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105" windowWidth="27840" windowHeight="12600" tabRatio="747"/>
  </bookViews>
  <sheets>
    <sheet name="кошторис 1 поверхові" sheetId="15" r:id="rId1"/>
    <sheet name="кошторис 2-6 поверхові" sheetId="11" r:id="rId2"/>
    <sheet name="кошторис 8-16 поверхові" sheetId="10" r:id="rId3"/>
    <sheet name="складові" sheetId="8" state="hidden" r:id="rId4"/>
    <sheet name="софт" sheetId="1" state="hidden" r:id="rId5"/>
    <sheet name="земля" sheetId="2" state="hidden" r:id="rId6"/>
    <sheet name="площі" sheetId="3" state="hidden" r:id="rId7"/>
    <sheet name="номери договорів" sheetId="6" state="hidden" r:id="rId8"/>
    <sheet name="діючі тарифи" sheetId="7" state="hidden" r:id="rId9"/>
    <sheet name="ШР софтпроект" sheetId="9" state="hidden" r:id="rId10"/>
    <sheet name="аналітика поверхи" sheetId="12" state="hidden" r:id="rId11"/>
    <sheet name="кількість підїздів" sheetId="13" state="hidden" r:id="rId12"/>
    <sheet name="Лист1" sheetId="14" state="hidden" r:id="rId13"/>
    <sheet name="№ дільниці" sheetId="16" state="hidden" r:id="rId14"/>
  </sheets>
  <definedNames>
    <definedName name="_xlnm._FilterDatabase" localSheetId="7" hidden="1">'номери договорів'!$B$4:$E$4</definedName>
    <definedName name="_xlnm._FilterDatabase" localSheetId="6" hidden="1">площі!$A$2:$H$400</definedName>
    <definedName name="_xlnm._FilterDatabase" localSheetId="3" hidden="1">складові!$A$9:$GF$415</definedName>
    <definedName name="_xlnm._FilterDatabase" localSheetId="4" hidden="1">софт!$A$9:$BN$408</definedName>
    <definedName name="_xlnm.Print_Area" localSheetId="0">'кошторис 1 поверхові'!$A$1:$E$64</definedName>
    <definedName name="_xlnm.Print_Area" localSheetId="1">'кошторис 2-6 поверхові'!$A$1:$E$63</definedName>
    <definedName name="_xlnm.Print_Area" localSheetId="2">'кошторис 8-16 поверхові'!$A$2:$F$57</definedName>
  </definedNames>
  <calcPr calcId="145621"/>
</workbook>
</file>

<file path=xl/calcChain.xml><?xml version="1.0" encoding="utf-8"?>
<calcChain xmlns="http://schemas.openxmlformats.org/spreadsheetml/2006/main">
  <c r="BX525" i="8" l="1"/>
  <c r="BW525" i="8"/>
  <c r="BV525" i="8"/>
  <c r="BU525" i="8"/>
  <c r="BT525" i="8"/>
  <c r="BS525" i="8"/>
  <c r="BR525" i="8"/>
  <c r="GD525" i="8"/>
  <c r="FJ525" i="8"/>
  <c r="FN525" i="8" s="1"/>
  <c r="FH525" i="8"/>
  <c r="FK525" i="8" s="1"/>
  <c r="FG525" i="8"/>
  <c r="H525" i="8"/>
  <c r="C525" i="8"/>
  <c r="GD524" i="8"/>
  <c r="FJ524" i="8"/>
  <c r="FN524" i="8" s="1"/>
  <c r="FH524" i="8"/>
  <c r="FK524" i="8" s="1"/>
  <c r="FG524" i="8"/>
  <c r="H524" i="8"/>
  <c r="FF524" i="8" s="1"/>
  <c r="FI524" i="8" s="1"/>
  <c r="C524" i="8"/>
  <c r="BS523" i="8"/>
  <c r="BT523" i="8"/>
  <c r="BU523" i="8"/>
  <c r="BV523" i="8"/>
  <c r="BW523" i="8"/>
  <c r="BX523" i="8"/>
  <c r="BR523" i="8"/>
  <c r="GD523" i="8"/>
  <c r="FH523" i="8"/>
  <c r="FK523" i="8" s="1"/>
  <c r="FG523" i="8"/>
  <c r="FJ523" i="8" s="1"/>
  <c r="FN523" i="8" s="1"/>
  <c r="H523" i="8"/>
  <c r="C523" i="8"/>
  <c r="GD522" i="8"/>
  <c r="FH522" i="8"/>
  <c r="FK522" i="8" s="1"/>
  <c r="FG522" i="8"/>
  <c r="FJ522" i="8" s="1"/>
  <c r="FN522" i="8" s="1"/>
  <c r="H522" i="8"/>
  <c r="FF522" i="8" s="1"/>
  <c r="FI522" i="8" s="1"/>
  <c r="C522" i="8"/>
  <c r="BS521" i="8"/>
  <c r="BT521" i="8"/>
  <c r="BU521" i="8"/>
  <c r="BV521" i="8"/>
  <c r="BW521" i="8"/>
  <c r="BX521" i="8"/>
  <c r="BR521" i="8"/>
  <c r="GD521" i="8"/>
  <c r="FH521" i="8"/>
  <c r="FK521" i="8" s="1"/>
  <c r="FG521" i="8"/>
  <c r="FJ521" i="8" s="1"/>
  <c r="FN521" i="8" s="1"/>
  <c r="H521" i="8"/>
  <c r="FF521" i="8" s="1"/>
  <c r="FI521" i="8" s="1"/>
  <c r="C521" i="8"/>
  <c r="GD520" i="8"/>
  <c r="FH520" i="8"/>
  <c r="FK520" i="8" s="1"/>
  <c r="FG520" i="8"/>
  <c r="FJ520" i="8" s="1"/>
  <c r="FN520" i="8" s="1"/>
  <c r="H520" i="8"/>
  <c r="FF520" i="8" s="1"/>
  <c r="FI520" i="8" s="1"/>
  <c r="C520" i="8"/>
  <c r="DX519" i="8"/>
  <c r="DY519" i="8"/>
  <c r="DZ519" i="8"/>
  <c r="EA519" i="8"/>
  <c r="EB519" i="8"/>
  <c r="EC519" i="8"/>
  <c r="DW519" i="8"/>
  <c r="BS519" i="8"/>
  <c r="BT519" i="8"/>
  <c r="BU519" i="8"/>
  <c r="BV519" i="8"/>
  <c r="BW519" i="8"/>
  <c r="BX519" i="8"/>
  <c r="BR519" i="8"/>
  <c r="GD519" i="8"/>
  <c r="FH519" i="8"/>
  <c r="FK519" i="8" s="1"/>
  <c r="FG519" i="8"/>
  <c r="FJ519" i="8" s="1"/>
  <c r="FN519" i="8" s="1"/>
  <c r="H519" i="8"/>
  <c r="FF519" i="8" s="1"/>
  <c r="FI519" i="8" s="1"/>
  <c r="C519" i="8"/>
  <c r="GD518" i="8"/>
  <c r="FK518" i="8"/>
  <c r="FO518" i="8" s="1"/>
  <c r="FH518" i="8"/>
  <c r="FG518" i="8"/>
  <c r="FJ518" i="8" s="1"/>
  <c r="FF518" i="8"/>
  <c r="FI518" i="8" s="1"/>
  <c r="H518" i="8"/>
  <c r="C518" i="8"/>
  <c r="BS513" i="8"/>
  <c r="BT513" i="8"/>
  <c r="BU513" i="8"/>
  <c r="BV513" i="8"/>
  <c r="BW513" i="8"/>
  <c r="BX513" i="8"/>
  <c r="BR513" i="8"/>
  <c r="BS509" i="8"/>
  <c r="BT509" i="8"/>
  <c r="BU509" i="8"/>
  <c r="BV509" i="8"/>
  <c r="BW509" i="8"/>
  <c r="BX509" i="8"/>
  <c r="BR509" i="8"/>
  <c r="GD509" i="8"/>
  <c r="FJ509" i="8"/>
  <c r="FN509" i="8" s="1"/>
  <c r="FH509" i="8"/>
  <c r="FK509" i="8" s="1"/>
  <c r="FG509" i="8"/>
  <c r="FF509" i="8"/>
  <c r="FI509" i="8" s="1"/>
  <c r="H509" i="8"/>
  <c r="C509" i="8"/>
  <c r="GD508" i="8"/>
  <c r="FH508" i="8"/>
  <c r="FK508" i="8" s="1"/>
  <c r="FG508" i="8"/>
  <c r="FJ508" i="8" s="1"/>
  <c r="FN508" i="8" s="1"/>
  <c r="H508" i="8"/>
  <c r="FF508" i="8" s="1"/>
  <c r="FI508" i="8" s="1"/>
  <c r="C508" i="8"/>
  <c r="BS507" i="8"/>
  <c r="BT507" i="8"/>
  <c r="BU507" i="8"/>
  <c r="BV507" i="8"/>
  <c r="BW507" i="8"/>
  <c r="BX507" i="8"/>
  <c r="BR507" i="8"/>
  <c r="GD507" i="8"/>
  <c r="FH507" i="8"/>
  <c r="FK507" i="8" s="1"/>
  <c r="FG507" i="8"/>
  <c r="FJ507" i="8" s="1"/>
  <c r="FN507" i="8" s="1"/>
  <c r="H507" i="8"/>
  <c r="FF507" i="8" s="1"/>
  <c r="FI507" i="8" s="1"/>
  <c r="C507" i="8"/>
  <c r="GD506" i="8"/>
  <c r="FH506" i="8"/>
  <c r="FK506" i="8" s="1"/>
  <c r="FG506" i="8"/>
  <c r="FJ506" i="8" s="1"/>
  <c r="FN506" i="8" s="1"/>
  <c r="H506" i="8"/>
  <c r="FF506" i="8" s="1"/>
  <c r="FI506" i="8" s="1"/>
  <c r="C506" i="8"/>
  <c r="BX505" i="8"/>
  <c r="BW505" i="8"/>
  <c r="BV505" i="8"/>
  <c r="BU505" i="8"/>
  <c r="BT505" i="8"/>
  <c r="BS505" i="8"/>
  <c r="BR505" i="8"/>
  <c r="GD505" i="8"/>
  <c r="FH505" i="8"/>
  <c r="FK505" i="8" s="1"/>
  <c r="FG505" i="8"/>
  <c r="FJ505" i="8" s="1"/>
  <c r="FN505" i="8" s="1"/>
  <c r="H505" i="8"/>
  <c r="C505" i="8"/>
  <c r="BS503" i="8"/>
  <c r="BT503" i="8"/>
  <c r="BU503" i="8"/>
  <c r="BV503" i="8"/>
  <c r="BW503" i="8"/>
  <c r="BX503" i="8"/>
  <c r="BR503" i="8"/>
  <c r="GD503" i="8"/>
  <c r="FJ503" i="8"/>
  <c r="FN503" i="8" s="1"/>
  <c r="FH503" i="8"/>
  <c r="FK503" i="8" s="1"/>
  <c r="FG503" i="8"/>
  <c r="FF503" i="8"/>
  <c r="FI503" i="8" s="1"/>
  <c r="H503" i="8"/>
  <c r="C503" i="8"/>
  <c r="GD504" i="8"/>
  <c r="FH504" i="8"/>
  <c r="FK504" i="8" s="1"/>
  <c r="FG504" i="8"/>
  <c r="FJ504" i="8" s="1"/>
  <c r="FN504" i="8" s="1"/>
  <c r="H504" i="8"/>
  <c r="FF504" i="8" s="1"/>
  <c r="FI504" i="8" s="1"/>
  <c r="C504" i="8"/>
  <c r="GD502" i="8"/>
  <c r="FH502" i="8"/>
  <c r="FK502" i="8" s="1"/>
  <c r="FG502" i="8"/>
  <c r="FJ502" i="8" s="1"/>
  <c r="FN502" i="8" s="1"/>
  <c r="H502" i="8"/>
  <c r="FF502" i="8" s="1"/>
  <c r="FI502" i="8" s="1"/>
  <c r="C502" i="8"/>
  <c r="EL493" i="8"/>
  <c r="EM493" i="8"/>
  <c r="EN493" i="8"/>
  <c r="EO493" i="8"/>
  <c r="EP493" i="8"/>
  <c r="EQ493" i="8"/>
  <c r="EK493" i="8"/>
  <c r="DX493" i="8"/>
  <c r="DY493" i="8"/>
  <c r="DZ493" i="8"/>
  <c r="EA493" i="8"/>
  <c r="EB493" i="8"/>
  <c r="EC493" i="8"/>
  <c r="DW493" i="8"/>
  <c r="BS493" i="8"/>
  <c r="BT493" i="8"/>
  <c r="BU493" i="8"/>
  <c r="BV493" i="8"/>
  <c r="BW493" i="8"/>
  <c r="BX493" i="8"/>
  <c r="BR493" i="8"/>
  <c r="GD493" i="8"/>
  <c r="FJ493" i="8"/>
  <c r="FN493" i="8" s="1"/>
  <c r="FH493" i="8"/>
  <c r="FK493" i="8" s="1"/>
  <c r="FG493" i="8"/>
  <c r="FF493" i="8"/>
  <c r="FI493" i="8" s="1"/>
  <c r="H493" i="8"/>
  <c r="C493" i="8"/>
  <c r="GD492" i="8"/>
  <c r="FN492" i="8"/>
  <c r="FJ492" i="8"/>
  <c r="FQ492" i="8" s="1"/>
  <c r="FH492" i="8"/>
  <c r="FK492" i="8" s="1"/>
  <c r="FG492" i="8"/>
  <c r="H492" i="8"/>
  <c r="FF492" i="8" s="1"/>
  <c r="FI492" i="8" s="1"/>
  <c r="C492" i="8"/>
  <c r="BS489" i="8"/>
  <c r="BT489" i="8"/>
  <c r="BU489" i="8"/>
  <c r="BV489" i="8"/>
  <c r="BW489" i="8"/>
  <c r="BX489" i="8"/>
  <c r="BR489" i="8"/>
  <c r="GD489" i="8"/>
  <c r="FJ489" i="8"/>
  <c r="FN489" i="8" s="1"/>
  <c r="FH489" i="8"/>
  <c r="FK489" i="8" s="1"/>
  <c r="FG489" i="8"/>
  <c r="FF489" i="8"/>
  <c r="FI489" i="8" s="1"/>
  <c r="H489" i="8"/>
  <c r="C489" i="8"/>
  <c r="GD488" i="8"/>
  <c r="FN488" i="8"/>
  <c r="FJ488" i="8"/>
  <c r="FQ488" i="8" s="1"/>
  <c r="FH488" i="8"/>
  <c r="FK488" i="8" s="1"/>
  <c r="FG488" i="8"/>
  <c r="H488" i="8"/>
  <c r="FF488" i="8" s="1"/>
  <c r="FI488" i="8" s="1"/>
  <c r="C488" i="8"/>
  <c r="FE96" i="8"/>
  <c r="FF525" i="8" l="1"/>
  <c r="FI525" i="8" s="1"/>
  <c r="FM525" i="8" s="1"/>
  <c r="FP525" i="8" s="1"/>
  <c r="FO525" i="8"/>
  <c r="FR525" i="8"/>
  <c r="FF523" i="8"/>
  <c r="FI523" i="8" s="1"/>
  <c r="FQ525" i="8"/>
  <c r="FO524" i="8"/>
  <c r="FR524" i="8" s="1"/>
  <c r="FM524" i="8"/>
  <c r="FP524" i="8" s="1"/>
  <c r="FQ524" i="8"/>
  <c r="FO523" i="8"/>
  <c r="FR523" i="8" s="1"/>
  <c r="FM523" i="8"/>
  <c r="FP523" i="8" s="1"/>
  <c r="FQ523" i="8"/>
  <c r="FO522" i="8"/>
  <c r="FR522" i="8" s="1"/>
  <c r="FM522" i="8"/>
  <c r="FP522" i="8" s="1"/>
  <c r="FQ522" i="8"/>
  <c r="FO521" i="8"/>
  <c r="FR521" i="8" s="1"/>
  <c r="FM521" i="8"/>
  <c r="FP521" i="8" s="1"/>
  <c r="FQ521" i="8"/>
  <c r="FO520" i="8"/>
  <c r="FR520" i="8" s="1"/>
  <c r="FM520" i="8"/>
  <c r="FP520" i="8" s="1"/>
  <c r="FQ520" i="8"/>
  <c r="FO519" i="8"/>
  <c r="FR519" i="8" s="1"/>
  <c r="FM519" i="8"/>
  <c r="FP519" i="8" s="1"/>
  <c r="FQ519" i="8"/>
  <c r="FN518" i="8"/>
  <c r="FQ518" i="8"/>
  <c r="FM518" i="8"/>
  <c r="FP518" i="8"/>
  <c r="FR518" i="8"/>
  <c r="FM509" i="8"/>
  <c r="FP509" i="8"/>
  <c r="FO509" i="8"/>
  <c r="FR509" i="8" s="1"/>
  <c r="FQ509" i="8"/>
  <c r="FO508" i="8"/>
  <c r="FR508" i="8" s="1"/>
  <c r="FM508" i="8"/>
  <c r="FP508" i="8" s="1"/>
  <c r="FQ508" i="8"/>
  <c r="FO507" i="8"/>
  <c r="FR507" i="8" s="1"/>
  <c r="FM507" i="8"/>
  <c r="FP507" i="8" s="1"/>
  <c r="FF505" i="8"/>
  <c r="FI505" i="8" s="1"/>
  <c r="FM505" i="8" s="1"/>
  <c r="FP505" i="8" s="1"/>
  <c r="FQ507" i="8"/>
  <c r="FO506" i="8"/>
  <c r="FR506" i="8" s="1"/>
  <c r="FM506" i="8"/>
  <c r="FP506" i="8" s="1"/>
  <c r="FQ506" i="8"/>
  <c r="FO505" i="8"/>
  <c r="FR505" i="8" s="1"/>
  <c r="FQ505" i="8"/>
  <c r="FO503" i="8"/>
  <c r="FR503" i="8" s="1"/>
  <c r="FM503" i="8"/>
  <c r="FP503" i="8" s="1"/>
  <c r="FQ502" i="8"/>
  <c r="FQ503" i="8"/>
  <c r="FO502" i="8"/>
  <c r="FR502" i="8" s="1"/>
  <c r="FO504" i="8"/>
  <c r="FR504" i="8" s="1"/>
  <c r="FM502" i="8"/>
  <c r="FP502" i="8" s="1"/>
  <c r="FM504" i="8"/>
  <c r="FP504" i="8" s="1"/>
  <c r="FQ504" i="8"/>
  <c r="FO493" i="8"/>
  <c r="FR493" i="8" s="1"/>
  <c r="FM493" i="8"/>
  <c r="FP493" i="8" s="1"/>
  <c r="FQ493" i="8"/>
  <c r="FO492" i="8"/>
  <c r="FR492" i="8" s="1"/>
  <c r="FM492" i="8"/>
  <c r="FP492" i="8"/>
  <c r="FO489" i="8"/>
  <c r="FR489" i="8" s="1"/>
  <c r="FM489" i="8"/>
  <c r="FP489" i="8" s="1"/>
  <c r="FQ489" i="8"/>
  <c r="FO488" i="8"/>
  <c r="FR488" i="8"/>
  <c r="FM488" i="8"/>
  <c r="FP488" i="8"/>
  <c r="BS483" i="8"/>
  <c r="BT483" i="8"/>
  <c r="BU483" i="8"/>
  <c r="BV483" i="8"/>
  <c r="BW483" i="8"/>
  <c r="BX483" i="8"/>
  <c r="BR483" i="8"/>
  <c r="GD483" i="8"/>
  <c r="FJ483" i="8"/>
  <c r="FN483" i="8" s="1"/>
  <c r="FH483" i="8"/>
  <c r="FK483" i="8" s="1"/>
  <c r="FG483" i="8"/>
  <c r="FF483" i="8"/>
  <c r="FI483" i="8" s="1"/>
  <c r="H483" i="8"/>
  <c r="C483" i="8"/>
  <c r="GD482" i="8"/>
  <c r="FJ482" i="8"/>
  <c r="FN482" i="8" s="1"/>
  <c r="FH482" i="8"/>
  <c r="FK482" i="8" s="1"/>
  <c r="FG482" i="8"/>
  <c r="H482" i="8"/>
  <c r="FF482" i="8" s="1"/>
  <c r="FI482" i="8" s="1"/>
  <c r="C482" i="8"/>
  <c r="BS477" i="8"/>
  <c r="BT477" i="8"/>
  <c r="BU477" i="8"/>
  <c r="BV477" i="8"/>
  <c r="BW477" i="8"/>
  <c r="BX477" i="8"/>
  <c r="BR477" i="8"/>
  <c r="GD477" i="8"/>
  <c r="FN477" i="8"/>
  <c r="FJ477" i="8"/>
  <c r="FQ477" i="8" s="1"/>
  <c r="FH477" i="8"/>
  <c r="FK477" i="8" s="1"/>
  <c r="FG477" i="8"/>
  <c r="H477" i="8"/>
  <c r="FF477" i="8" s="1"/>
  <c r="FI477" i="8" s="1"/>
  <c r="C477" i="8"/>
  <c r="GD476" i="8"/>
  <c r="FO476" i="8"/>
  <c r="FK476" i="8"/>
  <c r="FR476" i="8" s="1"/>
  <c r="FJ476" i="8"/>
  <c r="FN476" i="8" s="1"/>
  <c r="FH476" i="8"/>
  <c r="FG476" i="8"/>
  <c r="FF476" i="8"/>
  <c r="FI476" i="8" s="1"/>
  <c r="H476" i="8"/>
  <c r="C476" i="8"/>
  <c r="BS471" i="8"/>
  <c r="BT471" i="8"/>
  <c r="BU471" i="8"/>
  <c r="BV471" i="8"/>
  <c r="BW471" i="8"/>
  <c r="BX471" i="8"/>
  <c r="BR471" i="8"/>
  <c r="GD471" i="8"/>
  <c r="FO471" i="8"/>
  <c r="FK471" i="8"/>
  <c r="FR471" i="8" s="1"/>
  <c r="FJ471" i="8"/>
  <c r="FN471" i="8" s="1"/>
  <c r="FH471" i="8"/>
  <c r="FG471" i="8"/>
  <c r="FF471" i="8"/>
  <c r="FI471" i="8" s="1"/>
  <c r="H471" i="8"/>
  <c r="C471" i="8"/>
  <c r="GD470" i="8"/>
  <c r="FH470" i="8"/>
  <c r="FK470" i="8" s="1"/>
  <c r="FG470" i="8"/>
  <c r="FJ470" i="8" s="1"/>
  <c r="H470" i="8"/>
  <c r="FF470" i="8" s="1"/>
  <c r="FI470" i="8" s="1"/>
  <c r="C470" i="8"/>
  <c r="FS525" i="8" l="1"/>
  <c r="FU525" i="8"/>
  <c r="FS524" i="8"/>
  <c r="FU524" i="8"/>
  <c r="FS523" i="8"/>
  <c r="FU523" i="8"/>
  <c r="FS522" i="8"/>
  <c r="FU522" i="8"/>
  <c r="FS521" i="8"/>
  <c r="FU521" i="8"/>
  <c r="FU520" i="8"/>
  <c r="FS520" i="8"/>
  <c r="FS519" i="8"/>
  <c r="FU519" i="8"/>
  <c r="FS518" i="8"/>
  <c r="FU518" i="8"/>
  <c r="FS509" i="8"/>
  <c r="FU509" i="8"/>
  <c r="FS508" i="8"/>
  <c r="FU508" i="8"/>
  <c r="FS507" i="8"/>
  <c r="FU507" i="8"/>
  <c r="FS506" i="8"/>
  <c r="FU506" i="8"/>
  <c r="FS505" i="8"/>
  <c r="FU505" i="8"/>
  <c r="FU503" i="8"/>
  <c r="FS503" i="8"/>
  <c r="FS504" i="8"/>
  <c r="FU504" i="8"/>
  <c r="FU502" i="8"/>
  <c r="FS502" i="8"/>
  <c r="FS493" i="8"/>
  <c r="FU493" i="8"/>
  <c r="FS492" i="8"/>
  <c r="FU492" i="8"/>
  <c r="FU489" i="8"/>
  <c r="FS489" i="8"/>
  <c r="FS488" i="8"/>
  <c r="FU488" i="8"/>
  <c r="FO483" i="8"/>
  <c r="FR483" i="8" s="1"/>
  <c r="FM483" i="8"/>
  <c r="FP483" i="8"/>
  <c r="FQ483" i="8"/>
  <c r="FO482" i="8"/>
  <c r="FR482" i="8"/>
  <c r="FM482" i="8"/>
  <c r="FP482" i="8"/>
  <c r="FQ482" i="8"/>
  <c r="FO477" i="8"/>
  <c r="FR477" i="8" s="1"/>
  <c r="FM477" i="8"/>
  <c r="FP477" i="8" s="1"/>
  <c r="FM476" i="8"/>
  <c r="FP476" i="8" s="1"/>
  <c r="FQ476" i="8"/>
  <c r="FM471" i="8"/>
  <c r="FP471" i="8" s="1"/>
  <c r="FN470" i="8"/>
  <c r="FQ470" i="8" s="1"/>
  <c r="FQ471" i="8"/>
  <c r="FO470" i="8"/>
  <c r="FR470" i="8" s="1"/>
  <c r="FM470" i="8"/>
  <c r="FP470" i="8" s="1"/>
  <c r="BS469" i="8"/>
  <c r="BT469" i="8"/>
  <c r="BU469" i="8"/>
  <c r="BV469" i="8"/>
  <c r="BW469" i="8"/>
  <c r="BX469" i="8"/>
  <c r="BR469" i="8"/>
  <c r="GD469" i="8"/>
  <c r="FH469" i="8"/>
  <c r="FK469" i="8" s="1"/>
  <c r="FG469" i="8"/>
  <c r="FJ469" i="8" s="1"/>
  <c r="FN469" i="8" s="1"/>
  <c r="H469" i="8"/>
  <c r="FF469" i="8" s="1"/>
  <c r="FI469" i="8" s="1"/>
  <c r="C469" i="8"/>
  <c r="GD468" i="8"/>
  <c r="FH468" i="8"/>
  <c r="FK468" i="8" s="1"/>
  <c r="FO468" i="8" s="1"/>
  <c r="FG468" i="8"/>
  <c r="FJ468" i="8" s="1"/>
  <c r="H468" i="8"/>
  <c r="FF468" i="8" s="1"/>
  <c r="FI468" i="8" s="1"/>
  <c r="C468" i="8"/>
  <c r="BS467" i="8"/>
  <c r="BT467" i="8"/>
  <c r="BU467" i="8"/>
  <c r="BV467" i="8"/>
  <c r="BW467" i="8"/>
  <c r="BX467" i="8"/>
  <c r="BR467" i="8"/>
  <c r="GD467" i="8"/>
  <c r="FH467" i="8"/>
  <c r="FK467" i="8" s="1"/>
  <c r="FG467" i="8"/>
  <c r="FJ467" i="8" s="1"/>
  <c r="FN467" i="8" s="1"/>
  <c r="H467" i="8"/>
  <c r="FF467" i="8" s="1"/>
  <c r="FI467" i="8" s="1"/>
  <c r="C467" i="8"/>
  <c r="GD466" i="8"/>
  <c r="FH466" i="8"/>
  <c r="FK466" i="8" s="1"/>
  <c r="FG466" i="8"/>
  <c r="FJ466" i="8" s="1"/>
  <c r="FN466" i="8" s="1"/>
  <c r="H466" i="8"/>
  <c r="FF466" i="8" s="1"/>
  <c r="FI466" i="8" s="1"/>
  <c r="C466" i="8"/>
  <c r="BX61" i="8"/>
  <c r="BS465" i="8"/>
  <c r="BT465" i="8"/>
  <c r="BU465" i="8"/>
  <c r="BV465" i="8"/>
  <c r="BW465" i="8"/>
  <c r="BX465" i="8"/>
  <c r="BR465" i="8"/>
  <c r="GD465" i="8"/>
  <c r="FH465" i="8"/>
  <c r="FK465" i="8" s="1"/>
  <c r="FG465" i="8"/>
  <c r="FJ465" i="8" s="1"/>
  <c r="FN465" i="8" s="1"/>
  <c r="H465" i="8"/>
  <c r="FF465" i="8" s="1"/>
  <c r="FI465" i="8" s="1"/>
  <c r="C465" i="8"/>
  <c r="GD464" i="8"/>
  <c r="FJ464" i="8"/>
  <c r="FN464" i="8" s="1"/>
  <c r="FH464" i="8"/>
  <c r="FK464" i="8" s="1"/>
  <c r="FG464" i="8"/>
  <c r="FF464" i="8"/>
  <c r="FI464" i="8" s="1"/>
  <c r="H464" i="8"/>
  <c r="C464" i="8"/>
  <c r="BX56" i="8"/>
  <c r="BS463" i="8"/>
  <c r="BT463" i="8"/>
  <c r="BU463" i="8"/>
  <c r="BV463" i="8"/>
  <c r="BW463" i="8"/>
  <c r="BX463" i="8"/>
  <c r="BR463" i="8"/>
  <c r="BS461" i="8"/>
  <c r="BT461" i="8"/>
  <c r="BU461" i="8"/>
  <c r="BV461" i="8"/>
  <c r="BW461" i="8"/>
  <c r="BX461" i="8"/>
  <c r="BR461" i="8"/>
  <c r="GD461" i="8"/>
  <c r="FK461" i="8"/>
  <c r="FO461" i="8" s="1"/>
  <c r="FH461" i="8"/>
  <c r="FG461" i="8"/>
  <c r="FJ461" i="8" s="1"/>
  <c r="FF461" i="8"/>
  <c r="FI461" i="8" s="1"/>
  <c r="H461" i="8"/>
  <c r="C461" i="8"/>
  <c r="GD460" i="8"/>
  <c r="FJ460" i="8"/>
  <c r="FN460" i="8" s="1"/>
  <c r="FH460" i="8"/>
  <c r="FK460" i="8" s="1"/>
  <c r="FG460" i="8"/>
  <c r="FF460" i="8"/>
  <c r="FI460" i="8" s="1"/>
  <c r="H460" i="8"/>
  <c r="C460" i="8"/>
  <c r="BS457" i="8"/>
  <c r="BT457" i="8"/>
  <c r="BU457" i="8"/>
  <c r="BV457" i="8"/>
  <c r="BW457" i="8"/>
  <c r="BX457" i="8"/>
  <c r="BR457" i="8"/>
  <c r="GD457" i="8"/>
  <c r="FJ457" i="8"/>
  <c r="FN457" i="8" s="1"/>
  <c r="FH457" i="8"/>
  <c r="FK457" i="8" s="1"/>
  <c r="FG457" i="8"/>
  <c r="FF457" i="8"/>
  <c r="FI457" i="8" s="1"/>
  <c r="H457" i="8"/>
  <c r="C457" i="8"/>
  <c r="GD456" i="8"/>
  <c r="FJ456" i="8"/>
  <c r="FN456" i="8" s="1"/>
  <c r="FH456" i="8"/>
  <c r="FK456" i="8" s="1"/>
  <c r="FG456" i="8"/>
  <c r="FF456" i="8"/>
  <c r="FI456" i="8" s="1"/>
  <c r="H456" i="8"/>
  <c r="C456" i="8"/>
  <c r="BX44" i="8"/>
  <c r="BS451" i="8"/>
  <c r="BT451" i="8"/>
  <c r="BU451" i="8"/>
  <c r="BV451" i="8"/>
  <c r="BW451" i="8"/>
  <c r="BX451" i="8"/>
  <c r="BR451" i="8"/>
  <c r="GD451" i="8"/>
  <c r="FJ451" i="8"/>
  <c r="FN451" i="8" s="1"/>
  <c r="FH451" i="8"/>
  <c r="FK451" i="8" s="1"/>
  <c r="FG451" i="8"/>
  <c r="FF451" i="8"/>
  <c r="FI451" i="8" s="1"/>
  <c r="H451" i="8"/>
  <c r="C451" i="8"/>
  <c r="GD450" i="8"/>
  <c r="FJ450" i="8"/>
  <c r="FN450" i="8" s="1"/>
  <c r="FH450" i="8"/>
  <c r="FK450" i="8" s="1"/>
  <c r="FG450" i="8"/>
  <c r="FF450" i="8"/>
  <c r="FI450" i="8" s="1"/>
  <c r="H450" i="8"/>
  <c r="C450" i="8"/>
  <c r="DX449" i="8"/>
  <c r="DY449" i="8"/>
  <c r="DZ449" i="8"/>
  <c r="EA449" i="8"/>
  <c r="EB449" i="8"/>
  <c r="EC449" i="8"/>
  <c r="DW449" i="8"/>
  <c r="EL447" i="8"/>
  <c r="EM447" i="8"/>
  <c r="EN447" i="8"/>
  <c r="EO447" i="8"/>
  <c r="EP447" i="8"/>
  <c r="EQ447" i="8"/>
  <c r="EK447" i="8"/>
  <c r="DX447" i="8"/>
  <c r="DY447" i="8"/>
  <c r="DZ447" i="8"/>
  <c r="EA447" i="8"/>
  <c r="EB447" i="8"/>
  <c r="EC447" i="8"/>
  <c r="DW447" i="8"/>
  <c r="BS447" i="8"/>
  <c r="BT447" i="8"/>
  <c r="BU447" i="8"/>
  <c r="BV447" i="8"/>
  <c r="BW447" i="8"/>
  <c r="BX447" i="8"/>
  <c r="BR447" i="8"/>
  <c r="GD447" i="8"/>
  <c r="FJ447" i="8"/>
  <c r="FN447" i="8" s="1"/>
  <c r="FH447" i="8"/>
  <c r="FK447" i="8" s="1"/>
  <c r="FG447" i="8"/>
  <c r="FF447" i="8"/>
  <c r="FI447" i="8" s="1"/>
  <c r="H447" i="8"/>
  <c r="C447" i="8"/>
  <c r="GD446" i="8"/>
  <c r="FJ446" i="8"/>
  <c r="FN446" i="8" s="1"/>
  <c r="FH446" i="8"/>
  <c r="FK446" i="8" s="1"/>
  <c r="FG446" i="8"/>
  <c r="FF446" i="8"/>
  <c r="FI446" i="8" s="1"/>
  <c r="H446" i="8"/>
  <c r="C446" i="8"/>
  <c r="BX443" i="8"/>
  <c r="FF443" i="8" s="1"/>
  <c r="FI443" i="8" s="1"/>
  <c r="BS443" i="8"/>
  <c r="BT443" i="8"/>
  <c r="BU443" i="8"/>
  <c r="BV443" i="8"/>
  <c r="BW443" i="8"/>
  <c r="BR443" i="8"/>
  <c r="GD443" i="8"/>
  <c r="FJ443" i="8"/>
  <c r="FN443" i="8" s="1"/>
  <c r="FH443" i="8"/>
  <c r="FK443" i="8" s="1"/>
  <c r="FG443" i="8"/>
  <c r="H443" i="8"/>
  <c r="C443" i="8"/>
  <c r="GD442" i="8"/>
  <c r="FH442" i="8"/>
  <c r="FK442" i="8" s="1"/>
  <c r="FG442" i="8"/>
  <c r="FJ442" i="8" s="1"/>
  <c r="FN442" i="8" s="1"/>
  <c r="H442" i="8"/>
  <c r="FF442" i="8" s="1"/>
  <c r="FI442" i="8" s="1"/>
  <c r="C442" i="8"/>
  <c r="BS441" i="8"/>
  <c r="BT441" i="8"/>
  <c r="BU441" i="8"/>
  <c r="BV441" i="8"/>
  <c r="BW441" i="8"/>
  <c r="BX441" i="8"/>
  <c r="BR441" i="8"/>
  <c r="GD441" i="8"/>
  <c r="FH441" i="8"/>
  <c r="FK441" i="8" s="1"/>
  <c r="FG441" i="8"/>
  <c r="FJ441" i="8" s="1"/>
  <c r="FN441" i="8" s="1"/>
  <c r="H441" i="8"/>
  <c r="FF441" i="8" s="1"/>
  <c r="FI441" i="8" s="1"/>
  <c r="C441" i="8"/>
  <c r="GD440" i="8"/>
  <c r="FH440" i="8"/>
  <c r="FK440" i="8" s="1"/>
  <c r="FG440" i="8"/>
  <c r="FJ440" i="8" s="1"/>
  <c r="FN440" i="8" s="1"/>
  <c r="H440" i="8"/>
  <c r="FF440" i="8" s="1"/>
  <c r="FI440" i="8" s="1"/>
  <c r="C440" i="8"/>
  <c r="BS439" i="8"/>
  <c r="BT439" i="8"/>
  <c r="BU439" i="8"/>
  <c r="BV439" i="8"/>
  <c r="BW439" i="8"/>
  <c r="BX439" i="8"/>
  <c r="BR439" i="8"/>
  <c r="GD439" i="8"/>
  <c r="FH439" i="8"/>
  <c r="FK439" i="8" s="1"/>
  <c r="FG439" i="8"/>
  <c r="FJ439" i="8" s="1"/>
  <c r="FN439" i="8" s="1"/>
  <c r="H439" i="8"/>
  <c r="FF439" i="8" s="1"/>
  <c r="FI439" i="8" s="1"/>
  <c r="C439" i="8"/>
  <c r="GD438" i="8"/>
  <c r="FJ438" i="8"/>
  <c r="FN438" i="8" s="1"/>
  <c r="FH438" i="8"/>
  <c r="FK438" i="8" s="1"/>
  <c r="FG438" i="8"/>
  <c r="FF438" i="8"/>
  <c r="FI438" i="8" s="1"/>
  <c r="H438" i="8"/>
  <c r="C438" i="8"/>
  <c r="BS437" i="8"/>
  <c r="BT437" i="8"/>
  <c r="BU437" i="8"/>
  <c r="BV437" i="8"/>
  <c r="BW437" i="8"/>
  <c r="BX437" i="8"/>
  <c r="BR437" i="8"/>
  <c r="EQ25" i="8"/>
  <c r="EC25" i="8"/>
  <c r="BS435" i="8"/>
  <c r="BT435" i="8"/>
  <c r="BU435" i="8"/>
  <c r="BV435" i="8"/>
  <c r="BW435" i="8"/>
  <c r="BX435" i="8"/>
  <c r="BR435" i="8"/>
  <c r="GD435" i="8"/>
  <c r="FJ435" i="8"/>
  <c r="FN435" i="8" s="1"/>
  <c r="FH435" i="8"/>
  <c r="FK435" i="8" s="1"/>
  <c r="FG435" i="8"/>
  <c r="FF435" i="8"/>
  <c r="FI435" i="8" s="1"/>
  <c r="H435" i="8"/>
  <c r="C435" i="8"/>
  <c r="GD434" i="8"/>
  <c r="FH434" i="8"/>
  <c r="FK434" i="8" s="1"/>
  <c r="FO434" i="8" s="1"/>
  <c r="FG434" i="8"/>
  <c r="FJ434" i="8" s="1"/>
  <c r="H434" i="8"/>
  <c r="FF434" i="8" s="1"/>
  <c r="FI434" i="8" s="1"/>
  <c r="C434" i="8"/>
  <c r="BS429" i="8"/>
  <c r="BT429" i="8"/>
  <c r="BU429" i="8"/>
  <c r="BV429" i="8"/>
  <c r="BW429" i="8"/>
  <c r="BX429" i="8"/>
  <c r="BR429" i="8"/>
  <c r="GD429" i="8"/>
  <c r="FJ429" i="8"/>
  <c r="FN429" i="8" s="1"/>
  <c r="FH429" i="8"/>
  <c r="FK429" i="8" s="1"/>
  <c r="FG429" i="8"/>
  <c r="FF429" i="8"/>
  <c r="FI429" i="8" s="1"/>
  <c r="H429" i="8"/>
  <c r="C429" i="8"/>
  <c r="GD428" i="8"/>
  <c r="FJ428" i="8"/>
  <c r="FN428" i="8" s="1"/>
  <c r="FH428" i="8"/>
  <c r="FK428" i="8" s="1"/>
  <c r="FG428" i="8"/>
  <c r="FF428" i="8"/>
  <c r="FI428" i="8" s="1"/>
  <c r="H428" i="8"/>
  <c r="C428" i="8"/>
  <c r="BX433" i="8"/>
  <c r="BW433" i="8"/>
  <c r="BV433" i="8"/>
  <c r="BU433" i="8"/>
  <c r="BT433" i="8"/>
  <c r="BS433" i="8"/>
  <c r="BR433" i="8"/>
  <c r="GD433" i="8"/>
  <c r="FH433" i="8"/>
  <c r="FK433" i="8" s="1"/>
  <c r="FG433" i="8"/>
  <c r="FJ433" i="8" s="1"/>
  <c r="FN433" i="8" s="1"/>
  <c r="H433" i="8"/>
  <c r="C433" i="8"/>
  <c r="GD432" i="8"/>
  <c r="FH432" i="8"/>
  <c r="FK432" i="8" s="1"/>
  <c r="FG432" i="8"/>
  <c r="FJ432" i="8" s="1"/>
  <c r="H432" i="8"/>
  <c r="FF432" i="8" s="1"/>
  <c r="FI432" i="8" s="1"/>
  <c r="C432" i="8"/>
  <c r="BS431" i="8"/>
  <c r="BT431" i="8"/>
  <c r="BU431" i="8"/>
  <c r="BV431" i="8"/>
  <c r="BW431" i="8"/>
  <c r="BX431" i="8"/>
  <c r="BR431" i="8"/>
  <c r="GD431" i="8"/>
  <c r="FH431" i="8"/>
  <c r="FK431" i="8" s="1"/>
  <c r="FG431" i="8"/>
  <c r="FJ431" i="8" s="1"/>
  <c r="FN431" i="8" s="1"/>
  <c r="H431" i="8"/>
  <c r="FF431" i="8" s="1"/>
  <c r="FI431" i="8" s="1"/>
  <c r="C431" i="8"/>
  <c r="GD430" i="8"/>
  <c r="FJ430" i="8"/>
  <c r="FN430" i="8" s="1"/>
  <c r="FH430" i="8"/>
  <c r="FK430" i="8" s="1"/>
  <c r="FG430" i="8"/>
  <c r="FF430" i="8"/>
  <c r="FI430" i="8" s="1"/>
  <c r="H430" i="8"/>
  <c r="C430" i="8"/>
  <c r="FY525" i="8" l="1"/>
  <c r="FV525" i="8"/>
  <c r="FY524" i="8"/>
  <c r="FV524" i="8"/>
  <c r="FY523" i="8"/>
  <c r="FV523" i="8"/>
  <c r="FY522" i="8"/>
  <c r="FV522" i="8"/>
  <c r="FY521" i="8"/>
  <c r="FV521" i="8"/>
  <c r="FY520" i="8"/>
  <c r="FV520" i="8"/>
  <c r="FY519" i="8"/>
  <c r="FV519" i="8"/>
  <c r="FY518" i="8"/>
  <c r="FV518" i="8"/>
  <c r="FY509" i="8"/>
  <c r="FV509" i="8"/>
  <c r="FY508" i="8"/>
  <c r="FV508" i="8"/>
  <c r="FY507" i="8"/>
  <c r="FV507" i="8"/>
  <c r="FY506" i="8"/>
  <c r="FV506" i="8"/>
  <c r="FY505" i="8"/>
  <c r="FV505" i="8"/>
  <c r="FY503" i="8"/>
  <c r="FV503" i="8"/>
  <c r="FV502" i="8"/>
  <c r="FY502" i="8"/>
  <c r="FY504" i="8"/>
  <c r="FV504" i="8"/>
  <c r="FY493" i="8"/>
  <c r="FV493" i="8"/>
  <c r="FV492" i="8"/>
  <c r="FY492" i="8"/>
  <c r="FY489" i="8"/>
  <c r="FV489" i="8"/>
  <c r="FY488" i="8"/>
  <c r="FV488" i="8"/>
  <c r="FS483" i="8"/>
  <c r="FU483" i="8"/>
  <c r="FS482" i="8"/>
  <c r="FU482" i="8"/>
  <c r="FU477" i="8"/>
  <c r="FS477" i="8"/>
  <c r="FU476" i="8"/>
  <c r="FS476" i="8"/>
  <c r="FU471" i="8"/>
  <c r="FS471" i="8"/>
  <c r="FS470" i="8"/>
  <c r="FU470" i="8"/>
  <c r="FO469" i="8"/>
  <c r="FR469" i="8" s="1"/>
  <c r="FM469" i="8"/>
  <c r="FP469" i="8" s="1"/>
  <c r="FQ469" i="8"/>
  <c r="FN468" i="8"/>
  <c r="FQ468" i="8" s="1"/>
  <c r="FM468" i="8"/>
  <c r="FP468" i="8" s="1"/>
  <c r="FR468" i="8"/>
  <c r="FM467" i="8"/>
  <c r="FP467" i="8" s="1"/>
  <c r="FO467" i="8"/>
  <c r="FR467" i="8" s="1"/>
  <c r="FQ467" i="8"/>
  <c r="FO466" i="8"/>
  <c r="FR466" i="8" s="1"/>
  <c r="FM466" i="8"/>
  <c r="FP466" i="8" s="1"/>
  <c r="FQ466" i="8"/>
  <c r="FO465" i="8"/>
  <c r="FR465" i="8" s="1"/>
  <c r="FM465" i="8"/>
  <c r="FP465" i="8" s="1"/>
  <c r="FQ465" i="8"/>
  <c r="FO464" i="8"/>
  <c r="FR464" i="8" s="1"/>
  <c r="FM464" i="8"/>
  <c r="FP464" i="8"/>
  <c r="FQ464" i="8"/>
  <c r="FN461" i="8"/>
  <c r="FQ461" i="8" s="1"/>
  <c r="FM461" i="8"/>
  <c r="FP461" i="8" s="1"/>
  <c r="FR461" i="8"/>
  <c r="FO460" i="8"/>
  <c r="FR460" i="8"/>
  <c r="FM460" i="8"/>
  <c r="FP460" i="8"/>
  <c r="FQ460" i="8"/>
  <c r="FO457" i="8"/>
  <c r="FR457" i="8"/>
  <c r="FM457" i="8"/>
  <c r="FP457" i="8" s="1"/>
  <c r="FQ457" i="8"/>
  <c r="FO456" i="8"/>
  <c r="FR456" i="8"/>
  <c r="FM456" i="8"/>
  <c r="FP456" i="8"/>
  <c r="FQ456" i="8"/>
  <c r="FO451" i="8"/>
  <c r="FR451" i="8" s="1"/>
  <c r="FM451" i="8"/>
  <c r="FP451" i="8"/>
  <c r="FQ451" i="8"/>
  <c r="FO450" i="8"/>
  <c r="FR450" i="8"/>
  <c r="FM450" i="8"/>
  <c r="FP450" i="8"/>
  <c r="FQ450" i="8"/>
  <c r="FO447" i="8"/>
  <c r="FR447" i="8" s="1"/>
  <c r="FM447" i="8"/>
  <c r="FP447" i="8" s="1"/>
  <c r="FQ447" i="8"/>
  <c r="FO446" i="8"/>
  <c r="FR446" i="8"/>
  <c r="FM446" i="8"/>
  <c r="FP446" i="8"/>
  <c r="FQ446" i="8"/>
  <c r="FO443" i="8"/>
  <c r="FR443" i="8" s="1"/>
  <c r="FM443" i="8"/>
  <c r="FP443" i="8" s="1"/>
  <c r="FQ443" i="8"/>
  <c r="FO442" i="8"/>
  <c r="FR442" i="8" s="1"/>
  <c r="FM442" i="8"/>
  <c r="FP442" i="8" s="1"/>
  <c r="FQ442" i="8"/>
  <c r="FO441" i="8"/>
  <c r="FR441" i="8" s="1"/>
  <c r="FM441" i="8"/>
  <c r="FP441" i="8" s="1"/>
  <c r="FQ441" i="8"/>
  <c r="FO440" i="8"/>
  <c r="FR440" i="8" s="1"/>
  <c r="FM440" i="8"/>
  <c r="FP440" i="8" s="1"/>
  <c r="FQ440" i="8"/>
  <c r="FO439" i="8"/>
  <c r="FR439" i="8" s="1"/>
  <c r="FM439" i="8"/>
  <c r="FP439" i="8" s="1"/>
  <c r="FQ439" i="8"/>
  <c r="FM438" i="8"/>
  <c r="FP438" i="8" s="1"/>
  <c r="FR438" i="8"/>
  <c r="FO438" i="8"/>
  <c r="FQ438" i="8"/>
  <c r="FO435" i="8"/>
  <c r="FR435" i="8" s="1"/>
  <c r="FM435" i="8"/>
  <c r="FP435" i="8" s="1"/>
  <c r="FO433" i="8"/>
  <c r="FR433" i="8" s="1"/>
  <c r="FF433" i="8"/>
  <c r="FI433" i="8" s="1"/>
  <c r="FM433" i="8" s="1"/>
  <c r="FP433" i="8" s="1"/>
  <c r="FQ435" i="8"/>
  <c r="FN434" i="8"/>
  <c r="FQ434" i="8" s="1"/>
  <c r="FM434" i="8"/>
  <c r="FP434" i="8" s="1"/>
  <c r="FR434" i="8"/>
  <c r="FR429" i="8"/>
  <c r="FO429" i="8"/>
  <c r="FM429" i="8"/>
  <c r="FP429" i="8" s="1"/>
  <c r="FQ429" i="8"/>
  <c r="FO428" i="8"/>
  <c r="FR428" i="8" s="1"/>
  <c r="FM428" i="8"/>
  <c r="FP428" i="8"/>
  <c r="FQ428" i="8"/>
  <c r="FN432" i="8"/>
  <c r="FQ432" i="8" s="1"/>
  <c r="FQ433" i="8"/>
  <c r="FO432" i="8"/>
  <c r="FR432" i="8" s="1"/>
  <c r="FM432" i="8"/>
  <c r="FP432" i="8" s="1"/>
  <c r="FO431" i="8"/>
  <c r="FR431" i="8" s="1"/>
  <c r="FM431" i="8"/>
  <c r="FP431" i="8" s="1"/>
  <c r="FQ431" i="8"/>
  <c r="FO430" i="8"/>
  <c r="FR430" i="8" s="1"/>
  <c r="FM430" i="8"/>
  <c r="FP430" i="8" s="1"/>
  <c r="FQ430" i="8"/>
  <c r="E64" i="15"/>
  <c r="F57" i="10"/>
  <c r="E63" i="11"/>
  <c r="B5" i="16"/>
  <c r="FY483" i="8" l="1"/>
  <c r="FV483" i="8"/>
  <c r="FY482" i="8"/>
  <c r="FV482" i="8"/>
  <c r="FY477" i="8"/>
  <c r="FV477" i="8"/>
  <c r="FY476" i="8"/>
  <c r="FV476" i="8"/>
  <c r="FY471" i="8"/>
  <c r="FV471" i="8"/>
  <c r="FY470" i="8"/>
  <c r="FV470" i="8"/>
  <c r="FS469" i="8"/>
  <c r="FU469" i="8"/>
  <c r="FS468" i="8"/>
  <c r="FU468" i="8"/>
  <c r="FS467" i="8"/>
  <c r="FU467" i="8"/>
  <c r="FS466" i="8"/>
  <c r="FU466" i="8"/>
  <c r="FS465" i="8"/>
  <c r="FU465" i="8"/>
  <c r="FS464" i="8"/>
  <c r="FU464" i="8"/>
  <c r="FS461" i="8"/>
  <c r="FU461" i="8"/>
  <c r="FS460" i="8"/>
  <c r="FU460" i="8"/>
  <c r="FS457" i="8"/>
  <c r="FU457" i="8"/>
  <c r="FS456" i="8"/>
  <c r="FU456" i="8"/>
  <c r="FS451" i="8"/>
  <c r="FU451" i="8"/>
  <c r="FS450" i="8"/>
  <c r="FU450" i="8"/>
  <c r="FS447" i="8"/>
  <c r="FU447" i="8"/>
  <c r="FS446" i="8"/>
  <c r="FU446" i="8"/>
  <c r="FS443" i="8"/>
  <c r="FU443" i="8"/>
  <c r="FS442" i="8"/>
  <c r="FU442" i="8"/>
  <c r="FS441" i="8"/>
  <c r="FU441" i="8"/>
  <c r="FS440" i="8"/>
  <c r="FU440" i="8"/>
  <c r="FS439" i="8"/>
  <c r="FU439" i="8"/>
  <c r="FU438" i="8"/>
  <c r="FS438" i="8"/>
  <c r="FS435" i="8"/>
  <c r="FU435" i="8"/>
  <c r="FS434" i="8"/>
  <c r="FU434" i="8"/>
  <c r="FS429" i="8"/>
  <c r="FU429" i="8"/>
  <c r="FU428" i="8"/>
  <c r="FS428" i="8"/>
  <c r="FS433" i="8"/>
  <c r="FU433" i="8"/>
  <c r="FS432" i="8"/>
  <c r="FU432" i="8"/>
  <c r="FU431" i="8"/>
  <c r="FS431" i="8"/>
  <c r="FS430" i="8"/>
  <c r="FU430" i="8"/>
  <c r="C51" i="15"/>
  <c r="D51" i="15" s="1"/>
  <c r="C48" i="15"/>
  <c r="C47" i="15"/>
  <c r="C46" i="15"/>
  <c r="C44" i="15"/>
  <c r="C43" i="15"/>
  <c r="C42" i="15"/>
  <c r="C41" i="15"/>
  <c r="C40" i="15"/>
  <c r="C38" i="15"/>
  <c r="C37" i="15"/>
  <c r="C36" i="15"/>
  <c r="C35" i="15"/>
  <c r="C34" i="15"/>
  <c r="C33" i="15"/>
  <c r="C32" i="15"/>
  <c r="C30" i="15"/>
  <c r="C28" i="15"/>
  <c r="C27" i="15"/>
  <c r="C26" i="15"/>
  <c r="C25" i="15"/>
  <c r="C24" i="15"/>
  <c r="C23" i="15"/>
  <c r="G22" i="15"/>
  <c r="C22" i="15"/>
  <c r="C21" i="15"/>
  <c r="C20" i="15"/>
  <c r="C19" i="15"/>
  <c r="C18" i="15"/>
  <c r="A13" i="15"/>
  <c r="F11" i="15"/>
  <c r="I5" i="15"/>
  <c r="E15" i="15" s="1"/>
  <c r="G5" i="15"/>
  <c r="D15" i="15" s="1"/>
  <c r="C1" i="15"/>
  <c r="E6" i="15" s="1"/>
  <c r="E3" i="15" s="1"/>
  <c r="BX313" i="8"/>
  <c r="FY469" i="8" l="1"/>
  <c r="FV469" i="8"/>
  <c r="FY468" i="8"/>
  <c r="FV468" i="8"/>
  <c r="FY467" i="8"/>
  <c r="FV467" i="8"/>
  <c r="FY466" i="8"/>
  <c r="FV466" i="8"/>
  <c r="FY465" i="8"/>
  <c r="FV465" i="8"/>
  <c r="FY464" i="8"/>
  <c r="FV464" i="8"/>
  <c r="FY461" i="8"/>
  <c r="FV461" i="8"/>
  <c r="FY460" i="8"/>
  <c r="FV460" i="8"/>
  <c r="FY457" i="8"/>
  <c r="FV457" i="8"/>
  <c r="FY456" i="8"/>
  <c r="FV456" i="8"/>
  <c r="FY451" i="8"/>
  <c r="FV451" i="8"/>
  <c r="FY450" i="8"/>
  <c r="FV450" i="8"/>
  <c r="FY447" i="8"/>
  <c r="FV447" i="8"/>
  <c r="FY446" i="8"/>
  <c r="FV446" i="8"/>
  <c r="FY443" i="8"/>
  <c r="FV443" i="8"/>
  <c r="FY442" i="8"/>
  <c r="FV442" i="8"/>
  <c r="FY441" i="8"/>
  <c r="FV441" i="8"/>
  <c r="FY440" i="8"/>
  <c r="FV440" i="8"/>
  <c r="FY439" i="8"/>
  <c r="FV439" i="8"/>
  <c r="FY438" i="8"/>
  <c r="FV438" i="8"/>
  <c r="FY435" i="8"/>
  <c r="FV435" i="8"/>
  <c r="FY434" i="8"/>
  <c r="FV434" i="8"/>
  <c r="FY429" i="8"/>
  <c r="FV429" i="8"/>
  <c r="FY428" i="8"/>
  <c r="FV428" i="8"/>
  <c r="FY433" i="8"/>
  <c r="FV433" i="8"/>
  <c r="FY432" i="8"/>
  <c r="FV432" i="8"/>
  <c r="FY431" i="8"/>
  <c r="FV431" i="8"/>
  <c r="FY430" i="8"/>
  <c r="FV430" i="8"/>
  <c r="C45" i="15"/>
  <c r="C31" i="15"/>
  <c r="C17" i="15"/>
  <c r="D48" i="15"/>
  <c r="E48" i="15" s="1"/>
  <c r="D46" i="15"/>
  <c r="D42" i="15"/>
  <c r="E42" i="15" s="1"/>
  <c r="D38" i="15"/>
  <c r="E38" i="15" s="1"/>
  <c r="D34" i="15"/>
  <c r="E34" i="15" s="1"/>
  <c r="D30" i="15"/>
  <c r="E30" i="15" s="1"/>
  <c r="D24" i="15"/>
  <c r="E24" i="15" s="1"/>
  <c r="D23" i="15"/>
  <c r="E23" i="15" s="1"/>
  <c r="D22" i="15"/>
  <c r="E22" i="15" s="1"/>
  <c r="D20" i="15"/>
  <c r="E20" i="15" s="1"/>
  <c r="D18" i="15"/>
  <c r="D32" i="15"/>
  <c r="G15" i="15"/>
  <c r="D44" i="15"/>
  <c r="E44" i="15" s="1"/>
  <c r="D41" i="15"/>
  <c r="D36" i="15"/>
  <c r="E36" i="15" s="1"/>
  <c r="D33" i="15"/>
  <c r="E33" i="15" s="1"/>
  <c r="D35" i="15"/>
  <c r="E35" i="15" s="1"/>
  <c r="D40" i="15"/>
  <c r="E40" i="15" s="1"/>
  <c r="D21" i="15"/>
  <c r="E21" i="15" s="1"/>
  <c r="D28" i="15"/>
  <c r="E28" i="15" s="1"/>
  <c r="D37" i="15"/>
  <c r="E37" i="15" s="1"/>
  <c r="D25" i="15"/>
  <c r="E25" i="15" s="1"/>
  <c r="D43" i="15"/>
  <c r="E43" i="15" s="1"/>
  <c r="E51" i="15"/>
  <c r="D19" i="15"/>
  <c r="E19" i="15" s="1"/>
  <c r="K5" i="15"/>
  <c r="H15" i="15" s="1"/>
  <c r="C16" i="15" l="1"/>
  <c r="C49" i="15" s="1"/>
  <c r="C50" i="15" s="1"/>
  <c r="C52" i="15" s="1"/>
  <c r="C53" i="15" s="1"/>
  <c r="I15" i="15"/>
  <c r="E32" i="15"/>
  <c r="E31" i="15" s="1"/>
  <c r="D31" i="15"/>
  <c r="E18" i="15"/>
  <c r="E17" i="15" s="1"/>
  <c r="D17" i="15"/>
  <c r="E46" i="15"/>
  <c r="E45" i="15" s="1"/>
  <c r="D45" i="15"/>
  <c r="D16" i="15" l="1"/>
  <c r="D49" i="15" s="1"/>
  <c r="D50" i="15" s="1"/>
  <c r="D52" i="15" s="1"/>
  <c r="D54" i="15" s="1"/>
  <c r="C65" i="15"/>
  <c r="E16" i="15"/>
  <c r="E49" i="15" s="1"/>
  <c r="E50" i="15" s="1"/>
  <c r="E4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169" i="14"/>
  <c r="E170" i="14"/>
  <c r="E172" i="14"/>
  <c r="E173" i="14"/>
  <c r="E174" i="14"/>
  <c r="E175" i="14"/>
  <c r="E176" i="14"/>
  <c r="E177" i="14"/>
  <c r="E178" i="14"/>
  <c r="E179" i="14"/>
  <c r="E180" i="14"/>
  <c r="E182" i="14"/>
  <c r="E183" i="14"/>
  <c r="E184" i="14"/>
  <c r="E185" i="14"/>
  <c r="E186" i="14"/>
  <c r="E187" i="14"/>
  <c r="E188" i="14"/>
  <c r="E189" i="14"/>
  <c r="E190" i="14"/>
  <c r="E191" i="14"/>
  <c r="E192" i="14"/>
  <c r="E193" i="14"/>
  <c r="E194" i="14"/>
  <c r="E195" i="14"/>
  <c r="E196" i="14"/>
  <c r="E197" i="14"/>
  <c r="E198" i="14"/>
  <c r="E199" i="14"/>
  <c r="E200" i="14"/>
  <c r="E201" i="14"/>
  <c r="E202" i="14"/>
  <c r="E203" i="14"/>
  <c r="E204" i="14"/>
  <c r="E205" i="14"/>
  <c r="E206" i="14"/>
  <c r="E207" i="14"/>
  <c r="E208" i="14"/>
  <c r="E209" i="14"/>
  <c r="E210" i="14"/>
  <c r="E211" i="14"/>
  <c r="E212" i="14"/>
  <c r="E213" i="14"/>
  <c r="E214" i="14"/>
  <c r="E215" i="14"/>
  <c r="E216" i="14"/>
  <c r="E217" i="14"/>
  <c r="E218" i="14"/>
  <c r="E219" i="14"/>
  <c r="E221" i="14"/>
  <c r="E222" i="14"/>
  <c r="E223" i="14"/>
  <c r="E224" i="14"/>
  <c r="E225" i="14"/>
  <c r="E226" i="14"/>
  <c r="E227" i="14"/>
  <c r="E228" i="14"/>
  <c r="E229" i="14"/>
  <c r="E230" i="14"/>
  <c r="E231" i="14"/>
  <c r="E232" i="14"/>
  <c r="E233" i="14"/>
  <c r="E234" i="14"/>
  <c r="E235" i="14"/>
  <c r="E236" i="14"/>
  <c r="E237" i="14"/>
  <c r="E238" i="14"/>
  <c r="E239" i="14"/>
  <c r="E240" i="14"/>
  <c r="E241" i="14"/>
  <c r="E242" i="14"/>
  <c r="E243" i="14"/>
  <c r="E244" i="14"/>
  <c r="E245" i="14"/>
  <c r="E246" i="14"/>
  <c r="E247" i="14"/>
  <c r="E248" i="14"/>
  <c r="E249" i="14"/>
  <c r="E250" i="14"/>
  <c r="E251" i="14"/>
  <c r="E252" i="14"/>
  <c r="E253" i="14"/>
  <c r="E254" i="14"/>
  <c r="E255" i="14"/>
  <c r="E256" i="14"/>
  <c r="E257" i="14"/>
  <c r="E258" i="14"/>
  <c r="E259" i="14"/>
  <c r="E260" i="14"/>
  <c r="E261" i="14"/>
  <c r="E262" i="14"/>
  <c r="E263" i="14"/>
  <c r="E264" i="14"/>
  <c r="E265" i="14"/>
  <c r="E266" i="14"/>
  <c r="E267" i="14"/>
  <c r="E268" i="14"/>
  <c r="E269" i="14"/>
  <c r="E270" i="14"/>
  <c r="E271" i="14"/>
  <c r="E272" i="14"/>
  <c r="E273" i="14"/>
  <c r="E274" i="14"/>
  <c r="E275" i="14"/>
  <c r="E276" i="14"/>
  <c r="E277" i="14"/>
  <c r="E278" i="14"/>
  <c r="E279" i="14"/>
  <c r="E280" i="14"/>
  <c r="E281" i="14"/>
  <c r="E282" i="14"/>
  <c r="E283" i="14"/>
  <c r="E284" i="14"/>
  <c r="E285" i="14"/>
  <c r="E286" i="14"/>
  <c r="E287" i="14"/>
  <c r="E288" i="14"/>
  <c r="E289" i="14"/>
  <c r="E290" i="14"/>
  <c r="E291" i="14"/>
  <c r="E292" i="14"/>
  <c r="E293" i="14"/>
  <c r="E294" i="14"/>
  <c r="E295" i="14"/>
  <c r="E296" i="14"/>
  <c r="E297" i="14"/>
  <c r="E298" i="14"/>
  <c r="E299" i="14"/>
  <c r="E300" i="14"/>
  <c r="E301" i="14"/>
  <c r="E302" i="14"/>
  <c r="E303" i="14"/>
  <c r="E304" i="14"/>
  <c r="E305" i="14"/>
  <c r="E306" i="14"/>
  <c r="E307" i="14"/>
  <c r="E308" i="14"/>
  <c r="E309" i="14"/>
  <c r="E310" i="14"/>
  <c r="E311" i="14"/>
  <c r="E312" i="14"/>
  <c r="E313" i="14"/>
  <c r="E314" i="14"/>
  <c r="E315" i="14"/>
  <c r="E316" i="14"/>
  <c r="E317" i="14"/>
  <c r="E318" i="14"/>
  <c r="E319" i="14"/>
  <c r="E320" i="14"/>
  <c r="E321" i="14"/>
  <c r="E322" i="14"/>
  <c r="E323" i="14"/>
  <c r="E324" i="14"/>
  <c r="E325" i="14"/>
  <c r="E326" i="14"/>
  <c r="E327" i="14"/>
  <c r="E328" i="14"/>
  <c r="E329" i="14"/>
  <c r="E330" i="14"/>
  <c r="E331" i="14"/>
  <c r="E332" i="14"/>
  <c r="E333" i="14"/>
  <c r="E334" i="14"/>
  <c r="E335" i="14"/>
  <c r="E336" i="14"/>
  <c r="E337" i="14"/>
  <c r="E338" i="14"/>
  <c r="E339" i="14"/>
  <c r="E340" i="14"/>
  <c r="E341" i="14"/>
  <c r="E342" i="14"/>
  <c r="E343" i="14"/>
  <c r="E344" i="14"/>
  <c r="E345" i="14"/>
  <c r="E346" i="14"/>
  <c r="E347" i="14"/>
  <c r="E348" i="14"/>
  <c r="E349" i="14"/>
  <c r="E350" i="14"/>
  <c r="E351" i="14"/>
  <c r="E352" i="14"/>
  <c r="E353" i="14"/>
  <c r="E354" i="14"/>
  <c r="E355" i="14"/>
  <c r="E356" i="14"/>
  <c r="E357" i="14"/>
  <c r="E358" i="14"/>
  <c r="E359" i="14"/>
  <c r="E360" i="14"/>
  <c r="E361" i="14"/>
  <c r="E362" i="14"/>
  <c r="E363" i="14"/>
  <c r="E364" i="14"/>
  <c r="E365" i="14"/>
  <c r="E366" i="14"/>
  <c r="E367" i="14"/>
  <c r="E368" i="14"/>
  <c r="E369" i="14"/>
  <c r="E370" i="14"/>
  <c r="E371" i="14"/>
  <c r="E372" i="14"/>
  <c r="E373" i="14"/>
  <c r="E374" i="14"/>
  <c r="E375" i="14"/>
  <c r="E376" i="14"/>
  <c r="E377" i="14"/>
  <c r="E378" i="14"/>
  <c r="E379" i="14"/>
  <c r="E380" i="14"/>
  <c r="E381" i="14"/>
  <c r="E382" i="14"/>
  <c r="E383" i="14"/>
  <c r="E384" i="14"/>
  <c r="E385" i="14"/>
  <c r="E386" i="14"/>
  <c r="E387" i="14"/>
  <c r="E388" i="14"/>
  <c r="E389" i="14"/>
  <c r="E390" i="14"/>
  <c r="E391" i="14"/>
  <c r="E392" i="14"/>
  <c r="E393" i="14"/>
  <c r="E394" i="14"/>
  <c r="E395" i="14"/>
  <c r="E396" i="14"/>
  <c r="E397" i="14"/>
  <c r="E398" i="14"/>
  <c r="E399" i="14"/>
  <c r="E400" i="14"/>
  <c r="E401" i="14"/>
  <c r="E402" i="14"/>
  <c r="E403" i="14"/>
  <c r="E404" i="14"/>
  <c r="E405" i="14"/>
  <c r="E406" i="14"/>
  <c r="E407" i="14"/>
  <c r="E408" i="14"/>
  <c r="E409" i="14"/>
  <c r="E10" i="14"/>
  <c r="B6" i="14"/>
  <c r="G25" i="15" l="1"/>
  <c r="G23" i="15"/>
  <c r="E52" i="15"/>
  <c r="E54" i="15" s="1"/>
  <c r="H19" i="15" s="1"/>
  <c r="H20" i="15" s="1"/>
  <c r="EQ245" i="8"/>
  <c r="EC245" i="8"/>
  <c r="EC170" i="8"/>
  <c r="AZ543" i="8"/>
  <c r="BA543" i="8"/>
  <c r="BB543" i="8"/>
  <c r="BC543" i="8"/>
  <c r="AY543" i="8"/>
  <c r="AZ547" i="8"/>
  <c r="BA547" i="8"/>
  <c r="BB547" i="8"/>
  <c r="BC547" i="8"/>
  <c r="AY547" i="8"/>
  <c r="BS555" i="8"/>
  <c r="BT555" i="8"/>
  <c r="BU555" i="8"/>
  <c r="BV555" i="8"/>
  <c r="BW555" i="8"/>
  <c r="BX555" i="8"/>
  <c r="BR555" i="8"/>
  <c r="GD555" i="8"/>
  <c r="FH555" i="8"/>
  <c r="FK555" i="8" s="1"/>
  <c r="FG555" i="8"/>
  <c r="FJ555" i="8" s="1"/>
  <c r="FN555" i="8" s="1"/>
  <c r="C555" i="8"/>
  <c r="BD555" i="8" s="1"/>
  <c r="H555" i="8" s="1"/>
  <c r="FF555" i="8" s="1"/>
  <c r="FI555" i="8" s="1"/>
  <c r="GD554" i="8"/>
  <c r="FK554" i="8"/>
  <c r="FH554" i="8"/>
  <c r="FG554" i="8"/>
  <c r="FJ554" i="8" s="1"/>
  <c r="BD554" i="8"/>
  <c r="H554" i="8" s="1"/>
  <c r="FF554" i="8" s="1"/>
  <c r="FI554" i="8" s="1"/>
  <c r="C554" i="8"/>
  <c r="FN554" i="8" l="1"/>
  <c r="FQ554" i="8" s="1"/>
  <c r="FO554" i="8"/>
  <c r="FR554" i="8" s="1"/>
  <c r="FO555" i="8"/>
  <c r="FR555" i="8" s="1"/>
  <c r="FM555" i="8"/>
  <c r="FP555" i="8" s="1"/>
  <c r="FQ555" i="8"/>
  <c r="FM554" i="8"/>
  <c r="FP554" i="8" s="1"/>
  <c r="FS555" i="8" l="1"/>
  <c r="FU555" i="8"/>
  <c r="FU554" i="8"/>
  <c r="FS554" i="8"/>
  <c r="FY555" i="8" l="1"/>
  <c r="FV555" i="8"/>
  <c r="FY554" i="8"/>
  <c r="FV554" i="8"/>
  <c r="EQ153" i="8" l="1"/>
  <c r="EC153" i="8"/>
  <c r="EQ151" i="8" l="1"/>
  <c r="EC151" i="8"/>
  <c r="BX539" i="8"/>
  <c r="BS539" i="8"/>
  <c r="BT539" i="8"/>
  <c r="BU539" i="8"/>
  <c r="BV539" i="8"/>
  <c r="BW539" i="8"/>
  <c r="BR539" i="8"/>
  <c r="BX573" i="8" l="1"/>
  <c r="BW573" i="8"/>
  <c r="BV573" i="8"/>
  <c r="BU573" i="8"/>
  <c r="BT573" i="8"/>
  <c r="BS573" i="8"/>
  <c r="BR573" i="8"/>
  <c r="GD572" i="8"/>
  <c r="FH572" i="8"/>
  <c r="FK572" i="8" s="1"/>
  <c r="FG572" i="8"/>
  <c r="FJ572" i="8" s="1"/>
  <c r="F572" i="8"/>
  <c r="C572" i="8"/>
  <c r="BD572" i="8" s="1"/>
  <c r="H572" i="8" s="1"/>
  <c r="FF572" i="8" s="1"/>
  <c r="FI572" i="8" s="1"/>
  <c r="BX571" i="8"/>
  <c r="BW571" i="8"/>
  <c r="BV571" i="8"/>
  <c r="BU571" i="8"/>
  <c r="BT571" i="8"/>
  <c r="BS571" i="8"/>
  <c r="BR571" i="8"/>
  <c r="GD570" i="8"/>
  <c r="FH570" i="8"/>
  <c r="FK570" i="8" s="1"/>
  <c r="FG570" i="8"/>
  <c r="FJ570" i="8" s="1"/>
  <c r="FN570" i="8" s="1"/>
  <c r="FQ570" i="8" s="1"/>
  <c r="F570" i="8"/>
  <c r="C570" i="8"/>
  <c r="BD570" i="8" s="1"/>
  <c r="H570" i="8" s="1"/>
  <c r="FF570" i="8" s="1"/>
  <c r="FI570" i="8" s="1"/>
  <c r="EQ348" i="8"/>
  <c r="EC348" i="8"/>
  <c r="FN572" i="8" l="1"/>
  <c r="FQ572" i="8" s="1"/>
  <c r="FO572" i="8"/>
  <c r="FR572" i="8"/>
  <c r="FM572" i="8"/>
  <c r="FP572" i="8" s="1"/>
  <c r="FM570" i="8"/>
  <c r="FP570" i="8" s="1"/>
  <c r="FO570" i="8"/>
  <c r="FR570" i="8"/>
  <c r="BX569" i="8"/>
  <c r="BW569" i="8"/>
  <c r="BV569" i="8"/>
  <c r="BU569" i="8"/>
  <c r="BT569" i="8"/>
  <c r="BS569" i="8"/>
  <c r="BR569" i="8"/>
  <c r="GD568" i="8"/>
  <c r="FH568" i="8"/>
  <c r="FK568" i="8" s="1"/>
  <c r="FG568" i="8"/>
  <c r="FJ568" i="8" s="1"/>
  <c r="F568" i="8"/>
  <c r="C568" i="8"/>
  <c r="BD568" i="8" s="1"/>
  <c r="H568" i="8" s="1"/>
  <c r="FF568" i="8" s="1"/>
  <c r="FI568" i="8" s="1"/>
  <c r="BX567" i="8"/>
  <c r="BW567" i="8"/>
  <c r="BV567" i="8"/>
  <c r="BU567" i="8"/>
  <c r="BT567" i="8"/>
  <c r="BS567" i="8"/>
  <c r="BR567" i="8"/>
  <c r="BR565" i="8"/>
  <c r="BS565" i="8"/>
  <c r="GD566" i="8"/>
  <c r="FH566" i="8"/>
  <c r="FK566" i="8" s="1"/>
  <c r="FG566" i="8"/>
  <c r="FJ566" i="8" s="1"/>
  <c r="F566" i="8"/>
  <c r="C566" i="8"/>
  <c r="BD566" i="8" s="1"/>
  <c r="H566" i="8" s="1"/>
  <c r="FF566" i="8" s="1"/>
  <c r="FI566" i="8" s="1"/>
  <c r="BU565" i="8"/>
  <c r="BV565" i="8"/>
  <c r="BW565" i="8"/>
  <c r="BX565" i="8"/>
  <c r="BT565" i="8"/>
  <c r="GD564" i="8"/>
  <c r="FH564" i="8"/>
  <c r="FK564" i="8" s="1"/>
  <c r="FG564" i="8"/>
  <c r="FJ564" i="8" s="1"/>
  <c r="FN564" i="8" s="1"/>
  <c r="F564" i="8"/>
  <c r="C564" i="8"/>
  <c r="BD564" i="8" s="1"/>
  <c r="H564" i="8" s="1"/>
  <c r="FF564" i="8" s="1"/>
  <c r="FI564" i="8" s="1"/>
  <c r="BX563" i="8"/>
  <c r="BW563" i="8"/>
  <c r="BV563" i="8"/>
  <c r="BU563" i="8"/>
  <c r="BT563" i="8"/>
  <c r="BS563" i="8"/>
  <c r="BR563" i="8"/>
  <c r="GD562" i="8"/>
  <c r="FH562" i="8"/>
  <c r="FK562" i="8" s="1"/>
  <c r="FG562" i="8"/>
  <c r="FJ562" i="8" s="1"/>
  <c r="FN562" i="8" s="1"/>
  <c r="FQ562" i="8" s="1"/>
  <c r="F562" i="8"/>
  <c r="C562" i="8"/>
  <c r="BD562" i="8" s="1"/>
  <c r="H562" i="8" s="1"/>
  <c r="FF562" i="8" s="1"/>
  <c r="FI562" i="8" s="1"/>
  <c r="BS561" i="8"/>
  <c r="BT561" i="8"/>
  <c r="BU561" i="8"/>
  <c r="BV561" i="8"/>
  <c r="BW561" i="8"/>
  <c r="BX561" i="8"/>
  <c r="BR561" i="8"/>
  <c r="GD560" i="8"/>
  <c r="FH560" i="8"/>
  <c r="FK560" i="8" s="1"/>
  <c r="FG560" i="8"/>
  <c r="FJ560" i="8" s="1"/>
  <c r="FN560" i="8" s="1"/>
  <c r="FQ560" i="8" s="1"/>
  <c r="F560" i="8"/>
  <c r="C560" i="8"/>
  <c r="BD560" i="8" s="1"/>
  <c r="H560" i="8" s="1"/>
  <c r="FF560" i="8" s="1"/>
  <c r="FI560" i="8" s="1"/>
  <c r="FS572" i="8" l="1"/>
  <c r="FU572" i="8"/>
  <c r="FU570" i="8"/>
  <c r="FS570" i="8"/>
  <c r="FN568" i="8"/>
  <c r="FQ568" i="8" s="1"/>
  <c r="FO568" i="8"/>
  <c r="FR568" i="8" s="1"/>
  <c r="FM568" i="8"/>
  <c r="FP568" i="8" s="1"/>
  <c r="FN566" i="8"/>
  <c r="FQ566" i="8" s="1"/>
  <c r="FO566" i="8"/>
  <c r="FR566" i="8" s="1"/>
  <c r="FM566" i="8"/>
  <c r="FP566" i="8" s="1"/>
  <c r="FM564" i="8"/>
  <c r="FP564" i="8" s="1"/>
  <c r="FO564" i="8"/>
  <c r="FR564" i="8" s="1"/>
  <c r="FQ564" i="8"/>
  <c r="FO562" i="8"/>
  <c r="FR562" i="8" s="1"/>
  <c r="FM562" i="8"/>
  <c r="FP562" i="8" s="1"/>
  <c r="FO560" i="8"/>
  <c r="FR560" i="8"/>
  <c r="FM560" i="8"/>
  <c r="FP560" i="8" s="1"/>
  <c r="BS559" i="8"/>
  <c r="BT559" i="8"/>
  <c r="BU559" i="8"/>
  <c r="BV559" i="8"/>
  <c r="BW559" i="8"/>
  <c r="BX559" i="8"/>
  <c r="BR559" i="8"/>
  <c r="GD558" i="8"/>
  <c r="FH558" i="8"/>
  <c r="FK558" i="8" s="1"/>
  <c r="FG558" i="8"/>
  <c r="FJ558" i="8" s="1"/>
  <c r="FN558" i="8" s="1"/>
  <c r="FA558" i="8"/>
  <c r="C558" i="8"/>
  <c r="BD558" i="8" s="1"/>
  <c r="H558" i="8" s="1"/>
  <c r="FF558" i="8" s="1"/>
  <c r="FI558" i="8" s="1"/>
  <c r="FT572" i="8" l="1"/>
  <c r="FZ572" i="8" s="1"/>
  <c r="FY572" i="8"/>
  <c r="FT570" i="8"/>
  <c r="FZ570" i="8" s="1"/>
  <c r="FY570" i="8"/>
  <c r="FV570" i="8"/>
  <c r="FS568" i="8"/>
  <c r="FU568" i="8"/>
  <c r="FS566" i="8"/>
  <c r="FU566" i="8"/>
  <c r="FS564" i="8"/>
  <c r="FU564" i="8"/>
  <c r="FS562" i="8"/>
  <c r="FU562" i="8"/>
  <c r="FU560" i="8"/>
  <c r="FS560" i="8"/>
  <c r="FO558" i="8"/>
  <c r="FR558" i="8" s="1"/>
  <c r="FM558" i="8"/>
  <c r="FP558" i="8" s="1"/>
  <c r="FQ558" i="8"/>
  <c r="FV572" i="8" l="1"/>
  <c r="FT568" i="8"/>
  <c r="FZ568" i="8" s="1"/>
  <c r="FY568" i="8"/>
  <c r="FT566" i="8"/>
  <c r="FZ566" i="8" s="1"/>
  <c r="FY566" i="8"/>
  <c r="FT564" i="8"/>
  <c r="FZ564" i="8" s="1"/>
  <c r="FY564" i="8"/>
  <c r="FT562" i="8"/>
  <c r="FZ562" i="8" s="1"/>
  <c r="FY562" i="8"/>
  <c r="FT560" i="8"/>
  <c r="FZ560" i="8" s="1"/>
  <c r="FY560" i="8"/>
  <c r="FS558" i="8"/>
  <c r="FU558" i="8"/>
  <c r="FV562" i="8" l="1"/>
  <c r="FV568" i="8"/>
  <c r="FV564" i="8"/>
  <c r="FV566" i="8"/>
  <c r="FV560" i="8"/>
  <c r="FY558" i="8"/>
  <c r="FV558" i="8"/>
  <c r="BS557" i="8" l="1"/>
  <c r="BT557" i="8"/>
  <c r="BU557" i="8"/>
  <c r="BV557" i="8"/>
  <c r="BW557" i="8"/>
  <c r="BX557" i="8"/>
  <c r="BR557" i="8"/>
  <c r="EQ164" i="8"/>
  <c r="EC164" i="8"/>
  <c r="GD556" i="8"/>
  <c r="FH556" i="8"/>
  <c r="FK556" i="8" s="1"/>
  <c r="FG556" i="8"/>
  <c r="FJ556" i="8" s="1"/>
  <c r="FN556" i="8" s="1"/>
  <c r="C556" i="8"/>
  <c r="BD556" i="8" s="1"/>
  <c r="H556" i="8" s="1"/>
  <c r="FF556" i="8" s="1"/>
  <c r="FI556" i="8" s="1"/>
  <c r="EC156" i="8"/>
  <c r="BX553" i="8"/>
  <c r="BW553" i="8"/>
  <c r="BV553" i="8"/>
  <c r="BU553" i="8"/>
  <c r="BT553" i="8"/>
  <c r="BS553" i="8"/>
  <c r="BR553" i="8"/>
  <c r="GD552" i="8"/>
  <c r="FH552" i="8"/>
  <c r="FK552" i="8" s="1"/>
  <c r="FG552" i="8"/>
  <c r="FJ552" i="8" s="1"/>
  <c r="FN552" i="8" s="1"/>
  <c r="C552" i="8"/>
  <c r="BD552" i="8" s="1"/>
  <c r="H552" i="8" s="1"/>
  <c r="FF552" i="8" s="1"/>
  <c r="FI552" i="8" s="1"/>
  <c r="BS551" i="8"/>
  <c r="BT551" i="8"/>
  <c r="BU551" i="8"/>
  <c r="BV551" i="8"/>
  <c r="BW551" i="8"/>
  <c r="BX551" i="8"/>
  <c r="BR551" i="8"/>
  <c r="GD550" i="8"/>
  <c r="FJ550" i="8"/>
  <c r="FN550" i="8" s="1"/>
  <c r="FH550" i="8"/>
  <c r="FK550" i="8" s="1"/>
  <c r="FG550" i="8"/>
  <c r="C550" i="8"/>
  <c r="BD550" i="8" s="1"/>
  <c r="H550" i="8" s="1"/>
  <c r="FF550" i="8" s="1"/>
  <c r="FI550" i="8" s="1"/>
  <c r="BS543" i="8"/>
  <c r="BT543" i="8"/>
  <c r="BU543" i="8"/>
  <c r="BV543" i="8"/>
  <c r="BW543" i="8"/>
  <c r="BR543" i="8"/>
  <c r="BS549" i="8"/>
  <c r="BT549" i="8"/>
  <c r="BU549" i="8"/>
  <c r="BV549" i="8"/>
  <c r="BW549" i="8"/>
  <c r="BX549" i="8"/>
  <c r="BR549" i="8"/>
  <c r="GD548" i="8"/>
  <c r="FH548" i="8"/>
  <c r="FK548" i="8" s="1"/>
  <c r="FG548" i="8"/>
  <c r="FJ548" i="8" s="1"/>
  <c r="C548" i="8"/>
  <c r="BD548" i="8" s="1"/>
  <c r="H548" i="8" s="1"/>
  <c r="FF548" i="8" s="1"/>
  <c r="FI548" i="8" s="1"/>
  <c r="AX547" i="8"/>
  <c r="GD546" i="8"/>
  <c r="FH546" i="8"/>
  <c r="FK546" i="8" s="1"/>
  <c r="FG546" i="8"/>
  <c r="FJ546" i="8" s="1"/>
  <c r="FN546" i="8" s="1"/>
  <c r="C546" i="8"/>
  <c r="BD546" i="8" s="1"/>
  <c r="BX545" i="8"/>
  <c r="BW545" i="8"/>
  <c r="BV545" i="8"/>
  <c r="BU545" i="8"/>
  <c r="BT545" i="8"/>
  <c r="BS545" i="8"/>
  <c r="BR545" i="8"/>
  <c r="GD544" i="8"/>
  <c r="FJ544" i="8"/>
  <c r="FN544" i="8" s="1"/>
  <c r="FH544" i="8"/>
  <c r="FK544" i="8" s="1"/>
  <c r="FG544" i="8"/>
  <c r="C544" i="8"/>
  <c r="BD544" i="8" s="1"/>
  <c r="H544" i="8" s="1"/>
  <c r="FF544" i="8" s="1"/>
  <c r="FI544" i="8" s="1"/>
  <c r="EQ155" i="8"/>
  <c r="EC155" i="8"/>
  <c r="GD542" i="8"/>
  <c r="FH542" i="8"/>
  <c r="FK542" i="8" s="1"/>
  <c r="FG542" i="8"/>
  <c r="FJ542" i="8" s="1"/>
  <c r="FN542" i="8" s="1"/>
  <c r="BX542" i="8"/>
  <c r="BX543" i="8" s="1"/>
  <c r="C542" i="8"/>
  <c r="BD542" i="8" s="1"/>
  <c r="FO550" i="8" l="1"/>
  <c r="FR550" i="8" s="1"/>
  <c r="FR548" i="8"/>
  <c r="FO548" i="8"/>
  <c r="FO544" i="8"/>
  <c r="FR544" i="8" s="1"/>
  <c r="FQ548" i="8"/>
  <c r="FN548" i="8"/>
  <c r="H542" i="8"/>
  <c r="BD543" i="8"/>
  <c r="H546" i="8"/>
  <c r="FF546" i="8" s="1"/>
  <c r="FI546" i="8" s="1"/>
  <c r="FM546" i="8" s="1"/>
  <c r="FP546" i="8" s="1"/>
  <c r="BD547" i="8"/>
  <c r="FO556" i="8"/>
  <c r="FR556" i="8" s="1"/>
  <c r="FM556" i="8"/>
  <c r="FP556" i="8"/>
  <c r="FQ556" i="8"/>
  <c r="FO552" i="8"/>
  <c r="FR552" i="8" s="1"/>
  <c r="FM552" i="8"/>
  <c r="FP552" i="8"/>
  <c r="FQ552" i="8"/>
  <c r="FM550" i="8"/>
  <c r="FP550" i="8" s="1"/>
  <c r="FQ550" i="8"/>
  <c r="FM548" i="8"/>
  <c r="FP548" i="8" s="1"/>
  <c r="FO546" i="8"/>
  <c r="FR546" i="8" s="1"/>
  <c r="FQ546" i="8"/>
  <c r="FM544" i="8"/>
  <c r="FP544" i="8" s="1"/>
  <c r="FQ544" i="8"/>
  <c r="FO542" i="8"/>
  <c r="FR542" i="8" s="1"/>
  <c r="FF542" i="8"/>
  <c r="FI542" i="8" s="1"/>
  <c r="FM542" i="8" s="1"/>
  <c r="FP542" i="8" s="1"/>
  <c r="FQ542" i="8"/>
  <c r="FS556" i="8" l="1"/>
  <c r="FU556" i="8"/>
  <c r="FS552" i="8"/>
  <c r="FU552" i="8"/>
  <c r="FU550" i="8"/>
  <c r="FS550" i="8"/>
  <c r="FU548" i="8"/>
  <c r="FS548" i="8"/>
  <c r="FS546" i="8"/>
  <c r="FU546" i="8"/>
  <c r="FU544" i="8"/>
  <c r="FS544" i="8"/>
  <c r="FU542" i="8"/>
  <c r="FS542" i="8"/>
  <c r="FY556" i="8" l="1"/>
  <c r="FV556" i="8"/>
  <c r="FY552" i="8"/>
  <c r="FV552" i="8"/>
  <c r="FY550" i="8"/>
  <c r="FV550" i="8"/>
  <c r="FV548" i="8"/>
  <c r="FY548" i="8"/>
  <c r="FY546" i="8"/>
  <c r="FV546" i="8"/>
  <c r="FY544" i="8"/>
  <c r="FV544" i="8"/>
  <c r="FY542" i="8"/>
  <c r="FV542" i="8"/>
  <c r="BS541" i="8" l="1"/>
  <c r="BT541" i="8"/>
  <c r="BU541" i="8"/>
  <c r="BV541" i="8"/>
  <c r="BW541" i="8"/>
  <c r="BX541" i="8"/>
  <c r="BR541" i="8"/>
  <c r="GD540" i="8"/>
  <c r="FH540" i="8"/>
  <c r="FK540" i="8" s="1"/>
  <c r="FG540" i="8"/>
  <c r="FJ540" i="8" s="1"/>
  <c r="FN540" i="8" s="1"/>
  <c r="EQ540" i="8"/>
  <c r="EC540" i="8"/>
  <c r="C540" i="8"/>
  <c r="BD540" i="8" s="1"/>
  <c r="H540" i="8" s="1"/>
  <c r="EQ147" i="8"/>
  <c r="EC147" i="8"/>
  <c r="EQ143" i="8"/>
  <c r="EC143" i="8"/>
  <c r="FF540" i="8" l="1"/>
  <c r="FI540" i="8" s="1"/>
  <c r="FO540" i="8"/>
  <c r="FR540" i="8" s="1"/>
  <c r="FM540" i="8"/>
  <c r="FP540" i="8" s="1"/>
  <c r="FQ540" i="8"/>
  <c r="GD538" i="8"/>
  <c r="FH538" i="8"/>
  <c r="FK538" i="8" s="1"/>
  <c r="FG538" i="8"/>
  <c r="FJ538" i="8" s="1"/>
  <c r="FN538" i="8" s="1"/>
  <c r="C538" i="8"/>
  <c r="BD538" i="8" s="1"/>
  <c r="H538" i="8" s="1"/>
  <c r="FF538" i="8" s="1"/>
  <c r="FI538" i="8" s="1"/>
  <c r="BX537" i="8"/>
  <c r="BW537" i="8"/>
  <c r="BV537" i="8"/>
  <c r="BU537" i="8"/>
  <c r="BT537" i="8"/>
  <c r="BS537" i="8"/>
  <c r="BR537" i="8"/>
  <c r="GD536" i="8"/>
  <c r="FH536" i="8"/>
  <c r="FK536" i="8" s="1"/>
  <c r="FG536" i="8"/>
  <c r="FJ536" i="8" s="1"/>
  <c r="FN536" i="8" s="1"/>
  <c r="C536" i="8"/>
  <c r="BD536" i="8" s="1"/>
  <c r="H536" i="8" s="1"/>
  <c r="FF536" i="8" s="1"/>
  <c r="FI536" i="8" s="1"/>
  <c r="BX535" i="8"/>
  <c r="BW535" i="8"/>
  <c r="BV535" i="8"/>
  <c r="BU535" i="8"/>
  <c r="BT535" i="8"/>
  <c r="BS535" i="8"/>
  <c r="BR535" i="8"/>
  <c r="GD534" i="8"/>
  <c r="FH534" i="8"/>
  <c r="FK534" i="8" s="1"/>
  <c r="FG534" i="8"/>
  <c r="FJ534" i="8" s="1"/>
  <c r="FN534" i="8" s="1"/>
  <c r="C534" i="8"/>
  <c r="BD534" i="8" s="1"/>
  <c r="H534" i="8" s="1"/>
  <c r="FF534" i="8" s="1"/>
  <c r="FI534" i="8" s="1"/>
  <c r="BX533" i="8"/>
  <c r="BW533" i="8"/>
  <c r="BV533" i="8"/>
  <c r="BU533" i="8"/>
  <c r="BT533" i="8"/>
  <c r="BS533" i="8"/>
  <c r="BR533" i="8"/>
  <c r="GD532" i="8"/>
  <c r="FH532" i="8"/>
  <c r="FK532" i="8" s="1"/>
  <c r="FO532" i="8" s="1"/>
  <c r="FG532" i="8"/>
  <c r="FJ532" i="8" s="1"/>
  <c r="C532" i="8"/>
  <c r="BD532" i="8" s="1"/>
  <c r="H532" i="8" s="1"/>
  <c r="FF532" i="8" s="1"/>
  <c r="FI532" i="8" s="1"/>
  <c r="BS531" i="8"/>
  <c r="BT531" i="8"/>
  <c r="BU531" i="8"/>
  <c r="BV531" i="8"/>
  <c r="BW531" i="8"/>
  <c r="BX531" i="8"/>
  <c r="BR531" i="8"/>
  <c r="GD530" i="8"/>
  <c r="FH530" i="8"/>
  <c r="FK530" i="8" s="1"/>
  <c r="FG530" i="8"/>
  <c r="FJ530" i="8" s="1"/>
  <c r="FN530" i="8" s="1"/>
  <c r="C530" i="8"/>
  <c r="BD530" i="8" s="1"/>
  <c r="H530" i="8" s="1"/>
  <c r="FF530" i="8" s="1"/>
  <c r="FI530" i="8" s="1"/>
  <c r="BX529" i="8"/>
  <c r="BW529" i="8"/>
  <c r="BV529" i="8"/>
  <c r="BU529" i="8"/>
  <c r="BT529" i="8"/>
  <c r="BS529" i="8"/>
  <c r="BR529" i="8"/>
  <c r="GD528" i="8"/>
  <c r="FH528" i="8"/>
  <c r="FK528" i="8" s="1"/>
  <c r="FG528" i="8"/>
  <c r="FJ528" i="8" s="1"/>
  <c r="FN528" i="8" s="1"/>
  <c r="C528" i="8"/>
  <c r="BD528" i="8" s="1"/>
  <c r="H528" i="8" s="1"/>
  <c r="FF528" i="8" s="1"/>
  <c r="FI528" i="8" s="1"/>
  <c r="BS527" i="8"/>
  <c r="BT527" i="8"/>
  <c r="BU527" i="8"/>
  <c r="BV527" i="8"/>
  <c r="BW527" i="8"/>
  <c r="BX527" i="8"/>
  <c r="BR527" i="8"/>
  <c r="GD526" i="8"/>
  <c r="FH526" i="8"/>
  <c r="FK526" i="8" s="1"/>
  <c r="FG526" i="8"/>
  <c r="FJ526" i="8" s="1"/>
  <c r="FN526" i="8" s="1"/>
  <c r="C526" i="8"/>
  <c r="BD526" i="8" s="1"/>
  <c r="H526" i="8" s="1"/>
  <c r="FF526" i="8" s="1"/>
  <c r="FI526" i="8" s="1"/>
  <c r="BX517" i="8"/>
  <c r="BW517" i="8"/>
  <c r="BV517" i="8"/>
  <c r="BU517" i="8"/>
  <c r="BT517" i="8"/>
  <c r="BS517" i="8"/>
  <c r="BR517" i="8"/>
  <c r="GD516" i="8"/>
  <c r="FH516" i="8"/>
  <c r="FK516" i="8" s="1"/>
  <c r="FG516" i="8"/>
  <c r="FJ516" i="8" s="1"/>
  <c r="FN516" i="8" s="1"/>
  <c r="FF516" i="8"/>
  <c r="FI516" i="8" s="1"/>
  <c r="H516" i="8"/>
  <c r="C516" i="8"/>
  <c r="BX515" i="8"/>
  <c r="BW515" i="8"/>
  <c r="BV515" i="8"/>
  <c r="BU515" i="8"/>
  <c r="BT515" i="8"/>
  <c r="BS515" i="8"/>
  <c r="BR515" i="8"/>
  <c r="GD514" i="8"/>
  <c r="FH514" i="8"/>
  <c r="FK514" i="8" s="1"/>
  <c r="FG514" i="8"/>
  <c r="FJ514" i="8" s="1"/>
  <c r="FN514" i="8" s="1"/>
  <c r="H514" i="8"/>
  <c r="FF514" i="8" s="1"/>
  <c r="FI514" i="8" s="1"/>
  <c r="C514" i="8"/>
  <c r="AX423" i="8"/>
  <c r="BS423" i="8"/>
  <c r="BT423" i="8"/>
  <c r="BU423" i="8"/>
  <c r="BV423" i="8"/>
  <c r="BW423" i="8"/>
  <c r="BX423" i="8"/>
  <c r="BR423" i="8"/>
  <c r="BX425" i="8"/>
  <c r="BW425" i="8"/>
  <c r="BV425" i="8"/>
  <c r="BU425" i="8"/>
  <c r="BT425" i="8"/>
  <c r="BS425" i="8"/>
  <c r="BR425" i="8"/>
  <c r="AX421" i="8"/>
  <c r="GD512" i="8"/>
  <c r="FH512" i="8"/>
  <c r="FK512" i="8" s="1"/>
  <c r="FG512" i="8"/>
  <c r="FJ512" i="8" s="1"/>
  <c r="FN512" i="8" s="1"/>
  <c r="H512" i="8"/>
  <c r="FF512" i="8" s="1"/>
  <c r="FI512" i="8" s="1"/>
  <c r="C512" i="8"/>
  <c r="EL511" i="8"/>
  <c r="EM511" i="8"/>
  <c r="EN511" i="8"/>
  <c r="EO511" i="8"/>
  <c r="EP511" i="8"/>
  <c r="EQ511" i="8"/>
  <c r="EK511" i="8"/>
  <c r="DX511" i="8"/>
  <c r="DY511" i="8"/>
  <c r="DZ511" i="8"/>
  <c r="EA511" i="8"/>
  <c r="EB511" i="8"/>
  <c r="EC511" i="8"/>
  <c r="DW511" i="8"/>
  <c r="BX511" i="8"/>
  <c r="BW511" i="8"/>
  <c r="BV511" i="8"/>
  <c r="BU511" i="8"/>
  <c r="BT511" i="8"/>
  <c r="BS511" i="8"/>
  <c r="BR511" i="8"/>
  <c r="GD510" i="8"/>
  <c r="FH510" i="8"/>
  <c r="FK510" i="8" s="1"/>
  <c r="FG510" i="8"/>
  <c r="FJ510" i="8" s="1"/>
  <c r="FN510" i="8" s="1"/>
  <c r="H510" i="8"/>
  <c r="FF510" i="8" s="1"/>
  <c r="FI510" i="8" s="1"/>
  <c r="C510" i="8"/>
  <c r="AX501" i="8"/>
  <c r="FE102" i="8"/>
  <c r="C51" i="11"/>
  <c r="FS540" i="8" l="1"/>
  <c r="FU540" i="8"/>
  <c r="FO538" i="8"/>
  <c r="FR538" i="8" s="1"/>
  <c r="FM538" i="8"/>
  <c r="FP538" i="8" s="1"/>
  <c r="FQ538" i="8"/>
  <c r="FO536" i="8"/>
  <c r="FR536" i="8" s="1"/>
  <c r="FM536" i="8"/>
  <c r="FP536" i="8" s="1"/>
  <c r="FQ536" i="8"/>
  <c r="FO534" i="8"/>
  <c r="FR534" i="8" s="1"/>
  <c r="FM534" i="8"/>
  <c r="FP534" i="8" s="1"/>
  <c r="FQ534" i="8"/>
  <c r="FN532" i="8"/>
  <c r="FQ532" i="8" s="1"/>
  <c r="FM532" i="8"/>
  <c r="FP532" i="8" s="1"/>
  <c r="FR532" i="8"/>
  <c r="FO530" i="8"/>
  <c r="FR530" i="8" s="1"/>
  <c r="FM530" i="8"/>
  <c r="FP530" i="8" s="1"/>
  <c r="FQ530" i="8"/>
  <c r="FO528" i="8"/>
  <c r="FR528" i="8" s="1"/>
  <c r="FM528" i="8"/>
  <c r="FP528" i="8" s="1"/>
  <c r="FQ528" i="8"/>
  <c r="FO526" i="8"/>
  <c r="FR526" i="8" s="1"/>
  <c r="FM526" i="8"/>
  <c r="FP526" i="8" s="1"/>
  <c r="FQ526" i="8"/>
  <c r="FO516" i="8"/>
  <c r="FR516" i="8" s="1"/>
  <c r="FM516" i="8"/>
  <c r="FP516" i="8" s="1"/>
  <c r="FQ516" i="8"/>
  <c r="FO514" i="8"/>
  <c r="FR514" i="8" s="1"/>
  <c r="FM514" i="8"/>
  <c r="FP514" i="8" s="1"/>
  <c r="FQ514" i="8"/>
  <c r="FO512" i="8"/>
  <c r="FR512" i="8" s="1"/>
  <c r="FM512" i="8"/>
  <c r="FP512" i="8" s="1"/>
  <c r="FQ512" i="8"/>
  <c r="FO510" i="8"/>
  <c r="FR510" i="8" s="1"/>
  <c r="FM510" i="8"/>
  <c r="FP510" i="8" s="1"/>
  <c r="FQ510" i="8"/>
  <c r="FY540" i="8" l="1"/>
  <c r="FV540" i="8"/>
  <c r="FU538" i="8"/>
  <c r="FS538" i="8"/>
  <c r="FU536" i="8"/>
  <c r="FS536" i="8"/>
  <c r="FU534" i="8"/>
  <c r="FS534" i="8"/>
  <c r="FS532" i="8"/>
  <c r="FU532" i="8"/>
  <c r="FU530" i="8"/>
  <c r="FS530" i="8"/>
  <c r="FU528" i="8"/>
  <c r="FS528" i="8"/>
  <c r="FS526" i="8"/>
  <c r="FU526" i="8"/>
  <c r="FU516" i="8"/>
  <c r="FS516" i="8"/>
  <c r="FS514" i="8"/>
  <c r="FU514" i="8"/>
  <c r="FS512" i="8"/>
  <c r="FU512" i="8"/>
  <c r="FS510" i="8"/>
  <c r="FU510" i="8"/>
  <c r="FY538" i="8" l="1"/>
  <c r="FV538" i="8"/>
  <c r="FY536" i="8"/>
  <c r="FV536" i="8"/>
  <c r="FY534" i="8"/>
  <c r="FV534" i="8"/>
  <c r="FY532" i="8"/>
  <c r="FV532" i="8"/>
  <c r="FY530" i="8"/>
  <c r="FV530" i="8"/>
  <c r="FY528" i="8"/>
  <c r="FV528" i="8"/>
  <c r="FY526" i="8"/>
  <c r="FV526" i="8"/>
  <c r="FY516" i="8"/>
  <c r="FV516" i="8"/>
  <c r="FY514" i="8"/>
  <c r="FV514" i="8"/>
  <c r="FY512" i="8"/>
  <c r="FV512" i="8"/>
  <c r="FY510" i="8"/>
  <c r="FV510" i="8"/>
  <c r="BX501" i="8" l="1"/>
  <c r="BW501" i="8"/>
  <c r="BV501" i="8"/>
  <c r="BU501" i="8"/>
  <c r="BT501" i="8"/>
  <c r="BS501" i="8"/>
  <c r="BR501" i="8"/>
  <c r="GD500" i="8"/>
  <c r="FH500" i="8"/>
  <c r="FK500" i="8" s="1"/>
  <c r="FG500" i="8"/>
  <c r="FJ500" i="8" s="1"/>
  <c r="FN500" i="8" s="1"/>
  <c r="FQ500" i="8" s="1"/>
  <c r="H500" i="8"/>
  <c r="FF500" i="8" s="1"/>
  <c r="FI500" i="8" s="1"/>
  <c r="C500" i="8"/>
  <c r="EQ499" i="8"/>
  <c r="EP499" i="8"/>
  <c r="EO499" i="8"/>
  <c r="EN499" i="8"/>
  <c r="EM499" i="8"/>
  <c r="EL499" i="8"/>
  <c r="EK499" i="8"/>
  <c r="EC499" i="8"/>
  <c r="EB499" i="8"/>
  <c r="EA499" i="8"/>
  <c r="DZ499" i="8"/>
  <c r="DY499" i="8"/>
  <c r="DX499" i="8"/>
  <c r="DW499" i="8"/>
  <c r="BX499" i="8"/>
  <c r="BW499" i="8"/>
  <c r="BV499" i="8"/>
  <c r="BU499" i="8"/>
  <c r="BT499" i="8"/>
  <c r="BS499" i="8"/>
  <c r="BR499" i="8"/>
  <c r="GD498" i="8"/>
  <c r="FH498" i="8"/>
  <c r="FK498" i="8" s="1"/>
  <c r="FG498" i="8"/>
  <c r="FJ498" i="8" s="1"/>
  <c r="FN498" i="8" s="1"/>
  <c r="H498" i="8"/>
  <c r="FF498" i="8" s="1"/>
  <c r="FI498" i="8" s="1"/>
  <c r="C498" i="8"/>
  <c r="EQ497" i="8"/>
  <c r="EP497" i="8"/>
  <c r="EO497" i="8"/>
  <c r="EN497" i="8"/>
  <c r="EM497" i="8"/>
  <c r="EL497" i="8"/>
  <c r="EK497" i="8"/>
  <c r="EC497" i="8"/>
  <c r="EB497" i="8"/>
  <c r="EA497" i="8"/>
  <c r="DZ497" i="8"/>
  <c r="DY497" i="8"/>
  <c r="DX497" i="8"/>
  <c r="DW497" i="8"/>
  <c r="BX497" i="8"/>
  <c r="BW497" i="8"/>
  <c r="BV497" i="8"/>
  <c r="BU497" i="8"/>
  <c r="BT497" i="8"/>
  <c r="BS497" i="8"/>
  <c r="BR497" i="8"/>
  <c r="GD496" i="8"/>
  <c r="FJ496" i="8"/>
  <c r="FN496" i="8" s="1"/>
  <c r="FH496" i="8"/>
  <c r="FK496" i="8" s="1"/>
  <c r="FG496" i="8"/>
  <c r="H496" i="8"/>
  <c r="FF496" i="8" s="1"/>
  <c r="FI496" i="8" s="1"/>
  <c r="C496" i="8"/>
  <c r="EQ495" i="8"/>
  <c r="EP495" i="8"/>
  <c r="EO495" i="8"/>
  <c r="EN495" i="8"/>
  <c r="EM495" i="8"/>
  <c r="EL495" i="8"/>
  <c r="EK495" i="8"/>
  <c r="EC495" i="8"/>
  <c r="EB495" i="8"/>
  <c r="EA495" i="8"/>
  <c r="DZ495" i="8"/>
  <c r="DY495" i="8"/>
  <c r="DX495" i="8"/>
  <c r="DW495" i="8"/>
  <c r="BX495" i="8"/>
  <c r="BW495" i="8"/>
  <c r="BV495" i="8"/>
  <c r="BU495" i="8"/>
  <c r="BT495" i="8"/>
  <c r="BS495" i="8"/>
  <c r="BR495" i="8"/>
  <c r="GD494" i="8"/>
  <c r="FJ494" i="8"/>
  <c r="FN494" i="8" s="1"/>
  <c r="FH494" i="8"/>
  <c r="FK494" i="8" s="1"/>
  <c r="FG494" i="8"/>
  <c r="H494" i="8"/>
  <c r="FF494" i="8" s="1"/>
  <c r="FI494" i="8" s="1"/>
  <c r="C494" i="8"/>
  <c r="EQ491" i="8"/>
  <c r="EP491" i="8"/>
  <c r="EO491" i="8"/>
  <c r="EN491" i="8"/>
  <c r="EM491" i="8"/>
  <c r="EL491" i="8"/>
  <c r="EK491" i="8"/>
  <c r="EC491" i="8"/>
  <c r="EB491" i="8"/>
  <c r="EA491" i="8"/>
  <c r="DZ491" i="8"/>
  <c r="DY491" i="8"/>
  <c r="DX491" i="8"/>
  <c r="DW491" i="8"/>
  <c r="BX491" i="8"/>
  <c r="BW491" i="8"/>
  <c r="BV491" i="8"/>
  <c r="BU491" i="8"/>
  <c r="BT491" i="8"/>
  <c r="BS491" i="8"/>
  <c r="BR491" i="8"/>
  <c r="GD490" i="8"/>
  <c r="FH490" i="8"/>
  <c r="FK490" i="8" s="1"/>
  <c r="FG490" i="8"/>
  <c r="FJ490" i="8" s="1"/>
  <c r="FN490" i="8" s="1"/>
  <c r="H490" i="8"/>
  <c r="FF490" i="8" s="1"/>
  <c r="FI490" i="8" s="1"/>
  <c r="C490" i="8"/>
  <c r="BS487" i="8"/>
  <c r="BT487" i="8"/>
  <c r="BU487" i="8"/>
  <c r="BV487" i="8"/>
  <c r="BW487" i="8"/>
  <c r="BX487" i="8"/>
  <c r="BR487" i="8"/>
  <c r="AX487" i="8"/>
  <c r="GD486" i="8"/>
  <c r="FH486" i="8"/>
  <c r="FK486" i="8" s="1"/>
  <c r="FG486" i="8"/>
  <c r="FJ486" i="8" s="1"/>
  <c r="FN486" i="8" s="1"/>
  <c r="H486" i="8"/>
  <c r="FF486" i="8" s="1"/>
  <c r="FI486" i="8" s="1"/>
  <c r="C486" i="8"/>
  <c r="BX485" i="8"/>
  <c r="BW485" i="8"/>
  <c r="BV485" i="8"/>
  <c r="BU485" i="8"/>
  <c r="BT485" i="8"/>
  <c r="BS485" i="8"/>
  <c r="BR485" i="8"/>
  <c r="GD484" i="8"/>
  <c r="FH484" i="8"/>
  <c r="FK484" i="8" s="1"/>
  <c r="FG484" i="8"/>
  <c r="FJ484" i="8" s="1"/>
  <c r="FN484" i="8" s="1"/>
  <c r="H484" i="8"/>
  <c r="FF484" i="8" s="1"/>
  <c r="FI484" i="8" s="1"/>
  <c r="C484" i="8"/>
  <c r="EQ481" i="8"/>
  <c r="EP481" i="8"/>
  <c r="EO481" i="8"/>
  <c r="EN481" i="8"/>
  <c r="EM481" i="8"/>
  <c r="EL481" i="8"/>
  <c r="EK481" i="8"/>
  <c r="EC481" i="8"/>
  <c r="EB481" i="8"/>
  <c r="EA481" i="8"/>
  <c r="DZ481" i="8"/>
  <c r="DY481" i="8"/>
  <c r="DX481" i="8"/>
  <c r="DW481" i="8"/>
  <c r="BX481" i="8"/>
  <c r="BW481" i="8"/>
  <c r="BV481" i="8"/>
  <c r="BU481" i="8"/>
  <c r="BT481" i="8"/>
  <c r="BS481" i="8"/>
  <c r="BR481" i="8"/>
  <c r="GD480" i="8"/>
  <c r="FJ480" i="8"/>
  <c r="FN480" i="8" s="1"/>
  <c r="FH480" i="8"/>
  <c r="FK480" i="8" s="1"/>
  <c r="FG480" i="8"/>
  <c r="H480" i="8"/>
  <c r="FF480" i="8" s="1"/>
  <c r="FI480" i="8" s="1"/>
  <c r="C480" i="8"/>
  <c r="EQ479" i="8"/>
  <c r="EP479" i="8"/>
  <c r="EO479" i="8"/>
  <c r="EN479" i="8"/>
  <c r="EM479" i="8"/>
  <c r="EL479" i="8"/>
  <c r="EK479" i="8"/>
  <c r="EC479" i="8"/>
  <c r="EB479" i="8"/>
  <c r="EA479" i="8"/>
  <c r="DZ479" i="8"/>
  <c r="DY479" i="8"/>
  <c r="DX479" i="8"/>
  <c r="DW479" i="8"/>
  <c r="AX479" i="8"/>
  <c r="BX479" i="8"/>
  <c r="BW479" i="8"/>
  <c r="BV479" i="8"/>
  <c r="BU479" i="8"/>
  <c r="BT479" i="8"/>
  <c r="BS479" i="8"/>
  <c r="BR479" i="8"/>
  <c r="GD478" i="8"/>
  <c r="FH478" i="8"/>
  <c r="FK478" i="8" s="1"/>
  <c r="FG478" i="8"/>
  <c r="FJ478" i="8" s="1"/>
  <c r="FN478" i="8" s="1"/>
  <c r="H478" i="8"/>
  <c r="FF478" i="8" s="1"/>
  <c r="FI478" i="8" s="1"/>
  <c r="C478" i="8"/>
  <c r="BX475" i="8"/>
  <c r="BW475" i="8"/>
  <c r="BV475" i="8"/>
  <c r="BU475" i="8"/>
  <c r="BT475" i="8"/>
  <c r="BS475" i="8"/>
  <c r="BR475" i="8"/>
  <c r="GD474" i="8"/>
  <c r="FH474" i="8"/>
  <c r="FK474" i="8" s="1"/>
  <c r="FG474" i="8"/>
  <c r="FJ474" i="8" s="1"/>
  <c r="FN474" i="8" s="1"/>
  <c r="H474" i="8"/>
  <c r="FF474" i="8" s="1"/>
  <c r="FI474" i="8" s="1"/>
  <c r="C474" i="8"/>
  <c r="BX473" i="8"/>
  <c r="BW473" i="8"/>
  <c r="BV473" i="8"/>
  <c r="BU473" i="8"/>
  <c r="BT473" i="8"/>
  <c r="BS473" i="8"/>
  <c r="BR473" i="8"/>
  <c r="GD472" i="8"/>
  <c r="FH472" i="8"/>
  <c r="FK472" i="8" s="1"/>
  <c r="FG472" i="8"/>
  <c r="FJ472" i="8" s="1"/>
  <c r="FN472" i="8" s="1"/>
  <c r="H472" i="8"/>
  <c r="FF472" i="8" s="1"/>
  <c r="FI472" i="8" s="1"/>
  <c r="C472" i="8"/>
  <c r="EQ463" i="8"/>
  <c r="EP463" i="8"/>
  <c r="EO463" i="8"/>
  <c r="EN463" i="8"/>
  <c r="EM463" i="8"/>
  <c r="EL463" i="8"/>
  <c r="EK463" i="8"/>
  <c r="EC463" i="8"/>
  <c r="EB463" i="8"/>
  <c r="EA463" i="8"/>
  <c r="DZ463" i="8"/>
  <c r="DY463" i="8"/>
  <c r="DX463" i="8"/>
  <c r="DW463" i="8"/>
  <c r="GD462" i="8"/>
  <c r="FH462" i="8"/>
  <c r="FK462" i="8" s="1"/>
  <c r="FG462" i="8"/>
  <c r="FJ462" i="8" s="1"/>
  <c r="FN462" i="8" s="1"/>
  <c r="H462" i="8"/>
  <c r="FF462" i="8" s="1"/>
  <c r="FI462" i="8" s="1"/>
  <c r="C462" i="8"/>
  <c r="EQ459" i="8"/>
  <c r="EP459" i="8"/>
  <c r="EO459" i="8"/>
  <c r="EN459" i="8"/>
  <c r="EM459" i="8"/>
  <c r="EL459" i="8"/>
  <c r="EK459" i="8"/>
  <c r="EC459" i="8"/>
  <c r="EB459" i="8"/>
  <c r="EA459" i="8"/>
  <c r="DZ459" i="8"/>
  <c r="DY459" i="8"/>
  <c r="DX459" i="8"/>
  <c r="DW459" i="8"/>
  <c r="BX459" i="8"/>
  <c r="BW459" i="8"/>
  <c r="BV459" i="8"/>
  <c r="BU459" i="8"/>
  <c r="BT459" i="8"/>
  <c r="BS459" i="8"/>
  <c r="BR459" i="8"/>
  <c r="GD458" i="8"/>
  <c r="FJ458" i="8"/>
  <c r="FN458" i="8" s="1"/>
  <c r="FH458" i="8"/>
  <c r="FK458" i="8" s="1"/>
  <c r="FG458" i="8"/>
  <c r="H458" i="8"/>
  <c r="FF458" i="8" s="1"/>
  <c r="FI458" i="8" s="1"/>
  <c r="C458" i="8"/>
  <c r="BS455" i="8"/>
  <c r="BT455" i="8"/>
  <c r="BU455" i="8"/>
  <c r="BV455" i="8"/>
  <c r="BW455" i="8"/>
  <c r="BX455" i="8"/>
  <c r="BR455" i="8"/>
  <c r="AX455" i="8"/>
  <c r="EQ455" i="8"/>
  <c r="EP455" i="8"/>
  <c r="EO455" i="8"/>
  <c r="EN455" i="8"/>
  <c r="EM455" i="8"/>
  <c r="EL455" i="8"/>
  <c r="EK455" i="8"/>
  <c r="DX455" i="8"/>
  <c r="DY455" i="8"/>
  <c r="DZ455" i="8"/>
  <c r="EA455" i="8"/>
  <c r="EB455" i="8"/>
  <c r="EC455" i="8"/>
  <c r="DW455" i="8"/>
  <c r="GD454" i="8"/>
  <c r="FH454" i="8"/>
  <c r="FK454" i="8" s="1"/>
  <c r="FG454" i="8"/>
  <c r="FJ454" i="8" s="1"/>
  <c r="FN454" i="8" s="1"/>
  <c r="H454" i="8"/>
  <c r="FF454" i="8" s="1"/>
  <c r="FI454" i="8" s="1"/>
  <c r="C454" i="8"/>
  <c r="EL453" i="8"/>
  <c r="EM453" i="8"/>
  <c r="EN453" i="8"/>
  <c r="EO453" i="8"/>
  <c r="EP453" i="8"/>
  <c r="EQ453" i="8"/>
  <c r="EK453" i="8"/>
  <c r="DX453" i="8"/>
  <c r="DY453" i="8"/>
  <c r="DZ453" i="8"/>
  <c r="EA453" i="8"/>
  <c r="EB453" i="8"/>
  <c r="EC453" i="8"/>
  <c r="DW453" i="8"/>
  <c r="BX453" i="8"/>
  <c r="BW453" i="8"/>
  <c r="BV453" i="8"/>
  <c r="BU453" i="8"/>
  <c r="BT453" i="8"/>
  <c r="BS453" i="8"/>
  <c r="BR453" i="8"/>
  <c r="GD452" i="8"/>
  <c r="FH452" i="8"/>
  <c r="FK452" i="8" s="1"/>
  <c r="FG452" i="8"/>
  <c r="FJ452" i="8" s="1"/>
  <c r="FN452" i="8" s="1"/>
  <c r="H452" i="8"/>
  <c r="FF452" i="8" s="1"/>
  <c r="FI452" i="8" s="1"/>
  <c r="C452" i="8"/>
  <c r="EQ449" i="8"/>
  <c r="EP449" i="8"/>
  <c r="EO449" i="8"/>
  <c r="EN449" i="8"/>
  <c r="EM449" i="8"/>
  <c r="EL449" i="8"/>
  <c r="EK449" i="8"/>
  <c r="BX449" i="8"/>
  <c r="BW449" i="8"/>
  <c r="BV449" i="8"/>
  <c r="BU449" i="8"/>
  <c r="BT449" i="8"/>
  <c r="BS449" i="8"/>
  <c r="BR449" i="8"/>
  <c r="GD448" i="8"/>
  <c r="FH448" i="8"/>
  <c r="FK448" i="8" s="1"/>
  <c r="FG448" i="8"/>
  <c r="FJ448" i="8" s="1"/>
  <c r="FN448" i="8" s="1"/>
  <c r="H448" i="8"/>
  <c r="FF448" i="8" s="1"/>
  <c r="FI448" i="8" s="1"/>
  <c r="C448" i="8"/>
  <c r="EQ445" i="8"/>
  <c r="EP445" i="8"/>
  <c r="EO445" i="8"/>
  <c r="EN445" i="8"/>
  <c r="EM445" i="8"/>
  <c r="EL445" i="8"/>
  <c r="EK445" i="8"/>
  <c r="DX445" i="8"/>
  <c r="DY445" i="8"/>
  <c r="DZ445" i="8"/>
  <c r="EA445" i="8"/>
  <c r="EB445" i="8"/>
  <c r="EC445" i="8"/>
  <c r="DW445" i="8"/>
  <c r="BS445" i="8"/>
  <c r="BT445" i="8"/>
  <c r="BU445" i="8"/>
  <c r="BV445" i="8"/>
  <c r="BW445" i="8"/>
  <c r="BX445" i="8"/>
  <c r="BR445" i="8"/>
  <c r="GD444" i="8"/>
  <c r="FH444" i="8"/>
  <c r="FK444" i="8" s="1"/>
  <c r="FG444" i="8"/>
  <c r="FJ444" i="8" s="1"/>
  <c r="FN444" i="8" s="1"/>
  <c r="H444" i="8"/>
  <c r="FF444" i="8" s="1"/>
  <c r="FI444" i="8" s="1"/>
  <c r="C444" i="8"/>
  <c r="AX437" i="8"/>
  <c r="GD436" i="8"/>
  <c r="FH436" i="8"/>
  <c r="FK436" i="8" s="1"/>
  <c r="FG436" i="8"/>
  <c r="FJ436" i="8" s="1"/>
  <c r="FN436" i="8" s="1"/>
  <c r="H436" i="8"/>
  <c r="FF436" i="8" s="1"/>
  <c r="FI436" i="8" s="1"/>
  <c r="C436" i="8"/>
  <c r="AX26" i="8"/>
  <c r="AX427" i="8"/>
  <c r="BS427" i="8"/>
  <c r="BT427" i="8"/>
  <c r="BU427" i="8"/>
  <c r="BV427" i="8"/>
  <c r="BW427" i="8"/>
  <c r="BX427" i="8"/>
  <c r="BR427" i="8"/>
  <c r="GD426" i="8"/>
  <c r="FH426" i="8"/>
  <c r="FK426" i="8" s="1"/>
  <c r="FG426" i="8"/>
  <c r="FJ426" i="8" s="1"/>
  <c r="FN426" i="8" s="1"/>
  <c r="H426" i="8"/>
  <c r="FF426" i="8" s="1"/>
  <c r="FI426" i="8" s="1"/>
  <c r="C426" i="8"/>
  <c r="GD424" i="8"/>
  <c r="FH424" i="8"/>
  <c r="FK424" i="8" s="1"/>
  <c r="FG424" i="8"/>
  <c r="FJ424" i="8" s="1"/>
  <c r="FN424" i="8" s="1"/>
  <c r="H424" i="8"/>
  <c r="FF424" i="8" s="1"/>
  <c r="FI424" i="8" s="1"/>
  <c r="C424" i="8"/>
  <c r="GD422" i="8"/>
  <c r="FH422" i="8"/>
  <c r="FK422" i="8" s="1"/>
  <c r="FG422" i="8"/>
  <c r="FJ422" i="8" s="1"/>
  <c r="H422" i="8"/>
  <c r="FF422" i="8" s="1"/>
  <c r="FI422" i="8" s="1"/>
  <c r="C422" i="8"/>
  <c r="GD420" i="8"/>
  <c r="FH420" i="8"/>
  <c r="FK420" i="8" s="1"/>
  <c r="FG420" i="8"/>
  <c r="FJ420" i="8" s="1"/>
  <c r="H420" i="8"/>
  <c r="FF420" i="8" s="1"/>
  <c r="FI420" i="8" s="1"/>
  <c r="C420" i="8"/>
  <c r="F11" i="11"/>
  <c r="C1" i="11"/>
  <c r="E6" i="11" s="1"/>
  <c r="E3" i="11" s="1"/>
  <c r="FO480" i="8" l="1"/>
  <c r="FR480" i="8" s="1"/>
  <c r="FN420" i="8"/>
  <c r="FQ420" i="8" s="1"/>
  <c r="FO422" i="8"/>
  <c r="FR422" i="8" s="1"/>
  <c r="FN422" i="8"/>
  <c r="FQ422" i="8" s="1"/>
  <c r="FO500" i="8"/>
  <c r="FR500" i="8" s="1"/>
  <c r="FM500" i="8"/>
  <c r="FP500" i="8" s="1"/>
  <c r="FO498" i="8"/>
  <c r="FR498" i="8" s="1"/>
  <c r="FM498" i="8"/>
  <c r="FP498" i="8" s="1"/>
  <c r="FQ498" i="8"/>
  <c r="FO496" i="8"/>
  <c r="FR496" i="8" s="1"/>
  <c r="FM496" i="8"/>
  <c r="FP496" i="8" s="1"/>
  <c r="FQ496" i="8"/>
  <c r="FO494" i="8"/>
  <c r="FR494" i="8" s="1"/>
  <c r="FM494" i="8"/>
  <c r="FP494" i="8" s="1"/>
  <c r="FQ494" i="8"/>
  <c r="FO490" i="8"/>
  <c r="FR490" i="8" s="1"/>
  <c r="FM490" i="8"/>
  <c r="FP490" i="8" s="1"/>
  <c r="FQ490" i="8"/>
  <c r="FO486" i="8"/>
  <c r="FR486" i="8" s="1"/>
  <c r="FM486" i="8"/>
  <c r="FP486" i="8" s="1"/>
  <c r="FQ486" i="8"/>
  <c r="FO484" i="8"/>
  <c r="FR484" i="8" s="1"/>
  <c r="FM484" i="8"/>
  <c r="FP484" i="8" s="1"/>
  <c r="FQ484" i="8"/>
  <c r="FM480" i="8"/>
  <c r="FP480" i="8" s="1"/>
  <c r="FQ480" i="8"/>
  <c r="FO478" i="8"/>
  <c r="FR478" i="8" s="1"/>
  <c r="FM478" i="8"/>
  <c r="FP478" i="8" s="1"/>
  <c r="FQ478" i="8"/>
  <c r="FO474" i="8"/>
  <c r="FR474" i="8" s="1"/>
  <c r="FM474" i="8"/>
  <c r="FP474" i="8" s="1"/>
  <c r="FQ474" i="8"/>
  <c r="FO472" i="8"/>
  <c r="FR472" i="8" s="1"/>
  <c r="FM472" i="8"/>
  <c r="FP472" i="8" s="1"/>
  <c r="FQ472" i="8"/>
  <c r="FO462" i="8"/>
  <c r="FR462" i="8" s="1"/>
  <c r="FM462" i="8"/>
  <c r="FP462" i="8" s="1"/>
  <c r="FQ462" i="8"/>
  <c r="FO458" i="8"/>
  <c r="FR458" i="8" s="1"/>
  <c r="FM458" i="8"/>
  <c r="FP458" i="8" s="1"/>
  <c r="FQ458" i="8"/>
  <c r="FO454" i="8"/>
  <c r="FR454" i="8" s="1"/>
  <c r="FM454" i="8"/>
  <c r="FP454" i="8" s="1"/>
  <c r="FQ454" i="8"/>
  <c r="FO452" i="8"/>
  <c r="FR452" i="8" s="1"/>
  <c r="FM452" i="8"/>
  <c r="FP452" i="8" s="1"/>
  <c r="FQ452" i="8"/>
  <c r="FO448" i="8"/>
  <c r="FR448" i="8" s="1"/>
  <c r="FM448" i="8"/>
  <c r="FP448" i="8" s="1"/>
  <c r="FQ448" i="8"/>
  <c r="FO444" i="8"/>
  <c r="FR444" i="8" s="1"/>
  <c r="FM444" i="8"/>
  <c r="FP444" i="8" s="1"/>
  <c r="FQ444" i="8"/>
  <c r="FO436" i="8"/>
  <c r="FR436" i="8" s="1"/>
  <c r="FM436" i="8"/>
  <c r="FP436" i="8" s="1"/>
  <c r="FQ436" i="8"/>
  <c r="FO426" i="8"/>
  <c r="FR426" i="8" s="1"/>
  <c r="FM426" i="8"/>
  <c r="FP426" i="8" s="1"/>
  <c r="FQ426" i="8"/>
  <c r="FO424" i="8"/>
  <c r="FR424" i="8" s="1"/>
  <c r="FM422" i="8"/>
  <c r="FP422" i="8" s="1"/>
  <c r="FM424" i="8"/>
  <c r="FP424" i="8" s="1"/>
  <c r="FQ424" i="8"/>
  <c r="FO420" i="8"/>
  <c r="FR420" i="8" s="1"/>
  <c r="FM420" i="8"/>
  <c r="FP420" i="8" s="1"/>
  <c r="G13" i="10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06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5" i="6"/>
  <c r="C1" i="10"/>
  <c r="F3" i="10" s="1"/>
  <c r="F6" i="10" s="1"/>
  <c r="GD405" i="8"/>
  <c r="GD404" i="8"/>
  <c r="GD403" i="8"/>
  <c r="GD402" i="8"/>
  <c r="GD401" i="8"/>
  <c r="GD400" i="8"/>
  <c r="GD399" i="8"/>
  <c r="GD398" i="8"/>
  <c r="GD397" i="8"/>
  <c r="GD396" i="8"/>
  <c r="GD395" i="8"/>
  <c r="GD394" i="8"/>
  <c r="GD393" i="8"/>
  <c r="GD392" i="8"/>
  <c r="GD391" i="8"/>
  <c r="GD390" i="8"/>
  <c r="GD389" i="8"/>
  <c r="GD388" i="8"/>
  <c r="GD387" i="8"/>
  <c r="GD386" i="8"/>
  <c r="GD385" i="8"/>
  <c r="GD384" i="8"/>
  <c r="GD383" i="8"/>
  <c r="GD382" i="8"/>
  <c r="GD381" i="8"/>
  <c r="GD380" i="8"/>
  <c r="GD379" i="8"/>
  <c r="GD378" i="8"/>
  <c r="GD377" i="8"/>
  <c r="GD376" i="8"/>
  <c r="GD375" i="8"/>
  <c r="GD374" i="8"/>
  <c r="GD373" i="8"/>
  <c r="GD372" i="8"/>
  <c r="GD371" i="8"/>
  <c r="GD370" i="8"/>
  <c r="GD369" i="8"/>
  <c r="GD368" i="8"/>
  <c r="GD367" i="8"/>
  <c r="GD366" i="8"/>
  <c r="GD365" i="8"/>
  <c r="GD364" i="8"/>
  <c r="GD363" i="8"/>
  <c r="GD362" i="8"/>
  <c r="GD361" i="8"/>
  <c r="GD360" i="8"/>
  <c r="GD359" i="8"/>
  <c r="GD358" i="8"/>
  <c r="GD357" i="8"/>
  <c r="GD356" i="8"/>
  <c r="GD355" i="8"/>
  <c r="GD354" i="8"/>
  <c r="GD353" i="8"/>
  <c r="GD352" i="8"/>
  <c r="GD351" i="8"/>
  <c r="GD350" i="8"/>
  <c r="GD349" i="8"/>
  <c r="GD348" i="8"/>
  <c r="GD347" i="8"/>
  <c r="GD346" i="8"/>
  <c r="GD345" i="8"/>
  <c r="GD344" i="8"/>
  <c r="GD343" i="8"/>
  <c r="GD342" i="8"/>
  <c r="GD341" i="8"/>
  <c r="GD340" i="8"/>
  <c r="GD339" i="8"/>
  <c r="GD338" i="8"/>
  <c r="GD337" i="8"/>
  <c r="GD336" i="8"/>
  <c r="GD335" i="8"/>
  <c r="GD334" i="8"/>
  <c r="GD333" i="8"/>
  <c r="GD332" i="8"/>
  <c r="GD331" i="8"/>
  <c r="GD330" i="8"/>
  <c r="GD329" i="8"/>
  <c r="GD328" i="8"/>
  <c r="GD327" i="8"/>
  <c r="GD326" i="8"/>
  <c r="GD325" i="8"/>
  <c r="GD324" i="8"/>
  <c r="GD323" i="8"/>
  <c r="GD322" i="8"/>
  <c r="GD321" i="8"/>
  <c r="GD320" i="8"/>
  <c r="GD319" i="8"/>
  <c r="GD318" i="8"/>
  <c r="GD317" i="8"/>
  <c r="GD316" i="8"/>
  <c r="GD315" i="8"/>
  <c r="GD314" i="8"/>
  <c r="GD313" i="8"/>
  <c r="GD312" i="8"/>
  <c r="GD311" i="8"/>
  <c r="GD310" i="8"/>
  <c r="GD309" i="8"/>
  <c r="GD308" i="8"/>
  <c r="GD307" i="8"/>
  <c r="GD306" i="8"/>
  <c r="GD305" i="8"/>
  <c r="GD304" i="8"/>
  <c r="GD303" i="8"/>
  <c r="GD302" i="8"/>
  <c r="GD301" i="8"/>
  <c r="GD300" i="8"/>
  <c r="GD299" i="8"/>
  <c r="GD298" i="8"/>
  <c r="GD297" i="8"/>
  <c r="GD296" i="8"/>
  <c r="GD295" i="8"/>
  <c r="GD294" i="8"/>
  <c r="GD293" i="8"/>
  <c r="GD292" i="8"/>
  <c r="GD291" i="8"/>
  <c r="GD290" i="8"/>
  <c r="GD289" i="8"/>
  <c r="GD288" i="8"/>
  <c r="GD287" i="8"/>
  <c r="GD286" i="8"/>
  <c r="GD285" i="8"/>
  <c r="GD284" i="8"/>
  <c r="GD283" i="8"/>
  <c r="GD282" i="8"/>
  <c r="GD281" i="8"/>
  <c r="GD280" i="8"/>
  <c r="GD279" i="8"/>
  <c r="GD278" i="8"/>
  <c r="GD277" i="8"/>
  <c r="GD276" i="8"/>
  <c r="GD275" i="8"/>
  <c r="GD274" i="8"/>
  <c r="GD273" i="8"/>
  <c r="GD272" i="8"/>
  <c r="GD271" i="8"/>
  <c r="GD270" i="8"/>
  <c r="GD269" i="8"/>
  <c r="GD268" i="8"/>
  <c r="GD267" i="8"/>
  <c r="GD266" i="8"/>
  <c r="GD265" i="8"/>
  <c r="GD264" i="8"/>
  <c r="GD263" i="8"/>
  <c r="GD262" i="8"/>
  <c r="GD261" i="8"/>
  <c r="GD260" i="8"/>
  <c r="GD259" i="8"/>
  <c r="GD258" i="8"/>
  <c r="GD257" i="8"/>
  <c r="GD256" i="8"/>
  <c r="GD255" i="8"/>
  <c r="GD254" i="8"/>
  <c r="GD253" i="8"/>
  <c r="GD252" i="8"/>
  <c r="GD251" i="8"/>
  <c r="GD250" i="8"/>
  <c r="GD249" i="8"/>
  <c r="GD248" i="8"/>
  <c r="GD247" i="8"/>
  <c r="GD246" i="8"/>
  <c r="GD245" i="8"/>
  <c r="GD244" i="8"/>
  <c r="GD243" i="8"/>
  <c r="GD242" i="8"/>
  <c r="GD241" i="8"/>
  <c r="GD240" i="8"/>
  <c r="GD239" i="8"/>
  <c r="GD238" i="8"/>
  <c r="GD237" i="8"/>
  <c r="GD236" i="8"/>
  <c r="GD235" i="8"/>
  <c r="GD234" i="8"/>
  <c r="GD233" i="8"/>
  <c r="GD232" i="8"/>
  <c r="GD231" i="8"/>
  <c r="GD230" i="8"/>
  <c r="GD229" i="8"/>
  <c r="GD228" i="8"/>
  <c r="GD227" i="8"/>
  <c r="GD226" i="8"/>
  <c r="GD225" i="8"/>
  <c r="GD224" i="8"/>
  <c r="GD223" i="8"/>
  <c r="GD222" i="8"/>
  <c r="GD221" i="8"/>
  <c r="GD220" i="8"/>
  <c r="GD219" i="8"/>
  <c r="GD218" i="8"/>
  <c r="GD217" i="8"/>
  <c r="GD216" i="8"/>
  <c r="GD215" i="8"/>
  <c r="GD214" i="8"/>
  <c r="GD213" i="8"/>
  <c r="GD212" i="8"/>
  <c r="GD211" i="8"/>
  <c r="GD210" i="8"/>
  <c r="GD209" i="8"/>
  <c r="GD208" i="8"/>
  <c r="GD207" i="8"/>
  <c r="GD206" i="8"/>
  <c r="GD205" i="8"/>
  <c r="GD204" i="8"/>
  <c r="GD203" i="8"/>
  <c r="GD202" i="8"/>
  <c r="GD201" i="8"/>
  <c r="GD200" i="8"/>
  <c r="GD199" i="8"/>
  <c r="GD198" i="8"/>
  <c r="GD197" i="8"/>
  <c r="GD196" i="8"/>
  <c r="GD195" i="8"/>
  <c r="GD194" i="8"/>
  <c r="GD193" i="8"/>
  <c r="GD192" i="8"/>
  <c r="GD191" i="8"/>
  <c r="GD190" i="8"/>
  <c r="GD189" i="8"/>
  <c r="GD188" i="8"/>
  <c r="GD187" i="8"/>
  <c r="GD186" i="8"/>
  <c r="GD185" i="8"/>
  <c r="GD184" i="8"/>
  <c r="GD183" i="8"/>
  <c r="GD182" i="8"/>
  <c r="GD181" i="8"/>
  <c r="GD180" i="8"/>
  <c r="GD179" i="8"/>
  <c r="GD178" i="8"/>
  <c r="GD177" i="8"/>
  <c r="GD176" i="8"/>
  <c r="GD175" i="8"/>
  <c r="GD174" i="8"/>
  <c r="GD173" i="8"/>
  <c r="GD172" i="8"/>
  <c r="GD171" i="8"/>
  <c r="GD170" i="8"/>
  <c r="GD169" i="8"/>
  <c r="GD168" i="8"/>
  <c r="GD167" i="8"/>
  <c r="GD166" i="8"/>
  <c r="GD165" i="8"/>
  <c r="GD164" i="8"/>
  <c r="GD163" i="8"/>
  <c r="GD162" i="8"/>
  <c r="GD161" i="8"/>
  <c r="GD160" i="8"/>
  <c r="GD159" i="8"/>
  <c r="GD158" i="8"/>
  <c r="GD157" i="8"/>
  <c r="GD156" i="8"/>
  <c r="GD155" i="8"/>
  <c r="GD154" i="8"/>
  <c r="GD153" i="8"/>
  <c r="GD152" i="8"/>
  <c r="GD151" i="8"/>
  <c r="GD150" i="8"/>
  <c r="GD149" i="8"/>
  <c r="GD148" i="8"/>
  <c r="GD147" i="8"/>
  <c r="GD146" i="8"/>
  <c r="GD145" i="8"/>
  <c r="GD144" i="8"/>
  <c r="GD143" i="8"/>
  <c r="GD142" i="8"/>
  <c r="GD141" i="8"/>
  <c r="GD140" i="8"/>
  <c r="GD139" i="8"/>
  <c r="GD138" i="8"/>
  <c r="GD137" i="8"/>
  <c r="GD136" i="8"/>
  <c r="GD135" i="8"/>
  <c r="GD134" i="8"/>
  <c r="GD133" i="8"/>
  <c r="GD132" i="8"/>
  <c r="GD131" i="8"/>
  <c r="GD130" i="8"/>
  <c r="GD129" i="8"/>
  <c r="GD128" i="8"/>
  <c r="GD127" i="8"/>
  <c r="GD126" i="8"/>
  <c r="GD125" i="8"/>
  <c r="GD124" i="8"/>
  <c r="GD123" i="8"/>
  <c r="GD122" i="8"/>
  <c r="GD121" i="8"/>
  <c r="GD120" i="8"/>
  <c r="GD119" i="8"/>
  <c r="GD118" i="8"/>
  <c r="GD117" i="8"/>
  <c r="GD116" i="8"/>
  <c r="GD115" i="8"/>
  <c r="GD114" i="8"/>
  <c r="GD113" i="8"/>
  <c r="GD112" i="8"/>
  <c r="GD111" i="8"/>
  <c r="GD110" i="8"/>
  <c r="GD109" i="8"/>
  <c r="GD108" i="8"/>
  <c r="GD107" i="8"/>
  <c r="GD106" i="8"/>
  <c r="GD105" i="8"/>
  <c r="GD104" i="8"/>
  <c r="GD103" i="8"/>
  <c r="GD102" i="8"/>
  <c r="GD101" i="8"/>
  <c r="GD100" i="8"/>
  <c r="GD99" i="8"/>
  <c r="GD98" i="8"/>
  <c r="GD97" i="8"/>
  <c r="GD96" i="8"/>
  <c r="GD95" i="8"/>
  <c r="GD94" i="8"/>
  <c r="GD93" i="8"/>
  <c r="GD92" i="8"/>
  <c r="GD91" i="8"/>
  <c r="GD90" i="8"/>
  <c r="GD89" i="8"/>
  <c r="GD88" i="8"/>
  <c r="GD87" i="8"/>
  <c r="GD86" i="8"/>
  <c r="GD85" i="8"/>
  <c r="GD84" i="8"/>
  <c r="GD83" i="8"/>
  <c r="GD82" i="8"/>
  <c r="GD81" i="8"/>
  <c r="GD80" i="8"/>
  <c r="GD79" i="8"/>
  <c r="GD78" i="8"/>
  <c r="GD77" i="8"/>
  <c r="GD76" i="8"/>
  <c r="GD75" i="8"/>
  <c r="GD74" i="8"/>
  <c r="GD73" i="8"/>
  <c r="GD72" i="8"/>
  <c r="GD71" i="8"/>
  <c r="GD70" i="8"/>
  <c r="GD69" i="8"/>
  <c r="GD68" i="8"/>
  <c r="GD67" i="8"/>
  <c r="GD66" i="8"/>
  <c r="GD65" i="8"/>
  <c r="GD64" i="8"/>
  <c r="GD63" i="8"/>
  <c r="GD62" i="8"/>
  <c r="GD61" i="8"/>
  <c r="GD60" i="8"/>
  <c r="GD59" i="8"/>
  <c r="GD58" i="8"/>
  <c r="GD57" i="8"/>
  <c r="GD56" i="8"/>
  <c r="GD55" i="8"/>
  <c r="GD54" i="8"/>
  <c r="GD53" i="8"/>
  <c r="GD52" i="8"/>
  <c r="GD51" i="8"/>
  <c r="GD50" i="8"/>
  <c r="GD49" i="8"/>
  <c r="GD48" i="8"/>
  <c r="GD47" i="8"/>
  <c r="GD46" i="8"/>
  <c r="GD45" i="8"/>
  <c r="GD44" i="8"/>
  <c r="GD43" i="8"/>
  <c r="GD42" i="8"/>
  <c r="GD41" i="8"/>
  <c r="GD40" i="8"/>
  <c r="GD39" i="8"/>
  <c r="GD38" i="8"/>
  <c r="GD37" i="8"/>
  <c r="GD36" i="8"/>
  <c r="GD35" i="8"/>
  <c r="GD34" i="8"/>
  <c r="GD33" i="8"/>
  <c r="GD32" i="8"/>
  <c r="GD31" i="8"/>
  <c r="GD30" i="8"/>
  <c r="GD29" i="8"/>
  <c r="GD28" i="8"/>
  <c r="GD27" i="8"/>
  <c r="GD26" i="8"/>
  <c r="GD25" i="8"/>
  <c r="GD24" i="8"/>
  <c r="GD23" i="8"/>
  <c r="GD22" i="8"/>
  <c r="GD21" i="8"/>
  <c r="GD20" i="8"/>
  <c r="GD19" i="8"/>
  <c r="GD18" i="8"/>
  <c r="GD17" i="8"/>
  <c r="GD16" i="8"/>
  <c r="GD15" i="8"/>
  <c r="GD14" i="8"/>
  <c r="GD13" i="8"/>
  <c r="GD12" i="8"/>
  <c r="GD11" i="8"/>
  <c r="GD10" i="8"/>
  <c r="D404" i="13"/>
  <c r="FP575" i="8" l="1"/>
  <c r="FS500" i="8"/>
  <c r="FU500" i="8"/>
  <c r="FS498" i="8"/>
  <c r="FU498" i="8"/>
  <c r="FS496" i="8"/>
  <c r="FU496" i="8"/>
  <c r="FU494" i="8"/>
  <c r="FS494" i="8"/>
  <c r="FU490" i="8"/>
  <c r="FS490" i="8"/>
  <c r="FU486" i="8"/>
  <c r="FS486" i="8"/>
  <c r="FU484" i="8"/>
  <c r="FS484" i="8"/>
  <c r="FS480" i="8"/>
  <c r="FU480" i="8"/>
  <c r="FU478" i="8"/>
  <c r="FS478" i="8"/>
  <c r="FU474" i="8"/>
  <c r="FS474" i="8"/>
  <c r="FU472" i="8"/>
  <c r="FS472" i="8"/>
  <c r="FS462" i="8"/>
  <c r="FU462" i="8"/>
  <c r="FU458" i="8"/>
  <c r="FS458" i="8"/>
  <c r="FU454" i="8"/>
  <c r="FS454" i="8"/>
  <c r="FS452" i="8"/>
  <c r="FU452" i="8"/>
  <c r="FU448" i="8"/>
  <c r="FS448" i="8"/>
  <c r="FS444" i="8"/>
  <c r="FU444" i="8"/>
  <c r="FU436" i="8"/>
  <c r="FS436" i="8"/>
  <c r="FS426" i="8"/>
  <c r="FU426" i="8"/>
  <c r="FS424" i="8"/>
  <c r="FU424" i="8"/>
  <c r="FU422" i="8"/>
  <c r="FS422" i="8"/>
  <c r="FS420" i="8"/>
  <c r="FU420" i="8"/>
  <c r="J419" i="12"/>
  <c r="M419" i="12"/>
  <c r="L419" i="12"/>
  <c r="K419" i="12"/>
  <c r="D430" i="12"/>
  <c r="E430" i="12"/>
  <c r="C430" i="12"/>
  <c r="E425" i="12"/>
  <c r="C425" i="12"/>
  <c r="B430" i="12"/>
  <c r="B425" i="12"/>
  <c r="N413" i="12"/>
  <c r="N316" i="12"/>
  <c r="M316" i="12"/>
  <c r="K316" i="12"/>
  <c r="M413" i="12"/>
  <c r="L413" i="12"/>
  <c r="K413" i="12"/>
  <c r="J414" i="12"/>
  <c r="I414" i="12"/>
  <c r="G414" i="12"/>
  <c r="F414" i="12"/>
  <c r="E414" i="12"/>
  <c r="D414" i="12"/>
  <c r="C414" i="12"/>
  <c r="J413" i="12"/>
  <c r="I413" i="12"/>
  <c r="H413" i="12"/>
  <c r="G413" i="12"/>
  <c r="F413" i="12"/>
  <c r="E413" i="12"/>
  <c r="D413" i="12"/>
  <c r="C413" i="12"/>
  <c r="J411" i="12"/>
  <c r="I411" i="12"/>
  <c r="H411" i="12"/>
  <c r="K411" i="12" s="1"/>
  <c r="G411" i="12"/>
  <c r="F411" i="12"/>
  <c r="E411" i="12"/>
  <c r="D411" i="12"/>
  <c r="C411" i="12"/>
  <c r="J408" i="12"/>
  <c r="I408" i="12"/>
  <c r="H408" i="12"/>
  <c r="M408" i="12" s="1"/>
  <c r="E428" i="12" s="1"/>
  <c r="G408" i="12"/>
  <c r="F408" i="12"/>
  <c r="E408" i="12"/>
  <c r="D408" i="12"/>
  <c r="C408" i="12"/>
  <c r="J394" i="12"/>
  <c r="I394" i="12"/>
  <c r="H394" i="12"/>
  <c r="M394" i="12" s="1"/>
  <c r="E427" i="12" s="1"/>
  <c r="G394" i="12"/>
  <c r="F394" i="12"/>
  <c r="E394" i="12"/>
  <c r="D394" i="12"/>
  <c r="C394" i="12"/>
  <c r="J321" i="12"/>
  <c r="I321" i="12"/>
  <c r="H321" i="12"/>
  <c r="K321" i="12" s="1"/>
  <c r="G321" i="12"/>
  <c r="F321" i="12"/>
  <c r="E321" i="12"/>
  <c r="D321" i="12"/>
  <c r="C321" i="12"/>
  <c r="J316" i="12"/>
  <c r="I316" i="12"/>
  <c r="H316" i="12"/>
  <c r="G316" i="12"/>
  <c r="F316" i="12"/>
  <c r="E316" i="12"/>
  <c r="D316" i="12"/>
  <c r="C316" i="12"/>
  <c r="J314" i="12"/>
  <c r="I314" i="12"/>
  <c r="H314" i="12"/>
  <c r="M314" i="12" s="1"/>
  <c r="E424" i="12" s="1"/>
  <c r="G314" i="12"/>
  <c r="F314" i="12"/>
  <c r="E314" i="12"/>
  <c r="D314" i="12"/>
  <c r="C314" i="12"/>
  <c r="J217" i="12"/>
  <c r="I217" i="12"/>
  <c r="H217" i="12"/>
  <c r="M217" i="12" s="1"/>
  <c r="E423" i="12" s="1"/>
  <c r="G217" i="12"/>
  <c r="F217" i="12"/>
  <c r="E217" i="12"/>
  <c r="D217" i="12"/>
  <c r="C217" i="12"/>
  <c r="J178" i="12"/>
  <c r="I178" i="12"/>
  <c r="H178" i="12"/>
  <c r="M178" i="12" s="1"/>
  <c r="E422" i="12" s="1"/>
  <c r="G178" i="12"/>
  <c r="F178" i="12"/>
  <c r="E178" i="12"/>
  <c r="D178" i="12"/>
  <c r="C178" i="12"/>
  <c r="J168" i="12"/>
  <c r="I168" i="12"/>
  <c r="H168" i="12"/>
  <c r="K168" i="12" s="1"/>
  <c r="G168" i="12"/>
  <c r="F168" i="12"/>
  <c r="E168" i="12"/>
  <c r="D168" i="12"/>
  <c r="C168" i="12"/>
  <c r="J121" i="12"/>
  <c r="I121" i="12"/>
  <c r="H121" i="12"/>
  <c r="H414" i="12" s="1"/>
  <c r="G121" i="12"/>
  <c r="F121" i="12"/>
  <c r="E121" i="12"/>
  <c r="D121" i="12"/>
  <c r="C121" i="12"/>
  <c r="F412" i="12"/>
  <c r="C412" i="12"/>
  <c r="F410" i="12"/>
  <c r="C410" i="12"/>
  <c r="F409" i="12"/>
  <c r="C409" i="12"/>
  <c r="F407" i="12"/>
  <c r="C407" i="12"/>
  <c r="F406" i="12"/>
  <c r="C406" i="12"/>
  <c r="F405" i="12"/>
  <c r="C405" i="12"/>
  <c r="F404" i="12"/>
  <c r="C404" i="12"/>
  <c r="F403" i="12"/>
  <c r="C403" i="12"/>
  <c r="F402" i="12"/>
  <c r="C402" i="12"/>
  <c r="F401" i="12"/>
  <c r="C401" i="12"/>
  <c r="F400" i="12"/>
  <c r="C400" i="12"/>
  <c r="F399" i="12"/>
  <c r="C399" i="12"/>
  <c r="F398" i="12"/>
  <c r="C398" i="12"/>
  <c r="F397" i="12"/>
  <c r="C397" i="12"/>
  <c r="F396" i="12"/>
  <c r="C396" i="12"/>
  <c r="F395" i="12"/>
  <c r="C395" i="12"/>
  <c r="F393" i="12"/>
  <c r="C393" i="12"/>
  <c r="F392" i="12"/>
  <c r="C392" i="12"/>
  <c r="F391" i="12"/>
  <c r="C391" i="12"/>
  <c r="F390" i="12"/>
  <c r="C390" i="12"/>
  <c r="F389" i="12"/>
  <c r="C389" i="12"/>
  <c r="F388" i="12"/>
  <c r="C388" i="12"/>
  <c r="F387" i="12"/>
  <c r="C387" i="12"/>
  <c r="F386" i="12"/>
  <c r="C386" i="12"/>
  <c r="F385" i="12"/>
  <c r="C385" i="12"/>
  <c r="F384" i="12"/>
  <c r="C384" i="12"/>
  <c r="F383" i="12"/>
  <c r="C383" i="12"/>
  <c r="F382" i="12"/>
  <c r="C382" i="12"/>
  <c r="F381" i="12"/>
  <c r="C381" i="12"/>
  <c r="F380" i="12"/>
  <c r="C380" i="12"/>
  <c r="F379" i="12"/>
  <c r="C379" i="12"/>
  <c r="F378" i="12"/>
  <c r="C378" i="12"/>
  <c r="F377" i="12"/>
  <c r="C377" i="12"/>
  <c r="F376" i="12"/>
  <c r="C376" i="12"/>
  <c r="F375" i="12"/>
  <c r="C375" i="12"/>
  <c r="F374" i="12"/>
  <c r="C374" i="12"/>
  <c r="F373" i="12"/>
  <c r="C373" i="12"/>
  <c r="F372" i="12"/>
  <c r="C372" i="12"/>
  <c r="F371" i="12"/>
  <c r="C371" i="12"/>
  <c r="F370" i="12"/>
  <c r="C370" i="12"/>
  <c r="F369" i="12"/>
  <c r="C369" i="12"/>
  <c r="F368" i="12"/>
  <c r="C368" i="12"/>
  <c r="F367" i="12"/>
  <c r="C367" i="12"/>
  <c r="F366" i="12"/>
  <c r="C366" i="12"/>
  <c r="F365" i="12"/>
  <c r="C365" i="12"/>
  <c r="F364" i="12"/>
  <c r="C364" i="12"/>
  <c r="F363" i="12"/>
  <c r="C363" i="12"/>
  <c r="F362" i="12"/>
  <c r="C362" i="12"/>
  <c r="F361" i="12"/>
  <c r="C361" i="12"/>
  <c r="F360" i="12"/>
  <c r="C360" i="12"/>
  <c r="F359" i="12"/>
  <c r="C359" i="12"/>
  <c r="F358" i="12"/>
  <c r="C358" i="12"/>
  <c r="F357" i="12"/>
  <c r="C357" i="12"/>
  <c r="F356" i="12"/>
  <c r="C356" i="12"/>
  <c r="F355" i="12"/>
  <c r="C355" i="12"/>
  <c r="F354" i="12"/>
  <c r="C354" i="12"/>
  <c r="F353" i="12"/>
  <c r="C353" i="12"/>
  <c r="F352" i="12"/>
  <c r="C352" i="12"/>
  <c r="F351" i="12"/>
  <c r="C351" i="12"/>
  <c r="F350" i="12"/>
  <c r="C350" i="12"/>
  <c r="F349" i="12"/>
  <c r="C349" i="12"/>
  <c r="F348" i="12"/>
  <c r="C348" i="12"/>
  <c r="F347" i="12"/>
  <c r="C347" i="12"/>
  <c r="F346" i="12"/>
  <c r="C346" i="12"/>
  <c r="F345" i="12"/>
  <c r="C345" i="12"/>
  <c r="F344" i="12"/>
  <c r="C344" i="12"/>
  <c r="F343" i="12"/>
  <c r="C343" i="12"/>
  <c r="F342" i="12"/>
  <c r="C342" i="12"/>
  <c r="F341" i="12"/>
  <c r="C341" i="12"/>
  <c r="F340" i="12"/>
  <c r="C340" i="12"/>
  <c r="F339" i="12"/>
  <c r="C339" i="12"/>
  <c r="F338" i="12"/>
  <c r="C338" i="12"/>
  <c r="F337" i="12"/>
  <c r="C337" i="12"/>
  <c r="F336" i="12"/>
  <c r="C336" i="12"/>
  <c r="F335" i="12"/>
  <c r="C335" i="12"/>
  <c r="F334" i="12"/>
  <c r="C334" i="12"/>
  <c r="F333" i="12"/>
  <c r="C333" i="12"/>
  <c r="F332" i="12"/>
  <c r="C332" i="12"/>
  <c r="F331" i="12"/>
  <c r="C331" i="12"/>
  <c r="F330" i="12"/>
  <c r="C330" i="12"/>
  <c r="F329" i="12"/>
  <c r="C329" i="12"/>
  <c r="F328" i="12"/>
  <c r="C328" i="12"/>
  <c r="F327" i="12"/>
  <c r="C327" i="12"/>
  <c r="F326" i="12"/>
  <c r="C326" i="12"/>
  <c r="F325" i="12"/>
  <c r="C325" i="12"/>
  <c r="F324" i="12"/>
  <c r="C324" i="12"/>
  <c r="F323" i="12"/>
  <c r="C323" i="12"/>
  <c r="F322" i="12"/>
  <c r="C322" i="12"/>
  <c r="F320" i="12"/>
  <c r="C320" i="12"/>
  <c r="F319" i="12"/>
  <c r="C319" i="12"/>
  <c r="F318" i="12"/>
  <c r="C318" i="12"/>
  <c r="F317" i="12"/>
  <c r="C317" i="12"/>
  <c r="C315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7" i="12"/>
  <c r="C176" i="12"/>
  <c r="C175" i="12"/>
  <c r="C174" i="12"/>
  <c r="C173" i="12"/>
  <c r="C172" i="12"/>
  <c r="C171" i="12"/>
  <c r="C170" i="12"/>
  <c r="C169" i="12"/>
  <c r="C167" i="12"/>
  <c r="C166" i="12"/>
  <c r="C165" i="12"/>
  <c r="C164" i="12"/>
  <c r="C163" i="12"/>
  <c r="C162" i="12"/>
  <c r="C161" i="12"/>
  <c r="C160" i="12"/>
  <c r="C159" i="12"/>
  <c r="C158" i="12"/>
  <c r="C157" i="12"/>
  <c r="C156" i="12"/>
  <c r="C155" i="12"/>
  <c r="C154" i="12"/>
  <c r="C153" i="12"/>
  <c r="C152" i="12"/>
  <c r="C151" i="12"/>
  <c r="C150" i="12"/>
  <c r="C149" i="12"/>
  <c r="C148" i="12"/>
  <c r="C147" i="12"/>
  <c r="C146" i="12"/>
  <c r="C145" i="12"/>
  <c r="C144" i="12"/>
  <c r="C143" i="12"/>
  <c r="C142" i="12"/>
  <c r="C141" i="12"/>
  <c r="C140" i="12"/>
  <c r="C139" i="12"/>
  <c r="C138" i="12"/>
  <c r="C137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0" i="12"/>
  <c r="C119" i="12"/>
  <c r="C118" i="12"/>
  <c r="C117" i="12"/>
  <c r="C116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FP415" i="8"/>
  <c r="L411" i="12" l="1"/>
  <c r="D429" i="12" s="1"/>
  <c r="C429" i="12"/>
  <c r="M411" i="12"/>
  <c r="E429" i="12" s="1"/>
  <c r="K408" i="12"/>
  <c r="K394" i="12"/>
  <c r="L321" i="12"/>
  <c r="C426" i="12"/>
  <c r="N321" i="12"/>
  <c r="B426" i="12" s="1"/>
  <c r="M321" i="12"/>
  <c r="E426" i="12" s="1"/>
  <c r="K314" i="12"/>
  <c r="K217" i="12"/>
  <c r="K178" i="12"/>
  <c r="C421" i="12"/>
  <c r="M168" i="12"/>
  <c r="E421" i="12" s="1"/>
  <c r="K121" i="12"/>
  <c r="FY500" i="8"/>
  <c r="FV500" i="8"/>
  <c r="FY498" i="8"/>
  <c r="FV498" i="8"/>
  <c r="FY496" i="8"/>
  <c r="FV496" i="8"/>
  <c r="FY494" i="8"/>
  <c r="FV494" i="8"/>
  <c r="FY490" i="8"/>
  <c r="FV490" i="8"/>
  <c r="FY486" i="8"/>
  <c r="FV486" i="8"/>
  <c r="FY484" i="8"/>
  <c r="FV484" i="8"/>
  <c r="FY480" i="8"/>
  <c r="FV480" i="8"/>
  <c r="FY478" i="8"/>
  <c r="FV478" i="8"/>
  <c r="FY474" i="8"/>
  <c r="FV474" i="8"/>
  <c r="FY472" i="8"/>
  <c r="FV472" i="8"/>
  <c r="FY462" i="8"/>
  <c r="FV462" i="8"/>
  <c r="FY458" i="8"/>
  <c r="FV458" i="8"/>
  <c r="FY454" i="8"/>
  <c r="FV454" i="8"/>
  <c r="FY452" i="8"/>
  <c r="FV452" i="8"/>
  <c r="FY448" i="8"/>
  <c r="FV448" i="8"/>
  <c r="FY444" i="8"/>
  <c r="FV444" i="8"/>
  <c r="FY436" i="8"/>
  <c r="FV436" i="8"/>
  <c r="FY426" i="8"/>
  <c r="FV426" i="8"/>
  <c r="FV422" i="8"/>
  <c r="FY422" i="8"/>
  <c r="FY424" i="8"/>
  <c r="FV424" i="8"/>
  <c r="FV420" i="8"/>
  <c r="FY420" i="8"/>
  <c r="C48" i="11"/>
  <c r="C47" i="11"/>
  <c r="C44" i="11"/>
  <c r="C43" i="11"/>
  <c r="C42" i="11"/>
  <c r="C41" i="11"/>
  <c r="C40" i="11"/>
  <c r="C38" i="11"/>
  <c r="C37" i="11"/>
  <c r="C36" i="11"/>
  <c r="C35" i="11"/>
  <c r="C34" i="11"/>
  <c r="C33" i="11"/>
  <c r="C32" i="11"/>
  <c r="C30" i="11"/>
  <c r="C28" i="11"/>
  <c r="C27" i="11"/>
  <c r="C26" i="11"/>
  <c r="C24" i="11"/>
  <c r="C23" i="11"/>
  <c r="G22" i="11"/>
  <c r="C22" i="11"/>
  <c r="C21" i="11"/>
  <c r="C20" i="11"/>
  <c r="C19" i="11"/>
  <c r="C18" i="11"/>
  <c r="A13" i="11"/>
  <c r="I5" i="11"/>
  <c r="E15" i="11" s="1"/>
  <c r="G5" i="11"/>
  <c r="I23" i="10"/>
  <c r="H23" i="10"/>
  <c r="A14" i="10"/>
  <c r="B6" i="8"/>
  <c r="C6" i="8" s="1"/>
  <c r="D6" i="8" s="1"/>
  <c r="E6" i="8" s="1"/>
  <c r="F6" i="8" s="1"/>
  <c r="G6" i="8" s="1"/>
  <c r="H6" i="8" s="1"/>
  <c r="I6" i="8" s="1"/>
  <c r="J6" i="8" s="1"/>
  <c r="K6" i="8" s="1"/>
  <c r="L6" i="8" s="1"/>
  <c r="M6" i="8" s="1"/>
  <c r="N6" i="8" s="1"/>
  <c r="O6" i="8" s="1"/>
  <c r="P6" i="8" s="1"/>
  <c r="Q6" i="8" s="1"/>
  <c r="R6" i="8" s="1"/>
  <c r="S6" i="8" s="1"/>
  <c r="T6" i="8" s="1"/>
  <c r="U6" i="8" s="1"/>
  <c r="V6" i="8" s="1"/>
  <c r="W6" i="8" s="1"/>
  <c r="X6" i="8" s="1"/>
  <c r="Y6" i="8" s="1"/>
  <c r="Z6" i="8" s="1"/>
  <c r="AA6" i="8" s="1"/>
  <c r="AB6" i="8" s="1"/>
  <c r="AC6" i="8" s="1"/>
  <c r="AD6" i="8" s="1"/>
  <c r="AE6" i="8" s="1"/>
  <c r="AF6" i="8" s="1"/>
  <c r="AG6" i="8" s="1"/>
  <c r="AH6" i="8" s="1"/>
  <c r="AI6" i="8" s="1"/>
  <c r="AJ6" i="8" s="1"/>
  <c r="AK6" i="8" s="1"/>
  <c r="AL6" i="8" s="1"/>
  <c r="AM6" i="8" s="1"/>
  <c r="AN6" i="8" s="1"/>
  <c r="AO6" i="8" s="1"/>
  <c r="AP6" i="8" s="1"/>
  <c r="AQ6" i="8" s="1"/>
  <c r="AR6" i="8" s="1"/>
  <c r="AS6" i="8" s="1"/>
  <c r="AT6" i="8" s="1"/>
  <c r="AU6" i="8" s="1"/>
  <c r="AV6" i="8" s="1"/>
  <c r="AW6" i="8" s="1"/>
  <c r="AX6" i="8" s="1"/>
  <c r="AY6" i="8" s="1"/>
  <c r="AZ6" i="8" s="1"/>
  <c r="BA6" i="8" s="1"/>
  <c r="BB6" i="8" s="1"/>
  <c r="BC6" i="8" s="1"/>
  <c r="BD6" i="8" s="1"/>
  <c r="BE6" i="8" s="1"/>
  <c r="BF6" i="8" s="1"/>
  <c r="BG6" i="8" s="1"/>
  <c r="BH6" i="8" s="1"/>
  <c r="BI6" i="8" s="1"/>
  <c r="BJ6" i="8" s="1"/>
  <c r="BK6" i="8" s="1"/>
  <c r="BL6" i="8" s="1"/>
  <c r="BM6" i="8" s="1"/>
  <c r="BN6" i="8" s="1"/>
  <c r="BO6" i="8" s="1"/>
  <c r="BP6" i="8" s="1"/>
  <c r="BQ6" i="8" s="1"/>
  <c r="BR6" i="8" s="1"/>
  <c r="BS6" i="8" s="1"/>
  <c r="BT6" i="8" s="1"/>
  <c r="BU6" i="8" s="1"/>
  <c r="BV6" i="8" s="1"/>
  <c r="BW6" i="8" s="1"/>
  <c r="BX6" i="8" s="1"/>
  <c r="BY6" i="8" s="1"/>
  <c r="BZ6" i="8" s="1"/>
  <c r="CA6" i="8" s="1"/>
  <c r="CB6" i="8" s="1"/>
  <c r="CC6" i="8" s="1"/>
  <c r="CD6" i="8" s="1"/>
  <c r="CE6" i="8" s="1"/>
  <c r="CF6" i="8" s="1"/>
  <c r="CG6" i="8" s="1"/>
  <c r="CH6" i="8" s="1"/>
  <c r="CI6" i="8" s="1"/>
  <c r="CJ6" i="8" s="1"/>
  <c r="CK6" i="8" s="1"/>
  <c r="CL6" i="8" s="1"/>
  <c r="CM6" i="8" s="1"/>
  <c r="CN6" i="8" s="1"/>
  <c r="CO6" i="8" s="1"/>
  <c r="CP6" i="8" s="1"/>
  <c r="CQ6" i="8" s="1"/>
  <c r="CR6" i="8" s="1"/>
  <c r="CS6" i="8" s="1"/>
  <c r="CT6" i="8" s="1"/>
  <c r="CU6" i="8" s="1"/>
  <c r="CV6" i="8" s="1"/>
  <c r="CW6" i="8" s="1"/>
  <c r="CX6" i="8" s="1"/>
  <c r="CY6" i="8" s="1"/>
  <c r="CZ6" i="8" s="1"/>
  <c r="DA6" i="8" s="1"/>
  <c r="DB6" i="8" s="1"/>
  <c r="DC6" i="8" s="1"/>
  <c r="DD6" i="8" s="1"/>
  <c r="DE6" i="8" s="1"/>
  <c r="DF6" i="8" s="1"/>
  <c r="DG6" i="8" s="1"/>
  <c r="DH6" i="8" s="1"/>
  <c r="DI6" i="8" s="1"/>
  <c r="DJ6" i="8" s="1"/>
  <c r="DK6" i="8" s="1"/>
  <c r="DL6" i="8" s="1"/>
  <c r="DM6" i="8" s="1"/>
  <c r="DN6" i="8" s="1"/>
  <c r="DO6" i="8" s="1"/>
  <c r="DP6" i="8" s="1"/>
  <c r="DQ6" i="8" s="1"/>
  <c r="DR6" i="8" s="1"/>
  <c r="DS6" i="8" s="1"/>
  <c r="DT6" i="8" s="1"/>
  <c r="DU6" i="8" s="1"/>
  <c r="DV6" i="8" s="1"/>
  <c r="DW6" i="8" s="1"/>
  <c r="DX6" i="8" s="1"/>
  <c r="DY6" i="8" s="1"/>
  <c r="DZ6" i="8" s="1"/>
  <c r="EA6" i="8" s="1"/>
  <c r="EB6" i="8" s="1"/>
  <c r="EC6" i="8" s="1"/>
  <c r="ED6" i="8" s="1"/>
  <c r="EE6" i="8" s="1"/>
  <c r="EF6" i="8" s="1"/>
  <c r="EG6" i="8" s="1"/>
  <c r="EH6" i="8" s="1"/>
  <c r="EI6" i="8" s="1"/>
  <c r="EJ6" i="8" s="1"/>
  <c r="EK6" i="8" s="1"/>
  <c r="EL6" i="8" s="1"/>
  <c r="EM6" i="8" s="1"/>
  <c r="EN6" i="8" s="1"/>
  <c r="EO6" i="8" s="1"/>
  <c r="EP6" i="8" s="1"/>
  <c r="EQ6" i="8" s="1"/>
  <c r="ER6" i="8" s="1"/>
  <c r="ES6" i="8" s="1"/>
  <c r="ET6" i="8" s="1"/>
  <c r="EU6" i="8" s="1"/>
  <c r="EV6" i="8" s="1"/>
  <c r="EW6" i="8" s="1"/>
  <c r="EX6" i="8" s="1"/>
  <c r="EY6" i="8" s="1"/>
  <c r="EZ6" i="8" s="1"/>
  <c r="FA6" i="8" s="1"/>
  <c r="FB6" i="8" s="1"/>
  <c r="FC6" i="8" s="1"/>
  <c r="FD6" i="8" s="1"/>
  <c r="FE6" i="8" s="1"/>
  <c r="FF6" i="8" s="1"/>
  <c r="FG6" i="8" s="1"/>
  <c r="FH6" i="8" s="1"/>
  <c r="FI6" i="8" s="1"/>
  <c r="FJ6" i="8" s="1"/>
  <c r="FK6" i="8" s="1"/>
  <c r="FL6" i="8" s="1"/>
  <c r="FM6" i="8" s="1"/>
  <c r="FN6" i="8" s="1"/>
  <c r="FO6" i="8" s="1"/>
  <c r="FP6" i="8" s="1"/>
  <c r="FQ6" i="8" s="1"/>
  <c r="FR6" i="8" s="1"/>
  <c r="FS6" i="8" s="1"/>
  <c r="FT6" i="8" s="1"/>
  <c r="FU6" i="8" s="1"/>
  <c r="FV6" i="8" s="1"/>
  <c r="FW6" i="8" s="1"/>
  <c r="FX6" i="8" s="1"/>
  <c r="FY6" i="8" s="1"/>
  <c r="FZ6" i="8" s="1"/>
  <c r="GA6" i="8" s="1"/>
  <c r="GB6" i="8" s="1"/>
  <c r="GC6" i="8" s="1"/>
  <c r="GD6" i="8" s="1"/>
  <c r="GE6" i="8" s="1"/>
  <c r="GF6" i="8" s="1"/>
  <c r="GG6" i="8" s="1"/>
  <c r="N411" i="12" l="1"/>
  <c r="B429" i="12" s="1"/>
  <c r="L408" i="12"/>
  <c r="D428" i="12" s="1"/>
  <c r="C428" i="12"/>
  <c r="L394" i="12"/>
  <c r="D427" i="12" s="1"/>
  <c r="C427" i="12"/>
  <c r="D426" i="12"/>
  <c r="C424" i="12"/>
  <c r="N314" i="12"/>
  <c r="B424" i="12" s="1"/>
  <c r="N217" i="12"/>
  <c r="B423" i="12" s="1"/>
  <c r="C423" i="12"/>
  <c r="C422" i="12"/>
  <c r="N178" i="12"/>
  <c r="B422" i="12" s="1"/>
  <c r="N168" i="12"/>
  <c r="B421" i="12" s="1"/>
  <c r="C420" i="12"/>
  <c r="M121" i="12"/>
  <c r="K418" i="12"/>
  <c r="N121" i="12"/>
  <c r="D15" i="11"/>
  <c r="G15" i="11" s="1"/>
  <c r="E51" i="11"/>
  <c r="C31" i="11"/>
  <c r="D51" i="11"/>
  <c r="K5" i="11"/>
  <c r="H15" i="11" s="1"/>
  <c r="N408" i="12" l="1"/>
  <c r="B428" i="12" s="1"/>
  <c r="L418" i="12"/>
  <c r="L420" i="12" s="1"/>
  <c r="D431" i="12" s="1"/>
  <c r="N394" i="12"/>
  <c r="B427" i="12" s="1"/>
  <c r="B420" i="12"/>
  <c r="N414" i="12"/>
  <c r="K420" i="12"/>
  <c r="C431" i="12" s="1"/>
  <c r="M418" i="12"/>
  <c r="M420" i="12" s="1"/>
  <c r="E431" i="12" s="1"/>
  <c r="E420" i="12"/>
  <c r="D32" i="11"/>
  <c r="E32" i="11" s="1"/>
  <c r="D34" i="11"/>
  <c r="E34" i="11" s="1"/>
  <c r="D37" i="11"/>
  <c r="E37" i="11" s="1"/>
  <c r="D35" i="11"/>
  <c r="E35" i="11" s="1"/>
  <c r="D23" i="11"/>
  <c r="E23" i="11" s="1"/>
  <c r="D38" i="11"/>
  <c r="E38" i="11" s="1"/>
  <c r="D33" i="11"/>
  <c r="E33" i="11" s="1"/>
  <c r="D22" i="11"/>
  <c r="E22" i="11" s="1"/>
  <c r="D20" i="11"/>
  <c r="E20" i="11" s="1"/>
  <c r="D28" i="11"/>
  <c r="E28" i="11" s="1"/>
  <c r="D19" i="11"/>
  <c r="E19" i="11" s="1"/>
  <c r="D41" i="11"/>
  <c r="D18" i="11"/>
  <c r="E18" i="11" s="1"/>
  <c r="D44" i="11"/>
  <c r="E44" i="11" s="1"/>
  <c r="D24" i="11"/>
  <c r="E24" i="11" s="1"/>
  <c r="D30" i="11"/>
  <c r="E30" i="11" s="1"/>
  <c r="D42" i="11"/>
  <c r="E42" i="11" s="1"/>
  <c r="D43" i="11"/>
  <c r="E43" i="11" s="1"/>
  <c r="D36" i="11"/>
  <c r="E36" i="11" s="1"/>
  <c r="D48" i="11"/>
  <c r="D40" i="11"/>
  <c r="E40" i="11" s="1"/>
  <c r="D21" i="11"/>
  <c r="E21" i="11" s="1"/>
  <c r="B431" i="12" l="1"/>
  <c r="J418" i="12"/>
  <c r="J420" i="12" s="1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314" i="8"/>
  <c r="FG11" i="8"/>
  <c r="FJ11" i="8" s="1"/>
  <c r="FH11" i="8"/>
  <c r="FK11" i="8" s="1"/>
  <c r="FG12" i="8"/>
  <c r="FJ12" i="8" s="1"/>
  <c r="FH12" i="8"/>
  <c r="FK12" i="8" s="1"/>
  <c r="FG13" i="8"/>
  <c r="FJ13" i="8" s="1"/>
  <c r="FH13" i="8"/>
  <c r="FK13" i="8" s="1"/>
  <c r="FG14" i="8"/>
  <c r="FJ14" i="8" s="1"/>
  <c r="FH14" i="8"/>
  <c r="FK14" i="8" s="1"/>
  <c r="FG15" i="8"/>
  <c r="FJ15" i="8" s="1"/>
  <c r="FH15" i="8"/>
  <c r="FK15" i="8" s="1"/>
  <c r="FG16" i="8"/>
  <c r="FJ16" i="8" s="1"/>
  <c r="FH16" i="8"/>
  <c r="FK16" i="8" s="1"/>
  <c r="FG17" i="8"/>
  <c r="FJ17" i="8" s="1"/>
  <c r="FH17" i="8"/>
  <c r="FK17" i="8" s="1"/>
  <c r="FG18" i="8"/>
  <c r="FJ18" i="8" s="1"/>
  <c r="FH18" i="8"/>
  <c r="FK18" i="8" s="1"/>
  <c r="FG19" i="8"/>
  <c r="FJ19" i="8" s="1"/>
  <c r="FH19" i="8"/>
  <c r="FK19" i="8" s="1"/>
  <c r="FG20" i="8"/>
  <c r="FJ20" i="8" s="1"/>
  <c r="FH20" i="8"/>
  <c r="FK20" i="8" s="1"/>
  <c r="FG21" i="8"/>
  <c r="FJ21" i="8" s="1"/>
  <c r="FH21" i="8"/>
  <c r="FK21" i="8" s="1"/>
  <c r="FG22" i="8"/>
  <c r="FJ22" i="8" s="1"/>
  <c r="FH22" i="8"/>
  <c r="FK22" i="8" s="1"/>
  <c r="FG23" i="8"/>
  <c r="FJ23" i="8" s="1"/>
  <c r="FH23" i="8"/>
  <c r="FK23" i="8" s="1"/>
  <c r="FG24" i="8"/>
  <c r="FJ24" i="8" s="1"/>
  <c r="FH24" i="8"/>
  <c r="FK24" i="8" s="1"/>
  <c r="FG25" i="8"/>
  <c r="FJ25" i="8" s="1"/>
  <c r="FH25" i="8"/>
  <c r="FK25" i="8" s="1"/>
  <c r="FG26" i="8"/>
  <c r="FJ26" i="8" s="1"/>
  <c r="FH26" i="8"/>
  <c r="FK26" i="8" s="1"/>
  <c r="FG27" i="8"/>
  <c r="FJ27" i="8" s="1"/>
  <c r="FH27" i="8"/>
  <c r="FK27" i="8" s="1"/>
  <c r="FG28" i="8"/>
  <c r="FJ28" i="8" s="1"/>
  <c r="FH28" i="8"/>
  <c r="FK28" i="8" s="1"/>
  <c r="FG29" i="8"/>
  <c r="FJ29" i="8" s="1"/>
  <c r="FH29" i="8"/>
  <c r="FK29" i="8" s="1"/>
  <c r="FG30" i="8"/>
  <c r="FJ30" i="8" s="1"/>
  <c r="FH30" i="8"/>
  <c r="FK30" i="8" s="1"/>
  <c r="FG31" i="8"/>
  <c r="FJ31" i="8" s="1"/>
  <c r="FH31" i="8"/>
  <c r="FK31" i="8" s="1"/>
  <c r="FG32" i="8"/>
  <c r="FJ32" i="8" s="1"/>
  <c r="FH32" i="8"/>
  <c r="FK32" i="8" s="1"/>
  <c r="FG33" i="8"/>
  <c r="FJ33" i="8" s="1"/>
  <c r="FH33" i="8"/>
  <c r="FK33" i="8" s="1"/>
  <c r="FG34" i="8"/>
  <c r="FJ34" i="8" s="1"/>
  <c r="FH34" i="8"/>
  <c r="FK34" i="8" s="1"/>
  <c r="FG35" i="8"/>
  <c r="FJ35" i="8" s="1"/>
  <c r="FH35" i="8"/>
  <c r="FK35" i="8" s="1"/>
  <c r="FG36" i="8"/>
  <c r="FJ36" i="8" s="1"/>
  <c r="FH36" i="8"/>
  <c r="FK36" i="8" s="1"/>
  <c r="FG37" i="8"/>
  <c r="FJ37" i="8" s="1"/>
  <c r="FH37" i="8"/>
  <c r="FK37" i="8" s="1"/>
  <c r="FG38" i="8"/>
  <c r="FJ38" i="8" s="1"/>
  <c r="FH38" i="8"/>
  <c r="FK38" i="8" s="1"/>
  <c r="FG39" i="8"/>
  <c r="FJ39" i="8" s="1"/>
  <c r="FH39" i="8"/>
  <c r="FK39" i="8" s="1"/>
  <c r="FG40" i="8"/>
  <c r="FJ40" i="8" s="1"/>
  <c r="FH40" i="8"/>
  <c r="FK40" i="8" s="1"/>
  <c r="FG41" i="8"/>
  <c r="FJ41" i="8" s="1"/>
  <c r="FH41" i="8"/>
  <c r="FK41" i="8" s="1"/>
  <c r="FG42" i="8"/>
  <c r="FJ42" i="8" s="1"/>
  <c r="FH42" i="8"/>
  <c r="FK42" i="8" s="1"/>
  <c r="FG43" i="8"/>
  <c r="FJ43" i="8" s="1"/>
  <c r="FH43" i="8"/>
  <c r="FK43" i="8" s="1"/>
  <c r="FG44" i="8"/>
  <c r="FJ44" i="8" s="1"/>
  <c r="FH44" i="8"/>
  <c r="FK44" i="8" s="1"/>
  <c r="FG45" i="8"/>
  <c r="FJ45" i="8" s="1"/>
  <c r="FH45" i="8"/>
  <c r="FK45" i="8" s="1"/>
  <c r="FG46" i="8"/>
  <c r="FJ46" i="8" s="1"/>
  <c r="FH46" i="8"/>
  <c r="FK46" i="8" s="1"/>
  <c r="FG47" i="8"/>
  <c r="FJ47" i="8" s="1"/>
  <c r="FH47" i="8"/>
  <c r="FK47" i="8" s="1"/>
  <c r="FG48" i="8"/>
  <c r="FJ48" i="8" s="1"/>
  <c r="FH48" i="8"/>
  <c r="FK48" i="8" s="1"/>
  <c r="FG49" i="8"/>
  <c r="FJ49" i="8" s="1"/>
  <c r="FH49" i="8"/>
  <c r="FK49" i="8" s="1"/>
  <c r="FG50" i="8"/>
  <c r="FJ50" i="8" s="1"/>
  <c r="FH50" i="8"/>
  <c r="FK50" i="8" s="1"/>
  <c r="FG51" i="8"/>
  <c r="FJ51" i="8" s="1"/>
  <c r="FH51" i="8"/>
  <c r="FK51" i="8" s="1"/>
  <c r="FG52" i="8"/>
  <c r="FJ52" i="8" s="1"/>
  <c r="FH52" i="8"/>
  <c r="FK52" i="8" s="1"/>
  <c r="FG53" i="8"/>
  <c r="FJ53" i="8" s="1"/>
  <c r="FH53" i="8"/>
  <c r="FK53" i="8" s="1"/>
  <c r="FG54" i="8"/>
  <c r="FJ54" i="8" s="1"/>
  <c r="FH54" i="8"/>
  <c r="FK54" i="8" s="1"/>
  <c r="FG55" i="8"/>
  <c r="FJ55" i="8" s="1"/>
  <c r="FH55" i="8"/>
  <c r="FK55" i="8" s="1"/>
  <c r="FG56" i="8"/>
  <c r="FJ56" i="8" s="1"/>
  <c r="FH56" i="8"/>
  <c r="FK56" i="8" s="1"/>
  <c r="FG57" i="8"/>
  <c r="FJ57" i="8" s="1"/>
  <c r="FH57" i="8"/>
  <c r="FK57" i="8" s="1"/>
  <c r="FG58" i="8"/>
  <c r="FJ58" i="8" s="1"/>
  <c r="FH58" i="8"/>
  <c r="FK58" i="8" s="1"/>
  <c r="FG59" i="8"/>
  <c r="FJ59" i="8" s="1"/>
  <c r="FH59" i="8"/>
  <c r="FK59" i="8" s="1"/>
  <c r="FG60" i="8"/>
  <c r="FJ60" i="8" s="1"/>
  <c r="FH60" i="8"/>
  <c r="FK60" i="8" s="1"/>
  <c r="FG61" i="8"/>
  <c r="FJ61" i="8" s="1"/>
  <c r="FH61" i="8"/>
  <c r="FK61" i="8" s="1"/>
  <c r="FG62" i="8"/>
  <c r="FJ62" i="8" s="1"/>
  <c r="FH62" i="8"/>
  <c r="FK62" i="8" s="1"/>
  <c r="FG63" i="8"/>
  <c r="FJ63" i="8" s="1"/>
  <c r="FH63" i="8"/>
  <c r="FK63" i="8" s="1"/>
  <c r="FG64" i="8"/>
  <c r="FJ64" i="8" s="1"/>
  <c r="FH64" i="8"/>
  <c r="FK64" i="8" s="1"/>
  <c r="FG65" i="8"/>
  <c r="FJ65" i="8" s="1"/>
  <c r="FH65" i="8"/>
  <c r="FK65" i="8" s="1"/>
  <c r="FG66" i="8"/>
  <c r="FJ66" i="8" s="1"/>
  <c r="FH66" i="8"/>
  <c r="FK66" i="8" s="1"/>
  <c r="FG67" i="8"/>
  <c r="FJ67" i="8" s="1"/>
  <c r="FH67" i="8"/>
  <c r="FK67" i="8" s="1"/>
  <c r="FG68" i="8"/>
  <c r="FJ68" i="8" s="1"/>
  <c r="FH68" i="8"/>
  <c r="FK68" i="8" s="1"/>
  <c r="FG69" i="8"/>
  <c r="FJ69" i="8" s="1"/>
  <c r="FH69" i="8"/>
  <c r="FK69" i="8" s="1"/>
  <c r="FG70" i="8"/>
  <c r="FJ70" i="8" s="1"/>
  <c r="FH70" i="8"/>
  <c r="FK70" i="8" s="1"/>
  <c r="FG71" i="8"/>
  <c r="FJ71" i="8" s="1"/>
  <c r="FH71" i="8"/>
  <c r="FK71" i="8" s="1"/>
  <c r="FG72" i="8"/>
  <c r="FJ72" i="8" s="1"/>
  <c r="FH72" i="8"/>
  <c r="FK72" i="8" s="1"/>
  <c r="FG73" i="8"/>
  <c r="FJ73" i="8" s="1"/>
  <c r="FH73" i="8"/>
  <c r="FK73" i="8" s="1"/>
  <c r="FG74" i="8"/>
  <c r="FJ74" i="8" s="1"/>
  <c r="FH74" i="8"/>
  <c r="FK74" i="8" s="1"/>
  <c r="FG75" i="8"/>
  <c r="FJ75" i="8" s="1"/>
  <c r="FH75" i="8"/>
  <c r="FK75" i="8" s="1"/>
  <c r="FG76" i="8"/>
  <c r="FJ76" i="8" s="1"/>
  <c r="FH76" i="8"/>
  <c r="FK76" i="8" s="1"/>
  <c r="FG77" i="8"/>
  <c r="FJ77" i="8" s="1"/>
  <c r="FH77" i="8"/>
  <c r="FK77" i="8" s="1"/>
  <c r="FG78" i="8"/>
  <c r="FJ78" i="8" s="1"/>
  <c r="FH78" i="8"/>
  <c r="FK78" i="8" s="1"/>
  <c r="FG79" i="8"/>
  <c r="FJ79" i="8" s="1"/>
  <c r="FH79" i="8"/>
  <c r="FK79" i="8" s="1"/>
  <c r="FG80" i="8"/>
  <c r="FJ80" i="8" s="1"/>
  <c r="FH80" i="8"/>
  <c r="FK80" i="8" s="1"/>
  <c r="FG81" i="8"/>
  <c r="FJ81" i="8" s="1"/>
  <c r="FH81" i="8"/>
  <c r="FK81" i="8" s="1"/>
  <c r="FG82" i="8"/>
  <c r="FJ82" i="8" s="1"/>
  <c r="FH82" i="8"/>
  <c r="FK82" i="8" s="1"/>
  <c r="FG83" i="8"/>
  <c r="FJ83" i="8" s="1"/>
  <c r="FH83" i="8"/>
  <c r="FK83" i="8" s="1"/>
  <c r="FG84" i="8"/>
  <c r="FJ84" i="8" s="1"/>
  <c r="FH84" i="8"/>
  <c r="FK84" i="8" s="1"/>
  <c r="FG85" i="8"/>
  <c r="FJ85" i="8" s="1"/>
  <c r="FH85" i="8"/>
  <c r="FK85" i="8" s="1"/>
  <c r="FG86" i="8"/>
  <c r="FJ86" i="8" s="1"/>
  <c r="FH86" i="8"/>
  <c r="FK86" i="8" s="1"/>
  <c r="FG87" i="8"/>
  <c r="FJ87" i="8" s="1"/>
  <c r="FH87" i="8"/>
  <c r="FK87" i="8" s="1"/>
  <c r="FG88" i="8"/>
  <c r="FJ88" i="8" s="1"/>
  <c r="FH88" i="8"/>
  <c r="FK88" i="8" s="1"/>
  <c r="FG89" i="8"/>
  <c r="FJ89" i="8" s="1"/>
  <c r="FH89" i="8"/>
  <c r="FK89" i="8" s="1"/>
  <c r="FG90" i="8"/>
  <c r="FJ90" i="8" s="1"/>
  <c r="FH90" i="8"/>
  <c r="FK90" i="8" s="1"/>
  <c r="FG91" i="8"/>
  <c r="FJ91" i="8" s="1"/>
  <c r="FH91" i="8"/>
  <c r="FK91" i="8" s="1"/>
  <c r="FG92" i="8"/>
  <c r="FJ92" i="8" s="1"/>
  <c r="FH92" i="8"/>
  <c r="FK92" i="8" s="1"/>
  <c r="FG93" i="8"/>
  <c r="FJ93" i="8" s="1"/>
  <c r="FH93" i="8"/>
  <c r="FK93" i="8" s="1"/>
  <c r="FG94" i="8"/>
  <c r="FJ94" i="8" s="1"/>
  <c r="FH94" i="8"/>
  <c r="FK94" i="8" s="1"/>
  <c r="FG95" i="8"/>
  <c r="FJ95" i="8" s="1"/>
  <c r="FH95" i="8"/>
  <c r="FK95" i="8" s="1"/>
  <c r="FG96" i="8"/>
  <c r="FJ96" i="8" s="1"/>
  <c r="FH96" i="8"/>
  <c r="FK96" i="8" s="1"/>
  <c r="FG97" i="8"/>
  <c r="FJ97" i="8" s="1"/>
  <c r="FH97" i="8"/>
  <c r="FK97" i="8" s="1"/>
  <c r="FG98" i="8"/>
  <c r="FJ98" i="8" s="1"/>
  <c r="FH98" i="8"/>
  <c r="FK98" i="8" s="1"/>
  <c r="FG99" i="8"/>
  <c r="FJ99" i="8" s="1"/>
  <c r="FH99" i="8"/>
  <c r="FK99" i="8" s="1"/>
  <c r="FG100" i="8"/>
  <c r="FJ100" i="8" s="1"/>
  <c r="FH100" i="8"/>
  <c r="FK100" i="8" s="1"/>
  <c r="FG101" i="8"/>
  <c r="FJ101" i="8" s="1"/>
  <c r="FH101" i="8"/>
  <c r="FK101" i="8" s="1"/>
  <c r="FG102" i="8"/>
  <c r="FJ102" i="8" s="1"/>
  <c r="FH102" i="8"/>
  <c r="FK102" i="8" s="1"/>
  <c r="FG103" i="8"/>
  <c r="FJ103" i="8" s="1"/>
  <c r="FH103" i="8"/>
  <c r="FK103" i="8" s="1"/>
  <c r="FG104" i="8"/>
  <c r="FJ104" i="8" s="1"/>
  <c r="FH104" i="8"/>
  <c r="FK104" i="8" s="1"/>
  <c r="FG105" i="8"/>
  <c r="FJ105" i="8" s="1"/>
  <c r="FH105" i="8"/>
  <c r="FK105" i="8" s="1"/>
  <c r="FG106" i="8"/>
  <c r="FJ106" i="8" s="1"/>
  <c r="FH106" i="8"/>
  <c r="FK106" i="8" s="1"/>
  <c r="FG107" i="8"/>
  <c r="FJ107" i="8" s="1"/>
  <c r="FH107" i="8"/>
  <c r="FK107" i="8" s="1"/>
  <c r="FG108" i="8"/>
  <c r="FJ108" i="8" s="1"/>
  <c r="FH108" i="8"/>
  <c r="FK108" i="8" s="1"/>
  <c r="FG109" i="8"/>
  <c r="FJ109" i="8" s="1"/>
  <c r="FH109" i="8"/>
  <c r="FK109" i="8" s="1"/>
  <c r="FG110" i="8"/>
  <c r="FJ110" i="8" s="1"/>
  <c r="FH110" i="8"/>
  <c r="FK110" i="8" s="1"/>
  <c r="FG111" i="8"/>
  <c r="FJ111" i="8" s="1"/>
  <c r="FH111" i="8"/>
  <c r="FK111" i="8" s="1"/>
  <c r="FG112" i="8"/>
  <c r="FJ112" i="8" s="1"/>
  <c r="FH112" i="8"/>
  <c r="FK112" i="8" s="1"/>
  <c r="FG113" i="8"/>
  <c r="FJ113" i="8" s="1"/>
  <c r="FH113" i="8"/>
  <c r="FK113" i="8" s="1"/>
  <c r="FG114" i="8"/>
  <c r="FJ114" i="8" s="1"/>
  <c r="FH114" i="8"/>
  <c r="FK114" i="8" s="1"/>
  <c r="FG115" i="8"/>
  <c r="FJ115" i="8" s="1"/>
  <c r="FH115" i="8"/>
  <c r="FK115" i="8" s="1"/>
  <c r="FG116" i="8"/>
  <c r="FJ116" i="8" s="1"/>
  <c r="FH116" i="8"/>
  <c r="FK116" i="8" s="1"/>
  <c r="FG117" i="8"/>
  <c r="FJ117" i="8" s="1"/>
  <c r="FH117" i="8"/>
  <c r="FK117" i="8" s="1"/>
  <c r="FG118" i="8"/>
  <c r="FJ118" i="8" s="1"/>
  <c r="FH118" i="8"/>
  <c r="FK118" i="8" s="1"/>
  <c r="FG119" i="8"/>
  <c r="FJ119" i="8" s="1"/>
  <c r="FH119" i="8"/>
  <c r="FK119" i="8" s="1"/>
  <c r="FG120" i="8"/>
  <c r="FJ120" i="8" s="1"/>
  <c r="FH120" i="8"/>
  <c r="FK120" i="8" s="1"/>
  <c r="FG121" i="8"/>
  <c r="FJ121" i="8" s="1"/>
  <c r="FH121" i="8"/>
  <c r="FK121" i="8" s="1"/>
  <c r="FG122" i="8"/>
  <c r="FJ122" i="8" s="1"/>
  <c r="FH122" i="8"/>
  <c r="FK122" i="8" s="1"/>
  <c r="FG123" i="8"/>
  <c r="FJ123" i="8" s="1"/>
  <c r="FH123" i="8"/>
  <c r="FK123" i="8" s="1"/>
  <c r="FG124" i="8"/>
  <c r="FJ124" i="8" s="1"/>
  <c r="FH124" i="8"/>
  <c r="FK124" i="8" s="1"/>
  <c r="FG125" i="8"/>
  <c r="FJ125" i="8" s="1"/>
  <c r="FH125" i="8"/>
  <c r="FK125" i="8" s="1"/>
  <c r="FG126" i="8"/>
  <c r="FJ126" i="8" s="1"/>
  <c r="FH126" i="8"/>
  <c r="FK126" i="8" s="1"/>
  <c r="FG127" i="8"/>
  <c r="FJ127" i="8" s="1"/>
  <c r="FH127" i="8"/>
  <c r="FK127" i="8" s="1"/>
  <c r="FG128" i="8"/>
  <c r="FJ128" i="8" s="1"/>
  <c r="FH128" i="8"/>
  <c r="FK128" i="8" s="1"/>
  <c r="FG129" i="8"/>
  <c r="FJ129" i="8" s="1"/>
  <c r="FH129" i="8"/>
  <c r="FK129" i="8" s="1"/>
  <c r="FG130" i="8"/>
  <c r="FJ130" i="8" s="1"/>
  <c r="FH130" i="8"/>
  <c r="FK130" i="8" s="1"/>
  <c r="FG131" i="8"/>
  <c r="FJ131" i="8" s="1"/>
  <c r="FH131" i="8"/>
  <c r="FK131" i="8" s="1"/>
  <c r="FG132" i="8"/>
  <c r="FJ132" i="8" s="1"/>
  <c r="FH132" i="8"/>
  <c r="FK132" i="8" s="1"/>
  <c r="FG133" i="8"/>
  <c r="FJ133" i="8" s="1"/>
  <c r="FH133" i="8"/>
  <c r="FK133" i="8" s="1"/>
  <c r="FG134" i="8"/>
  <c r="FJ134" i="8" s="1"/>
  <c r="FH134" i="8"/>
  <c r="FK134" i="8" s="1"/>
  <c r="FG135" i="8"/>
  <c r="FJ135" i="8" s="1"/>
  <c r="FH135" i="8"/>
  <c r="FK135" i="8" s="1"/>
  <c r="FG136" i="8"/>
  <c r="FJ136" i="8" s="1"/>
  <c r="FH136" i="8"/>
  <c r="FK136" i="8" s="1"/>
  <c r="FG137" i="8"/>
  <c r="FJ137" i="8" s="1"/>
  <c r="FH137" i="8"/>
  <c r="FK137" i="8" s="1"/>
  <c r="FG138" i="8"/>
  <c r="FJ138" i="8" s="1"/>
  <c r="FH138" i="8"/>
  <c r="FK138" i="8" s="1"/>
  <c r="FG139" i="8"/>
  <c r="FJ139" i="8" s="1"/>
  <c r="FH139" i="8"/>
  <c r="FK139" i="8" s="1"/>
  <c r="FG140" i="8"/>
  <c r="FJ140" i="8" s="1"/>
  <c r="FH140" i="8"/>
  <c r="FK140" i="8" s="1"/>
  <c r="FG141" i="8"/>
  <c r="FJ141" i="8" s="1"/>
  <c r="FH141" i="8"/>
  <c r="FK141" i="8" s="1"/>
  <c r="FG142" i="8"/>
  <c r="FJ142" i="8" s="1"/>
  <c r="FH142" i="8"/>
  <c r="FK142" i="8" s="1"/>
  <c r="FG143" i="8"/>
  <c r="FJ143" i="8" s="1"/>
  <c r="FH143" i="8"/>
  <c r="FK143" i="8" s="1"/>
  <c r="FG144" i="8"/>
  <c r="FJ144" i="8" s="1"/>
  <c r="FH144" i="8"/>
  <c r="FK144" i="8" s="1"/>
  <c r="FG145" i="8"/>
  <c r="FJ145" i="8" s="1"/>
  <c r="FH145" i="8"/>
  <c r="FK145" i="8" s="1"/>
  <c r="FG146" i="8"/>
  <c r="FJ146" i="8" s="1"/>
  <c r="FH146" i="8"/>
  <c r="FK146" i="8" s="1"/>
  <c r="FG147" i="8"/>
  <c r="FJ147" i="8" s="1"/>
  <c r="FH147" i="8"/>
  <c r="FK147" i="8" s="1"/>
  <c r="FG148" i="8"/>
  <c r="FJ148" i="8" s="1"/>
  <c r="FH148" i="8"/>
  <c r="FK148" i="8" s="1"/>
  <c r="FG149" i="8"/>
  <c r="FJ149" i="8" s="1"/>
  <c r="FH149" i="8"/>
  <c r="FK149" i="8" s="1"/>
  <c r="FG150" i="8"/>
  <c r="FJ150" i="8" s="1"/>
  <c r="FH150" i="8"/>
  <c r="FK150" i="8" s="1"/>
  <c r="FG151" i="8"/>
  <c r="FJ151" i="8" s="1"/>
  <c r="FH151" i="8"/>
  <c r="FK151" i="8" s="1"/>
  <c r="FG152" i="8"/>
  <c r="FJ152" i="8" s="1"/>
  <c r="FH152" i="8"/>
  <c r="FK152" i="8" s="1"/>
  <c r="FG153" i="8"/>
  <c r="FJ153" i="8" s="1"/>
  <c r="FH153" i="8"/>
  <c r="FK153" i="8" s="1"/>
  <c r="FG154" i="8"/>
  <c r="FJ154" i="8" s="1"/>
  <c r="FH154" i="8"/>
  <c r="FK154" i="8" s="1"/>
  <c r="FG155" i="8"/>
  <c r="FJ155" i="8" s="1"/>
  <c r="FH155" i="8"/>
  <c r="FK155" i="8" s="1"/>
  <c r="FG156" i="8"/>
  <c r="FJ156" i="8" s="1"/>
  <c r="FH156" i="8"/>
  <c r="FK156" i="8" s="1"/>
  <c r="FG157" i="8"/>
  <c r="FJ157" i="8" s="1"/>
  <c r="FH157" i="8"/>
  <c r="FK157" i="8" s="1"/>
  <c r="FG158" i="8"/>
  <c r="FJ158" i="8" s="1"/>
  <c r="FH158" i="8"/>
  <c r="FK158" i="8" s="1"/>
  <c r="FG159" i="8"/>
  <c r="FJ159" i="8" s="1"/>
  <c r="FH159" i="8"/>
  <c r="FK159" i="8" s="1"/>
  <c r="FG160" i="8"/>
  <c r="FJ160" i="8" s="1"/>
  <c r="FH160" i="8"/>
  <c r="FK160" i="8" s="1"/>
  <c r="FG161" i="8"/>
  <c r="FJ161" i="8" s="1"/>
  <c r="FH161" i="8"/>
  <c r="FK161" i="8" s="1"/>
  <c r="FG162" i="8"/>
  <c r="FJ162" i="8" s="1"/>
  <c r="FH162" i="8"/>
  <c r="FK162" i="8" s="1"/>
  <c r="FG163" i="8"/>
  <c r="FJ163" i="8" s="1"/>
  <c r="FH163" i="8"/>
  <c r="FK163" i="8" s="1"/>
  <c r="FG164" i="8"/>
  <c r="FJ164" i="8" s="1"/>
  <c r="FN164" i="8" s="1"/>
  <c r="FH164" i="8"/>
  <c r="FK164" i="8" s="1"/>
  <c r="FG165" i="8"/>
  <c r="FJ165" i="8" s="1"/>
  <c r="FH165" i="8"/>
  <c r="FK165" i="8" s="1"/>
  <c r="FG166" i="8"/>
  <c r="FJ166" i="8" s="1"/>
  <c r="FH166" i="8"/>
  <c r="FK166" i="8" s="1"/>
  <c r="FG167" i="8"/>
  <c r="FJ167" i="8" s="1"/>
  <c r="FH167" i="8"/>
  <c r="FK167" i="8" s="1"/>
  <c r="FG168" i="8"/>
  <c r="FJ168" i="8" s="1"/>
  <c r="FH168" i="8"/>
  <c r="FK168" i="8" s="1"/>
  <c r="FG169" i="8"/>
  <c r="FJ169" i="8" s="1"/>
  <c r="FH169" i="8"/>
  <c r="FK169" i="8" s="1"/>
  <c r="FG170" i="8"/>
  <c r="FJ170" i="8" s="1"/>
  <c r="FH170" i="8"/>
  <c r="FK170" i="8" s="1"/>
  <c r="FG171" i="8"/>
  <c r="FJ171" i="8" s="1"/>
  <c r="FH171" i="8"/>
  <c r="FK171" i="8" s="1"/>
  <c r="FG172" i="8"/>
  <c r="FJ172" i="8" s="1"/>
  <c r="FH172" i="8"/>
  <c r="FK172" i="8" s="1"/>
  <c r="FG173" i="8"/>
  <c r="FJ173" i="8" s="1"/>
  <c r="FH173" i="8"/>
  <c r="FK173" i="8" s="1"/>
  <c r="FG174" i="8"/>
  <c r="FJ174" i="8" s="1"/>
  <c r="FH174" i="8"/>
  <c r="FK174" i="8" s="1"/>
  <c r="FG175" i="8"/>
  <c r="FJ175" i="8" s="1"/>
  <c r="FH175" i="8"/>
  <c r="FK175" i="8" s="1"/>
  <c r="FG176" i="8"/>
  <c r="FJ176" i="8" s="1"/>
  <c r="FH176" i="8"/>
  <c r="FK176" i="8" s="1"/>
  <c r="FG177" i="8"/>
  <c r="FJ177" i="8" s="1"/>
  <c r="FH177" i="8"/>
  <c r="FK177" i="8" s="1"/>
  <c r="FG178" i="8"/>
  <c r="FJ178" i="8" s="1"/>
  <c r="FH178" i="8"/>
  <c r="FK178" i="8" s="1"/>
  <c r="FG179" i="8"/>
  <c r="FJ179" i="8" s="1"/>
  <c r="FH179" i="8"/>
  <c r="FK179" i="8" s="1"/>
  <c r="FG180" i="8"/>
  <c r="FJ180" i="8" s="1"/>
  <c r="FH180" i="8"/>
  <c r="FK180" i="8" s="1"/>
  <c r="FG181" i="8"/>
  <c r="FJ181" i="8" s="1"/>
  <c r="FH181" i="8"/>
  <c r="FK181" i="8" s="1"/>
  <c r="FG182" i="8"/>
  <c r="FJ182" i="8" s="1"/>
  <c r="FH182" i="8"/>
  <c r="FK182" i="8" s="1"/>
  <c r="FG183" i="8"/>
  <c r="FJ183" i="8" s="1"/>
  <c r="FH183" i="8"/>
  <c r="FK183" i="8" s="1"/>
  <c r="FG184" i="8"/>
  <c r="FJ184" i="8" s="1"/>
  <c r="FH184" i="8"/>
  <c r="FK184" i="8" s="1"/>
  <c r="FG185" i="8"/>
  <c r="FJ185" i="8" s="1"/>
  <c r="FH185" i="8"/>
  <c r="FK185" i="8" s="1"/>
  <c r="FG186" i="8"/>
  <c r="FJ186" i="8" s="1"/>
  <c r="FH186" i="8"/>
  <c r="FK186" i="8" s="1"/>
  <c r="FG187" i="8"/>
  <c r="FJ187" i="8" s="1"/>
  <c r="FH187" i="8"/>
  <c r="FK187" i="8" s="1"/>
  <c r="FG188" i="8"/>
  <c r="FJ188" i="8" s="1"/>
  <c r="FH188" i="8"/>
  <c r="FK188" i="8" s="1"/>
  <c r="FG189" i="8"/>
  <c r="FJ189" i="8" s="1"/>
  <c r="FH189" i="8"/>
  <c r="FK189" i="8" s="1"/>
  <c r="FG190" i="8"/>
  <c r="FJ190" i="8" s="1"/>
  <c r="FH190" i="8"/>
  <c r="FK190" i="8" s="1"/>
  <c r="FG191" i="8"/>
  <c r="FJ191" i="8" s="1"/>
  <c r="FH191" i="8"/>
  <c r="FK191" i="8" s="1"/>
  <c r="FG192" i="8"/>
  <c r="FJ192" i="8" s="1"/>
  <c r="FH192" i="8"/>
  <c r="FK192" i="8" s="1"/>
  <c r="FG193" i="8"/>
  <c r="FJ193" i="8" s="1"/>
  <c r="FH193" i="8"/>
  <c r="FK193" i="8" s="1"/>
  <c r="FG194" i="8"/>
  <c r="FJ194" i="8" s="1"/>
  <c r="FH194" i="8"/>
  <c r="FK194" i="8" s="1"/>
  <c r="FG195" i="8"/>
  <c r="FJ195" i="8" s="1"/>
  <c r="FH195" i="8"/>
  <c r="FK195" i="8" s="1"/>
  <c r="FG196" i="8"/>
  <c r="FJ196" i="8" s="1"/>
  <c r="FH196" i="8"/>
  <c r="FK196" i="8" s="1"/>
  <c r="FG197" i="8"/>
  <c r="FJ197" i="8" s="1"/>
  <c r="FH197" i="8"/>
  <c r="FK197" i="8" s="1"/>
  <c r="FG198" i="8"/>
  <c r="FJ198" i="8" s="1"/>
  <c r="FH198" i="8"/>
  <c r="FK198" i="8" s="1"/>
  <c r="FG199" i="8"/>
  <c r="FJ199" i="8" s="1"/>
  <c r="FH199" i="8"/>
  <c r="FK199" i="8" s="1"/>
  <c r="FG200" i="8"/>
  <c r="FJ200" i="8" s="1"/>
  <c r="FH200" i="8"/>
  <c r="FK200" i="8" s="1"/>
  <c r="FG201" i="8"/>
  <c r="FJ201" i="8" s="1"/>
  <c r="FH201" i="8"/>
  <c r="FK201" i="8" s="1"/>
  <c r="FG202" i="8"/>
  <c r="FJ202" i="8" s="1"/>
  <c r="FH202" i="8"/>
  <c r="FK202" i="8" s="1"/>
  <c r="FG203" i="8"/>
  <c r="FJ203" i="8" s="1"/>
  <c r="FH203" i="8"/>
  <c r="FK203" i="8" s="1"/>
  <c r="FG204" i="8"/>
  <c r="FJ204" i="8" s="1"/>
  <c r="FH204" i="8"/>
  <c r="FK204" i="8" s="1"/>
  <c r="FG205" i="8"/>
  <c r="FJ205" i="8" s="1"/>
  <c r="FH205" i="8"/>
  <c r="FK205" i="8" s="1"/>
  <c r="FG206" i="8"/>
  <c r="FJ206" i="8" s="1"/>
  <c r="FH206" i="8"/>
  <c r="FK206" i="8" s="1"/>
  <c r="FG207" i="8"/>
  <c r="FJ207" i="8" s="1"/>
  <c r="FH207" i="8"/>
  <c r="FK207" i="8" s="1"/>
  <c r="FG208" i="8"/>
  <c r="FJ208" i="8" s="1"/>
  <c r="FH208" i="8"/>
  <c r="FK208" i="8" s="1"/>
  <c r="FG209" i="8"/>
  <c r="FJ209" i="8" s="1"/>
  <c r="FH209" i="8"/>
  <c r="FK209" i="8" s="1"/>
  <c r="FG210" i="8"/>
  <c r="FJ210" i="8" s="1"/>
  <c r="FH210" i="8"/>
  <c r="FK210" i="8" s="1"/>
  <c r="FG211" i="8"/>
  <c r="FJ211" i="8" s="1"/>
  <c r="FH211" i="8"/>
  <c r="FK211" i="8" s="1"/>
  <c r="FG212" i="8"/>
  <c r="FJ212" i="8" s="1"/>
  <c r="FH212" i="8"/>
  <c r="FK212" i="8" s="1"/>
  <c r="FG213" i="8"/>
  <c r="FJ213" i="8" s="1"/>
  <c r="FH213" i="8"/>
  <c r="FK213" i="8" s="1"/>
  <c r="FG214" i="8"/>
  <c r="FJ214" i="8" s="1"/>
  <c r="FH214" i="8"/>
  <c r="FK214" i="8" s="1"/>
  <c r="FG215" i="8"/>
  <c r="FJ215" i="8" s="1"/>
  <c r="FH215" i="8"/>
  <c r="FK215" i="8" s="1"/>
  <c r="FG216" i="8"/>
  <c r="FJ216" i="8" s="1"/>
  <c r="FH216" i="8"/>
  <c r="FK216" i="8" s="1"/>
  <c r="FG217" i="8"/>
  <c r="FJ217" i="8" s="1"/>
  <c r="FH217" i="8"/>
  <c r="FK217" i="8" s="1"/>
  <c r="FG218" i="8"/>
  <c r="FJ218" i="8" s="1"/>
  <c r="FH218" i="8"/>
  <c r="FK218" i="8" s="1"/>
  <c r="FG219" i="8"/>
  <c r="FJ219" i="8" s="1"/>
  <c r="FH219" i="8"/>
  <c r="FK219" i="8" s="1"/>
  <c r="FG220" i="8"/>
  <c r="FJ220" i="8" s="1"/>
  <c r="FH220" i="8"/>
  <c r="FK220" i="8" s="1"/>
  <c r="FG221" i="8"/>
  <c r="FJ221" i="8" s="1"/>
  <c r="FH221" i="8"/>
  <c r="FK221" i="8" s="1"/>
  <c r="FG222" i="8"/>
  <c r="FJ222" i="8" s="1"/>
  <c r="FH222" i="8"/>
  <c r="FK222" i="8" s="1"/>
  <c r="FG223" i="8"/>
  <c r="FJ223" i="8" s="1"/>
  <c r="FH223" i="8"/>
  <c r="FK223" i="8" s="1"/>
  <c r="FG224" i="8"/>
  <c r="FJ224" i="8" s="1"/>
  <c r="FH224" i="8"/>
  <c r="FK224" i="8" s="1"/>
  <c r="FG225" i="8"/>
  <c r="FJ225" i="8" s="1"/>
  <c r="FH225" i="8"/>
  <c r="FK225" i="8" s="1"/>
  <c r="FG226" i="8"/>
  <c r="FJ226" i="8" s="1"/>
  <c r="FH226" i="8"/>
  <c r="FK226" i="8" s="1"/>
  <c r="FG227" i="8"/>
  <c r="FJ227" i="8" s="1"/>
  <c r="FH227" i="8"/>
  <c r="FK227" i="8" s="1"/>
  <c r="FG228" i="8"/>
  <c r="FJ228" i="8" s="1"/>
  <c r="FH228" i="8"/>
  <c r="FK228" i="8" s="1"/>
  <c r="FG229" i="8"/>
  <c r="FJ229" i="8" s="1"/>
  <c r="FH229" i="8"/>
  <c r="FK229" i="8" s="1"/>
  <c r="FG230" i="8"/>
  <c r="FJ230" i="8" s="1"/>
  <c r="FH230" i="8"/>
  <c r="FK230" i="8" s="1"/>
  <c r="FG231" i="8"/>
  <c r="FJ231" i="8" s="1"/>
  <c r="FH231" i="8"/>
  <c r="FK231" i="8" s="1"/>
  <c r="FG232" i="8"/>
  <c r="FJ232" i="8" s="1"/>
  <c r="FH232" i="8"/>
  <c r="FK232" i="8" s="1"/>
  <c r="FG233" i="8"/>
  <c r="FJ233" i="8" s="1"/>
  <c r="FH233" i="8"/>
  <c r="FK233" i="8" s="1"/>
  <c r="FG234" i="8"/>
  <c r="FJ234" i="8" s="1"/>
  <c r="FH234" i="8"/>
  <c r="FK234" i="8" s="1"/>
  <c r="FG235" i="8"/>
  <c r="FJ235" i="8" s="1"/>
  <c r="FH235" i="8"/>
  <c r="FK235" i="8" s="1"/>
  <c r="FG236" i="8"/>
  <c r="FJ236" i="8" s="1"/>
  <c r="FH236" i="8"/>
  <c r="FK236" i="8" s="1"/>
  <c r="FG237" i="8"/>
  <c r="FJ237" i="8" s="1"/>
  <c r="FH237" i="8"/>
  <c r="FK237" i="8" s="1"/>
  <c r="FG238" i="8"/>
  <c r="FJ238" i="8" s="1"/>
  <c r="FH238" i="8"/>
  <c r="FK238" i="8" s="1"/>
  <c r="FG239" i="8"/>
  <c r="FJ239" i="8" s="1"/>
  <c r="FH239" i="8"/>
  <c r="FK239" i="8" s="1"/>
  <c r="FG240" i="8"/>
  <c r="FJ240" i="8" s="1"/>
  <c r="FH240" i="8"/>
  <c r="FK240" i="8" s="1"/>
  <c r="FG241" i="8"/>
  <c r="FJ241" i="8" s="1"/>
  <c r="FH241" i="8"/>
  <c r="FK241" i="8" s="1"/>
  <c r="FG242" i="8"/>
  <c r="FJ242" i="8" s="1"/>
  <c r="FH242" i="8"/>
  <c r="FK242" i="8" s="1"/>
  <c r="FG243" i="8"/>
  <c r="FJ243" i="8" s="1"/>
  <c r="FH243" i="8"/>
  <c r="FK243" i="8" s="1"/>
  <c r="FG244" i="8"/>
  <c r="FJ244" i="8" s="1"/>
  <c r="FH244" i="8"/>
  <c r="FK244" i="8" s="1"/>
  <c r="FG245" i="8"/>
  <c r="FJ245" i="8" s="1"/>
  <c r="FH245" i="8"/>
  <c r="FK245" i="8" s="1"/>
  <c r="FG246" i="8"/>
  <c r="FJ246" i="8" s="1"/>
  <c r="FH246" i="8"/>
  <c r="FK246" i="8" s="1"/>
  <c r="FG247" i="8"/>
  <c r="FJ247" i="8" s="1"/>
  <c r="FH247" i="8"/>
  <c r="FK247" i="8" s="1"/>
  <c r="FG248" i="8"/>
  <c r="FJ248" i="8" s="1"/>
  <c r="FH248" i="8"/>
  <c r="FK248" i="8" s="1"/>
  <c r="FG249" i="8"/>
  <c r="FJ249" i="8" s="1"/>
  <c r="FH249" i="8"/>
  <c r="FK249" i="8" s="1"/>
  <c r="FG250" i="8"/>
  <c r="FJ250" i="8" s="1"/>
  <c r="FH250" i="8"/>
  <c r="FK250" i="8" s="1"/>
  <c r="FG251" i="8"/>
  <c r="FJ251" i="8" s="1"/>
  <c r="FH251" i="8"/>
  <c r="FK251" i="8" s="1"/>
  <c r="FG252" i="8"/>
  <c r="FJ252" i="8" s="1"/>
  <c r="FH252" i="8"/>
  <c r="FK252" i="8" s="1"/>
  <c r="FG253" i="8"/>
  <c r="FJ253" i="8" s="1"/>
  <c r="FH253" i="8"/>
  <c r="FK253" i="8" s="1"/>
  <c r="FG254" i="8"/>
  <c r="FJ254" i="8" s="1"/>
  <c r="FH254" i="8"/>
  <c r="FK254" i="8" s="1"/>
  <c r="FG255" i="8"/>
  <c r="FJ255" i="8" s="1"/>
  <c r="FH255" i="8"/>
  <c r="FK255" i="8" s="1"/>
  <c r="FG256" i="8"/>
  <c r="FJ256" i="8" s="1"/>
  <c r="FH256" i="8"/>
  <c r="FK256" i="8" s="1"/>
  <c r="FG257" i="8"/>
  <c r="FJ257" i="8" s="1"/>
  <c r="FH257" i="8"/>
  <c r="FK257" i="8" s="1"/>
  <c r="FG258" i="8"/>
  <c r="FJ258" i="8" s="1"/>
  <c r="FH258" i="8"/>
  <c r="FK258" i="8" s="1"/>
  <c r="FG259" i="8"/>
  <c r="FJ259" i="8" s="1"/>
  <c r="FH259" i="8"/>
  <c r="FK259" i="8" s="1"/>
  <c r="FG260" i="8"/>
  <c r="FJ260" i="8" s="1"/>
  <c r="FH260" i="8"/>
  <c r="FK260" i="8" s="1"/>
  <c r="FG261" i="8"/>
  <c r="FJ261" i="8" s="1"/>
  <c r="FH261" i="8"/>
  <c r="FK261" i="8" s="1"/>
  <c r="FG262" i="8"/>
  <c r="FJ262" i="8" s="1"/>
  <c r="FH262" i="8"/>
  <c r="FK262" i="8" s="1"/>
  <c r="FG263" i="8"/>
  <c r="FJ263" i="8" s="1"/>
  <c r="FH263" i="8"/>
  <c r="FK263" i="8" s="1"/>
  <c r="FG264" i="8"/>
  <c r="FJ264" i="8" s="1"/>
  <c r="FH264" i="8"/>
  <c r="FK264" i="8" s="1"/>
  <c r="FG265" i="8"/>
  <c r="FJ265" i="8" s="1"/>
  <c r="FH265" i="8"/>
  <c r="FK265" i="8" s="1"/>
  <c r="FG266" i="8"/>
  <c r="FJ266" i="8" s="1"/>
  <c r="FH266" i="8"/>
  <c r="FK266" i="8" s="1"/>
  <c r="FG267" i="8"/>
  <c r="FJ267" i="8" s="1"/>
  <c r="FH267" i="8"/>
  <c r="FK267" i="8" s="1"/>
  <c r="FG268" i="8"/>
  <c r="FJ268" i="8" s="1"/>
  <c r="FH268" i="8"/>
  <c r="FK268" i="8" s="1"/>
  <c r="FG269" i="8"/>
  <c r="FJ269" i="8" s="1"/>
  <c r="FH269" i="8"/>
  <c r="FK269" i="8" s="1"/>
  <c r="FG270" i="8"/>
  <c r="FJ270" i="8" s="1"/>
  <c r="FH270" i="8"/>
  <c r="FK270" i="8" s="1"/>
  <c r="FG271" i="8"/>
  <c r="FJ271" i="8" s="1"/>
  <c r="FH271" i="8"/>
  <c r="FK271" i="8" s="1"/>
  <c r="FG272" i="8"/>
  <c r="FJ272" i="8" s="1"/>
  <c r="FH272" i="8"/>
  <c r="FK272" i="8" s="1"/>
  <c r="FG273" i="8"/>
  <c r="FJ273" i="8" s="1"/>
  <c r="FH273" i="8"/>
  <c r="FK273" i="8" s="1"/>
  <c r="FG274" i="8"/>
  <c r="FJ274" i="8" s="1"/>
  <c r="FH274" i="8"/>
  <c r="FK274" i="8" s="1"/>
  <c r="FG275" i="8"/>
  <c r="FJ275" i="8" s="1"/>
  <c r="FH275" i="8"/>
  <c r="FK275" i="8" s="1"/>
  <c r="FG276" i="8"/>
  <c r="FJ276" i="8" s="1"/>
  <c r="FH276" i="8"/>
  <c r="FK276" i="8" s="1"/>
  <c r="FG277" i="8"/>
  <c r="FJ277" i="8" s="1"/>
  <c r="FH277" i="8"/>
  <c r="FK277" i="8" s="1"/>
  <c r="FG278" i="8"/>
  <c r="FJ278" i="8" s="1"/>
  <c r="FH278" i="8"/>
  <c r="FK278" i="8" s="1"/>
  <c r="FG279" i="8"/>
  <c r="FJ279" i="8" s="1"/>
  <c r="FH279" i="8"/>
  <c r="FK279" i="8" s="1"/>
  <c r="FG280" i="8"/>
  <c r="FJ280" i="8" s="1"/>
  <c r="FH280" i="8"/>
  <c r="FK280" i="8" s="1"/>
  <c r="FG281" i="8"/>
  <c r="FJ281" i="8" s="1"/>
  <c r="FH281" i="8"/>
  <c r="FK281" i="8" s="1"/>
  <c r="FG282" i="8"/>
  <c r="FJ282" i="8" s="1"/>
  <c r="FH282" i="8"/>
  <c r="FK282" i="8" s="1"/>
  <c r="FG283" i="8"/>
  <c r="FJ283" i="8" s="1"/>
  <c r="FH283" i="8"/>
  <c r="FK283" i="8" s="1"/>
  <c r="FG284" i="8"/>
  <c r="FJ284" i="8" s="1"/>
  <c r="FH284" i="8"/>
  <c r="FK284" i="8" s="1"/>
  <c r="FG285" i="8"/>
  <c r="FJ285" i="8" s="1"/>
  <c r="FH285" i="8"/>
  <c r="FK285" i="8" s="1"/>
  <c r="FG286" i="8"/>
  <c r="FJ286" i="8" s="1"/>
  <c r="FH286" i="8"/>
  <c r="FK286" i="8" s="1"/>
  <c r="FG287" i="8"/>
  <c r="FJ287" i="8" s="1"/>
  <c r="FH287" i="8"/>
  <c r="FK287" i="8" s="1"/>
  <c r="FG288" i="8"/>
  <c r="FJ288" i="8" s="1"/>
  <c r="FH288" i="8"/>
  <c r="FK288" i="8" s="1"/>
  <c r="FG289" i="8"/>
  <c r="FJ289" i="8" s="1"/>
  <c r="FH289" i="8"/>
  <c r="FK289" i="8" s="1"/>
  <c r="FG290" i="8"/>
  <c r="FJ290" i="8" s="1"/>
  <c r="FH290" i="8"/>
  <c r="FK290" i="8" s="1"/>
  <c r="FG291" i="8"/>
  <c r="FJ291" i="8" s="1"/>
  <c r="FH291" i="8"/>
  <c r="FK291" i="8" s="1"/>
  <c r="FG292" i="8"/>
  <c r="FJ292" i="8" s="1"/>
  <c r="FH292" i="8"/>
  <c r="FK292" i="8" s="1"/>
  <c r="FG293" i="8"/>
  <c r="FJ293" i="8" s="1"/>
  <c r="FH293" i="8"/>
  <c r="FK293" i="8" s="1"/>
  <c r="FG294" i="8"/>
  <c r="FJ294" i="8" s="1"/>
  <c r="FH294" i="8"/>
  <c r="FK294" i="8" s="1"/>
  <c r="FG295" i="8"/>
  <c r="FJ295" i="8" s="1"/>
  <c r="FH295" i="8"/>
  <c r="FK295" i="8" s="1"/>
  <c r="FG296" i="8"/>
  <c r="FJ296" i="8" s="1"/>
  <c r="FH296" i="8"/>
  <c r="FK296" i="8" s="1"/>
  <c r="FG297" i="8"/>
  <c r="FJ297" i="8" s="1"/>
  <c r="FH297" i="8"/>
  <c r="FK297" i="8" s="1"/>
  <c r="FG298" i="8"/>
  <c r="FJ298" i="8" s="1"/>
  <c r="FH298" i="8"/>
  <c r="FK298" i="8" s="1"/>
  <c r="FG299" i="8"/>
  <c r="FJ299" i="8" s="1"/>
  <c r="FH299" i="8"/>
  <c r="FK299" i="8" s="1"/>
  <c r="FG300" i="8"/>
  <c r="FJ300" i="8" s="1"/>
  <c r="FH300" i="8"/>
  <c r="FK300" i="8" s="1"/>
  <c r="FG301" i="8"/>
  <c r="FJ301" i="8" s="1"/>
  <c r="FH301" i="8"/>
  <c r="FK301" i="8" s="1"/>
  <c r="FG302" i="8"/>
  <c r="FJ302" i="8" s="1"/>
  <c r="FH302" i="8"/>
  <c r="FK302" i="8" s="1"/>
  <c r="FG303" i="8"/>
  <c r="FJ303" i="8" s="1"/>
  <c r="FH303" i="8"/>
  <c r="FK303" i="8" s="1"/>
  <c r="FG304" i="8"/>
  <c r="FJ304" i="8" s="1"/>
  <c r="FH304" i="8"/>
  <c r="FK304" i="8" s="1"/>
  <c r="FG305" i="8"/>
  <c r="FJ305" i="8" s="1"/>
  <c r="FH305" i="8"/>
  <c r="FK305" i="8" s="1"/>
  <c r="FG306" i="8"/>
  <c r="FJ306" i="8" s="1"/>
  <c r="FH306" i="8"/>
  <c r="FK306" i="8" s="1"/>
  <c r="FG307" i="8"/>
  <c r="FJ307" i="8" s="1"/>
  <c r="FH307" i="8"/>
  <c r="FK307" i="8" s="1"/>
  <c r="FG308" i="8"/>
  <c r="FJ308" i="8" s="1"/>
  <c r="FH308" i="8"/>
  <c r="FK308" i="8" s="1"/>
  <c r="FG309" i="8"/>
  <c r="FJ309" i="8" s="1"/>
  <c r="FH309" i="8"/>
  <c r="FK309" i="8" s="1"/>
  <c r="FG310" i="8"/>
  <c r="FJ310" i="8" s="1"/>
  <c r="FH310" i="8"/>
  <c r="FK310" i="8" s="1"/>
  <c r="FG311" i="8"/>
  <c r="FJ311" i="8" s="1"/>
  <c r="FH311" i="8"/>
  <c r="FK311" i="8" s="1"/>
  <c r="FG312" i="8"/>
  <c r="FJ312" i="8" s="1"/>
  <c r="FH312" i="8"/>
  <c r="FK312" i="8" s="1"/>
  <c r="FG313" i="8"/>
  <c r="FJ313" i="8" s="1"/>
  <c r="FH313" i="8"/>
  <c r="FK313" i="8" s="1"/>
  <c r="FG314" i="8"/>
  <c r="FJ314" i="8" s="1"/>
  <c r="FH314" i="8"/>
  <c r="FK314" i="8" s="1"/>
  <c r="FG315" i="8"/>
  <c r="FJ315" i="8" s="1"/>
  <c r="FH315" i="8"/>
  <c r="FK315" i="8" s="1"/>
  <c r="FG316" i="8"/>
  <c r="FJ316" i="8" s="1"/>
  <c r="FH316" i="8"/>
  <c r="FK316" i="8" s="1"/>
  <c r="FG317" i="8"/>
  <c r="FJ317" i="8" s="1"/>
  <c r="FH317" i="8"/>
  <c r="FK317" i="8" s="1"/>
  <c r="FG318" i="8"/>
  <c r="FJ318" i="8" s="1"/>
  <c r="FH318" i="8"/>
  <c r="FK318" i="8" s="1"/>
  <c r="FG319" i="8"/>
  <c r="FJ319" i="8" s="1"/>
  <c r="FH319" i="8"/>
  <c r="FK319" i="8" s="1"/>
  <c r="FG320" i="8"/>
  <c r="FJ320" i="8" s="1"/>
  <c r="FH320" i="8"/>
  <c r="FK320" i="8" s="1"/>
  <c r="FG321" i="8"/>
  <c r="FJ321" i="8" s="1"/>
  <c r="FH321" i="8"/>
  <c r="FK321" i="8" s="1"/>
  <c r="FG322" i="8"/>
  <c r="FJ322" i="8" s="1"/>
  <c r="FH322" i="8"/>
  <c r="FK322" i="8" s="1"/>
  <c r="FG323" i="8"/>
  <c r="FJ323" i="8" s="1"/>
  <c r="FH323" i="8"/>
  <c r="FK323" i="8" s="1"/>
  <c r="FG324" i="8"/>
  <c r="FJ324" i="8" s="1"/>
  <c r="FH324" i="8"/>
  <c r="FK324" i="8" s="1"/>
  <c r="FG325" i="8"/>
  <c r="FJ325" i="8" s="1"/>
  <c r="FH325" i="8"/>
  <c r="FK325" i="8" s="1"/>
  <c r="FG326" i="8"/>
  <c r="FJ326" i="8" s="1"/>
  <c r="FH326" i="8"/>
  <c r="FK326" i="8" s="1"/>
  <c r="FG327" i="8"/>
  <c r="FJ327" i="8" s="1"/>
  <c r="FH327" i="8"/>
  <c r="FK327" i="8" s="1"/>
  <c r="FG328" i="8"/>
  <c r="FJ328" i="8" s="1"/>
  <c r="FH328" i="8"/>
  <c r="FK328" i="8" s="1"/>
  <c r="FG329" i="8"/>
  <c r="FJ329" i="8" s="1"/>
  <c r="FH329" i="8"/>
  <c r="FK329" i="8" s="1"/>
  <c r="FG330" i="8"/>
  <c r="FJ330" i="8" s="1"/>
  <c r="FH330" i="8"/>
  <c r="FK330" i="8" s="1"/>
  <c r="FG331" i="8"/>
  <c r="FJ331" i="8" s="1"/>
  <c r="FH331" i="8"/>
  <c r="FK331" i="8" s="1"/>
  <c r="FG332" i="8"/>
  <c r="FJ332" i="8" s="1"/>
  <c r="FH332" i="8"/>
  <c r="FK332" i="8" s="1"/>
  <c r="FG333" i="8"/>
  <c r="FJ333" i="8" s="1"/>
  <c r="FH333" i="8"/>
  <c r="FK333" i="8" s="1"/>
  <c r="FG334" i="8"/>
  <c r="FJ334" i="8" s="1"/>
  <c r="FH334" i="8"/>
  <c r="FK334" i="8" s="1"/>
  <c r="FG335" i="8"/>
  <c r="FJ335" i="8" s="1"/>
  <c r="FH335" i="8"/>
  <c r="FK335" i="8" s="1"/>
  <c r="FG336" i="8"/>
  <c r="FJ336" i="8" s="1"/>
  <c r="FH336" i="8"/>
  <c r="FK336" i="8" s="1"/>
  <c r="FG337" i="8"/>
  <c r="FJ337" i="8" s="1"/>
  <c r="FH337" i="8"/>
  <c r="FK337" i="8" s="1"/>
  <c r="FG338" i="8"/>
  <c r="FJ338" i="8" s="1"/>
  <c r="FH338" i="8"/>
  <c r="FK338" i="8" s="1"/>
  <c r="FG339" i="8"/>
  <c r="FJ339" i="8" s="1"/>
  <c r="FH339" i="8"/>
  <c r="FK339" i="8" s="1"/>
  <c r="FG340" i="8"/>
  <c r="FJ340" i="8" s="1"/>
  <c r="FH340" i="8"/>
  <c r="FK340" i="8" s="1"/>
  <c r="FG341" i="8"/>
  <c r="FJ341" i="8" s="1"/>
  <c r="FH341" i="8"/>
  <c r="FK341" i="8" s="1"/>
  <c r="FG342" i="8"/>
  <c r="FJ342" i="8" s="1"/>
  <c r="FH342" i="8"/>
  <c r="FK342" i="8" s="1"/>
  <c r="FG343" i="8"/>
  <c r="FJ343" i="8" s="1"/>
  <c r="FH343" i="8"/>
  <c r="FK343" i="8" s="1"/>
  <c r="FG344" i="8"/>
  <c r="FJ344" i="8" s="1"/>
  <c r="FH344" i="8"/>
  <c r="FK344" i="8" s="1"/>
  <c r="FG345" i="8"/>
  <c r="FJ345" i="8" s="1"/>
  <c r="FH345" i="8"/>
  <c r="FK345" i="8" s="1"/>
  <c r="FG346" i="8"/>
  <c r="FJ346" i="8" s="1"/>
  <c r="FH346" i="8"/>
  <c r="FK346" i="8" s="1"/>
  <c r="FG347" i="8"/>
  <c r="FJ347" i="8" s="1"/>
  <c r="FH347" i="8"/>
  <c r="FK347" i="8" s="1"/>
  <c r="FG348" i="8"/>
  <c r="FJ348" i="8" s="1"/>
  <c r="FH348" i="8"/>
  <c r="FK348" i="8" s="1"/>
  <c r="FG349" i="8"/>
  <c r="FJ349" i="8" s="1"/>
  <c r="FH349" i="8"/>
  <c r="FK349" i="8" s="1"/>
  <c r="FG350" i="8"/>
  <c r="FJ350" i="8" s="1"/>
  <c r="FH350" i="8"/>
  <c r="FK350" i="8" s="1"/>
  <c r="FG351" i="8"/>
  <c r="FJ351" i="8" s="1"/>
  <c r="FH351" i="8"/>
  <c r="FK351" i="8" s="1"/>
  <c r="FG352" i="8"/>
  <c r="FJ352" i="8" s="1"/>
  <c r="FH352" i="8"/>
  <c r="FK352" i="8" s="1"/>
  <c r="FG353" i="8"/>
  <c r="FJ353" i="8" s="1"/>
  <c r="FH353" i="8"/>
  <c r="FK353" i="8" s="1"/>
  <c r="FG354" i="8"/>
  <c r="FJ354" i="8" s="1"/>
  <c r="FH354" i="8"/>
  <c r="FK354" i="8" s="1"/>
  <c r="FG355" i="8"/>
  <c r="FJ355" i="8" s="1"/>
  <c r="FH355" i="8"/>
  <c r="FK355" i="8" s="1"/>
  <c r="FG356" i="8"/>
  <c r="FJ356" i="8" s="1"/>
  <c r="FH356" i="8"/>
  <c r="FK356" i="8" s="1"/>
  <c r="FG357" i="8"/>
  <c r="FJ357" i="8" s="1"/>
  <c r="FH357" i="8"/>
  <c r="FK357" i="8" s="1"/>
  <c r="FG358" i="8"/>
  <c r="FJ358" i="8" s="1"/>
  <c r="FH358" i="8"/>
  <c r="FK358" i="8" s="1"/>
  <c r="FG359" i="8"/>
  <c r="FJ359" i="8" s="1"/>
  <c r="FH359" i="8"/>
  <c r="FK359" i="8" s="1"/>
  <c r="FG360" i="8"/>
  <c r="FJ360" i="8" s="1"/>
  <c r="FH360" i="8"/>
  <c r="FK360" i="8" s="1"/>
  <c r="FG361" i="8"/>
  <c r="FJ361" i="8" s="1"/>
  <c r="FH361" i="8"/>
  <c r="FK361" i="8" s="1"/>
  <c r="FG362" i="8"/>
  <c r="FJ362" i="8" s="1"/>
  <c r="FH362" i="8"/>
  <c r="FK362" i="8" s="1"/>
  <c r="FG363" i="8"/>
  <c r="FJ363" i="8" s="1"/>
  <c r="FH363" i="8"/>
  <c r="FK363" i="8" s="1"/>
  <c r="FG364" i="8"/>
  <c r="FJ364" i="8" s="1"/>
  <c r="FH364" i="8"/>
  <c r="FK364" i="8" s="1"/>
  <c r="FG365" i="8"/>
  <c r="FJ365" i="8" s="1"/>
  <c r="FH365" i="8"/>
  <c r="FK365" i="8" s="1"/>
  <c r="FG366" i="8"/>
  <c r="FJ366" i="8" s="1"/>
  <c r="FH366" i="8"/>
  <c r="FK366" i="8" s="1"/>
  <c r="FG367" i="8"/>
  <c r="FJ367" i="8" s="1"/>
  <c r="FH367" i="8"/>
  <c r="FK367" i="8" s="1"/>
  <c r="FG368" i="8"/>
  <c r="FJ368" i="8" s="1"/>
  <c r="FH368" i="8"/>
  <c r="FK368" i="8" s="1"/>
  <c r="FG369" i="8"/>
  <c r="FJ369" i="8" s="1"/>
  <c r="FH369" i="8"/>
  <c r="FK369" i="8" s="1"/>
  <c r="FG370" i="8"/>
  <c r="FJ370" i="8" s="1"/>
  <c r="FH370" i="8"/>
  <c r="FK370" i="8" s="1"/>
  <c r="FG371" i="8"/>
  <c r="FJ371" i="8" s="1"/>
  <c r="FH371" i="8"/>
  <c r="FK371" i="8" s="1"/>
  <c r="FG372" i="8"/>
  <c r="FJ372" i="8" s="1"/>
  <c r="FH372" i="8"/>
  <c r="FK372" i="8" s="1"/>
  <c r="FG373" i="8"/>
  <c r="FJ373" i="8" s="1"/>
  <c r="FH373" i="8"/>
  <c r="FK373" i="8" s="1"/>
  <c r="FG374" i="8"/>
  <c r="FJ374" i="8" s="1"/>
  <c r="FH374" i="8"/>
  <c r="FK374" i="8" s="1"/>
  <c r="FG375" i="8"/>
  <c r="FJ375" i="8" s="1"/>
  <c r="FH375" i="8"/>
  <c r="FK375" i="8" s="1"/>
  <c r="FG376" i="8"/>
  <c r="FJ376" i="8" s="1"/>
  <c r="FH376" i="8"/>
  <c r="FK376" i="8" s="1"/>
  <c r="FG377" i="8"/>
  <c r="FJ377" i="8" s="1"/>
  <c r="FH377" i="8"/>
  <c r="FK377" i="8" s="1"/>
  <c r="FG378" i="8"/>
  <c r="FJ378" i="8" s="1"/>
  <c r="FH378" i="8"/>
  <c r="FK378" i="8" s="1"/>
  <c r="FG379" i="8"/>
  <c r="FJ379" i="8" s="1"/>
  <c r="FH379" i="8"/>
  <c r="FK379" i="8" s="1"/>
  <c r="FG380" i="8"/>
  <c r="FJ380" i="8" s="1"/>
  <c r="FH380" i="8"/>
  <c r="FK380" i="8" s="1"/>
  <c r="FG381" i="8"/>
  <c r="FJ381" i="8" s="1"/>
  <c r="FH381" i="8"/>
  <c r="FK381" i="8" s="1"/>
  <c r="FG382" i="8"/>
  <c r="FJ382" i="8" s="1"/>
  <c r="FH382" i="8"/>
  <c r="FK382" i="8" s="1"/>
  <c r="FH383" i="8"/>
  <c r="FK383" i="8" s="1"/>
  <c r="FG384" i="8"/>
  <c r="FJ384" i="8" s="1"/>
  <c r="FH384" i="8"/>
  <c r="FK384" i="8" s="1"/>
  <c r="FG385" i="8"/>
  <c r="FJ385" i="8" s="1"/>
  <c r="FH385" i="8"/>
  <c r="FK385" i="8" s="1"/>
  <c r="FG386" i="8"/>
  <c r="FJ386" i="8" s="1"/>
  <c r="FH386" i="8"/>
  <c r="FK386" i="8" s="1"/>
  <c r="FG387" i="8"/>
  <c r="FJ387" i="8" s="1"/>
  <c r="FH387" i="8"/>
  <c r="FK387" i="8" s="1"/>
  <c r="FG388" i="8"/>
  <c r="FJ388" i="8" s="1"/>
  <c r="FH388" i="8"/>
  <c r="FK388" i="8" s="1"/>
  <c r="FG389" i="8"/>
  <c r="FJ389" i="8" s="1"/>
  <c r="FH389" i="8"/>
  <c r="FK389" i="8" s="1"/>
  <c r="FG390" i="8"/>
  <c r="FJ390" i="8" s="1"/>
  <c r="FH390" i="8"/>
  <c r="FK390" i="8" s="1"/>
  <c r="FG391" i="8"/>
  <c r="FJ391" i="8" s="1"/>
  <c r="FH391" i="8"/>
  <c r="FK391" i="8" s="1"/>
  <c r="FG392" i="8"/>
  <c r="FJ392" i="8" s="1"/>
  <c r="FH392" i="8"/>
  <c r="FK392" i="8" s="1"/>
  <c r="FG393" i="8"/>
  <c r="FJ393" i="8" s="1"/>
  <c r="FH393" i="8"/>
  <c r="FK393" i="8" s="1"/>
  <c r="FG394" i="8"/>
  <c r="FJ394" i="8" s="1"/>
  <c r="FH394" i="8"/>
  <c r="FK394" i="8" s="1"/>
  <c r="FG395" i="8"/>
  <c r="FJ395" i="8" s="1"/>
  <c r="FH395" i="8"/>
  <c r="FK395" i="8" s="1"/>
  <c r="FG396" i="8"/>
  <c r="FJ396" i="8" s="1"/>
  <c r="FH396" i="8"/>
  <c r="FK396" i="8" s="1"/>
  <c r="FG397" i="8"/>
  <c r="FJ397" i="8" s="1"/>
  <c r="FH397" i="8"/>
  <c r="FK397" i="8" s="1"/>
  <c r="FG398" i="8"/>
  <c r="FJ398" i="8" s="1"/>
  <c r="FH398" i="8"/>
  <c r="FK398" i="8" s="1"/>
  <c r="FG399" i="8"/>
  <c r="FJ399" i="8" s="1"/>
  <c r="FH399" i="8"/>
  <c r="FK399" i="8" s="1"/>
  <c r="FG400" i="8"/>
  <c r="FJ400" i="8" s="1"/>
  <c r="FH400" i="8"/>
  <c r="FK400" i="8" s="1"/>
  <c r="FG401" i="8"/>
  <c r="FJ401" i="8" s="1"/>
  <c r="FH401" i="8"/>
  <c r="FK401" i="8" s="1"/>
  <c r="FG402" i="8"/>
  <c r="FJ402" i="8" s="1"/>
  <c r="FH402" i="8"/>
  <c r="FK402" i="8" s="1"/>
  <c r="FG403" i="8"/>
  <c r="FJ403" i="8" s="1"/>
  <c r="FH403" i="8"/>
  <c r="FK403" i="8" s="1"/>
  <c r="FG404" i="8"/>
  <c r="FJ404" i="8" s="1"/>
  <c r="FH404" i="8"/>
  <c r="FK404" i="8" s="1"/>
  <c r="FG405" i="8"/>
  <c r="FJ405" i="8" s="1"/>
  <c r="FH405" i="8"/>
  <c r="FK405" i="8" s="1"/>
  <c r="FH10" i="8"/>
  <c r="FG10" i="8"/>
  <c r="FJ10" i="8" s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K383" i="8"/>
  <c r="FG383" i="8" s="1"/>
  <c r="FJ383" i="8" s="1"/>
  <c r="BU406" i="1"/>
  <c r="BT11" i="1"/>
  <c r="BT12" i="1"/>
  <c r="BT13" i="1"/>
  <c r="BT14" i="1"/>
  <c r="BT15" i="1"/>
  <c r="BT16" i="1"/>
  <c r="BT17" i="1"/>
  <c r="BT18" i="1"/>
  <c r="BT19" i="1"/>
  <c r="BT20" i="1"/>
  <c r="BT21" i="1"/>
  <c r="BT22" i="1"/>
  <c r="BT23" i="1"/>
  <c r="BT24" i="1"/>
  <c r="BT25" i="1"/>
  <c r="BT26" i="1"/>
  <c r="BT27" i="1"/>
  <c r="BT28" i="1"/>
  <c r="BT29" i="1"/>
  <c r="BT30" i="1"/>
  <c r="BT31" i="1"/>
  <c r="BT32" i="1"/>
  <c r="BT33" i="1"/>
  <c r="BT34" i="1"/>
  <c r="BT35" i="1"/>
  <c r="BT36" i="1"/>
  <c r="BT37" i="1"/>
  <c r="BT38" i="1"/>
  <c r="BT39" i="1"/>
  <c r="BT40" i="1"/>
  <c r="BT41" i="1"/>
  <c r="BT42" i="1"/>
  <c r="BT43" i="1"/>
  <c r="BT44" i="1"/>
  <c r="BT45" i="1"/>
  <c r="BT46" i="1"/>
  <c r="BT47" i="1"/>
  <c r="BT48" i="1"/>
  <c r="BT49" i="1"/>
  <c r="BT50" i="1"/>
  <c r="BT51" i="1"/>
  <c r="BT52" i="1"/>
  <c r="BT53" i="1"/>
  <c r="BT54" i="1"/>
  <c r="BT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8" i="1"/>
  <c r="BT69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120" i="1"/>
  <c r="BT121" i="1"/>
  <c r="BT122" i="1"/>
  <c r="BT123" i="1"/>
  <c r="BT124" i="1"/>
  <c r="BT125" i="1"/>
  <c r="BT126" i="1"/>
  <c r="BT127" i="1"/>
  <c r="BT128" i="1"/>
  <c r="BT129" i="1"/>
  <c r="BT130" i="1"/>
  <c r="BT131" i="1"/>
  <c r="BT132" i="1"/>
  <c r="BT133" i="1"/>
  <c r="BT134" i="1"/>
  <c r="BT135" i="1"/>
  <c r="BT136" i="1"/>
  <c r="BT137" i="1"/>
  <c r="BT138" i="1"/>
  <c r="BT139" i="1"/>
  <c r="BT140" i="1"/>
  <c r="BT141" i="1"/>
  <c r="BT142" i="1"/>
  <c r="BT143" i="1"/>
  <c r="BT144" i="1"/>
  <c r="BT145" i="1"/>
  <c r="BT146" i="1"/>
  <c r="BT147" i="1"/>
  <c r="BT148" i="1"/>
  <c r="BT149" i="1"/>
  <c r="BT150" i="1"/>
  <c r="BT151" i="1"/>
  <c r="BT152" i="1"/>
  <c r="BT153" i="1"/>
  <c r="BT154" i="1"/>
  <c r="BT155" i="1"/>
  <c r="BT156" i="1"/>
  <c r="BT157" i="1"/>
  <c r="BT158" i="1"/>
  <c r="BT159" i="1"/>
  <c r="BT160" i="1"/>
  <c r="BT161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74" i="1"/>
  <c r="BT175" i="1"/>
  <c r="BT176" i="1"/>
  <c r="BT177" i="1"/>
  <c r="BT178" i="1"/>
  <c r="BT179" i="1"/>
  <c r="BT180" i="1"/>
  <c r="BT181" i="1"/>
  <c r="BT182" i="1"/>
  <c r="BT183" i="1"/>
  <c r="BT184" i="1"/>
  <c r="BT185" i="1"/>
  <c r="BT186" i="1"/>
  <c r="BT187" i="1"/>
  <c r="BT188" i="1"/>
  <c r="BT189" i="1"/>
  <c r="BT190" i="1"/>
  <c r="BT191" i="1"/>
  <c r="BT192" i="1"/>
  <c r="BT193" i="1"/>
  <c r="BT194" i="1"/>
  <c r="BT195" i="1"/>
  <c r="BT196" i="1"/>
  <c r="BT197" i="1"/>
  <c r="BT198" i="1"/>
  <c r="BT199" i="1"/>
  <c r="BT200" i="1"/>
  <c r="BT201" i="1"/>
  <c r="BT202" i="1"/>
  <c r="BT203" i="1"/>
  <c r="BT204" i="1"/>
  <c r="BT205" i="1"/>
  <c r="BT206" i="1"/>
  <c r="BT207" i="1"/>
  <c r="BT208" i="1"/>
  <c r="BT209" i="1"/>
  <c r="BT210" i="1"/>
  <c r="BT211" i="1"/>
  <c r="BT212" i="1"/>
  <c r="BT213" i="1"/>
  <c r="BT214" i="1"/>
  <c r="BT215" i="1"/>
  <c r="BT216" i="1"/>
  <c r="BT217" i="1"/>
  <c r="BT218" i="1"/>
  <c r="BT219" i="1"/>
  <c r="BT220" i="1"/>
  <c r="BT221" i="1"/>
  <c r="BT222" i="1"/>
  <c r="BT223" i="1"/>
  <c r="BT224" i="1"/>
  <c r="BT225" i="1"/>
  <c r="BT226" i="1"/>
  <c r="BT227" i="1"/>
  <c r="BT228" i="1"/>
  <c r="BT229" i="1"/>
  <c r="BT230" i="1"/>
  <c r="BT231" i="1"/>
  <c r="BT232" i="1"/>
  <c r="BT233" i="1"/>
  <c r="BT234" i="1"/>
  <c r="BT235" i="1"/>
  <c r="BT236" i="1"/>
  <c r="BT237" i="1"/>
  <c r="BT238" i="1"/>
  <c r="BT239" i="1"/>
  <c r="BT240" i="1"/>
  <c r="BT241" i="1"/>
  <c r="BT242" i="1"/>
  <c r="BT243" i="1"/>
  <c r="BT244" i="1"/>
  <c r="BT245" i="1"/>
  <c r="BT246" i="1"/>
  <c r="BT247" i="1"/>
  <c r="BT248" i="1"/>
  <c r="BT249" i="1"/>
  <c r="BT250" i="1"/>
  <c r="BT251" i="1"/>
  <c r="BT252" i="1"/>
  <c r="BT253" i="1"/>
  <c r="BT254" i="1"/>
  <c r="BT255" i="1"/>
  <c r="BT256" i="1"/>
  <c r="BT257" i="1"/>
  <c r="BT258" i="1"/>
  <c r="BT259" i="1"/>
  <c r="BT260" i="1"/>
  <c r="BT261" i="1"/>
  <c r="BT262" i="1"/>
  <c r="BT263" i="1"/>
  <c r="BT264" i="1"/>
  <c r="BT265" i="1"/>
  <c r="BT266" i="1"/>
  <c r="BT267" i="1"/>
  <c r="BT268" i="1"/>
  <c r="BT269" i="1"/>
  <c r="BT270" i="1"/>
  <c r="BT271" i="1"/>
  <c r="BT272" i="1"/>
  <c r="BT273" i="1"/>
  <c r="BT274" i="1"/>
  <c r="BT275" i="1"/>
  <c r="BT276" i="1"/>
  <c r="BT277" i="1"/>
  <c r="BT278" i="1"/>
  <c r="BT279" i="1"/>
  <c r="BT280" i="1"/>
  <c r="BT281" i="1"/>
  <c r="BT282" i="1"/>
  <c r="BT283" i="1"/>
  <c r="BT284" i="1"/>
  <c r="BT285" i="1"/>
  <c r="BT286" i="1"/>
  <c r="BT287" i="1"/>
  <c r="BT288" i="1"/>
  <c r="BT289" i="1"/>
  <c r="BT290" i="1"/>
  <c r="BT291" i="1"/>
  <c r="BT292" i="1"/>
  <c r="BT293" i="1"/>
  <c r="BT294" i="1"/>
  <c r="BT295" i="1"/>
  <c r="BT296" i="1"/>
  <c r="BT297" i="1"/>
  <c r="BT298" i="1"/>
  <c r="BT299" i="1"/>
  <c r="BT300" i="1"/>
  <c r="BT301" i="1"/>
  <c r="BT302" i="1"/>
  <c r="BT303" i="1"/>
  <c r="BT304" i="1"/>
  <c r="BT305" i="1"/>
  <c r="BT306" i="1"/>
  <c r="BT307" i="1"/>
  <c r="BT308" i="1"/>
  <c r="BT309" i="1"/>
  <c r="BT310" i="1"/>
  <c r="BT311" i="1"/>
  <c r="BT312" i="1"/>
  <c r="BT313" i="1"/>
  <c r="BT314" i="1"/>
  <c r="BT315" i="1"/>
  <c r="BT316" i="1"/>
  <c r="BT317" i="1"/>
  <c r="BT318" i="1"/>
  <c r="BT319" i="1"/>
  <c r="BT320" i="1"/>
  <c r="BT321" i="1"/>
  <c r="BT322" i="1"/>
  <c r="BT323" i="1"/>
  <c r="BT324" i="1"/>
  <c r="BT325" i="1"/>
  <c r="BT326" i="1"/>
  <c r="BT327" i="1"/>
  <c r="BT328" i="1"/>
  <c r="BT329" i="1"/>
  <c r="BT330" i="1"/>
  <c r="BT331" i="1"/>
  <c r="BT332" i="1"/>
  <c r="BT333" i="1"/>
  <c r="BT334" i="1"/>
  <c r="BT335" i="1"/>
  <c r="BT336" i="1"/>
  <c r="BT337" i="1"/>
  <c r="BT338" i="1"/>
  <c r="BT339" i="1"/>
  <c r="BT340" i="1"/>
  <c r="BT341" i="1"/>
  <c r="BT342" i="1"/>
  <c r="BT343" i="1"/>
  <c r="BT344" i="1"/>
  <c r="BT345" i="1"/>
  <c r="BT346" i="1"/>
  <c r="BT347" i="1"/>
  <c r="BT348" i="1"/>
  <c r="BT349" i="1"/>
  <c r="BT350" i="1"/>
  <c r="BT351" i="1"/>
  <c r="BT352" i="1"/>
  <c r="BT353" i="1"/>
  <c r="BT354" i="1"/>
  <c r="BT355" i="1"/>
  <c r="BT356" i="1"/>
  <c r="BT357" i="1"/>
  <c r="BT358" i="1"/>
  <c r="BT359" i="1"/>
  <c r="BT360" i="1"/>
  <c r="BT361" i="1"/>
  <c r="BT362" i="1"/>
  <c r="BT363" i="1"/>
  <c r="BT364" i="1"/>
  <c r="BT365" i="1"/>
  <c r="BT366" i="1"/>
  <c r="BT367" i="1"/>
  <c r="BT368" i="1"/>
  <c r="BT369" i="1"/>
  <c r="BT370" i="1"/>
  <c r="BT371" i="1"/>
  <c r="BT372" i="1"/>
  <c r="BT373" i="1"/>
  <c r="BT374" i="1"/>
  <c r="BT375" i="1"/>
  <c r="BT376" i="1"/>
  <c r="BT377" i="1"/>
  <c r="BT378" i="1"/>
  <c r="BT379" i="1"/>
  <c r="BT380" i="1"/>
  <c r="BT381" i="1"/>
  <c r="BT382" i="1"/>
  <c r="BT383" i="1"/>
  <c r="BT384" i="1"/>
  <c r="BT385" i="1"/>
  <c r="BT386" i="1"/>
  <c r="BT387" i="1"/>
  <c r="BT388" i="1"/>
  <c r="BT389" i="1"/>
  <c r="BT390" i="1"/>
  <c r="BT391" i="1"/>
  <c r="BT392" i="1"/>
  <c r="BT393" i="1"/>
  <c r="BT394" i="1"/>
  <c r="BT395" i="1"/>
  <c r="BT396" i="1"/>
  <c r="BT397" i="1"/>
  <c r="BT398" i="1"/>
  <c r="BT399" i="1"/>
  <c r="BT400" i="1"/>
  <c r="BT401" i="1"/>
  <c r="BT402" i="1"/>
  <c r="BT403" i="1"/>
  <c r="BT404" i="1"/>
  <c r="BT405" i="1"/>
  <c r="BT10" i="1"/>
  <c r="BT406" i="1" l="1"/>
  <c r="H8" i="10"/>
  <c r="D16" i="10" s="1"/>
  <c r="F406" i="8"/>
  <c r="FO403" i="8"/>
  <c r="FR403" i="8" s="1"/>
  <c r="FO399" i="8"/>
  <c r="FR399" i="8" s="1"/>
  <c r="FO395" i="8"/>
  <c r="FR395" i="8" s="1"/>
  <c r="FO391" i="8"/>
  <c r="FR391" i="8" s="1"/>
  <c r="FO387" i="8"/>
  <c r="FR387" i="8" s="1"/>
  <c r="FO383" i="8"/>
  <c r="FR383" i="8" s="1"/>
  <c r="FO371" i="8"/>
  <c r="FR371" i="8" s="1"/>
  <c r="FO367" i="8"/>
  <c r="FR367" i="8" s="1"/>
  <c r="FO355" i="8"/>
  <c r="FR355" i="8" s="1"/>
  <c r="FO351" i="8"/>
  <c r="FR351" i="8" s="1"/>
  <c r="FO339" i="8"/>
  <c r="FR339" i="8" s="1"/>
  <c r="FO335" i="8"/>
  <c r="FR335" i="8" s="1"/>
  <c r="FO327" i="8"/>
  <c r="FR327" i="8" s="1"/>
  <c r="FO319" i="8"/>
  <c r="FR319" i="8" s="1"/>
  <c r="FO311" i="8"/>
  <c r="FR311" i="8" s="1"/>
  <c r="FO303" i="8"/>
  <c r="FR303" i="8" s="1"/>
  <c r="FO299" i="8"/>
  <c r="FR299" i="8" s="1"/>
  <c r="FO379" i="8"/>
  <c r="FR379" i="8" s="1"/>
  <c r="FO375" i="8"/>
  <c r="FR375" i="8" s="1"/>
  <c r="FO363" i="8"/>
  <c r="FR363" i="8" s="1"/>
  <c r="FO359" i="8"/>
  <c r="FR359" i="8" s="1"/>
  <c r="FO347" i="8"/>
  <c r="FR347" i="8" s="1"/>
  <c r="FO343" i="8"/>
  <c r="FR343" i="8" s="1"/>
  <c r="FO331" i="8"/>
  <c r="FR331" i="8" s="1"/>
  <c r="FO323" i="8"/>
  <c r="FR323" i="8" s="1"/>
  <c r="FO315" i="8"/>
  <c r="FR315" i="8" s="1"/>
  <c r="FO307" i="8"/>
  <c r="FR307" i="8" s="1"/>
  <c r="FO295" i="8"/>
  <c r="FR295" i="8" s="1"/>
  <c r="FO401" i="8"/>
  <c r="FR401" i="8" s="1"/>
  <c r="FO393" i="8"/>
  <c r="FR393" i="8" s="1"/>
  <c r="FO389" i="8"/>
  <c r="FR389" i="8" s="1"/>
  <c r="FN381" i="8"/>
  <c r="FQ381" i="8" s="1"/>
  <c r="FN377" i="8"/>
  <c r="FQ377" i="8" s="1"/>
  <c r="FN375" i="8"/>
  <c r="FQ375" i="8" s="1"/>
  <c r="FN373" i="8"/>
  <c r="FQ373" i="8" s="1"/>
  <c r="FN369" i="8"/>
  <c r="FQ369" i="8" s="1"/>
  <c r="FN367" i="8"/>
  <c r="FQ367" i="8" s="1"/>
  <c r="FN363" i="8"/>
  <c r="FQ363" i="8" s="1"/>
  <c r="FN361" i="8"/>
  <c r="FQ361" i="8" s="1"/>
  <c r="FN359" i="8"/>
  <c r="FQ359" i="8" s="1"/>
  <c r="FN355" i="8"/>
  <c r="FQ355" i="8" s="1"/>
  <c r="FN353" i="8"/>
  <c r="FQ353" i="8" s="1"/>
  <c r="FN349" i="8"/>
  <c r="FQ349" i="8" s="1"/>
  <c r="FN347" i="8"/>
  <c r="FQ347" i="8" s="1"/>
  <c r="FN345" i="8"/>
  <c r="FQ345" i="8" s="1"/>
  <c r="FN341" i="8"/>
  <c r="FQ341" i="8" s="1"/>
  <c r="FN339" i="8"/>
  <c r="FQ339" i="8" s="1"/>
  <c r="FN335" i="8"/>
  <c r="FQ335" i="8" s="1"/>
  <c r="FN333" i="8"/>
  <c r="FQ333" i="8" s="1"/>
  <c r="FN331" i="8"/>
  <c r="FQ331" i="8" s="1"/>
  <c r="FN327" i="8"/>
  <c r="FQ327" i="8" s="1"/>
  <c r="FN325" i="8"/>
  <c r="FQ325" i="8" s="1"/>
  <c r="FN321" i="8"/>
  <c r="FQ321" i="8" s="1"/>
  <c r="FN317" i="8"/>
  <c r="FQ317" i="8" s="1"/>
  <c r="FN313" i="8"/>
  <c r="FQ313" i="8" s="1"/>
  <c r="FN309" i="8"/>
  <c r="FQ309" i="8" s="1"/>
  <c r="FN307" i="8"/>
  <c r="FQ307" i="8" s="1"/>
  <c r="FN303" i="8"/>
  <c r="FQ303" i="8" s="1"/>
  <c r="FN301" i="8"/>
  <c r="FQ301" i="8" s="1"/>
  <c r="FN297" i="8"/>
  <c r="FQ297" i="8" s="1"/>
  <c r="FN295" i="8"/>
  <c r="FQ295" i="8" s="1"/>
  <c r="FN291" i="8"/>
  <c r="FQ291" i="8" s="1"/>
  <c r="FN289" i="8"/>
  <c r="FQ289" i="8" s="1"/>
  <c r="FN285" i="8"/>
  <c r="FQ285" i="8" s="1"/>
  <c r="FN281" i="8"/>
  <c r="FQ281" i="8" s="1"/>
  <c r="FN277" i="8"/>
  <c r="FQ277" i="8" s="1"/>
  <c r="FN273" i="8"/>
  <c r="FQ273" i="8" s="1"/>
  <c r="FN269" i="8"/>
  <c r="FQ269" i="8" s="1"/>
  <c r="FN265" i="8"/>
  <c r="FQ265" i="8" s="1"/>
  <c r="FN261" i="8"/>
  <c r="FQ261" i="8" s="1"/>
  <c r="FN257" i="8"/>
  <c r="FQ257" i="8" s="1"/>
  <c r="FN255" i="8"/>
  <c r="FQ255" i="8" s="1"/>
  <c r="FN251" i="8"/>
  <c r="FQ251" i="8" s="1"/>
  <c r="FN249" i="8"/>
  <c r="FQ249" i="8" s="1"/>
  <c r="FN247" i="8"/>
  <c r="FQ247" i="8" s="1"/>
  <c r="FN243" i="8"/>
  <c r="FQ243" i="8" s="1"/>
  <c r="FN241" i="8"/>
  <c r="FQ241" i="8" s="1"/>
  <c r="FN239" i="8"/>
  <c r="FQ239" i="8" s="1"/>
  <c r="FN235" i="8"/>
  <c r="FQ235" i="8" s="1"/>
  <c r="FN233" i="8"/>
  <c r="FQ233" i="8" s="1"/>
  <c r="FN229" i="8"/>
  <c r="FQ229" i="8" s="1"/>
  <c r="FN227" i="8"/>
  <c r="FQ227" i="8" s="1"/>
  <c r="FN225" i="8"/>
  <c r="FQ225" i="8" s="1"/>
  <c r="FN221" i="8"/>
  <c r="FQ221" i="8" s="1"/>
  <c r="FN219" i="8"/>
  <c r="FQ219" i="8" s="1"/>
  <c r="FN215" i="8"/>
  <c r="FQ215" i="8" s="1"/>
  <c r="FN211" i="8"/>
  <c r="FQ211" i="8" s="1"/>
  <c r="FN207" i="8"/>
  <c r="FQ207" i="8" s="1"/>
  <c r="FN203" i="8"/>
  <c r="FQ203" i="8" s="1"/>
  <c r="FN199" i="8"/>
  <c r="FQ199" i="8" s="1"/>
  <c r="FN197" i="8"/>
  <c r="FQ197" i="8" s="1"/>
  <c r="FN195" i="8"/>
  <c r="FQ195" i="8" s="1"/>
  <c r="FN189" i="8"/>
  <c r="FQ189" i="8" s="1"/>
  <c r="FN187" i="8"/>
  <c r="FQ187" i="8" s="1"/>
  <c r="FN183" i="8"/>
  <c r="FQ183" i="8" s="1"/>
  <c r="FN179" i="8"/>
  <c r="FQ179" i="8" s="1"/>
  <c r="FN175" i="8"/>
  <c r="FQ175" i="8" s="1"/>
  <c r="FN171" i="8"/>
  <c r="FQ171" i="8" s="1"/>
  <c r="FN167" i="8"/>
  <c r="FQ167" i="8" s="1"/>
  <c r="FN163" i="8"/>
  <c r="FQ163" i="8" s="1"/>
  <c r="FN159" i="8"/>
  <c r="FQ159" i="8" s="1"/>
  <c r="FN157" i="8"/>
  <c r="FQ157" i="8" s="1"/>
  <c r="FN151" i="8"/>
  <c r="FQ151" i="8" s="1"/>
  <c r="FN147" i="8"/>
  <c r="FQ147" i="8" s="1"/>
  <c r="FN143" i="8"/>
  <c r="FQ143" i="8" s="1"/>
  <c r="FN139" i="8"/>
  <c r="FQ139" i="8" s="1"/>
  <c r="FN135" i="8"/>
  <c r="FQ135" i="8" s="1"/>
  <c r="FN131" i="8"/>
  <c r="FQ131" i="8" s="1"/>
  <c r="FN127" i="8"/>
  <c r="FQ127" i="8" s="1"/>
  <c r="FN123" i="8"/>
  <c r="FQ123" i="8" s="1"/>
  <c r="FN119" i="8"/>
  <c r="FQ119" i="8" s="1"/>
  <c r="FN115" i="8"/>
  <c r="FQ115" i="8" s="1"/>
  <c r="FN111" i="8"/>
  <c r="FQ111" i="8" s="1"/>
  <c r="FN109" i="8"/>
  <c r="FQ109" i="8" s="1"/>
  <c r="FN103" i="8"/>
  <c r="FQ103" i="8" s="1"/>
  <c r="FN99" i="8"/>
  <c r="FQ99" i="8" s="1"/>
  <c r="FN93" i="8"/>
  <c r="FQ93" i="8" s="1"/>
  <c r="FN87" i="8"/>
  <c r="FQ87" i="8" s="1"/>
  <c r="FN83" i="8"/>
  <c r="FQ83" i="8" s="1"/>
  <c r="FN77" i="8"/>
  <c r="FQ77" i="8" s="1"/>
  <c r="FN69" i="8"/>
  <c r="FQ69" i="8" s="1"/>
  <c r="FN63" i="8"/>
  <c r="FQ63" i="8" s="1"/>
  <c r="FN59" i="8"/>
  <c r="FQ59" i="8" s="1"/>
  <c r="FN55" i="8"/>
  <c r="FQ55" i="8" s="1"/>
  <c r="FN51" i="8"/>
  <c r="FQ51" i="8" s="1"/>
  <c r="FN47" i="8"/>
  <c r="FQ47" i="8" s="1"/>
  <c r="FN43" i="8"/>
  <c r="FQ43" i="8" s="1"/>
  <c r="FN39" i="8"/>
  <c r="FQ39" i="8" s="1"/>
  <c r="FN35" i="8"/>
  <c r="FQ35" i="8" s="1"/>
  <c r="FN31" i="8"/>
  <c r="FQ31" i="8" s="1"/>
  <c r="FN27" i="8"/>
  <c r="FQ27" i="8" s="1"/>
  <c r="FN23" i="8"/>
  <c r="FQ23" i="8" s="1"/>
  <c r="FN21" i="8"/>
  <c r="FQ21" i="8" s="1"/>
  <c r="FN19" i="8"/>
  <c r="FQ19" i="8" s="1"/>
  <c r="FN13" i="8"/>
  <c r="FQ13" i="8" s="1"/>
  <c r="FN11" i="8"/>
  <c r="FQ11" i="8" s="1"/>
  <c r="FN398" i="8"/>
  <c r="FQ398" i="8" s="1"/>
  <c r="FN382" i="8"/>
  <c r="FQ382" i="8" s="1"/>
  <c r="FN366" i="8"/>
  <c r="FQ366" i="8" s="1"/>
  <c r="FN350" i="8"/>
  <c r="FQ350" i="8" s="1"/>
  <c r="FN334" i="8"/>
  <c r="FQ334" i="8" s="1"/>
  <c r="FN318" i="8"/>
  <c r="FQ318" i="8" s="1"/>
  <c r="FN302" i="8"/>
  <c r="FQ302" i="8" s="1"/>
  <c r="FN383" i="8"/>
  <c r="FQ383" i="8" s="1"/>
  <c r="FN401" i="8"/>
  <c r="FQ401" i="8" s="1"/>
  <c r="FN397" i="8"/>
  <c r="FQ397" i="8" s="1"/>
  <c r="FN393" i="8"/>
  <c r="FQ393" i="8" s="1"/>
  <c r="FN389" i="8"/>
  <c r="FQ389" i="8" s="1"/>
  <c r="FN385" i="8"/>
  <c r="FQ385" i="8" s="1"/>
  <c r="FO380" i="8"/>
  <c r="FR380" i="8" s="1"/>
  <c r="FO374" i="8"/>
  <c r="FR374" i="8" s="1"/>
  <c r="FO370" i="8"/>
  <c r="FR370" i="8" s="1"/>
  <c r="FO364" i="8"/>
  <c r="FR364" i="8" s="1"/>
  <c r="FO360" i="8"/>
  <c r="FR360" i="8" s="1"/>
  <c r="FO356" i="8"/>
  <c r="FR356" i="8" s="1"/>
  <c r="FO352" i="8"/>
  <c r="FR352" i="8" s="1"/>
  <c r="FO346" i="8"/>
  <c r="FR346" i="8" s="1"/>
  <c r="FO342" i="8"/>
  <c r="FR342" i="8" s="1"/>
  <c r="FO338" i="8"/>
  <c r="FR338" i="8" s="1"/>
  <c r="FO334" i="8"/>
  <c r="FR334" i="8" s="1"/>
  <c r="FO328" i="8"/>
  <c r="FR328" i="8" s="1"/>
  <c r="FO324" i="8"/>
  <c r="FR324" i="8" s="1"/>
  <c r="FO320" i="8"/>
  <c r="FR320" i="8" s="1"/>
  <c r="FO316" i="8"/>
  <c r="FR316" i="8" s="1"/>
  <c r="FO312" i="8"/>
  <c r="FR312" i="8" s="1"/>
  <c r="FO308" i="8"/>
  <c r="FR308" i="8" s="1"/>
  <c r="FO304" i="8"/>
  <c r="FR304" i="8" s="1"/>
  <c r="FO300" i="8"/>
  <c r="FR300" i="8" s="1"/>
  <c r="FO298" i="8"/>
  <c r="FR298" i="8" s="1"/>
  <c r="FO296" i="8"/>
  <c r="FR296" i="8" s="1"/>
  <c r="FO294" i="8"/>
  <c r="FR294" i="8" s="1"/>
  <c r="FO292" i="8"/>
  <c r="FR292" i="8" s="1"/>
  <c r="FO290" i="8"/>
  <c r="FR290" i="8" s="1"/>
  <c r="FO288" i="8"/>
  <c r="FR288" i="8" s="1"/>
  <c r="FO286" i="8"/>
  <c r="FR286" i="8" s="1"/>
  <c r="FO284" i="8"/>
  <c r="FR284" i="8" s="1"/>
  <c r="FO282" i="8"/>
  <c r="FR282" i="8" s="1"/>
  <c r="FO280" i="8"/>
  <c r="FR280" i="8" s="1"/>
  <c r="FO278" i="8"/>
  <c r="FR278" i="8" s="1"/>
  <c r="FO276" i="8"/>
  <c r="FR276" i="8" s="1"/>
  <c r="FO274" i="8"/>
  <c r="FR274" i="8" s="1"/>
  <c r="FO272" i="8"/>
  <c r="FR272" i="8" s="1"/>
  <c r="FO270" i="8"/>
  <c r="FR270" i="8" s="1"/>
  <c r="FO268" i="8"/>
  <c r="FR268" i="8" s="1"/>
  <c r="FO266" i="8"/>
  <c r="FR266" i="8" s="1"/>
  <c r="FO264" i="8"/>
  <c r="FR264" i="8" s="1"/>
  <c r="FO260" i="8"/>
  <c r="FR260" i="8" s="1"/>
  <c r="FO258" i="8"/>
  <c r="FR258" i="8" s="1"/>
  <c r="FO256" i="8"/>
  <c r="FR256" i="8" s="1"/>
  <c r="FO254" i="8"/>
  <c r="FR254" i="8" s="1"/>
  <c r="FO252" i="8"/>
  <c r="FR252" i="8" s="1"/>
  <c r="FO250" i="8"/>
  <c r="FR250" i="8" s="1"/>
  <c r="FO248" i="8"/>
  <c r="FR248" i="8" s="1"/>
  <c r="FO246" i="8"/>
  <c r="FR246" i="8" s="1"/>
  <c r="FO244" i="8"/>
  <c r="FR244" i="8" s="1"/>
  <c r="FO242" i="8"/>
  <c r="FR242" i="8" s="1"/>
  <c r="FO240" i="8"/>
  <c r="FR240" i="8" s="1"/>
  <c r="FO238" i="8"/>
  <c r="FR238" i="8" s="1"/>
  <c r="FO236" i="8"/>
  <c r="FR236" i="8" s="1"/>
  <c r="FO234" i="8"/>
  <c r="FR234" i="8" s="1"/>
  <c r="FO232" i="8"/>
  <c r="FR232" i="8" s="1"/>
  <c r="FO230" i="8"/>
  <c r="FR230" i="8" s="1"/>
  <c r="FO228" i="8"/>
  <c r="FR228" i="8" s="1"/>
  <c r="FO226" i="8"/>
  <c r="FR226" i="8" s="1"/>
  <c r="FO224" i="8"/>
  <c r="FR224" i="8" s="1"/>
  <c r="FO222" i="8"/>
  <c r="FR222" i="8" s="1"/>
  <c r="FO220" i="8"/>
  <c r="FR220" i="8" s="1"/>
  <c r="FO218" i="8"/>
  <c r="FR218" i="8" s="1"/>
  <c r="FO216" i="8"/>
  <c r="FR216" i="8" s="1"/>
  <c r="FO212" i="8"/>
  <c r="FR212" i="8" s="1"/>
  <c r="FO210" i="8"/>
  <c r="FR210" i="8" s="1"/>
  <c r="FO208" i="8"/>
  <c r="FR208" i="8" s="1"/>
  <c r="FO204" i="8"/>
  <c r="FR204" i="8" s="1"/>
  <c r="FO202" i="8"/>
  <c r="FR202" i="8" s="1"/>
  <c r="FO200" i="8"/>
  <c r="FR200" i="8" s="1"/>
  <c r="FO196" i="8"/>
  <c r="FR196" i="8" s="1"/>
  <c r="FO194" i="8"/>
  <c r="FR194" i="8" s="1"/>
  <c r="FO192" i="8"/>
  <c r="FR192" i="8" s="1"/>
  <c r="FO188" i="8"/>
  <c r="FR188" i="8" s="1"/>
  <c r="FO186" i="8"/>
  <c r="FR186" i="8" s="1"/>
  <c r="FO184" i="8"/>
  <c r="FR184" i="8" s="1"/>
  <c r="FO180" i="8"/>
  <c r="FR180" i="8" s="1"/>
  <c r="FO178" i="8"/>
  <c r="FR178" i="8" s="1"/>
  <c r="FO176" i="8"/>
  <c r="FR176" i="8" s="1"/>
  <c r="FO172" i="8"/>
  <c r="FR172" i="8" s="1"/>
  <c r="FO170" i="8"/>
  <c r="FR170" i="8" s="1"/>
  <c r="FO168" i="8"/>
  <c r="FR168" i="8" s="1"/>
  <c r="FO164" i="8"/>
  <c r="FR164" i="8" s="1"/>
  <c r="FO162" i="8"/>
  <c r="FR162" i="8" s="1"/>
  <c r="FO160" i="8"/>
  <c r="FR160" i="8" s="1"/>
  <c r="FO156" i="8"/>
  <c r="FR156" i="8" s="1"/>
  <c r="FO154" i="8"/>
  <c r="FR154" i="8" s="1"/>
  <c r="FO152" i="8"/>
  <c r="FR152" i="8" s="1"/>
  <c r="FO148" i="8"/>
  <c r="FR148" i="8" s="1"/>
  <c r="FO146" i="8"/>
  <c r="FR146" i="8" s="1"/>
  <c r="FO144" i="8"/>
  <c r="FR144" i="8" s="1"/>
  <c r="FO140" i="8"/>
  <c r="FR140" i="8" s="1"/>
  <c r="FO138" i="8"/>
  <c r="FR138" i="8" s="1"/>
  <c r="FO136" i="8"/>
  <c r="FR136" i="8" s="1"/>
  <c r="FO132" i="8"/>
  <c r="FR132" i="8" s="1"/>
  <c r="FO130" i="8"/>
  <c r="FR130" i="8" s="1"/>
  <c r="FO128" i="8"/>
  <c r="FR128" i="8" s="1"/>
  <c r="FO124" i="8"/>
  <c r="FR124" i="8" s="1"/>
  <c r="FO122" i="8"/>
  <c r="FR122" i="8" s="1"/>
  <c r="FO120" i="8"/>
  <c r="FR120" i="8" s="1"/>
  <c r="FO116" i="8"/>
  <c r="FR116" i="8" s="1"/>
  <c r="FO114" i="8"/>
  <c r="FR114" i="8" s="1"/>
  <c r="FO112" i="8"/>
  <c r="FR112" i="8" s="1"/>
  <c r="FO108" i="8"/>
  <c r="FR108" i="8" s="1"/>
  <c r="FO106" i="8"/>
  <c r="FR106" i="8" s="1"/>
  <c r="FO104" i="8"/>
  <c r="FR104" i="8" s="1"/>
  <c r="FO100" i="8"/>
  <c r="FR100" i="8" s="1"/>
  <c r="FO98" i="8"/>
  <c r="FR98" i="8" s="1"/>
  <c r="FO96" i="8"/>
  <c r="FR96" i="8" s="1"/>
  <c r="FO92" i="8"/>
  <c r="FR92" i="8" s="1"/>
  <c r="FO90" i="8"/>
  <c r="FR90" i="8" s="1"/>
  <c r="FO88" i="8"/>
  <c r="FR88" i="8" s="1"/>
  <c r="FO84" i="8"/>
  <c r="FR84" i="8" s="1"/>
  <c r="FO82" i="8"/>
  <c r="FR82" i="8" s="1"/>
  <c r="FO80" i="8"/>
  <c r="FR80" i="8" s="1"/>
  <c r="FO76" i="8"/>
  <c r="FR76" i="8" s="1"/>
  <c r="FO74" i="8"/>
  <c r="FR74" i="8" s="1"/>
  <c r="FO72" i="8"/>
  <c r="FR72" i="8" s="1"/>
  <c r="FO68" i="8"/>
  <c r="FR68" i="8" s="1"/>
  <c r="FO66" i="8"/>
  <c r="FR66" i="8" s="1"/>
  <c r="FO64" i="8"/>
  <c r="FR64" i="8" s="1"/>
  <c r="FO60" i="8"/>
  <c r="FR60" i="8" s="1"/>
  <c r="FO58" i="8"/>
  <c r="FR58" i="8" s="1"/>
  <c r="FO56" i="8"/>
  <c r="FR56" i="8" s="1"/>
  <c r="FO52" i="8"/>
  <c r="FR52" i="8" s="1"/>
  <c r="FO50" i="8"/>
  <c r="FR50" i="8" s="1"/>
  <c r="FO48" i="8"/>
  <c r="FR48" i="8" s="1"/>
  <c r="FO44" i="8"/>
  <c r="FR44" i="8" s="1"/>
  <c r="FO42" i="8"/>
  <c r="FR42" i="8" s="1"/>
  <c r="FO40" i="8"/>
  <c r="FR40" i="8" s="1"/>
  <c r="FO36" i="8"/>
  <c r="FR36" i="8" s="1"/>
  <c r="FO34" i="8"/>
  <c r="FR34" i="8" s="1"/>
  <c r="FO32" i="8"/>
  <c r="FR32" i="8" s="1"/>
  <c r="FO28" i="8"/>
  <c r="FR28" i="8" s="1"/>
  <c r="FO26" i="8"/>
  <c r="FR26" i="8" s="1"/>
  <c r="FO24" i="8"/>
  <c r="FR24" i="8" s="1"/>
  <c r="FO20" i="8"/>
  <c r="FR20" i="8" s="1"/>
  <c r="FO18" i="8"/>
  <c r="FR18" i="8" s="1"/>
  <c r="FO16" i="8"/>
  <c r="FR16" i="8" s="1"/>
  <c r="FO12" i="8"/>
  <c r="FR12" i="8" s="1"/>
  <c r="FN402" i="8"/>
  <c r="FQ402" i="8" s="1"/>
  <c r="FN386" i="8"/>
  <c r="FQ386" i="8" s="1"/>
  <c r="FN370" i="8"/>
  <c r="FQ370" i="8" s="1"/>
  <c r="FN354" i="8"/>
  <c r="FQ354" i="8" s="1"/>
  <c r="FN338" i="8"/>
  <c r="FQ338" i="8" s="1"/>
  <c r="FN322" i="8"/>
  <c r="FQ322" i="8" s="1"/>
  <c r="FN306" i="8"/>
  <c r="FQ306" i="8" s="1"/>
  <c r="FO397" i="8"/>
  <c r="FR397" i="8" s="1"/>
  <c r="FO385" i="8"/>
  <c r="FR385" i="8" s="1"/>
  <c r="FN379" i="8"/>
  <c r="FQ379" i="8" s="1"/>
  <c r="FN371" i="8"/>
  <c r="FQ371" i="8" s="1"/>
  <c r="FN365" i="8"/>
  <c r="FQ365" i="8" s="1"/>
  <c r="FN357" i="8"/>
  <c r="FQ357" i="8" s="1"/>
  <c r="FN351" i="8"/>
  <c r="FQ351" i="8" s="1"/>
  <c r="FN343" i="8"/>
  <c r="FQ343" i="8" s="1"/>
  <c r="FN337" i="8"/>
  <c r="FQ337" i="8" s="1"/>
  <c r="FN329" i="8"/>
  <c r="FQ329" i="8" s="1"/>
  <c r="FN323" i="8"/>
  <c r="FQ323" i="8" s="1"/>
  <c r="FN319" i="8"/>
  <c r="FQ319" i="8" s="1"/>
  <c r="FN315" i="8"/>
  <c r="FQ315" i="8" s="1"/>
  <c r="FN311" i="8"/>
  <c r="FQ311" i="8" s="1"/>
  <c r="FN305" i="8"/>
  <c r="FQ305" i="8" s="1"/>
  <c r="FN299" i="8"/>
  <c r="FQ299" i="8" s="1"/>
  <c r="FN293" i="8"/>
  <c r="FQ293" i="8" s="1"/>
  <c r="FN287" i="8"/>
  <c r="FQ287" i="8" s="1"/>
  <c r="FN283" i="8"/>
  <c r="FQ283" i="8" s="1"/>
  <c r="FN279" i="8"/>
  <c r="FQ279" i="8" s="1"/>
  <c r="FN275" i="8"/>
  <c r="FQ275" i="8" s="1"/>
  <c r="FN271" i="8"/>
  <c r="FQ271" i="8" s="1"/>
  <c r="FN267" i="8"/>
  <c r="FQ267" i="8" s="1"/>
  <c r="FN263" i="8"/>
  <c r="FQ263" i="8" s="1"/>
  <c r="FN259" i="8"/>
  <c r="FQ259" i="8" s="1"/>
  <c r="FN253" i="8"/>
  <c r="FQ253" i="8" s="1"/>
  <c r="FN245" i="8"/>
  <c r="FQ245" i="8" s="1"/>
  <c r="FN237" i="8"/>
  <c r="FQ237" i="8" s="1"/>
  <c r="FN231" i="8"/>
  <c r="FQ231" i="8" s="1"/>
  <c r="FN223" i="8"/>
  <c r="FQ223" i="8" s="1"/>
  <c r="FN213" i="8"/>
  <c r="FQ213" i="8" s="1"/>
  <c r="FN205" i="8"/>
  <c r="FQ205" i="8" s="1"/>
  <c r="FN191" i="8"/>
  <c r="FQ191" i="8" s="1"/>
  <c r="FN181" i="8"/>
  <c r="FQ181" i="8" s="1"/>
  <c r="FN173" i="8"/>
  <c r="FQ173" i="8" s="1"/>
  <c r="FN165" i="8"/>
  <c r="FQ165" i="8" s="1"/>
  <c r="FN155" i="8"/>
  <c r="FQ155" i="8" s="1"/>
  <c r="FN149" i="8"/>
  <c r="FQ149" i="8" s="1"/>
  <c r="FN141" i="8"/>
  <c r="FQ141" i="8" s="1"/>
  <c r="FN133" i="8"/>
  <c r="FQ133" i="8" s="1"/>
  <c r="FN125" i="8"/>
  <c r="FQ125" i="8" s="1"/>
  <c r="FN117" i="8"/>
  <c r="FQ117" i="8" s="1"/>
  <c r="FN107" i="8"/>
  <c r="FQ107" i="8" s="1"/>
  <c r="FN101" i="8"/>
  <c r="FQ101" i="8" s="1"/>
  <c r="FN95" i="8"/>
  <c r="FQ95" i="8" s="1"/>
  <c r="FN91" i="8"/>
  <c r="FQ91" i="8" s="1"/>
  <c r="FN85" i="8"/>
  <c r="FQ85" i="8" s="1"/>
  <c r="FN79" i="8"/>
  <c r="FQ79" i="8" s="1"/>
  <c r="FN75" i="8"/>
  <c r="FQ75" i="8" s="1"/>
  <c r="FN71" i="8"/>
  <c r="FQ71" i="8" s="1"/>
  <c r="FN67" i="8"/>
  <c r="FQ67" i="8" s="1"/>
  <c r="FN61" i="8"/>
  <c r="FQ61" i="8" s="1"/>
  <c r="FN53" i="8"/>
  <c r="FQ53" i="8" s="1"/>
  <c r="FN45" i="8"/>
  <c r="FQ45" i="8" s="1"/>
  <c r="FN37" i="8"/>
  <c r="FQ37" i="8" s="1"/>
  <c r="FN29" i="8"/>
  <c r="FQ29" i="8" s="1"/>
  <c r="FN15" i="8"/>
  <c r="FQ15" i="8" s="1"/>
  <c r="FN405" i="8"/>
  <c r="FQ405" i="8" s="1"/>
  <c r="FN403" i="8"/>
  <c r="FQ403" i="8" s="1"/>
  <c r="FN399" i="8"/>
  <c r="FQ399" i="8" s="1"/>
  <c r="FN395" i="8"/>
  <c r="FQ395" i="8" s="1"/>
  <c r="FN391" i="8"/>
  <c r="FQ391" i="8" s="1"/>
  <c r="FN387" i="8"/>
  <c r="FQ387" i="8" s="1"/>
  <c r="FO382" i="8"/>
  <c r="FR382" i="8" s="1"/>
  <c r="FO378" i="8"/>
  <c r="FR378" i="8" s="1"/>
  <c r="FO376" i="8"/>
  <c r="FR376" i="8" s="1"/>
  <c r="FO372" i="8"/>
  <c r="FR372" i="8" s="1"/>
  <c r="FO368" i="8"/>
  <c r="FR368" i="8" s="1"/>
  <c r="FO366" i="8"/>
  <c r="FR366" i="8" s="1"/>
  <c r="FO362" i="8"/>
  <c r="FR362" i="8" s="1"/>
  <c r="FO358" i="8"/>
  <c r="FR358" i="8" s="1"/>
  <c r="FO354" i="8"/>
  <c r="FR354" i="8" s="1"/>
  <c r="FO350" i="8"/>
  <c r="FR350" i="8" s="1"/>
  <c r="FO348" i="8"/>
  <c r="FR348" i="8" s="1"/>
  <c r="FO344" i="8"/>
  <c r="FR344" i="8" s="1"/>
  <c r="FO340" i="8"/>
  <c r="FR340" i="8" s="1"/>
  <c r="FO336" i="8"/>
  <c r="FR336" i="8" s="1"/>
  <c r="FO332" i="8"/>
  <c r="FR332" i="8" s="1"/>
  <c r="FO330" i="8"/>
  <c r="FR330" i="8" s="1"/>
  <c r="FO326" i="8"/>
  <c r="FR326" i="8" s="1"/>
  <c r="FO322" i="8"/>
  <c r="FR322" i="8" s="1"/>
  <c r="FO318" i="8"/>
  <c r="FR318" i="8" s="1"/>
  <c r="FO314" i="8"/>
  <c r="FR314" i="8" s="1"/>
  <c r="FO310" i="8"/>
  <c r="FR310" i="8" s="1"/>
  <c r="FO306" i="8"/>
  <c r="FR306" i="8" s="1"/>
  <c r="FO302" i="8"/>
  <c r="FR302" i="8" s="1"/>
  <c r="FO262" i="8"/>
  <c r="FR262" i="8" s="1"/>
  <c r="FG406" i="8"/>
  <c r="FO404" i="8"/>
  <c r="FR404" i="8" s="1"/>
  <c r="FO402" i="8"/>
  <c r="FR402" i="8" s="1"/>
  <c r="FO400" i="8"/>
  <c r="FR400" i="8" s="1"/>
  <c r="FO398" i="8"/>
  <c r="FR398" i="8" s="1"/>
  <c r="FO396" i="8"/>
  <c r="FR396" i="8" s="1"/>
  <c r="FO394" i="8"/>
  <c r="FR394" i="8" s="1"/>
  <c r="FO392" i="8"/>
  <c r="FR392" i="8" s="1"/>
  <c r="FO390" i="8"/>
  <c r="FR390" i="8" s="1"/>
  <c r="FO388" i="8"/>
  <c r="FR388" i="8" s="1"/>
  <c r="FO386" i="8"/>
  <c r="FR386" i="8" s="1"/>
  <c r="FO384" i="8"/>
  <c r="FR384" i="8" s="1"/>
  <c r="FN380" i="8"/>
  <c r="FQ380" i="8" s="1"/>
  <c r="FN376" i="8"/>
  <c r="FQ376" i="8" s="1"/>
  <c r="FN372" i="8"/>
  <c r="FQ372" i="8" s="1"/>
  <c r="FN368" i="8"/>
  <c r="FQ368" i="8" s="1"/>
  <c r="FN364" i="8"/>
  <c r="FQ364" i="8" s="1"/>
  <c r="FN360" i="8"/>
  <c r="FQ360" i="8" s="1"/>
  <c r="FN356" i="8"/>
  <c r="FQ356" i="8" s="1"/>
  <c r="FN352" i="8"/>
  <c r="FQ352" i="8" s="1"/>
  <c r="FN348" i="8"/>
  <c r="FQ348" i="8" s="1"/>
  <c r="FN344" i="8"/>
  <c r="FQ344" i="8" s="1"/>
  <c r="FN340" i="8"/>
  <c r="FQ340" i="8" s="1"/>
  <c r="FN336" i="8"/>
  <c r="FQ336" i="8" s="1"/>
  <c r="FN332" i="8"/>
  <c r="FQ332" i="8" s="1"/>
  <c r="FN328" i="8"/>
  <c r="FQ328" i="8" s="1"/>
  <c r="FN324" i="8"/>
  <c r="FQ324" i="8" s="1"/>
  <c r="FN320" i="8"/>
  <c r="FQ320" i="8" s="1"/>
  <c r="FN316" i="8"/>
  <c r="FQ316" i="8" s="1"/>
  <c r="FN312" i="8"/>
  <c r="FQ312" i="8" s="1"/>
  <c r="FN308" i="8"/>
  <c r="FQ308" i="8" s="1"/>
  <c r="FN304" i="8"/>
  <c r="FQ304" i="8" s="1"/>
  <c r="FN300" i="8"/>
  <c r="FQ300" i="8" s="1"/>
  <c r="FN296" i="8"/>
  <c r="FQ296" i="8" s="1"/>
  <c r="FN292" i="8"/>
  <c r="FQ292" i="8" s="1"/>
  <c r="FN288" i="8"/>
  <c r="FQ288" i="8" s="1"/>
  <c r="FN284" i="8"/>
  <c r="FQ284" i="8" s="1"/>
  <c r="FN280" i="8"/>
  <c r="FQ280" i="8" s="1"/>
  <c r="FN276" i="8"/>
  <c r="FQ276" i="8" s="1"/>
  <c r="FN272" i="8"/>
  <c r="FQ272" i="8" s="1"/>
  <c r="FN268" i="8"/>
  <c r="FQ268" i="8" s="1"/>
  <c r="FN264" i="8"/>
  <c r="FQ264" i="8" s="1"/>
  <c r="FN260" i="8"/>
  <c r="FQ260" i="8" s="1"/>
  <c r="FN256" i="8"/>
  <c r="FQ256" i="8" s="1"/>
  <c r="FN252" i="8"/>
  <c r="FQ252" i="8" s="1"/>
  <c r="FN248" i="8"/>
  <c r="FQ248" i="8" s="1"/>
  <c r="FN244" i="8"/>
  <c r="FQ244" i="8" s="1"/>
  <c r="FN240" i="8"/>
  <c r="FQ240" i="8" s="1"/>
  <c r="FN236" i="8"/>
  <c r="FQ236" i="8" s="1"/>
  <c r="FN232" i="8"/>
  <c r="FQ232" i="8" s="1"/>
  <c r="FN228" i="8"/>
  <c r="FQ228" i="8" s="1"/>
  <c r="FN224" i="8"/>
  <c r="FQ224" i="8" s="1"/>
  <c r="FN220" i="8"/>
  <c r="FQ220" i="8" s="1"/>
  <c r="FN10" i="8"/>
  <c r="FQ10" i="8" s="1"/>
  <c r="FJ406" i="8"/>
  <c r="FN390" i="8"/>
  <c r="FQ390" i="8" s="1"/>
  <c r="FN374" i="8"/>
  <c r="FQ374" i="8" s="1"/>
  <c r="FN358" i="8"/>
  <c r="FQ358" i="8" s="1"/>
  <c r="FN342" i="8"/>
  <c r="FQ342" i="8" s="1"/>
  <c r="FN326" i="8"/>
  <c r="FQ326" i="8" s="1"/>
  <c r="FN310" i="8"/>
  <c r="FQ310" i="8" s="1"/>
  <c r="FO405" i="8"/>
  <c r="FR405" i="8" s="1"/>
  <c r="FH406" i="8"/>
  <c r="FN404" i="8"/>
  <c r="FQ404" i="8" s="1"/>
  <c r="FN400" i="8"/>
  <c r="FQ400" i="8" s="1"/>
  <c r="FN396" i="8"/>
  <c r="FQ396" i="8" s="1"/>
  <c r="FN392" i="8"/>
  <c r="FQ392" i="8" s="1"/>
  <c r="FN388" i="8"/>
  <c r="FQ388" i="8" s="1"/>
  <c r="FN384" i="8"/>
  <c r="FQ384" i="8" s="1"/>
  <c r="FO381" i="8"/>
  <c r="FR381" i="8" s="1"/>
  <c r="FO377" i="8"/>
  <c r="FR377" i="8" s="1"/>
  <c r="FO373" i="8"/>
  <c r="FR373" i="8" s="1"/>
  <c r="FO369" i="8"/>
  <c r="FR369" i="8" s="1"/>
  <c r="FO365" i="8"/>
  <c r="FR365" i="8" s="1"/>
  <c r="FO361" i="8"/>
  <c r="FR361" i="8" s="1"/>
  <c r="FO357" i="8"/>
  <c r="FR357" i="8" s="1"/>
  <c r="FO353" i="8"/>
  <c r="FR353" i="8" s="1"/>
  <c r="FO349" i="8"/>
  <c r="FR349" i="8" s="1"/>
  <c r="FO345" i="8"/>
  <c r="FR345" i="8" s="1"/>
  <c r="FO341" i="8"/>
  <c r="FR341" i="8" s="1"/>
  <c r="FO337" i="8"/>
  <c r="FR337" i="8" s="1"/>
  <c r="FO333" i="8"/>
  <c r="FR333" i="8" s="1"/>
  <c r="FO329" i="8"/>
  <c r="FR329" i="8" s="1"/>
  <c r="FO325" i="8"/>
  <c r="FR325" i="8" s="1"/>
  <c r="FO321" i="8"/>
  <c r="FR321" i="8" s="1"/>
  <c r="FO317" i="8"/>
  <c r="FR317" i="8" s="1"/>
  <c r="FO313" i="8"/>
  <c r="FR313" i="8" s="1"/>
  <c r="FO309" i="8"/>
  <c r="FR309" i="8" s="1"/>
  <c r="FO305" i="8"/>
  <c r="FR305" i="8" s="1"/>
  <c r="FO301" i="8"/>
  <c r="FR301" i="8" s="1"/>
  <c r="FO297" i="8"/>
  <c r="FR297" i="8" s="1"/>
  <c r="FO293" i="8"/>
  <c r="FR293" i="8" s="1"/>
  <c r="FO291" i="8"/>
  <c r="FR291" i="8" s="1"/>
  <c r="FO289" i="8"/>
  <c r="FR289" i="8" s="1"/>
  <c r="FO287" i="8"/>
  <c r="FR287" i="8" s="1"/>
  <c r="FO285" i="8"/>
  <c r="FR285" i="8" s="1"/>
  <c r="FO283" i="8"/>
  <c r="FR283" i="8" s="1"/>
  <c r="FO281" i="8"/>
  <c r="FR281" i="8" s="1"/>
  <c r="FO279" i="8"/>
  <c r="FR279" i="8" s="1"/>
  <c r="FO277" i="8"/>
  <c r="FR277" i="8" s="1"/>
  <c r="FO275" i="8"/>
  <c r="FR275" i="8" s="1"/>
  <c r="FO273" i="8"/>
  <c r="FR273" i="8" s="1"/>
  <c r="FO271" i="8"/>
  <c r="FR271" i="8" s="1"/>
  <c r="FO269" i="8"/>
  <c r="FR269" i="8" s="1"/>
  <c r="FO267" i="8"/>
  <c r="FR267" i="8" s="1"/>
  <c r="FO265" i="8"/>
  <c r="FR265" i="8" s="1"/>
  <c r="FO263" i="8"/>
  <c r="FR263" i="8" s="1"/>
  <c r="FO261" i="8"/>
  <c r="FR261" i="8" s="1"/>
  <c r="FO259" i="8"/>
  <c r="FR259" i="8" s="1"/>
  <c r="FO257" i="8"/>
  <c r="FR257" i="8" s="1"/>
  <c r="FO255" i="8"/>
  <c r="FR255" i="8" s="1"/>
  <c r="FO253" i="8"/>
  <c r="FR253" i="8" s="1"/>
  <c r="FO251" i="8"/>
  <c r="FR251" i="8" s="1"/>
  <c r="FO249" i="8"/>
  <c r="FR249" i="8" s="1"/>
  <c r="FO247" i="8"/>
  <c r="FR247" i="8" s="1"/>
  <c r="FO245" i="8"/>
  <c r="FR245" i="8" s="1"/>
  <c r="FO243" i="8"/>
  <c r="FR243" i="8" s="1"/>
  <c r="FO241" i="8"/>
  <c r="FR241" i="8" s="1"/>
  <c r="FO239" i="8"/>
  <c r="FR239" i="8" s="1"/>
  <c r="FO237" i="8"/>
  <c r="FR237" i="8" s="1"/>
  <c r="FO235" i="8"/>
  <c r="FR235" i="8" s="1"/>
  <c r="FO233" i="8"/>
  <c r="FR233" i="8" s="1"/>
  <c r="FO231" i="8"/>
  <c r="FR231" i="8" s="1"/>
  <c r="FO229" i="8"/>
  <c r="FR229" i="8" s="1"/>
  <c r="FO227" i="8"/>
  <c r="FR227" i="8" s="1"/>
  <c r="FO225" i="8"/>
  <c r="FR225" i="8" s="1"/>
  <c r="FO223" i="8"/>
  <c r="FR223" i="8" s="1"/>
  <c r="FO221" i="8"/>
  <c r="FR221" i="8" s="1"/>
  <c r="FO219" i="8"/>
  <c r="FR219" i="8" s="1"/>
  <c r="FO217" i="8"/>
  <c r="FR217" i="8" s="1"/>
  <c r="FO215" i="8"/>
  <c r="FR215" i="8" s="1"/>
  <c r="FO213" i="8"/>
  <c r="FR213" i="8" s="1"/>
  <c r="FO211" i="8"/>
  <c r="FR211" i="8" s="1"/>
  <c r="FO209" i="8"/>
  <c r="FR209" i="8" s="1"/>
  <c r="FO207" i="8"/>
  <c r="FR207" i="8" s="1"/>
  <c r="FO205" i="8"/>
  <c r="FR205" i="8" s="1"/>
  <c r="FO203" i="8"/>
  <c r="FR203" i="8" s="1"/>
  <c r="FO201" i="8"/>
  <c r="FR201" i="8" s="1"/>
  <c r="FO199" i="8"/>
  <c r="FR199" i="8" s="1"/>
  <c r="FO197" i="8"/>
  <c r="FR197" i="8" s="1"/>
  <c r="FO195" i="8"/>
  <c r="FR195" i="8" s="1"/>
  <c r="FO193" i="8"/>
  <c r="FR193" i="8" s="1"/>
  <c r="FO191" i="8"/>
  <c r="FR191" i="8" s="1"/>
  <c r="FO189" i="8"/>
  <c r="FR189" i="8" s="1"/>
  <c r="FO187" i="8"/>
  <c r="FR187" i="8" s="1"/>
  <c r="FO185" i="8"/>
  <c r="FR185" i="8" s="1"/>
  <c r="FO183" i="8"/>
  <c r="FR183" i="8" s="1"/>
  <c r="FO181" i="8"/>
  <c r="FR181" i="8" s="1"/>
  <c r="FO179" i="8"/>
  <c r="FR179" i="8" s="1"/>
  <c r="FO177" i="8"/>
  <c r="FR177" i="8" s="1"/>
  <c r="FO175" i="8"/>
  <c r="FR175" i="8" s="1"/>
  <c r="FO173" i="8"/>
  <c r="FR173" i="8" s="1"/>
  <c r="FO171" i="8"/>
  <c r="FR171" i="8" s="1"/>
  <c r="FO169" i="8"/>
  <c r="FR169" i="8" s="1"/>
  <c r="FO167" i="8"/>
  <c r="FR167" i="8" s="1"/>
  <c r="FO165" i="8"/>
  <c r="FR165" i="8" s="1"/>
  <c r="FO163" i="8"/>
  <c r="FR163" i="8" s="1"/>
  <c r="FO161" i="8"/>
  <c r="FR161" i="8" s="1"/>
  <c r="FO159" i="8"/>
  <c r="FR159" i="8" s="1"/>
  <c r="FO157" i="8"/>
  <c r="FR157" i="8" s="1"/>
  <c r="FO155" i="8"/>
  <c r="FR155" i="8" s="1"/>
  <c r="FO153" i="8"/>
  <c r="FR153" i="8" s="1"/>
  <c r="FO151" i="8"/>
  <c r="FR151" i="8" s="1"/>
  <c r="FO149" i="8"/>
  <c r="FR149" i="8" s="1"/>
  <c r="FO147" i="8"/>
  <c r="FR147" i="8" s="1"/>
  <c r="FO145" i="8"/>
  <c r="FR145" i="8" s="1"/>
  <c r="FO143" i="8"/>
  <c r="FR143" i="8" s="1"/>
  <c r="FO141" i="8"/>
  <c r="FR141" i="8" s="1"/>
  <c r="FO139" i="8"/>
  <c r="FR139" i="8" s="1"/>
  <c r="FO137" i="8"/>
  <c r="FR137" i="8" s="1"/>
  <c r="FO135" i="8"/>
  <c r="FR135" i="8" s="1"/>
  <c r="FO133" i="8"/>
  <c r="FR133" i="8" s="1"/>
  <c r="FO131" i="8"/>
  <c r="FR131" i="8" s="1"/>
  <c r="FO129" i="8"/>
  <c r="FR129" i="8" s="1"/>
  <c r="FO127" i="8"/>
  <c r="FR127" i="8" s="1"/>
  <c r="FO125" i="8"/>
  <c r="FR125" i="8" s="1"/>
  <c r="FO123" i="8"/>
  <c r="FR123" i="8" s="1"/>
  <c r="FO121" i="8"/>
  <c r="FR121" i="8" s="1"/>
  <c r="FO119" i="8"/>
  <c r="FR119" i="8" s="1"/>
  <c r="FO117" i="8"/>
  <c r="FR117" i="8" s="1"/>
  <c r="FO115" i="8"/>
  <c r="FR115" i="8" s="1"/>
  <c r="FO113" i="8"/>
  <c r="FR113" i="8" s="1"/>
  <c r="FO111" i="8"/>
  <c r="FR111" i="8" s="1"/>
  <c r="FO109" i="8"/>
  <c r="FR109" i="8" s="1"/>
  <c r="FO107" i="8"/>
  <c r="FR107" i="8" s="1"/>
  <c r="FO105" i="8"/>
  <c r="FR105" i="8" s="1"/>
  <c r="FO103" i="8"/>
  <c r="FR103" i="8" s="1"/>
  <c r="FO101" i="8"/>
  <c r="FR101" i="8" s="1"/>
  <c r="FO99" i="8"/>
  <c r="FR99" i="8" s="1"/>
  <c r="FO97" i="8"/>
  <c r="FR97" i="8" s="1"/>
  <c r="FO95" i="8"/>
  <c r="FR95" i="8" s="1"/>
  <c r="FO93" i="8"/>
  <c r="FR93" i="8" s="1"/>
  <c r="FO91" i="8"/>
  <c r="FR91" i="8" s="1"/>
  <c r="FO89" i="8"/>
  <c r="FR89" i="8" s="1"/>
  <c r="FO87" i="8"/>
  <c r="FR87" i="8" s="1"/>
  <c r="FO85" i="8"/>
  <c r="FR85" i="8" s="1"/>
  <c r="FO83" i="8"/>
  <c r="FR83" i="8" s="1"/>
  <c r="FO81" i="8"/>
  <c r="FR81" i="8" s="1"/>
  <c r="FO79" i="8"/>
  <c r="FR79" i="8" s="1"/>
  <c r="FO77" i="8"/>
  <c r="FR77" i="8" s="1"/>
  <c r="FO75" i="8"/>
  <c r="FR75" i="8" s="1"/>
  <c r="FO73" i="8"/>
  <c r="FR73" i="8" s="1"/>
  <c r="FO71" i="8"/>
  <c r="FR71" i="8" s="1"/>
  <c r="FO69" i="8"/>
  <c r="FR69" i="8" s="1"/>
  <c r="FO67" i="8"/>
  <c r="FR67" i="8" s="1"/>
  <c r="FO65" i="8"/>
  <c r="FR65" i="8" s="1"/>
  <c r="FO63" i="8"/>
  <c r="FR63" i="8" s="1"/>
  <c r="FO61" i="8"/>
  <c r="FR61" i="8" s="1"/>
  <c r="FO59" i="8"/>
  <c r="FR59" i="8" s="1"/>
  <c r="FO57" i="8"/>
  <c r="FR57" i="8" s="1"/>
  <c r="FO55" i="8"/>
  <c r="FR55" i="8" s="1"/>
  <c r="FO53" i="8"/>
  <c r="FR53" i="8" s="1"/>
  <c r="FO51" i="8"/>
  <c r="FR51" i="8" s="1"/>
  <c r="FO49" i="8"/>
  <c r="FR49" i="8" s="1"/>
  <c r="FO47" i="8"/>
  <c r="FR47" i="8" s="1"/>
  <c r="FO45" i="8"/>
  <c r="FR45" i="8" s="1"/>
  <c r="FO43" i="8"/>
  <c r="FR43" i="8" s="1"/>
  <c r="FO41" i="8"/>
  <c r="FR41" i="8" s="1"/>
  <c r="FO39" i="8"/>
  <c r="FR39" i="8" s="1"/>
  <c r="FO37" i="8"/>
  <c r="FR37" i="8" s="1"/>
  <c r="FO35" i="8"/>
  <c r="FR35" i="8" s="1"/>
  <c r="FO33" i="8"/>
  <c r="FR33" i="8" s="1"/>
  <c r="FO31" i="8"/>
  <c r="FR31" i="8" s="1"/>
  <c r="FO29" i="8"/>
  <c r="FR29" i="8" s="1"/>
  <c r="FO27" i="8"/>
  <c r="FR27" i="8" s="1"/>
  <c r="FO25" i="8"/>
  <c r="FR25" i="8" s="1"/>
  <c r="FO23" i="8"/>
  <c r="FR23" i="8" s="1"/>
  <c r="FO21" i="8"/>
  <c r="FR21" i="8" s="1"/>
  <c r="FO19" i="8"/>
  <c r="FR19" i="8" s="1"/>
  <c r="FO17" i="8"/>
  <c r="FR17" i="8" s="1"/>
  <c r="FO15" i="8"/>
  <c r="FR15" i="8" s="1"/>
  <c r="FO13" i="8"/>
  <c r="FR13" i="8" s="1"/>
  <c r="FO11" i="8"/>
  <c r="FR11" i="8" s="1"/>
  <c r="FN394" i="8"/>
  <c r="FQ394" i="8" s="1"/>
  <c r="FN378" i="8"/>
  <c r="FQ378" i="8" s="1"/>
  <c r="FN362" i="8"/>
  <c r="FQ362" i="8" s="1"/>
  <c r="FN346" i="8"/>
  <c r="FQ346" i="8" s="1"/>
  <c r="FN330" i="8"/>
  <c r="FQ330" i="8" s="1"/>
  <c r="FN314" i="8"/>
  <c r="FQ314" i="8" s="1"/>
  <c r="FN298" i="8"/>
  <c r="FQ298" i="8" s="1"/>
  <c r="FN294" i="8"/>
  <c r="FQ294" i="8" s="1"/>
  <c r="FN286" i="8"/>
  <c r="FQ286" i="8" s="1"/>
  <c r="FN274" i="8"/>
  <c r="FQ274" i="8" s="1"/>
  <c r="FN262" i="8"/>
  <c r="FQ262" i="8" s="1"/>
  <c r="FN254" i="8"/>
  <c r="FQ254" i="8" s="1"/>
  <c r="FN246" i="8"/>
  <c r="FQ246" i="8" s="1"/>
  <c r="FN234" i="8"/>
  <c r="FQ234" i="8" s="1"/>
  <c r="FN230" i="8"/>
  <c r="FQ230" i="8" s="1"/>
  <c r="FN222" i="8"/>
  <c r="FQ222" i="8" s="1"/>
  <c r="FO214" i="8"/>
  <c r="FR214" i="8" s="1"/>
  <c r="FN209" i="8"/>
  <c r="FQ209" i="8" s="1"/>
  <c r="FO198" i="8"/>
  <c r="FR198" i="8" s="1"/>
  <c r="FN193" i="8"/>
  <c r="FQ193" i="8" s="1"/>
  <c r="FO182" i="8"/>
  <c r="FR182" i="8" s="1"/>
  <c r="FN177" i="8"/>
  <c r="FQ177" i="8" s="1"/>
  <c r="FO166" i="8"/>
  <c r="FR166" i="8" s="1"/>
  <c r="FN161" i="8"/>
  <c r="FQ161" i="8" s="1"/>
  <c r="FO142" i="8"/>
  <c r="FR142" i="8" s="1"/>
  <c r="FN137" i="8"/>
  <c r="FQ137" i="8" s="1"/>
  <c r="FO126" i="8"/>
  <c r="FR126" i="8" s="1"/>
  <c r="FN121" i="8"/>
  <c r="FQ121" i="8" s="1"/>
  <c r="FO110" i="8"/>
  <c r="FR110" i="8" s="1"/>
  <c r="FN105" i="8"/>
  <c r="FQ105" i="8" s="1"/>
  <c r="FO86" i="8"/>
  <c r="FR86" i="8" s="1"/>
  <c r="FN81" i="8"/>
  <c r="FQ81" i="8" s="1"/>
  <c r="FO62" i="8"/>
  <c r="FR62" i="8" s="1"/>
  <c r="FN57" i="8"/>
  <c r="FQ57" i="8" s="1"/>
  <c r="FN49" i="8"/>
  <c r="FQ49" i="8" s="1"/>
  <c r="FO46" i="8"/>
  <c r="FR46" i="8" s="1"/>
  <c r="FN41" i="8"/>
  <c r="FQ41" i="8" s="1"/>
  <c r="FN33" i="8"/>
  <c r="FQ33" i="8" s="1"/>
  <c r="FO30" i="8"/>
  <c r="FR30" i="8" s="1"/>
  <c r="FN25" i="8"/>
  <c r="FQ25" i="8" s="1"/>
  <c r="FO22" i="8"/>
  <c r="FR22" i="8" s="1"/>
  <c r="FN17" i="8"/>
  <c r="FQ17" i="8" s="1"/>
  <c r="FO14" i="8"/>
  <c r="FR14" i="8" s="1"/>
  <c r="FK10" i="8"/>
  <c r="FQ164" i="8"/>
  <c r="FN290" i="8"/>
  <c r="FQ290" i="8" s="1"/>
  <c r="FN282" i="8"/>
  <c r="FQ282" i="8" s="1"/>
  <c r="FN278" i="8"/>
  <c r="FQ278" i="8" s="1"/>
  <c r="FN270" i="8"/>
  <c r="FQ270" i="8" s="1"/>
  <c r="FN266" i="8"/>
  <c r="FQ266" i="8" s="1"/>
  <c r="FN258" i="8"/>
  <c r="FQ258" i="8" s="1"/>
  <c r="FN250" i="8"/>
  <c r="FQ250" i="8" s="1"/>
  <c r="FN242" i="8"/>
  <c r="FQ242" i="8" s="1"/>
  <c r="FN238" i="8"/>
  <c r="FQ238" i="8" s="1"/>
  <c r="FN226" i="8"/>
  <c r="FQ226" i="8" s="1"/>
  <c r="FN217" i="8"/>
  <c r="FQ217" i="8" s="1"/>
  <c r="FO206" i="8"/>
  <c r="FR206" i="8" s="1"/>
  <c r="FN201" i="8"/>
  <c r="FQ201" i="8" s="1"/>
  <c r="FO190" i="8"/>
  <c r="FR190" i="8" s="1"/>
  <c r="FN185" i="8"/>
  <c r="FQ185" i="8" s="1"/>
  <c r="FO174" i="8"/>
  <c r="FR174" i="8" s="1"/>
  <c r="FN169" i="8"/>
  <c r="FQ169" i="8" s="1"/>
  <c r="FO158" i="8"/>
  <c r="FR158" i="8" s="1"/>
  <c r="FN153" i="8"/>
  <c r="FQ153" i="8" s="1"/>
  <c r="FO150" i="8"/>
  <c r="FR150" i="8" s="1"/>
  <c r="FN145" i="8"/>
  <c r="FQ145" i="8" s="1"/>
  <c r="FO134" i="8"/>
  <c r="FR134" i="8" s="1"/>
  <c r="FN129" i="8"/>
  <c r="FQ129" i="8" s="1"/>
  <c r="FO118" i="8"/>
  <c r="FR118" i="8" s="1"/>
  <c r="FN113" i="8"/>
  <c r="FQ113" i="8" s="1"/>
  <c r="FO102" i="8"/>
  <c r="FR102" i="8" s="1"/>
  <c r="FN97" i="8"/>
  <c r="FQ97" i="8" s="1"/>
  <c r="FO94" i="8"/>
  <c r="FR94" i="8" s="1"/>
  <c r="FN89" i="8"/>
  <c r="FQ89" i="8" s="1"/>
  <c r="FO78" i="8"/>
  <c r="FR78" i="8" s="1"/>
  <c r="FN73" i="8"/>
  <c r="FQ73" i="8" s="1"/>
  <c r="FO70" i="8"/>
  <c r="FR70" i="8" s="1"/>
  <c r="FN65" i="8"/>
  <c r="FQ65" i="8" s="1"/>
  <c r="FO54" i="8"/>
  <c r="FR54" i="8" s="1"/>
  <c r="FO38" i="8"/>
  <c r="FR38" i="8" s="1"/>
  <c r="FN218" i="8"/>
  <c r="FQ218" i="8" s="1"/>
  <c r="FN216" i="8"/>
  <c r="FQ216" i="8" s="1"/>
  <c r="FN214" i="8"/>
  <c r="FQ214" i="8" s="1"/>
  <c r="FN212" i="8"/>
  <c r="FQ212" i="8" s="1"/>
  <c r="FN210" i="8"/>
  <c r="FQ210" i="8" s="1"/>
  <c r="FN208" i="8"/>
  <c r="FQ208" i="8" s="1"/>
  <c r="FN206" i="8"/>
  <c r="FQ206" i="8" s="1"/>
  <c r="FN204" i="8"/>
  <c r="FQ204" i="8" s="1"/>
  <c r="FN202" i="8"/>
  <c r="FQ202" i="8" s="1"/>
  <c r="FN200" i="8"/>
  <c r="FQ200" i="8" s="1"/>
  <c r="FN198" i="8"/>
  <c r="FQ198" i="8" s="1"/>
  <c r="FN196" i="8"/>
  <c r="FQ196" i="8" s="1"/>
  <c r="FN194" i="8"/>
  <c r="FQ194" i="8" s="1"/>
  <c r="FN192" i="8"/>
  <c r="FQ192" i="8" s="1"/>
  <c r="FN190" i="8"/>
  <c r="FQ190" i="8" s="1"/>
  <c r="FN188" i="8"/>
  <c r="FQ188" i="8" s="1"/>
  <c r="FN186" i="8"/>
  <c r="FQ186" i="8" s="1"/>
  <c r="FN184" i="8"/>
  <c r="FQ184" i="8" s="1"/>
  <c r="FN182" i="8"/>
  <c r="FQ182" i="8" s="1"/>
  <c r="FN180" i="8"/>
  <c r="FQ180" i="8" s="1"/>
  <c r="FN178" i="8"/>
  <c r="FQ178" i="8" s="1"/>
  <c r="FN176" i="8"/>
  <c r="FQ176" i="8" s="1"/>
  <c r="FN174" i="8"/>
  <c r="FQ174" i="8" s="1"/>
  <c r="FN172" i="8"/>
  <c r="FQ172" i="8" s="1"/>
  <c r="FN170" i="8"/>
  <c r="FQ170" i="8" s="1"/>
  <c r="FN168" i="8"/>
  <c r="FQ168" i="8" s="1"/>
  <c r="FN166" i="8"/>
  <c r="FQ166" i="8" s="1"/>
  <c r="FN162" i="8"/>
  <c r="FQ162" i="8" s="1"/>
  <c r="FN160" i="8"/>
  <c r="FQ160" i="8" s="1"/>
  <c r="FN158" i="8"/>
  <c r="FQ158" i="8" s="1"/>
  <c r="FN156" i="8"/>
  <c r="FQ156" i="8" s="1"/>
  <c r="FN154" i="8"/>
  <c r="FQ154" i="8" s="1"/>
  <c r="FN152" i="8"/>
  <c r="FQ152" i="8" s="1"/>
  <c r="FN150" i="8"/>
  <c r="FQ150" i="8" s="1"/>
  <c r="FN148" i="8"/>
  <c r="FQ148" i="8" s="1"/>
  <c r="FN146" i="8"/>
  <c r="FQ146" i="8" s="1"/>
  <c r="FN144" i="8"/>
  <c r="FQ144" i="8" s="1"/>
  <c r="FN142" i="8"/>
  <c r="FQ142" i="8" s="1"/>
  <c r="FN140" i="8"/>
  <c r="FQ140" i="8" s="1"/>
  <c r="FN138" i="8"/>
  <c r="FQ138" i="8" s="1"/>
  <c r="FN136" i="8"/>
  <c r="FQ136" i="8" s="1"/>
  <c r="FN134" i="8"/>
  <c r="FQ134" i="8" s="1"/>
  <c r="FN132" i="8"/>
  <c r="FQ132" i="8" s="1"/>
  <c r="FN130" i="8"/>
  <c r="FQ130" i="8" s="1"/>
  <c r="FN128" i="8"/>
  <c r="FQ128" i="8" s="1"/>
  <c r="FN126" i="8"/>
  <c r="FQ126" i="8" s="1"/>
  <c r="FN124" i="8"/>
  <c r="FQ124" i="8" s="1"/>
  <c r="FN122" i="8"/>
  <c r="FQ122" i="8" s="1"/>
  <c r="FN120" i="8"/>
  <c r="FQ120" i="8" s="1"/>
  <c r="FN118" i="8"/>
  <c r="FQ118" i="8" s="1"/>
  <c r="FN116" i="8"/>
  <c r="FQ116" i="8" s="1"/>
  <c r="FN114" i="8"/>
  <c r="FQ114" i="8" s="1"/>
  <c r="FN112" i="8"/>
  <c r="FQ112" i="8" s="1"/>
  <c r="FN110" i="8"/>
  <c r="FQ110" i="8" s="1"/>
  <c r="FN108" i="8"/>
  <c r="FQ108" i="8" s="1"/>
  <c r="FN106" i="8"/>
  <c r="FQ106" i="8" s="1"/>
  <c r="FN104" i="8"/>
  <c r="FQ104" i="8" s="1"/>
  <c r="FN102" i="8"/>
  <c r="FQ102" i="8" s="1"/>
  <c r="FN100" i="8"/>
  <c r="FQ100" i="8" s="1"/>
  <c r="FN98" i="8"/>
  <c r="FQ98" i="8" s="1"/>
  <c r="FN96" i="8"/>
  <c r="FQ96" i="8" s="1"/>
  <c r="FN94" i="8"/>
  <c r="FQ94" i="8" s="1"/>
  <c r="FN92" i="8"/>
  <c r="FQ92" i="8" s="1"/>
  <c r="FN90" i="8"/>
  <c r="FQ90" i="8" s="1"/>
  <c r="FN88" i="8"/>
  <c r="FQ88" i="8" s="1"/>
  <c r="FN86" i="8"/>
  <c r="FQ86" i="8" s="1"/>
  <c r="FN84" i="8"/>
  <c r="FQ84" i="8" s="1"/>
  <c r="FN82" i="8"/>
  <c r="FQ82" i="8" s="1"/>
  <c r="FN80" i="8"/>
  <c r="FQ80" i="8" s="1"/>
  <c r="FN78" i="8"/>
  <c r="FQ78" i="8" s="1"/>
  <c r="FN76" i="8"/>
  <c r="FQ76" i="8" s="1"/>
  <c r="FN74" i="8"/>
  <c r="FQ74" i="8" s="1"/>
  <c r="FN72" i="8"/>
  <c r="FQ72" i="8" s="1"/>
  <c r="FN70" i="8"/>
  <c r="FQ70" i="8" s="1"/>
  <c r="FN68" i="8"/>
  <c r="FQ68" i="8" s="1"/>
  <c r="FN66" i="8"/>
  <c r="FQ66" i="8" s="1"/>
  <c r="FN64" i="8"/>
  <c r="FQ64" i="8" s="1"/>
  <c r="FN62" i="8"/>
  <c r="FQ62" i="8" s="1"/>
  <c r="FN60" i="8"/>
  <c r="FQ60" i="8" s="1"/>
  <c r="FN58" i="8"/>
  <c r="FQ58" i="8" s="1"/>
  <c r="FN56" i="8"/>
  <c r="FQ56" i="8" s="1"/>
  <c r="FN54" i="8"/>
  <c r="FQ54" i="8" s="1"/>
  <c r="FN52" i="8"/>
  <c r="FQ52" i="8" s="1"/>
  <c r="FN50" i="8"/>
  <c r="FQ50" i="8" s="1"/>
  <c r="FN48" i="8"/>
  <c r="FQ48" i="8" s="1"/>
  <c r="FN46" i="8"/>
  <c r="FQ46" i="8" s="1"/>
  <c r="FN44" i="8"/>
  <c r="FQ44" i="8" s="1"/>
  <c r="FN42" i="8"/>
  <c r="FQ42" i="8" s="1"/>
  <c r="FN40" i="8"/>
  <c r="FQ40" i="8" s="1"/>
  <c r="FN38" i="8"/>
  <c r="FQ38" i="8" s="1"/>
  <c r="FN36" i="8"/>
  <c r="FQ36" i="8" s="1"/>
  <c r="FN34" i="8"/>
  <c r="FQ34" i="8" s="1"/>
  <c r="FN32" i="8"/>
  <c r="FQ32" i="8" s="1"/>
  <c r="FN30" i="8"/>
  <c r="FQ30" i="8" s="1"/>
  <c r="FN28" i="8"/>
  <c r="FQ28" i="8" s="1"/>
  <c r="FN26" i="8"/>
  <c r="FQ26" i="8" s="1"/>
  <c r="FN24" i="8"/>
  <c r="FQ24" i="8" s="1"/>
  <c r="FN22" i="8"/>
  <c r="FQ22" i="8" s="1"/>
  <c r="FN20" i="8"/>
  <c r="FQ20" i="8" s="1"/>
  <c r="FN18" i="8"/>
  <c r="FQ18" i="8" s="1"/>
  <c r="FN16" i="8"/>
  <c r="FQ16" i="8" s="1"/>
  <c r="FN14" i="8"/>
  <c r="FQ14" i="8" s="1"/>
  <c r="FN12" i="8"/>
  <c r="FQ12" i="8" s="1"/>
  <c r="FE406" i="8"/>
  <c r="C49" i="10" s="1"/>
  <c r="H414" i="9"/>
  <c r="AM406" i="9"/>
  <c r="AL406" i="9"/>
  <c r="AK406" i="9"/>
  <c r="AJ406" i="9"/>
  <c r="AI406" i="9"/>
  <c r="AH406" i="9"/>
  <c r="AG406" i="9"/>
  <c r="AF406" i="9"/>
  <c r="AE406" i="9"/>
  <c r="AD406" i="9"/>
  <c r="AC406" i="9"/>
  <c r="AB406" i="9"/>
  <c r="AA406" i="9"/>
  <c r="Z406" i="9"/>
  <c r="Y406" i="9"/>
  <c r="X406" i="9"/>
  <c r="W406" i="9"/>
  <c r="V406" i="9"/>
  <c r="U406" i="9"/>
  <c r="T406" i="9"/>
  <c r="S406" i="9"/>
  <c r="R406" i="9"/>
  <c r="Q406" i="9"/>
  <c r="P406" i="9"/>
  <c r="O406" i="9"/>
  <c r="N406" i="9"/>
  <c r="M406" i="9"/>
  <c r="L406" i="9"/>
  <c r="K406" i="9"/>
  <c r="J406" i="9"/>
  <c r="I406" i="9"/>
  <c r="H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5" i="9"/>
  <c r="G284" i="9"/>
  <c r="G283" i="9"/>
  <c r="G282" i="9"/>
  <c r="G281" i="9"/>
  <c r="G280" i="9"/>
  <c r="G279" i="9"/>
  <c r="G278" i="9"/>
  <c r="G277" i="9"/>
  <c r="G276" i="9"/>
  <c r="G275" i="9"/>
  <c r="G274" i="9"/>
  <c r="G273" i="9"/>
  <c r="G272" i="9"/>
  <c r="G271" i="9"/>
  <c r="G270" i="9"/>
  <c r="G269" i="9"/>
  <c r="G268" i="9"/>
  <c r="G267" i="9"/>
  <c r="G266" i="9"/>
  <c r="G265" i="9"/>
  <c r="G264" i="9"/>
  <c r="G263" i="9"/>
  <c r="G262" i="9"/>
  <c r="G261" i="9"/>
  <c r="G260" i="9"/>
  <c r="G259" i="9"/>
  <c r="G258" i="9"/>
  <c r="G257" i="9"/>
  <c r="G256" i="9"/>
  <c r="G255" i="9"/>
  <c r="G254" i="9"/>
  <c r="G253" i="9"/>
  <c r="G252" i="9"/>
  <c r="G251" i="9"/>
  <c r="G250" i="9"/>
  <c r="G249" i="9"/>
  <c r="G248" i="9"/>
  <c r="G247" i="9"/>
  <c r="G246" i="9"/>
  <c r="G245" i="9"/>
  <c r="G244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9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406" i="9" s="1"/>
  <c r="FA186" i="8"/>
  <c r="H11" i="8"/>
  <c r="FF11" i="8" s="1"/>
  <c r="FI11" i="8" s="1"/>
  <c r="H12" i="8"/>
  <c r="FF12" i="8" s="1"/>
  <c r="FI12" i="8" s="1"/>
  <c r="H13" i="8"/>
  <c r="FF13" i="8" s="1"/>
  <c r="FI13" i="8" s="1"/>
  <c r="H14" i="8"/>
  <c r="FF14" i="8" s="1"/>
  <c r="FI14" i="8" s="1"/>
  <c r="H15" i="8"/>
  <c r="FF15" i="8" s="1"/>
  <c r="FI15" i="8" s="1"/>
  <c r="H16" i="8"/>
  <c r="FF16" i="8" s="1"/>
  <c r="FI16" i="8" s="1"/>
  <c r="H17" i="8"/>
  <c r="FF17" i="8" s="1"/>
  <c r="FI17" i="8" s="1"/>
  <c r="H18" i="8"/>
  <c r="FF18" i="8" s="1"/>
  <c r="FI18" i="8" s="1"/>
  <c r="H19" i="8"/>
  <c r="FF19" i="8" s="1"/>
  <c r="FI19" i="8" s="1"/>
  <c r="H20" i="8"/>
  <c r="FF20" i="8" s="1"/>
  <c r="FI20" i="8" s="1"/>
  <c r="H21" i="8"/>
  <c r="FF21" i="8" s="1"/>
  <c r="FI21" i="8" s="1"/>
  <c r="H22" i="8"/>
  <c r="FF22" i="8" s="1"/>
  <c r="FI22" i="8" s="1"/>
  <c r="H23" i="8"/>
  <c r="FF23" i="8" s="1"/>
  <c r="FI23" i="8" s="1"/>
  <c r="H24" i="8"/>
  <c r="FF24" i="8" s="1"/>
  <c r="FI24" i="8" s="1"/>
  <c r="H25" i="8"/>
  <c r="FF25" i="8" s="1"/>
  <c r="FI25" i="8" s="1"/>
  <c r="H26" i="8"/>
  <c r="FF26" i="8" s="1"/>
  <c r="FI26" i="8" s="1"/>
  <c r="H27" i="8"/>
  <c r="FF27" i="8" s="1"/>
  <c r="FI27" i="8" s="1"/>
  <c r="H28" i="8"/>
  <c r="FF28" i="8" s="1"/>
  <c r="FI28" i="8" s="1"/>
  <c r="H29" i="8"/>
  <c r="FF29" i="8" s="1"/>
  <c r="FI29" i="8" s="1"/>
  <c r="H30" i="8"/>
  <c r="FF30" i="8" s="1"/>
  <c r="FI30" i="8" s="1"/>
  <c r="H31" i="8"/>
  <c r="FF31" i="8" s="1"/>
  <c r="FI31" i="8" s="1"/>
  <c r="H32" i="8"/>
  <c r="FF32" i="8" s="1"/>
  <c r="FI32" i="8" s="1"/>
  <c r="H33" i="8"/>
  <c r="FF33" i="8" s="1"/>
  <c r="FI33" i="8" s="1"/>
  <c r="H34" i="8"/>
  <c r="FF34" i="8" s="1"/>
  <c r="FI34" i="8" s="1"/>
  <c r="H35" i="8"/>
  <c r="FF35" i="8" s="1"/>
  <c r="FI35" i="8" s="1"/>
  <c r="H36" i="8"/>
  <c r="FF36" i="8" s="1"/>
  <c r="FI36" i="8" s="1"/>
  <c r="H37" i="8"/>
  <c r="FF37" i="8" s="1"/>
  <c r="FI37" i="8" s="1"/>
  <c r="H38" i="8"/>
  <c r="FF38" i="8" s="1"/>
  <c r="FI38" i="8" s="1"/>
  <c r="H39" i="8"/>
  <c r="FF39" i="8" s="1"/>
  <c r="FI39" i="8" s="1"/>
  <c r="H40" i="8"/>
  <c r="FF40" i="8" s="1"/>
  <c r="FI40" i="8" s="1"/>
  <c r="H41" i="8"/>
  <c r="FF41" i="8" s="1"/>
  <c r="FI41" i="8" s="1"/>
  <c r="H42" i="8"/>
  <c r="FF42" i="8" s="1"/>
  <c r="FI42" i="8" s="1"/>
  <c r="H43" i="8"/>
  <c r="FF43" i="8" s="1"/>
  <c r="FI43" i="8" s="1"/>
  <c r="H44" i="8"/>
  <c r="FF44" i="8" s="1"/>
  <c r="FI44" i="8" s="1"/>
  <c r="H45" i="8"/>
  <c r="FF45" i="8" s="1"/>
  <c r="FI45" i="8" s="1"/>
  <c r="H46" i="8"/>
  <c r="FF46" i="8" s="1"/>
  <c r="FI46" i="8" s="1"/>
  <c r="H47" i="8"/>
  <c r="FF47" i="8" s="1"/>
  <c r="FI47" i="8" s="1"/>
  <c r="H48" i="8"/>
  <c r="FF48" i="8" s="1"/>
  <c r="FI48" i="8" s="1"/>
  <c r="H49" i="8"/>
  <c r="FF49" i="8" s="1"/>
  <c r="FI49" i="8" s="1"/>
  <c r="H50" i="8"/>
  <c r="FF50" i="8" s="1"/>
  <c r="FI50" i="8" s="1"/>
  <c r="H51" i="8"/>
  <c r="FF51" i="8" s="1"/>
  <c r="FI51" i="8" s="1"/>
  <c r="H52" i="8"/>
  <c r="FF52" i="8" s="1"/>
  <c r="FI52" i="8" s="1"/>
  <c r="H53" i="8"/>
  <c r="FF53" i="8" s="1"/>
  <c r="FI53" i="8" s="1"/>
  <c r="H54" i="8"/>
  <c r="FF54" i="8" s="1"/>
  <c r="FI54" i="8" s="1"/>
  <c r="H55" i="8"/>
  <c r="FF55" i="8" s="1"/>
  <c r="FI55" i="8" s="1"/>
  <c r="H56" i="8"/>
  <c r="FF56" i="8" s="1"/>
  <c r="FI56" i="8" s="1"/>
  <c r="H57" i="8"/>
  <c r="FF57" i="8" s="1"/>
  <c r="FI57" i="8" s="1"/>
  <c r="H58" i="8"/>
  <c r="FF58" i="8" s="1"/>
  <c r="FI58" i="8" s="1"/>
  <c r="H59" i="8"/>
  <c r="FF59" i="8" s="1"/>
  <c r="FI59" i="8" s="1"/>
  <c r="H60" i="8"/>
  <c r="FF60" i="8" s="1"/>
  <c r="FI60" i="8" s="1"/>
  <c r="H61" i="8"/>
  <c r="FF61" i="8" s="1"/>
  <c r="FI61" i="8" s="1"/>
  <c r="H62" i="8"/>
  <c r="FF62" i="8" s="1"/>
  <c r="FI62" i="8" s="1"/>
  <c r="H63" i="8"/>
  <c r="FF63" i="8" s="1"/>
  <c r="FI63" i="8" s="1"/>
  <c r="H64" i="8"/>
  <c r="FF64" i="8" s="1"/>
  <c r="FI64" i="8" s="1"/>
  <c r="H65" i="8"/>
  <c r="FF65" i="8" s="1"/>
  <c r="FI65" i="8" s="1"/>
  <c r="H66" i="8"/>
  <c r="FF66" i="8" s="1"/>
  <c r="FI66" i="8" s="1"/>
  <c r="H67" i="8"/>
  <c r="FF67" i="8" s="1"/>
  <c r="FI67" i="8" s="1"/>
  <c r="H68" i="8"/>
  <c r="FF68" i="8" s="1"/>
  <c r="FI68" i="8" s="1"/>
  <c r="H69" i="8"/>
  <c r="FF69" i="8" s="1"/>
  <c r="FI69" i="8" s="1"/>
  <c r="H70" i="8"/>
  <c r="FF70" i="8" s="1"/>
  <c r="FI70" i="8" s="1"/>
  <c r="H71" i="8"/>
  <c r="FF71" i="8" s="1"/>
  <c r="FI71" i="8" s="1"/>
  <c r="H72" i="8"/>
  <c r="FF72" i="8" s="1"/>
  <c r="FI72" i="8" s="1"/>
  <c r="H73" i="8"/>
  <c r="FF73" i="8" s="1"/>
  <c r="FI73" i="8" s="1"/>
  <c r="H74" i="8"/>
  <c r="FF74" i="8" s="1"/>
  <c r="FI74" i="8" s="1"/>
  <c r="H75" i="8"/>
  <c r="FF75" i="8" s="1"/>
  <c r="FI75" i="8" s="1"/>
  <c r="H76" i="8"/>
  <c r="FF76" i="8" s="1"/>
  <c r="FI76" i="8" s="1"/>
  <c r="H77" i="8"/>
  <c r="FF77" i="8" s="1"/>
  <c r="FI77" i="8" s="1"/>
  <c r="H78" i="8"/>
  <c r="FF78" i="8" s="1"/>
  <c r="FI78" i="8" s="1"/>
  <c r="H79" i="8"/>
  <c r="FF79" i="8" s="1"/>
  <c r="FI79" i="8" s="1"/>
  <c r="H80" i="8"/>
  <c r="FF80" i="8" s="1"/>
  <c r="FI80" i="8" s="1"/>
  <c r="H81" i="8"/>
  <c r="FF81" i="8" s="1"/>
  <c r="FI81" i="8" s="1"/>
  <c r="H82" i="8"/>
  <c r="FF82" i="8" s="1"/>
  <c r="FI82" i="8" s="1"/>
  <c r="H83" i="8"/>
  <c r="FF83" i="8" s="1"/>
  <c r="FI83" i="8" s="1"/>
  <c r="H84" i="8"/>
  <c r="FF84" i="8" s="1"/>
  <c r="FI84" i="8" s="1"/>
  <c r="H85" i="8"/>
  <c r="FF85" i="8" s="1"/>
  <c r="FI85" i="8" s="1"/>
  <c r="H86" i="8"/>
  <c r="FF86" i="8" s="1"/>
  <c r="FI86" i="8" s="1"/>
  <c r="H87" i="8"/>
  <c r="FF87" i="8" s="1"/>
  <c r="FI87" i="8" s="1"/>
  <c r="H88" i="8"/>
  <c r="FF88" i="8" s="1"/>
  <c r="FI88" i="8" s="1"/>
  <c r="H89" i="8"/>
  <c r="FF89" i="8" s="1"/>
  <c r="FI89" i="8" s="1"/>
  <c r="H90" i="8"/>
  <c r="FF90" i="8" s="1"/>
  <c r="FI90" i="8" s="1"/>
  <c r="H91" i="8"/>
  <c r="FF91" i="8" s="1"/>
  <c r="FI91" i="8" s="1"/>
  <c r="H92" i="8"/>
  <c r="FF92" i="8" s="1"/>
  <c r="FI92" i="8" s="1"/>
  <c r="H93" i="8"/>
  <c r="FF93" i="8" s="1"/>
  <c r="FI93" i="8" s="1"/>
  <c r="H94" i="8"/>
  <c r="FF94" i="8" s="1"/>
  <c r="FI94" i="8" s="1"/>
  <c r="H95" i="8"/>
  <c r="FF95" i="8" s="1"/>
  <c r="FI95" i="8" s="1"/>
  <c r="H96" i="8"/>
  <c r="FF96" i="8" s="1"/>
  <c r="FI96" i="8" s="1"/>
  <c r="H97" i="8"/>
  <c r="FF97" i="8" s="1"/>
  <c r="FI97" i="8" s="1"/>
  <c r="H98" i="8"/>
  <c r="FF98" i="8" s="1"/>
  <c r="FI98" i="8" s="1"/>
  <c r="H99" i="8"/>
  <c r="FF99" i="8" s="1"/>
  <c r="FI99" i="8" s="1"/>
  <c r="H100" i="8"/>
  <c r="FF100" i="8" s="1"/>
  <c r="FI100" i="8" s="1"/>
  <c r="H101" i="8"/>
  <c r="FF101" i="8" s="1"/>
  <c r="FI101" i="8" s="1"/>
  <c r="H102" i="8"/>
  <c r="FF102" i="8" s="1"/>
  <c r="FI102" i="8" s="1"/>
  <c r="H103" i="8"/>
  <c r="FF103" i="8" s="1"/>
  <c r="FI103" i="8" s="1"/>
  <c r="H104" i="8"/>
  <c r="FF104" i="8" s="1"/>
  <c r="FI104" i="8" s="1"/>
  <c r="H105" i="8"/>
  <c r="FF105" i="8" s="1"/>
  <c r="FI105" i="8" s="1"/>
  <c r="H106" i="8"/>
  <c r="FF106" i="8" s="1"/>
  <c r="FI106" i="8" s="1"/>
  <c r="H107" i="8"/>
  <c r="FF107" i="8" s="1"/>
  <c r="FI107" i="8" s="1"/>
  <c r="H108" i="8"/>
  <c r="FF108" i="8" s="1"/>
  <c r="FI108" i="8" s="1"/>
  <c r="H109" i="8"/>
  <c r="FF109" i="8" s="1"/>
  <c r="FI109" i="8" s="1"/>
  <c r="H110" i="8"/>
  <c r="FF110" i="8" s="1"/>
  <c r="FI110" i="8" s="1"/>
  <c r="H111" i="8"/>
  <c r="FF111" i="8" s="1"/>
  <c r="FI111" i="8" s="1"/>
  <c r="H112" i="8"/>
  <c r="FF112" i="8" s="1"/>
  <c r="FI112" i="8" s="1"/>
  <c r="H113" i="8"/>
  <c r="FF113" i="8" s="1"/>
  <c r="FI113" i="8" s="1"/>
  <c r="H114" i="8"/>
  <c r="FF114" i="8" s="1"/>
  <c r="FI114" i="8" s="1"/>
  <c r="H115" i="8"/>
  <c r="FF115" i="8" s="1"/>
  <c r="FI115" i="8" s="1"/>
  <c r="H116" i="8"/>
  <c r="FF116" i="8" s="1"/>
  <c r="FI116" i="8" s="1"/>
  <c r="H117" i="8"/>
  <c r="FF117" i="8" s="1"/>
  <c r="FI117" i="8" s="1"/>
  <c r="H118" i="8"/>
  <c r="FF118" i="8" s="1"/>
  <c r="FI118" i="8" s="1"/>
  <c r="H119" i="8"/>
  <c r="FF119" i="8" s="1"/>
  <c r="FI119" i="8" s="1"/>
  <c r="H120" i="8"/>
  <c r="FF120" i="8" s="1"/>
  <c r="FI120" i="8" s="1"/>
  <c r="H121" i="8"/>
  <c r="FF121" i="8" s="1"/>
  <c r="FI121" i="8" s="1"/>
  <c r="H122" i="8"/>
  <c r="FF122" i="8" s="1"/>
  <c r="FI122" i="8" s="1"/>
  <c r="H123" i="8"/>
  <c r="FF123" i="8" s="1"/>
  <c r="FI123" i="8" s="1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BD124" i="8" s="1"/>
  <c r="H124" i="8" s="1"/>
  <c r="FF124" i="8" s="1"/>
  <c r="FI124" i="8" s="1"/>
  <c r="C125" i="8"/>
  <c r="BD125" i="8" s="1"/>
  <c r="H125" i="8" s="1"/>
  <c r="FF125" i="8" s="1"/>
  <c r="FI125" i="8" s="1"/>
  <c r="C126" i="8"/>
  <c r="BD126" i="8" s="1"/>
  <c r="H126" i="8" s="1"/>
  <c r="FF126" i="8" s="1"/>
  <c r="FI126" i="8" s="1"/>
  <c r="C127" i="8"/>
  <c r="BD127" i="8" s="1"/>
  <c r="H127" i="8" s="1"/>
  <c r="FF127" i="8" s="1"/>
  <c r="FI127" i="8" s="1"/>
  <c r="C128" i="8"/>
  <c r="BD128" i="8" s="1"/>
  <c r="H128" i="8" s="1"/>
  <c r="FF128" i="8" s="1"/>
  <c r="FI128" i="8" s="1"/>
  <c r="C129" i="8"/>
  <c r="BD129" i="8" s="1"/>
  <c r="H129" i="8" s="1"/>
  <c r="FF129" i="8" s="1"/>
  <c r="FI129" i="8" s="1"/>
  <c r="C130" i="8"/>
  <c r="BD130" i="8" s="1"/>
  <c r="H130" i="8" s="1"/>
  <c r="FF130" i="8" s="1"/>
  <c r="FI130" i="8" s="1"/>
  <c r="C131" i="8"/>
  <c r="BD131" i="8" s="1"/>
  <c r="H131" i="8" s="1"/>
  <c r="FF131" i="8" s="1"/>
  <c r="FI131" i="8" s="1"/>
  <c r="C132" i="8"/>
  <c r="BD132" i="8" s="1"/>
  <c r="H132" i="8" s="1"/>
  <c r="FF132" i="8" s="1"/>
  <c r="FI132" i="8" s="1"/>
  <c r="C133" i="8"/>
  <c r="BD133" i="8" s="1"/>
  <c r="H133" i="8" s="1"/>
  <c r="FF133" i="8" s="1"/>
  <c r="FI133" i="8" s="1"/>
  <c r="C134" i="8"/>
  <c r="BD134" i="8" s="1"/>
  <c r="H134" i="8" s="1"/>
  <c r="FF134" i="8" s="1"/>
  <c r="FI134" i="8" s="1"/>
  <c r="C135" i="8"/>
  <c r="BD135" i="8" s="1"/>
  <c r="H135" i="8" s="1"/>
  <c r="FF135" i="8" s="1"/>
  <c r="FI135" i="8" s="1"/>
  <c r="C136" i="8"/>
  <c r="BD136" i="8" s="1"/>
  <c r="H136" i="8" s="1"/>
  <c r="FF136" i="8" s="1"/>
  <c r="FI136" i="8" s="1"/>
  <c r="C137" i="8"/>
  <c r="BD137" i="8" s="1"/>
  <c r="H137" i="8" s="1"/>
  <c r="FF137" i="8" s="1"/>
  <c r="FI137" i="8" s="1"/>
  <c r="C138" i="8"/>
  <c r="BD138" i="8" s="1"/>
  <c r="H138" i="8" s="1"/>
  <c r="FF138" i="8" s="1"/>
  <c r="FI138" i="8" s="1"/>
  <c r="C139" i="8"/>
  <c r="BD139" i="8" s="1"/>
  <c r="H139" i="8" s="1"/>
  <c r="FF139" i="8" s="1"/>
  <c r="FI139" i="8" s="1"/>
  <c r="C140" i="8"/>
  <c r="BD140" i="8" s="1"/>
  <c r="H140" i="8" s="1"/>
  <c r="FF140" i="8" s="1"/>
  <c r="FI140" i="8" s="1"/>
  <c r="C141" i="8"/>
  <c r="BD141" i="8" s="1"/>
  <c r="H141" i="8" s="1"/>
  <c r="FF141" i="8" s="1"/>
  <c r="FI141" i="8" s="1"/>
  <c r="C142" i="8"/>
  <c r="BD142" i="8" s="1"/>
  <c r="H142" i="8" s="1"/>
  <c r="FF142" i="8" s="1"/>
  <c r="FI142" i="8" s="1"/>
  <c r="C143" i="8"/>
  <c r="BD143" i="8" s="1"/>
  <c r="H143" i="8" s="1"/>
  <c r="FF143" i="8" s="1"/>
  <c r="FI143" i="8" s="1"/>
  <c r="C144" i="8"/>
  <c r="BD144" i="8" s="1"/>
  <c r="H144" i="8" s="1"/>
  <c r="FF144" i="8" s="1"/>
  <c r="FI144" i="8" s="1"/>
  <c r="C145" i="8"/>
  <c r="BD145" i="8" s="1"/>
  <c r="H145" i="8" s="1"/>
  <c r="FF145" i="8" s="1"/>
  <c r="FI145" i="8" s="1"/>
  <c r="C146" i="8"/>
  <c r="BD146" i="8" s="1"/>
  <c r="H146" i="8" s="1"/>
  <c r="FF146" i="8" s="1"/>
  <c r="FI146" i="8" s="1"/>
  <c r="C147" i="8"/>
  <c r="BD147" i="8" s="1"/>
  <c r="H147" i="8" s="1"/>
  <c r="FF147" i="8" s="1"/>
  <c r="FI147" i="8" s="1"/>
  <c r="C148" i="8"/>
  <c r="H148" i="8" s="1"/>
  <c r="FF148" i="8" s="1"/>
  <c r="FI148" i="8" s="1"/>
  <c r="C149" i="8"/>
  <c r="BD149" i="8" s="1"/>
  <c r="H149" i="8" s="1"/>
  <c r="FF149" i="8" s="1"/>
  <c r="FI149" i="8" s="1"/>
  <c r="C150" i="8"/>
  <c r="BD150" i="8" s="1"/>
  <c r="H150" i="8" s="1"/>
  <c r="FF150" i="8" s="1"/>
  <c r="FI150" i="8" s="1"/>
  <c r="C151" i="8"/>
  <c r="BD151" i="8" s="1"/>
  <c r="H151" i="8" s="1"/>
  <c r="FF151" i="8" s="1"/>
  <c r="FI151" i="8" s="1"/>
  <c r="C152" i="8"/>
  <c r="BD152" i="8" s="1"/>
  <c r="H152" i="8" s="1"/>
  <c r="FF152" i="8" s="1"/>
  <c r="FI152" i="8" s="1"/>
  <c r="C153" i="8"/>
  <c r="BD153" i="8" s="1"/>
  <c r="H153" i="8" s="1"/>
  <c r="FF153" i="8" s="1"/>
  <c r="FI153" i="8" s="1"/>
  <c r="C154" i="8"/>
  <c r="BD154" i="8" s="1"/>
  <c r="H154" i="8" s="1"/>
  <c r="FF154" i="8" s="1"/>
  <c r="FI154" i="8" s="1"/>
  <c r="C155" i="8"/>
  <c r="BD155" i="8" s="1"/>
  <c r="H155" i="8" s="1"/>
  <c r="FF155" i="8" s="1"/>
  <c r="FI155" i="8" s="1"/>
  <c r="C156" i="8"/>
  <c r="BD156" i="8" s="1"/>
  <c r="H156" i="8" s="1"/>
  <c r="FF156" i="8" s="1"/>
  <c r="FI156" i="8" s="1"/>
  <c r="C157" i="8"/>
  <c r="BD157" i="8" s="1"/>
  <c r="H157" i="8" s="1"/>
  <c r="FF157" i="8" s="1"/>
  <c r="FI157" i="8" s="1"/>
  <c r="C158" i="8"/>
  <c r="BD158" i="8" s="1"/>
  <c r="H158" i="8" s="1"/>
  <c r="FF158" i="8" s="1"/>
  <c r="FI158" i="8" s="1"/>
  <c r="C159" i="8"/>
  <c r="BD159" i="8" s="1"/>
  <c r="H159" i="8" s="1"/>
  <c r="FF159" i="8" s="1"/>
  <c r="FI159" i="8" s="1"/>
  <c r="C160" i="8"/>
  <c r="BD160" i="8" s="1"/>
  <c r="H160" i="8" s="1"/>
  <c r="FF160" i="8" s="1"/>
  <c r="FI160" i="8" s="1"/>
  <c r="C161" i="8"/>
  <c r="BD161" i="8" s="1"/>
  <c r="H161" i="8" s="1"/>
  <c r="FF161" i="8" s="1"/>
  <c r="FI161" i="8" s="1"/>
  <c r="C162" i="8"/>
  <c r="BD162" i="8" s="1"/>
  <c r="H162" i="8" s="1"/>
  <c r="FF162" i="8" s="1"/>
  <c r="FI162" i="8" s="1"/>
  <c r="C163" i="8"/>
  <c r="BD163" i="8" s="1"/>
  <c r="H163" i="8" s="1"/>
  <c r="FF163" i="8" s="1"/>
  <c r="FI163" i="8" s="1"/>
  <c r="C164" i="8"/>
  <c r="BD164" i="8" s="1"/>
  <c r="H164" i="8" s="1"/>
  <c r="FF164" i="8" s="1"/>
  <c r="FI164" i="8" s="1"/>
  <c r="C165" i="8"/>
  <c r="BD165" i="8" s="1"/>
  <c r="H165" i="8" s="1"/>
  <c r="FF165" i="8" s="1"/>
  <c r="FI165" i="8" s="1"/>
  <c r="C166" i="8"/>
  <c r="BD166" i="8" s="1"/>
  <c r="H166" i="8" s="1"/>
  <c r="FF166" i="8" s="1"/>
  <c r="FI166" i="8" s="1"/>
  <c r="C167" i="8"/>
  <c r="H167" i="8" s="1"/>
  <c r="FF167" i="8" s="1"/>
  <c r="FI167" i="8" s="1"/>
  <c r="C168" i="8"/>
  <c r="BD168" i="8" s="1"/>
  <c r="H168" i="8" s="1"/>
  <c r="FF168" i="8" s="1"/>
  <c r="FI168" i="8" s="1"/>
  <c r="C169" i="8"/>
  <c r="BD169" i="8" s="1"/>
  <c r="H169" i="8" s="1"/>
  <c r="FF169" i="8" s="1"/>
  <c r="FI169" i="8" s="1"/>
  <c r="C170" i="8"/>
  <c r="BD170" i="8" s="1"/>
  <c r="H170" i="8" s="1"/>
  <c r="FF170" i="8" s="1"/>
  <c r="FI170" i="8" s="1"/>
  <c r="C171" i="8"/>
  <c r="BD171" i="8" s="1"/>
  <c r="H171" i="8" s="1"/>
  <c r="FF171" i="8" s="1"/>
  <c r="FI171" i="8" s="1"/>
  <c r="C172" i="8"/>
  <c r="BD172" i="8" s="1"/>
  <c r="H172" i="8" s="1"/>
  <c r="FF172" i="8" s="1"/>
  <c r="FI172" i="8" s="1"/>
  <c r="C173" i="8"/>
  <c r="BD173" i="8" s="1"/>
  <c r="H173" i="8" s="1"/>
  <c r="FF173" i="8" s="1"/>
  <c r="FI173" i="8" s="1"/>
  <c r="C174" i="8"/>
  <c r="BD174" i="8" s="1"/>
  <c r="H174" i="8" s="1"/>
  <c r="FF174" i="8" s="1"/>
  <c r="FI174" i="8" s="1"/>
  <c r="C175" i="8"/>
  <c r="BD175" i="8" s="1"/>
  <c r="H175" i="8" s="1"/>
  <c r="FF175" i="8" s="1"/>
  <c r="FI175" i="8" s="1"/>
  <c r="C176" i="8"/>
  <c r="BD176" i="8" s="1"/>
  <c r="H176" i="8" s="1"/>
  <c r="FF176" i="8" s="1"/>
  <c r="FI176" i="8" s="1"/>
  <c r="C177" i="8"/>
  <c r="BD177" i="8" s="1"/>
  <c r="H177" i="8" s="1"/>
  <c r="FF177" i="8" s="1"/>
  <c r="FI177" i="8" s="1"/>
  <c r="C178" i="8"/>
  <c r="BD178" i="8" s="1"/>
  <c r="H178" i="8" s="1"/>
  <c r="FF178" i="8" s="1"/>
  <c r="FI178" i="8" s="1"/>
  <c r="C179" i="8"/>
  <c r="BD179" i="8" s="1"/>
  <c r="H179" i="8" s="1"/>
  <c r="FF179" i="8" s="1"/>
  <c r="FI179" i="8" s="1"/>
  <c r="C180" i="8"/>
  <c r="BD180" i="8" s="1"/>
  <c r="H180" i="8" s="1"/>
  <c r="FF180" i="8" s="1"/>
  <c r="FI180" i="8" s="1"/>
  <c r="C181" i="8"/>
  <c r="BD181" i="8" s="1"/>
  <c r="H181" i="8" s="1"/>
  <c r="FF181" i="8" s="1"/>
  <c r="FI181" i="8" s="1"/>
  <c r="C182" i="8"/>
  <c r="BD182" i="8" s="1"/>
  <c r="H182" i="8" s="1"/>
  <c r="FF182" i="8" s="1"/>
  <c r="FI182" i="8" s="1"/>
  <c r="C183" i="8"/>
  <c r="BD183" i="8" s="1"/>
  <c r="H183" i="8" s="1"/>
  <c r="FF183" i="8" s="1"/>
  <c r="FI183" i="8" s="1"/>
  <c r="C184" i="8"/>
  <c r="BD184" i="8" s="1"/>
  <c r="H184" i="8" s="1"/>
  <c r="FF184" i="8" s="1"/>
  <c r="FI184" i="8" s="1"/>
  <c r="C185" i="8"/>
  <c r="BD185" i="8" s="1"/>
  <c r="H185" i="8" s="1"/>
  <c r="FF185" i="8" s="1"/>
  <c r="FI185" i="8" s="1"/>
  <c r="C186" i="8"/>
  <c r="BD186" i="8" s="1"/>
  <c r="H186" i="8" s="1"/>
  <c r="C187" i="8"/>
  <c r="BD187" i="8" s="1"/>
  <c r="H187" i="8" s="1"/>
  <c r="FF187" i="8" s="1"/>
  <c r="FI187" i="8" s="1"/>
  <c r="C188" i="8"/>
  <c r="BD188" i="8" s="1"/>
  <c r="H188" i="8" s="1"/>
  <c r="FF188" i="8" s="1"/>
  <c r="FI188" i="8" s="1"/>
  <c r="C189" i="8"/>
  <c r="BD189" i="8" s="1"/>
  <c r="H189" i="8" s="1"/>
  <c r="FF189" i="8" s="1"/>
  <c r="FI189" i="8" s="1"/>
  <c r="C190" i="8"/>
  <c r="BD190" i="8" s="1"/>
  <c r="H190" i="8" s="1"/>
  <c r="FF190" i="8" s="1"/>
  <c r="FI190" i="8" s="1"/>
  <c r="C191" i="8"/>
  <c r="BD191" i="8" s="1"/>
  <c r="H191" i="8" s="1"/>
  <c r="FF191" i="8" s="1"/>
  <c r="FI191" i="8" s="1"/>
  <c r="C192" i="8"/>
  <c r="BD192" i="8" s="1"/>
  <c r="H192" i="8" s="1"/>
  <c r="FF192" i="8" s="1"/>
  <c r="FI192" i="8" s="1"/>
  <c r="C193" i="8"/>
  <c r="BD193" i="8" s="1"/>
  <c r="H193" i="8" s="1"/>
  <c r="FF193" i="8" s="1"/>
  <c r="FI193" i="8" s="1"/>
  <c r="C194" i="8"/>
  <c r="BD194" i="8" s="1"/>
  <c r="H194" i="8" s="1"/>
  <c r="FF194" i="8" s="1"/>
  <c r="FI194" i="8" s="1"/>
  <c r="C195" i="8"/>
  <c r="BD195" i="8" s="1"/>
  <c r="H195" i="8" s="1"/>
  <c r="FF195" i="8" s="1"/>
  <c r="FI195" i="8" s="1"/>
  <c r="C196" i="8"/>
  <c r="BD196" i="8" s="1"/>
  <c r="H196" i="8" s="1"/>
  <c r="FF196" i="8" s="1"/>
  <c r="FI196" i="8" s="1"/>
  <c r="C197" i="8"/>
  <c r="BD197" i="8" s="1"/>
  <c r="H197" i="8" s="1"/>
  <c r="FF197" i="8" s="1"/>
  <c r="FI197" i="8" s="1"/>
  <c r="C198" i="8"/>
  <c r="BD198" i="8" s="1"/>
  <c r="H198" i="8" s="1"/>
  <c r="FF198" i="8" s="1"/>
  <c r="FI198" i="8" s="1"/>
  <c r="C199" i="8"/>
  <c r="BD199" i="8" s="1"/>
  <c r="H199" i="8" s="1"/>
  <c r="FF199" i="8" s="1"/>
  <c r="FI199" i="8" s="1"/>
  <c r="C200" i="8"/>
  <c r="BD200" i="8" s="1"/>
  <c r="H200" i="8" s="1"/>
  <c r="FF200" i="8" s="1"/>
  <c r="FI200" i="8" s="1"/>
  <c r="C201" i="8"/>
  <c r="BD201" i="8" s="1"/>
  <c r="H201" i="8" s="1"/>
  <c r="FF201" i="8" s="1"/>
  <c r="FI201" i="8" s="1"/>
  <c r="C202" i="8"/>
  <c r="BD202" i="8" s="1"/>
  <c r="H202" i="8" s="1"/>
  <c r="FF202" i="8" s="1"/>
  <c r="FI202" i="8" s="1"/>
  <c r="C203" i="8"/>
  <c r="BD203" i="8" s="1"/>
  <c r="C204" i="8"/>
  <c r="BD204" i="8" s="1"/>
  <c r="H204" i="8" s="1"/>
  <c r="FF204" i="8" s="1"/>
  <c r="FI204" i="8" s="1"/>
  <c r="C205" i="8"/>
  <c r="BD205" i="8" s="1"/>
  <c r="H205" i="8" s="1"/>
  <c r="FF205" i="8" s="1"/>
  <c r="FI205" i="8" s="1"/>
  <c r="C206" i="8"/>
  <c r="BD206" i="8" s="1"/>
  <c r="H206" i="8" s="1"/>
  <c r="FF206" i="8" s="1"/>
  <c r="FI206" i="8" s="1"/>
  <c r="C207" i="8"/>
  <c r="BD207" i="8" s="1"/>
  <c r="H207" i="8" s="1"/>
  <c r="FF207" i="8" s="1"/>
  <c r="FI207" i="8" s="1"/>
  <c r="C208" i="8"/>
  <c r="BD208" i="8" s="1"/>
  <c r="H208" i="8" s="1"/>
  <c r="FF208" i="8" s="1"/>
  <c r="FI208" i="8" s="1"/>
  <c r="C209" i="8"/>
  <c r="BD209" i="8" s="1"/>
  <c r="H209" i="8" s="1"/>
  <c r="FF209" i="8" s="1"/>
  <c r="FI209" i="8" s="1"/>
  <c r="C210" i="8"/>
  <c r="BD210" i="8" s="1"/>
  <c r="H210" i="8" s="1"/>
  <c r="FF210" i="8" s="1"/>
  <c r="FI210" i="8" s="1"/>
  <c r="C211" i="8"/>
  <c r="BD211" i="8" s="1"/>
  <c r="H211" i="8" s="1"/>
  <c r="FF211" i="8" s="1"/>
  <c r="FI211" i="8" s="1"/>
  <c r="C212" i="8"/>
  <c r="BD212" i="8" s="1"/>
  <c r="H212" i="8" s="1"/>
  <c r="FF212" i="8" s="1"/>
  <c r="FI212" i="8" s="1"/>
  <c r="C213" i="8"/>
  <c r="BD213" i="8" s="1"/>
  <c r="H213" i="8" s="1"/>
  <c r="FF213" i="8" s="1"/>
  <c r="FI213" i="8" s="1"/>
  <c r="C214" i="8"/>
  <c r="BD214" i="8" s="1"/>
  <c r="H214" i="8" s="1"/>
  <c r="FF214" i="8" s="1"/>
  <c r="FI214" i="8" s="1"/>
  <c r="C215" i="8"/>
  <c r="BD215" i="8" s="1"/>
  <c r="H215" i="8" s="1"/>
  <c r="FF215" i="8" s="1"/>
  <c r="FI215" i="8" s="1"/>
  <c r="C216" i="8"/>
  <c r="BD216" i="8" s="1"/>
  <c r="H216" i="8" s="1"/>
  <c r="FF216" i="8" s="1"/>
  <c r="FI216" i="8" s="1"/>
  <c r="C217" i="8"/>
  <c r="BD217" i="8" s="1"/>
  <c r="H217" i="8" s="1"/>
  <c r="FF217" i="8" s="1"/>
  <c r="FI217" i="8" s="1"/>
  <c r="C218" i="8"/>
  <c r="BD218" i="8" s="1"/>
  <c r="H218" i="8" s="1"/>
  <c r="FF218" i="8" s="1"/>
  <c r="FI218" i="8" s="1"/>
  <c r="C219" i="8"/>
  <c r="BD219" i="8" s="1"/>
  <c r="H219" i="8" s="1"/>
  <c r="FF219" i="8" s="1"/>
  <c r="FI219" i="8" s="1"/>
  <c r="C220" i="8"/>
  <c r="BD220" i="8" s="1"/>
  <c r="H220" i="8" s="1"/>
  <c r="FF220" i="8" s="1"/>
  <c r="FI220" i="8" s="1"/>
  <c r="C221" i="8"/>
  <c r="BD221" i="8" s="1"/>
  <c r="H221" i="8" s="1"/>
  <c r="FF221" i="8" s="1"/>
  <c r="FI221" i="8" s="1"/>
  <c r="C222" i="8"/>
  <c r="BD222" i="8" s="1"/>
  <c r="H222" i="8" s="1"/>
  <c r="FF222" i="8" s="1"/>
  <c r="FI222" i="8" s="1"/>
  <c r="C223" i="8"/>
  <c r="BD223" i="8" s="1"/>
  <c r="H223" i="8" s="1"/>
  <c r="FF223" i="8" s="1"/>
  <c r="FI223" i="8" s="1"/>
  <c r="C224" i="8"/>
  <c r="BD224" i="8" s="1"/>
  <c r="H224" i="8" s="1"/>
  <c r="FF224" i="8" s="1"/>
  <c r="FI224" i="8" s="1"/>
  <c r="C225" i="8"/>
  <c r="BD225" i="8" s="1"/>
  <c r="H225" i="8" s="1"/>
  <c r="FF225" i="8" s="1"/>
  <c r="FI225" i="8" s="1"/>
  <c r="C226" i="8"/>
  <c r="BD226" i="8" s="1"/>
  <c r="H226" i="8" s="1"/>
  <c r="FF226" i="8" s="1"/>
  <c r="FI226" i="8" s="1"/>
  <c r="C227" i="8"/>
  <c r="BD227" i="8" s="1"/>
  <c r="H227" i="8" s="1"/>
  <c r="FF227" i="8" s="1"/>
  <c r="FI227" i="8" s="1"/>
  <c r="C228" i="8"/>
  <c r="BD228" i="8" s="1"/>
  <c r="H228" i="8" s="1"/>
  <c r="FF228" i="8" s="1"/>
  <c r="FI228" i="8" s="1"/>
  <c r="C229" i="8"/>
  <c r="BD229" i="8" s="1"/>
  <c r="H229" i="8" s="1"/>
  <c r="FF229" i="8" s="1"/>
  <c r="FI229" i="8" s="1"/>
  <c r="C230" i="8"/>
  <c r="BD230" i="8" s="1"/>
  <c r="H230" i="8" s="1"/>
  <c r="FF230" i="8" s="1"/>
  <c r="FI230" i="8" s="1"/>
  <c r="C231" i="8"/>
  <c r="BD231" i="8" s="1"/>
  <c r="H231" i="8" s="1"/>
  <c r="FF231" i="8" s="1"/>
  <c r="FI231" i="8" s="1"/>
  <c r="C232" i="8"/>
  <c r="BD232" i="8" s="1"/>
  <c r="H232" i="8" s="1"/>
  <c r="FF232" i="8" s="1"/>
  <c r="FI232" i="8" s="1"/>
  <c r="C233" i="8"/>
  <c r="BD233" i="8" s="1"/>
  <c r="H233" i="8" s="1"/>
  <c r="FF233" i="8" s="1"/>
  <c r="FI233" i="8" s="1"/>
  <c r="C234" i="8"/>
  <c r="BD234" i="8" s="1"/>
  <c r="H234" i="8" s="1"/>
  <c r="FF234" i="8" s="1"/>
  <c r="FI234" i="8" s="1"/>
  <c r="C235" i="8"/>
  <c r="BD235" i="8" s="1"/>
  <c r="H235" i="8" s="1"/>
  <c r="FF235" i="8" s="1"/>
  <c r="FI235" i="8" s="1"/>
  <c r="C236" i="8"/>
  <c r="BD236" i="8" s="1"/>
  <c r="H236" i="8" s="1"/>
  <c r="FF236" i="8" s="1"/>
  <c r="FI236" i="8" s="1"/>
  <c r="C237" i="8"/>
  <c r="BD237" i="8" s="1"/>
  <c r="H237" i="8" s="1"/>
  <c r="FF237" i="8" s="1"/>
  <c r="FI237" i="8" s="1"/>
  <c r="C238" i="8"/>
  <c r="BD238" i="8" s="1"/>
  <c r="H238" i="8" s="1"/>
  <c r="FF238" i="8" s="1"/>
  <c r="FI238" i="8" s="1"/>
  <c r="C239" i="8"/>
  <c r="BD239" i="8" s="1"/>
  <c r="H239" i="8" s="1"/>
  <c r="FF239" i="8" s="1"/>
  <c r="FI239" i="8" s="1"/>
  <c r="C240" i="8"/>
  <c r="BD240" i="8" s="1"/>
  <c r="H240" i="8" s="1"/>
  <c r="FF240" i="8" s="1"/>
  <c r="FI240" i="8" s="1"/>
  <c r="C241" i="8"/>
  <c r="BD241" i="8" s="1"/>
  <c r="H241" i="8" s="1"/>
  <c r="FF241" i="8" s="1"/>
  <c r="FI241" i="8" s="1"/>
  <c r="C242" i="8"/>
  <c r="BD242" i="8" s="1"/>
  <c r="H242" i="8" s="1"/>
  <c r="FF242" i="8" s="1"/>
  <c r="FI242" i="8" s="1"/>
  <c r="C243" i="8"/>
  <c r="BD243" i="8" s="1"/>
  <c r="H243" i="8" s="1"/>
  <c r="FF243" i="8" s="1"/>
  <c r="FI243" i="8" s="1"/>
  <c r="C244" i="8"/>
  <c r="BD244" i="8" s="1"/>
  <c r="H244" i="8" s="1"/>
  <c r="FF244" i="8" s="1"/>
  <c r="FI244" i="8" s="1"/>
  <c r="C245" i="8"/>
  <c r="BD245" i="8" s="1"/>
  <c r="H245" i="8" s="1"/>
  <c r="FF245" i="8" s="1"/>
  <c r="FI245" i="8" s="1"/>
  <c r="C246" i="8"/>
  <c r="BD246" i="8" s="1"/>
  <c r="H246" i="8" s="1"/>
  <c r="FF246" i="8" s="1"/>
  <c r="FI246" i="8" s="1"/>
  <c r="C247" i="8"/>
  <c r="BD247" i="8" s="1"/>
  <c r="H247" i="8" s="1"/>
  <c r="FF247" i="8" s="1"/>
  <c r="FI247" i="8" s="1"/>
  <c r="C248" i="8"/>
  <c r="BD248" i="8" s="1"/>
  <c r="H248" i="8" s="1"/>
  <c r="FF248" i="8" s="1"/>
  <c r="FI248" i="8" s="1"/>
  <c r="C249" i="8"/>
  <c r="BD249" i="8" s="1"/>
  <c r="H249" i="8" s="1"/>
  <c r="FF249" i="8" s="1"/>
  <c r="FI249" i="8" s="1"/>
  <c r="C250" i="8"/>
  <c r="BD250" i="8" s="1"/>
  <c r="H250" i="8" s="1"/>
  <c r="FF250" i="8" s="1"/>
  <c r="FI250" i="8" s="1"/>
  <c r="C251" i="8"/>
  <c r="BD251" i="8" s="1"/>
  <c r="H251" i="8" s="1"/>
  <c r="FF251" i="8" s="1"/>
  <c r="FI251" i="8" s="1"/>
  <c r="C252" i="8"/>
  <c r="BD252" i="8" s="1"/>
  <c r="H252" i="8" s="1"/>
  <c r="FF252" i="8" s="1"/>
  <c r="FI252" i="8" s="1"/>
  <c r="C253" i="8"/>
  <c r="BD253" i="8" s="1"/>
  <c r="H253" i="8" s="1"/>
  <c r="FF253" i="8" s="1"/>
  <c r="FI253" i="8" s="1"/>
  <c r="C254" i="8"/>
  <c r="BD254" i="8" s="1"/>
  <c r="H254" i="8" s="1"/>
  <c r="FF254" i="8" s="1"/>
  <c r="FI254" i="8" s="1"/>
  <c r="C255" i="8"/>
  <c r="BD255" i="8" s="1"/>
  <c r="H255" i="8" s="1"/>
  <c r="FF255" i="8" s="1"/>
  <c r="FI255" i="8" s="1"/>
  <c r="C256" i="8"/>
  <c r="BD256" i="8" s="1"/>
  <c r="H256" i="8" s="1"/>
  <c r="FF256" i="8" s="1"/>
  <c r="FI256" i="8" s="1"/>
  <c r="C257" i="8"/>
  <c r="BD257" i="8" s="1"/>
  <c r="H257" i="8" s="1"/>
  <c r="FF257" i="8" s="1"/>
  <c r="FI257" i="8" s="1"/>
  <c r="C258" i="8"/>
  <c r="BD258" i="8" s="1"/>
  <c r="H258" i="8" s="1"/>
  <c r="FF258" i="8" s="1"/>
  <c r="FI258" i="8" s="1"/>
  <c r="C259" i="8"/>
  <c r="BD259" i="8" s="1"/>
  <c r="H259" i="8" s="1"/>
  <c r="FF259" i="8" s="1"/>
  <c r="FI259" i="8" s="1"/>
  <c r="C260" i="8"/>
  <c r="BD260" i="8" s="1"/>
  <c r="H260" i="8" s="1"/>
  <c r="FF260" i="8" s="1"/>
  <c r="FI260" i="8" s="1"/>
  <c r="C261" i="8"/>
  <c r="BD261" i="8" s="1"/>
  <c r="H261" i="8" s="1"/>
  <c r="FF261" i="8" s="1"/>
  <c r="FI261" i="8" s="1"/>
  <c r="C262" i="8"/>
  <c r="BD262" i="8" s="1"/>
  <c r="H262" i="8" s="1"/>
  <c r="FF262" i="8" s="1"/>
  <c r="FI262" i="8" s="1"/>
  <c r="C263" i="8"/>
  <c r="BD263" i="8" s="1"/>
  <c r="H263" i="8" s="1"/>
  <c r="FF263" i="8" s="1"/>
  <c r="FI263" i="8" s="1"/>
  <c r="C264" i="8"/>
  <c r="BD264" i="8" s="1"/>
  <c r="H264" i="8" s="1"/>
  <c r="FF264" i="8" s="1"/>
  <c r="FI264" i="8" s="1"/>
  <c r="C265" i="8"/>
  <c r="BD265" i="8" s="1"/>
  <c r="H265" i="8" s="1"/>
  <c r="FF265" i="8" s="1"/>
  <c r="FI265" i="8" s="1"/>
  <c r="C266" i="8"/>
  <c r="BD266" i="8" s="1"/>
  <c r="H266" i="8" s="1"/>
  <c r="FF266" i="8" s="1"/>
  <c r="FI266" i="8" s="1"/>
  <c r="C267" i="8"/>
  <c r="BD267" i="8" s="1"/>
  <c r="H267" i="8" s="1"/>
  <c r="FF267" i="8" s="1"/>
  <c r="FI267" i="8" s="1"/>
  <c r="C268" i="8"/>
  <c r="BD268" i="8" s="1"/>
  <c r="H268" i="8" s="1"/>
  <c r="FF268" i="8" s="1"/>
  <c r="FI268" i="8" s="1"/>
  <c r="C269" i="8"/>
  <c r="BD269" i="8" s="1"/>
  <c r="H269" i="8" s="1"/>
  <c r="FF269" i="8" s="1"/>
  <c r="FI269" i="8" s="1"/>
  <c r="C270" i="8"/>
  <c r="BD270" i="8" s="1"/>
  <c r="H270" i="8" s="1"/>
  <c r="FF270" i="8" s="1"/>
  <c r="FI270" i="8" s="1"/>
  <c r="C271" i="8"/>
  <c r="BD271" i="8" s="1"/>
  <c r="H271" i="8" s="1"/>
  <c r="FF271" i="8" s="1"/>
  <c r="FI271" i="8" s="1"/>
  <c r="C272" i="8"/>
  <c r="BD272" i="8" s="1"/>
  <c r="H272" i="8" s="1"/>
  <c r="FF272" i="8" s="1"/>
  <c r="FI272" i="8" s="1"/>
  <c r="C273" i="8"/>
  <c r="BD273" i="8" s="1"/>
  <c r="H273" i="8" s="1"/>
  <c r="FF273" i="8" s="1"/>
  <c r="FI273" i="8" s="1"/>
  <c r="C274" i="8"/>
  <c r="BD274" i="8" s="1"/>
  <c r="H274" i="8" s="1"/>
  <c r="FF274" i="8" s="1"/>
  <c r="FI274" i="8" s="1"/>
  <c r="C275" i="8"/>
  <c r="BD275" i="8" s="1"/>
  <c r="H275" i="8" s="1"/>
  <c r="FF275" i="8" s="1"/>
  <c r="FI275" i="8" s="1"/>
  <c r="C276" i="8"/>
  <c r="BD276" i="8" s="1"/>
  <c r="H276" i="8" s="1"/>
  <c r="FF276" i="8" s="1"/>
  <c r="FI276" i="8" s="1"/>
  <c r="C277" i="8"/>
  <c r="BD277" i="8" s="1"/>
  <c r="H277" i="8" s="1"/>
  <c r="FF277" i="8" s="1"/>
  <c r="FI277" i="8" s="1"/>
  <c r="C278" i="8"/>
  <c r="BD278" i="8" s="1"/>
  <c r="H278" i="8" s="1"/>
  <c r="FF278" i="8" s="1"/>
  <c r="FI278" i="8" s="1"/>
  <c r="C279" i="8"/>
  <c r="BD279" i="8" s="1"/>
  <c r="H279" i="8" s="1"/>
  <c r="FF279" i="8" s="1"/>
  <c r="FI279" i="8" s="1"/>
  <c r="C280" i="8"/>
  <c r="BD280" i="8" s="1"/>
  <c r="H280" i="8" s="1"/>
  <c r="FF280" i="8" s="1"/>
  <c r="FI280" i="8" s="1"/>
  <c r="C281" i="8"/>
  <c r="BD281" i="8" s="1"/>
  <c r="H281" i="8" s="1"/>
  <c r="FF281" i="8" s="1"/>
  <c r="FI281" i="8" s="1"/>
  <c r="C282" i="8"/>
  <c r="BD282" i="8" s="1"/>
  <c r="H282" i="8" s="1"/>
  <c r="FF282" i="8" s="1"/>
  <c r="FI282" i="8" s="1"/>
  <c r="C283" i="8"/>
  <c r="BD283" i="8" s="1"/>
  <c r="H283" i="8" s="1"/>
  <c r="FF283" i="8" s="1"/>
  <c r="FI283" i="8" s="1"/>
  <c r="C284" i="8"/>
  <c r="BD284" i="8" s="1"/>
  <c r="H284" i="8" s="1"/>
  <c r="FF284" i="8" s="1"/>
  <c r="FI284" i="8" s="1"/>
  <c r="C285" i="8"/>
  <c r="BD285" i="8" s="1"/>
  <c r="H285" i="8" s="1"/>
  <c r="FF285" i="8" s="1"/>
  <c r="FI285" i="8" s="1"/>
  <c r="C286" i="8"/>
  <c r="BD286" i="8" s="1"/>
  <c r="H286" i="8" s="1"/>
  <c r="FF286" i="8" s="1"/>
  <c r="FI286" i="8" s="1"/>
  <c r="C287" i="8"/>
  <c r="BD287" i="8" s="1"/>
  <c r="H287" i="8" s="1"/>
  <c r="FF287" i="8" s="1"/>
  <c r="FI287" i="8" s="1"/>
  <c r="C288" i="8"/>
  <c r="BD288" i="8" s="1"/>
  <c r="H288" i="8" s="1"/>
  <c r="FF288" i="8" s="1"/>
  <c r="FI288" i="8" s="1"/>
  <c r="C289" i="8"/>
  <c r="BD289" i="8" s="1"/>
  <c r="H289" i="8" s="1"/>
  <c r="FF289" i="8" s="1"/>
  <c r="FI289" i="8" s="1"/>
  <c r="C290" i="8"/>
  <c r="BD290" i="8" s="1"/>
  <c r="H290" i="8" s="1"/>
  <c r="FF290" i="8" s="1"/>
  <c r="FI290" i="8" s="1"/>
  <c r="C291" i="8"/>
  <c r="BD291" i="8" s="1"/>
  <c r="H291" i="8" s="1"/>
  <c r="FF291" i="8" s="1"/>
  <c r="FI291" i="8" s="1"/>
  <c r="C292" i="8"/>
  <c r="BD292" i="8" s="1"/>
  <c r="H292" i="8" s="1"/>
  <c r="FF292" i="8" s="1"/>
  <c r="FI292" i="8" s="1"/>
  <c r="C293" i="8"/>
  <c r="BD293" i="8" s="1"/>
  <c r="H293" i="8" s="1"/>
  <c r="FF293" i="8" s="1"/>
  <c r="FI293" i="8" s="1"/>
  <c r="C294" i="8"/>
  <c r="BD294" i="8" s="1"/>
  <c r="H294" i="8" s="1"/>
  <c r="FF294" i="8" s="1"/>
  <c r="FI294" i="8" s="1"/>
  <c r="C295" i="8"/>
  <c r="BD295" i="8" s="1"/>
  <c r="H295" i="8" s="1"/>
  <c r="FF295" i="8" s="1"/>
  <c r="FI295" i="8" s="1"/>
  <c r="C296" i="8"/>
  <c r="BD296" i="8" s="1"/>
  <c r="H296" i="8" s="1"/>
  <c r="FF296" i="8" s="1"/>
  <c r="FI296" i="8" s="1"/>
  <c r="C297" i="8"/>
  <c r="BD297" i="8" s="1"/>
  <c r="H297" i="8" s="1"/>
  <c r="FF297" i="8" s="1"/>
  <c r="FI297" i="8" s="1"/>
  <c r="C298" i="8"/>
  <c r="BD298" i="8" s="1"/>
  <c r="H298" i="8" s="1"/>
  <c r="FF298" i="8" s="1"/>
  <c r="FI298" i="8" s="1"/>
  <c r="C299" i="8"/>
  <c r="BD299" i="8" s="1"/>
  <c r="H299" i="8" s="1"/>
  <c r="FF299" i="8" s="1"/>
  <c r="FI299" i="8" s="1"/>
  <c r="C300" i="8"/>
  <c r="BD300" i="8" s="1"/>
  <c r="H300" i="8" s="1"/>
  <c r="FF300" i="8" s="1"/>
  <c r="FI300" i="8" s="1"/>
  <c r="C301" i="8"/>
  <c r="BD301" i="8" s="1"/>
  <c r="H301" i="8" s="1"/>
  <c r="FF301" i="8" s="1"/>
  <c r="FI301" i="8" s="1"/>
  <c r="C302" i="8"/>
  <c r="BD302" i="8" s="1"/>
  <c r="H302" i="8" s="1"/>
  <c r="FF302" i="8" s="1"/>
  <c r="FI302" i="8" s="1"/>
  <c r="C303" i="8"/>
  <c r="BD303" i="8" s="1"/>
  <c r="H303" i="8" s="1"/>
  <c r="FF303" i="8" s="1"/>
  <c r="FI303" i="8" s="1"/>
  <c r="C304" i="8"/>
  <c r="BD304" i="8" s="1"/>
  <c r="H304" i="8" s="1"/>
  <c r="FF304" i="8" s="1"/>
  <c r="FI304" i="8" s="1"/>
  <c r="C305" i="8"/>
  <c r="BD305" i="8" s="1"/>
  <c r="H305" i="8" s="1"/>
  <c r="FF305" i="8" s="1"/>
  <c r="FI305" i="8" s="1"/>
  <c r="C306" i="8"/>
  <c r="BD306" i="8" s="1"/>
  <c r="H306" i="8" s="1"/>
  <c r="FF306" i="8" s="1"/>
  <c r="FI306" i="8" s="1"/>
  <c r="C307" i="8"/>
  <c r="BD307" i="8" s="1"/>
  <c r="H307" i="8" s="1"/>
  <c r="FF307" i="8" s="1"/>
  <c r="FI307" i="8" s="1"/>
  <c r="C308" i="8"/>
  <c r="BD308" i="8" s="1"/>
  <c r="H308" i="8" s="1"/>
  <c r="FF308" i="8" s="1"/>
  <c r="FI308" i="8" s="1"/>
  <c r="C309" i="8"/>
  <c r="BD309" i="8" s="1"/>
  <c r="H309" i="8" s="1"/>
  <c r="FF309" i="8" s="1"/>
  <c r="FI309" i="8" s="1"/>
  <c r="C310" i="8"/>
  <c r="BD310" i="8" s="1"/>
  <c r="H310" i="8" s="1"/>
  <c r="FF310" i="8" s="1"/>
  <c r="FI310" i="8" s="1"/>
  <c r="C311" i="8"/>
  <c r="BD311" i="8" s="1"/>
  <c r="H311" i="8" s="1"/>
  <c r="FF311" i="8" s="1"/>
  <c r="FI311" i="8" s="1"/>
  <c r="C312" i="8"/>
  <c r="BD312" i="8" s="1"/>
  <c r="H312" i="8" s="1"/>
  <c r="FF312" i="8" s="1"/>
  <c r="FI312" i="8" s="1"/>
  <c r="C313" i="8"/>
  <c r="BD313" i="8" s="1"/>
  <c r="H313" i="8" s="1"/>
  <c r="FF313" i="8" s="1"/>
  <c r="FI313" i="8" s="1"/>
  <c r="C314" i="8"/>
  <c r="BD314" i="8" s="1"/>
  <c r="H314" i="8" s="1"/>
  <c r="FF314" i="8" s="1"/>
  <c r="FI314" i="8" s="1"/>
  <c r="C315" i="8"/>
  <c r="BD315" i="8" s="1"/>
  <c r="H315" i="8" s="1"/>
  <c r="FF315" i="8" s="1"/>
  <c r="FI315" i="8" s="1"/>
  <c r="C316" i="8"/>
  <c r="BD316" i="8" s="1"/>
  <c r="H316" i="8" s="1"/>
  <c r="FF316" i="8" s="1"/>
  <c r="FI316" i="8" s="1"/>
  <c r="C317" i="8"/>
  <c r="BD317" i="8" s="1"/>
  <c r="H317" i="8" s="1"/>
  <c r="FF317" i="8" s="1"/>
  <c r="FI317" i="8" s="1"/>
  <c r="C318" i="8"/>
  <c r="BD318" i="8" s="1"/>
  <c r="H318" i="8" s="1"/>
  <c r="FF318" i="8" s="1"/>
  <c r="FI318" i="8" s="1"/>
  <c r="C319" i="8"/>
  <c r="BD319" i="8" s="1"/>
  <c r="H319" i="8" s="1"/>
  <c r="FF319" i="8" s="1"/>
  <c r="FI319" i="8" s="1"/>
  <c r="C320" i="8"/>
  <c r="BD320" i="8" s="1"/>
  <c r="H320" i="8" s="1"/>
  <c r="FF320" i="8" s="1"/>
  <c r="FI320" i="8" s="1"/>
  <c r="C321" i="8"/>
  <c r="BD321" i="8" s="1"/>
  <c r="H321" i="8" s="1"/>
  <c r="FF321" i="8" s="1"/>
  <c r="FI321" i="8" s="1"/>
  <c r="C322" i="8"/>
  <c r="BD322" i="8" s="1"/>
  <c r="H322" i="8" s="1"/>
  <c r="FF322" i="8" s="1"/>
  <c r="FI322" i="8" s="1"/>
  <c r="C323" i="8"/>
  <c r="BD323" i="8" s="1"/>
  <c r="H323" i="8" s="1"/>
  <c r="FF323" i="8" s="1"/>
  <c r="FI323" i="8" s="1"/>
  <c r="C324" i="8"/>
  <c r="BD324" i="8" s="1"/>
  <c r="H324" i="8" s="1"/>
  <c r="FF324" i="8" s="1"/>
  <c r="FI324" i="8" s="1"/>
  <c r="C325" i="8"/>
  <c r="BD325" i="8" s="1"/>
  <c r="H325" i="8" s="1"/>
  <c r="FF325" i="8" s="1"/>
  <c r="FI325" i="8" s="1"/>
  <c r="C326" i="8"/>
  <c r="BD326" i="8" s="1"/>
  <c r="H326" i="8" s="1"/>
  <c r="FF326" i="8" s="1"/>
  <c r="FI326" i="8" s="1"/>
  <c r="C327" i="8"/>
  <c r="BD327" i="8" s="1"/>
  <c r="H327" i="8" s="1"/>
  <c r="FF327" i="8" s="1"/>
  <c r="FI327" i="8" s="1"/>
  <c r="C328" i="8"/>
  <c r="BD328" i="8" s="1"/>
  <c r="H328" i="8" s="1"/>
  <c r="FF328" i="8" s="1"/>
  <c r="FI328" i="8" s="1"/>
  <c r="C329" i="8"/>
  <c r="BD329" i="8" s="1"/>
  <c r="H329" i="8" s="1"/>
  <c r="FF329" i="8" s="1"/>
  <c r="FI329" i="8" s="1"/>
  <c r="C330" i="8"/>
  <c r="BD330" i="8" s="1"/>
  <c r="H330" i="8" s="1"/>
  <c r="FF330" i="8" s="1"/>
  <c r="FI330" i="8" s="1"/>
  <c r="C331" i="8"/>
  <c r="BD331" i="8" s="1"/>
  <c r="H331" i="8" s="1"/>
  <c r="FF331" i="8" s="1"/>
  <c r="FI331" i="8" s="1"/>
  <c r="C332" i="8"/>
  <c r="BD332" i="8" s="1"/>
  <c r="H332" i="8" s="1"/>
  <c r="FF332" i="8" s="1"/>
  <c r="FI332" i="8" s="1"/>
  <c r="C333" i="8"/>
  <c r="BD333" i="8" s="1"/>
  <c r="H333" i="8" s="1"/>
  <c r="FF333" i="8" s="1"/>
  <c r="FI333" i="8" s="1"/>
  <c r="C334" i="8"/>
  <c r="BD334" i="8" s="1"/>
  <c r="H334" i="8" s="1"/>
  <c r="FF334" i="8" s="1"/>
  <c r="FI334" i="8" s="1"/>
  <c r="C335" i="8"/>
  <c r="BD335" i="8" s="1"/>
  <c r="H335" i="8" s="1"/>
  <c r="FF335" i="8" s="1"/>
  <c r="FI335" i="8" s="1"/>
  <c r="C336" i="8"/>
  <c r="BD336" i="8" s="1"/>
  <c r="H336" i="8" s="1"/>
  <c r="FF336" i="8" s="1"/>
  <c r="FI336" i="8" s="1"/>
  <c r="C337" i="8"/>
  <c r="BD337" i="8" s="1"/>
  <c r="H337" i="8" s="1"/>
  <c r="FF337" i="8" s="1"/>
  <c r="FI337" i="8" s="1"/>
  <c r="C338" i="8"/>
  <c r="BD338" i="8" s="1"/>
  <c r="H338" i="8" s="1"/>
  <c r="FF338" i="8" s="1"/>
  <c r="FI338" i="8" s="1"/>
  <c r="C339" i="8"/>
  <c r="BD339" i="8" s="1"/>
  <c r="H339" i="8" s="1"/>
  <c r="FF339" i="8" s="1"/>
  <c r="FI339" i="8" s="1"/>
  <c r="C340" i="8"/>
  <c r="BD340" i="8" s="1"/>
  <c r="H340" i="8" s="1"/>
  <c r="FF340" i="8" s="1"/>
  <c r="FI340" i="8" s="1"/>
  <c r="C341" i="8"/>
  <c r="BD341" i="8" s="1"/>
  <c r="H341" i="8" s="1"/>
  <c r="FF341" i="8" s="1"/>
  <c r="FI341" i="8" s="1"/>
  <c r="C342" i="8"/>
  <c r="BD342" i="8" s="1"/>
  <c r="H342" i="8" s="1"/>
  <c r="FF342" i="8" s="1"/>
  <c r="FI342" i="8" s="1"/>
  <c r="C343" i="8"/>
  <c r="BD343" i="8" s="1"/>
  <c r="H343" i="8" s="1"/>
  <c r="FF343" i="8" s="1"/>
  <c r="FI343" i="8" s="1"/>
  <c r="C344" i="8"/>
  <c r="BD344" i="8" s="1"/>
  <c r="H344" i="8" s="1"/>
  <c r="FF344" i="8" s="1"/>
  <c r="FI344" i="8" s="1"/>
  <c r="C345" i="8"/>
  <c r="BD345" i="8" s="1"/>
  <c r="H345" i="8" s="1"/>
  <c r="FF345" i="8" s="1"/>
  <c r="FI345" i="8" s="1"/>
  <c r="C346" i="8"/>
  <c r="BD346" i="8" s="1"/>
  <c r="H346" i="8" s="1"/>
  <c r="FF346" i="8" s="1"/>
  <c r="FI346" i="8" s="1"/>
  <c r="C347" i="8"/>
  <c r="BD347" i="8" s="1"/>
  <c r="H347" i="8" s="1"/>
  <c r="FF347" i="8" s="1"/>
  <c r="FI347" i="8" s="1"/>
  <c r="C348" i="8"/>
  <c r="BD348" i="8" s="1"/>
  <c r="H348" i="8" s="1"/>
  <c r="FF348" i="8" s="1"/>
  <c r="FI348" i="8" s="1"/>
  <c r="C349" i="8"/>
  <c r="BD349" i="8" s="1"/>
  <c r="H349" i="8" s="1"/>
  <c r="FF349" i="8" s="1"/>
  <c r="FI349" i="8" s="1"/>
  <c r="C350" i="8"/>
  <c r="BD350" i="8" s="1"/>
  <c r="H350" i="8" s="1"/>
  <c r="FF350" i="8" s="1"/>
  <c r="FI350" i="8" s="1"/>
  <c r="C351" i="8"/>
  <c r="BD351" i="8" s="1"/>
  <c r="H351" i="8" s="1"/>
  <c r="FF351" i="8" s="1"/>
  <c r="FI351" i="8" s="1"/>
  <c r="C352" i="8"/>
  <c r="BD352" i="8" s="1"/>
  <c r="H352" i="8" s="1"/>
  <c r="FF352" i="8" s="1"/>
  <c r="FI352" i="8" s="1"/>
  <c r="C353" i="8"/>
  <c r="BD353" i="8" s="1"/>
  <c r="H353" i="8" s="1"/>
  <c r="FF353" i="8" s="1"/>
  <c r="FI353" i="8" s="1"/>
  <c r="C354" i="8"/>
  <c r="BD354" i="8" s="1"/>
  <c r="H354" i="8" s="1"/>
  <c r="FF354" i="8" s="1"/>
  <c r="FI354" i="8" s="1"/>
  <c r="C355" i="8"/>
  <c r="BD355" i="8" s="1"/>
  <c r="H355" i="8" s="1"/>
  <c r="FF355" i="8" s="1"/>
  <c r="FI355" i="8" s="1"/>
  <c r="C356" i="8"/>
  <c r="BD356" i="8" s="1"/>
  <c r="H356" i="8" s="1"/>
  <c r="FF356" i="8" s="1"/>
  <c r="FI356" i="8" s="1"/>
  <c r="C357" i="8"/>
  <c r="BD357" i="8" s="1"/>
  <c r="H357" i="8" s="1"/>
  <c r="FF357" i="8" s="1"/>
  <c r="FI357" i="8" s="1"/>
  <c r="C358" i="8"/>
  <c r="BD358" i="8" s="1"/>
  <c r="H358" i="8" s="1"/>
  <c r="FF358" i="8" s="1"/>
  <c r="FI358" i="8" s="1"/>
  <c r="C359" i="8"/>
  <c r="BD359" i="8" s="1"/>
  <c r="H359" i="8" s="1"/>
  <c r="FF359" i="8" s="1"/>
  <c r="FI359" i="8" s="1"/>
  <c r="C360" i="8"/>
  <c r="BD360" i="8" s="1"/>
  <c r="H360" i="8" s="1"/>
  <c r="FF360" i="8" s="1"/>
  <c r="FI360" i="8" s="1"/>
  <c r="C361" i="8"/>
  <c r="BD361" i="8" s="1"/>
  <c r="H361" i="8" s="1"/>
  <c r="FF361" i="8" s="1"/>
  <c r="FI361" i="8" s="1"/>
  <c r="C362" i="8"/>
  <c r="BD362" i="8" s="1"/>
  <c r="H362" i="8" s="1"/>
  <c r="FF362" i="8" s="1"/>
  <c r="FI362" i="8" s="1"/>
  <c r="C363" i="8"/>
  <c r="C364" i="8"/>
  <c r="BD364" i="8" s="1"/>
  <c r="H364" i="8" s="1"/>
  <c r="FF364" i="8" s="1"/>
  <c r="FI364" i="8" s="1"/>
  <c r="C365" i="8"/>
  <c r="BD365" i="8" s="1"/>
  <c r="H365" i="8" s="1"/>
  <c r="FF365" i="8" s="1"/>
  <c r="FI365" i="8" s="1"/>
  <c r="C366" i="8"/>
  <c r="BD366" i="8" s="1"/>
  <c r="C367" i="8"/>
  <c r="C368" i="8"/>
  <c r="BD368" i="8" s="1"/>
  <c r="H368" i="8" s="1"/>
  <c r="FF368" i="8" s="1"/>
  <c r="FI368" i="8" s="1"/>
  <c r="C369" i="8"/>
  <c r="BD369" i="8" s="1"/>
  <c r="H369" i="8" s="1"/>
  <c r="FF369" i="8" s="1"/>
  <c r="FI369" i="8" s="1"/>
  <c r="C370" i="8"/>
  <c r="BD370" i="8" s="1"/>
  <c r="H370" i="8" s="1"/>
  <c r="FF370" i="8" s="1"/>
  <c r="FI370" i="8" s="1"/>
  <c r="C371" i="8"/>
  <c r="C372" i="8"/>
  <c r="C373" i="8"/>
  <c r="BD373" i="8" s="1"/>
  <c r="H373" i="8" s="1"/>
  <c r="FF373" i="8" s="1"/>
  <c r="FI373" i="8" s="1"/>
  <c r="C374" i="8"/>
  <c r="BD374" i="8" s="1"/>
  <c r="H374" i="8" s="1"/>
  <c r="FF374" i="8" s="1"/>
  <c r="FI374" i="8" s="1"/>
  <c r="C375" i="8"/>
  <c r="C376" i="8"/>
  <c r="BD376" i="8" s="1"/>
  <c r="H376" i="8" s="1"/>
  <c r="FF376" i="8" s="1"/>
  <c r="FI376" i="8" s="1"/>
  <c r="C377" i="8"/>
  <c r="BD377" i="8" s="1"/>
  <c r="H377" i="8" s="1"/>
  <c r="FF377" i="8" s="1"/>
  <c r="FI377" i="8" s="1"/>
  <c r="C378" i="8"/>
  <c r="BD378" i="8" s="1"/>
  <c r="H378" i="8" s="1"/>
  <c r="FF378" i="8" s="1"/>
  <c r="FI378" i="8" s="1"/>
  <c r="C379" i="8"/>
  <c r="C380" i="8"/>
  <c r="BD380" i="8" s="1"/>
  <c r="H380" i="8" s="1"/>
  <c r="FF380" i="8" s="1"/>
  <c r="FI380" i="8" s="1"/>
  <c r="C381" i="8"/>
  <c r="BD381" i="8" s="1"/>
  <c r="H381" i="8" s="1"/>
  <c r="FF381" i="8" s="1"/>
  <c r="FI381" i="8" s="1"/>
  <c r="C382" i="8"/>
  <c r="BD382" i="8" s="1"/>
  <c r="C383" i="8"/>
  <c r="C384" i="8"/>
  <c r="BD384" i="8" s="1"/>
  <c r="H384" i="8" s="1"/>
  <c r="FF384" i="8" s="1"/>
  <c r="FI384" i="8" s="1"/>
  <c r="C385" i="8"/>
  <c r="BD385" i="8" s="1"/>
  <c r="H385" i="8" s="1"/>
  <c r="FF385" i="8" s="1"/>
  <c r="FI385" i="8" s="1"/>
  <c r="C386" i="8"/>
  <c r="BD386" i="8" s="1"/>
  <c r="C387" i="8"/>
  <c r="C388" i="8"/>
  <c r="BD388" i="8" s="1"/>
  <c r="H388" i="8" s="1"/>
  <c r="FF388" i="8" s="1"/>
  <c r="FI388" i="8" s="1"/>
  <c r="C389" i="8"/>
  <c r="BD389" i="8" s="1"/>
  <c r="H389" i="8" s="1"/>
  <c r="FF389" i="8" s="1"/>
  <c r="FI389" i="8" s="1"/>
  <c r="C390" i="8"/>
  <c r="BD390" i="8" s="1"/>
  <c r="C391" i="8"/>
  <c r="C392" i="8"/>
  <c r="C393" i="8"/>
  <c r="BD393" i="8" s="1"/>
  <c r="H393" i="8" s="1"/>
  <c r="FF393" i="8" s="1"/>
  <c r="FI393" i="8" s="1"/>
  <c r="C394" i="8"/>
  <c r="BD394" i="8" s="1"/>
  <c r="H394" i="8" s="1"/>
  <c r="FF394" i="8" s="1"/>
  <c r="FI394" i="8" s="1"/>
  <c r="C395" i="8"/>
  <c r="C396" i="8"/>
  <c r="C397" i="8"/>
  <c r="BD397" i="8" s="1"/>
  <c r="H397" i="8" s="1"/>
  <c r="FF397" i="8" s="1"/>
  <c r="FI397" i="8" s="1"/>
  <c r="C398" i="8"/>
  <c r="BD398" i="8" s="1"/>
  <c r="C399" i="8"/>
  <c r="C400" i="8"/>
  <c r="BD400" i="8" s="1"/>
  <c r="H400" i="8" s="1"/>
  <c r="FF400" i="8" s="1"/>
  <c r="FI400" i="8" s="1"/>
  <c r="C401" i="8"/>
  <c r="BD401" i="8" s="1"/>
  <c r="H401" i="8" s="1"/>
  <c r="FF401" i="8" s="1"/>
  <c r="FI401" i="8" s="1"/>
  <c r="C402" i="8"/>
  <c r="BD402" i="8" s="1"/>
  <c r="C403" i="8"/>
  <c r="C404" i="8"/>
  <c r="BD404" i="8" s="1"/>
  <c r="H404" i="8" s="1"/>
  <c r="FF404" i="8" s="1"/>
  <c r="FI404" i="8" s="1"/>
  <c r="C405" i="8"/>
  <c r="BD405" i="8" s="1"/>
  <c r="H405" i="8" s="1"/>
  <c r="FF405" i="8" s="1"/>
  <c r="FI405" i="8" s="1"/>
  <c r="C10" i="8"/>
  <c r="H203" i="8"/>
  <c r="FF203" i="8" s="1"/>
  <c r="FI203" i="8" s="1"/>
  <c r="H10" i="8"/>
  <c r="FF10" i="8" s="1"/>
  <c r="FI10" i="8" s="1"/>
  <c r="D414" i="8"/>
  <c r="I406" i="8"/>
  <c r="J406" i="8"/>
  <c r="K406" i="8"/>
  <c r="L406" i="8"/>
  <c r="M406" i="8"/>
  <c r="N406" i="8"/>
  <c r="C19" i="10" s="1"/>
  <c r="O406" i="8"/>
  <c r="P406" i="8"/>
  <c r="Q406" i="8"/>
  <c r="R406" i="8"/>
  <c r="S406" i="8"/>
  <c r="T406" i="8"/>
  <c r="C20" i="10" s="1"/>
  <c r="U406" i="8"/>
  <c r="V406" i="8"/>
  <c r="W406" i="8"/>
  <c r="X406" i="8"/>
  <c r="Y406" i="8"/>
  <c r="Z406" i="8"/>
  <c r="C21" i="10" s="1"/>
  <c r="AA406" i="8"/>
  <c r="AB406" i="8"/>
  <c r="AC406" i="8"/>
  <c r="AD406" i="8"/>
  <c r="AE406" i="8"/>
  <c r="AF406" i="8"/>
  <c r="C22" i="10" s="1"/>
  <c r="AG406" i="8"/>
  <c r="AH406" i="8"/>
  <c r="AI406" i="8"/>
  <c r="AJ406" i="8"/>
  <c r="AK406" i="8"/>
  <c r="AL406" i="8"/>
  <c r="C23" i="10" s="1"/>
  <c r="AM406" i="8"/>
  <c r="AN406" i="8"/>
  <c r="AO406" i="8"/>
  <c r="AP406" i="8"/>
  <c r="AQ406" i="8"/>
  <c r="AR406" i="8"/>
  <c r="C24" i="10" s="1"/>
  <c r="AS406" i="8"/>
  <c r="AT406" i="8"/>
  <c r="AU406" i="8"/>
  <c r="AV406" i="8"/>
  <c r="AW406" i="8"/>
  <c r="AX406" i="8"/>
  <c r="C25" i="10" s="1"/>
  <c r="AY406" i="8"/>
  <c r="AZ406" i="8"/>
  <c r="BA406" i="8"/>
  <c r="BB406" i="8"/>
  <c r="BC406" i="8"/>
  <c r="BE406" i="8"/>
  <c r="BF406" i="8"/>
  <c r="BG406" i="8"/>
  <c r="BH406" i="8"/>
  <c r="C27" i="10" s="1"/>
  <c r="BI406" i="8"/>
  <c r="BJ406" i="8"/>
  <c r="BK406" i="8"/>
  <c r="C28" i="10" s="1"/>
  <c r="BL406" i="8"/>
  <c r="BM406" i="8"/>
  <c r="BN406" i="8"/>
  <c r="BO406" i="8"/>
  <c r="BP406" i="8"/>
  <c r="BQ406" i="8"/>
  <c r="C29" i="10" s="1"/>
  <c r="BR406" i="8"/>
  <c r="BS406" i="8"/>
  <c r="BT406" i="8"/>
  <c r="BU406" i="8"/>
  <c r="BV406" i="8"/>
  <c r="BW406" i="8"/>
  <c r="BX406" i="8"/>
  <c r="C31" i="10" s="1"/>
  <c r="BY406" i="8"/>
  <c r="BY407" i="8" s="1"/>
  <c r="BZ406" i="8"/>
  <c r="CA406" i="8"/>
  <c r="CB406" i="8"/>
  <c r="CC406" i="8"/>
  <c r="CD406" i="8"/>
  <c r="CE406" i="8"/>
  <c r="CF406" i="8"/>
  <c r="C33" i="10" s="1"/>
  <c r="CG406" i="8"/>
  <c r="CH406" i="8"/>
  <c r="CI406" i="8"/>
  <c r="CJ406" i="8"/>
  <c r="CK406" i="8"/>
  <c r="CL406" i="8"/>
  <c r="CM406" i="8"/>
  <c r="C34" i="10" s="1"/>
  <c r="CN406" i="8"/>
  <c r="CO406" i="8"/>
  <c r="CP406" i="8"/>
  <c r="CQ406" i="8"/>
  <c r="CR406" i="8"/>
  <c r="CS406" i="8"/>
  <c r="CT406" i="8"/>
  <c r="C35" i="10" s="1"/>
  <c r="CU406" i="8"/>
  <c r="CV406" i="8"/>
  <c r="CW406" i="8"/>
  <c r="CX406" i="8"/>
  <c r="CY406" i="8"/>
  <c r="CZ406" i="8"/>
  <c r="DA406" i="8"/>
  <c r="C36" i="10" s="1"/>
  <c r="DB406" i="8"/>
  <c r="DC406" i="8"/>
  <c r="DD406" i="8"/>
  <c r="DE406" i="8"/>
  <c r="DF406" i="8"/>
  <c r="DG406" i="8"/>
  <c r="DH406" i="8"/>
  <c r="C37" i="10" s="1"/>
  <c r="DI406" i="8"/>
  <c r="DJ406" i="8"/>
  <c r="DK406" i="8"/>
  <c r="DL406" i="8"/>
  <c r="DM406" i="8"/>
  <c r="DN406" i="8"/>
  <c r="DO406" i="8"/>
  <c r="C38" i="10" s="1"/>
  <c r="DP406" i="8"/>
  <c r="DQ406" i="8"/>
  <c r="DR406" i="8"/>
  <c r="DS406" i="8"/>
  <c r="DT406" i="8"/>
  <c r="DU406" i="8"/>
  <c r="DV406" i="8"/>
  <c r="C39" i="10" s="1"/>
  <c r="DW406" i="8"/>
  <c r="DX406" i="8"/>
  <c r="DY406" i="8"/>
  <c r="DZ406" i="8"/>
  <c r="EA406" i="8"/>
  <c r="EB406" i="8"/>
  <c r="EC406" i="8"/>
  <c r="C41" i="10" s="1"/>
  <c r="ED406" i="8"/>
  <c r="EE406" i="8"/>
  <c r="EF406" i="8"/>
  <c r="EG406" i="8"/>
  <c r="EH406" i="8"/>
  <c r="EI406" i="8"/>
  <c r="EJ406" i="8"/>
  <c r="C42" i="10" s="1"/>
  <c r="EK406" i="8"/>
  <c r="EL406" i="8"/>
  <c r="EM406" i="8"/>
  <c r="EN406" i="8"/>
  <c r="EO406" i="8"/>
  <c r="EP406" i="8"/>
  <c r="EQ406" i="8"/>
  <c r="C43" i="10" s="1"/>
  <c r="ER406" i="8"/>
  <c r="ES406" i="8"/>
  <c r="ET406" i="8"/>
  <c r="EU406" i="8"/>
  <c r="C44" i="10" s="1"/>
  <c r="EV406" i="8"/>
  <c r="EW406" i="8"/>
  <c r="EX406" i="8"/>
  <c r="C45" i="10" s="1"/>
  <c r="EY406" i="8"/>
  <c r="EZ406" i="8"/>
  <c r="FB406" i="8"/>
  <c r="FC406" i="8"/>
  <c r="FD406" i="8"/>
  <c r="C48" i="10" s="1"/>
  <c r="D406" i="8"/>
  <c r="H6" i="10" s="1"/>
  <c r="E406" i="8"/>
  <c r="G406" i="8"/>
  <c r="J6" i="10" s="1"/>
  <c r="F16" i="10" s="1"/>
  <c r="L6" i="10" l="1"/>
  <c r="I16" i="10"/>
  <c r="C32" i="10"/>
  <c r="C71" i="10" s="1"/>
  <c r="C72" i="10" s="1"/>
  <c r="FA406" i="8"/>
  <c r="C47" i="10" s="1"/>
  <c r="C46" i="10" s="1"/>
  <c r="C46" i="11"/>
  <c r="BX411" i="8"/>
  <c r="BX412" i="8" s="1"/>
  <c r="EC407" i="8"/>
  <c r="BQ407" i="8"/>
  <c r="FE407" i="8"/>
  <c r="EX407" i="8"/>
  <c r="BX407" i="8"/>
  <c r="BH407" i="8"/>
  <c r="EU407" i="8"/>
  <c r="EQ407" i="8"/>
  <c r="BK407" i="8"/>
  <c r="C25" i="11"/>
  <c r="D25" i="11" s="1"/>
  <c r="E25" i="11" s="1"/>
  <c r="E16" i="10"/>
  <c r="E28" i="10" s="1"/>
  <c r="I15" i="11"/>
  <c r="H390" i="8"/>
  <c r="FF390" i="8" s="1"/>
  <c r="FI390" i="8" s="1"/>
  <c r="FM390" i="8" s="1"/>
  <c r="FP390" i="8" s="1"/>
  <c r="FM405" i="8"/>
  <c r="FP405" i="8" s="1"/>
  <c r="FM389" i="8"/>
  <c r="FP389" i="8" s="1"/>
  <c r="FM361" i="8"/>
  <c r="FP361" i="8" s="1"/>
  <c r="FM345" i="8"/>
  <c r="FP345" i="8" s="1"/>
  <c r="FM329" i="8"/>
  <c r="FP329" i="8" s="1"/>
  <c r="FM317" i="8"/>
  <c r="FP317" i="8" s="1"/>
  <c r="FP565" i="8" s="1"/>
  <c r="FM289" i="8"/>
  <c r="FP289" i="8" s="1"/>
  <c r="FM261" i="8"/>
  <c r="FP261" i="8" s="1"/>
  <c r="FM249" i="8"/>
  <c r="FP249" i="8" s="1"/>
  <c r="FM237" i="8"/>
  <c r="FP237" i="8" s="1"/>
  <c r="FM221" i="8"/>
  <c r="FP221" i="8" s="1"/>
  <c r="FM285" i="8"/>
  <c r="FP285" i="8" s="1"/>
  <c r="FM277" i="8"/>
  <c r="FP277" i="8" s="1"/>
  <c r="FM245" i="8"/>
  <c r="FP245" i="8" s="1"/>
  <c r="FM213" i="8"/>
  <c r="FP213" i="8" s="1"/>
  <c r="FM189" i="8"/>
  <c r="FP189" i="8" s="1"/>
  <c r="FM161" i="8"/>
  <c r="FP161" i="8" s="1"/>
  <c r="FM133" i="8"/>
  <c r="FP133" i="8" s="1"/>
  <c r="FM114" i="8"/>
  <c r="FP114" i="8" s="1"/>
  <c r="FM82" i="8"/>
  <c r="FP82" i="8" s="1"/>
  <c r="FP421" i="8" s="1"/>
  <c r="FM58" i="8"/>
  <c r="FP58" i="8" s="1"/>
  <c r="FM34" i="8"/>
  <c r="FP34" i="8" s="1"/>
  <c r="FM18" i="8"/>
  <c r="FP18" i="8" s="1"/>
  <c r="FM10" i="8"/>
  <c r="FM171" i="8"/>
  <c r="FP171" i="8" s="1"/>
  <c r="FM404" i="8"/>
  <c r="FP404" i="8" s="1"/>
  <c r="FM400" i="8"/>
  <c r="FP400" i="8" s="1"/>
  <c r="FM388" i="8"/>
  <c r="FP388" i="8" s="1"/>
  <c r="FM384" i="8"/>
  <c r="FP384" i="8" s="1"/>
  <c r="FM380" i="8"/>
  <c r="FP380" i="8" s="1"/>
  <c r="FM376" i="8"/>
  <c r="FP376" i="8" s="1"/>
  <c r="FM368" i="8"/>
  <c r="FP368" i="8" s="1"/>
  <c r="FM364" i="8"/>
  <c r="FP364" i="8" s="1"/>
  <c r="FM360" i="8"/>
  <c r="FP360" i="8" s="1"/>
  <c r="FM356" i="8"/>
  <c r="FP356" i="8" s="1"/>
  <c r="FM352" i="8"/>
  <c r="FP352" i="8" s="1"/>
  <c r="FM348" i="8"/>
  <c r="FP348" i="8" s="1"/>
  <c r="FP569" i="8" s="1"/>
  <c r="FM344" i="8"/>
  <c r="FP344" i="8" s="1"/>
  <c r="FP567" i="8" s="1"/>
  <c r="FM340" i="8"/>
  <c r="FP340" i="8" s="1"/>
  <c r="FM336" i="8"/>
  <c r="FP336" i="8" s="1"/>
  <c r="FM332" i="8"/>
  <c r="FP332" i="8" s="1"/>
  <c r="FM328" i="8"/>
  <c r="FP328" i="8" s="1"/>
  <c r="FM324" i="8"/>
  <c r="FP324" i="8" s="1"/>
  <c r="FM320" i="8"/>
  <c r="FP320" i="8" s="1"/>
  <c r="FM316" i="8"/>
  <c r="FP316" i="8" s="1"/>
  <c r="FM312" i="8"/>
  <c r="FP312" i="8" s="1"/>
  <c r="FM308" i="8"/>
  <c r="FP308" i="8" s="1"/>
  <c r="FM304" i="8"/>
  <c r="FP304" i="8" s="1"/>
  <c r="FM300" i="8"/>
  <c r="FP300" i="8" s="1"/>
  <c r="FM296" i="8"/>
  <c r="FP296" i="8" s="1"/>
  <c r="FM292" i="8"/>
  <c r="FP292" i="8" s="1"/>
  <c r="FM288" i="8"/>
  <c r="FP288" i="8" s="1"/>
  <c r="FM284" i="8"/>
  <c r="FP284" i="8" s="1"/>
  <c r="FM280" i="8"/>
  <c r="FP280" i="8" s="1"/>
  <c r="FM276" i="8"/>
  <c r="FP276" i="8" s="1"/>
  <c r="FM272" i="8"/>
  <c r="FP272" i="8" s="1"/>
  <c r="FM268" i="8"/>
  <c r="FP268" i="8" s="1"/>
  <c r="FM264" i="8"/>
  <c r="FP264" i="8" s="1"/>
  <c r="FM260" i="8"/>
  <c r="FP260" i="8" s="1"/>
  <c r="FM256" i="8"/>
  <c r="FP256" i="8" s="1"/>
  <c r="FM252" i="8"/>
  <c r="FP252" i="8" s="1"/>
  <c r="FM248" i="8"/>
  <c r="FP248" i="8" s="1"/>
  <c r="FM244" i="8"/>
  <c r="FP244" i="8" s="1"/>
  <c r="FM240" i="8"/>
  <c r="FP240" i="8" s="1"/>
  <c r="FM236" i="8"/>
  <c r="FP236" i="8" s="1"/>
  <c r="FM232" i="8"/>
  <c r="FP232" i="8" s="1"/>
  <c r="FM228" i="8"/>
  <c r="FP228" i="8" s="1"/>
  <c r="FM224" i="8"/>
  <c r="FP224" i="8" s="1"/>
  <c r="FM220" i="8"/>
  <c r="FP220" i="8" s="1"/>
  <c r="FM216" i="8"/>
  <c r="FP216" i="8" s="1"/>
  <c r="FM212" i="8"/>
  <c r="FP212" i="8" s="1"/>
  <c r="FM208" i="8"/>
  <c r="FP208" i="8" s="1"/>
  <c r="FM204" i="8"/>
  <c r="FP204" i="8" s="1"/>
  <c r="FM200" i="8"/>
  <c r="FP200" i="8" s="1"/>
  <c r="FM196" i="8"/>
  <c r="FP196" i="8" s="1"/>
  <c r="FM192" i="8"/>
  <c r="FP192" i="8" s="1"/>
  <c r="FM188" i="8"/>
  <c r="FP188" i="8" s="1"/>
  <c r="FM184" i="8"/>
  <c r="FP184" i="8" s="1"/>
  <c r="FM180" i="8"/>
  <c r="FP180" i="8" s="1"/>
  <c r="FM176" i="8"/>
  <c r="FP176" i="8" s="1"/>
  <c r="FM172" i="8"/>
  <c r="FP172" i="8" s="1"/>
  <c r="FM168" i="8"/>
  <c r="FP168" i="8" s="1"/>
  <c r="FM164" i="8"/>
  <c r="FP164" i="8" s="1"/>
  <c r="FP557" i="8" s="1"/>
  <c r="FM160" i="8"/>
  <c r="FP160" i="8" s="1"/>
  <c r="FM156" i="8"/>
  <c r="FP156" i="8" s="1"/>
  <c r="FP553" i="8" s="1"/>
  <c r="FM152" i="8"/>
  <c r="FP152" i="8" s="1"/>
  <c r="FM148" i="8"/>
  <c r="FP148" i="8" s="1"/>
  <c r="FP543" i="8" s="1"/>
  <c r="FM144" i="8"/>
  <c r="FP144" i="8" s="1"/>
  <c r="FM140" i="8"/>
  <c r="FP140" i="8" s="1"/>
  <c r="FP539" i="8" s="1"/>
  <c r="FM136" i="8"/>
  <c r="FP136" i="8" s="1"/>
  <c r="FM132" i="8"/>
  <c r="FP132" i="8" s="1"/>
  <c r="FM128" i="8"/>
  <c r="FP128" i="8" s="1"/>
  <c r="FM124" i="8"/>
  <c r="FP124" i="8" s="1"/>
  <c r="FM121" i="8"/>
  <c r="FP121" i="8" s="1"/>
  <c r="FM117" i="8"/>
  <c r="FP117" i="8" s="1"/>
  <c r="FM113" i="8"/>
  <c r="FP113" i="8" s="1"/>
  <c r="FM109" i="8"/>
  <c r="FP109" i="8" s="1"/>
  <c r="FP515" i="8" s="1"/>
  <c r="FM105" i="8"/>
  <c r="FP105" i="8" s="1"/>
  <c r="FM101" i="8"/>
  <c r="FP101" i="8" s="1"/>
  <c r="FP499" i="8" s="1"/>
  <c r="FM97" i="8"/>
  <c r="FP97" i="8" s="1"/>
  <c r="FM93" i="8"/>
  <c r="FP93" i="8" s="1"/>
  <c r="FM89" i="8"/>
  <c r="FP89" i="8" s="1"/>
  <c r="FM85" i="8"/>
  <c r="FP85" i="8" s="1"/>
  <c r="FP485" i="8" s="1"/>
  <c r="FM81" i="8"/>
  <c r="FP81" i="8" s="1"/>
  <c r="FM77" i="8"/>
  <c r="FP77" i="8" s="1"/>
  <c r="FM73" i="8"/>
  <c r="FP73" i="8" s="1"/>
  <c r="FM69" i="8"/>
  <c r="FP69" i="8" s="1"/>
  <c r="FM65" i="8"/>
  <c r="FP65" i="8" s="1"/>
  <c r="FM61" i="8"/>
  <c r="FP61" i="8" s="1"/>
  <c r="FM57" i="8"/>
  <c r="FP57" i="8" s="1"/>
  <c r="FM53" i="8"/>
  <c r="FP53" i="8" s="1"/>
  <c r="FM49" i="8"/>
  <c r="FP49" i="8" s="1"/>
  <c r="FM45" i="8"/>
  <c r="FP45" i="8" s="1"/>
  <c r="FM41" i="8"/>
  <c r="FP41" i="8" s="1"/>
  <c r="FP495" i="8" s="1"/>
  <c r="FM37" i="8"/>
  <c r="FP37" i="8" s="1"/>
  <c r="FP445" i="8" s="1"/>
  <c r="FM33" i="8"/>
  <c r="FP33" i="8" s="1"/>
  <c r="FM29" i="8"/>
  <c r="FP29" i="8" s="1"/>
  <c r="FM25" i="8"/>
  <c r="FP25" i="8" s="1"/>
  <c r="FM21" i="8"/>
  <c r="FP21" i="8" s="1"/>
  <c r="FM17" i="8"/>
  <c r="FP17" i="8" s="1"/>
  <c r="FM13" i="8"/>
  <c r="FP13" i="8" s="1"/>
  <c r="FM373" i="8"/>
  <c r="FP373" i="8" s="1"/>
  <c r="FM274" i="8"/>
  <c r="FP274" i="8" s="1"/>
  <c r="FM205" i="8"/>
  <c r="FP205" i="8" s="1"/>
  <c r="FM401" i="8"/>
  <c r="FP401" i="8" s="1"/>
  <c r="FM393" i="8"/>
  <c r="FP393" i="8" s="1"/>
  <c r="FM381" i="8"/>
  <c r="FP381" i="8" s="1"/>
  <c r="FP573" i="8" s="1"/>
  <c r="FM369" i="8"/>
  <c r="FP369" i="8" s="1"/>
  <c r="FM353" i="8"/>
  <c r="FP353" i="8" s="1"/>
  <c r="FP571" i="8" s="1"/>
  <c r="FM273" i="8"/>
  <c r="FP273" i="8" s="1"/>
  <c r="FM265" i="8"/>
  <c r="FP265" i="8" s="1"/>
  <c r="FM257" i="8"/>
  <c r="FP257" i="8" s="1"/>
  <c r="FM241" i="8"/>
  <c r="FP241" i="8" s="1"/>
  <c r="FM229" i="8"/>
  <c r="FP229" i="8" s="1"/>
  <c r="FM217" i="8"/>
  <c r="FP217" i="8" s="1"/>
  <c r="FM201" i="8"/>
  <c r="FP201" i="8" s="1"/>
  <c r="FM193" i="8"/>
  <c r="FP193" i="8" s="1"/>
  <c r="FM181" i="8"/>
  <c r="FP181" i="8" s="1"/>
  <c r="FM173" i="8"/>
  <c r="FP173" i="8" s="1"/>
  <c r="FM165" i="8"/>
  <c r="FP165" i="8" s="1"/>
  <c r="FM157" i="8"/>
  <c r="FP157" i="8" s="1"/>
  <c r="FM149" i="8"/>
  <c r="FP149" i="8" s="1"/>
  <c r="FM141" i="8"/>
  <c r="FP141" i="8" s="1"/>
  <c r="FM125" i="8"/>
  <c r="FP125" i="8" s="1"/>
  <c r="FP527" i="8" s="1"/>
  <c r="FM122" i="8"/>
  <c r="FP122" i="8" s="1"/>
  <c r="FM110" i="8"/>
  <c r="FP110" i="8" s="1"/>
  <c r="FP517" i="8" s="1"/>
  <c r="FM102" i="8"/>
  <c r="FP102" i="8" s="1"/>
  <c r="FP501" i="8" s="1"/>
  <c r="FM94" i="8"/>
  <c r="FP94" i="8" s="1"/>
  <c r="FM86" i="8"/>
  <c r="FP86" i="8" s="1"/>
  <c r="FM74" i="8"/>
  <c r="FP74" i="8" s="1"/>
  <c r="FM66" i="8"/>
  <c r="FP66" i="8" s="1"/>
  <c r="FM54" i="8"/>
  <c r="FP54" i="8" s="1"/>
  <c r="FM42" i="8"/>
  <c r="FP42" i="8" s="1"/>
  <c r="FQ406" i="8"/>
  <c r="FM303" i="8"/>
  <c r="FP303" i="8" s="1"/>
  <c r="FM255" i="8"/>
  <c r="FP255" i="8" s="1"/>
  <c r="FM203" i="8"/>
  <c r="FP203" i="8" s="1"/>
  <c r="FM359" i="8"/>
  <c r="FP359" i="8" s="1"/>
  <c r="FM355" i="8"/>
  <c r="FP355" i="8" s="1"/>
  <c r="FM351" i="8"/>
  <c r="FP351" i="8" s="1"/>
  <c r="FM347" i="8"/>
  <c r="FP347" i="8" s="1"/>
  <c r="FM343" i="8"/>
  <c r="FP343" i="8" s="1"/>
  <c r="FM339" i="8"/>
  <c r="FP339" i="8" s="1"/>
  <c r="FM335" i="8"/>
  <c r="FP335" i="8" s="1"/>
  <c r="FM331" i="8"/>
  <c r="FP331" i="8" s="1"/>
  <c r="FM327" i="8"/>
  <c r="FP327" i="8" s="1"/>
  <c r="FM323" i="8"/>
  <c r="FP323" i="8" s="1"/>
  <c r="FM315" i="8"/>
  <c r="FP315" i="8" s="1"/>
  <c r="FP563" i="8" s="1"/>
  <c r="FM311" i="8"/>
  <c r="FP311" i="8" s="1"/>
  <c r="FM307" i="8"/>
  <c r="FP307" i="8" s="1"/>
  <c r="FM299" i="8"/>
  <c r="FP299" i="8" s="1"/>
  <c r="FM295" i="8"/>
  <c r="FP295" i="8" s="1"/>
  <c r="FM291" i="8"/>
  <c r="FP291" i="8" s="1"/>
  <c r="FM287" i="8"/>
  <c r="FP287" i="8" s="1"/>
  <c r="FM283" i="8"/>
  <c r="FP283" i="8" s="1"/>
  <c r="FM279" i="8"/>
  <c r="FP279" i="8" s="1"/>
  <c r="FM275" i="8"/>
  <c r="FP275" i="8" s="1"/>
  <c r="FM271" i="8"/>
  <c r="FP271" i="8" s="1"/>
  <c r="FM267" i="8"/>
  <c r="FP267" i="8" s="1"/>
  <c r="FM263" i="8"/>
  <c r="FP263" i="8" s="1"/>
  <c r="FM259" i="8"/>
  <c r="FP259" i="8" s="1"/>
  <c r="FM251" i="8"/>
  <c r="FP251" i="8" s="1"/>
  <c r="FM247" i="8"/>
  <c r="FP247" i="8" s="1"/>
  <c r="FM243" i="8"/>
  <c r="FP243" i="8" s="1"/>
  <c r="FM235" i="8"/>
  <c r="FP235" i="8" s="1"/>
  <c r="FM231" i="8"/>
  <c r="FP231" i="8" s="1"/>
  <c r="FM227" i="8"/>
  <c r="FP227" i="8" s="1"/>
  <c r="FM223" i="8"/>
  <c r="FP223" i="8" s="1"/>
  <c r="FM219" i="8"/>
  <c r="FP219" i="8" s="1"/>
  <c r="FM215" i="8"/>
  <c r="FP215" i="8" s="1"/>
  <c r="FM207" i="8"/>
  <c r="FP207" i="8" s="1"/>
  <c r="FM199" i="8"/>
  <c r="FP199" i="8" s="1"/>
  <c r="FM195" i="8"/>
  <c r="FP195" i="8" s="1"/>
  <c r="FM191" i="8"/>
  <c r="FP191" i="8" s="1"/>
  <c r="FM187" i="8"/>
  <c r="FP187" i="8" s="1"/>
  <c r="FM183" i="8"/>
  <c r="FP183" i="8" s="1"/>
  <c r="FM179" i="8"/>
  <c r="FP179" i="8" s="1"/>
  <c r="FM175" i="8"/>
  <c r="FP175" i="8" s="1"/>
  <c r="FM167" i="8"/>
  <c r="FP167" i="8" s="1"/>
  <c r="FP547" i="8" s="1"/>
  <c r="FM163" i="8"/>
  <c r="FP163" i="8" s="1"/>
  <c r="FM159" i="8"/>
  <c r="FP159" i="8" s="1"/>
  <c r="FP545" i="8" s="1"/>
  <c r="FM155" i="8"/>
  <c r="FP155" i="8" s="1"/>
  <c r="FM151" i="8"/>
  <c r="FP151" i="8" s="1"/>
  <c r="FM147" i="8"/>
  <c r="FP147" i="8" s="1"/>
  <c r="FP541" i="8" s="1"/>
  <c r="FM143" i="8"/>
  <c r="FP143" i="8" s="1"/>
  <c r="FM139" i="8"/>
  <c r="FP139" i="8" s="1"/>
  <c r="FP537" i="8" s="1"/>
  <c r="FM135" i="8"/>
  <c r="FP135" i="8" s="1"/>
  <c r="FM131" i="8"/>
  <c r="FP131" i="8" s="1"/>
  <c r="FM127" i="8"/>
  <c r="FP127" i="8" s="1"/>
  <c r="FM120" i="8"/>
  <c r="FP120" i="8" s="1"/>
  <c r="FM116" i="8"/>
  <c r="FP116" i="8" s="1"/>
  <c r="FM112" i="8"/>
  <c r="FP112" i="8" s="1"/>
  <c r="FM108" i="8"/>
  <c r="FP108" i="8" s="1"/>
  <c r="FP513" i="8" s="1"/>
  <c r="FM104" i="8"/>
  <c r="FP104" i="8" s="1"/>
  <c r="FM100" i="8"/>
  <c r="FP100" i="8" s="1"/>
  <c r="FM96" i="8"/>
  <c r="FP96" i="8" s="1"/>
  <c r="FM92" i="8"/>
  <c r="FP92" i="8" s="1"/>
  <c r="FM88" i="8"/>
  <c r="FP88" i="8" s="1"/>
  <c r="FP487" i="8" s="1"/>
  <c r="FM84" i="8"/>
  <c r="FP84" i="8" s="1"/>
  <c r="FP425" i="8" s="1"/>
  <c r="FM80" i="8"/>
  <c r="FP80" i="8" s="1"/>
  <c r="FP481" i="8" s="1"/>
  <c r="FM76" i="8"/>
  <c r="FP76" i="8" s="1"/>
  <c r="FM72" i="8"/>
  <c r="FP72" i="8" s="1"/>
  <c r="FP475" i="8" s="1"/>
  <c r="FM68" i="8"/>
  <c r="FP68" i="8" s="1"/>
  <c r="FM64" i="8"/>
  <c r="FP64" i="8" s="1"/>
  <c r="FM60" i="8"/>
  <c r="FP60" i="8" s="1"/>
  <c r="FM56" i="8"/>
  <c r="FP56" i="8" s="1"/>
  <c r="FM52" i="8"/>
  <c r="FP52" i="8" s="1"/>
  <c r="FP459" i="8" s="1"/>
  <c r="FM48" i="8"/>
  <c r="FP48" i="8" s="1"/>
  <c r="FP455" i="8" s="1"/>
  <c r="FM44" i="8"/>
  <c r="FP44" i="8" s="1"/>
  <c r="FM40" i="8"/>
  <c r="FP40" i="8" s="1"/>
  <c r="FM36" i="8"/>
  <c r="FP36" i="8" s="1"/>
  <c r="FM32" i="8"/>
  <c r="FP32" i="8" s="1"/>
  <c r="FM28" i="8"/>
  <c r="FP28" i="8" s="1"/>
  <c r="FM24" i="8"/>
  <c r="FP24" i="8" s="1"/>
  <c r="FM20" i="8"/>
  <c r="FP20" i="8" s="1"/>
  <c r="FM16" i="8"/>
  <c r="FP16" i="8" s="1"/>
  <c r="FM12" i="8"/>
  <c r="FP12" i="8" s="1"/>
  <c r="FM319" i="8"/>
  <c r="FP319" i="8" s="1"/>
  <c r="FM239" i="8"/>
  <c r="FP239" i="8" s="1"/>
  <c r="FM397" i="8"/>
  <c r="FP397" i="8" s="1"/>
  <c r="FM385" i="8"/>
  <c r="FP385" i="8" s="1"/>
  <c r="FM377" i="8"/>
  <c r="FP377" i="8" s="1"/>
  <c r="FM365" i="8"/>
  <c r="FP365" i="8" s="1"/>
  <c r="FM357" i="8"/>
  <c r="FP357" i="8" s="1"/>
  <c r="FM349" i="8"/>
  <c r="FP349" i="8" s="1"/>
  <c r="FM341" i="8"/>
  <c r="FP341" i="8" s="1"/>
  <c r="FM337" i="8"/>
  <c r="FP337" i="8" s="1"/>
  <c r="FM333" i="8"/>
  <c r="FP333" i="8" s="1"/>
  <c r="FM325" i="8"/>
  <c r="FP325" i="8" s="1"/>
  <c r="FM321" i="8"/>
  <c r="FP321" i="8" s="1"/>
  <c r="FM313" i="8"/>
  <c r="FP313" i="8" s="1"/>
  <c r="FM309" i="8"/>
  <c r="FP309" i="8" s="1"/>
  <c r="FM305" i="8"/>
  <c r="FP305" i="8" s="1"/>
  <c r="FM301" i="8"/>
  <c r="FP301" i="8" s="1"/>
  <c r="FM297" i="8"/>
  <c r="FP297" i="8" s="1"/>
  <c r="FM293" i="8"/>
  <c r="FP293" i="8" s="1"/>
  <c r="FM281" i="8"/>
  <c r="FP281" i="8" s="1"/>
  <c r="FM269" i="8"/>
  <c r="FP269" i="8" s="1"/>
  <c r="FM253" i="8"/>
  <c r="FP253" i="8" s="1"/>
  <c r="FM233" i="8"/>
  <c r="FP233" i="8" s="1"/>
  <c r="FM225" i="8"/>
  <c r="FP225" i="8" s="1"/>
  <c r="FM209" i="8"/>
  <c r="FP209" i="8" s="1"/>
  <c r="FM197" i="8"/>
  <c r="FP197" i="8" s="1"/>
  <c r="FM185" i="8"/>
  <c r="FP185" i="8" s="1"/>
  <c r="FM177" i="8"/>
  <c r="FP177" i="8" s="1"/>
  <c r="FM169" i="8"/>
  <c r="FP169" i="8" s="1"/>
  <c r="FP549" i="8" s="1"/>
  <c r="FM153" i="8"/>
  <c r="FP153" i="8" s="1"/>
  <c r="FP551" i="8" s="1"/>
  <c r="FM145" i="8"/>
  <c r="FP145" i="8" s="1"/>
  <c r="FM137" i="8"/>
  <c r="FP137" i="8" s="1"/>
  <c r="FP533" i="8" s="1"/>
  <c r="FM129" i="8"/>
  <c r="FP129" i="8" s="1"/>
  <c r="FM118" i="8"/>
  <c r="FP118" i="8" s="1"/>
  <c r="FM106" i="8"/>
  <c r="FP106" i="8" s="1"/>
  <c r="FM98" i="8"/>
  <c r="FP98" i="8" s="1"/>
  <c r="FM90" i="8"/>
  <c r="FP90" i="8" s="1"/>
  <c r="FM78" i="8"/>
  <c r="FP78" i="8" s="1"/>
  <c r="FP479" i="8" s="1"/>
  <c r="FM70" i="8"/>
  <c r="FP70" i="8" s="1"/>
  <c r="FM62" i="8"/>
  <c r="FP62" i="8" s="1"/>
  <c r="FM50" i="8"/>
  <c r="FP50" i="8" s="1"/>
  <c r="FM46" i="8"/>
  <c r="FP46" i="8" s="1"/>
  <c r="FP453" i="8" s="1"/>
  <c r="FM38" i="8"/>
  <c r="FP38" i="8" s="1"/>
  <c r="FM30" i="8"/>
  <c r="FP30" i="8" s="1"/>
  <c r="FM26" i="8"/>
  <c r="FP26" i="8" s="1"/>
  <c r="FP427" i="8" s="1"/>
  <c r="FM22" i="8"/>
  <c r="FP22" i="8" s="1"/>
  <c r="FM14" i="8"/>
  <c r="FP14" i="8" s="1"/>
  <c r="FK406" i="8"/>
  <c r="FO10" i="8"/>
  <c r="FO406" i="8" s="1"/>
  <c r="FM211" i="8"/>
  <c r="FP211" i="8" s="1"/>
  <c r="FM394" i="8"/>
  <c r="FP394" i="8" s="1"/>
  <c r="FM378" i="8"/>
  <c r="FP378" i="8" s="1"/>
  <c r="FM374" i="8"/>
  <c r="FP374" i="8" s="1"/>
  <c r="FM370" i="8"/>
  <c r="FP370" i="8" s="1"/>
  <c r="FM362" i="8"/>
  <c r="FP362" i="8" s="1"/>
  <c r="FM358" i="8"/>
  <c r="FP358" i="8" s="1"/>
  <c r="FM354" i="8"/>
  <c r="FP354" i="8" s="1"/>
  <c r="FM350" i="8"/>
  <c r="FP350" i="8" s="1"/>
  <c r="FM346" i="8"/>
  <c r="FP346" i="8" s="1"/>
  <c r="FM342" i="8"/>
  <c r="FP342" i="8" s="1"/>
  <c r="FM338" i="8"/>
  <c r="FP338" i="8" s="1"/>
  <c r="FM334" i="8"/>
  <c r="FP334" i="8" s="1"/>
  <c r="FM330" i="8"/>
  <c r="FP330" i="8" s="1"/>
  <c r="FM326" i="8"/>
  <c r="FP326" i="8" s="1"/>
  <c r="FM322" i="8"/>
  <c r="FP322" i="8" s="1"/>
  <c r="FM318" i="8"/>
  <c r="FP318" i="8" s="1"/>
  <c r="FM314" i="8"/>
  <c r="FP314" i="8" s="1"/>
  <c r="FP561" i="8" s="1"/>
  <c r="FM310" i="8"/>
  <c r="FP310" i="8" s="1"/>
  <c r="FM306" i="8"/>
  <c r="FP306" i="8" s="1"/>
  <c r="FM302" i="8"/>
  <c r="FP302" i="8" s="1"/>
  <c r="FM298" i="8"/>
  <c r="FP298" i="8" s="1"/>
  <c r="FM294" i="8"/>
  <c r="FP294" i="8" s="1"/>
  <c r="FM290" i="8"/>
  <c r="FP290" i="8" s="1"/>
  <c r="FM286" i="8"/>
  <c r="FP286" i="8" s="1"/>
  <c r="FM282" i="8"/>
  <c r="FP282" i="8" s="1"/>
  <c r="FM278" i="8"/>
  <c r="FP278" i="8" s="1"/>
  <c r="FM270" i="8"/>
  <c r="FP270" i="8" s="1"/>
  <c r="FM266" i="8"/>
  <c r="FP266" i="8" s="1"/>
  <c r="FM262" i="8"/>
  <c r="FP262" i="8" s="1"/>
  <c r="FM258" i="8"/>
  <c r="FP258" i="8" s="1"/>
  <c r="FM254" i="8"/>
  <c r="FP254" i="8" s="1"/>
  <c r="FM250" i="8"/>
  <c r="FP250" i="8" s="1"/>
  <c r="FM246" i="8"/>
  <c r="FP246" i="8" s="1"/>
  <c r="FM242" i="8"/>
  <c r="FP242" i="8" s="1"/>
  <c r="FM238" i="8"/>
  <c r="FP238" i="8" s="1"/>
  <c r="FM234" i="8"/>
  <c r="FP234" i="8" s="1"/>
  <c r="FM230" i="8"/>
  <c r="FP230" i="8" s="1"/>
  <c r="FM226" i="8"/>
  <c r="FP226" i="8" s="1"/>
  <c r="FM222" i="8"/>
  <c r="FP222" i="8" s="1"/>
  <c r="FM218" i="8"/>
  <c r="FP218" i="8" s="1"/>
  <c r="FM214" i="8"/>
  <c r="FP214" i="8" s="1"/>
  <c r="FM210" i="8"/>
  <c r="FP210" i="8" s="1"/>
  <c r="FM206" i="8"/>
  <c r="FP206" i="8" s="1"/>
  <c r="FM202" i="8"/>
  <c r="FP202" i="8" s="1"/>
  <c r="FM198" i="8"/>
  <c r="FP198" i="8" s="1"/>
  <c r="FM194" i="8"/>
  <c r="FP194" i="8" s="1"/>
  <c r="FM190" i="8"/>
  <c r="FP190" i="8" s="1"/>
  <c r="FM182" i="8"/>
  <c r="FP182" i="8" s="1"/>
  <c r="FM178" i="8"/>
  <c r="FP178" i="8" s="1"/>
  <c r="FM174" i="8"/>
  <c r="FP174" i="8" s="1"/>
  <c r="FM170" i="8"/>
  <c r="FP170" i="8" s="1"/>
  <c r="FM166" i="8"/>
  <c r="FP166" i="8" s="1"/>
  <c r="FM162" i="8"/>
  <c r="FP162" i="8" s="1"/>
  <c r="FM158" i="8"/>
  <c r="FP158" i="8" s="1"/>
  <c r="FM154" i="8"/>
  <c r="FP154" i="8" s="1"/>
  <c r="FM150" i="8"/>
  <c r="FP150" i="8" s="1"/>
  <c r="FM146" i="8"/>
  <c r="FP146" i="8" s="1"/>
  <c r="FM142" i="8"/>
  <c r="FP142" i="8" s="1"/>
  <c r="FM138" i="8"/>
  <c r="FP138" i="8" s="1"/>
  <c r="FP535" i="8" s="1"/>
  <c r="FM134" i="8"/>
  <c r="FP134" i="8" s="1"/>
  <c r="FP531" i="8" s="1"/>
  <c r="FM130" i="8"/>
  <c r="FP130" i="8" s="1"/>
  <c r="FM126" i="8"/>
  <c r="FP126" i="8" s="1"/>
  <c r="FP529" i="8" s="1"/>
  <c r="FM123" i="8"/>
  <c r="FP123" i="8" s="1"/>
  <c r="FM119" i="8"/>
  <c r="FP119" i="8" s="1"/>
  <c r="FM115" i="8"/>
  <c r="FP115" i="8" s="1"/>
  <c r="FM111" i="8"/>
  <c r="FP111" i="8" s="1"/>
  <c r="FM107" i="8"/>
  <c r="FP107" i="8" s="1"/>
  <c r="FP511" i="8" s="1"/>
  <c r="FM103" i="8"/>
  <c r="FP103" i="8" s="1"/>
  <c r="FM99" i="8"/>
  <c r="FP99" i="8" s="1"/>
  <c r="FP491" i="8" s="1"/>
  <c r="FM95" i="8"/>
  <c r="FP95" i="8" s="1"/>
  <c r="FM91" i="8"/>
  <c r="FP91" i="8" s="1"/>
  <c r="FM87" i="8"/>
  <c r="FP87" i="8" s="1"/>
  <c r="FM83" i="8"/>
  <c r="FP83" i="8" s="1"/>
  <c r="FP423" i="8" s="1"/>
  <c r="FM79" i="8"/>
  <c r="FP79" i="8" s="1"/>
  <c r="FM75" i="8"/>
  <c r="FP75" i="8" s="1"/>
  <c r="FM71" i="8"/>
  <c r="FP71" i="8" s="1"/>
  <c r="FP473" i="8" s="1"/>
  <c r="FM67" i="8"/>
  <c r="FP67" i="8" s="1"/>
  <c r="FM63" i="8"/>
  <c r="FP63" i="8" s="1"/>
  <c r="FM59" i="8"/>
  <c r="FP59" i="8" s="1"/>
  <c r="FM55" i="8"/>
  <c r="FP55" i="8" s="1"/>
  <c r="FP463" i="8" s="1"/>
  <c r="FM51" i="8"/>
  <c r="FP51" i="8" s="1"/>
  <c r="FM47" i="8"/>
  <c r="FP47" i="8" s="1"/>
  <c r="FP497" i="8" s="1"/>
  <c r="FM43" i="8"/>
  <c r="FP43" i="8" s="1"/>
  <c r="FM39" i="8"/>
  <c r="FP39" i="8" s="1"/>
  <c r="FP449" i="8" s="1"/>
  <c r="FM35" i="8"/>
  <c r="FP35" i="8" s="1"/>
  <c r="FM31" i="8"/>
  <c r="FP31" i="8" s="1"/>
  <c r="FP437" i="8" s="1"/>
  <c r="FM27" i="8"/>
  <c r="FP27" i="8" s="1"/>
  <c r="FM23" i="8"/>
  <c r="FP23" i="8" s="1"/>
  <c r="FM19" i="8"/>
  <c r="FP19" i="8" s="1"/>
  <c r="FM15" i="8"/>
  <c r="FP15" i="8" s="1"/>
  <c r="FM11" i="8"/>
  <c r="FP11" i="8" s="1"/>
  <c r="FN406" i="8"/>
  <c r="EJ407" i="8"/>
  <c r="FR407" i="8"/>
  <c r="FH407" i="8"/>
  <c r="FD407" i="8"/>
  <c r="FG407" i="8"/>
  <c r="FQ407" i="8"/>
  <c r="FF186" i="8"/>
  <c r="FI186" i="8" s="1"/>
  <c r="BD396" i="8"/>
  <c r="H396" i="8" s="1"/>
  <c r="FF396" i="8" s="1"/>
  <c r="FI396" i="8" s="1"/>
  <c r="BD392" i="8"/>
  <c r="H392" i="8" s="1"/>
  <c r="FF392" i="8" s="1"/>
  <c r="FI392" i="8" s="1"/>
  <c r="BD372" i="8"/>
  <c r="H372" i="8" s="1"/>
  <c r="FF372" i="8" s="1"/>
  <c r="FI372" i="8" s="1"/>
  <c r="BD403" i="8"/>
  <c r="H403" i="8" s="1"/>
  <c r="FF403" i="8" s="1"/>
  <c r="FI403" i="8" s="1"/>
  <c r="BD399" i="8"/>
  <c r="H399" i="8" s="1"/>
  <c r="FF399" i="8" s="1"/>
  <c r="FI399" i="8" s="1"/>
  <c r="BD395" i="8"/>
  <c r="H395" i="8" s="1"/>
  <c r="FF395" i="8" s="1"/>
  <c r="FI395" i="8" s="1"/>
  <c r="BD391" i="8"/>
  <c r="H391" i="8" s="1"/>
  <c r="FF391" i="8" s="1"/>
  <c r="FI391" i="8" s="1"/>
  <c r="BD387" i="8"/>
  <c r="H387" i="8" s="1"/>
  <c r="FF387" i="8" s="1"/>
  <c r="FI387" i="8" s="1"/>
  <c r="BD383" i="8"/>
  <c r="H383" i="8" s="1"/>
  <c r="FF383" i="8" s="1"/>
  <c r="FI383" i="8" s="1"/>
  <c r="BD379" i="8"/>
  <c r="H379" i="8" s="1"/>
  <c r="FF379" i="8" s="1"/>
  <c r="FI379" i="8" s="1"/>
  <c r="BD375" i="8"/>
  <c r="H375" i="8" s="1"/>
  <c r="FF375" i="8" s="1"/>
  <c r="FI375" i="8" s="1"/>
  <c r="BD371" i="8"/>
  <c r="H371" i="8" s="1"/>
  <c r="FF371" i="8" s="1"/>
  <c r="FI371" i="8" s="1"/>
  <c r="BD367" i="8"/>
  <c r="H367" i="8" s="1"/>
  <c r="FF367" i="8" s="1"/>
  <c r="FI367" i="8" s="1"/>
  <c r="BD363" i="8"/>
  <c r="H363" i="8" s="1"/>
  <c r="FF363" i="8" s="1"/>
  <c r="FI363" i="8" s="1"/>
  <c r="H402" i="8"/>
  <c r="FF402" i="8" s="1"/>
  <c r="FI402" i="8" s="1"/>
  <c r="H398" i="8"/>
  <c r="FF398" i="8" s="1"/>
  <c r="FI398" i="8" s="1"/>
  <c r="H386" i="8"/>
  <c r="FF386" i="8" s="1"/>
  <c r="FI386" i="8" s="1"/>
  <c r="H382" i="8"/>
  <c r="FF382" i="8" s="1"/>
  <c r="FI382" i="8" s="1"/>
  <c r="H366" i="8"/>
  <c r="FF366" i="8" s="1"/>
  <c r="FI366" i="8" s="1"/>
  <c r="C406" i="8"/>
  <c r="C73" i="10" l="1"/>
  <c r="FA407" i="8"/>
  <c r="D25" i="10"/>
  <c r="E25" i="10" s="1"/>
  <c r="F25" i="10" s="1"/>
  <c r="C45" i="11"/>
  <c r="D46" i="11"/>
  <c r="E46" i="11" s="1"/>
  <c r="D47" i="10"/>
  <c r="D46" i="10" s="1"/>
  <c r="D35" i="10"/>
  <c r="E35" i="10" s="1"/>
  <c r="F35" i="10" s="1"/>
  <c r="D22" i="10"/>
  <c r="E22" i="10" s="1"/>
  <c r="F22" i="10" s="1"/>
  <c r="D31" i="10"/>
  <c r="E31" i="10" s="1"/>
  <c r="F31" i="10" s="1"/>
  <c r="D44" i="10"/>
  <c r="E44" i="10" s="1"/>
  <c r="F44" i="10" s="1"/>
  <c r="D21" i="10"/>
  <c r="E21" i="10" s="1"/>
  <c r="F21" i="10" s="1"/>
  <c r="D23" i="10"/>
  <c r="E23" i="10" s="1"/>
  <c r="F23" i="10" s="1"/>
  <c r="H16" i="10"/>
  <c r="J16" i="10" s="1"/>
  <c r="D45" i="10"/>
  <c r="E45" i="10" s="1"/>
  <c r="F45" i="10" s="1"/>
  <c r="D36" i="10"/>
  <c r="E36" i="10" s="1"/>
  <c r="F36" i="10" s="1"/>
  <c r="D19" i="10"/>
  <c r="E19" i="10" s="1"/>
  <c r="D34" i="10"/>
  <c r="E34" i="10" s="1"/>
  <c r="F34" i="10" s="1"/>
  <c r="D33" i="10"/>
  <c r="E33" i="10" s="1"/>
  <c r="D38" i="10"/>
  <c r="E38" i="10" s="1"/>
  <c r="F38" i="10" s="1"/>
  <c r="D37" i="10"/>
  <c r="E37" i="10" s="1"/>
  <c r="F37" i="10" s="1"/>
  <c r="D49" i="10"/>
  <c r="F49" i="10" s="1"/>
  <c r="D20" i="10"/>
  <c r="E20" i="10" s="1"/>
  <c r="F20" i="10" s="1"/>
  <c r="D43" i="10"/>
  <c r="E43" i="10" s="1"/>
  <c r="F43" i="10" s="1"/>
  <c r="D41" i="10"/>
  <c r="E41" i="10" s="1"/>
  <c r="F41" i="10" s="1"/>
  <c r="D39" i="10"/>
  <c r="E39" i="10" s="1"/>
  <c r="F39" i="10" s="1"/>
  <c r="D29" i="10"/>
  <c r="E29" i="10" s="1"/>
  <c r="F29" i="10" s="1"/>
  <c r="D24" i="10"/>
  <c r="E24" i="10" s="1"/>
  <c r="F24" i="10" s="1"/>
  <c r="D42" i="10"/>
  <c r="E42" i="10" s="1"/>
  <c r="E48" i="10"/>
  <c r="E27" i="10"/>
  <c r="C17" i="11"/>
  <c r="D17" i="11"/>
  <c r="E48" i="11"/>
  <c r="D31" i="11"/>
  <c r="FU339" i="8"/>
  <c r="FS339" i="8"/>
  <c r="FT339" i="8" s="1"/>
  <c r="FU344" i="8"/>
  <c r="FS344" i="8"/>
  <c r="FT344" i="8" s="1"/>
  <c r="FS346" i="8"/>
  <c r="FT346" i="8" s="1"/>
  <c r="FU346" i="8"/>
  <c r="FU360" i="8"/>
  <c r="FS360" i="8"/>
  <c r="FT360" i="8" s="1"/>
  <c r="FS393" i="8"/>
  <c r="FT393" i="8" s="1"/>
  <c r="FU393" i="8"/>
  <c r="FS314" i="8"/>
  <c r="FT314" i="8" s="1"/>
  <c r="FU314" i="8"/>
  <c r="FU390" i="8"/>
  <c r="FS390" i="8"/>
  <c r="FT390" i="8" s="1"/>
  <c r="FS349" i="8"/>
  <c r="FT349" i="8" s="1"/>
  <c r="FU349" i="8"/>
  <c r="FS357" i="8"/>
  <c r="FT357" i="8" s="1"/>
  <c r="FU357" i="8"/>
  <c r="FU315" i="8"/>
  <c r="FS315" i="8"/>
  <c r="FT315" i="8" s="1"/>
  <c r="FU331" i="8"/>
  <c r="FS331" i="8"/>
  <c r="FT331" i="8" s="1"/>
  <c r="FS359" i="8"/>
  <c r="FT359" i="8" s="1"/>
  <c r="FU359" i="8"/>
  <c r="FU369" i="8"/>
  <c r="FS369" i="8"/>
  <c r="FT369" i="8" s="1"/>
  <c r="FU401" i="8"/>
  <c r="FS401" i="8"/>
  <c r="FT401" i="8" s="1"/>
  <c r="FU320" i="8"/>
  <c r="FS320" i="8"/>
  <c r="FT320" i="8" s="1"/>
  <c r="FU336" i="8"/>
  <c r="FS336" i="8"/>
  <c r="FT336" i="8" s="1"/>
  <c r="FS348" i="8"/>
  <c r="FT348" i="8" s="1"/>
  <c r="FU348" i="8"/>
  <c r="FU376" i="8"/>
  <c r="FS376" i="8"/>
  <c r="FT376" i="8" s="1"/>
  <c r="FS388" i="8"/>
  <c r="FT388" i="8" s="1"/>
  <c r="FU388" i="8"/>
  <c r="FU345" i="8"/>
  <c r="FS345" i="8"/>
  <c r="FT345" i="8" s="1"/>
  <c r="FS330" i="8"/>
  <c r="FT330" i="8" s="1"/>
  <c r="FU330" i="8"/>
  <c r="FU342" i="8"/>
  <c r="FS342" i="8"/>
  <c r="FT342" i="8" s="1"/>
  <c r="FS354" i="8"/>
  <c r="FT354" i="8" s="1"/>
  <c r="FU354" i="8"/>
  <c r="FS321" i="8"/>
  <c r="FT321" i="8" s="1"/>
  <c r="FU321" i="8"/>
  <c r="FS341" i="8"/>
  <c r="FT341" i="8" s="1"/>
  <c r="FU341" i="8"/>
  <c r="FS397" i="8"/>
  <c r="FT397" i="8" s="1"/>
  <c r="FU397" i="8"/>
  <c r="FU323" i="8"/>
  <c r="FS323" i="8"/>
  <c r="FT323" i="8" s="1"/>
  <c r="FS335" i="8"/>
  <c r="FT335" i="8" s="1"/>
  <c r="FU335" i="8"/>
  <c r="FU347" i="8"/>
  <c r="FS347" i="8"/>
  <c r="FT347" i="8" s="1"/>
  <c r="FS381" i="8"/>
  <c r="FT381" i="8" s="1"/>
  <c r="FU381" i="8"/>
  <c r="FS324" i="8"/>
  <c r="FT324" i="8" s="1"/>
  <c r="FU324" i="8"/>
  <c r="FS340" i="8"/>
  <c r="FT340" i="8" s="1"/>
  <c r="FU340" i="8"/>
  <c r="FU400" i="8"/>
  <c r="FS400" i="8"/>
  <c r="FT400" i="8" s="1"/>
  <c r="FU361" i="8"/>
  <c r="FS361" i="8"/>
  <c r="FT361" i="8" s="1"/>
  <c r="FU374" i="8"/>
  <c r="FS374" i="8"/>
  <c r="FT374" i="8" s="1"/>
  <c r="FS353" i="8"/>
  <c r="FT353" i="8" s="1"/>
  <c r="FU353" i="8"/>
  <c r="FS316" i="8"/>
  <c r="FT316" i="8" s="1"/>
  <c r="FU316" i="8"/>
  <c r="FU328" i="8"/>
  <c r="FS328" i="8"/>
  <c r="FT328" i="8" s="1"/>
  <c r="FU352" i="8"/>
  <c r="FS352" i="8"/>
  <c r="FT352" i="8" s="1"/>
  <c r="FS364" i="8"/>
  <c r="FT364" i="8" s="1"/>
  <c r="FU364" i="8"/>
  <c r="FS380" i="8"/>
  <c r="FT380" i="8" s="1"/>
  <c r="FU380" i="8"/>
  <c r="FS404" i="8"/>
  <c r="FT404" i="8" s="1"/>
  <c r="FU404" i="8"/>
  <c r="FS317" i="8"/>
  <c r="FT317" i="8" s="1"/>
  <c r="FU317" i="8"/>
  <c r="FS389" i="8"/>
  <c r="FT389" i="8" s="1"/>
  <c r="FU389" i="8"/>
  <c r="FU326" i="8"/>
  <c r="FS326" i="8"/>
  <c r="FT326" i="8" s="1"/>
  <c r="FS338" i="8"/>
  <c r="FT338" i="8" s="1"/>
  <c r="FU338" i="8"/>
  <c r="FU350" i="8"/>
  <c r="FS350" i="8"/>
  <c r="FT350" i="8" s="1"/>
  <c r="FS370" i="8"/>
  <c r="FT370" i="8" s="1"/>
  <c r="FU370" i="8"/>
  <c r="FS337" i="8"/>
  <c r="FT337" i="8" s="1"/>
  <c r="FU337" i="8"/>
  <c r="FU385" i="8"/>
  <c r="FS385" i="8"/>
  <c r="FT385" i="8" s="1"/>
  <c r="FS343" i="8"/>
  <c r="FT343" i="8" s="1"/>
  <c r="FU343" i="8"/>
  <c r="FU318" i="8"/>
  <c r="FS318" i="8"/>
  <c r="FT318" i="8" s="1"/>
  <c r="FU334" i="8"/>
  <c r="FS334" i="8"/>
  <c r="FT334" i="8" s="1"/>
  <c r="FU358" i="8"/>
  <c r="FS358" i="8"/>
  <c r="FT358" i="8" s="1"/>
  <c r="FS394" i="8"/>
  <c r="FT394" i="8" s="1"/>
  <c r="FU394" i="8"/>
  <c r="FS325" i="8"/>
  <c r="FT325" i="8" s="1"/>
  <c r="FU325" i="8"/>
  <c r="FS365" i="8"/>
  <c r="FT365" i="8" s="1"/>
  <c r="FU365" i="8"/>
  <c r="FS327" i="8"/>
  <c r="FT327" i="8" s="1"/>
  <c r="FU327" i="8"/>
  <c r="FS351" i="8"/>
  <c r="FT351" i="8" s="1"/>
  <c r="FU351" i="8"/>
  <c r="FS322" i="8"/>
  <c r="FT322" i="8" s="1"/>
  <c r="FU322" i="8"/>
  <c r="FS362" i="8"/>
  <c r="FT362" i="8" s="1"/>
  <c r="FU362" i="8"/>
  <c r="FS378" i="8"/>
  <c r="FT378" i="8" s="1"/>
  <c r="FU378" i="8"/>
  <c r="FS333" i="8"/>
  <c r="FT333" i="8" s="1"/>
  <c r="FU333" i="8"/>
  <c r="FS377" i="8"/>
  <c r="FT377" i="8" s="1"/>
  <c r="FU377" i="8"/>
  <c r="FS319" i="8"/>
  <c r="FT319" i="8" s="1"/>
  <c r="FU319" i="8"/>
  <c r="FU355" i="8"/>
  <c r="FS355" i="8"/>
  <c r="FT355" i="8" s="1"/>
  <c r="FS373" i="8"/>
  <c r="FT373" i="8" s="1"/>
  <c r="FU373" i="8"/>
  <c r="FS332" i="8"/>
  <c r="FT332" i="8" s="1"/>
  <c r="FU332" i="8"/>
  <c r="FS356" i="8"/>
  <c r="FT356" i="8" s="1"/>
  <c r="FU356" i="8"/>
  <c r="FU368" i="8"/>
  <c r="FS368" i="8"/>
  <c r="FT368" i="8" s="1"/>
  <c r="FU384" i="8"/>
  <c r="FS384" i="8"/>
  <c r="FT384" i="8" s="1"/>
  <c r="FS329" i="8"/>
  <c r="FT329" i="8" s="1"/>
  <c r="FU329" i="8"/>
  <c r="FS405" i="8"/>
  <c r="FT405" i="8" s="1"/>
  <c r="FU405" i="8"/>
  <c r="FU55" i="8"/>
  <c r="FS55" i="8"/>
  <c r="FY55" i="8" s="1"/>
  <c r="FU119" i="8"/>
  <c r="FS119" i="8"/>
  <c r="FY119" i="8" s="1"/>
  <c r="FU286" i="8"/>
  <c r="FS286" i="8"/>
  <c r="FY286" i="8" s="1"/>
  <c r="FU90" i="8"/>
  <c r="FS90" i="8"/>
  <c r="FY90" i="8" s="1"/>
  <c r="FU269" i="8"/>
  <c r="FS269" i="8"/>
  <c r="FY269" i="8" s="1"/>
  <c r="FU56" i="8"/>
  <c r="FS56" i="8"/>
  <c r="FY56" i="8" s="1"/>
  <c r="FU120" i="8"/>
  <c r="FS120" i="8"/>
  <c r="FY120" i="8" s="1"/>
  <c r="FU155" i="8"/>
  <c r="FS155" i="8"/>
  <c r="FY155" i="8" s="1"/>
  <c r="FU191" i="8"/>
  <c r="FS191" i="8"/>
  <c r="FY191" i="8" s="1"/>
  <c r="FU231" i="8"/>
  <c r="FS231" i="8"/>
  <c r="FY231" i="8" s="1"/>
  <c r="FU271" i="8"/>
  <c r="FS271" i="8"/>
  <c r="FY271" i="8" s="1"/>
  <c r="FU307" i="8"/>
  <c r="FS307" i="8"/>
  <c r="FY307" i="8" s="1"/>
  <c r="FU66" i="8"/>
  <c r="FS66" i="8"/>
  <c r="FY66" i="8" s="1"/>
  <c r="FU157" i="8"/>
  <c r="FS157" i="8"/>
  <c r="FY157" i="8" s="1"/>
  <c r="FU241" i="8"/>
  <c r="FS241" i="8"/>
  <c r="FY241" i="8" s="1"/>
  <c r="FU29" i="8"/>
  <c r="FS29" i="8"/>
  <c r="FY29" i="8" s="1"/>
  <c r="FU61" i="8"/>
  <c r="FS61" i="8"/>
  <c r="FY61" i="8" s="1"/>
  <c r="FU101" i="8"/>
  <c r="FS101" i="8"/>
  <c r="FY101" i="8" s="1"/>
  <c r="FU132" i="8"/>
  <c r="FS132" i="8"/>
  <c r="FY132" i="8" s="1"/>
  <c r="FU164" i="8"/>
  <c r="FS164" i="8"/>
  <c r="FY164" i="8" s="1"/>
  <c r="FU196" i="8"/>
  <c r="FS196" i="8"/>
  <c r="FY196" i="8" s="1"/>
  <c r="FU228" i="8"/>
  <c r="FS228" i="8"/>
  <c r="FY228" i="8" s="1"/>
  <c r="FU260" i="8"/>
  <c r="FS260" i="8"/>
  <c r="FY260" i="8" s="1"/>
  <c r="FS292" i="8"/>
  <c r="FY292" i="8" s="1"/>
  <c r="FU292" i="8"/>
  <c r="FU82" i="8"/>
  <c r="FS82" i="8"/>
  <c r="FU189" i="8"/>
  <c r="FS189" i="8"/>
  <c r="FY189" i="8" s="1"/>
  <c r="FU285" i="8"/>
  <c r="FS285" i="8"/>
  <c r="FY285" i="8" s="1"/>
  <c r="FU261" i="8"/>
  <c r="FS261" i="8"/>
  <c r="FY261" i="8" s="1"/>
  <c r="FU15" i="8"/>
  <c r="FS15" i="8"/>
  <c r="FY15" i="8" s="1"/>
  <c r="FU47" i="8"/>
  <c r="FS47" i="8"/>
  <c r="FU79" i="8"/>
  <c r="FS79" i="8"/>
  <c r="FY79" i="8" s="1"/>
  <c r="FU111" i="8"/>
  <c r="FS111" i="8"/>
  <c r="FY111" i="8" s="1"/>
  <c r="FU142" i="8"/>
  <c r="FS142" i="8"/>
  <c r="FY142" i="8" s="1"/>
  <c r="FU174" i="8"/>
  <c r="FS174" i="8"/>
  <c r="FY174" i="8" s="1"/>
  <c r="FU210" i="8"/>
  <c r="FS210" i="8"/>
  <c r="FY210" i="8" s="1"/>
  <c r="FU242" i="8"/>
  <c r="FS242" i="8"/>
  <c r="FY242" i="8" s="1"/>
  <c r="FU278" i="8"/>
  <c r="FS278" i="8"/>
  <c r="FY278" i="8" s="1"/>
  <c r="FU310" i="8"/>
  <c r="FS310" i="8"/>
  <c r="FY310" i="8" s="1"/>
  <c r="FU14" i="8"/>
  <c r="FS14" i="8"/>
  <c r="FY14" i="8" s="1"/>
  <c r="FU70" i="8"/>
  <c r="FS70" i="8"/>
  <c r="FY70" i="8" s="1"/>
  <c r="FU145" i="8"/>
  <c r="FS145" i="8"/>
  <c r="FY145" i="8" s="1"/>
  <c r="FU233" i="8"/>
  <c r="FS233" i="8"/>
  <c r="FY233" i="8" s="1"/>
  <c r="FU309" i="8"/>
  <c r="FS309" i="8"/>
  <c r="FY309" i="8" s="1"/>
  <c r="FU16" i="8"/>
  <c r="FS16" i="8"/>
  <c r="FY16" i="8" s="1"/>
  <c r="FU48" i="8"/>
  <c r="FS48" i="8"/>
  <c r="FU80" i="8"/>
  <c r="FS80" i="8"/>
  <c r="FY80" i="8" s="1"/>
  <c r="FU112" i="8"/>
  <c r="FS112" i="8"/>
  <c r="FY112" i="8" s="1"/>
  <c r="FU147" i="8"/>
  <c r="FS147" i="8"/>
  <c r="FY147" i="8" s="1"/>
  <c r="FU183" i="8"/>
  <c r="FS183" i="8"/>
  <c r="FY183" i="8" s="1"/>
  <c r="FU223" i="8"/>
  <c r="FS223" i="8"/>
  <c r="FY223" i="8" s="1"/>
  <c r="FU263" i="8"/>
  <c r="FS263" i="8"/>
  <c r="FY263" i="8" s="1"/>
  <c r="FU295" i="8"/>
  <c r="FS295" i="8"/>
  <c r="FY295" i="8" s="1"/>
  <c r="FU255" i="8"/>
  <c r="FS255" i="8"/>
  <c r="FY255" i="8" s="1"/>
  <c r="FU42" i="8"/>
  <c r="FS42" i="8"/>
  <c r="FY42" i="8" s="1"/>
  <c r="FU122" i="8"/>
  <c r="FS122" i="8"/>
  <c r="FY122" i="8" s="1"/>
  <c r="FU217" i="8"/>
  <c r="FS217" i="8"/>
  <c r="FY217" i="8" s="1"/>
  <c r="FU21" i="8"/>
  <c r="FS21" i="8"/>
  <c r="FY21" i="8" s="1"/>
  <c r="FU53" i="8"/>
  <c r="FS53" i="8"/>
  <c r="FY53" i="8" s="1"/>
  <c r="FU93" i="8"/>
  <c r="FS93" i="8"/>
  <c r="FY93" i="8" s="1"/>
  <c r="FU124" i="8"/>
  <c r="FS124" i="8"/>
  <c r="FY124" i="8" s="1"/>
  <c r="FU156" i="8"/>
  <c r="FS156" i="8"/>
  <c r="FY156" i="8" s="1"/>
  <c r="FU188" i="8"/>
  <c r="FS188" i="8"/>
  <c r="FY188" i="8" s="1"/>
  <c r="FU220" i="8"/>
  <c r="FS220" i="8"/>
  <c r="FY220" i="8" s="1"/>
  <c r="FU252" i="8"/>
  <c r="FS252" i="8"/>
  <c r="FY252" i="8" s="1"/>
  <c r="FS284" i="8"/>
  <c r="FY284" i="8" s="1"/>
  <c r="FU284" i="8"/>
  <c r="FU18" i="8"/>
  <c r="FS18" i="8"/>
  <c r="FY18" i="8" s="1"/>
  <c r="FU114" i="8"/>
  <c r="FS114" i="8"/>
  <c r="FY114" i="8" s="1"/>
  <c r="FU213" i="8"/>
  <c r="FS213" i="8"/>
  <c r="FY213" i="8" s="1"/>
  <c r="FU221" i="8"/>
  <c r="FS221" i="8"/>
  <c r="FY221" i="8" s="1"/>
  <c r="FU289" i="8"/>
  <c r="FS289" i="8"/>
  <c r="FY289" i="8" s="1"/>
  <c r="FU193" i="8"/>
  <c r="FS193" i="8"/>
  <c r="FY193" i="8" s="1"/>
  <c r="FU13" i="8"/>
  <c r="FS13" i="8"/>
  <c r="FY13" i="8" s="1"/>
  <c r="FU45" i="8"/>
  <c r="FS45" i="8"/>
  <c r="FY45" i="8" s="1"/>
  <c r="FU85" i="8"/>
  <c r="FS85" i="8"/>
  <c r="FY85" i="8" s="1"/>
  <c r="FU117" i="8"/>
  <c r="FS117" i="8"/>
  <c r="FY117" i="8" s="1"/>
  <c r="FU148" i="8"/>
  <c r="FS148" i="8"/>
  <c r="FY148" i="8" s="1"/>
  <c r="FU180" i="8"/>
  <c r="FS180" i="8"/>
  <c r="FY180" i="8" s="1"/>
  <c r="FU212" i="8"/>
  <c r="FS212" i="8"/>
  <c r="FY212" i="8" s="1"/>
  <c r="FU244" i="8"/>
  <c r="FS244" i="8"/>
  <c r="FY244" i="8" s="1"/>
  <c r="FS276" i="8"/>
  <c r="FY276" i="8" s="1"/>
  <c r="FU276" i="8"/>
  <c r="FS308" i="8"/>
  <c r="FY308" i="8" s="1"/>
  <c r="FU308" i="8"/>
  <c r="FU34" i="8"/>
  <c r="FS34" i="8"/>
  <c r="FY34" i="8" s="1"/>
  <c r="FU133" i="8"/>
  <c r="FS133" i="8"/>
  <c r="FY133" i="8" s="1"/>
  <c r="FU245" i="8"/>
  <c r="FS245" i="8"/>
  <c r="FY245" i="8" s="1"/>
  <c r="FU237" i="8"/>
  <c r="FS237" i="8"/>
  <c r="FY237" i="8" s="1"/>
  <c r="FU23" i="8"/>
  <c r="FS23" i="8"/>
  <c r="FY23" i="8" s="1"/>
  <c r="FU87" i="8"/>
  <c r="FS87" i="8"/>
  <c r="FY87" i="8" s="1"/>
  <c r="FU150" i="8"/>
  <c r="FS150" i="8"/>
  <c r="FY150" i="8" s="1"/>
  <c r="FU182" i="8"/>
  <c r="FS182" i="8"/>
  <c r="FY182" i="8" s="1"/>
  <c r="FU218" i="8"/>
  <c r="FS218" i="8"/>
  <c r="FY218" i="8" s="1"/>
  <c r="FU250" i="8"/>
  <c r="FS250" i="8"/>
  <c r="FY250" i="8" s="1"/>
  <c r="FU26" i="8"/>
  <c r="FS26" i="8"/>
  <c r="FU169" i="8"/>
  <c r="FS169" i="8"/>
  <c r="FY169" i="8" s="1"/>
  <c r="FU24" i="8"/>
  <c r="FS24" i="8"/>
  <c r="FY24" i="8" s="1"/>
  <c r="FU88" i="8"/>
  <c r="FS88" i="8"/>
  <c r="FU39" i="8"/>
  <c r="FS39" i="8"/>
  <c r="FY39" i="8" s="1"/>
  <c r="FU71" i="8"/>
  <c r="FS71" i="8"/>
  <c r="FU103" i="8"/>
  <c r="FS103" i="8"/>
  <c r="FY103" i="8" s="1"/>
  <c r="FU134" i="8"/>
  <c r="FS134" i="8"/>
  <c r="FY134" i="8" s="1"/>
  <c r="FU166" i="8"/>
  <c r="FS166" i="8"/>
  <c r="FY166" i="8" s="1"/>
  <c r="FU202" i="8"/>
  <c r="FS202" i="8"/>
  <c r="FY202" i="8" s="1"/>
  <c r="FU234" i="8"/>
  <c r="FS234" i="8"/>
  <c r="FY234" i="8" s="1"/>
  <c r="FU266" i="8"/>
  <c r="FS266" i="8"/>
  <c r="FY266" i="8" s="1"/>
  <c r="FU302" i="8"/>
  <c r="FS302" i="8"/>
  <c r="FY302" i="8" s="1"/>
  <c r="FU50" i="8"/>
  <c r="FS50" i="8"/>
  <c r="FY50" i="8" s="1"/>
  <c r="FU129" i="8"/>
  <c r="FS129" i="8"/>
  <c r="FY129" i="8" s="1"/>
  <c r="FU209" i="8"/>
  <c r="FS209" i="8"/>
  <c r="FY209" i="8" s="1"/>
  <c r="FU301" i="8"/>
  <c r="FS301" i="8"/>
  <c r="FY301" i="8" s="1"/>
  <c r="FU40" i="8"/>
  <c r="FS40" i="8"/>
  <c r="FY40" i="8" s="1"/>
  <c r="FU72" i="8"/>
  <c r="FS72" i="8"/>
  <c r="FU104" i="8"/>
  <c r="FS104" i="8"/>
  <c r="FY104" i="8" s="1"/>
  <c r="FU139" i="8"/>
  <c r="FS139" i="8"/>
  <c r="FY139" i="8" s="1"/>
  <c r="FU175" i="8"/>
  <c r="FS175" i="8"/>
  <c r="FY175" i="8" s="1"/>
  <c r="FU215" i="8"/>
  <c r="FS215" i="8"/>
  <c r="FY215" i="8" s="1"/>
  <c r="FU251" i="8"/>
  <c r="FS251" i="8"/>
  <c r="FY251" i="8" s="1"/>
  <c r="FU287" i="8"/>
  <c r="FS287" i="8"/>
  <c r="FY287" i="8" s="1"/>
  <c r="FU102" i="8"/>
  <c r="FS102" i="8"/>
  <c r="FU31" i="8"/>
  <c r="FS31" i="8"/>
  <c r="FU63" i="8"/>
  <c r="FS63" i="8"/>
  <c r="FY63" i="8" s="1"/>
  <c r="FU95" i="8"/>
  <c r="FS95" i="8"/>
  <c r="FY95" i="8" s="1"/>
  <c r="FU126" i="8"/>
  <c r="FS126" i="8"/>
  <c r="FY126" i="8" s="1"/>
  <c r="FU158" i="8"/>
  <c r="FS158" i="8"/>
  <c r="FY158" i="8" s="1"/>
  <c r="FU194" i="8"/>
  <c r="FS194" i="8"/>
  <c r="FY194" i="8" s="1"/>
  <c r="FU226" i="8"/>
  <c r="FS226" i="8"/>
  <c r="FY226" i="8" s="1"/>
  <c r="FU258" i="8"/>
  <c r="FS258" i="8"/>
  <c r="FY258" i="8" s="1"/>
  <c r="FU294" i="8"/>
  <c r="FS294" i="8"/>
  <c r="FY294" i="8" s="1"/>
  <c r="FU38" i="8"/>
  <c r="FS38" i="8"/>
  <c r="FY38" i="8" s="1"/>
  <c r="FU106" i="8"/>
  <c r="FS106" i="8"/>
  <c r="FY106" i="8" s="1"/>
  <c r="FU185" i="8"/>
  <c r="FS185" i="8"/>
  <c r="FY185" i="8" s="1"/>
  <c r="FU293" i="8"/>
  <c r="FS293" i="8"/>
  <c r="FY293" i="8" s="1"/>
  <c r="FU32" i="8"/>
  <c r="FS32" i="8"/>
  <c r="FY32" i="8" s="1"/>
  <c r="FU64" i="8"/>
  <c r="FS64" i="8"/>
  <c r="FY64" i="8" s="1"/>
  <c r="FU96" i="8"/>
  <c r="FS96" i="8"/>
  <c r="FY96" i="8" s="1"/>
  <c r="FU131" i="8"/>
  <c r="FS131" i="8"/>
  <c r="FY131" i="8" s="1"/>
  <c r="FU163" i="8"/>
  <c r="FS163" i="8"/>
  <c r="FY163" i="8" s="1"/>
  <c r="FU199" i="8"/>
  <c r="FS199" i="8"/>
  <c r="FY199" i="8" s="1"/>
  <c r="FU243" i="8"/>
  <c r="FS243" i="8"/>
  <c r="FY243" i="8" s="1"/>
  <c r="FU279" i="8"/>
  <c r="FS279" i="8"/>
  <c r="FY279" i="8" s="1"/>
  <c r="FU86" i="8"/>
  <c r="FS86" i="8"/>
  <c r="FY86" i="8" s="1"/>
  <c r="FU173" i="8"/>
  <c r="FS173" i="8"/>
  <c r="FY173" i="8" s="1"/>
  <c r="FU265" i="8"/>
  <c r="FS265" i="8"/>
  <c r="FY265" i="8" s="1"/>
  <c r="FS274" i="8"/>
  <c r="FY274" i="8" s="1"/>
  <c r="FU274" i="8"/>
  <c r="FU37" i="8"/>
  <c r="FS37" i="8"/>
  <c r="FU69" i="8"/>
  <c r="FS69" i="8"/>
  <c r="FY69" i="8" s="1"/>
  <c r="FU109" i="8"/>
  <c r="FS109" i="8"/>
  <c r="FY109" i="8" s="1"/>
  <c r="FU140" i="8"/>
  <c r="FS140" i="8"/>
  <c r="FY140" i="8" s="1"/>
  <c r="FU172" i="8"/>
  <c r="FS172" i="8"/>
  <c r="FY172" i="8" s="1"/>
  <c r="FU204" i="8"/>
  <c r="FS204" i="8"/>
  <c r="FY204" i="8" s="1"/>
  <c r="FU236" i="8"/>
  <c r="FS236" i="8"/>
  <c r="FY236" i="8" s="1"/>
  <c r="FU268" i="8"/>
  <c r="FS268" i="8"/>
  <c r="FY268" i="8" s="1"/>
  <c r="FS300" i="8"/>
  <c r="FY300" i="8" s="1"/>
  <c r="FU300" i="8"/>
  <c r="FU171" i="8"/>
  <c r="FS171" i="8"/>
  <c r="FY171" i="8" s="1"/>
  <c r="FU58" i="8"/>
  <c r="FS58" i="8"/>
  <c r="FY58" i="8" s="1"/>
  <c r="FU161" i="8"/>
  <c r="FS161" i="8"/>
  <c r="FY161" i="8" s="1"/>
  <c r="FU277" i="8"/>
  <c r="FS277" i="8"/>
  <c r="FY277" i="8" s="1"/>
  <c r="FU249" i="8"/>
  <c r="FS249" i="8"/>
  <c r="FY249" i="8" s="1"/>
  <c r="FM379" i="8"/>
  <c r="FP379" i="8" s="1"/>
  <c r="FU35" i="8"/>
  <c r="FS35" i="8"/>
  <c r="FY35" i="8" s="1"/>
  <c r="FU51" i="8"/>
  <c r="FS51" i="8"/>
  <c r="FY51" i="8" s="1"/>
  <c r="FU75" i="8"/>
  <c r="FS75" i="8"/>
  <c r="FY75" i="8" s="1"/>
  <c r="FU91" i="8"/>
  <c r="FS91" i="8"/>
  <c r="FY91" i="8" s="1"/>
  <c r="FU115" i="8"/>
  <c r="FS115" i="8"/>
  <c r="FY115" i="8" s="1"/>
  <c r="FU138" i="8"/>
  <c r="FS138" i="8"/>
  <c r="FY138" i="8" s="1"/>
  <c r="FU162" i="8"/>
  <c r="FS162" i="8"/>
  <c r="FY162" i="8" s="1"/>
  <c r="FU190" i="8"/>
  <c r="FS190" i="8"/>
  <c r="FY190" i="8" s="1"/>
  <c r="FU222" i="8"/>
  <c r="FS222" i="8"/>
  <c r="FY222" i="8" s="1"/>
  <c r="FU246" i="8"/>
  <c r="FS246" i="8"/>
  <c r="FY246" i="8" s="1"/>
  <c r="FU54" i="8"/>
  <c r="FS54" i="8"/>
  <c r="FY54" i="8" s="1"/>
  <c r="FU125" i="8"/>
  <c r="FS125" i="8"/>
  <c r="FY125" i="8" s="1"/>
  <c r="FU181" i="8"/>
  <c r="FS181" i="8"/>
  <c r="FY181" i="8" s="1"/>
  <c r="FU257" i="8"/>
  <c r="FS257" i="8"/>
  <c r="FY257" i="8" s="1"/>
  <c r="FU17" i="8"/>
  <c r="FS17" i="8"/>
  <c r="FY17" i="8" s="1"/>
  <c r="FU41" i="8"/>
  <c r="FS41" i="8"/>
  <c r="FU57" i="8"/>
  <c r="FS57" i="8"/>
  <c r="FY57" i="8" s="1"/>
  <c r="FU81" i="8"/>
  <c r="FS81" i="8"/>
  <c r="FY81" i="8" s="1"/>
  <c r="FU105" i="8"/>
  <c r="FS105" i="8"/>
  <c r="FY105" i="8" s="1"/>
  <c r="FU128" i="8"/>
  <c r="FS128" i="8"/>
  <c r="FY128" i="8" s="1"/>
  <c r="FU152" i="8"/>
  <c r="FS152" i="8"/>
  <c r="FY152" i="8" s="1"/>
  <c r="FU168" i="8"/>
  <c r="FS168" i="8"/>
  <c r="FY168" i="8" s="1"/>
  <c r="FU200" i="8"/>
  <c r="FS200" i="8"/>
  <c r="FY200" i="8" s="1"/>
  <c r="FU216" i="8"/>
  <c r="FS216" i="8"/>
  <c r="FY216" i="8" s="1"/>
  <c r="FU240" i="8"/>
  <c r="FS240" i="8"/>
  <c r="FY240" i="8" s="1"/>
  <c r="FU272" i="8"/>
  <c r="FS272" i="8"/>
  <c r="FY272" i="8" s="1"/>
  <c r="FU288" i="8"/>
  <c r="FS288" i="8"/>
  <c r="FY288" i="8" s="1"/>
  <c r="FU312" i="8"/>
  <c r="FS312" i="8"/>
  <c r="FY312" i="8" s="1"/>
  <c r="FM367" i="8"/>
  <c r="FP367" i="8" s="1"/>
  <c r="FM399" i="8"/>
  <c r="FP399" i="8" s="1"/>
  <c r="FU141" i="8"/>
  <c r="FS141" i="8"/>
  <c r="FY141" i="8" s="1"/>
  <c r="FU77" i="8"/>
  <c r="FS77" i="8"/>
  <c r="FY77" i="8" s="1"/>
  <c r="FP10" i="8"/>
  <c r="G19" i="15" s="1"/>
  <c r="G20" i="15" s="1"/>
  <c r="FM382" i="8"/>
  <c r="FP382" i="8" s="1"/>
  <c r="FM395" i="8"/>
  <c r="FP395" i="8" s="1"/>
  <c r="FU19" i="8"/>
  <c r="FS19" i="8"/>
  <c r="FY19" i="8" s="1"/>
  <c r="FU43" i="8"/>
  <c r="FS43" i="8"/>
  <c r="FY43" i="8" s="1"/>
  <c r="FU67" i="8"/>
  <c r="FS67" i="8"/>
  <c r="FY67" i="8" s="1"/>
  <c r="FU83" i="8"/>
  <c r="FS83" i="8"/>
  <c r="FU99" i="8"/>
  <c r="FS99" i="8"/>
  <c r="FU107" i="8"/>
  <c r="FS107" i="8"/>
  <c r="FU123" i="8"/>
  <c r="FS123" i="8"/>
  <c r="FY123" i="8" s="1"/>
  <c r="FU130" i="8"/>
  <c r="FS130" i="8"/>
  <c r="FY130" i="8" s="1"/>
  <c r="FU146" i="8"/>
  <c r="FS146" i="8"/>
  <c r="FY146" i="8" s="1"/>
  <c r="FU154" i="8"/>
  <c r="FS154" i="8"/>
  <c r="FY154" i="8" s="1"/>
  <c r="FU170" i="8"/>
  <c r="FS170" i="8"/>
  <c r="FY170" i="8" s="1"/>
  <c r="FU178" i="8"/>
  <c r="FS178" i="8"/>
  <c r="FY178" i="8" s="1"/>
  <c r="FU206" i="8"/>
  <c r="FS206" i="8"/>
  <c r="FY206" i="8" s="1"/>
  <c r="FU214" i="8"/>
  <c r="FS214" i="8"/>
  <c r="FY214" i="8" s="1"/>
  <c r="FU230" i="8"/>
  <c r="FS230" i="8"/>
  <c r="FY230" i="8" s="1"/>
  <c r="FU238" i="8"/>
  <c r="FS238" i="8"/>
  <c r="FY238" i="8" s="1"/>
  <c r="FU254" i="8"/>
  <c r="FS254" i="8"/>
  <c r="FY254" i="8" s="1"/>
  <c r="FU262" i="8"/>
  <c r="FS262" i="8"/>
  <c r="FY262" i="8" s="1"/>
  <c r="FU270" i="8"/>
  <c r="FS270" i="8"/>
  <c r="FY270" i="8" s="1"/>
  <c r="FS282" i="8"/>
  <c r="FY282" i="8" s="1"/>
  <c r="FU282" i="8"/>
  <c r="FS290" i="8"/>
  <c r="FY290" i="8" s="1"/>
  <c r="FU290" i="8"/>
  <c r="FS298" i="8"/>
  <c r="FY298" i="8" s="1"/>
  <c r="FU298" i="8"/>
  <c r="FS306" i="8"/>
  <c r="FY306" i="8" s="1"/>
  <c r="FU306" i="8"/>
  <c r="FU211" i="8"/>
  <c r="FS211" i="8"/>
  <c r="FY211" i="8" s="1"/>
  <c r="FU74" i="8"/>
  <c r="FS74" i="8"/>
  <c r="FY74" i="8" s="1"/>
  <c r="FU94" i="8"/>
  <c r="FS94" i="8"/>
  <c r="FY94" i="8" s="1"/>
  <c r="FU149" i="8"/>
  <c r="FS149" i="8"/>
  <c r="FY149" i="8" s="1"/>
  <c r="FU165" i="8"/>
  <c r="FS165" i="8"/>
  <c r="FY165" i="8" s="1"/>
  <c r="FU201" i="8"/>
  <c r="FS201" i="8"/>
  <c r="FY201" i="8" s="1"/>
  <c r="FU229" i="8"/>
  <c r="FS229" i="8"/>
  <c r="FY229" i="8" s="1"/>
  <c r="FU273" i="8"/>
  <c r="FS273" i="8"/>
  <c r="FY273" i="8" s="1"/>
  <c r="FU205" i="8"/>
  <c r="FS205" i="8"/>
  <c r="FY205" i="8" s="1"/>
  <c r="FU25" i="8"/>
  <c r="FS25" i="8"/>
  <c r="FY25" i="8" s="1"/>
  <c r="FU49" i="8"/>
  <c r="FS49" i="8"/>
  <c r="FY49" i="8" s="1"/>
  <c r="FU65" i="8"/>
  <c r="FS65" i="8"/>
  <c r="FY65" i="8" s="1"/>
  <c r="FU73" i="8"/>
  <c r="FS73" i="8"/>
  <c r="FY73" i="8" s="1"/>
  <c r="FU89" i="8"/>
  <c r="FS89" i="8"/>
  <c r="FY89" i="8" s="1"/>
  <c r="FU97" i="8"/>
  <c r="FS97" i="8"/>
  <c r="FY97" i="8" s="1"/>
  <c r="FU113" i="8"/>
  <c r="FS113" i="8"/>
  <c r="FY113" i="8" s="1"/>
  <c r="FU121" i="8"/>
  <c r="FS121" i="8"/>
  <c r="FY121" i="8" s="1"/>
  <c r="FU136" i="8"/>
  <c r="FS136" i="8"/>
  <c r="FY136" i="8" s="1"/>
  <c r="FU144" i="8"/>
  <c r="FS144" i="8"/>
  <c r="FY144" i="8" s="1"/>
  <c r="FU160" i="8"/>
  <c r="FS160" i="8"/>
  <c r="FY160" i="8" s="1"/>
  <c r="FU176" i="8"/>
  <c r="FS176" i="8"/>
  <c r="FY176" i="8" s="1"/>
  <c r="FU184" i="8"/>
  <c r="FS184" i="8"/>
  <c r="FY184" i="8" s="1"/>
  <c r="FU192" i="8"/>
  <c r="FS192" i="8"/>
  <c r="FY192" i="8" s="1"/>
  <c r="FU208" i="8"/>
  <c r="FS208" i="8"/>
  <c r="FY208" i="8" s="1"/>
  <c r="FU224" i="8"/>
  <c r="FS224" i="8"/>
  <c r="FY224" i="8" s="1"/>
  <c r="FU232" i="8"/>
  <c r="FS232" i="8"/>
  <c r="FY232" i="8" s="1"/>
  <c r="FU248" i="8"/>
  <c r="FS248" i="8"/>
  <c r="FY248" i="8" s="1"/>
  <c r="FU256" i="8"/>
  <c r="FS256" i="8"/>
  <c r="FY256" i="8" s="1"/>
  <c r="FU264" i="8"/>
  <c r="FS264" i="8"/>
  <c r="FY264" i="8" s="1"/>
  <c r="FU280" i="8"/>
  <c r="FS280" i="8"/>
  <c r="FY280" i="8" s="1"/>
  <c r="FU296" i="8"/>
  <c r="FS296" i="8"/>
  <c r="FY296" i="8" s="1"/>
  <c r="FU304" i="8"/>
  <c r="FS304" i="8"/>
  <c r="FY304" i="8" s="1"/>
  <c r="FM386" i="8"/>
  <c r="FP386" i="8" s="1"/>
  <c r="FM383" i="8"/>
  <c r="FP383" i="8" s="1"/>
  <c r="FM396" i="8"/>
  <c r="FP396" i="8" s="1"/>
  <c r="FM398" i="8"/>
  <c r="FP398" i="8" s="1"/>
  <c r="FM371" i="8"/>
  <c r="FP371" i="8" s="1"/>
  <c r="FM387" i="8"/>
  <c r="FP387" i="8" s="1"/>
  <c r="FM403" i="8"/>
  <c r="FP403" i="8" s="1"/>
  <c r="FM363" i="8"/>
  <c r="FP363" i="8" s="1"/>
  <c r="FM392" i="8"/>
  <c r="FP392" i="8" s="1"/>
  <c r="FU11" i="8"/>
  <c r="FS11" i="8"/>
  <c r="FY11" i="8" s="1"/>
  <c r="FU27" i="8"/>
  <c r="FS27" i="8"/>
  <c r="FY27" i="8" s="1"/>
  <c r="FU59" i="8"/>
  <c r="FS59" i="8"/>
  <c r="FY59" i="8" s="1"/>
  <c r="FU198" i="8"/>
  <c r="FS198" i="8"/>
  <c r="FY198" i="8" s="1"/>
  <c r="FU110" i="8"/>
  <c r="FS110" i="8"/>
  <c r="FY110" i="8" s="1"/>
  <c r="FU33" i="8"/>
  <c r="FS33" i="8"/>
  <c r="FY33" i="8" s="1"/>
  <c r="FM366" i="8"/>
  <c r="FP366" i="8" s="1"/>
  <c r="FM402" i="8"/>
  <c r="FP402" i="8" s="1"/>
  <c r="FM375" i="8"/>
  <c r="FP375" i="8" s="1"/>
  <c r="FM391" i="8"/>
  <c r="FP391" i="8" s="1"/>
  <c r="FM372" i="8"/>
  <c r="FP372" i="8" s="1"/>
  <c r="FM186" i="8"/>
  <c r="FR10" i="8"/>
  <c r="FR406" i="8" s="1"/>
  <c r="FU22" i="8"/>
  <c r="FS22" i="8"/>
  <c r="FY22" i="8" s="1"/>
  <c r="FU30" i="8"/>
  <c r="FS30" i="8"/>
  <c r="FY30" i="8" s="1"/>
  <c r="FU46" i="8"/>
  <c r="FS46" i="8"/>
  <c r="FU62" i="8"/>
  <c r="FS62" i="8"/>
  <c r="FY62" i="8" s="1"/>
  <c r="FU78" i="8"/>
  <c r="FS78" i="8"/>
  <c r="FU98" i="8"/>
  <c r="FS98" i="8"/>
  <c r="FY98" i="8" s="1"/>
  <c r="FU118" i="8"/>
  <c r="FS118" i="8"/>
  <c r="FY118" i="8" s="1"/>
  <c r="FU137" i="8"/>
  <c r="FS137" i="8"/>
  <c r="FY137" i="8" s="1"/>
  <c r="FU153" i="8"/>
  <c r="FS153" i="8"/>
  <c r="FY153" i="8" s="1"/>
  <c r="FU177" i="8"/>
  <c r="FS177" i="8"/>
  <c r="FY177" i="8" s="1"/>
  <c r="FU197" i="8"/>
  <c r="FS197" i="8"/>
  <c r="FY197" i="8" s="1"/>
  <c r="FU225" i="8"/>
  <c r="FS225" i="8"/>
  <c r="FY225" i="8" s="1"/>
  <c r="FU253" i="8"/>
  <c r="FS253" i="8"/>
  <c r="FY253" i="8" s="1"/>
  <c r="FU281" i="8"/>
  <c r="FS281" i="8"/>
  <c r="FY281" i="8" s="1"/>
  <c r="FU297" i="8"/>
  <c r="FS297" i="8"/>
  <c r="FY297" i="8" s="1"/>
  <c r="FU305" i="8"/>
  <c r="FS305" i="8"/>
  <c r="FY305" i="8" s="1"/>
  <c r="FU313" i="8"/>
  <c r="FS313" i="8"/>
  <c r="FY313" i="8" s="1"/>
  <c r="FU239" i="8"/>
  <c r="FS239" i="8"/>
  <c r="FY239" i="8" s="1"/>
  <c r="FU12" i="8"/>
  <c r="FS12" i="8"/>
  <c r="FY12" i="8" s="1"/>
  <c r="FU20" i="8"/>
  <c r="FS20" i="8"/>
  <c r="FY20" i="8" s="1"/>
  <c r="FU28" i="8"/>
  <c r="FS28" i="8"/>
  <c r="FY28" i="8" s="1"/>
  <c r="FU36" i="8"/>
  <c r="FS36" i="8"/>
  <c r="FY36" i="8" s="1"/>
  <c r="FU44" i="8"/>
  <c r="FS44" i="8"/>
  <c r="FY44" i="8" s="1"/>
  <c r="FU52" i="8"/>
  <c r="FS52" i="8"/>
  <c r="FU60" i="8"/>
  <c r="FS60" i="8"/>
  <c r="FY60" i="8" s="1"/>
  <c r="FU68" i="8"/>
  <c r="FS68" i="8"/>
  <c r="FY68" i="8" s="1"/>
  <c r="FU76" i="8"/>
  <c r="FS76" i="8"/>
  <c r="FY76" i="8" s="1"/>
  <c r="FU84" i="8"/>
  <c r="FS84" i="8"/>
  <c r="FY84" i="8" s="1"/>
  <c r="FU92" i="8"/>
  <c r="FS92" i="8"/>
  <c r="FY92" i="8" s="1"/>
  <c r="FU100" i="8"/>
  <c r="FS100" i="8"/>
  <c r="FY100" i="8" s="1"/>
  <c r="FU108" i="8"/>
  <c r="FS108" i="8"/>
  <c r="FU116" i="8"/>
  <c r="FS116" i="8"/>
  <c r="FY116" i="8" s="1"/>
  <c r="FU127" i="8"/>
  <c r="FS127" i="8"/>
  <c r="FY127" i="8" s="1"/>
  <c r="FU135" i="8"/>
  <c r="FS135" i="8"/>
  <c r="FY135" i="8" s="1"/>
  <c r="FU143" i="8"/>
  <c r="FS143" i="8"/>
  <c r="FY143" i="8" s="1"/>
  <c r="FU151" i="8"/>
  <c r="FS151" i="8"/>
  <c r="FY151" i="8" s="1"/>
  <c r="FU159" i="8"/>
  <c r="FS159" i="8"/>
  <c r="FY159" i="8" s="1"/>
  <c r="FU167" i="8"/>
  <c r="FS167" i="8"/>
  <c r="FY167" i="8" s="1"/>
  <c r="FU179" i="8"/>
  <c r="FS179" i="8"/>
  <c r="FY179" i="8" s="1"/>
  <c r="FU187" i="8"/>
  <c r="FS187" i="8"/>
  <c r="FY187" i="8" s="1"/>
  <c r="FU195" i="8"/>
  <c r="FS195" i="8"/>
  <c r="FY195" i="8" s="1"/>
  <c r="FU207" i="8"/>
  <c r="FS207" i="8"/>
  <c r="FY207" i="8" s="1"/>
  <c r="FU219" i="8"/>
  <c r="FS219" i="8"/>
  <c r="FY219" i="8" s="1"/>
  <c r="FU227" i="8"/>
  <c r="FS227" i="8"/>
  <c r="FY227" i="8" s="1"/>
  <c r="FU235" i="8"/>
  <c r="FS235" i="8"/>
  <c r="FY235" i="8" s="1"/>
  <c r="FU247" i="8"/>
  <c r="FS247" i="8"/>
  <c r="FY247" i="8" s="1"/>
  <c r="FU259" i="8"/>
  <c r="FS259" i="8"/>
  <c r="FY259" i="8" s="1"/>
  <c r="FU267" i="8"/>
  <c r="FS267" i="8"/>
  <c r="FY267" i="8" s="1"/>
  <c r="FU275" i="8"/>
  <c r="FS275" i="8"/>
  <c r="FY275" i="8" s="1"/>
  <c r="FU283" i="8"/>
  <c r="FS283" i="8"/>
  <c r="FY283" i="8" s="1"/>
  <c r="FU291" i="8"/>
  <c r="FS291" i="8"/>
  <c r="FY291" i="8" s="1"/>
  <c r="FU299" i="8"/>
  <c r="FS299" i="8"/>
  <c r="FY299" i="8" s="1"/>
  <c r="FU311" i="8"/>
  <c r="FS311" i="8"/>
  <c r="FY311" i="8" s="1"/>
  <c r="FU203" i="8"/>
  <c r="FS203" i="8"/>
  <c r="FY203" i="8" s="1"/>
  <c r="FU303" i="8"/>
  <c r="FS303" i="8"/>
  <c r="FY303" i="8" s="1"/>
  <c r="FI406" i="8"/>
  <c r="FF406" i="8"/>
  <c r="FF407" i="8" s="1"/>
  <c r="H406" i="8"/>
  <c r="H407" i="8" s="1"/>
  <c r="BD406" i="8"/>
  <c r="C26" i="10" s="1"/>
  <c r="C18" i="10" s="1"/>
  <c r="C17" i="10" s="1"/>
  <c r="FY384" i="8" l="1"/>
  <c r="FY334" i="8"/>
  <c r="FZ334" i="8"/>
  <c r="FY350" i="8"/>
  <c r="FY326" i="8"/>
  <c r="FZ326" i="8"/>
  <c r="FY352" i="8"/>
  <c r="FY374" i="8"/>
  <c r="FZ374" i="8"/>
  <c r="FY400" i="8"/>
  <c r="FY347" i="8"/>
  <c r="FY323" i="8"/>
  <c r="FY320" i="8"/>
  <c r="FZ320" i="8"/>
  <c r="FY369" i="8"/>
  <c r="FY331" i="8"/>
  <c r="FY390" i="8"/>
  <c r="FY339" i="8"/>
  <c r="FZ339" i="8"/>
  <c r="FY329" i="8"/>
  <c r="FY332" i="8"/>
  <c r="FY377" i="8"/>
  <c r="FY378" i="8"/>
  <c r="FZ378" i="8"/>
  <c r="FY322" i="8"/>
  <c r="FY327" i="8"/>
  <c r="FY325" i="8"/>
  <c r="FY370" i="8"/>
  <c r="FZ370" i="8"/>
  <c r="FY338" i="8"/>
  <c r="FY389" i="8"/>
  <c r="FY404" i="8"/>
  <c r="FY364" i="8"/>
  <c r="FZ364" i="8"/>
  <c r="FY353" i="8"/>
  <c r="FY340" i="8"/>
  <c r="FY381" i="8"/>
  <c r="FY335" i="8"/>
  <c r="FZ335" i="8"/>
  <c r="FY397" i="8"/>
  <c r="FY321" i="8"/>
  <c r="FZ321" i="8"/>
  <c r="FY359" i="8"/>
  <c r="FY349" i="8"/>
  <c r="FZ349" i="8"/>
  <c r="FY314" i="8"/>
  <c r="FY405" i="8"/>
  <c r="FZ405" i="8"/>
  <c r="FY356" i="8"/>
  <c r="FY373" i="8"/>
  <c r="FZ373" i="8"/>
  <c r="FY319" i="8"/>
  <c r="FY333" i="8"/>
  <c r="FZ333" i="8"/>
  <c r="FY362" i="8"/>
  <c r="FY351" i="8"/>
  <c r="FZ351" i="8"/>
  <c r="FY365" i="8"/>
  <c r="FY394" i="8"/>
  <c r="FZ394" i="8"/>
  <c r="FY343" i="8"/>
  <c r="FY337" i="8"/>
  <c r="FZ337" i="8"/>
  <c r="FY317" i="8"/>
  <c r="FY380" i="8"/>
  <c r="FZ380" i="8"/>
  <c r="FY316" i="8"/>
  <c r="FY324" i="8"/>
  <c r="FZ324" i="8"/>
  <c r="FY341" i="8"/>
  <c r="FY354" i="8"/>
  <c r="FZ354" i="8"/>
  <c r="FY330" i="8"/>
  <c r="FY388" i="8"/>
  <c r="FZ388" i="8"/>
  <c r="FY348" i="8"/>
  <c r="FY357" i="8"/>
  <c r="FZ357" i="8"/>
  <c r="FY393" i="8"/>
  <c r="FY346" i="8"/>
  <c r="FZ346" i="8"/>
  <c r="FY368" i="8"/>
  <c r="FY355" i="8"/>
  <c r="FZ355" i="8"/>
  <c r="FY358" i="8"/>
  <c r="FY318" i="8"/>
  <c r="FZ318" i="8"/>
  <c r="FY385" i="8"/>
  <c r="FY328" i="8"/>
  <c r="FZ328" i="8"/>
  <c r="FY361" i="8"/>
  <c r="FY342" i="8"/>
  <c r="FZ342" i="8"/>
  <c r="FY345" i="8"/>
  <c r="FY376" i="8"/>
  <c r="FZ376" i="8"/>
  <c r="FY336" i="8"/>
  <c r="FY401" i="8"/>
  <c r="FZ401" i="8"/>
  <c r="FY315" i="8"/>
  <c r="FY360" i="8"/>
  <c r="FZ360" i="8"/>
  <c r="FY344" i="8"/>
  <c r="D26" i="10"/>
  <c r="E26" i="10" s="1"/>
  <c r="F26" i="10" s="1"/>
  <c r="D45" i="11"/>
  <c r="D16" i="11" s="1"/>
  <c r="D49" i="11" s="1"/>
  <c r="D50" i="11" s="1"/>
  <c r="D52" i="11" s="1"/>
  <c r="D54" i="11" s="1"/>
  <c r="G25" i="11" s="1"/>
  <c r="C16" i="11"/>
  <c r="C49" i="11" s="1"/>
  <c r="C50" i="11" s="1"/>
  <c r="C52" i="11" s="1"/>
  <c r="C53" i="11" s="1"/>
  <c r="C64" i="11" s="1"/>
  <c r="E47" i="10"/>
  <c r="E46" i="10" s="1"/>
  <c r="E49" i="10"/>
  <c r="D32" i="10"/>
  <c r="BD407" i="8"/>
  <c r="E17" i="11"/>
  <c r="E31" i="11"/>
  <c r="E45" i="11"/>
  <c r="E32" i="10"/>
  <c r="F33" i="10"/>
  <c r="F32" i="10" s="1"/>
  <c r="C50" i="10"/>
  <c r="C51" i="10" s="1"/>
  <c r="F19" i="10"/>
  <c r="FY48" i="8"/>
  <c r="FY82" i="8"/>
  <c r="FY78" i="8"/>
  <c r="FY83" i="8"/>
  <c r="FY41" i="8"/>
  <c r="FY108" i="8"/>
  <c r="FY107" i="8"/>
  <c r="FY102" i="8"/>
  <c r="FY52" i="8"/>
  <c r="FY99" i="8"/>
  <c r="FY31" i="8"/>
  <c r="FY72" i="8"/>
  <c r="FY26" i="8"/>
  <c r="FY47" i="8"/>
  <c r="FY46" i="8"/>
  <c r="FY37" i="8"/>
  <c r="FY71" i="8"/>
  <c r="FY88" i="8"/>
  <c r="FU398" i="8"/>
  <c r="FS398" i="8"/>
  <c r="FT398" i="8" s="1"/>
  <c r="FS399" i="8"/>
  <c r="FT399" i="8" s="1"/>
  <c r="FU399" i="8"/>
  <c r="FV282" i="8"/>
  <c r="FV141" i="8"/>
  <c r="FV277" i="8"/>
  <c r="FV236" i="8"/>
  <c r="FV37" i="8"/>
  <c r="FV86" i="8"/>
  <c r="FV96" i="8"/>
  <c r="FV185" i="8"/>
  <c r="FV258" i="8"/>
  <c r="FV63" i="8"/>
  <c r="FV102" i="8"/>
  <c r="FV175" i="8"/>
  <c r="FV40" i="8"/>
  <c r="FV209" i="8"/>
  <c r="FV266" i="8"/>
  <c r="FV202" i="8"/>
  <c r="FV71" i="8"/>
  <c r="FV88" i="8"/>
  <c r="FV169" i="8"/>
  <c r="FV182" i="8"/>
  <c r="FV237" i="8"/>
  <c r="FV244" i="8"/>
  <c r="FV117" i="8"/>
  <c r="FV45" i="8"/>
  <c r="FV221" i="8"/>
  <c r="FV114" i="8"/>
  <c r="FV220" i="8"/>
  <c r="FV156" i="8"/>
  <c r="FV21" i="8"/>
  <c r="FV122" i="8"/>
  <c r="FV255" i="8"/>
  <c r="FV263" i="8"/>
  <c r="FV112" i="8"/>
  <c r="FV48" i="8"/>
  <c r="FV309" i="8"/>
  <c r="FV145" i="8"/>
  <c r="FV14" i="8"/>
  <c r="FV278" i="8"/>
  <c r="FV210" i="8"/>
  <c r="FV142" i="8"/>
  <c r="FV79" i="8"/>
  <c r="FV15" i="8"/>
  <c r="FV285" i="8"/>
  <c r="FV82" i="8"/>
  <c r="FV260" i="8"/>
  <c r="FV196" i="8"/>
  <c r="FV132" i="8"/>
  <c r="FV241" i="8"/>
  <c r="FV66" i="8"/>
  <c r="FV271" i="8"/>
  <c r="FV191" i="8"/>
  <c r="FV120" i="8"/>
  <c r="FV269" i="8"/>
  <c r="FV286" i="8"/>
  <c r="FV55" i="8"/>
  <c r="FZ368" i="8"/>
  <c r="FZ358" i="8"/>
  <c r="FZ385" i="8"/>
  <c r="FZ361" i="8"/>
  <c r="FZ345" i="8"/>
  <c r="FZ336" i="8"/>
  <c r="FZ315" i="8"/>
  <c r="FZ344" i="8"/>
  <c r="FV303" i="8"/>
  <c r="FV311" i="8"/>
  <c r="FV291" i="8"/>
  <c r="FV275" i="8"/>
  <c r="FV259" i="8"/>
  <c r="FV235" i="8"/>
  <c r="FV219" i="8"/>
  <c r="FV195" i="8"/>
  <c r="FV179" i="8"/>
  <c r="FV159" i="8"/>
  <c r="FV143" i="8"/>
  <c r="FV127" i="8"/>
  <c r="FV108" i="8"/>
  <c r="FV92" i="8"/>
  <c r="FV76" i="8"/>
  <c r="FV60" i="8"/>
  <c r="FV44" i="8"/>
  <c r="FV28" i="8"/>
  <c r="FV12" i="8"/>
  <c r="FV313" i="8"/>
  <c r="FV297" i="8"/>
  <c r="FV253" i="8"/>
  <c r="FV197" i="8"/>
  <c r="FV153" i="8"/>
  <c r="FV118" i="8"/>
  <c r="FV78" i="8"/>
  <c r="FV46" i="8"/>
  <c r="FV22" i="8"/>
  <c r="FS372" i="8"/>
  <c r="FT372" i="8" s="1"/>
  <c r="FU372" i="8"/>
  <c r="FS402" i="8"/>
  <c r="FT402" i="8" s="1"/>
  <c r="FU402" i="8"/>
  <c r="FV110" i="8"/>
  <c r="FV59" i="8"/>
  <c r="FV11" i="8"/>
  <c r="FU403" i="8"/>
  <c r="FS403" i="8"/>
  <c r="FT403" i="8" s="1"/>
  <c r="FV304" i="8"/>
  <c r="FV280" i="8"/>
  <c r="FV256" i="8"/>
  <c r="FV232" i="8"/>
  <c r="FV208" i="8"/>
  <c r="FV184" i="8"/>
  <c r="FV160" i="8"/>
  <c r="FV136" i="8"/>
  <c r="FV113" i="8"/>
  <c r="FV89" i="8"/>
  <c r="FV65" i="8"/>
  <c r="FV25" i="8"/>
  <c r="FV273" i="8"/>
  <c r="FV201" i="8"/>
  <c r="FV149" i="8"/>
  <c r="FV74" i="8"/>
  <c r="FV270" i="8"/>
  <c r="FV254" i="8"/>
  <c r="FV230" i="8"/>
  <c r="FV206" i="8"/>
  <c r="FV170" i="8"/>
  <c r="FV146" i="8"/>
  <c r="FV123" i="8"/>
  <c r="FV99" i="8"/>
  <c r="FV67" i="8"/>
  <c r="FV19" i="8"/>
  <c r="FV312" i="8"/>
  <c r="FV272" i="8"/>
  <c r="FV216" i="8"/>
  <c r="FV168" i="8"/>
  <c r="FV128" i="8"/>
  <c r="FV81" i="8"/>
  <c r="FV41" i="8"/>
  <c r="FV257" i="8"/>
  <c r="FV125" i="8"/>
  <c r="FV246" i="8"/>
  <c r="FV190" i="8"/>
  <c r="FV138" i="8"/>
  <c r="FV91" i="8"/>
  <c r="FV51" i="8"/>
  <c r="FU379" i="8"/>
  <c r="FS379" i="8"/>
  <c r="FT379" i="8" s="1"/>
  <c r="FV300" i="8"/>
  <c r="FV308" i="8"/>
  <c r="FV284" i="8"/>
  <c r="FZ329" i="8"/>
  <c r="FZ332" i="8"/>
  <c r="FZ377" i="8"/>
  <c r="FZ322" i="8"/>
  <c r="FZ327" i="8"/>
  <c r="FZ325" i="8"/>
  <c r="FZ338" i="8"/>
  <c r="FZ389" i="8"/>
  <c r="FZ404" i="8"/>
  <c r="FZ353" i="8"/>
  <c r="FZ340" i="8"/>
  <c r="FZ381" i="8"/>
  <c r="FZ397" i="8"/>
  <c r="FZ359" i="8"/>
  <c r="FZ314" i="8"/>
  <c r="FS375" i="8"/>
  <c r="FT375" i="8" s="1"/>
  <c r="FU375" i="8"/>
  <c r="FV172" i="8"/>
  <c r="FV163" i="8"/>
  <c r="FV194" i="8"/>
  <c r="FV104" i="8"/>
  <c r="FV50" i="8"/>
  <c r="FV134" i="8"/>
  <c r="FV250" i="8"/>
  <c r="FV133" i="8"/>
  <c r="FV180" i="8"/>
  <c r="FV193" i="8"/>
  <c r="FV93" i="8"/>
  <c r="FV183" i="8"/>
  <c r="FV61" i="8"/>
  <c r="FS396" i="8"/>
  <c r="FT396" i="8" s="1"/>
  <c r="FU396" i="8"/>
  <c r="FV77" i="8"/>
  <c r="FV249" i="8"/>
  <c r="FV161" i="8"/>
  <c r="FV171" i="8"/>
  <c r="FV268" i="8"/>
  <c r="FV204" i="8"/>
  <c r="FV140" i="8"/>
  <c r="FV69" i="8"/>
  <c r="FV173" i="8"/>
  <c r="FV279" i="8"/>
  <c r="FV199" i="8"/>
  <c r="FV131" i="8"/>
  <c r="FV64" i="8"/>
  <c r="FV293" i="8"/>
  <c r="FV106" i="8"/>
  <c r="FV294" i="8"/>
  <c r="FV226" i="8"/>
  <c r="FV158" i="8"/>
  <c r="FV95" i="8"/>
  <c r="FV31" i="8"/>
  <c r="FV287" i="8"/>
  <c r="FV215" i="8"/>
  <c r="FV139" i="8"/>
  <c r="FV72" i="8"/>
  <c r="FV301" i="8"/>
  <c r="FV129" i="8"/>
  <c r="FV302" i="8"/>
  <c r="FV234" i="8"/>
  <c r="FV166" i="8"/>
  <c r="FV103" i="8"/>
  <c r="FV39" i="8"/>
  <c r="FV24" i="8"/>
  <c r="FV26" i="8"/>
  <c r="FV218" i="8"/>
  <c r="FV150" i="8"/>
  <c r="FV23" i="8"/>
  <c r="FV245" i="8"/>
  <c r="FV34" i="8"/>
  <c r="FV212" i="8"/>
  <c r="FV148" i="8"/>
  <c r="FV85" i="8"/>
  <c r="FV13" i="8"/>
  <c r="FV289" i="8"/>
  <c r="FV213" i="8"/>
  <c r="FV18" i="8"/>
  <c r="FV252" i="8"/>
  <c r="FV188" i="8"/>
  <c r="FV124" i="8"/>
  <c r="FV53" i="8"/>
  <c r="FV217" i="8"/>
  <c r="FV42" i="8"/>
  <c r="FV295" i="8"/>
  <c r="FV223" i="8"/>
  <c r="FV147" i="8"/>
  <c r="FV80" i="8"/>
  <c r="FV16" i="8"/>
  <c r="FV233" i="8"/>
  <c r="FV70" i="8"/>
  <c r="FV310" i="8"/>
  <c r="FV242" i="8"/>
  <c r="FV174" i="8"/>
  <c r="FV111" i="8"/>
  <c r="FV47" i="8"/>
  <c r="FV261" i="8"/>
  <c r="FV189" i="8"/>
  <c r="FV228" i="8"/>
  <c r="FV164" i="8"/>
  <c r="FV101" i="8"/>
  <c r="FV29" i="8"/>
  <c r="FV157" i="8"/>
  <c r="FV307" i="8"/>
  <c r="FV231" i="8"/>
  <c r="FV155" i="8"/>
  <c r="FV56" i="8"/>
  <c r="FV90" i="8"/>
  <c r="FV119" i="8"/>
  <c r="FZ384" i="8"/>
  <c r="FZ350" i="8"/>
  <c r="FZ352" i="8"/>
  <c r="FZ400" i="8"/>
  <c r="FZ347" i="8"/>
  <c r="FZ323" i="8"/>
  <c r="FZ369" i="8"/>
  <c r="FZ331" i="8"/>
  <c r="FZ390" i="8"/>
  <c r="FU363" i="8"/>
  <c r="FS363" i="8"/>
  <c r="FT363" i="8" s="1"/>
  <c r="FS386" i="8"/>
  <c r="FT386" i="8" s="1"/>
  <c r="FU386" i="8"/>
  <c r="FV298" i="8"/>
  <c r="FU382" i="8"/>
  <c r="FS382" i="8"/>
  <c r="FT382" i="8" s="1"/>
  <c r="FS367" i="8"/>
  <c r="FT367" i="8" s="1"/>
  <c r="FU367" i="8"/>
  <c r="FV58" i="8"/>
  <c r="FV109" i="8"/>
  <c r="FV265" i="8"/>
  <c r="FV243" i="8"/>
  <c r="FV32" i="8"/>
  <c r="FV38" i="8"/>
  <c r="FV126" i="8"/>
  <c r="FV251" i="8"/>
  <c r="FV87" i="8"/>
  <c r="FS391" i="8"/>
  <c r="FT391" i="8" s="1"/>
  <c r="FU391" i="8"/>
  <c r="FU366" i="8"/>
  <c r="FS366" i="8"/>
  <c r="FT366" i="8" s="1"/>
  <c r="FU387" i="8"/>
  <c r="FS387" i="8"/>
  <c r="FT387" i="8" s="1"/>
  <c r="FV306" i="8"/>
  <c r="FV290" i="8"/>
  <c r="FV203" i="8"/>
  <c r="FV299" i="8"/>
  <c r="FV283" i="8"/>
  <c r="FV267" i="8"/>
  <c r="FV247" i="8"/>
  <c r="FV227" i="8"/>
  <c r="FV207" i="8"/>
  <c r="FV187" i="8"/>
  <c r="FV167" i="8"/>
  <c r="FV151" i="8"/>
  <c r="FV135" i="8"/>
  <c r="FV116" i="8"/>
  <c r="FV100" i="8"/>
  <c r="FV84" i="8"/>
  <c r="FV68" i="8"/>
  <c r="FV52" i="8"/>
  <c r="FV36" i="8"/>
  <c r="FV20" i="8"/>
  <c r="FV239" i="8"/>
  <c r="FV305" i="8"/>
  <c r="FV281" i="8"/>
  <c r="FV225" i="8"/>
  <c r="FV177" i="8"/>
  <c r="FV137" i="8"/>
  <c r="FV98" i="8"/>
  <c r="FV62" i="8"/>
  <c r="FV30" i="8"/>
  <c r="FV33" i="8"/>
  <c r="FV198" i="8"/>
  <c r="FV27" i="8"/>
  <c r="FU392" i="8"/>
  <c r="FS392" i="8"/>
  <c r="FT392" i="8" s="1"/>
  <c r="FU371" i="8"/>
  <c r="FS371" i="8"/>
  <c r="FT371" i="8" s="1"/>
  <c r="FS383" i="8"/>
  <c r="FT383" i="8" s="1"/>
  <c r="FU383" i="8"/>
  <c r="FV296" i="8"/>
  <c r="FV264" i="8"/>
  <c r="FV248" i="8"/>
  <c r="FV224" i="8"/>
  <c r="FV192" i="8"/>
  <c r="FV176" i="8"/>
  <c r="FV144" i="8"/>
  <c r="FV121" i="8"/>
  <c r="FV97" i="8"/>
  <c r="FV73" i="8"/>
  <c r="FV49" i="8"/>
  <c r="FV205" i="8"/>
  <c r="FV229" i="8"/>
  <c r="FV165" i="8"/>
  <c r="FV94" i="8"/>
  <c r="FV211" i="8"/>
  <c r="FV262" i="8"/>
  <c r="FV238" i="8"/>
  <c r="FV214" i="8"/>
  <c r="FV178" i="8"/>
  <c r="FV154" i="8"/>
  <c r="FV130" i="8"/>
  <c r="FV107" i="8"/>
  <c r="FV83" i="8"/>
  <c r="FV43" i="8"/>
  <c r="FU395" i="8"/>
  <c r="FS395" i="8"/>
  <c r="FT395" i="8" s="1"/>
  <c r="FV288" i="8"/>
  <c r="FV240" i="8"/>
  <c r="FV200" i="8"/>
  <c r="FV152" i="8"/>
  <c r="FV105" i="8"/>
  <c r="FV57" i="8"/>
  <c r="FV17" i="8"/>
  <c r="FV181" i="8"/>
  <c r="FV54" i="8"/>
  <c r="FV222" i="8"/>
  <c r="FV162" i="8"/>
  <c r="FV115" i="8"/>
  <c r="FV75" i="8"/>
  <c r="FV35" i="8"/>
  <c r="FV274" i="8"/>
  <c r="FV276" i="8"/>
  <c r="FV292" i="8"/>
  <c r="FZ356" i="8"/>
  <c r="FZ319" i="8"/>
  <c r="FZ362" i="8"/>
  <c r="FZ365" i="8"/>
  <c r="FZ343" i="8"/>
  <c r="FZ317" i="8"/>
  <c r="FZ316" i="8"/>
  <c r="FZ341" i="8"/>
  <c r="FZ330" i="8"/>
  <c r="FZ348" i="8"/>
  <c r="FZ393" i="8"/>
  <c r="FM406" i="8"/>
  <c r="FL406" i="8" s="1"/>
  <c r="C52" i="10" s="1"/>
  <c r="FS10" i="8"/>
  <c r="FU10" i="8"/>
  <c r="FP186" i="8"/>
  <c r="FP559" i="8" s="1"/>
  <c r="FP576" i="8" s="1"/>
  <c r="FP577" i="8" s="1"/>
  <c r="AE141" i="1"/>
  <c r="FY398" i="8" l="1"/>
  <c r="FY379" i="8"/>
  <c r="FZ379" i="8"/>
  <c r="FY392" i="8"/>
  <c r="FY387" i="8"/>
  <c r="FZ387" i="8"/>
  <c r="FY367" i="8"/>
  <c r="FY366" i="8"/>
  <c r="FZ366" i="8"/>
  <c r="FY363" i="8"/>
  <c r="FY375" i="8"/>
  <c r="FZ375" i="8"/>
  <c r="FY395" i="8"/>
  <c r="FY383" i="8"/>
  <c r="FY396" i="8"/>
  <c r="FY402" i="8"/>
  <c r="FZ402" i="8"/>
  <c r="FY371" i="8"/>
  <c r="FY391" i="8"/>
  <c r="FY382" i="8"/>
  <c r="FY386" i="8"/>
  <c r="FZ386" i="8"/>
  <c r="FY403" i="8"/>
  <c r="FY372" i="8"/>
  <c r="FZ372" i="8"/>
  <c r="FY399" i="8"/>
  <c r="E18" i="10"/>
  <c r="E17" i="10" s="1"/>
  <c r="E50" i="10" s="1"/>
  <c r="E51" i="10" s="1"/>
  <c r="D18" i="10"/>
  <c r="D17" i="10" s="1"/>
  <c r="D50" i="10" s="1"/>
  <c r="D51" i="10" s="1"/>
  <c r="F18" i="10"/>
  <c r="F52" i="10"/>
  <c r="D52" i="10"/>
  <c r="E52" i="10"/>
  <c r="C53" i="10"/>
  <c r="C54" i="10" s="1"/>
  <c r="FP406" i="8"/>
  <c r="H20" i="10" s="1"/>
  <c r="G19" i="11"/>
  <c r="G20" i="11" s="1"/>
  <c r="F47" i="10"/>
  <c r="F46" i="10" s="1"/>
  <c r="E16" i="11"/>
  <c r="E49" i="11" s="1"/>
  <c r="E50" i="11" s="1"/>
  <c r="E52" i="11" s="1"/>
  <c r="E54" i="11" s="1"/>
  <c r="H19" i="11" s="1"/>
  <c r="G23" i="11"/>
  <c r="FV381" i="8"/>
  <c r="FV369" i="8"/>
  <c r="FV355" i="8"/>
  <c r="FV345" i="8"/>
  <c r="FV347" i="8"/>
  <c r="FV332" i="8"/>
  <c r="FV368" i="8"/>
  <c r="FV385" i="8"/>
  <c r="FV373" i="8"/>
  <c r="FV389" i="8"/>
  <c r="FV317" i="8"/>
  <c r="FV352" i="8"/>
  <c r="FV390" i="8"/>
  <c r="FV314" i="8"/>
  <c r="FV340" i="8"/>
  <c r="FV378" i="8"/>
  <c r="FV388" i="8"/>
  <c r="FV365" i="8"/>
  <c r="FV354" i="8"/>
  <c r="FV370" i="8"/>
  <c r="FV327" i="8"/>
  <c r="FV377" i="8"/>
  <c r="FV315" i="8"/>
  <c r="FV330" i="8"/>
  <c r="FV394" i="8"/>
  <c r="FV356" i="8"/>
  <c r="FV374" i="8"/>
  <c r="FV350" i="8"/>
  <c r="FV328" i="8"/>
  <c r="FV341" i="8"/>
  <c r="FV324" i="8"/>
  <c r="FV351" i="8"/>
  <c r="FV362" i="8"/>
  <c r="FV319" i="8"/>
  <c r="FV344" i="8"/>
  <c r="FV337" i="8"/>
  <c r="FV320" i="8"/>
  <c r="FV384" i="8"/>
  <c r="FV321" i="8"/>
  <c r="FV364" i="8"/>
  <c r="FV338" i="8"/>
  <c r="FV322" i="8"/>
  <c r="FV336" i="8"/>
  <c r="FV342" i="8"/>
  <c r="FV331" i="8"/>
  <c r="FV334" i="8"/>
  <c r="FV359" i="8"/>
  <c r="FV325" i="8"/>
  <c r="FV346" i="8"/>
  <c r="FY10" i="8"/>
  <c r="FV10" i="8"/>
  <c r="FV357" i="8"/>
  <c r="FV348" i="8"/>
  <c r="FV380" i="8"/>
  <c r="FV333" i="8"/>
  <c r="FZ391" i="8"/>
  <c r="FZ367" i="8"/>
  <c r="FV323" i="8"/>
  <c r="FV400" i="8"/>
  <c r="FV326" i="8"/>
  <c r="FZ396" i="8"/>
  <c r="FV349" i="8"/>
  <c r="FV335" i="8"/>
  <c r="FV404" i="8"/>
  <c r="FZ403" i="8"/>
  <c r="FV361" i="8"/>
  <c r="FZ399" i="8"/>
  <c r="FZ371" i="8"/>
  <c r="FZ363" i="8"/>
  <c r="FV393" i="8"/>
  <c r="FV316" i="8"/>
  <c r="FV343" i="8"/>
  <c r="FV405" i="8"/>
  <c r="FZ395" i="8"/>
  <c r="FZ392" i="8"/>
  <c r="FZ382" i="8"/>
  <c r="FV339" i="8"/>
  <c r="FV353" i="8"/>
  <c r="FV329" i="8"/>
  <c r="FV360" i="8"/>
  <c r="FV376" i="8"/>
  <c r="FV358" i="8"/>
  <c r="FZ398" i="8"/>
  <c r="FZ383" i="8"/>
  <c r="FV397" i="8"/>
  <c r="FV401" i="8"/>
  <c r="FV318" i="8"/>
  <c r="FU186" i="8"/>
  <c r="FS186" i="8"/>
  <c r="FY186" i="8" s="1"/>
  <c r="H348" i="3"/>
  <c r="H352" i="3"/>
  <c r="H356" i="3"/>
  <c r="H360" i="3"/>
  <c r="H364" i="3"/>
  <c r="H368" i="3"/>
  <c r="H372" i="3"/>
  <c r="H376" i="3"/>
  <c r="H380" i="3"/>
  <c r="H384" i="3"/>
  <c r="H388" i="3"/>
  <c r="H392" i="3"/>
  <c r="H396" i="3"/>
  <c r="H4" i="3"/>
  <c r="G400" i="3"/>
  <c r="C400" i="3"/>
  <c r="E400" i="3" s="1"/>
  <c r="D400" i="3"/>
  <c r="E5" i="3"/>
  <c r="H5" i="3" s="1"/>
  <c r="E6" i="3"/>
  <c r="H6" i="3" s="1"/>
  <c r="E7" i="3"/>
  <c r="H7" i="3" s="1"/>
  <c r="E8" i="3"/>
  <c r="H8" i="3" s="1"/>
  <c r="E9" i="3"/>
  <c r="H9" i="3" s="1"/>
  <c r="E10" i="3"/>
  <c r="H10" i="3" s="1"/>
  <c r="E11" i="3"/>
  <c r="H11" i="3" s="1"/>
  <c r="E12" i="3"/>
  <c r="H12" i="3" s="1"/>
  <c r="E13" i="3"/>
  <c r="H13" i="3" s="1"/>
  <c r="E14" i="3"/>
  <c r="H14" i="3" s="1"/>
  <c r="E15" i="3"/>
  <c r="H15" i="3" s="1"/>
  <c r="E16" i="3"/>
  <c r="H16" i="3" s="1"/>
  <c r="E17" i="3"/>
  <c r="H17" i="3" s="1"/>
  <c r="E18" i="3"/>
  <c r="H18" i="3" s="1"/>
  <c r="E19" i="3"/>
  <c r="H19" i="3" s="1"/>
  <c r="E20" i="3"/>
  <c r="H20" i="3" s="1"/>
  <c r="E21" i="3"/>
  <c r="H21" i="3" s="1"/>
  <c r="E22" i="3"/>
  <c r="H22" i="3" s="1"/>
  <c r="E23" i="3"/>
  <c r="H23" i="3" s="1"/>
  <c r="E24" i="3"/>
  <c r="H24" i="3" s="1"/>
  <c r="E25" i="3"/>
  <c r="H25" i="3" s="1"/>
  <c r="E26" i="3"/>
  <c r="H26" i="3" s="1"/>
  <c r="E27" i="3"/>
  <c r="H27" i="3" s="1"/>
  <c r="E28" i="3"/>
  <c r="H28" i="3" s="1"/>
  <c r="E29" i="3"/>
  <c r="H29" i="3" s="1"/>
  <c r="E30" i="3"/>
  <c r="H30" i="3" s="1"/>
  <c r="E31" i="3"/>
  <c r="H31" i="3" s="1"/>
  <c r="E32" i="3"/>
  <c r="H32" i="3" s="1"/>
  <c r="E33" i="3"/>
  <c r="H33" i="3" s="1"/>
  <c r="E34" i="3"/>
  <c r="H34" i="3" s="1"/>
  <c r="E35" i="3"/>
  <c r="H35" i="3" s="1"/>
  <c r="E36" i="3"/>
  <c r="H36" i="3" s="1"/>
  <c r="E37" i="3"/>
  <c r="H37" i="3" s="1"/>
  <c r="E38" i="3"/>
  <c r="H38" i="3" s="1"/>
  <c r="E39" i="3"/>
  <c r="H39" i="3" s="1"/>
  <c r="E40" i="3"/>
  <c r="H40" i="3" s="1"/>
  <c r="E41" i="3"/>
  <c r="H41" i="3" s="1"/>
  <c r="E42" i="3"/>
  <c r="H42" i="3" s="1"/>
  <c r="E43" i="3"/>
  <c r="H43" i="3" s="1"/>
  <c r="E44" i="3"/>
  <c r="H44" i="3" s="1"/>
  <c r="E45" i="3"/>
  <c r="H45" i="3" s="1"/>
  <c r="E46" i="3"/>
  <c r="H46" i="3" s="1"/>
  <c r="E47" i="3"/>
  <c r="H47" i="3" s="1"/>
  <c r="E48" i="3"/>
  <c r="H48" i="3" s="1"/>
  <c r="E49" i="3"/>
  <c r="H49" i="3" s="1"/>
  <c r="E50" i="3"/>
  <c r="H50" i="3" s="1"/>
  <c r="E51" i="3"/>
  <c r="H51" i="3" s="1"/>
  <c r="E52" i="3"/>
  <c r="H52" i="3" s="1"/>
  <c r="E53" i="3"/>
  <c r="H53" i="3" s="1"/>
  <c r="E54" i="3"/>
  <c r="H54" i="3" s="1"/>
  <c r="E55" i="3"/>
  <c r="H55" i="3" s="1"/>
  <c r="E56" i="3"/>
  <c r="H56" i="3" s="1"/>
  <c r="E57" i="3"/>
  <c r="H57" i="3" s="1"/>
  <c r="E58" i="3"/>
  <c r="H58" i="3" s="1"/>
  <c r="E59" i="3"/>
  <c r="H59" i="3" s="1"/>
  <c r="E60" i="3"/>
  <c r="H60" i="3" s="1"/>
  <c r="E61" i="3"/>
  <c r="H61" i="3" s="1"/>
  <c r="E62" i="3"/>
  <c r="H62" i="3" s="1"/>
  <c r="E63" i="3"/>
  <c r="H63" i="3" s="1"/>
  <c r="E64" i="3"/>
  <c r="H64" i="3" s="1"/>
  <c r="E65" i="3"/>
  <c r="H65" i="3" s="1"/>
  <c r="E66" i="3"/>
  <c r="H66" i="3" s="1"/>
  <c r="E67" i="3"/>
  <c r="H67" i="3" s="1"/>
  <c r="E68" i="3"/>
  <c r="H68" i="3" s="1"/>
  <c r="E69" i="3"/>
  <c r="H69" i="3" s="1"/>
  <c r="E70" i="3"/>
  <c r="H70" i="3" s="1"/>
  <c r="E71" i="3"/>
  <c r="H71" i="3" s="1"/>
  <c r="E72" i="3"/>
  <c r="H72" i="3" s="1"/>
  <c r="E73" i="3"/>
  <c r="H73" i="3" s="1"/>
  <c r="E74" i="3"/>
  <c r="H74" i="3" s="1"/>
  <c r="E75" i="3"/>
  <c r="H75" i="3" s="1"/>
  <c r="E76" i="3"/>
  <c r="H76" i="3" s="1"/>
  <c r="E77" i="3"/>
  <c r="H77" i="3" s="1"/>
  <c r="E78" i="3"/>
  <c r="H78" i="3" s="1"/>
  <c r="E79" i="3"/>
  <c r="H79" i="3" s="1"/>
  <c r="E80" i="3"/>
  <c r="H80" i="3" s="1"/>
  <c r="E81" i="3"/>
  <c r="H81" i="3" s="1"/>
  <c r="E82" i="3"/>
  <c r="H82" i="3" s="1"/>
  <c r="E83" i="3"/>
  <c r="H83" i="3" s="1"/>
  <c r="E84" i="3"/>
  <c r="H84" i="3" s="1"/>
  <c r="E85" i="3"/>
  <c r="H85" i="3" s="1"/>
  <c r="E86" i="3"/>
  <c r="H86" i="3" s="1"/>
  <c r="E87" i="3"/>
  <c r="H87" i="3" s="1"/>
  <c r="E88" i="3"/>
  <c r="H88" i="3" s="1"/>
  <c r="E89" i="3"/>
  <c r="H89" i="3" s="1"/>
  <c r="E90" i="3"/>
  <c r="H90" i="3" s="1"/>
  <c r="E91" i="3"/>
  <c r="H91" i="3" s="1"/>
  <c r="E92" i="3"/>
  <c r="H92" i="3" s="1"/>
  <c r="E93" i="3"/>
  <c r="H93" i="3" s="1"/>
  <c r="E94" i="3"/>
  <c r="H94" i="3" s="1"/>
  <c r="E95" i="3"/>
  <c r="H95" i="3" s="1"/>
  <c r="E96" i="3"/>
  <c r="H96" i="3" s="1"/>
  <c r="E97" i="3"/>
  <c r="H97" i="3" s="1"/>
  <c r="E98" i="3"/>
  <c r="H98" i="3" s="1"/>
  <c r="E99" i="3"/>
  <c r="H99" i="3" s="1"/>
  <c r="E100" i="3"/>
  <c r="H100" i="3" s="1"/>
  <c r="E101" i="3"/>
  <c r="H101" i="3" s="1"/>
  <c r="E102" i="3"/>
  <c r="H102" i="3" s="1"/>
  <c r="E103" i="3"/>
  <c r="H103" i="3" s="1"/>
  <c r="E104" i="3"/>
  <c r="H104" i="3" s="1"/>
  <c r="E105" i="3"/>
  <c r="H105" i="3" s="1"/>
  <c r="E106" i="3"/>
  <c r="H106" i="3" s="1"/>
  <c r="E107" i="3"/>
  <c r="H107" i="3" s="1"/>
  <c r="E108" i="3"/>
  <c r="H108" i="3" s="1"/>
  <c r="E109" i="3"/>
  <c r="H109" i="3" s="1"/>
  <c r="E110" i="3"/>
  <c r="H110" i="3" s="1"/>
  <c r="E111" i="3"/>
  <c r="H111" i="3" s="1"/>
  <c r="E112" i="3"/>
  <c r="H112" i="3" s="1"/>
  <c r="E113" i="3"/>
  <c r="H113" i="3" s="1"/>
  <c r="E114" i="3"/>
  <c r="H114" i="3" s="1"/>
  <c r="E115" i="3"/>
  <c r="H115" i="3" s="1"/>
  <c r="E116" i="3"/>
  <c r="H116" i="3" s="1"/>
  <c r="E117" i="3"/>
  <c r="H117" i="3" s="1"/>
  <c r="E118" i="3"/>
  <c r="H118" i="3" s="1"/>
  <c r="E119" i="3"/>
  <c r="H119" i="3" s="1"/>
  <c r="E120" i="3"/>
  <c r="H120" i="3" s="1"/>
  <c r="E121" i="3"/>
  <c r="H121" i="3" s="1"/>
  <c r="E122" i="3"/>
  <c r="H122" i="3" s="1"/>
  <c r="E123" i="3"/>
  <c r="H123" i="3" s="1"/>
  <c r="E124" i="3"/>
  <c r="H124" i="3" s="1"/>
  <c r="E125" i="3"/>
  <c r="H125" i="3" s="1"/>
  <c r="E126" i="3"/>
  <c r="H126" i="3" s="1"/>
  <c r="E127" i="3"/>
  <c r="H127" i="3" s="1"/>
  <c r="E128" i="3"/>
  <c r="H128" i="3" s="1"/>
  <c r="E129" i="3"/>
  <c r="H129" i="3" s="1"/>
  <c r="E130" i="3"/>
  <c r="H130" i="3" s="1"/>
  <c r="E131" i="3"/>
  <c r="H131" i="3" s="1"/>
  <c r="E132" i="3"/>
  <c r="H132" i="3" s="1"/>
  <c r="E133" i="3"/>
  <c r="H133" i="3" s="1"/>
  <c r="E134" i="3"/>
  <c r="H134" i="3" s="1"/>
  <c r="E135" i="3"/>
  <c r="H135" i="3" s="1"/>
  <c r="E136" i="3"/>
  <c r="H136" i="3" s="1"/>
  <c r="E137" i="3"/>
  <c r="H137" i="3" s="1"/>
  <c r="E138" i="3"/>
  <c r="H138" i="3" s="1"/>
  <c r="E139" i="3"/>
  <c r="H139" i="3" s="1"/>
  <c r="E140" i="3"/>
  <c r="H140" i="3" s="1"/>
  <c r="E141" i="3"/>
  <c r="H141" i="3" s="1"/>
  <c r="E142" i="3"/>
  <c r="H142" i="3" s="1"/>
  <c r="E143" i="3"/>
  <c r="H143" i="3" s="1"/>
  <c r="E144" i="3"/>
  <c r="H144" i="3" s="1"/>
  <c r="E145" i="3"/>
  <c r="H145" i="3" s="1"/>
  <c r="E146" i="3"/>
  <c r="H146" i="3" s="1"/>
  <c r="E147" i="3"/>
  <c r="H147" i="3" s="1"/>
  <c r="E148" i="3"/>
  <c r="H148" i="3" s="1"/>
  <c r="E149" i="3"/>
  <c r="H149" i="3" s="1"/>
  <c r="E150" i="3"/>
  <c r="H150" i="3" s="1"/>
  <c r="E151" i="3"/>
  <c r="H151" i="3" s="1"/>
  <c r="E152" i="3"/>
  <c r="H152" i="3" s="1"/>
  <c r="E153" i="3"/>
  <c r="H153" i="3" s="1"/>
  <c r="E154" i="3"/>
  <c r="H154" i="3" s="1"/>
  <c r="E155" i="3"/>
  <c r="H155" i="3" s="1"/>
  <c r="E156" i="3"/>
  <c r="H156" i="3" s="1"/>
  <c r="E157" i="3"/>
  <c r="H157" i="3" s="1"/>
  <c r="E158" i="3"/>
  <c r="H158" i="3" s="1"/>
  <c r="E159" i="3"/>
  <c r="H159" i="3" s="1"/>
  <c r="E160" i="3"/>
  <c r="H160" i="3" s="1"/>
  <c r="E161" i="3"/>
  <c r="H161" i="3" s="1"/>
  <c r="E162" i="3"/>
  <c r="H162" i="3" s="1"/>
  <c r="E163" i="3"/>
  <c r="H163" i="3" s="1"/>
  <c r="E164" i="3"/>
  <c r="H164" i="3" s="1"/>
  <c r="E165" i="3"/>
  <c r="H165" i="3" s="1"/>
  <c r="E166" i="3"/>
  <c r="H166" i="3" s="1"/>
  <c r="E167" i="3"/>
  <c r="H167" i="3" s="1"/>
  <c r="E168" i="3"/>
  <c r="H168" i="3" s="1"/>
  <c r="E169" i="3"/>
  <c r="H169" i="3" s="1"/>
  <c r="E170" i="3"/>
  <c r="H170" i="3" s="1"/>
  <c r="E171" i="3"/>
  <c r="H171" i="3" s="1"/>
  <c r="E172" i="3"/>
  <c r="H172" i="3" s="1"/>
  <c r="E173" i="3"/>
  <c r="H173" i="3" s="1"/>
  <c r="E174" i="3"/>
  <c r="H174" i="3" s="1"/>
  <c r="E175" i="3"/>
  <c r="H175" i="3" s="1"/>
  <c r="E176" i="3"/>
  <c r="H176" i="3" s="1"/>
  <c r="E177" i="3"/>
  <c r="H177" i="3" s="1"/>
  <c r="E178" i="3"/>
  <c r="H178" i="3" s="1"/>
  <c r="E179" i="3"/>
  <c r="H179" i="3" s="1"/>
  <c r="E180" i="3"/>
  <c r="H180" i="3" s="1"/>
  <c r="E181" i="3"/>
  <c r="H181" i="3" s="1"/>
  <c r="E182" i="3"/>
  <c r="H182" i="3" s="1"/>
  <c r="E183" i="3"/>
  <c r="H183" i="3" s="1"/>
  <c r="E184" i="3"/>
  <c r="H184" i="3" s="1"/>
  <c r="E185" i="3"/>
  <c r="H185" i="3" s="1"/>
  <c r="E186" i="3"/>
  <c r="H186" i="3" s="1"/>
  <c r="E187" i="3"/>
  <c r="H187" i="3" s="1"/>
  <c r="E188" i="3"/>
  <c r="H188" i="3" s="1"/>
  <c r="E189" i="3"/>
  <c r="H189" i="3" s="1"/>
  <c r="E190" i="3"/>
  <c r="H190" i="3" s="1"/>
  <c r="E191" i="3"/>
  <c r="H191" i="3" s="1"/>
  <c r="E192" i="3"/>
  <c r="H192" i="3" s="1"/>
  <c r="E193" i="3"/>
  <c r="H193" i="3" s="1"/>
  <c r="E194" i="3"/>
  <c r="H194" i="3" s="1"/>
  <c r="E195" i="3"/>
  <c r="H195" i="3" s="1"/>
  <c r="E196" i="3"/>
  <c r="H196" i="3" s="1"/>
  <c r="E197" i="3"/>
  <c r="H197" i="3" s="1"/>
  <c r="E198" i="3"/>
  <c r="H198" i="3" s="1"/>
  <c r="E199" i="3"/>
  <c r="H199" i="3" s="1"/>
  <c r="E200" i="3"/>
  <c r="H200" i="3" s="1"/>
  <c r="E201" i="3"/>
  <c r="H201" i="3" s="1"/>
  <c r="E202" i="3"/>
  <c r="H202" i="3" s="1"/>
  <c r="E203" i="3"/>
  <c r="H203" i="3" s="1"/>
  <c r="E204" i="3"/>
  <c r="H204" i="3" s="1"/>
  <c r="E205" i="3"/>
  <c r="H205" i="3" s="1"/>
  <c r="E206" i="3"/>
  <c r="H206" i="3" s="1"/>
  <c r="E207" i="3"/>
  <c r="H207" i="3" s="1"/>
  <c r="E208" i="3"/>
  <c r="H208" i="3" s="1"/>
  <c r="E209" i="3"/>
  <c r="H209" i="3" s="1"/>
  <c r="E210" i="3"/>
  <c r="H210" i="3" s="1"/>
  <c r="E211" i="3"/>
  <c r="H211" i="3" s="1"/>
  <c r="E212" i="3"/>
  <c r="H212" i="3" s="1"/>
  <c r="E213" i="3"/>
  <c r="H213" i="3" s="1"/>
  <c r="E214" i="3"/>
  <c r="H214" i="3" s="1"/>
  <c r="E215" i="3"/>
  <c r="H215" i="3" s="1"/>
  <c r="E216" i="3"/>
  <c r="H216" i="3" s="1"/>
  <c r="E217" i="3"/>
  <c r="H217" i="3" s="1"/>
  <c r="E218" i="3"/>
  <c r="H218" i="3" s="1"/>
  <c r="E219" i="3"/>
  <c r="H219" i="3" s="1"/>
  <c r="E220" i="3"/>
  <c r="H220" i="3" s="1"/>
  <c r="E221" i="3"/>
  <c r="H221" i="3" s="1"/>
  <c r="E222" i="3"/>
  <c r="H222" i="3" s="1"/>
  <c r="E223" i="3"/>
  <c r="H223" i="3" s="1"/>
  <c r="E224" i="3"/>
  <c r="H224" i="3" s="1"/>
  <c r="E225" i="3"/>
  <c r="H225" i="3" s="1"/>
  <c r="E226" i="3"/>
  <c r="H226" i="3" s="1"/>
  <c r="E227" i="3"/>
  <c r="H227" i="3" s="1"/>
  <c r="E228" i="3"/>
  <c r="H228" i="3" s="1"/>
  <c r="E229" i="3"/>
  <c r="H229" i="3" s="1"/>
  <c r="E230" i="3"/>
  <c r="H230" i="3" s="1"/>
  <c r="E231" i="3"/>
  <c r="H231" i="3" s="1"/>
  <c r="E232" i="3"/>
  <c r="H232" i="3" s="1"/>
  <c r="E233" i="3"/>
  <c r="H233" i="3" s="1"/>
  <c r="E234" i="3"/>
  <c r="H234" i="3" s="1"/>
  <c r="E235" i="3"/>
  <c r="H235" i="3" s="1"/>
  <c r="E236" i="3"/>
  <c r="H236" i="3" s="1"/>
  <c r="E237" i="3"/>
  <c r="H237" i="3" s="1"/>
  <c r="E238" i="3"/>
  <c r="H238" i="3" s="1"/>
  <c r="E239" i="3"/>
  <c r="H239" i="3" s="1"/>
  <c r="E240" i="3"/>
  <c r="H240" i="3" s="1"/>
  <c r="E241" i="3"/>
  <c r="H241" i="3" s="1"/>
  <c r="E242" i="3"/>
  <c r="H242" i="3" s="1"/>
  <c r="E243" i="3"/>
  <c r="H243" i="3" s="1"/>
  <c r="E244" i="3"/>
  <c r="H244" i="3" s="1"/>
  <c r="E245" i="3"/>
  <c r="H245" i="3" s="1"/>
  <c r="E246" i="3"/>
  <c r="H246" i="3" s="1"/>
  <c r="E247" i="3"/>
  <c r="H247" i="3" s="1"/>
  <c r="E248" i="3"/>
  <c r="H248" i="3" s="1"/>
  <c r="E249" i="3"/>
  <c r="H249" i="3" s="1"/>
  <c r="E250" i="3"/>
  <c r="H250" i="3" s="1"/>
  <c r="E251" i="3"/>
  <c r="H251" i="3" s="1"/>
  <c r="E252" i="3"/>
  <c r="H252" i="3" s="1"/>
  <c r="E253" i="3"/>
  <c r="H253" i="3" s="1"/>
  <c r="E254" i="3"/>
  <c r="H254" i="3" s="1"/>
  <c r="E255" i="3"/>
  <c r="H255" i="3" s="1"/>
  <c r="E256" i="3"/>
  <c r="H256" i="3" s="1"/>
  <c r="E257" i="3"/>
  <c r="H257" i="3" s="1"/>
  <c r="E258" i="3"/>
  <c r="H258" i="3" s="1"/>
  <c r="E259" i="3"/>
  <c r="H259" i="3" s="1"/>
  <c r="E260" i="3"/>
  <c r="H260" i="3" s="1"/>
  <c r="E261" i="3"/>
  <c r="H261" i="3" s="1"/>
  <c r="E262" i="3"/>
  <c r="H262" i="3" s="1"/>
  <c r="E263" i="3"/>
  <c r="H263" i="3" s="1"/>
  <c r="E264" i="3"/>
  <c r="H264" i="3" s="1"/>
  <c r="E265" i="3"/>
  <c r="H265" i="3" s="1"/>
  <c r="E266" i="3"/>
  <c r="H266" i="3" s="1"/>
  <c r="E267" i="3"/>
  <c r="H267" i="3" s="1"/>
  <c r="E268" i="3"/>
  <c r="H268" i="3" s="1"/>
  <c r="E269" i="3"/>
  <c r="H269" i="3" s="1"/>
  <c r="E270" i="3"/>
  <c r="H270" i="3" s="1"/>
  <c r="E271" i="3"/>
  <c r="H271" i="3" s="1"/>
  <c r="E272" i="3"/>
  <c r="H272" i="3" s="1"/>
  <c r="E273" i="3"/>
  <c r="H273" i="3" s="1"/>
  <c r="E274" i="3"/>
  <c r="H274" i="3" s="1"/>
  <c r="E275" i="3"/>
  <c r="H275" i="3" s="1"/>
  <c r="E276" i="3"/>
  <c r="H276" i="3" s="1"/>
  <c r="E277" i="3"/>
  <c r="H277" i="3" s="1"/>
  <c r="E278" i="3"/>
  <c r="H278" i="3" s="1"/>
  <c r="E279" i="3"/>
  <c r="H279" i="3" s="1"/>
  <c r="E280" i="3"/>
  <c r="H280" i="3" s="1"/>
  <c r="E281" i="3"/>
  <c r="H281" i="3" s="1"/>
  <c r="E282" i="3"/>
  <c r="H282" i="3" s="1"/>
  <c r="E283" i="3"/>
  <c r="H283" i="3" s="1"/>
  <c r="E284" i="3"/>
  <c r="H284" i="3" s="1"/>
  <c r="E285" i="3"/>
  <c r="H285" i="3" s="1"/>
  <c r="E286" i="3"/>
  <c r="H286" i="3" s="1"/>
  <c r="E287" i="3"/>
  <c r="H287" i="3" s="1"/>
  <c r="E288" i="3"/>
  <c r="H288" i="3" s="1"/>
  <c r="E289" i="3"/>
  <c r="H289" i="3" s="1"/>
  <c r="E290" i="3"/>
  <c r="H290" i="3" s="1"/>
  <c r="E291" i="3"/>
  <c r="H291" i="3" s="1"/>
  <c r="E292" i="3"/>
  <c r="H292" i="3" s="1"/>
  <c r="E293" i="3"/>
  <c r="H293" i="3" s="1"/>
  <c r="E294" i="3"/>
  <c r="H294" i="3" s="1"/>
  <c r="E295" i="3"/>
  <c r="H295" i="3" s="1"/>
  <c r="E296" i="3"/>
  <c r="H296" i="3" s="1"/>
  <c r="E297" i="3"/>
  <c r="H297" i="3" s="1"/>
  <c r="E298" i="3"/>
  <c r="H298" i="3" s="1"/>
  <c r="E299" i="3"/>
  <c r="H299" i="3" s="1"/>
  <c r="E300" i="3"/>
  <c r="H300" i="3" s="1"/>
  <c r="E301" i="3"/>
  <c r="H301" i="3" s="1"/>
  <c r="E302" i="3"/>
  <c r="H302" i="3" s="1"/>
  <c r="E303" i="3"/>
  <c r="H303" i="3" s="1"/>
  <c r="E304" i="3"/>
  <c r="H304" i="3" s="1"/>
  <c r="E305" i="3"/>
  <c r="H305" i="3" s="1"/>
  <c r="E306" i="3"/>
  <c r="H306" i="3" s="1"/>
  <c r="E307" i="3"/>
  <c r="H307" i="3" s="1"/>
  <c r="E308" i="3"/>
  <c r="H308" i="3" s="1"/>
  <c r="E309" i="3"/>
  <c r="H309" i="3" s="1"/>
  <c r="E310" i="3"/>
  <c r="H310" i="3" s="1"/>
  <c r="E311" i="3"/>
  <c r="H311" i="3" s="1"/>
  <c r="E312" i="3"/>
  <c r="H312" i="3" s="1"/>
  <c r="E313" i="3"/>
  <c r="H313" i="3" s="1"/>
  <c r="E314" i="3"/>
  <c r="H314" i="3" s="1"/>
  <c r="E315" i="3"/>
  <c r="H315" i="3" s="1"/>
  <c r="E316" i="3"/>
  <c r="H316" i="3" s="1"/>
  <c r="E317" i="3"/>
  <c r="H317" i="3" s="1"/>
  <c r="E318" i="3"/>
  <c r="H318" i="3" s="1"/>
  <c r="E319" i="3"/>
  <c r="H319" i="3" s="1"/>
  <c r="E320" i="3"/>
  <c r="H320" i="3" s="1"/>
  <c r="E321" i="3"/>
  <c r="H321" i="3" s="1"/>
  <c r="E322" i="3"/>
  <c r="H322" i="3" s="1"/>
  <c r="E323" i="3"/>
  <c r="H323" i="3" s="1"/>
  <c r="E324" i="3"/>
  <c r="H324" i="3" s="1"/>
  <c r="E325" i="3"/>
  <c r="H325" i="3" s="1"/>
  <c r="E326" i="3"/>
  <c r="H326" i="3" s="1"/>
  <c r="E327" i="3"/>
  <c r="H327" i="3" s="1"/>
  <c r="E328" i="3"/>
  <c r="H328" i="3" s="1"/>
  <c r="E329" i="3"/>
  <c r="H329" i="3" s="1"/>
  <c r="E330" i="3"/>
  <c r="H330" i="3" s="1"/>
  <c r="E331" i="3"/>
  <c r="H331" i="3" s="1"/>
  <c r="E332" i="3"/>
  <c r="H332" i="3" s="1"/>
  <c r="E333" i="3"/>
  <c r="H333" i="3" s="1"/>
  <c r="E334" i="3"/>
  <c r="H334" i="3" s="1"/>
  <c r="E335" i="3"/>
  <c r="H335" i="3" s="1"/>
  <c r="E336" i="3"/>
  <c r="H336" i="3" s="1"/>
  <c r="E337" i="3"/>
  <c r="H337" i="3" s="1"/>
  <c r="E338" i="3"/>
  <c r="H338" i="3" s="1"/>
  <c r="E339" i="3"/>
  <c r="H339" i="3" s="1"/>
  <c r="E340" i="3"/>
  <c r="H340" i="3" s="1"/>
  <c r="E341" i="3"/>
  <c r="H341" i="3" s="1"/>
  <c r="E342" i="3"/>
  <c r="H342" i="3" s="1"/>
  <c r="E343" i="3"/>
  <c r="H343" i="3" s="1"/>
  <c r="E344" i="3"/>
  <c r="H344" i="3" s="1"/>
  <c r="E345" i="3"/>
  <c r="H345" i="3" s="1"/>
  <c r="E346" i="3"/>
  <c r="H346" i="3" s="1"/>
  <c r="E347" i="3"/>
  <c r="H347" i="3" s="1"/>
  <c r="E348" i="3"/>
  <c r="E349" i="3"/>
  <c r="H349" i="3" s="1"/>
  <c r="E350" i="3"/>
  <c r="H350" i="3" s="1"/>
  <c r="E351" i="3"/>
  <c r="H351" i="3" s="1"/>
  <c r="E352" i="3"/>
  <c r="E353" i="3"/>
  <c r="H353" i="3" s="1"/>
  <c r="E354" i="3"/>
  <c r="H354" i="3" s="1"/>
  <c r="E355" i="3"/>
  <c r="H355" i="3" s="1"/>
  <c r="E356" i="3"/>
  <c r="E357" i="3"/>
  <c r="H357" i="3" s="1"/>
  <c r="E358" i="3"/>
  <c r="H358" i="3" s="1"/>
  <c r="E359" i="3"/>
  <c r="H359" i="3" s="1"/>
  <c r="E360" i="3"/>
  <c r="E361" i="3"/>
  <c r="H361" i="3" s="1"/>
  <c r="E362" i="3"/>
  <c r="H362" i="3" s="1"/>
  <c r="E363" i="3"/>
  <c r="H363" i="3" s="1"/>
  <c r="E364" i="3"/>
  <c r="E365" i="3"/>
  <c r="H365" i="3" s="1"/>
  <c r="E366" i="3"/>
  <c r="H366" i="3" s="1"/>
  <c r="E367" i="3"/>
  <c r="H367" i="3" s="1"/>
  <c r="E368" i="3"/>
  <c r="E369" i="3"/>
  <c r="H369" i="3" s="1"/>
  <c r="E370" i="3"/>
  <c r="H370" i="3" s="1"/>
  <c r="E371" i="3"/>
  <c r="H371" i="3" s="1"/>
  <c r="E372" i="3"/>
  <c r="E373" i="3"/>
  <c r="H373" i="3" s="1"/>
  <c r="E374" i="3"/>
  <c r="H374" i="3" s="1"/>
  <c r="E375" i="3"/>
  <c r="H375" i="3" s="1"/>
  <c r="E376" i="3"/>
  <c r="E377" i="3"/>
  <c r="H377" i="3" s="1"/>
  <c r="E378" i="3"/>
  <c r="H378" i="3" s="1"/>
  <c r="E379" i="3"/>
  <c r="H379" i="3" s="1"/>
  <c r="E380" i="3"/>
  <c r="E381" i="3"/>
  <c r="H381" i="3" s="1"/>
  <c r="E382" i="3"/>
  <c r="H382" i="3" s="1"/>
  <c r="E383" i="3"/>
  <c r="H383" i="3" s="1"/>
  <c r="E384" i="3"/>
  <c r="E385" i="3"/>
  <c r="H385" i="3" s="1"/>
  <c r="E386" i="3"/>
  <c r="H386" i="3" s="1"/>
  <c r="E387" i="3"/>
  <c r="H387" i="3" s="1"/>
  <c r="E388" i="3"/>
  <c r="E389" i="3"/>
  <c r="H389" i="3" s="1"/>
  <c r="E390" i="3"/>
  <c r="H390" i="3" s="1"/>
  <c r="E391" i="3"/>
  <c r="H391" i="3" s="1"/>
  <c r="E392" i="3"/>
  <c r="E393" i="3"/>
  <c r="H393" i="3" s="1"/>
  <c r="E394" i="3"/>
  <c r="H394" i="3" s="1"/>
  <c r="E395" i="3"/>
  <c r="H395" i="3" s="1"/>
  <c r="E396" i="3"/>
  <c r="E397" i="3"/>
  <c r="H397" i="3" s="1"/>
  <c r="E398" i="3"/>
  <c r="H398" i="3" s="1"/>
  <c r="E399" i="3"/>
  <c r="H399" i="3" s="1"/>
  <c r="E4" i="3"/>
  <c r="F17" i="10" l="1"/>
  <c r="F50" i="10" s="1"/>
  <c r="F51" i="10" s="1"/>
  <c r="F53" i="10" s="1"/>
  <c r="F55" i="10" s="1"/>
  <c r="D53" i="10"/>
  <c r="D55" i="10" s="1"/>
  <c r="E53" i="10"/>
  <c r="E55" i="10" s="1"/>
  <c r="I24" i="10" s="1"/>
  <c r="H21" i="10"/>
  <c r="L7" i="10"/>
  <c r="N416" i="12"/>
  <c r="FS406" i="8"/>
  <c r="FT406" i="8" s="1"/>
  <c r="FU406" i="8"/>
  <c r="H20" i="11"/>
  <c r="H24" i="10"/>
  <c r="FV371" i="8"/>
  <c r="FV399" i="8"/>
  <c r="FV403" i="8"/>
  <c r="FV379" i="8"/>
  <c r="FV367" i="8"/>
  <c r="FV387" i="8"/>
  <c r="FV186" i="8"/>
  <c r="FV386" i="8"/>
  <c r="FV402" i="8"/>
  <c r="FV372" i="8"/>
  <c r="FV366" i="8"/>
  <c r="FV392" i="8"/>
  <c r="FV363" i="8"/>
  <c r="FV383" i="8"/>
  <c r="FV398" i="8"/>
  <c r="FV382" i="8"/>
  <c r="FV395" i="8"/>
  <c r="FV375" i="8"/>
  <c r="FV396" i="8"/>
  <c r="FV391" i="8"/>
  <c r="AU405" i="1"/>
  <c r="AU404" i="1"/>
  <c r="AU403" i="1"/>
  <c r="AU402" i="1"/>
  <c r="AU401" i="1"/>
  <c r="AU400" i="1"/>
  <c r="AU399" i="1"/>
  <c r="AU398" i="1"/>
  <c r="AU397" i="1"/>
  <c r="AU396" i="1"/>
  <c r="AU395" i="1"/>
  <c r="AU394" i="1"/>
  <c r="AU393" i="1"/>
  <c r="AU392" i="1"/>
  <c r="AU391" i="1"/>
  <c r="AU390" i="1"/>
  <c r="AU389" i="1"/>
  <c r="AU388" i="1"/>
  <c r="AU387" i="1"/>
  <c r="AU386" i="1"/>
  <c r="AU385" i="1"/>
  <c r="AU384" i="1"/>
  <c r="AU383" i="1"/>
  <c r="AU382" i="1"/>
  <c r="AU381" i="1"/>
  <c r="AU380" i="1"/>
  <c r="AU379" i="1"/>
  <c r="AU378" i="1"/>
  <c r="AU377" i="1"/>
  <c r="AU376" i="1"/>
  <c r="AU375" i="1"/>
  <c r="AU374" i="1"/>
  <c r="AU373" i="1"/>
  <c r="AU372" i="1"/>
  <c r="AU371" i="1"/>
  <c r="AU370" i="1"/>
  <c r="AU369" i="1"/>
  <c r="AU368" i="1"/>
  <c r="AU367" i="1"/>
  <c r="AU366" i="1"/>
  <c r="AU365" i="1"/>
  <c r="AU364" i="1"/>
  <c r="AU363" i="1"/>
  <c r="AU362" i="1"/>
  <c r="AU361" i="1"/>
  <c r="AU360" i="1"/>
  <c r="AU359" i="1"/>
  <c r="AU358" i="1"/>
  <c r="AU357" i="1"/>
  <c r="AU356" i="1"/>
  <c r="AU355" i="1"/>
  <c r="AU354" i="1"/>
  <c r="AU353" i="1"/>
  <c r="AU352" i="1"/>
  <c r="AU351" i="1"/>
  <c r="AU350" i="1"/>
  <c r="AU349" i="1"/>
  <c r="AU348" i="1"/>
  <c r="AU347" i="1"/>
  <c r="AU346" i="1"/>
  <c r="AU345" i="1"/>
  <c r="AU344" i="1"/>
  <c r="AU343" i="1"/>
  <c r="AU342" i="1"/>
  <c r="AU341" i="1"/>
  <c r="AU340" i="1"/>
  <c r="AU339" i="1"/>
  <c r="AU338" i="1"/>
  <c r="AU337" i="1"/>
  <c r="AU336" i="1"/>
  <c r="AU335" i="1"/>
  <c r="AU334" i="1"/>
  <c r="AU333" i="1"/>
  <c r="AU332" i="1"/>
  <c r="AU331" i="1"/>
  <c r="AU330" i="1"/>
  <c r="AU329" i="1"/>
  <c r="AU328" i="1"/>
  <c r="AU327" i="1"/>
  <c r="AU326" i="1"/>
  <c r="AU325" i="1"/>
  <c r="AU324" i="1"/>
  <c r="AU323" i="1"/>
  <c r="AU322" i="1"/>
  <c r="AU321" i="1"/>
  <c r="AU320" i="1"/>
  <c r="AU319" i="1"/>
  <c r="AU318" i="1"/>
  <c r="AU317" i="1"/>
  <c r="AU316" i="1"/>
  <c r="AU315" i="1"/>
  <c r="AU314" i="1"/>
  <c r="AU313" i="1"/>
  <c r="AU312" i="1"/>
  <c r="AU311" i="1"/>
  <c r="AU310" i="1"/>
  <c r="AU309" i="1"/>
  <c r="AU308" i="1"/>
  <c r="AU307" i="1"/>
  <c r="AU306" i="1"/>
  <c r="AU305" i="1"/>
  <c r="AU304" i="1"/>
  <c r="AU303" i="1"/>
  <c r="AU302" i="1"/>
  <c r="AU301" i="1"/>
  <c r="AU300" i="1"/>
  <c r="AU299" i="1"/>
  <c r="AU298" i="1"/>
  <c r="AU297" i="1"/>
  <c r="AU296" i="1"/>
  <c r="AU295" i="1"/>
  <c r="AU294" i="1"/>
  <c r="AU293" i="1"/>
  <c r="AU292" i="1"/>
  <c r="AU291" i="1"/>
  <c r="AU290" i="1"/>
  <c r="AU289" i="1"/>
  <c r="AU288" i="1"/>
  <c r="AU287" i="1"/>
  <c r="AU286" i="1"/>
  <c r="AU285" i="1"/>
  <c r="AU284" i="1"/>
  <c r="AU283" i="1"/>
  <c r="AU282" i="1"/>
  <c r="AU281" i="1"/>
  <c r="AU280" i="1"/>
  <c r="AU279" i="1"/>
  <c r="AU278" i="1"/>
  <c r="AU277" i="1"/>
  <c r="AU276" i="1"/>
  <c r="AU275" i="1"/>
  <c r="AU274" i="1"/>
  <c r="AU273" i="1"/>
  <c r="AU272" i="1"/>
  <c r="AU271" i="1"/>
  <c r="AU270" i="1"/>
  <c r="AU269" i="1"/>
  <c r="AU268" i="1"/>
  <c r="AU267" i="1"/>
  <c r="AU266" i="1"/>
  <c r="AU265" i="1"/>
  <c r="AU264" i="1"/>
  <c r="AU263" i="1"/>
  <c r="AU262" i="1"/>
  <c r="AU261" i="1"/>
  <c r="AU260" i="1"/>
  <c r="AU259" i="1"/>
  <c r="AU258" i="1"/>
  <c r="AU257" i="1"/>
  <c r="AU256" i="1"/>
  <c r="AU255" i="1"/>
  <c r="AU254" i="1"/>
  <c r="AU253" i="1"/>
  <c r="AU252" i="1"/>
  <c r="AU251" i="1"/>
  <c r="AU250" i="1"/>
  <c r="AU249" i="1"/>
  <c r="AU248" i="1"/>
  <c r="AU247" i="1"/>
  <c r="AU246" i="1"/>
  <c r="AU245" i="1"/>
  <c r="AU244" i="1"/>
  <c r="AU243" i="1"/>
  <c r="AU242" i="1"/>
  <c r="AU241" i="1"/>
  <c r="AU240" i="1"/>
  <c r="AU239" i="1"/>
  <c r="AU238" i="1"/>
  <c r="AU237" i="1"/>
  <c r="AU236" i="1"/>
  <c r="AU235" i="1"/>
  <c r="AU234" i="1"/>
  <c r="AU233" i="1"/>
  <c r="AU232" i="1"/>
  <c r="AU231" i="1"/>
  <c r="AU230" i="1"/>
  <c r="AU229" i="1"/>
  <c r="AU228" i="1"/>
  <c r="AU227" i="1"/>
  <c r="AU226" i="1"/>
  <c r="AU225" i="1"/>
  <c r="AU224" i="1"/>
  <c r="AU223" i="1"/>
  <c r="AU222" i="1"/>
  <c r="AU221" i="1"/>
  <c r="AU220" i="1"/>
  <c r="AU219" i="1"/>
  <c r="AU218" i="1"/>
  <c r="AU217" i="1"/>
  <c r="AU216" i="1"/>
  <c r="AU215" i="1"/>
  <c r="AU214" i="1"/>
  <c r="AU213" i="1"/>
  <c r="AU212" i="1"/>
  <c r="AU211" i="1"/>
  <c r="AU210" i="1"/>
  <c r="AU209" i="1"/>
  <c r="AU208" i="1"/>
  <c r="AU207" i="1"/>
  <c r="AU206" i="1"/>
  <c r="AU205" i="1"/>
  <c r="AU204" i="1"/>
  <c r="AU203" i="1"/>
  <c r="AU202" i="1"/>
  <c r="AU201" i="1"/>
  <c r="AU200" i="1"/>
  <c r="AU199" i="1"/>
  <c r="AU198" i="1"/>
  <c r="AU197" i="1"/>
  <c r="AU196" i="1"/>
  <c r="AU195" i="1"/>
  <c r="AU194" i="1"/>
  <c r="AU193" i="1"/>
  <c r="AU192" i="1"/>
  <c r="AU191" i="1"/>
  <c r="AU190" i="1"/>
  <c r="AU189" i="1"/>
  <c r="AU188" i="1"/>
  <c r="AU187" i="1"/>
  <c r="AU186" i="1"/>
  <c r="AU185" i="1"/>
  <c r="AU184" i="1"/>
  <c r="AU183" i="1"/>
  <c r="AU182" i="1"/>
  <c r="AU181" i="1"/>
  <c r="AU180" i="1"/>
  <c r="AU179" i="1"/>
  <c r="AU178" i="1"/>
  <c r="AU177" i="1"/>
  <c r="AU176" i="1"/>
  <c r="AU175" i="1"/>
  <c r="AU174" i="1"/>
  <c r="AU173" i="1"/>
  <c r="AU172" i="1"/>
  <c r="AU171" i="1"/>
  <c r="AU170" i="1"/>
  <c r="AU169" i="1"/>
  <c r="AU168" i="1"/>
  <c r="AU167" i="1"/>
  <c r="AU166" i="1"/>
  <c r="AU165" i="1"/>
  <c r="AU164" i="1"/>
  <c r="AU111" i="1"/>
  <c r="AU163" i="1"/>
  <c r="AU162" i="1"/>
  <c r="AU161" i="1"/>
  <c r="AU160" i="1"/>
  <c r="AU159" i="1"/>
  <c r="AU158" i="1"/>
  <c r="AU157" i="1"/>
  <c r="AU156" i="1"/>
  <c r="AU155" i="1"/>
  <c r="AU154" i="1"/>
  <c r="AU153" i="1"/>
  <c r="AU152" i="1"/>
  <c r="AU151" i="1"/>
  <c r="AU150" i="1"/>
  <c r="AU149" i="1"/>
  <c r="AU148" i="1"/>
  <c r="AU147" i="1"/>
  <c r="AU146" i="1"/>
  <c r="AU145" i="1"/>
  <c r="AU144" i="1"/>
  <c r="AU143" i="1"/>
  <c r="AU142" i="1"/>
  <c r="AU141" i="1"/>
  <c r="AU140" i="1"/>
  <c r="AU139" i="1"/>
  <c r="AU138" i="1"/>
  <c r="AU137" i="1"/>
  <c r="AU136" i="1"/>
  <c r="AU135" i="1"/>
  <c r="AU134" i="1"/>
  <c r="AU133" i="1"/>
  <c r="AU132" i="1"/>
  <c r="AU131" i="1"/>
  <c r="AU130" i="1"/>
  <c r="AU129" i="1"/>
  <c r="AU128" i="1"/>
  <c r="AU127" i="1"/>
  <c r="AU126" i="1"/>
  <c r="AU125" i="1"/>
  <c r="AU124" i="1"/>
  <c r="AU123" i="1"/>
  <c r="AU122" i="1"/>
  <c r="AU121" i="1"/>
  <c r="AU120" i="1"/>
  <c r="AU119" i="1"/>
  <c r="AU118" i="1"/>
  <c r="AU117" i="1"/>
  <c r="AU116" i="1"/>
  <c r="AU115" i="1"/>
  <c r="AU114" i="1"/>
  <c r="AU113" i="1"/>
  <c r="AU112" i="1"/>
  <c r="AU110" i="1"/>
  <c r="AU109" i="1"/>
  <c r="AU108" i="1"/>
  <c r="AU107" i="1"/>
  <c r="AU106" i="1"/>
  <c r="AU105" i="1"/>
  <c r="AU104" i="1"/>
  <c r="AU103" i="1"/>
  <c r="AU102" i="1"/>
  <c r="AU101" i="1"/>
  <c r="AU100" i="1"/>
  <c r="AU99" i="1"/>
  <c r="AU98" i="1"/>
  <c r="AU97" i="1"/>
  <c r="AU96" i="1"/>
  <c r="AU95" i="1"/>
  <c r="AU94" i="1"/>
  <c r="AU93" i="1"/>
  <c r="AU92" i="1"/>
  <c r="AU91" i="1"/>
  <c r="AU90" i="1"/>
  <c r="AU89" i="1"/>
  <c r="AU88" i="1"/>
  <c r="AU87" i="1"/>
  <c r="AU86" i="1"/>
  <c r="AU85" i="1"/>
  <c r="AU84" i="1"/>
  <c r="AU83" i="1"/>
  <c r="AU82" i="1"/>
  <c r="AU81" i="1"/>
  <c r="AU80" i="1"/>
  <c r="AU79" i="1"/>
  <c r="AU78" i="1"/>
  <c r="AU77" i="1"/>
  <c r="AU76" i="1"/>
  <c r="AU75" i="1"/>
  <c r="AU74" i="1"/>
  <c r="AU73" i="1"/>
  <c r="AU72" i="1"/>
  <c r="AU71" i="1"/>
  <c r="AU70" i="1"/>
  <c r="AU69" i="1"/>
  <c r="AU68" i="1"/>
  <c r="AU67" i="1"/>
  <c r="AU66" i="1"/>
  <c r="AU65" i="1"/>
  <c r="AU64" i="1"/>
  <c r="AU63" i="1"/>
  <c r="AU62" i="1"/>
  <c r="AU61" i="1"/>
  <c r="AU60" i="1"/>
  <c r="AU59" i="1"/>
  <c r="AU58" i="1"/>
  <c r="AU57" i="1"/>
  <c r="AU56" i="1"/>
  <c r="AU55" i="1"/>
  <c r="AU54" i="1"/>
  <c r="AU53" i="1"/>
  <c r="AU52" i="1"/>
  <c r="AU51" i="1"/>
  <c r="AU50" i="1"/>
  <c r="AU49" i="1"/>
  <c r="AU48" i="1"/>
  <c r="AU47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11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10" i="1"/>
  <c r="BB12" i="1"/>
  <c r="BB13" i="1"/>
  <c r="BB15" i="1"/>
  <c r="BB16" i="1"/>
  <c r="BB19" i="1"/>
  <c r="BB20" i="1"/>
  <c r="BB22" i="1"/>
  <c r="BB23" i="1"/>
  <c r="BB24" i="1"/>
  <c r="BB26" i="1"/>
  <c r="BB27" i="1"/>
  <c r="BB28" i="1"/>
  <c r="BB29" i="1"/>
  <c r="BB30" i="1"/>
  <c r="BB31" i="1"/>
  <c r="BB32" i="1"/>
  <c r="BB34" i="1"/>
  <c r="BB35" i="1"/>
  <c r="BB36" i="1"/>
  <c r="BB38" i="1"/>
  <c r="BB39" i="1"/>
  <c r="BB40" i="1"/>
  <c r="BB42" i="1"/>
  <c r="BB43" i="1"/>
  <c r="BB44" i="1"/>
  <c r="BB46" i="1"/>
  <c r="BB47" i="1"/>
  <c r="BB48" i="1"/>
  <c r="BB50" i="1"/>
  <c r="BB51" i="1"/>
  <c r="BB52" i="1"/>
  <c r="BB54" i="1"/>
  <c r="BB55" i="1"/>
  <c r="BB56" i="1"/>
  <c r="BB58" i="1"/>
  <c r="BB59" i="1"/>
  <c r="BB60" i="1"/>
  <c r="BB62" i="1"/>
  <c r="BB63" i="1"/>
  <c r="BB64" i="1"/>
  <c r="BB66" i="1"/>
  <c r="BB67" i="1"/>
  <c r="BB68" i="1"/>
  <c r="BB70" i="1"/>
  <c r="BB71" i="1"/>
  <c r="BB72" i="1"/>
  <c r="BB74" i="1"/>
  <c r="BB75" i="1"/>
  <c r="BB76" i="1"/>
  <c r="BB77" i="1"/>
  <c r="BB78" i="1"/>
  <c r="BB79" i="1"/>
  <c r="BB80" i="1"/>
  <c r="BB82" i="1"/>
  <c r="BB83" i="1"/>
  <c r="BB84" i="1"/>
  <c r="BB86" i="1"/>
  <c r="BB87" i="1"/>
  <c r="BB88" i="1"/>
  <c r="BB90" i="1"/>
  <c r="BB91" i="1"/>
  <c r="BB92" i="1"/>
  <c r="BB93" i="1"/>
  <c r="BB94" i="1"/>
  <c r="BB95" i="1"/>
  <c r="BB96" i="1"/>
  <c r="BB98" i="1"/>
  <c r="BB99" i="1"/>
  <c r="BB100" i="1"/>
  <c r="BB102" i="1"/>
  <c r="BB103" i="1"/>
  <c r="BB104" i="1"/>
  <c r="BB106" i="1"/>
  <c r="BB107" i="1"/>
  <c r="BB108" i="1"/>
  <c r="BB110" i="1"/>
  <c r="BB112" i="1"/>
  <c r="BB113" i="1"/>
  <c r="BB115" i="1"/>
  <c r="BB116" i="1"/>
  <c r="BB117" i="1"/>
  <c r="BB119" i="1"/>
  <c r="BB120" i="1"/>
  <c r="BB121" i="1"/>
  <c r="BB123" i="1"/>
  <c r="BB124" i="1"/>
  <c r="BB125" i="1"/>
  <c r="BB127" i="1"/>
  <c r="BB128" i="1"/>
  <c r="BB129" i="1"/>
  <c r="BB131" i="1"/>
  <c r="BB132" i="1"/>
  <c r="BB133" i="1"/>
  <c r="BB135" i="1"/>
  <c r="BB136" i="1"/>
  <c r="BB137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11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9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50" i="1"/>
  <c r="BB351" i="1"/>
  <c r="BB352" i="1"/>
  <c r="BB353" i="1"/>
  <c r="BB355" i="1"/>
  <c r="BB356" i="1"/>
  <c r="BB357" i="1"/>
  <c r="BB358" i="1"/>
  <c r="BB359" i="1"/>
  <c r="BB360" i="1"/>
  <c r="BB361" i="1"/>
  <c r="BB362" i="1"/>
  <c r="BB363" i="1"/>
  <c r="BB364" i="1"/>
  <c r="BB365" i="1"/>
  <c r="BB367" i="1"/>
  <c r="BB368" i="1"/>
  <c r="BB369" i="1"/>
  <c r="BB370" i="1"/>
  <c r="BB371" i="1"/>
  <c r="BB372" i="1"/>
  <c r="BB373" i="1"/>
  <c r="BB375" i="1"/>
  <c r="BB376" i="1"/>
  <c r="BB377" i="1"/>
  <c r="BB378" i="1"/>
  <c r="BB379" i="1"/>
  <c r="BB380" i="1"/>
  <c r="BB381" i="1"/>
  <c r="BB383" i="1"/>
  <c r="BB384" i="1"/>
  <c r="BB385" i="1"/>
  <c r="BB386" i="1"/>
  <c r="BB387" i="1"/>
  <c r="BB388" i="1"/>
  <c r="BB389" i="1"/>
  <c r="BB391" i="1"/>
  <c r="BB392" i="1"/>
  <c r="BB393" i="1"/>
  <c r="BB394" i="1"/>
  <c r="BB395" i="1"/>
  <c r="BB396" i="1"/>
  <c r="BB397" i="1"/>
  <c r="BB398" i="1"/>
  <c r="BB399" i="1"/>
  <c r="BB400" i="1"/>
  <c r="BB402" i="1"/>
  <c r="BB403" i="1"/>
  <c r="BB404" i="1"/>
  <c r="BB405" i="1"/>
  <c r="BA10" i="1"/>
  <c r="BB10" i="1" s="1"/>
  <c r="AV405" i="1"/>
  <c r="AV404" i="1"/>
  <c r="AV403" i="1"/>
  <c r="AV402" i="1"/>
  <c r="AV401" i="1"/>
  <c r="AV400" i="1"/>
  <c r="AV399" i="1"/>
  <c r="AV398" i="1"/>
  <c r="AV397" i="1"/>
  <c r="AV396" i="1"/>
  <c r="AV395" i="1"/>
  <c r="AV394" i="1"/>
  <c r="AV393" i="1"/>
  <c r="AV392" i="1"/>
  <c r="AV391" i="1"/>
  <c r="AV390" i="1"/>
  <c r="AV389" i="1"/>
  <c r="AV388" i="1"/>
  <c r="AV387" i="1"/>
  <c r="AV386" i="1"/>
  <c r="AV385" i="1"/>
  <c r="AV384" i="1"/>
  <c r="AV383" i="1"/>
  <c r="AV382" i="1"/>
  <c r="AV381" i="1"/>
  <c r="AV380" i="1"/>
  <c r="AV379" i="1"/>
  <c r="AV378" i="1"/>
  <c r="AV377" i="1"/>
  <c r="AV376" i="1"/>
  <c r="AV375" i="1"/>
  <c r="AV374" i="1"/>
  <c r="AV373" i="1"/>
  <c r="AV372" i="1"/>
  <c r="AV371" i="1"/>
  <c r="AV370" i="1"/>
  <c r="AV369" i="1"/>
  <c r="AV368" i="1"/>
  <c r="AV367" i="1"/>
  <c r="AV366" i="1"/>
  <c r="AV365" i="1"/>
  <c r="AV364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5" i="1"/>
  <c r="AV344" i="1"/>
  <c r="AV343" i="1"/>
  <c r="AV342" i="1"/>
  <c r="AV341" i="1"/>
  <c r="AV340" i="1"/>
  <c r="AV339" i="1"/>
  <c r="AV338" i="1"/>
  <c r="AV337" i="1"/>
  <c r="AV336" i="1"/>
  <c r="AV335" i="1"/>
  <c r="AV334" i="1"/>
  <c r="AV333" i="1"/>
  <c r="AV332" i="1"/>
  <c r="AV331" i="1"/>
  <c r="AV330" i="1"/>
  <c r="AV329" i="1"/>
  <c r="AV328" i="1"/>
  <c r="AV327" i="1"/>
  <c r="AV326" i="1"/>
  <c r="AV325" i="1"/>
  <c r="AV324" i="1"/>
  <c r="AV323" i="1"/>
  <c r="AV322" i="1"/>
  <c r="AV321" i="1"/>
  <c r="AV320" i="1"/>
  <c r="AV319" i="1"/>
  <c r="AV318" i="1"/>
  <c r="AV317" i="1"/>
  <c r="AV316" i="1"/>
  <c r="AV315" i="1"/>
  <c r="AV314" i="1"/>
  <c r="AR405" i="1"/>
  <c r="AR404" i="1"/>
  <c r="AR403" i="1"/>
  <c r="AR402" i="1"/>
  <c r="AR401" i="1"/>
  <c r="AR400" i="1"/>
  <c r="AR399" i="1"/>
  <c r="AR398" i="1"/>
  <c r="AR397" i="1"/>
  <c r="AR396" i="1"/>
  <c r="AR395" i="1"/>
  <c r="AR394" i="1"/>
  <c r="AR393" i="1"/>
  <c r="AR392" i="1"/>
  <c r="AR391" i="1"/>
  <c r="AR390" i="1"/>
  <c r="AR389" i="1"/>
  <c r="AR388" i="1"/>
  <c r="AR387" i="1"/>
  <c r="AR386" i="1"/>
  <c r="AR385" i="1"/>
  <c r="AR384" i="1"/>
  <c r="AR383" i="1"/>
  <c r="AR382" i="1"/>
  <c r="AR381" i="1"/>
  <c r="AR380" i="1"/>
  <c r="AR379" i="1"/>
  <c r="AR378" i="1"/>
  <c r="AR377" i="1"/>
  <c r="AR376" i="1"/>
  <c r="AR375" i="1"/>
  <c r="AR374" i="1"/>
  <c r="AR373" i="1"/>
  <c r="AR372" i="1"/>
  <c r="AR371" i="1"/>
  <c r="AR370" i="1"/>
  <c r="AR369" i="1"/>
  <c r="AR368" i="1"/>
  <c r="AR367" i="1"/>
  <c r="AR366" i="1"/>
  <c r="AR365" i="1"/>
  <c r="AR364" i="1"/>
  <c r="AR363" i="1"/>
  <c r="AR362" i="1"/>
  <c r="AR361" i="1"/>
  <c r="AR360" i="1"/>
  <c r="AR359" i="1"/>
  <c r="AR358" i="1"/>
  <c r="AR357" i="1"/>
  <c r="AR356" i="1"/>
  <c r="AR355" i="1"/>
  <c r="AR354" i="1"/>
  <c r="AR353" i="1"/>
  <c r="AR352" i="1"/>
  <c r="AR351" i="1"/>
  <c r="AR350" i="1"/>
  <c r="AR349" i="1"/>
  <c r="AR348" i="1"/>
  <c r="AR347" i="1"/>
  <c r="AR346" i="1"/>
  <c r="AR345" i="1"/>
  <c r="AR344" i="1"/>
  <c r="AR343" i="1"/>
  <c r="AR342" i="1"/>
  <c r="AR341" i="1"/>
  <c r="AR340" i="1"/>
  <c r="AR339" i="1"/>
  <c r="AR338" i="1"/>
  <c r="AR337" i="1"/>
  <c r="AR336" i="1"/>
  <c r="AR335" i="1"/>
  <c r="AR334" i="1"/>
  <c r="AR333" i="1"/>
  <c r="AR332" i="1"/>
  <c r="AR331" i="1"/>
  <c r="AR330" i="1"/>
  <c r="AR329" i="1"/>
  <c r="AR328" i="1"/>
  <c r="AR327" i="1"/>
  <c r="AR326" i="1"/>
  <c r="AR325" i="1"/>
  <c r="AR324" i="1"/>
  <c r="AR323" i="1"/>
  <c r="AR322" i="1"/>
  <c r="AR321" i="1"/>
  <c r="AR320" i="1"/>
  <c r="AR319" i="1"/>
  <c r="AR318" i="1"/>
  <c r="AR317" i="1"/>
  <c r="AR316" i="1"/>
  <c r="AR315" i="1"/>
  <c r="AR314" i="1"/>
  <c r="AR313" i="1"/>
  <c r="AR312" i="1"/>
  <c r="AR311" i="1"/>
  <c r="AR310" i="1"/>
  <c r="AR309" i="1"/>
  <c r="AR308" i="1"/>
  <c r="AR307" i="1"/>
  <c r="AR306" i="1"/>
  <c r="AR305" i="1"/>
  <c r="AR304" i="1"/>
  <c r="AR303" i="1"/>
  <c r="AR302" i="1"/>
  <c r="AR301" i="1"/>
  <c r="AR300" i="1"/>
  <c r="AR299" i="1"/>
  <c r="AR298" i="1"/>
  <c r="AR297" i="1"/>
  <c r="AR296" i="1"/>
  <c r="AR295" i="1"/>
  <c r="AR294" i="1"/>
  <c r="AR293" i="1"/>
  <c r="AR292" i="1"/>
  <c r="AR291" i="1"/>
  <c r="AR290" i="1"/>
  <c r="AR289" i="1"/>
  <c r="AR288" i="1"/>
  <c r="AR287" i="1"/>
  <c r="AR286" i="1"/>
  <c r="AR285" i="1"/>
  <c r="AR284" i="1"/>
  <c r="AR283" i="1"/>
  <c r="AR282" i="1"/>
  <c r="AR281" i="1"/>
  <c r="AR280" i="1"/>
  <c r="AR279" i="1"/>
  <c r="AR278" i="1"/>
  <c r="AR277" i="1"/>
  <c r="AR276" i="1"/>
  <c r="AR275" i="1"/>
  <c r="AR274" i="1"/>
  <c r="AR273" i="1"/>
  <c r="AR272" i="1"/>
  <c r="AR271" i="1"/>
  <c r="AR270" i="1"/>
  <c r="AR269" i="1"/>
  <c r="AR268" i="1"/>
  <c r="AR267" i="1"/>
  <c r="AR266" i="1"/>
  <c r="AR265" i="1"/>
  <c r="AR264" i="1"/>
  <c r="AR263" i="1"/>
  <c r="AR262" i="1"/>
  <c r="AR261" i="1"/>
  <c r="AR260" i="1"/>
  <c r="AR259" i="1"/>
  <c r="AR258" i="1"/>
  <c r="AR257" i="1"/>
  <c r="AR256" i="1"/>
  <c r="AR255" i="1"/>
  <c r="AR254" i="1"/>
  <c r="AR253" i="1"/>
  <c r="AR252" i="1"/>
  <c r="AR251" i="1"/>
  <c r="AR250" i="1"/>
  <c r="AR249" i="1"/>
  <c r="AR248" i="1"/>
  <c r="AR247" i="1"/>
  <c r="AR246" i="1"/>
  <c r="AR245" i="1"/>
  <c r="AR244" i="1"/>
  <c r="AR243" i="1"/>
  <c r="AR242" i="1"/>
  <c r="AR241" i="1"/>
  <c r="AR240" i="1"/>
  <c r="AR239" i="1"/>
  <c r="AR238" i="1"/>
  <c r="AR237" i="1"/>
  <c r="AR236" i="1"/>
  <c r="AR235" i="1"/>
  <c r="AR234" i="1"/>
  <c r="AR233" i="1"/>
  <c r="AR232" i="1"/>
  <c r="AR231" i="1"/>
  <c r="AR230" i="1"/>
  <c r="AR229" i="1"/>
  <c r="AR228" i="1"/>
  <c r="AR227" i="1"/>
  <c r="AR226" i="1"/>
  <c r="AR225" i="1"/>
  <c r="AR224" i="1"/>
  <c r="AR223" i="1"/>
  <c r="AR222" i="1"/>
  <c r="AR221" i="1"/>
  <c r="AR220" i="1"/>
  <c r="AR219" i="1"/>
  <c r="AR218" i="1"/>
  <c r="AR217" i="1"/>
  <c r="AR216" i="1"/>
  <c r="AR215" i="1"/>
  <c r="AR214" i="1"/>
  <c r="AR213" i="1"/>
  <c r="AR212" i="1"/>
  <c r="AR211" i="1"/>
  <c r="AR210" i="1"/>
  <c r="AR209" i="1"/>
  <c r="AR208" i="1"/>
  <c r="AR207" i="1"/>
  <c r="AR206" i="1"/>
  <c r="AR205" i="1"/>
  <c r="AR204" i="1"/>
  <c r="AR203" i="1"/>
  <c r="AR202" i="1"/>
  <c r="AR201" i="1"/>
  <c r="AR200" i="1"/>
  <c r="AR199" i="1"/>
  <c r="AR198" i="1"/>
  <c r="AR197" i="1"/>
  <c r="AR196" i="1"/>
  <c r="AR195" i="1"/>
  <c r="AR194" i="1"/>
  <c r="AR193" i="1"/>
  <c r="AR192" i="1"/>
  <c r="AR191" i="1"/>
  <c r="AR190" i="1"/>
  <c r="AR189" i="1"/>
  <c r="AR188" i="1"/>
  <c r="AR187" i="1"/>
  <c r="AR186" i="1"/>
  <c r="AR185" i="1"/>
  <c r="AR184" i="1"/>
  <c r="AR183" i="1"/>
  <c r="AR182" i="1"/>
  <c r="AR181" i="1"/>
  <c r="AR180" i="1"/>
  <c r="AR179" i="1"/>
  <c r="AR178" i="1"/>
  <c r="AR177" i="1"/>
  <c r="AR176" i="1"/>
  <c r="AR175" i="1"/>
  <c r="AR174" i="1"/>
  <c r="AR173" i="1"/>
  <c r="AR172" i="1"/>
  <c r="AR171" i="1"/>
  <c r="AR170" i="1"/>
  <c r="AR169" i="1"/>
  <c r="AR168" i="1"/>
  <c r="AR167" i="1"/>
  <c r="AR166" i="1"/>
  <c r="AR165" i="1"/>
  <c r="AR164" i="1"/>
  <c r="AR111" i="1"/>
  <c r="AR163" i="1"/>
  <c r="AR162" i="1"/>
  <c r="AR161" i="1"/>
  <c r="AR160" i="1"/>
  <c r="AR159" i="1"/>
  <c r="AR158" i="1"/>
  <c r="AR157" i="1"/>
  <c r="AR156" i="1"/>
  <c r="AR155" i="1"/>
  <c r="AR154" i="1"/>
  <c r="AR153" i="1"/>
  <c r="AR152" i="1"/>
  <c r="AR151" i="1"/>
  <c r="AR150" i="1"/>
  <c r="AR149" i="1"/>
  <c r="AR148" i="1"/>
  <c r="AR147" i="1"/>
  <c r="AR146" i="1"/>
  <c r="AR145" i="1"/>
  <c r="AR144" i="1"/>
  <c r="AR143" i="1"/>
  <c r="AR142" i="1"/>
  <c r="AR141" i="1"/>
  <c r="AR140" i="1"/>
  <c r="AR139" i="1"/>
  <c r="AR138" i="1"/>
  <c r="AR137" i="1"/>
  <c r="AR136" i="1"/>
  <c r="AR135" i="1"/>
  <c r="AR134" i="1"/>
  <c r="AR133" i="1"/>
  <c r="AR132" i="1"/>
  <c r="AR131" i="1"/>
  <c r="AR130" i="1"/>
  <c r="AR129" i="1"/>
  <c r="AR128" i="1"/>
  <c r="AR127" i="1"/>
  <c r="AR126" i="1"/>
  <c r="AR125" i="1"/>
  <c r="AR124" i="1"/>
  <c r="AR123" i="1"/>
  <c r="AR122" i="1"/>
  <c r="AR121" i="1"/>
  <c r="AR120" i="1"/>
  <c r="AR119" i="1"/>
  <c r="AR118" i="1"/>
  <c r="AR117" i="1"/>
  <c r="AR116" i="1"/>
  <c r="AR115" i="1"/>
  <c r="AR114" i="1"/>
  <c r="AR113" i="1"/>
  <c r="AR112" i="1"/>
  <c r="AR110" i="1"/>
  <c r="AR109" i="1"/>
  <c r="AR108" i="1"/>
  <c r="AR107" i="1"/>
  <c r="AR106" i="1"/>
  <c r="AR105" i="1"/>
  <c r="AR104" i="1"/>
  <c r="AR103" i="1"/>
  <c r="AR102" i="1"/>
  <c r="AR101" i="1"/>
  <c r="AR100" i="1"/>
  <c r="AR99" i="1"/>
  <c r="AR98" i="1"/>
  <c r="AR97" i="1"/>
  <c r="AR96" i="1"/>
  <c r="AR95" i="1"/>
  <c r="AR94" i="1"/>
  <c r="AR93" i="1"/>
  <c r="AR92" i="1"/>
  <c r="AR91" i="1"/>
  <c r="AR90" i="1"/>
  <c r="AR89" i="1"/>
  <c r="AR88" i="1"/>
  <c r="AR87" i="1"/>
  <c r="AR86" i="1"/>
  <c r="AR85" i="1"/>
  <c r="AR84" i="1"/>
  <c r="AR83" i="1"/>
  <c r="AR82" i="1"/>
  <c r="AR81" i="1"/>
  <c r="AR80" i="1"/>
  <c r="AR79" i="1"/>
  <c r="AR78" i="1"/>
  <c r="AR77" i="1"/>
  <c r="AR76" i="1"/>
  <c r="AR75" i="1"/>
  <c r="AR74" i="1"/>
  <c r="AR73" i="1"/>
  <c r="AR72" i="1"/>
  <c r="AR71" i="1"/>
  <c r="AR70" i="1"/>
  <c r="AR69" i="1"/>
  <c r="AR68" i="1"/>
  <c r="AR67" i="1"/>
  <c r="AR66" i="1"/>
  <c r="AR65" i="1"/>
  <c r="AR64" i="1"/>
  <c r="AR63" i="1"/>
  <c r="AR62" i="1"/>
  <c r="AR61" i="1"/>
  <c r="AR60" i="1"/>
  <c r="AR59" i="1"/>
  <c r="AR58" i="1"/>
  <c r="AR57" i="1"/>
  <c r="AR56" i="1"/>
  <c r="AR55" i="1"/>
  <c r="AR54" i="1"/>
  <c r="AR53" i="1"/>
  <c r="AR52" i="1"/>
  <c r="AR51" i="1"/>
  <c r="AR50" i="1"/>
  <c r="AR49" i="1"/>
  <c r="AR48" i="1"/>
  <c r="AR47" i="1"/>
  <c r="AR46" i="1"/>
  <c r="AR45" i="1"/>
  <c r="AR44" i="1"/>
  <c r="AR43" i="1"/>
  <c r="AR42" i="1"/>
  <c r="AR41" i="1"/>
  <c r="AR40" i="1"/>
  <c r="AR39" i="1"/>
  <c r="AR38" i="1"/>
  <c r="AR37" i="1"/>
  <c r="AR36" i="1"/>
  <c r="AR35" i="1"/>
  <c r="AR34" i="1"/>
  <c r="AR33" i="1"/>
  <c r="AR32" i="1"/>
  <c r="AR31" i="1"/>
  <c r="AR30" i="1"/>
  <c r="AR29" i="1"/>
  <c r="AR28" i="1"/>
  <c r="AR27" i="1"/>
  <c r="AR26" i="1"/>
  <c r="AR25" i="1"/>
  <c r="AR24" i="1"/>
  <c r="AR23" i="1"/>
  <c r="AR22" i="1"/>
  <c r="AR21" i="1"/>
  <c r="AR20" i="1"/>
  <c r="AR19" i="1"/>
  <c r="AR18" i="1"/>
  <c r="AR17" i="1"/>
  <c r="AR16" i="1"/>
  <c r="AR15" i="1"/>
  <c r="AR14" i="1"/>
  <c r="AR13" i="1"/>
  <c r="AR12" i="1"/>
  <c r="AR11" i="1"/>
  <c r="AR10" i="1"/>
  <c r="AN405" i="1"/>
  <c r="AN404" i="1"/>
  <c r="AN403" i="1"/>
  <c r="AN402" i="1"/>
  <c r="AN401" i="1"/>
  <c r="AN400" i="1"/>
  <c r="AN399" i="1"/>
  <c r="AN398" i="1"/>
  <c r="AN397" i="1"/>
  <c r="AN396" i="1"/>
  <c r="AN395" i="1"/>
  <c r="AN394" i="1"/>
  <c r="AN393" i="1"/>
  <c r="AN392" i="1"/>
  <c r="AN391" i="1"/>
  <c r="AN390" i="1"/>
  <c r="AN389" i="1"/>
  <c r="AN388" i="1"/>
  <c r="AN387" i="1"/>
  <c r="AN386" i="1"/>
  <c r="AN385" i="1"/>
  <c r="AN384" i="1"/>
  <c r="AN383" i="1"/>
  <c r="AN382" i="1"/>
  <c r="AN381" i="1"/>
  <c r="AN380" i="1"/>
  <c r="AN379" i="1"/>
  <c r="AN378" i="1"/>
  <c r="AN377" i="1"/>
  <c r="AN376" i="1"/>
  <c r="AN375" i="1"/>
  <c r="AN374" i="1"/>
  <c r="AN373" i="1"/>
  <c r="AN372" i="1"/>
  <c r="AN371" i="1"/>
  <c r="AN370" i="1"/>
  <c r="AN369" i="1"/>
  <c r="AN368" i="1"/>
  <c r="AN367" i="1"/>
  <c r="AN366" i="1"/>
  <c r="AN365" i="1"/>
  <c r="AN364" i="1"/>
  <c r="AN363" i="1"/>
  <c r="AN362" i="1"/>
  <c r="AN361" i="1"/>
  <c r="AN360" i="1"/>
  <c r="AN359" i="1"/>
  <c r="AN358" i="1"/>
  <c r="AN357" i="1"/>
  <c r="AN356" i="1"/>
  <c r="AN355" i="1"/>
  <c r="AN354" i="1"/>
  <c r="AN353" i="1"/>
  <c r="AN352" i="1"/>
  <c r="AN351" i="1"/>
  <c r="AN350" i="1"/>
  <c r="AN349" i="1"/>
  <c r="AN348" i="1"/>
  <c r="AN347" i="1"/>
  <c r="AN346" i="1"/>
  <c r="AN345" i="1"/>
  <c r="AN344" i="1"/>
  <c r="AN343" i="1"/>
  <c r="AN342" i="1"/>
  <c r="AN341" i="1"/>
  <c r="AN340" i="1"/>
  <c r="AN339" i="1"/>
  <c r="AN338" i="1"/>
  <c r="AN337" i="1"/>
  <c r="AN336" i="1"/>
  <c r="AN335" i="1"/>
  <c r="AN334" i="1"/>
  <c r="AN333" i="1"/>
  <c r="AN332" i="1"/>
  <c r="AN331" i="1"/>
  <c r="AN330" i="1"/>
  <c r="AN329" i="1"/>
  <c r="AN328" i="1"/>
  <c r="AN327" i="1"/>
  <c r="AN326" i="1"/>
  <c r="AN325" i="1"/>
  <c r="AN324" i="1"/>
  <c r="AN323" i="1"/>
  <c r="AN322" i="1"/>
  <c r="AN321" i="1"/>
  <c r="AN320" i="1"/>
  <c r="AN319" i="1"/>
  <c r="AN318" i="1"/>
  <c r="AN317" i="1"/>
  <c r="AN316" i="1"/>
  <c r="AN315" i="1"/>
  <c r="AN314" i="1"/>
  <c r="AN312" i="1"/>
  <c r="AN310" i="1"/>
  <c r="AN308" i="1"/>
  <c r="AN307" i="1"/>
  <c r="AN306" i="1"/>
  <c r="AN305" i="1"/>
  <c r="AN304" i="1"/>
  <c r="AN303" i="1"/>
  <c r="AN302" i="1"/>
  <c r="AN301" i="1"/>
  <c r="AN300" i="1"/>
  <c r="AN299" i="1"/>
  <c r="AN298" i="1"/>
  <c r="AN297" i="1"/>
  <c r="AN296" i="1"/>
  <c r="AN295" i="1"/>
  <c r="AN294" i="1"/>
  <c r="AN293" i="1"/>
  <c r="AN292" i="1"/>
  <c r="AN291" i="1"/>
  <c r="AN290" i="1"/>
  <c r="AN289" i="1"/>
  <c r="AN288" i="1"/>
  <c r="AN287" i="1"/>
  <c r="AN286" i="1"/>
  <c r="AN285" i="1"/>
  <c r="AN284" i="1"/>
  <c r="AN283" i="1"/>
  <c r="AN281" i="1"/>
  <c r="AN278" i="1"/>
  <c r="AN277" i="1"/>
  <c r="AN276" i="1"/>
  <c r="AN275" i="1"/>
  <c r="AN274" i="1"/>
  <c r="AN273" i="1"/>
  <c r="AN272" i="1"/>
  <c r="AN271" i="1"/>
  <c r="AN270" i="1"/>
  <c r="AN269" i="1"/>
  <c r="AN268" i="1"/>
  <c r="AN267" i="1"/>
  <c r="AN266" i="1"/>
  <c r="AN265" i="1"/>
  <c r="AN264" i="1"/>
  <c r="AN263" i="1"/>
  <c r="AN262" i="1"/>
  <c r="AN261" i="1"/>
  <c r="AN260" i="1"/>
  <c r="AN259" i="1"/>
  <c r="AN258" i="1"/>
  <c r="AN257" i="1"/>
  <c r="AN256" i="1"/>
  <c r="AN255" i="1"/>
  <c r="AN254" i="1"/>
  <c r="AN253" i="1"/>
  <c r="AN252" i="1"/>
  <c r="AN251" i="1"/>
  <c r="AN250" i="1"/>
  <c r="AN249" i="1"/>
  <c r="AN248" i="1"/>
  <c r="AN247" i="1"/>
  <c r="AN246" i="1"/>
  <c r="AN245" i="1"/>
  <c r="AN244" i="1"/>
  <c r="AN243" i="1"/>
  <c r="AN242" i="1"/>
  <c r="AN241" i="1"/>
  <c r="AN240" i="1"/>
  <c r="AN238" i="1"/>
  <c r="AN237" i="1"/>
  <c r="AN236" i="1"/>
  <c r="AN235" i="1"/>
  <c r="AN234" i="1"/>
  <c r="AN233" i="1"/>
  <c r="AN232" i="1"/>
  <c r="AN231" i="1"/>
  <c r="AN230" i="1"/>
  <c r="AN228" i="1"/>
  <c r="AN227" i="1"/>
  <c r="AN225" i="1"/>
  <c r="AN224" i="1"/>
  <c r="AN220" i="1"/>
  <c r="AN219" i="1"/>
  <c r="AN218" i="1"/>
  <c r="AN217" i="1"/>
  <c r="AN216" i="1"/>
  <c r="AN215" i="1"/>
  <c r="AN214" i="1"/>
  <c r="AN213" i="1"/>
  <c r="AN212" i="1"/>
  <c r="AN211" i="1"/>
  <c r="AN210" i="1"/>
  <c r="AN209" i="1"/>
  <c r="AN206" i="1"/>
  <c r="AN205" i="1"/>
  <c r="AN204" i="1"/>
  <c r="AN203" i="1"/>
  <c r="AN201" i="1"/>
  <c r="AN200" i="1"/>
  <c r="AN199" i="1"/>
  <c r="AN198" i="1"/>
  <c r="AN197" i="1"/>
  <c r="AN195" i="1"/>
  <c r="AN194" i="1"/>
  <c r="AN192" i="1"/>
  <c r="AN191" i="1"/>
  <c r="AN190" i="1"/>
  <c r="AN189" i="1"/>
  <c r="AN188" i="1"/>
  <c r="AN187" i="1"/>
  <c r="AN186" i="1"/>
  <c r="AN185" i="1"/>
  <c r="AN184" i="1"/>
  <c r="AN183" i="1"/>
  <c r="AN182" i="1"/>
  <c r="AN181" i="1"/>
  <c r="AN179" i="1"/>
  <c r="AN178" i="1"/>
  <c r="AN176" i="1"/>
  <c r="AN175" i="1"/>
  <c r="AN173" i="1"/>
  <c r="AN172" i="1"/>
  <c r="AN171" i="1"/>
  <c r="AN170" i="1"/>
  <c r="AN157" i="1"/>
  <c r="AN153" i="1"/>
  <c r="AN151" i="1"/>
  <c r="AN145" i="1"/>
  <c r="AN142" i="1"/>
  <c r="AN141" i="1"/>
  <c r="AN139" i="1"/>
  <c r="AN137" i="1"/>
  <c r="AN136" i="1"/>
  <c r="AN135" i="1"/>
  <c r="AN133" i="1"/>
  <c r="AK405" i="1"/>
  <c r="AK404" i="1"/>
  <c r="AK403" i="1"/>
  <c r="AK402" i="1"/>
  <c r="AK401" i="1"/>
  <c r="AK400" i="1"/>
  <c r="AK399" i="1"/>
  <c r="AK398" i="1"/>
  <c r="AK397" i="1"/>
  <c r="AK396" i="1"/>
  <c r="AK395" i="1"/>
  <c r="AK394" i="1"/>
  <c r="AK393" i="1"/>
  <c r="AK392" i="1"/>
  <c r="AK391" i="1"/>
  <c r="AK390" i="1"/>
  <c r="AK389" i="1"/>
  <c r="AK388" i="1"/>
  <c r="AK387" i="1"/>
  <c r="AK386" i="1"/>
  <c r="AK385" i="1"/>
  <c r="AK384" i="1"/>
  <c r="AK383" i="1"/>
  <c r="AK382" i="1"/>
  <c r="AK381" i="1"/>
  <c r="AK380" i="1"/>
  <c r="AK379" i="1"/>
  <c r="AK378" i="1"/>
  <c r="AK377" i="1"/>
  <c r="AK376" i="1"/>
  <c r="AK375" i="1"/>
  <c r="AK374" i="1"/>
  <c r="AK373" i="1"/>
  <c r="AK372" i="1"/>
  <c r="AK371" i="1"/>
  <c r="AK370" i="1"/>
  <c r="AK369" i="1"/>
  <c r="AK368" i="1"/>
  <c r="AK367" i="1"/>
  <c r="AK366" i="1"/>
  <c r="AK365" i="1"/>
  <c r="AK364" i="1"/>
  <c r="AK363" i="1"/>
  <c r="AK362" i="1"/>
  <c r="AK361" i="1"/>
  <c r="AK360" i="1"/>
  <c r="AK359" i="1"/>
  <c r="AK358" i="1"/>
  <c r="AK357" i="1"/>
  <c r="AK356" i="1"/>
  <c r="AK355" i="1"/>
  <c r="AK354" i="1"/>
  <c r="AK353" i="1"/>
  <c r="AK352" i="1"/>
  <c r="AK351" i="1"/>
  <c r="AK350" i="1"/>
  <c r="AK349" i="1"/>
  <c r="AK348" i="1"/>
  <c r="AK347" i="1"/>
  <c r="AK346" i="1"/>
  <c r="AK345" i="1"/>
  <c r="AK344" i="1"/>
  <c r="AK343" i="1"/>
  <c r="AK342" i="1"/>
  <c r="AK341" i="1"/>
  <c r="AK340" i="1"/>
  <c r="AK339" i="1"/>
  <c r="AK338" i="1"/>
  <c r="AK337" i="1"/>
  <c r="AK336" i="1"/>
  <c r="AK335" i="1"/>
  <c r="AK334" i="1"/>
  <c r="AK333" i="1"/>
  <c r="AK332" i="1"/>
  <c r="AK331" i="1"/>
  <c r="AK330" i="1"/>
  <c r="AK329" i="1"/>
  <c r="AK328" i="1"/>
  <c r="AK327" i="1"/>
  <c r="AK326" i="1"/>
  <c r="AK325" i="1"/>
  <c r="AK324" i="1"/>
  <c r="AK323" i="1"/>
  <c r="AK322" i="1"/>
  <c r="AK321" i="1"/>
  <c r="AK320" i="1"/>
  <c r="AK319" i="1"/>
  <c r="AK318" i="1"/>
  <c r="AK317" i="1"/>
  <c r="AK316" i="1"/>
  <c r="AK315" i="1"/>
  <c r="AK314" i="1"/>
  <c r="AK312" i="1"/>
  <c r="AK310" i="1"/>
  <c r="AK308" i="1"/>
  <c r="AK307" i="1"/>
  <c r="AK306" i="1"/>
  <c r="AK305" i="1"/>
  <c r="AK304" i="1"/>
  <c r="AK303" i="1"/>
  <c r="AK302" i="1"/>
  <c r="AK301" i="1"/>
  <c r="AK300" i="1"/>
  <c r="AK299" i="1"/>
  <c r="AK298" i="1"/>
  <c r="AK297" i="1"/>
  <c r="AK296" i="1"/>
  <c r="AK295" i="1"/>
  <c r="AK294" i="1"/>
  <c r="AK293" i="1"/>
  <c r="AK292" i="1"/>
  <c r="AK291" i="1"/>
  <c r="AK290" i="1"/>
  <c r="AK289" i="1"/>
  <c r="AK288" i="1"/>
  <c r="AK287" i="1"/>
  <c r="AK286" i="1"/>
  <c r="AK285" i="1"/>
  <c r="AK284" i="1"/>
  <c r="AK283" i="1"/>
  <c r="AK281" i="1"/>
  <c r="AK278" i="1"/>
  <c r="AK277" i="1"/>
  <c r="AK276" i="1"/>
  <c r="AK275" i="1"/>
  <c r="AK274" i="1"/>
  <c r="AK273" i="1"/>
  <c r="AK272" i="1"/>
  <c r="AK271" i="1"/>
  <c r="AK270" i="1"/>
  <c r="AK269" i="1"/>
  <c r="AK268" i="1"/>
  <c r="AK267" i="1"/>
  <c r="AK266" i="1"/>
  <c r="AK265" i="1"/>
  <c r="AK264" i="1"/>
  <c r="AK263" i="1"/>
  <c r="AK262" i="1"/>
  <c r="AK261" i="1"/>
  <c r="AK260" i="1"/>
  <c r="AK259" i="1"/>
  <c r="AK258" i="1"/>
  <c r="AK257" i="1"/>
  <c r="AK256" i="1"/>
  <c r="AK255" i="1"/>
  <c r="AK254" i="1"/>
  <c r="AK253" i="1"/>
  <c r="AK252" i="1"/>
  <c r="AK251" i="1"/>
  <c r="AK250" i="1"/>
  <c r="AK249" i="1"/>
  <c r="AK248" i="1"/>
  <c r="AK247" i="1"/>
  <c r="AK246" i="1"/>
  <c r="AK245" i="1"/>
  <c r="AK244" i="1"/>
  <c r="AK243" i="1"/>
  <c r="AK242" i="1"/>
  <c r="AK241" i="1"/>
  <c r="AK240" i="1"/>
  <c r="AK238" i="1"/>
  <c r="AK237" i="1"/>
  <c r="AK236" i="1"/>
  <c r="AK235" i="1"/>
  <c r="AK234" i="1"/>
  <c r="AK233" i="1"/>
  <c r="AK232" i="1"/>
  <c r="AK231" i="1"/>
  <c r="AK230" i="1"/>
  <c r="AK228" i="1"/>
  <c r="AK227" i="1"/>
  <c r="AK225" i="1"/>
  <c r="AK224" i="1"/>
  <c r="AK220" i="1"/>
  <c r="AK219" i="1"/>
  <c r="AK218" i="1"/>
  <c r="AK217" i="1"/>
  <c r="AK216" i="1"/>
  <c r="AK215" i="1"/>
  <c r="AK214" i="1"/>
  <c r="AK213" i="1"/>
  <c r="AK212" i="1"/>
  <c r="AK211" i="1"/>
  <c r="AK210" i="1"/>
  <c r="AK209" i="1"/>
  <c r="AK206" i="1"/>
  <c r="AK205" i="1"/>
  <c r="AK204" i="1"/>
  <c r="AK203" i="1"/>
  <c r="AK201" i="1"/>
  <c r="AK200" i="1"/>
  <c r="AK199" i="1"/>
  <c r="AK198" i="1"/>
  <c r="AK197" i="1"/>
  <c r="AK195" i="1"/>
  <c r="AK194" i="1"/>
  <c r="AK192" i="1"/>
  <c r="AK191" i="1"/>
  <c r="AK190" i="1"/>
  <c r="AK189" i="1"/>
  <c r="AK188" i="1"/>
  <c r="AK187" i="1"/>
  <c r="AK186" i="1"/>
  <c r="AK185" i="1"/>
  <c r="AK184" i="1"/>
  <c r="AK183" i="1"/>
  <c r="AK182" i="1"/>
  <c r="AK181" i="1"/>
  <c r="AK179" i="1"/>
  <c r="AK178" i="1"/>
  <c r="AK176" i="1"/>
  <c r="AK175" i="1"/>
  <c r="AK173" i="1"/>
  <c r="AK172" i="1"/>
  <c r="AK171" i="1"/>
  <c r="AK170" i="1"/>
  <c r="AK157" i="1"/>
  <c r="AK153" i="1"/>
  <c r="AK151" i="1"/>
  <c r="AK145" i="1"/>
  <c r="AK142" i="1"/>
  <c r="AK141" i="1"/>
  <c r="AK139" i="1"/>
  <c r="AK137" i="1"/>
  <c r="AK136" i="1"/>
  <c r="AK135" i="1"/>
  <c r="AK133" i="1"/>
  <c r="AH405" i="1"/>
  <c r="AH404" i="1"/>
  <c r="AH403" i="1"/>
  <c r="AH402" i="1"/>
  <c r="AH401" i="1"/>
  <c r="AH400" i="1"/>
  <c r="AH399" i="1"/>
  <c r="AH398" i="1"/>
  <c r="AH397" i="1"/>
  <c r="AH396" i="1"/>
  <c r="AH395" i="1"/>
  <c r="AH394" i="1"/>
  <c r="AH393" i="1"/>
  <c r="AH392" i="1"/>
  <c r="AH391" i="1"/>
  <c r="AH390" i="1"/>
  <c r="AH389" i="1"/>
  <c r="AH388" i="1"/>
  <c r="AH387" i="1"/>
  <c r="AH386" i="1"/>
  <c r="AH385" i="1"/>
  <c r="AH384" i="1"/>
  <c r="AH383" i="1"/>
  <c r="AH382" i="1"/>
  <c r="AH381" i="1"/>
  <c r="AH380" i="1"/>
  <c r="AH379" i="1"/>
  <c r="AH378" i="1"/>
  <c r="AH377" i="1"/>
  <c r="AH376" i="1"/>
  <c r="AH375" i="1"/>
  <c r="AH374" i="1"/>
  <c r="AH373" i="1"/>
  <c r="AH372" i="1"/>
  <c r="AH371" i="1"/>
  <c r="AH370" i="1"/>
  <c r="AH369" i="1"/>
  <c r="AH368" i="1"/>
  <c r="AH367" i="1"/>
  <c r="AH366" i="1"/>
  <c r="AH365" i="1"/>
  <c r="AH364" i="1"/>
  <c r="AH363" i="1"/>
  <c r="AH362" i="1"/>
  <c r="AH361" i="1"/>
  <c r="AH360" i="1"/>
  <c r="AH359" i="1"/>
  <c r="AH358" i="1"/>
  <c r="AH357" i="1"/>
  <c r="AH356" i="1"/>
  <c r="AH355" i="1"/>
  <c r="AH354" i="1"/>
  <c r="AH353" i="1"/>
  <c r="AH352" i="1"/>
  <c r="AH351" i="1"/>
  <c r="AH350" i="1"/>
  <c r="AH349" i="1"/>
  <c r="AH348" i="1"/>
  <c r="AH347" i="1"/>
  <c r="AH346" i="1"/>
  <c r="AH345" i="1"/>
  <c r="AH344" i="1"/>
  <c r="AH343" i="1"/>
  <c r="AH342" i="1"/>
  <c r="AH341" i="1"/>
  <c r="AH340" i="1"/>
  <c r="AH339" i="1"/>
  <c r="AH338" i="1"/>
  <c r="AH337" i="1"/>
  <c r="AH336" i="1"/>
  <c r="AH335" i="1"/>
  <c r="AH334" i="1"/>
  <c r="AH333" i="1"/>
  <c r="AH332" i="1"/>
  <c r="AH331" i="1"/>
  <c r="AH330" i="1"/>
  <c r="AH329" i="1"/>
  <c r="AH328" i="1"/>
  <c r="AH327" i="1"/>
  <c r="AH326" i="1"/>
  <c r="AH325" i="1"/>
  <c r="AH324" i="1"/>
  <c r="AH323" i="1"/>
  <c r="AH322" i="1"/>
  <c r="AH321" i="1"/>
  <c r="AH320" i="1"/>
  <c r="AH319" i="1"/>
  <c r="AH318" i="1"/>
  <c r="AH317" i="1"/>
  <c r="AH316" i="1"/>
  <c r="AH315" i="1"/>
  <c r="AH314" i="1"/>
  <c r="AH313" i="1"/>
  <c r="AH312" i="1"/>
  <c r="AH311" i="1"/>
  <c r="AH310" i="1"/>
  <c r="AH309" i="1"/>
  <c r="AH308" i="1"/>
  <c r="AH307" i="1"/>
  <c r="AH306" i="1"/>
  <c r="AH305" i="1"/>
  <c r="AH304" i="1"/>
  <c r="AH303" i="1"/>
  <c r="AH302" i="1"/>
  <c r="AH301" i="1"/>
  <c r="AH300" i="1"/>
  <c r="AH299" i="1"/>
  <c r="AH298" i="1"/>
  <c r="AH297" i="1"/>
  <c r="AH296" i="1"/>
  <c r="AH295" i="1"/>
  <c r="AH294" i="1"/>
  <c r="AH293" i="1"/>
  <c r="AH292" i="1"/>
  <c r="AH291" i="1"/>
  <c r="AH290" i="1"/>
  <c r="AH289" i="1"/>
  <c r="AH288" i="1"/>
  <c r="AH287" i="1"/>
  <c r="AH286" i="1"/>
  <c r="AH285" i="1"/>
  <c r="AH284" i="1"/>
  <c r="AH283" i="1"/>
  <c r="AH282" i="1"/>
  <c r="AH281" i="1"/>
  <c r="AH280" i="1"/>
  <c r="AH279" i="1"/>
  <c r="AH278" i="1"/>
  <c r="AH277" i="1"/>
  <c r="AH276" i="1"/>
  <c r="AH275" i="1"/>
  <c r="AH274" i="1"/>
  <c r="AH273" i="1"/>
  <c r="AH272" i="1"/>
  <c r="AH271" i="1"/>
  <c r="AH270" i="1"/>
  <c r="AH269" i="1"/>
  <c r="AH268" i="1"/>
  <c r="AH267" i="1"/>
  <c r="AH266" i="1"/>
  <c r="AH265" i="1"/>
  <c r="AH264" i="1"/>
  <c r="AH263" i="1"/>
  <c r="AH262" i="1"/>
  <c r="AH261" i="1"/>
  <c r="AH260" i="1"/>
  <c r="AH259" i="1"/>
  <c r="AH258" i="1"/>
  <c r="AH257" i="1"/>
  <c r="AH256" i="1"/>
  <c r="AH255" i="1"/>
  <c r="AH254" i="1"/>
  <c r="AH253" i="1"/>
  <c r="AH252" i="1"/>
  <c r="AH251" i="1"/>
  <c r="AH250" i="1"/>
  <c r="AH249" i="1"/>
  <c r="AH248" i="1"/>
  <c r="AH247" i="1"/>
  <c r="AH246" i="1"/>
  <c r="AH245" i="1"/>
  <c r="AH244" i="1"/>
  <c r="AH243" i="1"/>
  <c r="AH242" i="1"/>
  <c r="AH241" i="1"/>
  <c r="AH240" i="1"/>
  <c r="AH239" i="1"/>
  <c r="AH238" i="1"/>
  <c r="AH237" i="1"/>
  <c r="AH236" i="1"/>
  <c r="AH235" i="1"/>
  <c r="AH234" i="1"/>
  <c r="AH233" i="1"/>
  <c r="AH232" i="1"/>
  <c r="AH231" i="1"/>
  <c r="AH230" i="1"/>
  <c r="AH229" i="1"/>
  <c r="AH228" i="1"/>
  <c r="AH227" i="1"/>
  <c r="AH226" i="1"/>
  <c r="AH225" i="1"/>
  <c r="AH224" i="1"/>
  <c r="AH223" i="1"/>
  <c r="AH222" i="1"/>
  <c r="AH221" i="1"/>
  <c r="AH220" i="1"/>
  <c r="AH219" i="1"/>
  <c r="AH218" i="1"/>
  <c r="AH217" i="1"/>
  <c r="AH216" i="1"/>
  <c r="AH215" i="1"/>
  <c r="AH214" i="1"/>
  <c r="AH213" i="1"/>
  <c r="AH212" i="1"/>
  <c r="AH211" i="1"/>
  <c r="AH210" i="1"/>
  <c r="AH209" i="1"/>
  <c r="AH208" i="1"/>
  <c r="AH207" i="1"/>
  <c r="AH206" i="1"/>
  <c r="AH205" i="1"/>
  <c r="AH204" i="1"/>
  <c r="AH203" i="1"/>
  <c r="AH202" i="1"/>
  <c r="AH201" i="1"/>
  <c r="AH200" i="1"/>
  <c r="AH199" i="1"/>
  <c r="AH198" i="1"/>
  <c r="AH197" i="1"/>
  <c r="AH196" i="1"/>
  <c r="AH195" i="1"/>
  <c r="AH194" i="1"/>
  <c r="AH193" i="1"/>
  <c r="AH192" i="1"/>
  <c r="AH191" i="1"/>
  <c r="AH190" i="1"/>
  <c r="AH189" i="1"/>
  <c r="AH188" i="1"/>
  <c r="AH187" i="1"/>
  <c r="AH186" i="1"/>
  <c r="AH185" i="1"/>
  <c r="AH184" i="1"/>
  <c r="AH183" i="1"/>
  <c r="AH182" i="1"/>
  <c r="AH181" i="1"/>
  <c r="AH180" i="1"/>
  <c r="AH179" i="1"/>
  <c r="AH178" i="1"/>
  <c r="AH177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64" i="1"/>
  <c r="AH111" i="1"/>
  <c r="AH163" i="1"/>
  <c r="AH162" i="1"/>
  <c r="AH161" i="1"/>
  <c r="AH160" i="1"/>
  <c r="AH159" i="1"/>
  <c r="AH158" i="1"/>
  <c r="AH157" i="1"/>
  <c r="AH156" i="1"/>
  <c r="AH155" i="1"/>
  <c r="AH154" i="1"/>
  <c r="AH153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40" i="1"/>
  <c r="AH139" i="1"/>
  <c r="AH138" i="1"/>
  <c r="AH137" i="1"/>
  <c r="AH136" i="1"/>
  <c r="AH135" i="1"/>
  <c r="AH134" i="1"/>
  <c r="AH133" i="1"/>
  <c r="AH132" i="1"/>
  <c r="AH131" i="1"/>
  <c r="AH130" i="1"/>
  <c r="AH129" i="1"/>
  <c r="AH128" i="1"/>
  <c r="AH127" i="1"/>
  <c r="AH126" i="1"/>
  <c r="AH125" i="1"/>
  <c r="AH124" i="1"/>
  <c r="AH123" i="1"/>
  <c r="AH122" i="1"/>
  <c r="AH121" i="1"/>
  <c r="AH120" i="1"/>
  <c r="AH119" i="1"/>
  <c r="AH118" i="1"/>
  <c r="AH117" i="1"/>
  <c r="AH116" i="1"/>
  <c r="AH115" i="1"/>
  <c r="AH114" i="1"/>
  <c r="AH113" i="1"/>
  <c r="AH112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8" i="1"/>
  <c r="AH97" i="1"/>
  <c r="AH96" i="1"/>
  <c r="AH95" i="1"/>
  <c r="AH94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9" i="1"/>
  <c r="AH78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  <c r="AH12" i="1"/>
  <c r="AH11" i="1"/>
  <c r="AH10" i="1"/>
  <c r="AE405" i="1"/>
  <c r="AE404" i="1"/>
  <c r="AE403" i="1"/>
  <c r="AE402" i="1"/>
  <c r="AE401" i="1"/>
  <c r="AE400" i="1"/>
  <c r="AE399" i="1"/>
  <c r="AE398" i="1"/>
  <c r="AE397" i="1"/>
  <c r="AE396" i="1"/>
  <c r="AE395" i="1"/>
  <c r="AE394" i="1"/>
  <c r="AE393" i="1"/>
  <c r="AE392" i="1"/>
  <c r="AE391" i="1"/>
  <c r="AE390" i="1"/>
  <c r="AE389" i="1"/>
  <c r="AE388" i="1"/>
  <c r="AE387" i="1"/>
  <c r="AE386" i="1"/>
  <c r="AE385" i="1"/>
  <c r="AE384" i="1"/>
  <c r="AE383" i="1"/>
  <c r="AE382" i="1"/>
  <c r="AE381" i="1"/>
  <c r="AE380" i="1"/>
  <c r="AE379" i="1"/>
  <c r="AE378" i="1"/>
  <c r="AE377" i="1"/>
  <c r="AE376" i="1"/>
  <c r="AE375" i="1"/>
  <c r="AE374" i="1"/>
  <c r="AE373" i="1"/>
  <c r="AE372" i="1"/>
  <c r="AE371" i="1"/>
  <c r="AE370" i="1"/>
  <c r="AE369" i="1"/>
  <c r="AE368" i="1"/>
  <c r="AE367" i="1"/>
  <c r="AE366" i="1"/>
  <c r="AE365" i="1"/>
  <c r="AE364" i="1"/>
  <c r="AE363" i="1"/>
  <c r="AE362" i="1"/>
  <c r="AE361" i="1"/>
  <c r="AE360" i="1"/>
  <c r="AE359" i="1"/>
  <c r="AE358" i="1"/>
  <c r="AE357" i="1"/>
  <c r="AE356" i="1"/>
  <c r="AE355" i="1"/>
  <c r="AE354" i="1"/>
  <c r="AE353" i="1"/>
  <c r="AE352" i="1"/>
  <c r="AE351" i="1"/>
  <c r="AE350" i="1"/>
  <c r="AE349" i="1"/>
  <c r="AE348" i="1"/>
  <c r="AE347" i="1"/>
  <c r="AE346" i="1"/>
  <c r="AE345" i="1"/>
  <c r="AE344" i="1"/>
  <c r="AE343" i="1"/>
  <c r="AE342" i="1"/>
  <c r="AE341" i="1"/>
  <c r="AE340" i="1"/>
  <c r="AE339" i="1"/>
  <c r="AE338" i="1"/>
  <c r="AE337" i="1"/>
  <c r="AE336" i="1"/>
  <c r="AE335" i="1"/>
  <c r="AE334" i="1"/>
  <c r="AE333" i="1"/>
  <c r="AE332" i="1"/>
  <c r="AE331" i="1"/>
  <c r="AE330" i="1"/>
  <c r="AE329" i="1"/>
  <c r="AE328" i="1"/>
  <c r="AE327" i="1"/>
  <c r="AE326" i="1"/>
  <c r="AE325" i="1"/>
  <c r="AE324" i="1"/>
  <c r="AE323" i="1"/>
  <c r="AE322" i="1"/>
  <c r="AE321" i="1"/>
  <c r="AE320" i="1"/>
  <c r="AE319" i="1"/>
  <c r="AE318" i="1"/>
  <c r="AE317" i="1"/>
  <c r="AE316" i="1"/>
  <c r="AE315" i="1"/>
  <c r="AE314" i="1"/>
  <c r="AE313" i="1"/>
  <c r="AE312" i="1"/>
  <c r="AE311" i="1"/>
  <c r="AE310" i="1"/>
  <c r="AE309" i="1"/>
  <c r="AE308" i="1"/>
  <c r="AE307" i="1"/>
  <c r="AE306" i="1"/>
  <c r="AE305" i="1"/>
  <c r="AE304" i="1"/>
  <c r="AE303" i="1"/>
  <c r="AE302" i="1"/>
  <c r="AE301" i="1"/>
  <c r="AE300" i="1"/>
  <c r="AE299" i="1"/>
  <c r="AE298" i="1"/>
  <c r="AE297" i="1"/>
  <c r="AE296" i="1"/>
  <c r="AE295" i="1"/>
  <c r="AE294" i="1"/>
  <c r="AE293" i="1"/>
  <c r="AE292" i="1"/>
  <c r="AE291" i="1"/>
  <c r="AE290" i="1"/>
  <c r="AE289" i="1"/>
  <c r="AE288" i="1"/>
  <c r="AE287" i="1"/>
  <c r="AE286" i="1"/>
  <c r="AE285" i="1"/>
  <c r="AE284" i="1"/>
  <c r="AE283" i="1"/>
  <c r="AE282" i="1"/>
  <c r="AE281" i="1"/>
  <c r="AE280" i="1"/>
  <c r="AE279" i="1"/>
  <c r="AE278" i="1"/>
  <c r="AE277" i="1"/>
  <c r="AE276" i="1"/>
  <c r="AE275" i="1"/>
  <c r="AE274" i="1"/>
  <c r="AE273" i="1"/>
  <c r="AE272" i="1"/>
  <c r="AE271" i="1"/>
  <c r="AE270" i="1"/>
  <c r="AE269" i="1"/>
  <c r="AE268" i="1"/>
  <c r="AE267" i="1"/>
  <c r="AE266" i="1"/>
  <c r="AE265" i="1"/>
  <c r="AE264" i="1"/>
  <c r="AE263" i="1"/>
  <c r="AE262" i="1"/>
  <c r="AE261" i="1"/>
  <c r="AE260" i="1"/>
  <c r="AE259" i="1"/>
  <c r="AE258" i="1"/>
  <c r="AE257" i="1"/>
  <c r="AE256" i="1"/>
  <c r="AE255" i="1"/>
  <c r="AE254" i="1"/>
  <c r="AE253" i="1"/>
  <c r="AE252" i="1"/>
  <c r="AE251" i="1"/>
  <c r="AE250" i="1"/>
  <c r="AE249" i="1"/>
  <c r="AE248" i="1"/>
  <c r="AE247" i="1"/>
  <c r="AE246" i="1"/>
  <c r="AE245" i="1"/>
  <c r="AE244" i="1"/>
  <c r="AE243" i="1"/>
  <c r="AE242" i="1"/>
  <c r="AE241" i="1"/>
  <c r="AE240" i="1"/>
  <c r="AE239" i="1"/>
  <c r="AE238" i="1"/>
  <c r="AE237" i="1"/>
  <c r="AE236" i="1"/>
  <c r="AE235" i="1"/>
  <c r="AE234" i="1"/>
  <c r="AE233" i="1"/>
  <c r="AE232" i="1"/>
  <c r="AE231" i="1"/>
  <c r="AE230" i="1"/>
  <c r="AE229" i="1"/>
  <c r="AE228" i="1"/>
  <c r="AE227" i="1"/>
  <c r="AE226" i="1"/>
  <c r="AE225" i="1"/>
  <c r="AE224" i="1"/>
  <c r="AE223" i="1"/>
  <c r="AE222" i="1"/>
  <c r="AE221" i="1"/>
  <c r="AE220" i="1"/>
  <c r="AE219" i="1"/>
  <c r="AE218" i="1"/>
  <c r="AE217" i="1"/>
  <c r="AE216" i="1"/>
  <c r="AE215" i="1"/>
  <c r="AE214" i="1"/>
  <c r="AE213" i="1"/>
  <c r="AE212" i="1"/>
  <c r="AE211" i="1"/>
  <c r="AE210" i="1"/>
  <c r="AE209" i="1"/>
  <c r="AE208" i="1"/>
  <c r="AE207" i="1"/>
  <c r="AE206" i="1"/>
  <c r="AE205" i="1"/>
  <c r="AE204" i="1"/>
  <c r="AE203" i="1"/>
  <c r="AE202" i="1"/>
  <c r="AE201" i="1"/>
  <c r="AE200" i="1"/>
  <c r="AE199" i="1"/>
  <c r="AE198" i="1"/>
  <c r="AE197" i="1"/>
  <c r="AE196" i="1"/>
  <c r="AE195" i="1"/>
  <c r="AE194" i="1"/>
  <c r="AE193" i="1"/>
  <c r="AE192" i="1"/>
  <c r="AE191" i="1"/>
  <c r="AE190" i="1"/>
  <c r="AE189" i="1"/>
  <c r="AE188" i="1"/>
  <c r="AE187" i="1"/>
  <c r="AE186" i="1"/>
  <c r="AE185" i="1"/>
  <c r="AE184" i="1"/>
  <c r="AE183" i="1"/>
  <c r="AE182" i="1"/>
  <c r="AE181" i="1"/>
  <c r="AE180" i="1"/>
  <c r="AE179" i="1"/>
  <c r="AE178" i="1"/>
  <c r="AE177" i="1"/>
  <c r="AE176" i="1"/>
  <c r="AE175" i="1"/>
  <c r="AE174" i="1"/>
  <c r="AE173" i="1"/>
  <c r="AE172" i="1"/>
  <c r="AE171" i="1"/>
  <c r="AE170" i="1"/>
  <c r="AE168" i="1"/>
  <c r="AE166" i="1"/>
  <c r="AE165" i="1"/>
  <c r="AE164" i="1"/>
  <c r="AE163" i="1"/>
  <c r="AE162" i="1"/>
  <c r="AE161" i="1"/>
  <c r="AE160" i="1"/>
  <c r="AE159" i="1"/>
  <c r="AE157" i="1"/>
  <c r="AE156" i="1"/>
  <c r="AE155" i="1"/>
  <c r="AE154" i="1"/>
  <c r="AE153" i="1"/>
  <c r="AE151" i="1"/>
  <c r="AE150" i="1"/>
  <c r="AE147" i="1"/>
  <c r="AE146" i="1"/>
  <c r="AE144" i="1"/>
  <c r="AE143" i="1"/>
  <c r="AE142" i="1"/>
  <c r="AE140" i="1"/>
  <c r="AE139" i="1"/>
  <c r="AE138" i="1"/>
  <c r="AE137" i="1"/>
  <c r="AE136" i="1"/>
  <c r="AE135" i="1"/>
  <c r="AE134" i="1"/>
  <c r="AE133" i="1"/>
  <c r="AE132" i="1"/>
  <c r="AE131" i="1"/>
  <c r="AE128" i="1"/>
  <c r="AE127" i="1"/>
  <c r="AE126" i="1"/>
  <c r="AE125" i="1"/>
  <c r="AE124" i="1"/>
  <c r="AE14" i="1"/>
  <c r="AB405" i="1"/>
  <c r="AB404" i="1"/>
  <c r="AB403" i="1"/>
  <c r="AB402" i="1"/>
  <c r="AB401" i="1"/>
  <c r="AB400" i="1"/>
  <c r="AB399" i="1"/>
  <c r="AB398" i="1"/>
  <c r="AB397" i="1"/>
  <c r="AB396" i="1"/>
  <c r="AB395" i="1"/>
  <c r="AB394" i="1"/>
  <c r="AB393" i="1"/>
  <c r="AB392" i="1"/>
  <c r="AB391" i="1"/>
  <c r="AB390" i="1"/>
  <c r="AB389" i="1"/>
  <c r="AB388" i="1"/>
  <c r="AB387" i="1"/>
  <c r="AB386" i="1"/>
  <c r="AB385" i="1"/>
  <c r="AB384" i="1"/>
  <c r="AB383" i="1"/>
  <c r="AB382" i="1"/>
  <c r="AB381" i="1"/>
  <c r="AB380" i="1"/>
  <c r="AB379" i="1"/>
  <c r="AB378" i="1"/>
  <c r="AB377" i="1"/>
  <c r="AB376" i="1"/>
  <c r="AB375" i="1"/>
  <c r="AB374" i="1"/>
  <c r="AB373" i="1"/>
  <c r="AB372" i="1"/>
  <c r="AB371" i="1"/>
  <c r="AB370" i="1"/>
  <c r="AB369" i="1"/>
  <c r="AB368" i="1"/>
  <c r="AB367" i="1"/>
  <c r="AB366" i="1"/>
  <c r="AB365" i="1"/>
  <c r="AB364" i="1"/>
  <c r="AB363" i="1"/>
  <c r="AB362" i="1"/>
  <c r="AB361" i="1"/>
  <c r="AB360" i="1"/>
  <c r="AB359" i="1"/>
  <c r="AB358" i="1"/>
  <c r="AB357" i="1"/>
  <c r="AB356" i="1"/>
  <c r="AB355" i="1"/>
  <c r="AB354" i="1"/>
  <c r="AB353" i="1"/>
  <c r="AB352" i="1"/>
  <c r="AB351" i="1"/>
  <c r="AB350" i="1"/>
  <c r="AB349" i="1"/>
  <c r="AB348" i="1"/>
  <c r="AB347" i="1"/>
  <c r="AB346" i="1"/>
  <c r="AB345" i="1"/>
  <c r="AB344" i="1"/>
  <c r="AB343" i="1"/>
  <c r="AB342" i="1"/>
  <c r="AB341" i="1"/>
  <c r="AB340" i="1"/>
  <c r="AB339" i="1"/>
  <c r="AB338" i="1"/>
  <c r="AB337" i="1"/>
  <c r="AB336" i="1"/>
  <c r="AB335" i="1"/>
  <c r="AB334" i="1"/>
  <c r="AB333" i="1"/>
  <c r="AB332" i="1"/>
  <c r="AB331" i="1"/>
  <c r="AB330" i="1"/>
  <c r="AB329" i="1"/>
  <c r="AB328" i="1"/>
  <c r="AB327" i="1"/>
  <c r="AB326" i="1"/>
  <c r="AB325" i="1"/>
  <c r="AB324" i="1"/>
  <c r="AB323" i="1"/>
  <c r="AB322" i="1"/>
  <c r="AB321" i="1"/>
  <c r="AB320" i="1"/>
  <c r="AB319" i="1"/>
  <c r="AB318" i="1"/>
  <c r="AB317" i="1"/>
  <c r="AB316" i="1"/>
  <c r="AB315" i="1"/>
  <c r="AB314" i="1"/>
  <c r="AB313" i="1"/>
  <c r="AB312" i="1"/>
  <c r="AB311" i="1"/>
  <c r="AB310" i="1"/>
  <c r="AB309" i="1"/>
  <c r="AB308" i="1"/>
  <c r="AB307" i="1"/>
  <c r="AB306" i="1"/>
  <c r="AB305" i="1"/>
  <c r="AB304" i="1"/>
  <c r="AB303" i="1"/>
  <c r="AB302" i="1"/>
  <c r="AB301" i="1"/>
  <c r="AB300" i="1"/>
  <c r="AB299" i="1"/>
  <c r="AB298" i="1"/>
  <c r="AB297" i="1"/>
  <c r="AB296" i="1"/>
  <c r="AB295" i="1"/>
  <c r="AB294" i="1"/>
  <c r="AB293" i="1"/>
  <c r="AB292" i="1"/>
  <c r="AB291" i="1"/>
  <c r="AB290" i="1"/>
  <c r="AB289" i="1"/>
  <c r="AB288" i="1"/>
  <c r="AB287" i="1"/>
  <c r="AB286" i="1"/>
  <c r="AB285" i="1"/>
  <c r="AB284" i="1"/>
  <c r="AB283" i="1"/>
  <c r="AB282" i="1"/>
  <c r="AB281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7" i="1"/>
  <c r="AB266" i="1"/>
  <c r="AB265" i="1"/>
  <c r="AB264" i="1"/>
  <c r="AB263" i="1"/>
  <c r="AB262" i="1"/>
  <c r="AB261" i="1"/>
  <c r="AB260" i="1"/>
  <c r="AB259" i="1"/>
  <c r="AB258" i="1"/>
  <c r="AB257" i="1"/>
  <c r="AB256" i="1"/>
  <c r="AB255" i="1"/>
  <c r="AB254" i="1"/>
  <c r="AB253" i="1"/>
  <c r="AB252" i="1"/>
  <c r="AB251" i="1"/>
  <c r="AB250" i="1"/>
  <c r="AB249" i="1"/>
  <c r="AB248" i="1"/>
  <c r="AB247" i="1"/>
  <c r="AB246" i="1"/>
  <c r="AB245" i="1"/>
  <c r="AB244" i="1"/>
  <c r="AB243" i="1"/>
  <c r="AB242" i="1"/>
  <c r="AB241" i="1"/>
  <c r="AB240" i="1"/>
  <c r="AB239" i="1"/>
  <c r="AB238" i="1"/>
  <c r="AB237" i="1"/>
  <c r="AB236" i="1"/>
  <c r="AB235" i="1"/>
  <c r="AB234" i="1"/>
  <c r="AB233" i="1"/>
  <c r="AB232" i="1"/>
  <c r="AB231" i="1"/>
  <c r="AB230" i="1"/>
  <c r="AB229" i="1"/>
  <c r="AB228" i="1"/>
  <c r="AB227" i="1"/>
  <c r="AB226" i="1"/>
  <c r="AB225" i="1"/>
  <c r="AB224" i="1"/>
  <c r="AB223" i="1"/>
  <c r="AB222" i="1"/>
  <c r="AB221" i="1"/>
  <c r="AB220" i="1"/>
  <c r="AB219" i="1"/>
  <c r="AB218" i="1"/>
  <c r="AB217" i="1"/>
  <c r="AB216" i="1"/>
  <c r="AB215" i="1"/>
  <c r="AB214" i="1"/>
  <c r="AB213" i="1"/>
  <c r="AB212" i="1"/>
  <c r="AB211" i="1"/>
  <c r="AB210" i="1"/>
  <c r="AB209" i="1"/>
  <c r="AB208" i="1"/>
  <c r="AB207" i="1"/>
  <c r="AB206" i="1"/>
  <c r="AB205" i="1"/>
  <c r="AB204" i="1"/>
  <c r="AB203" i="1"/>
  <c r="AB202" i="1"/>
  <c r="AB201" i="1"/>
  <c r="AB200" i="1"/>
  <c r="AB199" i="1"/>
  <c r="AB198" i="1"/>
  <c r="AB197" i="1"/>
  <c r="AB196" i="1"/>
  <c r="AB195" i="1"/>
  <c r="AB194" i="1"/>
  <c r="AB193" i="1"/>
  <c r="AB192" i="1"/>
  <c r="AB191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5" i="1"/>
  <c r="AB174" i="1"/>
  <c r="AB173" i="1"/>
  <c r="AB172" i="1"/>
  <c r="AB171" i="1"/>
  <c r="AB170" i="1"/>
  <c r="AB169" i="1"/>
  <c r="AB168" i="1"/>
  <c r="AB167" i="1"/>
  <c r="AB166" i="1"/>
  <c r="AB165" i="1"/>
  <c r="AB164" i="1"/>
  <c r="AB111" i="1"/>
  <c r="AB163" i="1"/>
  <c r="AB162" i="1"/>
  <c r="AB161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8" i="1"/>
  <c r="AB147" i="1"/>
  <c r="AB146" i="1"/>
  <c r="AB145" i="1"/>
  <c r="AB144" i="1"/>
  <c r="AB143" i="1"/>
  <c r="AB142" i="1"/>
  <c r="AB141" i="1"/>
  <c r="AB140" i="1"/>
  <c r="AB139" i="1"/>
  <c r="AB138" i="1"/>
  <c r="AB137" i="1"/>
  <c r="AB136" i="1"/>
  <c r="AB135" i="1"/>
  <c r="AB134" i="1"/>
  <c r="AB133" i="1"/>
  <c r="AB132" i="1"/>
  <c r="AB131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8" i="1"/>
  <c r="AB117" i="1"/>
  <c r="AB116" i="1"/>
  <c r="AB115" i="1"/>
  <c r="AB114" i="1"/>
  <c r="AB113" i="1"/>
  <c r="AB112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B92" i="1"/>
  <c r="AB91" i="1"/>
  <c r="AB90" i="1"/>
  <c r="AB89" i="1"/>
  <c r="AB88" i="1"/>
  <c r="AB87" i="1"/>
  <c r="AB86" i="1"/>
  <c r="AB85" i="1"/>
  <c r="AB84" i="1"/>
  <c r="AB83" i="1"/>
  <c r="AB82" i="1"/>
  <c r="AB81" i="1"/>
  <c r="AB80" i="1"/>
  <c r="AB79" i="1"/>
  <c r="AB78" i="1"/>
  <c r="AB77" i="1"/>
  <c r="AB76" i="1"/>
  <c r="AB75" i="1"/>
  <c r="AB74" i="1"/>
  <c r="AB73" i="1"/>
  <c r="AB72" i="1"/>
  <c r="AB71" i="1"/>
  <c r="AB70" i="1"/>
  <c r="AB69" i="1"/>
  <c r="AB68" i="1"/>
  <c r="AB67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31" i="1"/>
  <c r="AB30" i="1"/>
  <c r="AB29" i="1"/>
  <c r="AB26" i="1"/>
  <c r="AB25" i="1"/>
  <c r="AB24" i="1"/>
  <c r="AB23" i="1"/>
  <c r="AB22" i="1"/>
  <c r="AB21" i="1"/>
  <c r="AB20" i="1"/>
  <c r="AB19" i="1"/>
  <c r="AB18" i="1"/>
  <c r="AB17" i="1"/>
  <c r="AB16" i="1"/>
  <c r="AB15" i="1"/>
  <c r="AB14" i="1"/>
  <c r="AB13" i="1"/>
  <c r="AB12" i="1"/>
  <c r="AB11" i="1"/>
  <c r="AB10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11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11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P405" i="1"/>
  <c r="P403" i="1"/>
  <c r="P401" i="1"/>
  <c r="P399" i="1"/>
  <c r="P396" i="1"/>
  <c r="P393" i="1"/>
  <c r="P389" i="1"/>
  <c r="P388" i="1"/>
  <c r="P387" i="1"/>
  <c r="P383" i="1"/>
  <c r="P381" i="1"/>
  <c r="P377" i="1"/>
  <c r="P376" i="1"/>
  <c r="P372" i="1"/>
  <c r="P367" i="1"/>
  <c r="P366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48" i="1"/>
  <c r="P347" i="1"/>
  <c r="P346" i="1"/>
  <c r="P344" i="1"/>
  <c r="P343" i="1"/>
  <c r="P342" i="1"/>
  <c r="P341" i="1"/>
  <c r="P339" i="1"/>
  <c r="P338" i="1"/>
  <c r="P337" i="1"/>
  <c r="P336" i="1"/>
  <c r="P335" i="1"/>
  <c r="P334" i="1"/>
  <c r="P333" i="1"/>
  <c r="P332" i="1"/>
  <c r="P329" i="1"/>
  <c r="P328" i="1"/>
  <c r="P327" i="1"/>
  <c r="P326" i="1"/>
  <c r="P325" i="1"/>
  <c r="P321" i="1"/>
  <c r="P317" i="1"/>
  <c r="P316" i="1"/>
  <c r="P315" i="1"/>
  <c r="P314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11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10" i="1"/>
  <c r="AZ406" i="1"/>
  <c r="AX406" i="1"/>
  <c r="FE408" i="8" s="1"/>
  <c r="AW406" i="1"/>
  <c r="AT406" i="1"/>
  <c r="AS406" i="1"/>
  <c r="AP406" i="1"/>
  <c r="AO406" i="1"/>
  <c r="AM406" i="1"/>
  <c r="EX408" i="8" s="1"/>
  <c r="AL406" i="1"/>
  <c r="AJ406" i="1"/>
  <c r="EU408" i="8" s="1"/>
  <c r="AI406" i="1"/>
  <c r="AG406" i="1"/>
  <c r="EQ408" i="8" s="1"/>
  <c r="AF406" i="1"/>
  <c r="AD406" i="1"/>
  <c r="EJ408" i="8" s="1"/>
  <c r="AC406" i="1"/>
  <c r="AA406" i="1"/>
  <c r="Z406" i="1"/>
  <c r="X406" i="1"/>
  <c r="W406" i="1"/>
  <c r="U406" i="1"/>
  <c r="T406" i="1"/>
  <c r="R406" i="1"/>
  <c r="Q406" i="1"/>
  <c r="O406" i="1"/>
  <c r="N406" i="1"/>
  <c r="L406" i="1"/>
  <c r="K406" i="1"/>
  <c r="I406" i="1"/>
  <c r="H406" i="1"/>
  <c r="E406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11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10" i="1"/>
  <c r="BE406" i="1"/>
  <c r="E400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" i="2"/>
  <c r="A11" i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I20" i="10" l="1"/>
  <c r="I21" i="10" s="1"/>
  <c r="BH408" i="8"/>
  <c r="BH409" i="8"/>
  <c r="BQ408" i="8"/>
  <c r="BQ409" i="8"/>
  <c r="BY408" i="8"/>
  <c r="BY409" i="8"/>
  <c r="H408" i="8"/>
  <c r="H409" i="8"/>
  <c r="BK408" i="8"/>
  <c r="BK409" i="8"/>
  <c r="BX408" i="8"/>
  <c r="BX409" i="8"/>
  <c r="EC408" i="8"/>
  <c r="BA408" i="1"/>
  <c r="EC409" i="8"/>
  <c r="FV406" i="8"/>
  <c r="C68" i="10" s="1"/>
  <c r="AU406" i="1"/>
  <c r="FD408" i="8"/>
  <c r="AQ406" i="1"/>
  <c r="FA408" i="8"/>
  <c r="A111" i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BG106" i="1"/>
  <c r="BG42" i="1"/>
  <c r="BP42" i="1" s="1"/>
  <c r="BG58" i="1"/>
  <c r="BG74" i="1"/>
  <c r="BP74" i="1" s="1"/>
  <c r="BG394" i="1"/>
  <c r="BG378" i="1"/>
  <c r="BI378" i="1" s="1"/>
  <c r="BL378" i="1" s="1"/>
  <c r="BG346" i="1"/>
  <c r="BG330" i="1"/>
  <c r="BG314" i="1"/>
  <c r="BG282" i="1"/>
  <c r="BP282" i="1" s="1"/>
  <c r="BG266" i="1"/>
  <c r="BP266" i="1" s="1"/>
  <c r="BG250" i="1"/>
  <c r="BP250" i="1" s="1"/>
  <c r="BG170" i="1"/>
  <c r="BG186" i="1"/>
  <c r="BP186" i="1" s="1"/>
  <c r="BG202" i="1"/>
  <c r="BG218" i="1"/>
  <c r="BG234" i="1"/>
  <c r="BG298" i="1"/>
  <c r="BP298" i="1" s="1"/>
  <c r="BG362" i="1"/>
  <c r="BG90" i="1"/>
  <c r="BG123" i="1"/>
  <c r="BG139" i="1"/>
  <c r="BP139" i="1" s="1"/>
  <c r="BG155" i="1"/>
  <c r="BH378" i="1"/>
  <c r="BJ106" i="1"/>
  <c r="BG403" i="1"/>
  <c r="BG399" i="1"/>
  <c r="BG395" i="1"/>
  <c r="BG391" i="1"/>
  <c r="BG387" i="1"/>
  <c r="BG383" i="1"/>
  <c r="BG379" i="1"/>
  <c r="BG375" i="1"/>
  <c r="BG371" i="1"/>
  <c r="BG367" i="1"/>
  <c r="BG363" i="1"/>
  <c r="BG359" i="1"/>
  <c r="BG355" i="1"/>
  <c r="BG351" i="1"/>
  <c r="BG347" i="1"/>
  <c r="BG343" i="1"/>
  <c r="BG339" i="1"/>
  <c r="BG335" i="1"/>
  <c r="BG331" i="1"/>
  <c r="BG327" i="1"/>
  <c r="BG323" i="1"/>
  <c r="BG319" i="1"/>
  <c r="BG315" i="1"/>
  <c r="BG311" i="1"/>
  <c r="BP311" i="1" s="1"/>
  <c r="BG307" i="1"/>
  <c r="BP307" i="1" s="1"/>
  <c r="BG303" i="1"/>
  <c r="BP303" i="1" s="1"/>
  <c r="BG299" i="1"/>
  <c r="BP299" i="1" s="1"/>
  <c r="BG295" i="1"/>
  <c r="BP295" i="1" s="1"/>
  <c r="BG291" i="1"/>
  <c r="BP291" i="1" s="1"/>
  <c r="BG287" i="1"/>
  <c r="BP287" i="1" s="1"/>
  <c r="BG283" i="1"/>
  <c r="BP283" i="1" s="1"/>
  <c r="BG279" i="1"/>
  <c r="BP279" i="1" s="1"/>
  <c r="BG275" i="1"/>
  <c r="BP275" i="1" s="1"/>
  <c r="BG271" i="1"/>
  <c r="BP271" i="1" s="1"/>
  <c r="BG267" i="1"/>
  <c r="BP267" i="1" s="1"/>
  <c r="BG263" i="1"/>
  <c r="BP263" i="1" s="1"/>
  <c r="BG259" i="1"/>
  <c r="BP259" i="1" s="1"/>
  <c r="BG255" i="1"/>
  <c r="BP255" i="1" s="1"/>
  <c r="BG251" i="1"/>
  <c r="BP251" i="1" s="1"/>
  <c r="BG247" i="1"/>
  <c r="BP247" i="1" s="1"/>
  <c r="BG243" i="1"/>
  <c r="BP243" i="1" s="1"/>
  <c r="BG239" i="1"/>
  <c r="BP239" i="1" s="1"/>
  <c r="BG235" i="1"/>
  <c r="BP235" i="1" s="1"/>
  <c r="BG231" i="1"/>
  <c r="BP231" i="1" s="1"/>
  <c r="BG227" i="1"/>
  <c r="BP227" i="1" s="1"/>
  <c r="BG223" i="1"/>
  <c r="BP223" i="1" s="1"/>
  <c r="BG219" i="1"/>
  <c r="BP219" i="1" s="1"/>
  <c r="BG215" i="1"/>
  <c r="BP215" i="1" s="1"/>
  <c r="BG211" i="1"/>
  <c r="BP211" i="1" s="1"/>
  <c r="BG207" i="1"/>
  <c r="BP207" i="1" s="1"/>
  <c r="BG203" i="1"/>
  <c r="BP203" i="1" s="1"/>
  <c r="BG199" i="1"/>
  <c r="BP199" i="1" s="1"/>
  <c r="BG195" i="1"/>
  <c r="BP195" i="1" s="1"/>
  <c r="BG191" i="1"/>
  <c r="BP191" i="1" s="1"/>
  <c r="BG187" i="1"/>
  <c r="BP187" i="1" s="1"/>
  <c r="BG183" i="1"/>
  <c r="BP183" i="1" s="1"/>
  <c r="BG179" i="1"/>
  <c r="BP179" i="1" s="1"/>
  <c r="BG175" i="1"/>
  <c r="BP175" i="1" s="1"/>
  <c r="BG171" i="1"/>
  <c r="BP171" i="1" s="1"/>
  <c r="BG167" i="1"/>
  <c r="BP167" i="1" s="1"/>
  <c r="BG111" i="1"/>
  <c r="BP111" i="1" s="1"/>
  <c r="BG160" i="1"/>
  <c r="BP160" i="1" s="1"/>
  <c r="BG156" i="1"/>
  <c r="BP156" i="1" s="1"/>
  <c r="BG152" i="1"/>
  <c r="BP152" i="1" s="1"/>
  <c r="BG148" i="1"/>
  <c r="BP148" i="1" s="1"/>
  <c r="BG144" i="1"/>
  <c r="BP144" i="1" s="1"/>
  <c r="BG140" i="1"/>
  <c r="BP140" i="1" s="1"/>
  <c r="BG136" i="1"/>
  <c r="BP136" i="1" s="1"/>
  <c r="BG132" i="1"/>
  <c r="BP132" i="1" s="1"/>
  <c r="BG128" i="1"/>
  <c r="BP128" i="1" s="1"/>
  <c r="BG124" i="1"/>
  <c r="BP124" i="1" s="1"/>
  <c r="BG120" i="1"/>
  <c r="BP120" i="1" s="1"/>
  <c r="BG116" i="1"/>
  <c r="BP116" i="1" s="1"/>
  <c r="BG112" i="1"/>
  <c r="BP112" i="1" s="1"/>
  <c r="BG107" i="1"/>
  <c r="BP107" i="1" s="1"/>
  <c r="BG103" i="1"/>
  <c r="BP103" i="1" s="1"/>
  <c r="BG99" i="1"/>
  <c r="BP99" i="1" s="1"/>
  <c r="BG95" i="1"/>
  <c r="BP95" i="1" s="1"/>
  <c r="BG91" i="1"/>
  <c r="BP91" i="1" s="1"/>
  <c r="BG87" i="1"/>
  <c r="BP87" i="1" s="1"/>
  <c r="BG83" i="1"/>
  <c r="BP83" i="1" s="1"/>
  <c r="BG79" i="1"/>
  <c r="BP79" i="1" s="1"/>
  <c r="BG75" i="1"/>
  <c r="BP75" i="1" s="1"/>
  <c r="BG71" i="1"/>
  <c r="BP71" i="1" s="1"/>
  <c r="BG67" i="1"/>
  <c r="BP67" i="1" s="1"/>
  <c r="BG63" i="1"/>
  <c r="BP63" i="1" s="1"/>
  <c r="BG59" i="1"/>
  <c r="BP59" i="1" s="1"/>
  <c r="BG55" i="1"/>
  <c r="BP55" i="1" s="1"/>
  <c r="BG51" i="1"/>
  <c r="BP51" i="1" s="1"/>
  <c r="BG47" i="1"/>
  <c r="BP47" i="1" s="1"/>
  <c r="BG43" i="1"/>
  <c r="BP43" i="1" s="1"/>
  <c r="BG39" i="1"/>
  <c r="BP39" i="1" s="1"/>
  <c r="BG35" i="1"/>
  <c r="BP35" i="1" s="1"/>
  <c r="BG31" i="1"/>
  <c r="BP31" i="1" s="1"/>
  <c r="BG27" i="1"/>
  <c r="BP27" i="1" s="1"/>
  <c r="BG23" i="1"/>
  <c r="BP23" i="1" s="1"/>
  <c r="BG19" i="1"/>
  <c r="BP19" i="1" s="1"/>
  <c r="BG15" i="1"/>
  <c r="BP15" i="1" s="1"/>
  <c r="BG11" i="1"/>
  <c r="BP11" i="1" s="1"/>
  <c r="BJ42" i="1"/>
  <c r="BI42" i="1"/>
  <c r="BL42" i="1" s="1"/>
  <c r="BG10" i="1"/>
  <c r="BP10" i="1" s="1"/>
  <c r="BG402" i="1"/>
  <c r="BG398" i="1"/>
  <c r="BG390" i="1"/>
  <c r="BG386" i="1"/>
  <c r="BG382" i="1"/>
  <c r="BG374" i="1"/>
  <c r="BG370" i="1"/>
  <c r="BG366" i="1"/>
  <c r="BG358" i="1"/>
  <c r="BG354" i="1"/>
  <c r="BG350" i="1"/>
  <c r="BG342" i="1"/>
  <c r="BG338" i="1"/>
  <c r="BG334" i="1"/>
  <c r="BG326" i="1"/>
  <c r="BG322" i="1"/>
  <c r="BG318" i="1"/>
  <c r="BG310" i="1"/>
  <c r="BP310" i="1" s="1"/>
  <c r="BG306" i="1"/>
  <c r="BP306" i="1" s="1"/>
  <c r="BG302" i="1"/>
  <c r="BP302" i="1" s="1"/>
  <c r="BG294" i="1"/>
  <c r="BP294" i="1" s="1"/>
  <c r="BG290" i="1"/>
  <c r="BP290" i="1" s="1"/>
  <c r="BG286" i="1"/>
  <c r="BP286" i="1" s="1"/>
  <c r="BG278" i="1"/>
  <c r="BP278" i="1" s="1"/>
  <c r="BG274" i="1"/>
  <c r="BP274" i="1" s="1"/>
  <c r="BG270" i="1"/>
  <c r="BP270" i="1" s="1"/>
  <c r="BG262" i="1"/>
  <c r="BP262" i="1" s="1"/>
  <c r="BG258" i="1"/>
  <c r="BP258" i="1" s="1"/>
  <c r="BG254" i="1"/>
  <c r="BP254" i="1" s="1"/>
  <c r="BG246" i="1"/>
  <c r="BP246" i="1" s="1"/>
  <c r="BG242" i="1"/>
  <c r="BP242" i="1" s="1"/>
  <c r="BG238" i="1"/>
  <c r="BP238" i="1" s="1"/>
  <c r="BG230" i="1"/>
  <c r="BP230" i="1" s="1"/>
  <c r="BG226" i="1"/>
  <c r="BP226" i="1" s="1"/>
  <c r="BG222" i="1"/>
  <c r="BP222" i="1" s="1"/>
  <c r="BG214" i="1"/>
  <c r="BP214" i="1" s="1"/>
  <c r="BG210" i="1"/>
  <c r="BP210" i="1" s="1"/>
  <c r="BG206" i="1"/>
  <c r="BP206" i="1" s="1"/>
  <c r="BG198" i="1"/>
  <c r="BP198" i="1" s="1"/>
  <c r="BG194" i="1"/>
  <c r="BP194" i="1" s="1"/>
  <c r="BG190" i="1"/>
  <c r="BP190" i="1" s="1"/>
  <c r="BG182" i="1"/>
  <c r="BP182" i="1" s="1"/>
  <c r="BG178" i="1"/>
  <c r="BP178" i="1" s="1"/>
  <c r="BG174" i="1"/>
  <c r="BP174" i="1" s="1"/>
  <c r="BG166" i="1"/>
  <c r="BP166" i="1" s="1"/>
  <c r="BG163" i="1"/>
  <c r="BP163" i="1" s="1"/>
  <c r="BG159" i="1"/>
  <c r="BP159" i="1" s="1"/>
  <c r="BG151" i="1"/>
  <c r="BP151" i="1" s="1"/>
  <c r="BG147" i="1"/>
  <c r="BP147" i="1" s="1"/>
  <c r="BG143" i="1"/>
  <c r="BP143" i="1" s="1"/>
  <c r="BG135" i="1"/>
  <c r="BP135" i="1" s="1"/>
  <c r="BG131" i="1"/>
  <c r="BP131" i="1" s="1"/>
  <c r="BG127" i="1"/>
  <c r="BP127" i="1" s="1"/>
  <c r="BG119" i="1"/>
  <c r="BP119" i="1" s="1"/>
  <c r="BG115" i="1"/>
  <c r="BP115" i="1" s="1"/>
  <c r="BG110" i="1"/>
  <c r="BP110" i="1" s="1"/>
  <c r="BG102" i="1"/>
  <c r="BP102" i="1" s="1"/>
  <c r="BG98" i="1"/>
  <c r="BP98" i="1" s="1"/>
  <c r="BG94" i="1"/>
  <c r="BP94" i="1" s="1"/>
  <c r="BG86" i="1"/>
  <c r="BP86" i="1" s="1"/>
  <c r="BG82" i="1"/>
  <c r="BP82" i="1" s="1"/>
  <c r="BG78" i="1"/>
  <c r="BP78" i="1" s="1"/>
  <c r="BG70" i="1"/>
  <c r="BP70" i="1" s="1"/>
  <c r="BG66" i="1"/>
  <c r="BP66" i="1" s="1"/>
  <c r="BG62" i="1"/>
  <c r="BP62" i="1" s="1"/>
  <c r="BG54" i="1"/>
  <c r="BP54" i="1" s="1"/>
  <c r="BG50" i="1"/>
  <c r="BP50" i="1" s="1"/>
  <c r="BG46" i="1"/>
  <c r="BP46" i="1" s="1"/>
  <c r="BG38" i="1"/>
  <c r="BP38" i="1" s="1"/>
  <c r="BG34" i="1"/>
  <c r="BP34" i="1" s="1"/>
  <c r="BG30" i="1"/>
  <c r="BP30" i="1" s="1"/>
  <c r="BG26" i="1"/>
  <c r="BP26" i="1" s="1"/>
  <c r="BG22" i="1"/>
  <c r="BP22" i="1" s="1"/>
  <c r="BG18" i="1"/>
  <c r="BP18" i="1" s="1"/>
  <c r="BG14" i="1"/>
  <c r="BP14" i="1" s="1"/>
  <c r="BG401" i="1"/>
  <c r="BG389" i="1"/>
  <c r="BG373" i="1"/>
  <c r="BG365" i="1"/>
  <c r="BG353" i="1"/>
  <c r="BG337" i="1"/>
  <c r="BG321" i="1"/>
  <c r="BG301" i="1"/>
  <c r="BP301" i="1" s="1"/>
  <c r="BG285" i="1"/>
  <c r="BP285" i="1" s="1"/>
  <c r="BG269" i="1"/>
  <c r="BP269" i="1" s="1"/>
  <c r="BG257" i="1"/>
  <c r="BP257" i="1" s="1"/>
  <c r="BG245" i="1"/>
  <c r="BP245" i="1" s="1"/>
  <c r="BG233" i="1"/>
  <c r="BP233" i="1" s="1"/>
  <c r="BG221" i="1"/>
  <c r="BP221" i="1" s="1"/>
  <c r="BG209" i="1"/>
  <c r="BP209" i="1" s="1"/>
  <c r="BG197" i="1"/>
  <c r="BP197" i="1" s="1"/>
  <c r="BG181" i="1"/>
  <c r="BP181" i="1" s="1"/>
  <c r="BG165" i="1"/>
  <c r="BP165" i="1" s="1"/>
  <c r="BG154" i="1"/>
  <c r="BP154" i="1" s="1"/>
  <c r="BG142" i="1"/>
  <c r="BP142" i="1" s="1"/>
  <c r="BG126" i="1"/>
  <c r="BP126" i="1" s="1"/>
  <c r="BG109" i="1"/>
  <c r="BP109" i="1" s="1"/>
  <c r="BG93" i="1"/>
  <c r="BP93" i="1" s="1"/>
  <c r="BG81" i="1"/>
  <c r="BP81" i="1" s="1"/>
  <c r="BG69" i="1"/>
  <c r="BP69" i="1" s="1"/>
  <c r="BG53" i="1"/>
  <c r="BP53" i="1" s="1"/>
  <c r="BG41" i="1"/>
  <c r="BP41" i="1" s="1"/>
  <c r="BG25" i="1"/>
  <c r="BP25" i="1" s="1"/>
  <c r="BG13" i="1"/>
  <c r="BP13" i="1" s="1"/>
  <c r="BD142" i="1"/>
  <c r="BB138" i="1"/>
  <c r="BF138" i="1" s="1"/>
  <c r="BB134" i="1"/>
  <c r="BD134" i="1" s="1"/>
  <c r="BB130" i="1"/>
  <c r="BD130" i="1" s="1"/>
  <c r="BB122" i="1"/>
  <c r="BD122" i="1" s="1"/>
  <c r="BB118" i="1"/>
  <c r="BD118" i="1" s="1"/>
  <c r="BB114" i="1"/>
  <c r="BD114" i="1" s="1"/>
  <c r="BB105" i="1"/>
  <c r="BD105" i="1" s="1"/>
  <c r="BB101" i="1"/>
  <c r="BD101" i="1" s="1"/>
  <c r="BB97" i="1"/>
  <c r="BD97" i="1" s="1"/>
  <c r="BD93" i="1"/>
  <c r="BB89" i="1"/>
  <c r="BD89" i="1" s="1"/>
  <c r="BB85" i="1"/>
  <c r="BF85" i="1" s="1"/>
  <c r="BB81" i="1"/>
  <c r="BD81" i="1" s="1"/>
  <c r="BD77" i="1"/>
  <c r="BB73" i="1"/>
  <c r="BD73" i="1" s="1"/>
  <c r="BB69" i="1"/>
  <c r="BD69" i="1" s="1"/>
  <c r="BB65" i="1"/>
  <c r="BD65" i="1" s="1"/>
  <c r="BB57" i="1"/>
  <c r="BF57" i="1" s="1"/>
  <c r="BB53" i="1"/>
  <c r="BD53" i="1" s="1"/>
  <c r="BB49" i="1"/>
  <c r="BF49" i="1" s="1"/>
  <c r="BB41" i="1"/>
  <c r="BD41" i="1" s="1"/>
  <c r="BB37" i="1"/>
  <c r="BD37" i="1" s="1"/>
  <c r="BB33" i="1"/>
  <c r="BD33" i="1" s="1"/>
  <c r="BD29" i="1"/>
  <c r="BB25" i="1"/>
  <c r="BD25" i="1" s="1"/>
  <c r="BB21" i="1"/>
  <c r="BD21" i="1" s="1"/>
  <c r="BB17" i="1"/>
  <c r="BD17" i="1" s="1"/>
  <c r="BD13" i="1"/>
  <c r="BB401" i="1"/>
  <c r="BD401" i="1" s="1"/>
  <c r="BB126" i="1"/>
  <c r="BD126" i="1" s="1"/>
  <c r="BB61" i="1"/>
  <c r="BD61" i="1" s="1"/>
  <c r="BG405" i="1"/>
  <c r="BG397" i="1"/>
  <c r="BG393" i="1"/>
  <c r="BG385" i="1"/>
  <c r="BG381" i="1"/>
  <c r="BG377" i="1"/>
  <c r="BG369" i="1"/>
  <c r="BG361" i="1"/>
  <c r="BG357" i="1"/>
  <c r="BG349" i="1"/>
  <c r="BG345" i="1"/>
  <c r="BG341" i="1"/>
  <c r="BG333" i="1"/>
  <c r="BG329" i="1"/>
  <c r="BG325" i="1"/>
  <c r="BG317" i="1"/>
  <c r="BG313" i="1"/>
  <c r="BP313" i="1" s="1"/>
  <c r="BG309" i="1"/>
  <c r="BP309" i="1" s="1"/>
  <c r="BG305" i="1"/>
  <c r="BP305" i="1" s="1"/>
  <c r="BG297" i="1"/>
  <c r="BP297" i="1" s="1"/>
  <c r="BG293" i="1"/>
  <c r="BP293" i="1" s="1"/>
  <c r="BG289" i="1"/>
  <c r="BP289" i="1" s="1"/>
  <c r="BG281" i="1"/>
  <c r="BP281" i="1" s="1"/>
  <c r="BG277" i="1"/>
  <c r="BP277" i="1" s="1"/>
  <c r="BG273" i="1"/>
  <c r="BP273" i="1" s="1"/>
  <c r="BG265" i="1"/>
  <c r="BP265" i="1" s="1"/>
  <c r="BG261" i="1"/>
  <c r="BP261" i="1" s="1"/>
  <c r="BG253" i="1"/>
  <c r="BP253" i="1" s="1"/>
  <c r="BG249" i="1"/>
  <c r="BP249" i="1" s="1"/>
  <c r="BG241" i="1"/>
  <c r="BP241" i="1" s="1"/>
  <c r="BG237" i="1"/>
  <c r="BP237" i="1" s="1"/>
  <c r="BG229" i="1"/>
  <c r="BP229" i="1" s="1"/>
  <c r="BG225" i="1"/>
  <c r="BP225" i="1" s="1"/>
  <c r="BG217" i="1"/>
  <c r="BP217" i="1" s="1"/>
  <c r="BG213" i="1"/>
  <c r="BP213" i="1" s="1"/>
  <c r="BG205" i="1"/>
  <c r="BP205" i="1" s="1"/>
  <c r="BG201" i="1"/>
  <c r="BP201" i="1" s="1"/>
  <c r="BG193" i="1"/>
  <c r="BP193" i="1" s="1"/>
  <c r="BG189" i="1"/>
  <c r="BP189" i="1" s="1"/>
  <c r="BG185" i="1"/>
  <c r="BP185" i="1" s="1"/>
  <c r="BG177" i="1"/>
  <c r="BP177" i="1" s="1"/>
  <c r="BG173" i="1"/>
  <c r="BP173" i="1" s="1"/>
  <c r="BG169" i="1"/>
  <c r="BP169" i="1" s="1"/>
  <c r="BG162" i="1"/>
  <c r="BP162" i="1" s="1"/>
  <c r="BG158" i="1"/>
  <c r="BP158" i="1" s="1"/>
  <c r="BG150" i="1"/>
  <c r="BP150" i="1" s="1"/>
  <c r="BG146" i="1"/>
  <c r="BP146" i="1" s="1"/>
  <c r="BG138" i="1"/>
  <c r="BP138" i="1" s="1"/>
  <c r="BG134" i="1"/>
  <c r="BP134" i="1" s="1"/>
  <c r="BG130" i="1"/>
  <c r="BP130" i="1" s="1"/>
  <c r="BG122" i="1"/>
  <c r="BP122" i="1" s="1"/>
  <c r="BG118" i="1"/>
  <c r="BP118" i="1" s="1"/>
  <c r="BG114" i="1"/>
  <c r="BP114" i="1" s="1"/>
  <c r="BG105" i="1"/>
  <c r="BP105" i="1" s="1"/>
  <c r="BG101" i="1"/>
  <c r="BP101" i="1" s="1"/>
  <c r="BG97" i="1"/>
  <c r="BP97" i="1" s="1"/>
  <c r="BG89" i="1"/>
  <c r="BP89" i="1" s="1"/>
  <c r="BG85" i="1"/>
  <c r="BP85" i="1" s="1"/>
  <c r="BG77" i="1"/>
  <c r="BP77" i="1" s="1"/>
  <c r="BG73" i="1"/>
  <c r="BP73" i="1" s="1"/>
  <c r="BG65" i="1"/>
  <c r="BP65" i="1" s="1"/>
  <c r="BG61" i="1"/>
  <c r="BP61" i="1" s="1"/>
  <c r="BG57" i="1"/>
  <c r="BP57" i="1" s="1"/>
  <c r="BG49" i="1"/>
  <c r="BP49" i="1" s="1"/>
  <c r="BG45" i="1"/>
  <c r="BP45" i="1" s="1"/>
  <c r="BG37" i="1"/>
  <c r="BP37" i="1" s="1"/>
  <c r="BG33" i="1"/>
  <c r="BP33" i="1" s="1"/>
  <c r="BG29" i="1"/>
  <c r="BP29" i="1" s="1"/>
  <c r="BG21" i="1"/>
  <c r="BP21" i="1" s="1"/>
  <c r="BG17" i="1"/>
  <c r="BP17" i="1" s="1"/>
  <c r="BG404" i="1"/>
  <c r="BG400" i="1"/>
  <c r="BG396" i="1"/>
  <c r="BG392" i="1"/>
  <c r="BG388" i="1"/>
  <c r="BG384" i="1"/>
  <c r="BB349" i="1"/>
  <c r="BF349" i="1" s="1"/>
  <c r="BB109" i="1"/>
  <c r="BD109" i="1" s="1"/>
  <c r="BB45" i="1"/>
  <c r="BD45" i="1" s="1"/>
  <c r="BG380" i="1"/>
  <c r="BG376" i="1"/>
  <c r="BG372" i="1"/>
  <c r="BG368" i="1"/>
  <c r="BG364" i="1"/>
  <c r="BG360" i="1"/>
  <c r="BG356" i="1"/>
  <c r="BG352" i="1"/>
  <c r="BG348" i="1"/>
  <c r="BG344" i="1"/>
  <c r="BG340" i="1"/>
  <c r="BG336" i="1"/>
  <c r="BG332" i="1"/>
  <c r="BG328" i="1"/>
  <c r="BG324" i="1"/>
  <c r="BG320" i="1"/>
  <c r="BG316" i="1"/>
  <c r="BG312" i="1"/>
  <c r="BP312" i="1" s="1"/>
  <c r="BG308" i="1"/>
  <c r="BP308" i="1" s="1"/>
  <c r="BG304" i="1"/>
  <c r="BP304" i="1" s="1"/>
  <c r="BG300" i="1"/>
  <c r="BP300" i="1" s="1"/>
  <c r="BG296" i="1"/>
  <c r="BP296" i="1" s="1"/>
  <c r="BG292" i="1"/>
  <c r="BP292" i="1" s="1"/>
  <c r="BG288" i="1"/>
  <c r="BP288" i="1" s="1"/>
  <c r="BG284" i="1"/>
  <c r="BP284" i="1" s="1"/>
  <c r="BG280" i="1"/>
  <c r="BP280" i="1" s="1"/>
  <c r="BG276" i="1"/>
  <c r="BP276" i="1" s="1"/>
  <c r="BG272" i="1"/>
  <c r="BP272" i="1" s="1"/>
  <c r="BG268" i="1"/>
  <c r="BP268" i="1" s="1"/>
  <c r="BG264" i="1"/>
  <c r="BP264" i="1" s="1"/>
  <c r="BG260" i="1"/>
  <c r="BP260" i="1" s="1"/>
  <c r="BG256" i="1"/>
  <c r="BP256" i="1" s="1"/>
  <c r="BG252" i="1"/>
  <c r="BP252" i="1" s="1"/>
  <c r="BG248" i="1"/>
  <c r="BP248" i="1" s="1"/>
  <c r="BG244" i="1"/>
  <c r="BP244" i="1" s="1"/>
  <c r="BG240" i="1"/>
  <c r="BP240" i="1" s="1"/>
  <c r="BG236" i="1"/>
  <c r="BP236" i="1" s="1"/>
  <c r="BG232" i="1"/>
  <c r="BP232" i="1" s="1"/>
  <c r="BG228" i="1"/>
  <c r="BP228" i="1" s="1"/>
  <c r="BG224" i="1"/>
  <c r="BP224" i="1" s="1"/>
  <c r="BG220" i="1"/>
  <c r="BP220" i="1" s="1"/>
  <c r="BG216" i="1"/>
  <c r="BP216" i="1" s="1"/>
  <c r="BG212" i="1"/>
  <c r="BP212" i="1" s="1"/>
  <c r="BG208" i="1"/>
  <c r="BP208" i="1" s="1"/>
  <c r="BG204" i="1"/>
  <c r="BP204" i="1" s="1"/>
  <c r="BG200" i="1"/>
  <c r="BP200" i="1" s="1"/>
  <c r="BG196" i="1"/>
  <c r="BP196" i="1" s="1"/>
  <c r="BG192" i="1"/>
  <c r="BP192" i="1" s="1"/>
  <c r="BG188" i="1"/>
  <c r="BP188" i="1" s="1"/>
  <c r="BG184" i="1"/>
  <c r="BP184" i="1" s="1"/>
  <c r="BG180" i="1"/>
  <c r="BP180" i="1" s="1"/>
  <c r="BG176" i="1"/>
  <c r="BP176" i="1" s="1"/>
  <c r="BG172" i="1"/>
  <c r="BP172" i="1" s="1"/>
  <c r="BG168" i="1"/>
  <c r="BP168" i="1" s="1"/>
  <c r="BG164" i="1"/>
  <c r="BP164" i="1" s="1"/>
  <c r="BG161" i="1"/>
  <c r="BP161" i="1" s="1"/>
  <c r="BG157" i="1"/>
  <c r="BP157" i="1" s="1"/>
  <c r="BG153" i="1"/>
  <c r="BP153" i="1" s="1"/>
  <c r="BG149" i="1"/>
  <c r="BP149" i="1" s="1"/>
  <c r="BG145" i="1"/>
  <c r="BP145" i="1" s="1"/>
  <c r="BG141" i="1"/>
  <c r="BP141" i="1" s="1"/>
  <c r="BG137" i="1"/>
  <c r="BP137" i="1" s="1"/>
  <c r="BG133" i="1"/>
  <c r="BP133" i="1" s="1"/>
  <c r="BG129" i="1"/>
  <c r="BP129" i="1" s="1"/>
  <c r="BG125" i="1"/>
  <c r="BP125" i="1" s="1"/>
  <c r="BG121" i="1"/>
  <c r="BP121" i="1" s="1"/>
  <c r="BG117" i="1"/>
  <c r="BP117" i="1" s="1"/>
  <c r="BG113" i="1"/>
  <c r="BP113" i="1" s="1"/>
  <c r="BG108" i="1"/>
  <c r="BP108" i="1" s="1"/>
  <c r="BG104" i="1"/>
  <c r="BP104" i="1" s="1"/>
  <c r="BG100" i="1"/>
  <c r="BP100" i="1" s="1"/>
  <c r="BG96" i="1"/>
  <c r="BP96" i="1" s="1"/>
  <c r="BG92" i="1"/>
  <c r="BP92" i="1" s="1"/>
  <c r="BG88" i="1"/>
  <c r="BP88" i="1" s="1"/>
  <c r="BG84" i="1"/>
  <c r="BP84" i="1" s="1"/>
  <c r="BG80" i="1"/>
  <c r="BP80" i="1" s="1"/>
  <c r="BG76" i="1"/>
  <c r="BP76" i="1" s="1"/>
  <c r="BG72" i="1"/>
  <c r="BP72" i="1" s="1"/>
  <c r="BG68" i="1"/>
  <c r="BP68" i="1" s="1"/>
  <c r="BG64" i="1"/>
  <c r="BP64" i="1" s="1"/>
  <c r="BG60" i="1"/>
  <c r="BP60" i="1" s="1"/>
  <c r="BG56" i="1"/>
  <c r="BP56" i="1" s="1"/>
  <c r="BG52" i="1"/>
  <c r="BP52" i="1" s="1"/>
  <c r="BG48" i="1"/>
  <c r="BP48" i="1" s="1"/>
  <c r="BG44" i="1"/>
  <c r="BP44" i="1" s="1"/>
  <c r="BG40" i="1"/>
  <c r="BP40" i="1" s="1"/>
  <c r="BG36" i="1"/>
  <c r="BP36" i="1" s="1"/>
  <c r="BG32" i="1"/>
  <c r="BP32" i="1" s="1"/>
  <c r="BG28" i="1"/>
  <c r="BP28" i="1" s="1"/>
  <c r="BG24" i="1"/>
  <c r="BP24" i="1" s="1"/>
  <c r="BG20" i="1"/>
  <c r="BP20" i="1" s="1"/>
  <c r="BG16" i="1"/>
  <c r="BP16" i="1" s="1"/>
  <c r="BG12" i="1"/>
  <c r="BP12" i="1" s="1"/>
  <c r="BB240" i="1"/>
  <c r="BF240" i="1" s="1"/>
  <c r="BB11" i="1"/>
  <c r="BF11" i="1" s="1"/>
  <c r="BB238" i="1"/>
  <c r="BF238" i="1" s="1"/>
  <c r="BB18" i="1"/>
  <c r="BD18" i="1" s="1"/>
  <c r="BB14" i="1"/>
  <c r="BD14" i="1" s="1"/>
  <c r="BB390" i="1"/>
  <c r="BD390" i="1" s="1"/>
  <c r="BB382" i="1"/>
  <c r="BD382" i="1" s="1"/>
  <c r="BB374" i="1"/>
  <c r="BD374" i="1" s="1"/>
  <c r="BB366" i="1"/>
  <c r="BD366" i="1" s="1"/>
  <c r="BB354" i="1"/>
  <c r="BD354" i="1" s="1"/>
  <c r="BD22" i="1"/>
  <c r="BD402" i="1"/>
  <c r="BD398" i="1"/>
  <c r="BD394" i="1"/>
  <c r="BF326" i="1"/>
  <c r="BF246" i="1"/>
  <c r="BF163" i="1"/>
  <c r="BF82" i="1"/>
  <c r="BD358" i="1"/>
  <c r="BD342" i="1"/>
  <c r="BD326" i="1"/>
  <c r="BD310" i="1"/>
  <c r="BD294" i="1"/>
  <c r="BD278" i="1"/>
  <c r="BD262" i="1"/>
  <c r="BD246" i="1"/>
  <c r="BD230" i="1"/>
  <c r="BD214" i="1"/>
  <c r="BD198" i="1"/>
  <c r="BD182" i="1"/>
  <c r="BD166" i="1"/>
  <c r="BD151" i="1"/>
  <c r="BD135" i="1"/>
  <c r="BD119" i="1"/>
  <c r="BD102" i="1"/>
  <c r="BD86" i="1"/>
  <c r="BD70" i="1"/>
  <c r="BD54" i="1"/>
  <c r="BD38" i="1"/>
  <c r="BF405" i="1"/>
  <c r="BD405" i="1"/>
  <c r="BD397" i="1"/>
  <c r="BD393" i="1"/>
  <c r="BD389" i="1"/>
  <c r="BF385" i="1"/>
  <c r="BD385" i="1"/>
  <c r="BD381" i="1"/>
  <c r="BD377" i="1"/>
  <c r="BD373" i="1"/>
  <c r="BF369" i="1"/>
  <c r="BD369" i="1"/>
  <c r="BD365" i="1"/>
  <c r="BD361" i="1"/>
  <c r="BD357" i="1"/>
  <c r="BF353" i="1"/>
  <c r="BD353" i="1"/>
  <c r="BD345" i="1"/>
  <c r="BD341" i="1"/>
  <c r="BD337" i="1"/>
  <c r="BF333" i="1"/>
  <c r="BD333" i="1"/>
  <c r="BD329" i="1"/>
  <c r="BD325" i="1"/>
  <c r="BD321" i="1"/>
  <c r="BF317" i="1"/>
  <c r="BD317" i="1"/>
  <c r="BD313" i="1"/>
  <c r="BD309" i="1"/>
  <c r="BD305" i="1"/>
  <c r="BF301" i="1"/>
  <c r="BD301" i="1"/>
  <c r="BD297" i="1"/>
  <c r="BD293" i="1"/>
  <c r="BD289" i="1"/>
  <c r="BF285" i="1"/>
  <c r="BD285" i="1"/>
  <c r="BD281" i="1"/>
  <c r="BD277" i="1"/>
  <c r="BD273" i="1"/>
  <c r="BF269" i="1"/>
  <c r="BD269" i="1"/>
  <c r="BD265" i="1"/>
  <c r="BD261" i="1"/>
  <c r="BD257" i="1"/>
  <c r="BF253" i="1"/>
  <c r="BD253" i="1"/>
  <c r="BD249" i="1"/>
  <c r="BD245" i="1"/>
  <c r="BD241" i="1"/>
  <c r="BF237" i="1"/>
  <c r="BD237" i="1"/>
  <c r="BD233" i="1"/>
  <c r="BD229" i="1"/>
  <c r="BD225" i="1"/>
  <c r="BF221" i="1"/>
  <c r="BD221" i="1"/>
  <c r="BD217" i="1"/>
  <c r="BD213" i="1"/>
  <c r="BD209" i="1"/>
  <c r="BF205" i="1"/>
  <c r="BD205" i="1"/>
  <c r="BD201" i="1"/>
  <c r="BD197" i="1"/>
  <c r="BD193" i="1"/>
  <c r="BF189" i="1"/>
  <c r="BD189" i="1"/>
  <c r="BD185" i="1"/>
  <c r="BD181" i="1"/>
  <c r="BD177" i="1"/>
  <c r="BF173" i="1"/>
  <c r="BD173" i="1"/>
  <c r="BD169" i="1"/>
  <c r="BD165" i="1"/>
  <c r="BD162" i="1"/>
  <c r="BF158" i="1"/>
  <c r="BD158" i="1"/>
  <c r="BD154" i="1"/>
  <c r="BD150" i="1"/>
  <c r="BD146" i="1"/>
  <c r="BD386" i="1"/>
  <c r="BD370" i="1"/>
  <c r="BD338" i="1"/>
  <c r="BD322" i="1"/>
  <c r="BD306" i="1"/>
  <c r="BD290" i="1"/>
  <c r="BD274" i="1"/>
  <c r="BD258" i="1"/>
  <c r="BD242" i="1"/>
  <c r="BD226" i="1"/>
  <c r="BD210" i="1"/>
  <c r="BD194" i="1"/>
  <c r="BD178" i="1"/>
  <c r="BD163" i="1"/>
  <c r="BD147" i="1"/>
  <c r="BD131" i="1"/>
  <c r="BD115" i="1"/>
  <c r="BD98" i="1"/>
  <c r="BD82" i="1"/>
  <c r="BD66" i="1"/>
  <c r="BD50" i="1"/>
  <c r="BD34" i="1"/>
  <c r="BD404" i="1"/>
  <c r="BF400" i="1"/>
  <c r="BD400" i="1"/>
  <c r="BD396" i="1"/>
  <c r="BD392" i="1"/>
  <c r="BD388" i="1"/>
  <c r="BF384" i="1"/>
  <c r="BD384" i="1"/>
  <c r="BD380" i="1"/>
  <c r="BD376" i="1"/>
  <c r="BD372" i="1"/>
  <c r="BF368" i="1"/>
  <c r="BD368" i="1"/>
  <c r="BD364" i="1"/>
  <c r="BD360" i="1"/>
  <c r="BD356" i="1"/>
  <c r="BF352" i="1"/>
  <c r="BD352" i="1"/>
  <c r="BD348" i="1"/>
  <c r="BD344" i="1"/>
  <c r="BD340" i="1"/>
  <c r="BF336" i="1"/>
  <c r="BD336" i="1"/>
  <c r="BD332" i="1"/>
  <c r="BD328" i="1"/>
  <c r="BD324" i="1"/>
  <c r="BD320" i="1"/>
  <c r="BD316" i="1"/>
  <c r="BF312" i="1"/>
  <c r="BD312" i="1"/>
  <c r="BD308" i="1"/>
  <c r="BD304" i="1"/>
  <c r="BD300" i="1"/>
  <c r="BF296" i="1"/>
  <c r="BD296" i="1"/>
  <c r="BD292" i="1"/>
  <c r="BD288" i="1"/>
  <c r="BD284" i="1"/>
  <c r="BF280" i="1"/>
  <c r="BD280" i="1"/>
  <c r="BD276" i="1"/>
  <c r="BD272" i="1"/>
  <c r="BD268" i="1"/>
  <c r="BF264" i="1"/>
  <c r="BD264" i="1"/>
  <c r="BD260" i="1"/>
  <c r="BD256" i="1"/>
  <c r="BD252" i="1"/>
  <c r="BF248" i="1"/>
  <c r="BD248" i="1"/>
  <c r="BD244" i="1"/>
  <c r="BD236" i="1"/>
  <c r="BD232" i="1"/>
  <c r="BF228" i="1"/>
  <c r="BD228" i="1"/>
  <c r="BD224" i="1"/>
  <c r="BD220" i="1"/>
  <c r="BD216" i="1"/>
  <c r="BF212" i="1"/>
  <c r="BD212" i="1"/>
  <c r="BD208" i="1"/>
  <c r="BD204" i="1"/>
  <c r="BD200" i="1"/>
  <c r="BD196" i="1"/>
  <c r="BD192" i="1"/>
  <c r="BF188" i="1"/>
  <c r="BD188" i="1"/>
  <c r="BD184" i="1"/>
  <c r="BD180" i="1"/>
  <c r="BD176" i="1"/>
  <c r="BF172" i="1"/>
  <c r="BD172" i="1"/>
  <c r="BD168" i="1"/>
  <c r="BD164" i="1"/>
  <c r="BD161" i="1"/>
  <c r="BF157" i="1"/>
  <c r="BD157" i="1"/>
  <c r="BD153" i="1"/>
  <c r="BD149" i="1"/>
  <c r="BD145" i="1"/>
  <c r="BF141" i="1"/>
  <c r="BD141" i="1"/>
  <c r="BD137" i="1"/>
  <c r="BD133" i="1"/>
  <c r="BD129" i="1"/>
  <c r="BF125" i="1"/>
  <c r="BD125" i="1"/>
  <c r="BD121" i="1"/>
  <c r="BD117" i="1"/>
  <c r="BD113" i="1"/>
  <c r="BF108" i="1"/>
  <c r="BD108" i="1"/>
  <c r="BD104" i="1"/>
  <c r="BD100" i="1"/>
  <c r="BD96" i="1"/>
  <c r="BF92" i="1"/>
  <c r="BD92" i="1"/>
  <c r="BD88" i="1"/>
  <c r="BD84" i="1"/>
  <c r="BD80" i="1"/>
  <c r="BF76" i="1"/>
  <c r="BD76" i="1"/>
  <c r="BD72" i="1"/>
  <c r="BD68" i="1"/>
  <c r="BD64" i="1"/>
  <c r="BF60" i="1"/>
  <c r="BD60" i="1"/>
  <c r="BD56" i="1"/>
  <c r="BD52" i="1"/>
  <c r="BD48" i="1"/>
  <c r="BF44" i="1"/>
  <c r="BD44" i="1"/>
  <c r="BD40" i="1"/>
  <c r="BD36" i="1"/>
  <c r="BD32" i="1"/>
  <c r="BF28" i="1"/>
  <c r="BD28" i="1"/>
  <c r="BD24" i="1"/>
  <c r="BD20" i="1"/>
  <c r="BD16" i="1"/>
  <c r="BF12" i="1"/>
  <c r="BD12" i="1"/>
  <c r="BD350" i="1"/>
  <c r="BD334" i="1"/>
  <c r="BD318" i="1"/>
  <c r="BD302" i="1"/>
  <c r="BD286" i="1"/>
  <c r="BD270" i="1"/>
  <c r="BD254" i="1"/>
  <c r="BD222" i="1"/>
  <c r="BD206" i="1"/>
  <c r="BD190" i="1"/>
  <c r="BD174" i="1"/>
  <c r="BD159" i="1"/>
  <c r="BD143" i="1"/>
  <c r="BD127" i="1"/>
  <c r="BD110" i="1"/>
  <c r="BD94" i="1"/>
  <c r="BD78" i="1"/>
  <c r="BD62" i="1"/>
  <c r="BD46" i="1"/>
  <c r="BD30" i="1"/>
  <c r="BD403" i="1"/>
  <c r="BD399" i="1"/>
  <c r="BD395" i="1"/>
  <c r="BD391" i="1"/>
  <c r="BD387" i="1"/>
  <c r="BD383" i="1"/>
  <c r="BD379" i="1"/>
  <c r="BD375" i="1"/>
  <c r="BD371" i="1"/>
  <c r="BD367" i="1"/>
  <c r="BD363" i="1"/>
  <c r="BD359" i="1"/>
  <c r="BD355" i="1"/>
  <c r="BD351" i="1"/>
  <c r="BD347" i="1"/>
  <c r="BD343" i="1"/>
  <c r="BF339" i="1"/>
  <c r="BD339" i="1"/>
  <c r="BD335" i="1"/>
  <c r="BD331" i="1"/>
  <c r="BD327" i="1"/>
  <c r="BD323" i="1"/>
  <c r="BD319" i="1"/>
  <c r="BD315" i="1"/>
  <c r="BD311" i="1"/>
  <c r="BD307" i="1"/>
  <c r="BD303" i="1"/>
  <c r="BD299" i="1"/>
  <c r="BD295" i="1"/>
  <c r="BD291" i="1"/>
  <c r="BD287" i="1"/>
  <c r="BD283" i="1"/>
  <c r="BD279" i="1"/>
  <c r="BD275" i="1"/>
  <c r="BD271" i="1"/>
  <c r="BD267" i="1"/>
  <c r="BD263" i="1"/>
  <c r="BD259" i="1"/>
  <c r="BD255" i="1"/>
  <c r="BD251" i="1"/>
  <c r="BD247" i="1"/>
  <c r="BD243" i="1"/>
  <c r="BD239" i="1"/>
  <c r="BD235" i="1"/>
  <c r="BD231" i="1"/>
  <c r="BD227" i="1"/>
  <c r="BD223" i="1"/>
  <c r="BD219" i="1"/>
  <c r="BD215" i="1"/>
  <c r="BD211" i="1"/>
  <c r="BD207" i="1"/>
  <c r="BD203" i="1"/>
  <c r="BD199" i="1"/>
  <c r="BD195" i="1"/>
  <c r="BD191" i="1"/>
  <c r="BD187" i="1"/>
  <c r="BD183" i="1"/>
  <c r="BD179" i="1"/>
  <c r="BD175" i="1"/>
  <c r="BD171" i="1"/>
  <c r="BD167" i="1"/>
  <c r="BD111" i="1"/>
  <c r="BD160" i="1"/>
  <c r="BD156" i="1"/>
  <c r="BD152" i="1"/>
  <c r="BD148" i="1"/>
  <c r="BD378" i="1"/>
  <c r="BD362" i="1"/>
  <c r="BD346" i="1"/>
  <c r="BD330" i="1"/>
  <c r="BD314" i="1"/>
  <c r="BD298" i="1"/>
  <c r="BD282" i="1"/>
  <c r="BD266" i="1"/>
  <c r="BD250" i="1"/>
  <c r="BD234" i="1"/>
  <c r="BD218" i="1"/>
  <c r="BD202" i="1"/>
  <c r="BD186" i="1"/>
  <c r="BD170" i="1"/>
  <c r="BD155" i="1"/>
  <c r="BD139" i="1"/>
  <c r="BD123" i="1"/>
  <c r="BD106" i="1"/>
  <c r="BD90" i="1"/>
  <c r="BD74" i="1"/>
  <c r="BD58" i="1"/>
  <c r="BD42" i="1"/>
  <c r="BD26" i="1"/>
  <c r="BF140" i="1"/>
  <c r="BF107" i="1"/>
  <c r="BF75" i="1"/>
  <c r="BF43" i="1"/>
  <c r="BF142" i="1"/>
  <c r="BF101" i="1"/>
  <c r="BF93" i="1"/>
  <c r="BF77" i="1"/>
  <c r="BF29" i="1"/>
  <c r="BF13" i="1"/>
  <c r="BD144" i="1"/>
  <c r="BD140" i="1"/>
  <c r="BD136" i="1"/>
  <c r="BD132" i="1"/>
  <c r="BD128" i="1"/>
  <c r="BD124" i="1"/>
  <c r="BD120" i="1"/>
  <c r="BD116" i="1"/>
  <c r="BD112" i="1"/>
  <c r="BD107" i="1"/>
  <c r="BD103" i="1"/>
  <c r="BD99" i="1"/>
  <c r="BD95" i="1"/>
  <c r="BD91" i="1"/>
  <c r="BD87" i="1"/>
  <c r="BD83" i="1"/>
  <c r="BD79" i="1"/>
  <c r="BD75" i="1"/>
  <c r="BD71" i="1"/>
  <c r="BD67" i="1"/>
  <c r="BD63" i="1"/>
  <c r="BD59" i="1"/>
  <c r="BD55" i="1"/>
  <c r="BD51" i="1"/>
  <c r="BD47" i="1"/>
  <c r="BD43" i="1"/>
  <c r="BD39" i="1"/>
  <c r="BD35" i="1"/>
  <c r="BD31" i="1"/>
  <c r="BD27" i="1"/>
  <c r="BD23" i="1"/>
  <c r="BD19" i="1"/>
  <c r="BD15" i="1"/>
  <c r="BA406" i="1"/>
  <c r="J406" i="1"/>
  <c r="AB406" i="1"/>
  <c r="AH406" i="1"/>
  <c r="AN406" i="1"/>
  <c r="AE406" i="1"/>
  <c r="AK406" i="1"/>
  <c r="P406" i="1"/>
  <c r="AV406" i="1"/>
  <c r="M406" i="1"/>
  <c r="AR406" i="1"/>
  <c r="V406" i="1"/>
  <c r="Y406" i="1"/>
  <c r="AY406" i="1"/>
  <c r="S406" i="1"/>
  <c r="C400" i="2"/>
  <c r="C293" i="2"/>
  <c r="C238" i="2"/>
  <c r="FF408" i="8" l="1"/>
  <c r="FI407" i="8"/>
  <c r="BJ266" i="1"/>
  <c r="BJ298" i="1"/>
  <c r="BI282" i="1"/>
  <c r="BL282" i="1" s="1"/>
  <c r="BI298" i="1"/>
  <c r="BL298" i="1" s="1"/>
  <c r="BI139" i="1"/>
  <c r="BL139" i="1" s="1"/>
  <c r="BI186" i="1"/>
  <c r="BL186" i="1" s="1"/>
  <c r="BF382" i="1"/>
  <c r="BJ139" i="1"/>
  <c r="BJ186" i="1"/>
  <c r="BJ348" i="1"/>
  <c r="BP348" i="1"/>
  <c r="BJ364" i="1"/>
  <c r="BP364" i="1"/>
  <c r="BJ380" i="1"/>
  <c r="BP380" i="1"/>
  <c r="BJ400" i="1"/>
  <c r="BP400" i="1"/>
  <c r="BJ341" i="1"/>
  <c r="BP341" i="1"/>
  <c r="BJ385" i="1"/>
  <c r="BP385" i="1"/>
  <c r="BJ401" i="1"/>
  <c r="BP401" i="1"/>
  <c r="BJ342" i="1"/>
  <c r="BP342" i="1"/>
  <c r="BJ366" i="1"/>
  <c r="BP366" i="1"/>
  <c r="BJ386" i="1"/>
  <c r="BP386" i="1"/>
  <c r="BJ319" i="1"/>
  <c r="BP319" i="1"/>
  <c r="BJ335" i="1"/>
  <c r="BP335" i="1"/>
  <c r="BJ351" i="1"/>
  <c r="BP351" i="1"/>
  <c r="BJ367" i="1"/>
  <c r="BP367" i="1"/>
  <c r="BJ383" i="1"/>
  <c r="BP383" i="1"/>
  <c r="BJ399" i="1"/>
  <c r="BP399" i="1"/>
  <c r="BI155" i="1"/>
  <c r="BL155" i="1" s="1"/>
  <c r="BP155" i="1"/>
  <c r="BJ362" i="1"/>
  <c r="BP362" i="1"/>
  <c r="BJ202" i="1"/>
  <c r="BP202" i="1"/>
  <c r="BJ346" i="1"/>
  <c r="BP346" i="1"/>
  <c r="BJ58" i="1"/>
  <c r="BP58" i="1"/>
  <c r="BF130" i="1"/>
  <c r="BJ320" i="1"/>
  <c r="BP320" i="1"/>
  <c r="BJ336" i="1"/>
  <c r="BP336" i="1"/>
  <c r="BJ352" i="1"/>
  <c r="BP352" i="1"/>
  <c r="BJ368" i="1"/>
  <c r="BP368" i="1"/>
  <c r="BJ388" i="1"/>
  <c r="BP388" i="1"/>
  <c r="BJ404" i="1"/>
  <c r="BP404" i="1"/>
  <c r="BJ325" i="1"/>
  <c r="BP325" i="1"/>
  <c r="BJ345" i="1"/>
  <c r="BP345" i="1"/>
  <c r="BJ369" i="1"/>
  <c r="BP369" i="1"/>
  <c r="BJ393" i="1"/>
  <c r="BP393" i="1"/>
  <c r="BJ365" i="1"/>
  <c r="BP365" i="1"/>
  <c r="BJ326" i="1"/>
  <c r="BP326" i="1"/>
  <c r="BJ350" i="1"/>
  <c r="BP350" i="1"/>
  <c r="BJ370" i="1"/>
  <c r="BP370" i="1"/>
  <c r="BJ390" i="1"/>
  <c r="BP390" i="1"/>
  <c r="BJ323" i="1"/>
  <c r="BP323" i="1"/>
  <c r="BJ339" i="1"/>
  <c r="BP339" i="1"/>
  <c r="BJ355" i="1"/>
  <c r="BP355" i="1"/>
  <c r="BJ371" i="1"/>
  <c r="BP371" i="1"/>
  <c r="BJ387" i="1"/>
  <c r="BP387" i="1"/>
  <c r="BJ403" i="1"/>
  <c r="BP403" i="1"/>
  <c r="BJ378" i="1"/>
  <c r="BP378" i="1"/>
  <c r="BJ324" i="1"/>
  <c r="BP324" i="1"/>
  <c r="BJ340" i="1"/>
  <c r="BP340" i="1"/>
  <c r="BJ372" i="1"/>
  <c r="BP372" i="1"/>
  <c r="BJ392" i="1"/>
  <c r="BP392" i="1"/>
  <c r="BJ329" i="1"/>
  <c r="BP329" i="1"/>
  <c r="BJ349" i="1"/>
  <c r="BP349" i="1"/>
  <c r="BJ377" i="1"/>
  <c r="BP377" i="1"/>
  <c r="BJ397" i="1"/>
  <c r="BP397" i="1"/>
  <c r="BJ321" i="1"/>
  <c r="BP321" i="1"/>
  <c r="BJ373" i="1"/>
  <c r="BP373" i="1"/>
  <c r="BJ334" i="1"/>
  <c r="BP334" i="1"/>
  <c r="BJ354" i="1"/>
  <c r="BP354" i="1"/>
  <c r="BJ374" i="1"/>
  <c r="BP374" i="1"/>
  <c r="BJ398" i="1"/>
  <c r="BP398" i="1"/>
  <c r="BJ327" i="1"/>
  <c r="BP327" i="1"/>
  <c r="BJ343" i="1"/>
  <c r="BP343" i="1"/>
  <c r="BJ359" i="1"/>
  <c r="BP359" i="1"/>
  <c r="BJ375" i="1"/>
  <c r="BP375" i="1"/>
  <c r="BJ391" i="1"/>
  <c r="BP391" i="1"/>
  <c r="BI362" i="1"/>
  <c r="BL362" i="1" s="1"/>
  <c r="BI123" i="1"/>
  <c r="BL123" i="1" s="1"/>
  <c r="BP123" i="1"/>
  <c r="BJ234" i="1"/>
  <c r="BP234" i="1"/>
  <c r="BJ170" i="1"/>
  <c r="BP170" i="1"/>
  <c r="BJ314" i="1"/>
  <c r="BP314" i="1"/>
  <c r="BJ394" i="1"/>
  <c r="BP394" i="1"/>
  <c r="BI106" i="1"/>
  <c r="BL106" i="1" s="1"/>
  <c r="BM106" i="1" s="1"/>
  <c r="BP106" i="1"/>
  <c r="BJ316" i="1"/>
  <c r="BP316" i="1"/>
  <c r="BJ332" i="1"/>
  <c r="BP332" i="1"/>
  <c r="BJ384" i="1"/>
  <c r="BP384" i="1"/>
  <c r="BJ317" i="1"/>
  <c r="BP317" i="1"/>
  <c r="BJ361" i="1"/>
  <c r="BP361" i="1"/>
  <c r="BJ353" i="1"/>
  <c r="BP353" i="1"/>
  <c r="BJ322" i="1"/>
  <c r="BP322" i="1"/>
  <c r="BJ356" i="1"/>
  <c r="BP356" i="1"/>
  <c r="BJ328" i="1"/>
  <c r="BP328" i="1"/>
  <c r="BJ344" i="1"/>
  <c r="BP344" i="1"/>
  <c r="BJ360" i="1"/>
  <c r="BP360" i="1"/>
  <c r="BJ376" i="1"/>
  <c r="BP376" i="1"/>
  <c r="BJ396" i="1"/>
  <c r="BP396" i="1"/>
  <c r="BJ333" i="1"/>
  <c r="BP333" i="1"/>
  <c r="BJ357" i="1"/>
  <c r="BP357" i="1"/>
  <c r="BJ381" i="1"/>
  <c r="BP381" i="1"/>
  <c r="BJ405" i="1"/>
  <c r="BP405" i="1"/>
  <c r="BJ337" i="1"/>
  <c r="BP337" i="1"/>
  <c r="BJ389" i="1"/>
  <c r="BP389" i="1"/>
  <c r="BJ318" i="1"/>
  <c r="BP318" i="1"/>
  <c r="BJ338" i="1"/>
  <c r="BP338" i="1"/>
  <c r="BJ358" i="1"/>
  <c r="BP358" i="1"/>
  <c r="BJ382" i="1"/>
  <c r="BP382" i="1"/>
  <c r="BJ402" i="1"/>
  <c r="BP402" i="1"/>
  <c r="BJ315" i="1"/>
  <c r="BP315" i="1"/>
  <c r="BJ331" i="1"/>
  <c r="BP331" i="1"/>
  <c r="BJ347" i="1"/>
  <c r="BP347" i="1"/>
  <c r="BJ363" i="1"/>
  <c r="BP363" i="1"/>
  <c r="BJ379" i="1"/>
  <c r="BP379" i="1"/>
  <c r="BJ395" i="1"/>
  <c r="BP395" i="1"/>
  <c r="BJ155" i="1"/>
  <c r="BI266" i="1"/>
  <c r="BL266" i="1" s="1"/>
  <c r="BM266" i="1" s="1"/>
  <c r="BK378" i="1"/>
  <c r="BM378" i="1" s="1"/>
  <c r="BQ378" i="1"/>
  <c r="BJ90" i="1"/>
  <c r="BP90" i="1"/>
  <c r="BI218" i="1"/>
  <c r="BL218" i="1" s="1"/>
  <c r="BP218" i="1"/>
  <c r="BJ330" i="1"/>
  <c r="BP330" i="1"/>
  <c r="A163" i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BJ282" i="1"/>
  <c r="BM282" i="1" s="1"/>
  <c r="BF65" i="1"/>
  <c r="BF122" i="1"/>
  <c r="BH362" i="1"/>
  <c r="BI202" i="1"/>
  <c r="BL202" i="1" s="1"/>
  <c r="BI346" i="1"/>
  <c r="BL346" i="1" s="1"/>
  <c r="BI58" i="1"/>
  <c r="BL58" i="1" s="1"/>
  <c r="BH346" i="1"/>
  <c r="BF61" i="1"/>
  <c r="BF18" i="1"/>
  <c r="BD238" i="1"/>
  <c r="BF17" i="1"/>
  <c r="BI74" i="1"/>
  <c r="BL74" i="1" s="1"/>
  <c r="BF89" i="1"/>
  <c r="BJ218" i="1"/>
  <c r="BI250" i="1"/>
  <c r="BL250" i="1" s="1"/>
  <c r="BJ74" i="1"/>
  <c r="BF134" i="1"/>
  <c r="BF73" i="1"/>
  <c r="BF374" i="1"/>
  <c r="BF37" i="1"/>
  <c r="BF81" i="1"/>
  <c r="BF21" i="1"/>
  <c r="BF53" i="1"/>
  <c r="BF69" i="1"/>
  <c r="BF118" i="1"/>
  <c r="BF390" i="1"/>
  <c r="BD57" i="1"/>
  <c r="BI90" i="1"/>
  <c r="BL90" i="1" s="1"/>
  <c r="BJ250" i="1"/>
  <c r="BI330" i="1"/>
  <c r="BL330" i="1" s="1"/>
  <c r="BF114" i="1"/>
  <c r="BJ123" i="1"/>
  <c r="BF25" i="1"/>
  <c r="BF14" i="1"/>
  <c r="BF354" i="1"/>
  <c r="BM42" i="1"/>
  <c r="BH330" i="1"/>
  <c r="BD11" i="1"/>
  <c r="BD49" i="1"/>
  <c r="BD85" i="1"/>
  <c r="BD138" i="1"/>
  <c r="BF45" i="1"/>
  <c r="BF97" i="1"/>
  <c r="BF366" i="1"/>
  <c r="BI234" i="1"/>
  <c r="BL234" i="1" s="1"/>
  <c r="BI170" i="1"/>
  <c r="BL170" i="1" s="1"/>
  <c r="BI314" i="1"/>
  <c r="BL314" i="1" s="1"/>
  <c r="BI394" i="1"/>
  <c r="BL394" i="1" s="1"/>
  <c r="BF33" i="1"/>
  <c r="BF126" i="1"/>
  <c r="BH314" i="1"/>
  <c r="BH394" i="1"/>
  <c r="BD240" i="1"/>
  <c r="BJ40" i="1"/>
  <c r="BI40" i="1"/>
  <c r="BL40" i="1" s="1"/>
  <c r="BJ72" i="1"/>
  <c r="BI72" i="1"/>
  <c r="BL72" i="1" s="1"/>
  <c r="BJ104" i="1"/>
  <c r="BI104" i="1"/>
  <c r="BL104" i="1" s="1"/>
  <c r="BJ137" i="1"/>
  <c r="BI137" i="1"/>
  <c r="BL137" i="1" s="1"/>
  <c r="BJ168" i="1"/>
  <c r="BI168" i="1"/>
  <c r="BL168" i="1" s="1"/>
  <c r="BJ200" i="1"/>
  <c r="BI200" i="1"/>
  <c r="BL200" i="1" s="1"/>
  <c r="BJ232" i="1"/>
  <c r="BI232" i="1"/>
  <c r="BL232" i="1" s="1"/>
  <c r="BJ264" i="1"/>
  <c r="BI264" i="1"/>
  <c r="BL264" i="1" s="1"/>
  <c r="BJ296" i="1"/>
  <c r="BI296" i="1"/>
  <c r="BL296" i="1" s="1"/>
  <c r="BH328" i="1"/>
  <c r="BI328" i="1"/>
  <c r="BL328" i="1" s="1"/>
  <c r="BH360" i="1"/>
  <c r="BI360" i="1"/>
  <c r="BL360" i="1" s="1"/>
  <c r="BH396" i="1"/>
  <c r="BI396" i="1"/>
  <c r="BL396" i="1" s="1"/>
  <c r="BJ45" i="1"/>
  <c r="BI45" i="1"/>
  <c r="BL45" i="1" s="1"/>
  <c r="BJ89" i="1"/>
  <c r="BI89" i="1"/>
  <c r="BL89" i="1" s="1"/>
  <c r="BJ134" i="1"/>
  <c r="BI134" i="1"/>
  <c r="BL134" i="1" s="1"/>
  <c r="BJ177" i="1"/>
  <c r="BI177" i="1"/>
  <c r="BL177" i="1" s="1"/>
  <c r="BJ225" i="1"/>
  <c r="BI225" i="1"/>
  <c r="BL225" i="1" s="1"/>
  <c r="BJ273" i="1"/>
  <c r="BI273" i="1"/>
  <c r="BL273" i="1" s="1"/>
  <c r="BJ293" i="1"/>
  <c r="BI293" i="1"/>
  <c r="BL293" i="1" s="1"/>
  <c r="BH333" i="1"/>
  <c r="BI333" i="1"/>
  <c r="BL333" i="1" s="1"/>
  <c r="BH405" i="1"/>
  <c r="BI405" i="1"/>
  <c r="BL405" i="1" s="1"/>
  <c r="BJ81" i="1"/>
  <c r="BI81" i="1"/>
  <c r="BL81" i="1" s="1"/>
  <c r="BJ197" i="1"/>
  <c r="BI197" i="1"/>
  <c r="BL197" i="1" s="1"/>
  <c r="BJ301" i="1"/>
  <c r="BI301" i="1"/>
  <c r="BL301" i="1" s="1"/>
  <c r="BJ14" i="1"/>
  <c r="BI14" i="1"/>
  <c r="BL14" i="1" s="1"/>
  <c r="BJ50" i="1"/>
  <c r="BI50" i="1"/>
  <c r="BL50" i="1" s="1"/>
  <c r="BJ115" i="1"/>
  <c r="BI115" i="1"/>
  <c r="BL115" i="1" s="1"/>
  <c r="BJ159" i="1"/>
  <c r="BI159" i="1"/>
  <c r="BL159" i="1" s="1"/>
  <c r="BJ198" i="1"/>
  <c r="BI198" i="1"/>
  <c r="BL198" i="1" s="1"/>
  <c r="BJ222" i="1"/>
  <c r="BI222" i="1"/>
  <c r="BL222" i="1" s="1"/>
  <c r="BJ286" i="1"/>
  <c r="BI286" i="1"/>
  <c r="BL286" i="1" s="1"/>
  <c r="BJ306" i="1"/>
  <c r="BI306" i="1"/>
  <c r="BL306" i="1" s="1"/>
  <c r="BH370" i="1"/>
  <c r="BI370" i="1"/>
  <c r="BL370" i="1" s="1"/>
  <c r="BJ15" i="1"/>
  <c r="BI15" i="1"/>
  <c r="BL15" i="1" s="1"/>
  <c r="BJ47" i="1"/>
  <c r="BI47" i="1"/>
  <c r="BL47" i="1" s="1"/>
  <c r="BJ79" i="1"/>
  <c r="BI79" i="1"/>
  <c r="BL79" i="1" s="1"/>
  <c r="BJ112" i="1"/>
  <c r="BI112" i="1"/>
  <c r="BL112" i="1" s="1"/>
  <c r="BJ144" i="1"/>
  <c r="BI144" i="1"/>
  <c r="BL144" i="1" s="1"/>
  <c r="BJ160" i="1"/>
  <c r="BI160" i="1"/>
  <c r="BL160" i="1" s="1"/>
  <c r="BJ191" i="1"/>
  <c r="BI191" i="1"/>
  <c r="BL191" i="1" s="1"/>
  <c r="BJ223" i="1"/>
  <c r="BI223" i="1"/>
  <c r="BL223" i="1" s="1"/>
  <c r="BI255" i="1"/>
  <c r="BL255" i="1" s="1"/>
  <c r="BJ255" i="1"/>
  <c r="BI287" i="1"/>
  <c r="BL287" i="1" s="1"/>
  <c r="BJ287" i="1"/>
  <c r="BH319" i="1"/>
  <c r="BI319" i="1"/>
  <c r="BL319" i="1" s="1"/>
  <c r="BH351" i="1"/>
  <c r="BI351" i="1"/>
  <c r="BL351" i="1" s="1"/>
  <c r="BH383" i="1"/>
  <c r="BI383" i="1"/>
  <c r="BL383" i="1" s="1"/>
  <c r="BF41" i="1"/>
  <c r="BF105" i="1"/>
  <c r="BF401" i="1"/>
  <c r="BJ12" i="1"/>
  <c r="BI12" i="1"/>
  <c r="BL12" i="1" s="1"/>
  <c r="BJ28" i="1"/>
  <c r="BI28" i="1"/>
  <c r="BL28" i="1" s="1"/>
  <c r="BJ44" i="1"/>
  <c r="BI44" i="1"/>
  <c r="BL44" i="1" s="1"/>
  <c r="BJ60" i="1"/>
  <c r="BI60" i="1"/>
  <c r="BL60" i="1" s="1"/>
  <c r="BJ76" i="1"/>
  <c r="BI76" i="1"/>
  <c r="BL76" i="1" s="1"/>
  <c r="BJ92" i="1"/>
  <c r="BI92" i="1"/>
  <c r="BL92" i="1" s="1"/>
  <c r="BJ108" i="1"/>
  <c r="BI108" i="1"/>
  <c r="BL108" i="1" s="1"/>
  <c r="BJ125" i="1"/>
  <c r="BI125" i="1"/>
  <c r="BL125" i="1" s="1"/>
  <c r="BJ141" i="1"/>
  <c r="BI141" i="1"/>
  <c r="BL141" i="1" s="1"/>
  <c r="BJ157" i="1"/>
  <c r="BI157" i="1"/>
  <c r="BL157" i="1" s="1"/>
  <c r="BJ172" i="1"/>
  <c r="BI172" i="1"/>
  <c r="BL172" i="1" s="1"/>
  <c r="BJ188" i="1"/>
  <c r="BI188" i="1"/>
  <c r="BL188" i="1" s="1"/>
  <c r="BJ204" i="1"/>
  <c r="BI204" i="1"/>
  <c r="BL204" i="1" s="1"/>
  <c r="BJ220" i="1"/>
  <c r="BI220" i="1"/>
  <c r="BL220" i="1" s="1"/>
  <c r="BJ236" i="1"/>
  <c r="BI236" i="1"/>
  <c r="BL236" i="1" s="1"/>
  <c r="BJ252" i="1"/>
  <c r="BI252" i="1"/>
  <c r="BL252" i="1" s="1"/>
  <c r="BJ268" i="1"/>
  <c r="BI268" i="1"/>
  <c r="BL268" i="1" s="1"/>
  <c r="BJ284" i="1"/>
  <c r="BI284" i="1"/>
  <c r="BL284" i="1" s="1"/>
  <c r="BJ300" i="1"/>
  <c r="BI300" i="1"/>
  <c r="BL300" i="1" s="1"/>
  <c r="BH316" i="1"/>
  <c r="BI316" i="1"/>
  <c r="BL316" i="1" s="1"/>
  <c r="BH332" i="1"/>
  <c r="BI332" i="1"/>
  <c r="BL332" i="1" s="1"/>
  <c r="BH348" i="1"/>
  <c r="BI348" i="1"/>
  <c r="BL348" i="1" s="1"/>
  <c r="BH364" i="1"/>
  <c r="BI364" i="1"/>
  <c r="BL364" i="1" s="1"/>
  <c r="BH380" i="1"/>
  <c r="BI380" i="1"/>
  <c r="BL380" i="1" s="1"/>
  <c r="BH384" i="1"/>
  <c r="BI384" i="1"/>
  <c r="BL384" i="1" s="1"/>
  <c r="BH400" i="1"/>
  <c r="BI400" i="1"/>
  <c r="BL400" i="1" s="1"/>
  <c r="BJ29" i="1"/>
  <c r="BI29" i="1"/>
  <c r="BL29" i="1" s="1"/>
  <c r="BJ49" i="1"/>
  <c r="BI49" i="1"/>
  <c r="BL49" i="1" s="1"/>
  <c r="BJ73" i="1"/>
  <c r="BI73" i="1"/>
  <c r="BL73" i="1" s="1"/>
  <c r="BJ97" i="1"/>
  <c r="BI97" i="1"/>
  <c r="BL97" i="1" s="1"/>
  <c r="BJ118" i="1"/>
  <c r="BI118" i="1"/>
  <c r="BL118" i="1" s="1"/>
  <c r="BJ138" i="1"/>
  <c r="BI138" i="1"/>
  <c r="BL138" i="1" s="1"/>
  <c r="BJ162" i="1"/>
  <c r="BI162" i="1"/>
  <c r="BL162" i="1" s="1"/>
  <c r="BJ185" i="1"/>
  <c r="BI185" i="1"/>
  <c r="BL185" i="1" s="1"/>
  <c r="BJ205" i="1"/>
  <c r="BI205" i="1"/>
  <c r="BL205" i="1" s="1"/>
  <c r="BJ229" i="1"/>
  <c r="BI229" i="1"/>
  <c r="BL229" i="1" s="1"/>
  <c r="BJ253" i="1"/>
  <c r="BI253" i="1"/>
  <c r="BL253" i="1" s="1"/>
  <c r="BJ277" i="1"/>
  <c r="BI277" i="1"/>
  <c r="BL277" i="1" s="1"/>
  <c r="BJ297" i="1"/>
  <c r="BI297" i="1"/>
  <c r="BL297" i="1" s="1"/>
  <c r="BH317" i="1"/>
  <c r="BI317" i="1"/>
  <c r="BL317" i="1" s="1"/>
  <c r="BH341" i="1"/>
  <c r="BI341" i="1"/>
  <c r="BL341" i="1" s="1"/>
  <c r="BH361" i="1"/>
  <c r="BI361" i="1"/>
  <c r="BL361" i="1" s="1"/>
  <c r="BH385" i="1"/>
  <c r="BI385" i="1"/>
  <c r="BL385" i="1" s="1"/>
  <c r="BD349" i="1"/>
  <c r="BJ41" i="1"/>
  <c r="BI41" i="1"/>
  <c r="BL41" i="1" s="1"/>
  <c r="BJ93" i="1"/>
  <c r="BI93" i="1"/>
  <c r="BL93" i="1" s="1"/>
  <c r="BJ154" i="1"/>
  <c r="BI154" i="1"/>
  <c r="BL154" i="1" s="1"/>
  <c r="BJ209" i="1"/>
  <c r="BI209" i="1"/>
  <c r="BL209" i="1" s="1"/>
  <c r="BJ257" i="1"/>
  <c r="BI257" i="1"/>
  <c r="BL257" i="1" s="1"/>
  <c r="BH321" i="1"/>
  <c r="BI321" i="1"/>
  <c r="BL321" i="1" s="1"/>
  <c r="BH373" i="1"/>
  <c r="BI373" i="1"/>
  <c r="BL373" i="1" s="1"/>
  <c r="BJ18" i="1"/>
  <c r="BI18" i="1"/>
  <c r="BL18" i="1" s="1"/>
  <c r="BJ34" i="1"/>
  <c r="BI34" i="1"/>
  <c r="BL34" i="1" s="1"/>
  <c r="BJ54" i="1"/>
  <c r="BI54" i="1"/>
  <c r="BL54" i="1" s="1"/>
  <c r="BJ78" i="1"/>
  <c r="BI78" i="1"/>
  <c r="BL78" i="1" s="1"/>
  <c r="BJ98" i="1"/>
  <c r="BI98" i="1"/>
  <c r="BL98" i="1" s="1"/>
  <c r="BJ119" i="1"/>
  <c r="BI119" i="1"/>
  <c r="BL119" i="1" s="1"/>
  <c r="BJ143" i="1"/>
  <c r="BI143" i="1"/>
  <c r="BL143" i="1" s="1"/>
  <c r="BJ163" i="1"/>
  <c r="BI163" i="1"/>
  <c r="BL163" i="1" s="1"/>
  <c r="BJ182" i="1"/>
  <c r="BI182" i="1"/>
  <c r="BL182" i="1" s="1"/>
  <c r="BJ206" i="1"/>
  <c r="BI206" i="1"/>
  <c r="BL206" i="1" s="1"/>
  <c r="BJ226" i="1"/>
  <c r="BI226" i="1"/>
  <c r="BL226" i="1" s="1"/>
  <c r="BJ246" i="1"/>
  <c r="BI246" i="1"/>
  <c r="BL246" i="1" s="1"/>
  <c r="BJ270" i="1"/>
  <c r="BI270" i="1"/>
  <c r="BL270" i="1" s="1"/>
  <c r="BJ290" i="1"/>
  <c r="BI290" i="1"/>
  <c r="BL290" i="1" s="1"/>
  <c r="BJ310" i="1"/>
  <c r="BI310" i="1"/>
  <c r="BL310" i="1" s="1"/>
  <c r="BH334" i="1"/>
  <c r="BI334" i="1"/>
  <c r="BL334" i="1" s="1"/>
  <c r="BH354" i="1"/>
  <c r="BI354" i="1"/>
  <c r="BL354" i="1" s="1"/>
  <c r="BH374" i="1"/>
  <c r="BI374" i="1"/>
  <c r="BL374" i="1" s="1"/>
  <c r="BH398" i="1"/>
  <c r="BI398" i="1"/>
  <c r="BL398" i="1" s="1"/>
  <c r="BJ19" i="1"/>
  <c r="BI19" i="1"/>
  <c r="BL19" i="1" s="1"/>
  <c r="BJ35" i="1"/>
  <c r="BI35" i="1"/>
  <c r="BL35" i="1" s="1"/>
  <c r="BJ51" i="1"/>
  <c r="BI51" i="1"/>
  <c r="BL51" i="1" s="1"/>
  <c r="BJ67" i="1"/>
  <c r="BI67" i="1"/>
  <c r="BL67" i="1" s="1"/>
  <c r="BJ83" i="1"/>
  <c r="BI83" i="1"/>
  <c r="BL83" i="1" s="1"/>
  <c r="BJ99" i="1"/>
  <c r="BI99" i="1"/>
  <c r="BL99" i="1" s="1"/>
  <c r="BJ116" i="1"/>
  <c r="BI116" i="1"/>
  <c r="BL116" i="1" s="1"/>
  <c r="BJ132" i="1"/>
  <c r="BI132" i="1"/>
  <c r="BL132" i="1" s="1"/>
  <c r="BJ148" i="1"/>
  <c r="BI148" i="1"/>
  <c r="BL148" i="1" s="1"/>
  <c r="BJ111" i="1"/>
  <c r="BI111" i="1"/>
  <c r="BL111" i="1" s="1"/>
  <c r="BJ179" i="1"/>
  <c r="BI179" i="1"/>
  <c r="BL179" i="1" s="1"/>
  <c r="BJ195" i="1"/>
  <c r="BI195" i="1"/>
  <c r="BL195" i="1" s="1"/>
  <c r="BJ211" i="1"/>
  <c r="BI211" i="1"/>
  <c r="BL211" i="1" s="1"/>
  <c r="BJ227" i="1"/>
  <c r="BI227" i="1"/>
  <c r="BL227" i="1" s="1"/>
  <c r="BJ243" i="1"/>
  <c r="BI243" i="1"/>
  <c r="BL243" i="1" s="1"/>
  <c r="BJ259" i="1"/>
  <c r="BI259" i="1"/>
  <c r="BL259" i="1" s="1"/>
  <c r="BJ275" i="1"/>
  <c r="BI275" i="1"/>
  <c r="BL275" i="1" s="1"/>
  <c r="BJ291" i="1"/>
  <c r="BI291" i="1"/>
  <c r="BL291" i="1" s="1"/>
  <c r="BJ307" i="1"/>
  <c r="BI307" i="1"/>
  <c r="BL307" i="1" s="1"/>
  <c r="BH323" i="1"/>
  <c r="BI323" i="1"/>
  <c r="BL323" i="1" s="1"/>
  <c r="BH339" i="1"/>
  <c r="BI339" i="1"/>
  <c r="BL339" i="1" s="1"/>
  <c r="BH355" i="1"/>
  <c r="BI355" i="1"/>
  <c r="BL355" i="1" s="1"/>
  <c r="BH371" i="1"/>
  <c r="BI371" i="1"/>
  <c r="BL371" i="1" s="1"/>
  <c r="BH387" i="1"/>
  <c r="BI387" i="1"/>
  <c r="BL387" i="1" s="1"/>
  <c r="BH403" i="1"/>
  <c r="BI403" i="1"/>
  <c r="BL403" i="1" s="1"/>
  <c r="BJ24" i="1"/>
  <c r="BI24" i="1"/>
  <c r="BL24" i="1" s="1"/>
  <c r="BJ56" i="1"/>
  <c r="BI56" i="1"/>
  <c r="BL56" i="1" s="1"/>
  <c r="BJ88" i="1"/>
  <c r="BI88" i="1"/>
  <c r="BL88" i="1" s="1"/>
  <c r="BJ121" i="1"/>
  <c r="BI121" i="1"/>
  <c r="BL121" i="1" s="1"/>
  <c r="BJ153" i="1"/>
  <c r="BI153" i="1"/>
  <c r="BL153" i="1" s="1"/>
  <c r="BJ184" i="1"/>
  <c r="BI184" i="1"/>
  <c r="BL184" i="1" s="1"/>
  <c r="BJ216" i="1"/>
  <c r="BI216" i="1"/>
  <c r="BL216" i="1" s="1"/>
  <c r="BJ248" i="1"/>
  <c r="BI248" i="1"/>
  <c r="BL248" i="1" s="1"/>
  <c r="BJ280" i="1"/>
  <c r="BI280" i="1"/>
  <c r="BL280" i="1" s="1"/>
  <c r="BJ312" i="1"/>
  <c r="BI312" i="1"/>
  <c r="BL312" i="1" s="1"/>
  <c r="BH344" i="1"/>
  <c r="BI344" i="1"/>
  <c r="BL344" i="1" s="1"/>
  <c r="BH376" i="1"/>
  <c r="BI376" i="1"/>
  <c r="BL376" i="1" s="1"/>
  <c r="BJ21" i="1"/>
  <c r="BI21" i="1"/>
  <c r="BL21" i="1" s="1"/>
  <c r="BJ65" i="1"/>
  <c r="BI65" i="1"/>
  <c r="BL65" i="1" s="1"/>
  <c r="BJ114" i="1"/>
  <c r="BI114" i="1"/>
  <c r="BL114" i="1" s="1"/>
  <c r="BJ158" i="1"/>
  <c r="BI158" i="1"/>
  <c r="BL158" i="1" s="1"/>
  <c r="BJ201" i="1"/>
  <c r="BI201" i="1"/>
  <c r="BL201" i="1" s="1"/>
  <c r="BJ249" i="1"/>
  <c r="BI249" i="1"/>
  <c r="BL249" i="1" s="1"/>
  <c r="BJ313" i="1"/>
  <c r="BI313" i="1"/>
  <c r="BL313" i="1" s="1"/>
  <c r="BH357" i="1"/>
  <c r="BI357" i="1"/>
  <c r="BL357" i="1" s="1"/>
  <c r="BH381" i="1"/>
  <c r="BI381" i="1"/>
  <c r="BL381" i="1" s="1"/>
  <c r="BJ25" i="1"/>
  <c r="BI25" i="1"/>
  <c r="BL25" i="1" s="1"/>
  <c r="BJ142" i="1"/>
  <c r="BI142" i="1"/>
  <c r="BL142" i="1" s="1"/>
  <c r="BJ245" i="1"/>
  <c r="BI245" i="1"/>
  <c r="BL245" i="1" s="1"/>
  <c r="BH365" i="1"/>
  <c r="BI365" i="1"/>
  <c r="BL365" i="1" s="1"/>
  <c r="BJ30" i="1"/>
  <c r="BI30" i="1"/>
  <c r="BL30" i="1" s="1"/>
  <c r="BJ70" i="1"/>
  <c r="BI70" i="1"/>
  <c r="BL70" i="1" s="1"/>
  <c r="BJ94" i="1"/>
  <c r="BI94" i="1"/>
  <c r="BL94" i="1" s="1"/>
  <c r="BJ135" i="1"/>
  <c r="BI135" i="1"/>
  <c r="BL135" i="1" s="1"/>
  <c r="BJ178" i="1"/>
  <c r="BI178" i="1"/>
  <c r="BL178" i="1" s="1"/>
  <c r="BJ242" i="1"/>
  <c r="BI242" i="1"/>
  <c r="BL242" i="1" s="1"/>
  <c r="BJ262" i="1"/>
  <c r="BI262" i="1"/>
  <c r="BL262" i="1" s="1"/>
  <c r="BH326" i="1"/>
  <c r="BI326" i="1"/>
  <c r="BL326" i="1" s="1"/>
  <c r="BH350" i="1"/>
  <c r="BI350" i="1"/>
  <c r="BL350" i="1" s="1"/>
  <c r="BH390" i="1"/>
  <c r="BI390" i="1"/>
  <c r="BL390" i="1" s="1"/>
  <c r="BJ31" i="1"/>
  <c r="BI31" i="1"/>
  <c r="BL31" i="1" s="1"/>
  <c r="BJ63" i="1"/>
  <c r="BI63" i="1"/>
  <c r="BL63" i="1" s="1"/>
  <c r="BJ95" i="1"/>
  <c r="BI95" i="1"/>
  <c r="BL95" i="1" s="1"/>
  <c r="BJ128" i="1"/>
  <c r="BI128" i="1"/>
  <c r="BL128" i="1" s="1"/>
  <c r="BJ175" i="1"/>
  <c r="BI175" i="1"/>
  <c r="BL175" i="1" s="1"/>
  <c r="BJ207" i="1"/>
  <c r="BI207" i="1"/>
  <c r="BL207" i="1" s="1"/>
  <c r="BJ239" i="1"/>
  <c r="BI239" i="1"/>
  <c r="BL239" i="1" s="1"/>
  <c r="BI271" i="1"/>
  <c r="BL271" i="1" s="1"/>
  <c r="BJ271" i="1"/>
  <c r="BI303" i="1"/>
  <c r="BL303" i="1" s="1"/>
  <c r="BJ303" i="1"/>
  <c r="BH335" i="1"/>
  <c r="BI335" i="1"/>
  <c r="BL335" i="1" s="1"/>
  <c r="BH367" i="1"/>
  <c r="BI367" i="1"/>
  <c r="BL367" i="1" s="1"/>
  <c r="BH399" i="1"/>
  <c r="BI399" i="1"/>
  <c r="BL399" i="1" s="1"/>
  <c r="BF109" i="1"/>
  <c r="BJ16" i="1"/>
  <c r="BI16" i="1"/>
  <c r="BL16" i="1" s="1"/>
  <c r="BJ32" i="1"/>
  <c r="BI32" i="1"/>
  <c r="BL32" i="1" s="1"/>
  <c r="BJ48" i="1"/>
  <c r="BI48" i="1"/>
  <c r="BL48" i="1" s="1"/>
  <c r="BJ64" i="1"/>
  <c r="BI64" i="1"/>
  <c r="BL64" i="1" s="1"/>
  <c r="BJ80" i="1"/>
  <c r="BI80" i="1"/>
  <c r="BL80" i="1" s="1"/>
  <c r="BJ96" i="1"/>
  <c r="BI96" i="1"/>
  <c r="BL96" i="1" s="1"/>
  <c r="BJ113" i="1"/>
  <c r="BI113" i="1"/>
  <c r="BL113" i="1" s="1"/>
  <c r="BJ129" i="1"/>
  <c r="BI129" i="1"/>
  <c r="BL129" i="1" s="1"/>
  <c r="BJ145" i="1"/>
  <c r="BI145" i="1"/>
  <c r="BL145" i="1" s="1"/>
  <c r="BJ161" i="1"/>
  <c r="BI161" i="1"/>
  <c r="BL161" i="1" s="1"/>
  <c r="BJ176" i="1"/>
  <c r="BI176" i="1"/>
  <c r="BL176" i="1" s="1"/>
  <c r="BJ192" i="1"/>
  <c r="BI192" i="1"/>
  <c r="BL192" i="1" s="1"/>
  <c r="BJ208" i="1"/>
  <c r="BI208" i="1"/>
  <c r="BL208" i="1" s="1"/>
  <c r="BJ224" i="1"/>
  <c r="BI224" i="1"/>
  <c r="BL224" i="1" s="1"/>
  <c r="BJ240" i="1"/>
  <c r="BI240" i="1"/>
  <c r="BL240" i="1" s="1"/>
  <c r="BJ256" i="1"/>
  <c r="BI256" i="1"/>
  <c r="BL256" i="1" s="1"/>
  <c r="BJ272" i="1"/>
  <c r="BI272" i="1"/>
  <c r="BL272" i="1" s="1"/>
  <c r="BJ288" i="1"/>
  <c r="BI288" i="1"/>
  <c r="BL288" i="1" s="1"/>
  <c r="BJ304" i="1"/>
  <c r="BI304" i="1"/>
  <c r="BL304" i="1" s="1"/>
  <c r="BH320" i="1"/>
  <c r="BI320" i="1"/>
  <c r="BL320" i="1" s="1"/>
  <c r="BH336" i="1"/>
  <c r="BI336" i="1"/>
  <c r="BL336" i="1" s="1"/>
  <c r="BH352" i="1"/>
  <c r="BI352" i="1"/>
  <c r="BL352" i="1" s="1"/>
  <c r="BH368" i="1"/>
  <c r="BI368" i="1"/>
  <c r="BL368" i="1" s="1"/>
  <c r="BH388" i="1"/>
  <c r="BI388" i="1"/>
  <c r="BL388" i="1" s="1"/>
  <c r="BH404" i="1"/>
  <c r="BI404" i="1"/>
  <c r="BL404" i="1" s="1"/>
  <c r="BJ33" i="1"/>
  <c r="BI33" i="1"/>
  <c r="BL33" i="1" s="1"/>
  <c r="BJ57" i="1"/>
  <c r="BI57" i="1"/>
  <c r="BL57" i="1" s="1"/>
  <c r="BJ77" i="1"/>
  <c r="BI77" i="1"/>
  <c r="BL77" i="1" s="1"/>
  <c r="BJ101" i="1"/>
  <c r="BI101" i="1"/>
  <c r="BL101" i="1" s="1"/>
  <c r="BJ122" i="1"/>
  <c r="BI122" i="1"/>
  <c r="BL122" i="1" s="1"/>
  <c r="BJ146" i="1"/>
  <c r="BI146" i="1"/>
  <c r="BL146" i="1" s="1"/>
  <c r="BJ169" i="1"/>
  <c r="BI169" i="1"/>
  <c r="BL169" i="1" s="1"/>
  <c r="BJ189" i="1"/>
  <c r="BI189" i="1"/>
  <c r="BL189" i="1" s="1"/>
  <c r="BJ213" i="1"/>
  <c r="BI213" i="1"/>
  <c r="BL213" i="1" s="1"/>
  <c r="BJ237" i="1"/>
  <c r="BI237" i="1"/>
  <c r="BL237" i="1" s="1"/>
  <c r="BJ261" i="1"/>
  <c r="BI261" i="1"/>
  <c r="BL261" i="1" s="1"/>
  <c r="BJ281" i="1"/>
  <c r="BI281" i="1"/>
  <c r="BL281" i="1" s="1"/>
  <c r="BJ305" i="1"/>
  <c r="BI305" i="1"/>
  <c r="BL305" i="1" s="1"/>
  <c r="BH325" i="1"/>
  <c r="BI325" i="1"/>
  <c r="BL325" i="1" s="1"/>
  <c r="BH345" i="1"/>
  <c r="BI345" i="1"/>
  <c r="BL345" i="1" s="1"/>
  <c r="BH369" i="1"/>
  <c r="BI369" i="1"/>
  <c r="BL369" i="1" s="1"/>
  <c r="BH393" i="1"/>
  <c r="BI393" i="1"/>
  <c r="BL393" i="1" s="1"/>
  <c r="BJ53" i="1"/>
  <c r="BI53" i="1"/>
  <c r="BL53" i="1" s="1"/>
  <c r="BJ109" i="1"/>
  <c r="BI109" i="1"/>
  <c r="BL109" i="1" s="1"/>
  <c r="BJ165" i="1"/>
  <c r="BI165" i="1"/>
  <c r="BL165" i="1" s="1"/>
  <c r="BJ221" i="1"/>
  <c r="BI221" i="1"/>
  <c r="BL221" i="1" s="1"/>
  <c r="BJ269" i="1"/>
  <c r="BI269" i="1"/>
  <c r="BL269" i="1" s="1"/>
  <c r="BH337" i="1"/>
  <c r="BI337" i="1"/>
  <c r="BL337" i="1" s="1"/>
  <c r="BH389" i="1"/>
  <c r="BI389" i="1"/>
  <c r="BL389" i="1" s="1"/>
  <c r="BJ22" i="1"/>
  <c r="BI22" i="1"/>
  <c r="BL22" i="1" s="1"/>
  <c r="BJ38" i="1"/>
  <c r="BI38" i="1"/>
  <c r="BL38" i="1" s="1"/>
  <c r="BJ62" i="1"/>
  <c r="BI62" i="1"/>
  <c r="BL62" i="1" s="1"/>
  <c r="BJ82" i="1"/>
  <c r="BI82" i="1"/>
  <c r="BL82" i="1" s="1"/>
  <c r="BJ102" i="1"/>
  <c r="BI102" i="1"/>
  <c r="BL102" i="1" s="1"/>
  <c r="BJ127" i="1"/>
  <c r="BI127" i="1"/>
  <c r="BL127" i="1" s="1"/>
  <c r="BJ147" i="1"/>
  <c r="BI147" i="1"/>
  <c r="BL147" i="1" s="1"/>
  <c r="BJ166" i="1"/>
  <c r="BI166" i="1"/>
  <c r="BL166" i="1" s="1"/>
  <c r="BJ190" i="1"/>
  <c r="BI190" i="1"/>
  <c r="BL190" i="1" s="1"/>
  <c r="BJ210" i="1"/>
  <c r="BI210" i="1"/>
  <c r="BL210" i="1" s="1"/>
  <c r="BJ230" i="1"/>
  <c r="BI230" i="1"/>
  <c r="BL230" i="1" s="1"/>
  <c r="BJ254" i="1"/>
  <c r="BI254" i="1"/>
  <c r="BL254" i="1" s="1"/>
  <c r="BJ274" i="1"/>
  <c r="BI274" i="1"/>
  <c r="BL274" i="1" s="1"/>
  <c r="BJ294" i="1"/>
  <c r="BI294" i="1"/>
  <c r="BL294" i="1" s="1"/>
  <c r="BH318" i="1"/>
  <c r="BI318" i="1"/>
  <c r="BL318" i="1" s="1"/>
  <c r="BH338" i="1"/>
  <c r="BI338" i="1"/>
  <c r="BL338" i="1" s="1"/>
  <c r="BH358" i="1"/>
  <c r="BI358" i="1"/>
  <c r="BL358" i="1" s="1"/>
  <c r="BH382" i="1"/>
  <c r="BI382" i="1"/>
  <c r="BL382" i="1" s="1"/>
  <c r="BH402" i="1"/>
  <c r="BI402" i="1"/>
  <c r="BL402" i="1" s="1"/>
  <c r="BJ23" i="1"/>
  <c r="BI23" i="1"/>
  <c r="BL23" i="1" s="1"/>
  <c r="BJ39" i="1"/>
  <c r="BI39" i="1"/>
  <c r="BL39" i="1" s="1"/>
  <c r="BJ55" i="1"/>
  <c r="BI55" i="1"/>
  <c r="BL55" i="1" s="1"/>
  <c r="BJ71" i="1"/>
  <c r="BI71" i="1"/>
  <c r="BL71" i="1" s="1"/>
  <c r="BJ87" i="1"/>
  <c r="BI87" i="1"/>
  <c r="BL87" i="1" s="1"/>
  <c r="BJ103" i="1"/>
  <c r="BI103" i="1"/>
  <c r="BL103" i="1" s="1"/>
  <c r="BJ120" i="1"/>
  <c r="BI120" i="1"/>
  <c r="BL120" i="1" s="1"/>
  <c r="BJ136" i="1"/>
  <c r="BI136" i="1"/>
  <c r="BL136" i="1" s="1"/>
  <c r="BJ152" i="1"/>
  <c r="BI152" i="1"/>
  <c r="BL152" i="1" s="1"/>
  <c r="BJ167" i="1"/>
  <c r="BI167" i="1"/>
  <c r="BL167" i="1" s="1"/>
  <c r="BJ183" i="1"/>
  <c r="BI183" i="1"/>
  <c r="BL183" i="1" s="1"/>
  <c r="BJ199" i="1"/>
  <c r="BI199" i="1"/>
  <c r="BL199" i="1" s="1"/>
  <c r="BJ215" i="1"/>
  <c r="BI215" i="1"/>
  <c r="BL215" i="1" s="1"/>
  <c r="BJ231" i="1"/>
  <c r="BI231" i="1"/>
  <c r="BL231" i="1" s="1"/>
  <c r="BJ247" i="1"/>
  <c r="BI247" i="1"/>
  <c r="BL247" i="1" s="1"/>
  <c r="BJ263" i="1"/>
  <c r="BI263" i="1"/>
  <c r="BL263" i="1" s="1"/>
  <c r="BJ279" i="1"/>
  <c r="BI279" i="1"/>
  <c r="BL279" i="1" s="1"/>
  <c r="BJ295" i="1"/>
  <c r="BI295" i="1"/>
  <c r="BL295" i="1" s="1"/>
  <c r="BJ311" i="1"/>
  <c r="BI311" i="1"/>
  <c r="BL311" i="1" s="1"/>
  <c r="BH327" i="1"/>
  <c r="BI327" i="1"/>
  <c r="BL327" i="1" s="1"/>
  <c r="BH343" i="1"/>
  <c r="BI343" i="1"/>
  <c r="BL343" i="1" s="1"/>
  <c r="BH359" i="1"/>
  <c r="BI359" i="1"/>
  <c r="BL359" i="1" s="1"/>
  <c r="BH375" i="1"/>
  <c r="BI375" i="1"/>
  <c r="BL375" i="1" s="1"/>
  <c r="BH391" i="1"/>
  <c r="BI391" i="1"/>
  <c r="BL391" i="1" s="1"/>
  <c r="BJ20" i="1"/>
  <c r="BI20" i="1"/>
  <c r="BL20" i="1" s="1"/>
  <c r="BJ36" i="1"/>
  <c r="BI36" i="1"/>
  <c r="BL36" i="1" s="1"/>
  <c r="BJ52" i="1"/>
  <c r="BI52" i="1"/>
  <c r="BL52" i="1" s="1"/>
  <c r="BJ68" i="1"/>
  <c r="BI68" i="1"/>
  <c r="BL68" i="1" s="1"/>
  <c r="BJ84" i="1"/>
  <c r="BI84" i="1"/>
  <c r="BL84" i="1" s="1"/>
  <c r="BJ100" i="1"/>
  <c r="BI100" i="1"/>
  <c r="BL100" i="1" s="1"/>
  <c r="BJ117" i="1"/>
  <c r="BI117" i="1"/>
  <c r="BL117" i="1" s="1"/>
  <c r="BJ133" i="1"/>
  <c r="BI133" i="1"/>
  <c r="BL133" i="1" s="1"/>
  <c r="BJ149" i="1"/>
  <c r="BI149" i="1"/>
  <c r="BL149" i="1" s="1"/>
  <c r="BJ164" i="1"/>
  <c r="BI164" i="1"/>
  <c r="BL164" i="1" s="1"/>
  <c r="BJ180" i="1"/>
  <c r="BI180" i="1"/>
  <c r="BL180" i="1" s="1"/>
  <c r="BJ196" i="1"/>
  <c r="BI196" i="1"/>
  <c r="BL196" i="1" s="1"/>
  <c r="BJ212" i="1"/>
  <c r="BI212" i="1"/>
  <c r="BL212" i="1" s="1"/>
  <c r="BJ228" i="1"/>
  <c r="BI228" i="1"/>
  <c r="BL228" i="1" s="1"/>
  <c r="BJ244" i="1"/>
  <c r="BI244" i="1"/>
  <c r="BL244" i="1" s="1"/>
  <c r="BJ260" i="1"/>
  <c r="BI260" i="1"/>
  <c r="BL260" i="1" s="1"/>
  <c r="BJ276" i="1"/>
  <c r="BI276" i="1"/>
  <c r="BL276" i="1" s="1"/>
  <c r="BJ292" i="1"/>
  <c r="BI292" i="1"/>
  <c r="BL292" i="1" s="1"/>
  <c r="BJ308" i="1"/>
  <c r="BI308" i="1"/>
  <c r="BL308" i="1" s="1"/>
  <c r="BH324" i="1"/>
  <c r="BI324" i="1"/>
  <c r="BL324" i="1" s="1"/>
  <c r="BH340" i="1"/>
  <c r="BI340" i="1"/>
  <c r="BL340" i="1" s="1"/>
  <c r="BH356" i="1"/>
  <c r="BI356" i="1"/>
  <c r="BL356" i="1" s="1"/>
  <c r="BH372" i="1"/>
  <c r="BI372" i="1"/>
  <c r="BL372" i="1" s="1"/>
  <c r="BH392" i="1"/>
  <c r="BI392" i="1"/>
  <c r="BL392" i="1" s="1"/>
  <c r="BJ17" i="1"/>
  <c r="BI17" i="1"/>
  <c r="BL17" i="1" s="1"/>
  <c r="BJ37" i="1"/>
  <c r="BI37" i="1"/>
  <c r="BL37" i="1" s="1"/>
  <c r="BJ61" i="1"/>
  <c r="BI61" i="1"/>
  <c r="BL61" i="1" s="1"/>
  <c r="BJ85" i="1"/>
  <c r="BI85" i="1"/>
  <c r="BL85" i="1" s="1"/>
  <c r="BJ105" i="1"/>
  <c r="BI105" i="1"/>
  <c r="BL105" i="1" s="1"/>
  <c r="BJ130" i="1"/>
  <c r="BI130" i="1"/>
  <c r="BL130" i="1" s="1"/>
  <c r="BJ150" i="1"/>
  <c r="BI150" i="1"/>
  <c r="BL150" i="1" s="1"/>
  <c r="BJ173" i="1"/>
  <c r="BI173" i="1"/>
  <c r="BL173" i="1" s="1"/>
  <c r="BJ193" i="1"/>
  <c r="BI193" i="1"/>
  <c r="BL193" i="1" s="1"/>
  <c r="BJ217" i="1"/>
  <c r="BI217" i="1"/>
  <c r="BL217" i="1" s="1"/>
  <c r="BJ241" i="1"/>
  <c r="BI241" i="1"/>
  <c r="BL241" i="1" s="1"/>
  <c r="BI265" i="1"/>
  <c r="BL265" i="1" s="1"/>
  <c r="BJ265" i="1"/>
  <c r="BJ289" i="1"/>
  <c r="BI289" i="1"/>
  <c r="BL289" i="1" s="1"/>
  <c r="BJ309" i="1"/>
  <c r="BI309" i="1"/>
  <c r="BL309" i="1" s="1"/>
  <c r="BH329" i="1"/>
  <c r="BI329" i="1"/>
  <c r="BL329" i="1" s="1"/>
  <c r="BH349" i="1"/>
  <c r="BI349" i="1"/>
  <c r="BL349" i="1" s="1"/>
  <c r="BH377" i="1"/>
  <c r="BI377" i="1"/>
  <c r="BL377" i="1" s="1"/>
  <c r="BH397" i="1"/>
  <c r="BI397" i="1"/>
  <c r="BL397" i="1" s="1"/>
  <c r="BJ13" i="1"/>
  <c r="BI13" i="1"/>
  <c r="BL13" i="1" s="1"/>
  <c r="BJ69" i="1"/>
  <c r="BI69" i="1"/>
  <c r="BL69" i="1" s="1"/>
  <c r="BJ126" i="1"/>
  <c r="BI126" i="1"/>
  <c r="BL126" i="1" s="1"/>
  <c r="BJ181" i="1"/>
  <c r="BI181" i="1"/>
  <c r="BL181" i="1" s="1"/>
  <c r="BJ233" i="1"/>
  <c r="BI233" i="1"/>
  <c r="BL233" i="1" s="1"/>
  <c r="BJ285" i="1"/>
  <c r="BI285" i="1"/>
  <c r="BL285" i="1" s="1"/>
  <c r="BH353" i="1"/>
  <c r="BI353" i="1"/>
  <c r="BL353" i="1" s="1"/>
  <c r="BH401" i="1"/>
  <c r="BI401" i="1"/>
  <c r="BL401" i="1" s="1"/>
  <c r="BJ26" i="1"/>
  <c r="BI26" i="1"/>
  <c r="BL26" i="1" s="1"/>
  <c r="BJ46" i="1"/>
  <c r="BI46" i="1"/>
  <c r="BL46" i="1" s="1"/>
  <c r="BJ66" i="1"/>
  <c r="BI66" i="1"/>
  <c r="BL66" i="1" s="1"/>
  <c r="BJ86" i="1"/>
  <c r="BI86" i="1"/>
  <c r="BL86" i="1" s="1"/>
  <c r="BJ110" i="1"/>
  <c r="BI110" i="1"/>
  <c r="BL110" i="1" s="1"/>
  <c r="BJ131" i="1"/>
  <c r="BI131" i="1"/>
  <c r="BL131" i="1" s="1"/>
  <c r="BJ151" i="1"/>
  <c r="BI151" i="1"/>
  <c r="BL151" i="1" s="1"/>
  <c r="BJ174" i="1"/>
  <c r="BI174" i="1"/>
  <c r="BL174" i="1" s="1"/>
  <c r="BJ194" i="1"/>
  <c r="BI194" i="1"/>
  <c r="BL194" i="1" s="1"/>
  <c r="BJ214" i="1"/>
  <c r="BI214" i="1"/>
  <c r="BL214" i="1" s="1"/>
  <c r="BJ238" i="1"/>
  <c r="BI238" i="1"/>
  <c r="BL238" i="1" s="1"/>
  <c r="BJ258" i="1"/>
  <c r="BI258" i="1"/>
  <c r="BL258" i="1" s="1"/>
  <c r="BJ278" i="1"/>
  <c r="BI278" i="1"/>
  <c r="BL278" i="1" s="1"/>
  <c r="BJ302" i="1"/>
  <c r="BI302" i="1"/>
  <c r="BL302" i="1" s="1"/>
  <c r="BH322" i="1"/>
  <c r="BI322" i="1"/>
  <c r="BL322" i="1" s="1"/>
  <c r="BH342" i="1"/>
  <c r="BI342" i="1"/>
  <c r="BL342" i="1" s="1"/>
  <c r="BH366" i="1"/>
  <c r="BI366" i="1"/>
  <c r="BL366" i="1" s="1"/>
  <c r="BH386" i="1"/>
  <c r="BI386" i="1"/>
  <c r="BL386" i="1" s="1"/>
  <c r="BJ10" i="1"/>
  <c r="BI10" i="1"/>
  <c r="BL10" i="1" s="1"/>
  <c r="BJ11" i="1"/>
  <c r="BI11" i="1"/>
  <c r="BL11" i="1" s="1"/>
  <c r="BJ27" i="1"/>
  <c r="BI27" i="1"/>
  <c r="BL27" i="1" s="1"/>
  <c r="BJ43" i="1"/>
  <c r="BI43" i="1"/>
  <c r="BL43" i="1" s="1"/>
  <c r="BJ59" i="1"/>
  <c r="BI59" i="1"/>
  <c r="BL59" i="1" s="1"/>
  <c r="BJ75" i="1"/>
  <c r="BI75" i="1"/>
  <c r="BL75" i="1" s="1"/>
  <c r="BJ91" i="1"/>
  <c r="BI91" i="1"/>
  <c r="BL91" i="1" s="1"/>
  <c r="BJ107" i="1"/>
  <c r="BI107" i="1"/>
  <c r="BL107" i="1" s="1"/>
  <c r="BJ124" i="1"/>
  <c r="BI124" i="1"/>
  <c r="BL124" i="1" s="1"/>
  <c r="BJ140" i="1"/>
  <c r="BI140" i="1"/>
  <c r="BL140" i="1" s="1"/>
  <c r="BJ156" i="1"/>
  <c r="BI156" i="1"/>
  <c r="BL156" i="1" s="1"/>
  <c r="BJ171" i="1"/>
  <c r="BI171" i="1"/>
  <c r="BL171" i="1" s="1"/>
  <c r="BJ187" i="1"/>
  <c r="BI187" i="1"/>
  <c r="BL187" i="1" s="1"/>
  <c r="BJ203" i="1"/>
  <c r="BI203" i="1"/>
  <c r="BL203" i="1" s="1"/>
  <c r="BJ219" i="1"/>
  <c r="BI219" i="1"/>
  <c r="BL219" i="1" s="1"/>
  <c r="BJ235" i="1"/>
  <c r="BI235" i="1"/>
  <c r="BL235" i="1" s="1"/>
  <c r="BJ251" i="1"/>
  <c r="BI251" i="1"/>
  <c r="BL251" i="1" s="1"/>
  <c r="BJ267" i="1"/>
  <c r="BI267" i="1"/>
  <c r="BL267" i="1" s="1"/>
  <c r="BJ283" i="1"/>
  <c r="BI283" i="1"/>
  <c r="BL283" i="1" s="1"/>
  <c r="BJ299" i="1"/>
  <c r="BI299" i="1"/>
  <c r="BL299" i="1" s="1"/>
  <c r="BH315" i="1"/>
  <c r="BI315" i="1"/>
  <c r="BL315" i="1" s="1"/>
  <c r="BH331" i="1"/>
  <c r="BI331" i="1"/>
  <c r="BL331" i="1" s="1"/>
  <c r="BH347" i="1"/>
  <c r="BI347" i="1"/>
  <c r="BL347" i="1" s="1"/>
  <c r="BH363" i="1"/>
  <c r="BI363" i="1"/>
  <c r="BL363" i="1" s="1"/>
  <c r="BH379" i="1"/>
  <c r="BI379" i="1"/>
  <c r="BL379" i="1" s="1"/>
  <c r="BH395" i="1"/>
  <c r="BI395" i="1"/>
  <c r="BL395" i="1" s="1"/>
  <c r="BF27" i="1"/>
  <c r="BF91" i="1"/>
  <c r="BF347" i="1"/>
  <c r="BF355" i="1"/>
  <c r="BF363" i="1"/>
  <c r="BF371" i="1"/>
  <c r="BF379" i="1"/>
  <c r="BF387" i="1"/>
  <c r="BF395" i="1"/>
  <c r="BF403" i="1"/>
  <c r="BF20" i="1"/>
  <c r="BF52" i="1"/>
  <c r="BF84" i="1"/>
  <c r="BF117" i="1"/>
  <c r="BF149" i="1"/>
  <c r="BF180" i="1"/>
  <c r="BF236" i="1"/>
  <c r="BF272" i="1"/>
  <c r="BF304" i="1"/>
  <c r="BF360" i="1"/>
  <c r="BF392" i="1"/>
  <c r="BF165" i="1"/>
  <c r="BF197" i="1"/>
  <c r="BF229" i="1"/>
  <c r="BF261" i="1"/>
  <c r="BF293" i="1"/>
  <c r="BF325" i="1"/>
  <c r="BF361" i="1"/>
  <c r="BF393" i="1"/>
  <c r="BF98" i="1"/>
  <c r="BF194" i="1"/>
  <c r="BF262" i="1"/>
  <c r="BF362" i="1"/>
  <c r="BF34" i="1"/>
  <c r="BF131" i="1"/>
  <c r="BF210" i="1"/>
  <c r="BF294" i="1"/>
  <c r="BF59" i="1"/>
  <c r="BF124" i="1"/>
  <c r="BF351" i="1"/>
  <c r="BF359" i="1"/>
  <c r="BF367" i="1"/>
  <c r="BF375" i="1"/>
  <c r="BF383" i="1"/>
  <c r="BF391" i="1"/>
  <c r="BF399" i="1"/>
  <c r="BF36" i="1"/>
  <c r="BF68" i="1"/>
  <c r="BF100" i="1"/>
  <c r="BF133" i="1"/>
  <c r="BF164" i="1"/>
  <c r="BF196" i="1"/>
  <c r="BF220" i="1"/>
  <c r="BF256" i="1"/>
  <c r="BF288" i="1"/>
  <c r="BF320" i="1"/>
  <c r="BF344" i="1"/>
  <c r="BF376" i="1"/>
  <c r="BF150" i="1"/>
  <c r="BF181" i="1"/>
  <c r="BF213" i="1"/>
  <c r="BF245" i="1"/>
  <c r="BF277" i="1"/>
  <c r="BF309" i="1"/>
  <c r="BF341" i="1"/>
  <c r="BF377" i="1"/>
  <c r="BF66" i="1"/>
  <c r="BF147" i="1"/>
  <c r="BF226" i="1"/>
  <c r="BF310" i="1"/>
  <c r="BF22" i="1"/>
  <c r="BF31" i="1"/>
  <c r="BF63" i="1"/>
  <c r="BF95" i="1"/>
  <c r="BF128" i="1"/>
  <c r="BF152" i="1"/>
  <c r="BF167" i="1"/>
  <c r="BF183" i="1"/>
  <c r="BF199" i="1"/>
  <c r="BF215" i="1"/>
  <c r="BF231" i="1"/>
  <c r="BF247" i="1"/>
  <c r="BF263" i="1"/>
  <c r="BF279" i="1"/>
  <c r="BF295" i="1"/>
  <c r="BF311" i="1"/>
  <c r="BF327" i="1"/>
  <c r="BF343" i="1"/>
  <c r="BF115" i="1"/>
  <c r="BF178" i="1"/>
  <c r="BF278" i="1"/>
  <c r="BF19" i="1"/>
  <c r="BF35" i="1"/>
  <c r="BF51" i="1"/>
  <c r="BF67" i="1"/>
  <c r="BF83" i="1"/>
  <c r="BF99" i="1"/>
  <c r="BF116" i="1"/>
  <c r="BF132" i="1"/>
  <c r="BF16" i="1"/>
  <c r="BF24" i="1"/>
  <c r="BF32" i="1"/>
  <c r="BF40" i="1"/>
  <c r="BF48" i="1"/>
  <c r="BF56" i="1"/>
  <c r="BF64" i="1"/>
  <c r="BF72" i="1"/>
  <c r="BF80" i="1"/>
  <c r="BF88" i="1"/>
  <c r="BF96" i="1"/>
  <c r="BF104" i="1"/>
  <c r="BF113" i="1"/>
  <c r="BF121" i="1"/>
  <c r="BF129" i="1"/>
  <c r="BF137" i="1"/>
  <c r="BF145" i="1"/>
  <c r="BF153" i="1"/>
  <c r="BF161" i="1"/>
  <c r="BF168" i="1"/>
  <c r="BF176" i="1"/>
  <c r="BF184" i="1"/>
  <c r="BF192" i="1"/>
  <c r="BF200" i="1"/>
  <c r="BF208" i="1"/>
  <c r="BF216" i="1"/>
  <c r="BF224" i="1"/>
  <c r="BF232" i="1"/>
  <c r="BF244" i="1"/>
  <c r="BF252" i="1"/>
  <c r="BF260" i="1"/>
  <c r="BF268" i="1"/>
  <c r="BF276" i="1"/>
  <c r="BF284" i="1"/>
  <c r="BF292" i="1"/>
  <c r="BF300" i="1"/>
  <c r="BF308" i="1"/>
  <c r="BF316" i="1"/>
  <c r="BF324" i="1"/>
  <c r="BF332" i="1"/>
  <c r="BF340" i="1"/>
  <c r="BF348" i="1"/>
  <c r="BF356" i="1"/>
  <c r="BF364" i="1"/>
  <c r="BF372" i="1"/>
  <c r="BF380" i="1"/>
  <c r="BF388" i="1"/>
  <c r="BF396" i="1"/>
  <c r="BF404" i="1"/>
  <c r="BF38" i="1"/>
  <c r="BF54" i="1"/>
  <c r="BF70" i="1"/>
  <c r="BF86" i="1"/>
  <c r="BF102" i="1"/>
  <c r="BF119" i="1"/>
  <c r="BF135" i="1"/>
  <c r="BF151" i="1"/>
  <c r="BF166" i="1"/>
  <c r="BF182" i="1"/>
  <c r="BF198" i="1"/>
  <c r="BF214" i="1"/>
  <c r="BF230" i="1"/>
  <c r="BF250" i="1"/>
  <c r="BF266" i="1"/>
  <c r="BF282" i="1"/>
  <c r="BF298" i="1"/>
  <c r="BF314" i="1"/>
  <c r="BF330" i="1"/>
  <c r="BF346" i="1"/>
  <c r="BF370" i="1"/>
  <c r="BF394" i="1"/>
  <c r="BF402" i="1"/>
  <c r="BF15" i="1"/>
  <c r="BF47" i="1"/>
  <c r="BF79" i="1"/>
  <c r="BF112" i="1"/>
  <c r="BF144" i="1"/>
  <c r="BF160" i="1"/>
  <c r="BF175" i="1"/>
  <c r="BF191" i="1"/>
  <c r="BF207" i="1"/>
  <c r="BF223" i="1"/>
  <c r="BF239" i="1"/>
  <c r="BF255" i="1"/>
  <c r="BF271" i="1"/>
  <c r="BF287" i="1"/>
  <c r="BF303" i="1"/>
  <c r="BF319" i="1"/>
  <c r="BF335" i="1"/>
  <c r="BF50" i="1"/>
  <c r="BF342" i="1"/>
  <c r="BF23" i="1"/>
  <c r="BF39" i="1"/>
  <c r="BF55" i="1"/>
  <c r="BF71" i="1"/>
  <c r="BF87" i="1"/>
  <c r="BF103" i="1"/>
  <c r="BF120" i="1"/>
  <c r="BF136" i="1"/>
  <c r="BF148" i="1"/>
  <c r="BF156" i="1"/>
  <c r="BF111" i="1"/>
  <c r="BF171" i="1"/>
  <c r="BF179" i="1"/>
  <c r="BF187" i="1"/>
  <c r="BF195" i="1"/>
  <c r="BF203" i="1"/>
  <c r="BF211" i="1"/>
  <c r="BF219" i="1"/>
  <c r="BF227" i="1"/>
  <c r="BF235" i="1"/>
  <c r="BF243" i="1"/>
  <c r="BF251" i="1"/>
  <c r="BF259" i="1"/>
  <c r="BF267" i="1"/>
  <c r="BF275" i="1"/>
  <c r="BF283" i="1"/>
  <c r="BF291" i="1"/>
  <c r="BF299" i="1"/>
  <c r="BF307" i="1"/>
  <c r="BF315" i="1"/>
  <c r="BF323" i="1"/>
  <c r="BF331" i="1"/>
  <c r="BF204" i="1"/>
  <c r="BF328" i="1"/>
  <c r="BF146" i="1"/>
  <c r="BF154" i="1"/>
  <c r="BF162" i="1"/>
  <c r="BF169" i="1"/>
  <c r="BF177" i="1"/>
  <c r="BF185" i="1"/>
  <c r="BF193" i="1"/>
  <c r="BF201" i="1"/>
  <c r="BF209" i="1"/>
  <c r="BF217" i="1"/>
  <c r="BF225" i="1"/>
  <c r="BF233" i="1"/>
  <c r="BF241" i="1"/>
  <c r="BF249" i="1"/>
  <c r="BF257" i="1"/>
  <c r="BF265" i="1"/>
  <c r="BF273" i="1"/>
  <c r="BF281" i="1"/>
  <c r="BF289" i="1"/>
  <c r="BF297" i="1"/>
  <c r="BF305" i="1"/>
  <c r="BF313" i="1"/>
  <c r="BF321" i="1"/>
  <c r="BF329" i="1"/>
  <c r="BF337" i="1"/>
  <c r="BF345" i="1"/>
  <c r="BF357" i="1"/>
  <c r="BF365" i="1"/>
  <c r="BF373" i="1"/>
  <c r="BF381" i="1"/>
  <c r="BF389" i="1"/>
  <c r="BF397" i="1"/>
  <c r="BF26" i="1"/>
  <c r="BF42" i="1"/>
  <c r="BF58" i="1"/>
  <c r="BF74" i="1"/>
  <c r="BF90" i="1"/>
  <c r="BF106" i="1"/>
  <c r="BF123" i="1"/>
  <c r="BF139" i="1"/>
  <c r="BF155" i="1"/>
  <c r="BF170" i="1"/>
  <c r="BF186" i="1"/>
  <c r="BF202" i="1"/>
  <c r="BF218" i="1"/>
  <c r="BF234" i="1"/>
  <c r="BF254" i="1"/>
  <c r="BF270" i="1"/>
  <c r="BF286" i="1"/>
  <c r="BF302" i="1"/>
  <c r="BF318" i="1"/>
  <c r="BF334" i="1"/>
  <c r="BF350" i="1"/>
  <c r="BF378" i="1"/>
  <c r="BD10" i="1"/>
  <c r="BB406" i="1"/>
  <c r="BF30" i="1"/>
  <c r="BF46" i="1"/>
  <c r="BF62" i="1"/>
  <c r="BF78" i="1"/>
  <c r="BF94" i="1"/>
  <c r="BF110" i="1"/>
  <c r="BF127" i="1"/>
  <c r="BF143" i="1"/>
  <c r="BF159" i="1"/>
  <c r="BF174" i="1"/>
  <c r="BF190" i="1"/>
  <c r="BF206" i="1"/>
  <c r="BF222" i="1"/>
  <c r="BF242" i="1"/>
  <c r="BF258" i="1"/>
  <c r="BF274" i="1"/>
  <c r="BF290" i="1"/>
  <c r="BF306" i="1"/>
  <c r="BF322" i="1"/>
  <c r="BF338" i="1"/>
  <c r="BF358" i="1"/>
  <c r="BF386" i="1"/>
  <c r="BF398" i="1"/>
  <c r="BF10" i="1"/>
  <c r="BM234" i="1" l="1"/>
  <c r="BM155" i="1"/>
  <c r="BM298" i="1"/>
  <c r="BM202" i="1"/>
  <c r="BF407" i="1"/>
  <c r="BF408" i="1" s="1"/>
  <c r="FM407" i="8"/>
  <c r="BM139" i="1"/>
  <c r="BM186" i="1"/>
  <c r="BM58" i="1"/>
  <c r="BM123" i="1"/>
  <c r="BM170" i="1"/>
  <c r="BM218" i="1"/>
  <c r="BM250" i="1"/>
  <c r="BM90" i="1"/>
  <c r="BK395" i="1"/>
  <c r="BM395" i="1" s="1"/>
  <c r="BQ395" i="1"/>
  <c r="BK331" i="1"/>
  <c r="BM331" i="1" s="1"/>
  <c r="BQ331" i="1"/>
  <c r="BK386" i="1"/>
  <c r="BM386" i="1" s="1"/>
  <c r="BQ386" i="1"/>
  <c r="BK401" i="1"/>
  <c r="BM401" i="1" s="1"/>
  <c r="BQ401" i="1"/>
  <c r="BK392" i="1"/>
  <c r="BM392" i="1" s="1"/>
  <c r="BQ392" i="1"/>
  <c r="BK359" i="1"/>
  <c r="BM359" i="1" s="1"/>
  <c r="BQ359" i="1"/>
  <c r="BK402" i="1"/>
  <c r="BQ402" i="1"/>
  <c r="BK337" i="1"/>
  <c r="BM337" i="1" s="1"/>
  <c r="BQ337" i="1"/>
  <c r="BK393" i="1"/>
  <c r="BM393" i="1" s="1"/>
  <c r="BQ393" i="1"/>
  <c r="BK352" i="1"/>
  <c r="BM352" i="1" s="1"/>
  <c r="BQ352" i="1"/>
  <c r="BK361" i="1"/>
  <c r="BM361" i="1" s="1"/>
  <c r="BQ361" i="1"/>
  <c r="BK348" i="1"/>
  <c r="BM348" i="1" s="1"/>
  <c r="BQ348" i="1"/>
  <c r="BK399" i="1"/>
  <c r="BM399" i="1" s="1"/>
  <c r="BQ399" i="1"/>
  <c r="BK335" i="1"/>
  <c r="BM335" i="1" s="1"/>
  <c r="BQ335" i="1"/>
  <c r="BK390" i="1"/>
  <c r="BM390" i="1" s="1"/>
  <c r="BQ390" i="1"/>
  <c r="BK365" i="1"/>
  <c r="BM365" i="1" s="1"/>
  <c r="BQ365" i="1"/>
  <c r="BK381" i="1"/>
  <c r="BQ381" i="1"/>
  <c r="BK344" i="1"/>
  <c r="BM344" i="1" s="1"/>
  <c r="BQ344" i="1"/>
  <c r="BK387" i="1"/>
  <c r="BM387" i="1" s="1"/>
  <c r="BQ387" i="1"/>
  <c r="BK355" i="1"/>
  <c r="BM355" i="1" s="1"/>
  <c r="BQ355" i="1"/>
  <c r="BK398" i="1"/>
  <c r="BQ398" i="1"/>
  <c r="BK354" i="1"/>
  <c r="BM354" i="1" s="1"/>
  <c r="BQ354" i="1"/>
  <c r="BK351" i="1"/>
  <c r="BM351" i="1" s="1"/>
  <c r="BQ351" i="1"/>
  <c r="BK370" i="1"/>
  <c r="BM370" i="1" s="1"/>
  <c r="BQ370" i="1"/>
  <c r="BK405" i="1"/>
  <c r="BM405" i="1" s="1"/>
  <c r="BQ405" i="1"/>
  <c r="BK360" i="1"/>
  <c r="BM360" i="1" s="1"/>
  <c r="BQ360" i="1"/>
  <c r="BK346" i="1"/>
  <c r="BQ346" i="1"/>
  <c r="BK362" i="1"/>
  <c r="BM362" i="1" s="1"/>
  <c r="BQ362" i="1"/>
  <c r="BK397" i="1"/>
  <c r="BM397" i="1" s="1"/>
  <c r="BQ397" i="1"/>
  <c r="BK380" i="1"/>
  <c r="BM380" i="1" s="1"/>
  <c r="BQ380" i="1"/>
  <c r="BM74" i="1"/>
  <c r="BK379" i="1"/>
  <c r="BM379" i="1" s="1"/>
  <c r="BQ379" i="1"/>
  <c r="BK347" i="1"/>
  <c r="BQ347" i="1"/>
  <c r="BK366" i="1"/>
  <c r="BM366" i="1" s="1"/>
  <c r="BQ366" i="1"/>
  <c r="BK353" i="1"/>
  <c r="BM353" i="1" s="1"/>
  <c r="BQ353" i="1"/>
  <c r="BK377" i="1"/>
  <c r="BM377" i="1" s="1"/>
  <c r="BQ377" i="1"/>
  <c r="BK372" i="1"/>
  <c r="BM372" i="1" s="1"/>
  <c r="BQ372" i="1"/>
  <c r="BK340" i="1"/>
  <c r="BM340" i="1" s="1"/>
  <c r="BQ340" i="1"/>
  <c r="BK375" i="1"/>
  <c r="BM375" i="1" s="1"/>
  <c r="BQ375" i="1"/>
  <c r="BK343" i="1"/>
  <c r="BM343" i="1" s="1"/>
  <c r="BQ343" i="1"/>
  <c r="BK382" i="1"/>
  <c r="BM382" i="1" s="1"/>
  <c r="BQ382" i="1"/>
  <c r="BK338" i="1"/>
  <c r="BM338" i="1" s="1"/>
  <c r="BQ338" i="1"/>
  <c r="BK389" i="1"/>
  <c r="BM389" i="1" s="1"/>
  <c r="BQ389" i="1"/>
  <c r="BK369" i="1"/>
  <c r="BM369" i="1" s="1"/>
  <c r="BQ369" i="1"/>
  <c r="BK404" i="1"/>
  <c r="BM404" i="1" s="1"/>
  <c r="BQ404" i="1"/>
  <c r="BK368" i="1"/>
  <c r="BM368" i="1" s="1"/>
  <c r="BQ368" i="1"/>
  <c r="BK336" i="1"/>
  <c r="BM336" i="1" s="1"/>
  <c r="BQ336" i="1"/>
  <c r="BK385" i="1"/>
  <c r="BM385" i="1" s="1"/>
  <c r="BQ385" i="1"/>
  <c r="BK341" i="1"/>
  <c r="BM341" i="1" s="1"/>
  <c r="BQ341" i="1"/>
  <c r="BK384" i="1"/>
  <c r="BQ384" i="1"/>
  <c r="BK364" i="1"/>
  <c r="BM364" i="1" s="1"/>
  <c r="BQ364" i="1"/>
  <c r="BK332" i="1"/>
  <c r="BM332" i="1" s="1"/>
  <c r="BQ332" i="1"/>
  <c r="BK363" i="1"/>
  <c r="BM363" i="1" s="1"/>
  <c r="BQ363" i="1"/>
  <c r="BK342" i="1"/>
  <c r="BM342" i="1" s="1"/>
  <c r="BQ342" i="1"/>
  <c r="BK349" i="1"/>
  <c r="BM349" i="1" s="1"/>
  <c r="BQ349" i="1"/>
  <c r="BK356" i="1"/>
  <c r="BM356" i="1" s="1"/>
  <c r="BQ356" i="1"/>
  <c r="BK391" i="1"/>
  <c r="BM391" i="1" s="1"/>
  <c r="BQ391" i="1"/>
  <c r="BK358" i="1"/>
  <c r="BM358" i="1" s="1"/>
  <c r="BQ358" i="1"/>
  <c r="BK345" i="1"/>
  <c r="BM345" i="1" s="1"/>
  <c r="BQ345" i="1"/>
  <c r="BK388" i="1"/>
  <c r="BM388" i="1" s="1"/>
  <c r="BQ388" i="1"/>
  <c r="BK400" i="1"/>
  <c r="BM400" i="1" s="1"/>
  <c r="BQ400" i="1"/>
  <c r="BK367" i="1"/>
  <c r="BM367" i="1" s="1"/>
  <c r="BQ367" i="1"/>
  <c r="BK350" i="1"/>
  <c r="BM350" i="1" s="1"/>
  <c r="BQ350" i="1"/>
  <c r="BK357" i="1"/>
  <c r="BM357" i="1" s="1"/>
  <c r="BQ357" i="1"/>
  <c r="BK376" i="1"/>
  <c r="BM376" i="1" s="1"/>
  <c r="BQ376" i="1"/>
  <c r="BK403" i="1"/>
  <c r="BM403" i="1" s="1"/>
  <c r="BQ403" i="1"/>
  <c r="BK371" i="1"/>
  <c r="BM371" i="1" s="1"/>
  <c r="BQ371" i="1"/>
  <c r="BK339" i="1"/>
  <c r="BM339" i="1" s="1"/>
  <c r="BQ339" i="1"/>
  <c r="BK374" i="1"/>
  <c r="BM374" i="1" s="1"/>
  <c r="BQ374" i="1"/>
  <c r="BK334" i="1"/>
  <c r="BM334" i="1" s="1"/>
  <c r="BQ334" i="1"/>
  <c r="BK373" i="1"/>
  <c r="BQ373" i="1"/>
  <c r="BK383" i="1"/>
  <c r="BM383" i="1" s="1"/>
  <c r="BQ383" i="1"/>
  <c r="BK333" i="1"/>
  <c r="BM333" i="1" s="1"/>
  <c r="BQ333" i="1"/>
  <c r="BK396" i="1"/>
  <c r="BM396" i="1" s="1"/>
  <c r="BQ396" i="1"/>
  <c r="BK394" i="1"/>
  <c r="BM394" i="1" s="1"/>
  <c r="BQ394" i="1"/>
  <c r="BK329" i="1"/>
  <c r="BM329" i="1" s="1"/>
  <c r="BQ329" i="1"/>
  <c r="BK319" i="1"/>
  <c r="BM319" i="1" s="1"/>
  <c r="BQ319" i="1"/>
  <c r="BK328" i="1"/>
  <c r="BM328" i="1" s="1"/>
  <c r="BQ328" i="1"/>
  <c r="BK330" i="1"/>
  <c r="BQ330" i="1"/>
  <c r="BK324" i="1"/>
  <c r="BM324" i="1" s="1"/>
  <c r="BQ324" i="1"/>
  <c r="BK327" i="1"/>
  <c r="BM327" i="1" s="1"/>
  <c r="BQ327" i="1"/>
  <c r="BK318" i="1"/>
  <c r="BM318" i="1" s="1"/>
  <c r="BQ318" i="1"/>
  <c r="BK320" i="1"/>
  <c r="BM320" i="1" s="1"/>
  <c r="BQ320" i="1"/>
  <c r="BK317" i="1"/>
  <c r="BM317" i="1" s="1"/>
  <c r="BQ317" i="1"/>
  <c r="BK316" i="1"/>
  <c r="BM316" i="1" s="1"/>
  <c r="BQ316" i="1"/>
  <c r="BK314" i="1"/>
  <c r="BM314" i="1" s="1"/>
  <c r="BQ314" i="1"/>
  <c r="BK315" i="1"/>
  <c r="BM315" i="1" s="1"/>
  <c r="BQ315" i="1"/>
  <c r="BK322" i="1"/>
  <c r="BQ322" i="1"/>
  <c r="BK325" i="1"/>
  <c r="BM325" i="1" s="1"/>
  <c r="BQ325" i="1"/>
  <c r="BK326" i="1"/>
  <c r="BM326" i="1" s="1"/>
  <c r="BQ326" i="1"/>
  <c r="BK323" i="1"/>
  <c r="BM323" i="1" s="1"/>
  <c r="BQ323" i="1"/>
  <c r="BK321" i="1"/>
  <c r="BM321" i="1" s="1"/>
  <c r="BQ321" i="1"/>
  <c r="BM330" i="1"/>
  <c r="BM346" i="1"/>
  <c r="BM283" i="1"/>
  <c r="BM219" i="1"/>
  <c r="BM156" i="1"/>
  <c r="BM91" i="1"/>
  <c r="BM27" i="1"/>
  <c r="BM278" i="1"/>
  <c r="BM194" i="1"/>
  <c r="BM110" i="1"/>
  <c r="BM26" i="1"/>
  <c r="BM126" i="1"/>
  <c r="BM289" i="1"/>
  <c r="BM193" i="1"/>
  <c r="BM105" i="1"/>
  <c r="BM17" i="1"/>
  <c r="BM292" i="1"/>
  <c r="BM228" i="1"/>
  <c r="BM164" i="1"/>
  <c r="BM100" i="1"/>
  <c r="BM36" i="1"/>
  <c r="BM311" i="1"/>
  <c r="BM247" i="1"/>
  <c r="BM183" i="1"/>
  <c r="BM120" i="1"/>
  <c r="BM55" i="1"/>
  <c r="BM230" i="1"/>
  <c r="BM147" i="1"/>
  <c r="BM62" i="1"/>
  <c r="BM305" i="1"/>
  <c r="BM213" i="1"/>
  <c r="BM122" i="1"/>
  <c r="BM33" i="1"/>
  <c r="BM256" i="1"/>
  <c r="BM192" i="1"/>
  <c r="BM129" i="1"/>
  <c r="BM64" i="1"/>
  <c r="BM207" i="1"/>
  <c r="BM63" i="1"/>
  <c r="BM262" i="1"/>
  <c r="BM94" i="1"/>
  <c r="BM381" i="1"/>
  <c r="BM313" i="1"/>
  <c r="BM114" i="1"/>
  <c r="BM280" i="1"/>
  <c r="BM24" i="1"/>
  <c r="BM259" i="1"/>
  <c r="BM195" i="1"/>
  <c r="BM67" i="1"/>
  <c r="BM398" i="1"/>
  <c r="BM310" i="1"/>
  <c r="BM226" i="1"/>
  <c r="BM143" i="1"/>
  <c r="BM54" i="1"/>
  <c r="BM209" i="1"/>
  <c r="BM277" i="1"/>
  <c r="BM185" i="1"/>
  <c r="BM97" i="1"/>
  <c r="BM268" i="1"/>
  <c r="BM204" i="1"/>
  <c r="BM141" i="1"/>
  <c r="BM76" i="1"/>
  <c r="BM12" i="1"/>
  <c r="BM160" i="1"/>
  <c r="BM47" i="1"/>
  <c r="BM306" i="1"/>
  <c r="BM159" i="1"/>
  <c r="BM301" i="1"/>
  <c r="BM273" i="1"/>
  <c r="BM89" i="1"/>
  <c r="BM296" i="1"/>
  <c r="BM168" i="1"/>
  <c r="BM40" i="1"/>
  <c r="BM265" i="1"/>
  <c r="BM303" i="1"/>
  <c r="BM255" i="1"/>
  <c r="BM271" i="1"/>
  <c r="BM246" i="1"/>
  <c r="BM163" i="1"/>
  <c r="BM78" i="1"/>
  <c r="BM373" i="1"/>
  <c r="BM257" i="1"/>
  <c r="BM41" i="1"/>
  <c r="BM297" i="1"/>
  <c r="BM205" i="1"/>
  <c r="BM118" i="1"/>
  <c r="BM29" i="1"/>
  <c r="BM384" i="1"/>
  <c r="BM284" i="1"/>
  <c r="BM220" i="1"/>
  <c r="BM157" i="1"/>
  <c r="BM92" i="1"/>
  <c r="BM28" i="1"/>
  <c r="BM191" i="1"/>
  <c r="BM79" i="1"/>
  <c r="BM198" i="1"/>
  <c r="BM14" i="1"/>
  <c r="BM293" i="1"/>
  <c r="BM134" i="1"/>
  <c r="BM200" i="1"/>
  <c r="BM72" i="1"/>
  <c r="BM188" i="1"/>
  <c r="BM221" i="1"/>
  <c r="BM153" i="1"/>
  <c r="BM132" i="1"/>
  <c r="BM235" i="1"/>
  <c r="BM43" i="1"/>
  <c r="BM131" i="1"/>
  <c r="BM181" i="1"/>
  <c r="BM217" i="1"/>
  <c r="BM37" i="1"/>
  <c r="BM308" i="1"/>
  <c r="BM180" i="1"/>
  <c r="BM52" i="1"/>
  <c r="BM263" i="1"/>
  <c r="BM199" i="1"/>
  <c r="BM136" i="1"/>
  <c r="BM71" i="1"/>
  <c r="BM402" i="1"/>
  <c r="BM254" i="1"/>
  <c r="BM166" i="1"/>
  <c r="BM82" i="1"/>
  <c r="BM269" i="1"/>
  <c r="BM53" i="1"/>
  <c r="BM237" i="1"/>
  <c r="BM146" i="1"/>
  <c r="BM57" i="1"/>
  <c r="BM272" i="1"/>
  <c r="BM208" i="1"/>
  <c r="BM145" i="1"/>
  <c r="BM80" i="1"/>
  <c r="BM16" i="1"/>
  <c r="BM239" i="1"/>
  <c r="BM95" i="1"/>
  <c r="BM135" i="1"/>
  <c r="BM25" i="1"/>
  <c r="BM158" i="1"/>
  <c r="BM312" i="1"/>
  <c r="BM184" i="1"/>
  <c r="BM56" i="1"/>
  <c r="BM275" i="1"/>
  <c r="BM211" i="1"/>
  <c r="BM148" i="1"/>
  <c r="BM83" i="1"/>
  <c r="BM19" i="1"/>
  <c r="BM299" i="1"/>
  <c r="BM171" i="1"/>
  <c r="BM309" i="1"/>
  <c r="BM187" i="1"/>
  <c r="BM151" i="1"/>
  <c r="BM66" i="1"/>
  <c r="BM233" i="1"/>
  <c r="BM13" i="1"/>
  <c r="BM241" i="1"/>
  <c r="BM150" i="1"/>
  <c r="BM61" i="1"/>
  <c r="BM260" i="1"/>
  <c r="BM196" i="1"/>
  <c r="BM107" i="1"/>
  <c r="BM302" i="1"/>
  <c r="BM214" i="1"/>
  <c r="BM46" i="1"/>
  <c r="BM130" i="1"/>
  <c r="BM244" i="1"/>
  <c r="BM117" i="1"/>
  <c r="BM251" i="1"/>
  <c r="BM124" i="1"/>
  <c r="BM59" i="1"/>
  <c r="BL406" i="1"/>
  <c r="BM238" i="1"/>
  <c r="BM347" i="1"/>
  <c r="BM267" i="1"/>
  <c r="BM203" i="1"/>
  <c r="BM140" i="1"/>
  <c r="BM75" i="1"/>
  <c r="BM11" i="1"/>
  <c r="BJ406" i="1"/>
  <c r="BM10" i="1"/>
  <c r="BM322" i="1"/>
  <c r="BM258" i="1"/>
  <c r="BM174" i="1"/>
  <c r="BM86" i="1"/>
  <c r="BM285" i="1"/>
  <c r="BM69" i="1"/>
  <c r="BM173" i="1"/>
  <c r="BM85" i="1"/>
  <c r="BM276" i="1"/>
  <c r="BM212" i="1"/>
  <c r="BM149" i="1"/>
  <c r="BM133" i="1"/>
  <c r="BM68" i="1"/>
  <c r="BM279" i="1"/>
  <c r="BM215" i="1"/>
  <c r="BM152" i="1"/>
  <c r="BM87" i="1"/>
  <c r="BM23" i="1"/>
  <c r="BM274" i="1"/>
  <c r="BM190" i="1"/>
  <c r="BM102" i="1"/>
  <c r="BM22" i="1"/>
  <c r="BM109" i="1"/>
  <c r="BM261" i="1"/>
  <c r="BM169" i="1"/>
  <c r="BM77" i="1"/>
  <c r="BM288" i="1"/>
  <c r="BM224" i="1"/>
  <c r="BM161" i="1"/>
  <c r="BM96" i="1"/>
  <c r="BM32" i="1"/>
  <c r="BM128" i="1"/>
  <c r="BM178" i="1"/>
  <c r="BM30" i="1"/>
  <c r="BM142" i="1"/>
  <c r="BM201" i="1"/>
  <c r="BM21" i="1"/>
  <c r="BM216" i="1"/>
  <c r="BM88" i="1"/>
  <c r="BM291" i="1"/>
  <c r="BM227" i="1"/>
  <c r="BM111" i="1"/>
  <c r="BM99" i="1"/>
  <c r="BM35" i="1"/>
  <c r="BM270" i="1"/>
  <c r="BM182" i="1"/>
  <c r="BM98" i="1"/>
  <c r="BM18" i="1"/>
  <c r="BM93" i="1"/>
  <c r="BM229" i="1"/>
  <c r="BM138" i="1"/>
  <c r="BM49" i="1"/>
  <c r="BM300" i="1"/>
  <c r="BM236" i="1"/>
  <c r="BM172" i="1"/>
  <c r="BM108" i="1"/>
  <c r="BM44" i="1"/>
  <c r="BM223" i="1"/>
  <c r="BM112" i="1"/>
  <c r="BM222" i="1"/>
  <c r="BM50" i="1"/>
  <c r="BM81" i="1"/>
  <c r="BM177" i="1"/>
  <c r="BM232" i="1"/>
  <c r="BM104" i="1"/>
  <c r="BM84" i="1"/>
  <c r="BM20" i="1"/>
  <c r="BM295" i="1"/>
  <c r="BM231" i="1"/>
  <c r="BM167" i="1"/>
  <c r="BM103" i="1"/>
  <c r="BM39" i="1"/>
  <c r="BM294" i="1"/>
  <c r="BM210" i="1"/>
  <c r="BM127" i="1"/>
  <c r="BM38" i="1"/>
  <c r="BM165" i="1"/>
  <c r="BM281" i="1"/>
  <c r="BM189" i="1"/>
  <c r="BM101" i="1"/>
  <c r="BM304" i="1"/>
  <c r="BM240" i="1"/>
  <c r="BM176" i="1"/>
  <c r="BM113" i="1"/>
  <c r="BM48" i="1"/>
  <c r="BM175" i="1"/>
  <c r="BM31" i="1"/>
  <c r="BM242" i="1"/>
  <c r="BM70" i="1"/>
  <c r="BM245" i="1"/>
  <c r="BM249" i="1"/>
  <c r="BM65" i="1"/>
  <c r="BM248" i="1"/>
  <c r="BM121" i="1"/>
  <c r="BM307" i="1"/>
  <c r="BM243" i="1"/>
  <c r="BM179" i="1"/>
  <c r="BM116" i="1"/>
  <c r="BM51" i="1"/>
  <c r="BM290" i="1"/>
  <c r="BM206" i="1"/>
  <c r="BM119" i="1"/>
  <c r="BM34" i="1"/>
  <c r="BM154" i="1"/>
  <c r="BM253" i="1"/>
  <c r="BM162" i="1"/>
  <c r="BM73" i="1"/>
  <c r="BM252" i="1"/>
  <c r="BM125" i="1"/>
  <c r="BM60" i="1"/>
  <c r="BM287" i="1"/>
  <c r="BM144" i="1"/>
  <c r="BM15" i="1"/>
  <c r="BM286" i="1"/>
  <c r="BM115" i="1"/>
  <c r="BM197" i="1"/>
  <c r="BM225" i="1"/>
  <c r="BM45" i="1"/>
  <c r="BM264" i="1"/>
  <c r="BM137" i="1"/>
  <c r="BF406" i="1"/>
  <c r="FP407" i="8" s="1"/>
  <c r="FP408" i="8" s="1"/>
  <c r="FP578" i="8" s="1"/>
  <c r="FP579" i="8" s="1"/>
  <c r="BD406" i="1"/>
  <c r="BB407" i="1"/>
  <c r="FP413" i="8" l="1"/>
  <c r="FP409" i="8"/>
  <c r="FP411" i="8" s="1"/>
  <c r="BK406" i="1"/>
  <c r="BM406" i="1" s="1"/>
</calcChain>
</file>

<file path=xl/comments1.xml><?xml version="1.0" encoding="utf-8"?>
<comments xmlns="http://schemas.openxmlformats.org/spreadsheetml/2006/main">
  <authors>
    <author>nachpev</author>
  </authors>
  <commentList>
    <comment ref="EC143" authorId="0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зменшення площі неудосконаленого покриття</t>
        </r>
      </text>
    </comment>
    <comment ref="EQ143" authorId="0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зменшення площі неудосконаленого покриття</t>
        </r>
      </text>
    </comment>
    <comment ref="EC156" authorId="0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зменшила до 208 м2 площу неудоск.покриття</t>
        </r>
      </text>
    </comment>
    <comment ref="EC164" authorId="0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зменшила площу асфальту з 300 до 200 м.</t>
        </r>
      </text>
    </comment>
  </commentList>
</comments>
</file>

<file path=xl/sharedStrings.xml><?xml version="1.0" encoding="utf-8"?>
<sst xmlns="http://schemas.openxmlformats.org/spreadsheetml/2006/main" count="10931" uniqueCount="2852">
  <si>
    <t>Поверхів</t>
  </si>
  <si>
    <t>Загальна площа</t>
  </si>
  <si>
    <t>Площа першого поверху</t>
  </si>
  <si>
    <t>Собівартість з ПДВ</t>
  </si>
  <si>
    <t>1. Технічне обслуговування внутрішньобудинкових систем: водопостачання; водовідведення; теплопостачання; гарячого водопостачання; зливової каналізації; електропостачання; газопостачання.</t>
  </si>
  <si>
    <t>2. Технічне обслуговування ліфтів</t>
  </si>
  <si>
    <t>3. Обслуговування систем диспетчеризації</t>
  </si>
  <si>
    <t>4. Обслуговування димових та вентиляційних каналів</t>
  </si>
  <si>
    <t>6. Поточний ремонт конструктивних елементів, технічних пристроїв будинків та елементів зовнішнього упорядження, що розміщені на закріпленій в установленому порядку прибудинковій території (в тому числі спортивних, дитячих та інших майданчиків), та іншого спільного майна багатоквартирного будинку</t>
  </si>
  <si>
    <t>7. Поточний ремонт внутрішньобудинкових систем: водопостачання; водовідведення; теплопостачання; гарячого водопостачання; зливової каналізації; електропостачання; газопостачання.</t>
  </si>
  <si>
    <t>9. Прибирання прибудинкової території</t>
  </si>
  <si>
    <t>10. Прибирання приміщень загального користування (у тому числі допоміжних)</t>
  </si>
  <si>
    <t>11. Прибирання і вивезення снігу, посипання частини прибудинкової території, призначеної для проходу та проїзду, протиожеледними сумішами</t>
  </si>
  <si>
    <t>12. Дератизація</t>
  </si>
  <si>
    <t>13. Дезінсекція</t>
  </si>
  <si>
    <t>20. Витрати з освітлення місць загального користування і підвальних приміщень та підкачування води</t>
  </si>
  <si>
    <t>22. Витрати з енергопостачання для ліфтів</t>
  </si>
  <si>
    <t>24. Винагорода управителя</t>
  </si>
  <si>
    <t>Тариф</t>
  </si>
  <si>
    <t>Площа</t>
  </si>
  <si>
    <t>м кв.</t>
  </si>
  <si>
    <t>грн</t>
  </si>
  <si>
    <t>грн./м кв</t>
  </si>
  <si>
    <t>грн.</t>
  </si>
  <si>
    <t>м кв</t>
  </si>
  <si>
    <t>1</t>
  </si>
  <si>
    <t>2</t>
  </si>
  <si>
    <t>3</t>
  </si>
  <si>
    <t>4</t>
  </si>
  <si>
    <t>5</t>
  </si>
  <si>
    <t>6</t>
  </si>
  <si>
    <t>8</t>
  </si>
  <si>
    <t>9</t>
  </si>
  <si>
    <t>10</t>
  </si>
  <si>
    <t>14</t>
  </si>
  <si>
    <t>16</t>
  </si>
  <si>
    <t>Податок на землю</t>
  </si>
  <si>
    <t>2-й провулок ТРАКТОРНИЙ,  7</t>
  </si>
  <si>
    <t>пр-т МИРУ,  7А</t>
  </si>
  <si>
    <t>пр-т ПЕРЕМОГИ,  108</t>
  </si>
  <si>
    <t>пр-т ПЕРЕМОГИ,  128</t>
  </si>
  <si>
    <t>пр-т МИРУ,  29</t>
  </si>
  <si>
    <t>пр-т МИРУ,  17</t>
  </si>
  <si>
    <t>пр-т МИРУ,  17А</t>
  </si>
  <si>
    <t>пр-т МИРУ,  21</t>
  </si>
  <si>
    <t>пр-т МИРУ,  27</t>
  </si>
  <si>
    <t>пр-т ПЕРЕМОГИ,  89</t>
  </si>
  <si>
    <t>пр-т ПЕРЕМОГИ,  91</t>
  </si>
  <si>
    <t>пр-т ПЕРЕМОГИ,  98</t>
  </si>
  <si>
    <t>пр-т МИРУ,  35</t>
  </si>
  <si>
    <t>пр-т МИРУ,  35А</t>
  </si>
  <si>
    <t>пр-т МИРУ,  35Б</t>
  </si>
  <si>
    <t>пр-т МИРУ,  45</t>
  </si>
  <si>
    <t>пр-т МИРУ,  47</t>
  </si>
  <si>
    <t>пр-т МИРУ,  55</t>
  </si>
  <si>
    <t>пр-т МИРУ,  61</t>
  </si>
  <si>
    <t>пр-т МИРУ,  75Б</t>
  </si>
  <si>
    <t>пр-т ПЕРЕМОГИ,  103</t>
  </si>
  <si>
    <t>пр-т ПЕРЕМОГИ,  117</t>
  </si>
  <si>
    <t>пр-т ПЕРЕМОГИ,  119</t>
  </si>
  <si>
    <t>пр-т ПЕРЕМОГИ,  121</t>
  </si>
  <si>
    <t>пр-т ПЕРЕМОГИ,  125</t>
  </si>
  <si>
    <t>пр-т ПЕРЕМОГИ,  170</t>
  </si>
  <si>
    <t>пр-т ПЕРЕМОГИ,  174</t>
  </si>
  <si>
    <t>пр-т ПЕРЕМОГИ,  176</t>
  </si>
  <si>
    <t>пр-т ПЕРЕМОГИ,  178</t>
  </si>
  <si>
    <t>пр-т ПЕРЕМОГИ,  180</t>
  </si>
  <si>
    <t>пр-т ПЕРЕМОГИ,  182</t>
  </si>
  <si>
    <t>пр-т ПЕРЕМОГИ,  187</t>
  </si>
  <si>
    <t>пр-т ПЕРЕМОГИ,  189</t>
  </si>
  <si>
    <t>пр-т ПЕРЕМОГИ,  193</t>
  </si>
  <si>
    <t>пр-т ПЕРЕМОГИ,  195</t>
  </si>
  <si>
    <t>пр-т ПЕРЕМОГИ,  199</t>
  </si>
  <si>
    <t>пр-т ПЕРЕМОГИ,  90</t>
  </si>
  <si>
    <t>пр-т ПЕРЕМОГИ,  93</t>
  </si>
  <si>
    <t>пр-т ПЕРЕМОГИ,  94</t>
  </si>
  <si>
    <t>пр-т ПЕРЕМОГИ,  96</t>
  </si>
  <si>
    <t>пр-т ПЕРЕМОГИ,  100</t>
  </si>
  <si>
    <t>пр-т ПЕРЕМОГИ,  102</t>
  </si>
  <si>
    <t>пр-т ПЕРЕМОГИ,  107</t>
  </si>
  <si>
    <t>пр-т ПЕРЕМОГИ,  108г</t>
  </si>
  <si>
    <t>пр-т ПЕРЕМОГИ,  115</t>
  </si>
  <si>
    <t>пр-т ПЕРЕМОГИ,  123А</t>
  </si>
  <si>
    <t>пр-т ПЕРЕМОГИ,  143</t>
  </si>
  <si>
    <t>пр-т ПЕРЕМОГИ,  149</t>
  </si>
  <si>
    <t>пр-т ПЕРЕМОГИ,  151</t>
  </si>
  <si>
    <t>пр-т ПЕРЕМОГИ,  153</t>
  </si>
  <si>
    <t>пр-т ПЕРЕМОГИ,  159</t>
  </si>
  <si>
    <t>пр-т ПЕРЕМОГИ,  162</t>
  </si>
  <si>
    <t>пр-т ПЕРЕМОГИ,  164</t>
  </si>
  <si>
    <t>пр-т ПЕРЕМОГИ,  166</t>
  </si>
  <si>
    <t>пр-т ПЕРЕМОГИ,  168</t>
  </si>
  <si>
    <t>пр-т ПЕРЕМОГИ,  92</t>
  </si>
  <si>
    <t>пр-т ПЕРЕМОГИ,  147</t>
  </si>
  <si>
    <t>пр-т ПЕРЕМОГИ,  145</t>
  </si>
  <si>
    <t>пр-т ПЕРЕМОГИ,  155</t>
  </si>
  <si>
    <t>пр-т ПЕРЕМОГИ,  104</t>
  </si>
  <si>
    <t>пров.АКАДЕМIКА ПАВЛОВА,  2</t>
  </si>
  <si>
    <t>пров.АКАДЕМIКА ПАВЛОВА,  2А</t>
  </si>
  <si>
    <t>пров.АКАДЕМIКА ПАВЛОВА,  4</t>
  </si>
  <si>
    <t>пров.АКАДЕМIКА ПАВЛОВА,  6</t>
  </si>
  <si>
    <t>пров.АКАДЕМIКА ПАВЛОВА,  8</t>
  </si>
  <si>
    <t>пров.КВАРТАЛЬНИЙ,  7</t>
  </si>
  <si>
    <t>вул.АНДРІЇВСЬКА,  17</t>
  </si>
  <si>
    <t>вул.ГАНЖІВСЬКА,  4</t>
  </si>
  <si>
    <t>вул.ГАНЖІВСЬКА,  6А</t>
  </si>
  <si>
    <t>вул.ГАНЖІВСЬКА,  7</t>
  </si>
  <si>
    <t>вул.ГЕТЬМАНА ПОЛУБОТКА,  101</t>
  </si>
  <si>
    <t>вул.ГЕТЬМАНА ПОЛУБОТКА,  103</t>
  </si>
  <si>
    <t>вул.ГЕТЬМАНА ПОЛУБОТКА,  124</t>
  </si>
  <si>
    <t>вул.ГЕТЬМАНА ПОЛУБОТКА,  124А</t>
  </si>
  <si>
    <t>вул.ГЕТЬМАНА ПОЛУБОТКА,  126</t>
  </si>
  <si>
    <t>вул.ГЕТЬМАНА ПОЛУБОТКА,  126А</t>
  </si>
  <si>
    <t>вул.ГЕТЬМАНА ПОЛУБОТКА,  126Б</t>
  </si>
  <si>
    <t>вул.ГЕТЬМАНА ПОЛУБОТКА,  128</t>
  </si>
  <si>
    <t>вул.ГЕТЬМАНА ПОЛУБОТКА,  128А</t>
  </si>
  <si>
    <t>вул.ГЕТЬМАНА ПОЛУБОТКА,  128Б</t>
  </si>
  <si>
    <t>вул.ГЕТЬМАНА ПОЛУБОТКА,  130</t>
  </si>
  <si>
    <t>вул.ГЕТЬМАНА ПОЛУБОТКА,  130А</t>
  </si>
  <si>
    <t>вул.ГЕТЬМАНА ПОЛУБОТКА,  19</t>
  </si>
  <si>
    <t>вул.ГЕТЬМАНА ПОЛУБОТКА,  97</t>
  </si>
  <si>
    <t>вул.ГЕТЬМАНА ПОЛУБОТКА,  99</t>
  </si>
  <si>
    <t>вул.ГОНЧА,  11</t>
  </si>
  <si>
    <t>вул.ГОНЧА,  22</t>
  </si>
  <si>
    <t>вул.ГОНЧА,  22А</t>
  </si>
  <si>
    <t>вул.ГОНЧА,  24</t>
  </si>
  <si>
    <t>вул.ГОНЧА,  42</t>
  </si>
  <si>
    <t>вул.ГОНЧА,  48</t>
  </si>
  <si>
    <t>вул.ГОНЧА,  50</t>
  </si>
  <si>
    <t>вул.ГОНЧА,  62А</t>
  </si>
  <si>
    <t>вул.ГОНЧА,  67</t>
  </si>
  <si>
    <t>вул.ГОНЧА,  69А</t>
  </si>
  <si>
    <t>вул.ГОНЧА,  77</t>
  </si>
  <si>
    <t>вул.ГОНЧА,  77А</t>
  </si>
  <si>
    <t>вул.ГОНЧА,  77Б</t>
  </si>
  <si>
    <t>вул.ДМИТРА ЛИЗОГУБА,  12</t>
  </si>
  <si>
    <t>вул.ДМИТРА ЛИЗОГУБА,  7</t>
  </si>
  <si>
    <t>вул.ДМИТРА ЛИЗОГУБА,  9</t>
  </si>
  <si>
    <t>вул.ЗЕЛЕНА,  17</t>
  </si>
  <si>
    <t>вул.ЗЕЛЕНА,  17А</t>
  </si>
  <si>
    <t>вул.ЗЕЛЕНА,  18</t>
  </si>
  <si>
    <t>вул.ЗЕЛЕНА,  3</t>
  </si>
  <si>
    <t>вул.ЗЕЛЕНА,  3А</t>
  </si>
  <si>
    <t>вул.ЗЕЛЕНА,  4</t>
  </si>
  <si>
    <t>вул.ЗЕЛЕНА,  4А</t>
  </si>
  <si>
    <t>вул.ЗЕЛЕНА,  5В</t>
  </si>
  <si>
    <t>вул.КИЇВСЬКА,  19</t>
  </si>
  <si>
    <t>вул.КИЇВСЬКА,  21</t>
  </si>
  <si>
    <t>вул.КИЇВСЬКА,  32</t>
  </si>
  <si>
    <t>вул.КОСТОМАРІВСЬКА,  3А</t>
  </si>
  <si>
    <t>вул.КОЦЮБИНСЬКОГО,  92</t>
  </si>
  <si>
    <t>вул.КОЦЮБИНСЬКОГО,  94</t>
  </si>
  <si>
    <t>вул.КОЧЕРГИ,  16</t>
  </si>
  <si>
    <t>вул.КОЧЕРГИ,  5</t>
  </si>
  <si>
    <t>вул.КОЧЕРГИ,  7</t>
  </si>
  <si>
    <t>вул.Кривулевська,  3А</t>
  </si>
  <si>
    <t>вул.ЛЕРМОНТОВА,  5</t>
  </si>
  <si>
    <t>вул.ЛОМОНОСОВА,  5</t>
  </si>
  <si>
    <t>вул.ЛЮБОМИРА БОДНАРУКА,  29</t>
  </si>
  <si>
    <t>вул.ЛЮБОМИРА БОДНАРУКА,  32</t>
  </si>
  <si>
    <t>вул.ЛЮБОМИРА БОДНАРУКА,  32А</t>
  </si>
  <si>
    <t>вул.ЛЮБОМИРА БОДНАРУКА,  7</t>
  </si>
  <si>
    <t>вул.МАЧЕРЕТІВСЬКА,  10</t>
  </si>
  <si>
    <t>вул.МАЧЕРЕТІВСЬКА,  12</t>
  </si>
  <si>
    <t>вул.МАЧЕРЕТІВСЬКА,  12А</t>
  </si>
  <si>
    <t>вул.МАЧЕРЕТІВСЬКА,  14</t>
  </si>
  <si>
    <t>вул.МЕНДЕЛЕЕВА,  3</t>
  </si>
  <si>
    <t>вул.МИЛОРАДОВИЧІВ,  44А</t>
  </si>
  <si>
    <t>вул.МИХАЙЛОФЕДОРІВСЬКА,  3</t>
  </si>
  <si>
    <t>вул.МСТИСЛАВСЬКА,  24</t>
  </si>
  <si>
    <t>вул.МСТИСЛАВСЬКА,  35</t>
  </si>
  <si>
    <t>вул.МСТИСЛАВСЬКА,  55</t>
  </si>
  <si>
    <t>вул.МСТИСЛАВСЬКА,  55А</t>
  </si>
  <si>
    <t>вул.МСТИСЛАВСЬКА,  59</t>
  </si>
  <si>
    <t>вул.МСТИСЛАВСЬКА,  59А</t>
  </si>
  <si>
    <t>вул.МУЗЕЙНА,  1А</t>
  </si>
  <si>
    <t>вул.МУЗЕЙНА,  1В</t>
  </si>
  <si>
    <t>вул.МУЗЕЙНА,  1Г</t>
  </si>
  <si>
    <t>вул.ОЛЕГА МІХНЮКА,  10</t>
  </si>
  <si>
    <t>вул.ОЛЕГА МІХНЮКА,  19</t>
  </si>
  <si>
    <t>вул.ОЛЕГА МІХНЮКА,  45</t>
  </si>
  <si>
    <t>вул.ОЛЕГА МІХНЮКА,  45А</t>
  </si>
  <si>
    <t>вул.ОЛЕГА МІХНЮКА,  47</t>
  </si>
  <si>
    <t>вул.ОЛЕГА МІХНЮКА,  47А</t>
  </si>
  <si>
    <t>вул.ОЛЕГА МІХНЮКА,  47Б</t>
  </si>
  <si>
    <t>вул.ОЛЕКСІЯ ФЛЬОРОВА,  32</t>
  </si>
  <si>
    <t>вул.ОЛЕКСАНДРА МОЛОДЧОГО,  38</t>
  </si>
  <si>
    <t>вул.ОЛЕКСАНДРА МОЛОДЧОГО,  5</t>
  </si>
  <si>
    <t>вул.ОЛЕКСАНДРА МОЛОДЧОГО,  7</t>
  </si>
  <si>
    <t>вул.ОЛЕКСАНДРА МОЛОДЧОГО,  74</t>
  </si>
  <si>
    <t>вул.ОСВIТИ,  83</t>
  </si>
  <si>
    <t>вул.П`ЯТНИЦЬКА,  40</t>
  </si>
  <si>
    <t>вул.П`ЯТНИЦЬКА,  75</t>
  </si>
  <si>
    <t>вул.П`ЯТНИЦЬКА,  77</t>
  </si>
  <si>
    <t>вул.П`ЯТНИЦЬКА,  82</t>
  </si>
  <si>
    <t>вул.ПРЕОБРАЖЕНСЬКА,  28</t>
  </si>
  <si>
    <t>вул.ПУШКIНА,  2</t>
  </si>
  <si>
    <t>вул.ПУШКIНА,  4</t>
  </si>
  <si>
    <t>вул.РОДИМЦЕВА,  13</t>
  </si>
  <si>
    <t>вул.С.РУСОВОЇ,  15</t>
  </si>
  <si>
    <t>вул.С.РУСОВОЇ,  23</t>
  </si>
  <si>
    <t>вул.СВЯТОМИКОЛАЇВСЬКА,  27</t>
  </si>
  <si>
    <t>вул.СВЯТОМИКОЛАЇВСЬКА,  28</t>
  </si>
  <si>
    <t>вул.СЕРЬОЖНIКОВА,  8А</t>
  </si>
  <si>
    <t>вул.ТЕРЕНТІЯ КОРЕНЯ,  12</t>
  </si>
  <si>
    <t>вул.ЧЕРНИШЕВСЬКОГО,  16</t>
  </si>
  <si>
    <t>вул.ЧЕРНИШЕВСЬКОГО,  24</t>
  </si>
  <si>
    <t>вул.ЧЕРНИШЕВСЬКОГО,  3</t>
  </si>
  <si>
    <t>вул.ЧЕРНИШЕВСЬКОГО,  30</t>
  </si>
  <si>
    <t>вул.ЧЕРНИШЕВСЬКОГО,  32</t>
  </si>
  <si>
    <t>вул.ГЕРОЇВ ЧОРНОБИЛЯ,  2</t>
  </si>
  <si>
    <t>вул.ГЕРОЇВ ЧОРНОБИЛЯ,  4</t>
  </si>
  <si>
    <t>вул.ГЕТЬМАНА ПОЛУБОТКА,  26</t>
  </si>
  <si>
    <t>вул.ГЕТЬМАНА ПОЛУБОТКА,  28</t>
  </si>
  <si>
    <t>вул.ГОНЧА,  18</t>
  </si>
  <si>
    <t>вул.ЗЕЛЕНА,  5Б</t>
  </si>
  <si>
    <t>вул.КОЦЮБИНСЬКОГО,  58</t>
  </si>
  <si>
    <t>вул.КОЦЮБИНСЬКОГО,  60</t>
  </si>
  <si>
    <t>вул.КОЦЮБИНСЬКОГО,  62</t>
  </si>
  <si>
    <t>вул.КОЦЮБИНСЬКОГО,  63</t>
  </si>
  <si>
    <t>вул.КОЦЮБИНСЬКОГО,  64</t>
  </si>
  <si>
    <t>вул.КОЦЮБИНСЬКОГО,  66</t>
  </si>
  <si>
    <t>вул.КОЦЮБИНСЬКОГО,  67</t>
  </si>
  <si>
    <t>вул.КОЦЮБИНСЬКОГО,  68</t>
  </si>
  <si>
    <t>вул.КОЦЮБИНСЬКОГО,  72</t>
  </si>
  <si>
    <t>вул.КОЦЮБИНСЬКОГО,  75</t>
  </si>
  <si>
    <t>вул.КОЧЕРГИ,  4А</t>
  </si>
  <si>
    <t>вул.МСТИСЛАВСЬКА,  14</t>
  </si>
  <si>
    <t>вул.МСТИСЛАВСЬКА,  16</t>
  </si>
  <si>
    <t>вул.МСТИСЛАВСЬКА,  23</t>
  </si>
  <si>
    <t>вул.ОЛЕКСАНДРА МОЛОДЧОГО,  35а</t>
  </si>
  <si>
    <t>вул.ОЛЕКСАНДРА МОЛОДЧОГО,  7А</t>
  </si>
  <si>
    <t>вул.П`ЯТНИЦЬКА,  11</t>
  </si>
  <si>
    <t>вул.П`ЯТНИЦЬКА,  111</t>
  </si>
  <si>
    <t>вул.П`ЯТНИЦЬКА,  124</t>
  </si>
  <si>
    <t>вул.П`ЯТНИЦЬКА,  13</t>
  </si>
  <si>
    <t>вул.П`ЯТНИЦЬКА,  14</t>
  </si>
  <si>
    <t>вул.П`ЯТНИЦЬКА,  25</t>
  </si>
  <si>
    <t>вул.П`ЯТНИЦЬКА,  3</t>
  </si>
  <si>
    <t>вул.П`ЯТНИЦЬКА,  38</t>
  </si>
  <si>
    <t>вул.П`ЯТНИЦЬКА,  5</t>
  </si>
  <si>
    <t>вул.П`ЯТНИЦЬКА,  6</t>
  </si>
  <si>
    <t>вул.П`ЯТНИЦЬКА,  7</t>
  </si>
  <si>
    <t>вул.ПРЕОБРАЖЕНСЬКА,  22</t>
  </si>
  <si>
    <t>вул.ПРЕОБРАЖЕНСЬКА,  30</t>
  </si>
  <si>
    <t>вул.ПРЕОБРАЖЕНСЬКА,  5</t>
  </si>
  <si>
    <t>вул.ПУШКIНА,  14</t>
  </si>
  <si>
    <t>вул.РОДИМЦЕВА,  12</t>
  </si>
  <si>
    <t>вул.РОДИМЦЕВА,  14</t>
  </si>
  <si>
    <t xml:space="preserve">вул.СТАРОКАЗАРМЕНА ДIЛЬНИЦЯ,  2 А  </t>
  </si>
  <si>
    <t>вул.ЧЕРНИШЕВСЬКОГО,  25А</t>
  </si>
  <si>
    <t>вул.ШЕВЧЕНКА,  30</t>
  </si>
  <si>
    <t>вул.ШЕВЧЕНКА,  48</t>
  </si>
  <si>
    <t>вул.ГЕТЬМАНА ПОЛУБОТКА,  10</t>
  </si>
  <si>
    <t>вул.ГЕТЬМАНА ПОЛУБОТКА,  12</t>
  </si>
  <si>
    <t>вул.ГОНЧА,  30</t>
  </si>
  <si>
    <t>вул.КОЦЮБИНСЬКОГО,  69</t>
  </si>
  <si>
    <t>вул.ПРЕОБРАЖЕНСЬКА,  4</t>
  </si>
  <si>
    <t>вул.СЕРЬОЖНIКОВА,  6</t>
  </si>
  <si>
    <t>вул.ЧЕРНИШЕВСЬКОГО,  12</t>
  </si>
  <si>
    <t>вул.ЧЕРНИШЕВСЬКОГО,  14</t>
  </si>
  <si>
    <t>вул.ГЕТЬМАНА ПОЛУБОТКА,  16</t>
  </si>
  <si>
    <t>вул.ГЕТЬМАНА ПОЛУБОТКА,  20</t>
  </si>
  <si>
    <t>вул.ГЕТЬМАНА ПОЛУБОТКА,  24</t>
  </si>
  <si>
    <t>вул.ГЕТЬМАНА ПОЛУБОТКА,  4</t>
  </si>
  <si>
    <t>вул.ГЕТЬМАНА ПОЛУБОТКА,  5</t>
  </si>
  <si>
    <t>вул.ГОГОЛЯ,  22</t>
  </si>
  <si>
    <t>вул.ГОНЧА,  17А</t>
  </si>
  <si>
    <t>вул.КОЦЮБИНСЬКОГО,  58A</t>
  </si>
  <si>
    <t>вул.КОЦЮБИНСЬКОГО,  69А</t>
  </si>
  <si>
    <t>вул.КОЦЮБИНСЬКОГО,  74</t>
  </si>
  <si>
    <t>вул.МСТИСЛАВСЬКА,  10</t>
  </si>
  <si>
    <t>вул.МСТИСЛАВСЬКА,  12</t>
  </si>
  <si>
    <t>вул.МСТИСЛАВСЬКА,  3</t>
  </si>
  <si>
    <t>вул.ОЛЕКСАНДРА МОЛОДЧОГО,  12А</t>
  </si>
  <si>
    <t>вул.П`ЯТНИЦЬКА,  36</t>
  </si>
  <si>
    <t>вул.ПРЕОБРАЖЕНСЬКА,  2</t>
  </si>
  <si>
    <t>вул.ПРЕОБРАЖЕНСЬКА,  6</t>
  </si>
  <si>
    <t>вул.РОДИМЦЕВА,  2</t>
  </si>
  <si>
    <t>вул.СЕРЬОЖНIКОВА,  1</t>
  </si>
  <si>
    <t>вул.СЕРЬОЖНIКОВА,  10</t>
  </si>
  <si>
    <t>вул.СЕРЬОЖНIКОВА,  2</t>
  </si>
  <si>
    <t>вул.СЕРЬОЖНIКОВА,  5</t>
  </si>
  <si>
    <t>вул.СЕРЬОЖНIКОВА,  6А</t>
  </si>
  <si>
    <t>вул.СЕРЬОЖНIКОВА,  7</t>
  </si>
  <si>
    <t>вул.ШЕВЧЕНКА,  10</t>
  </si>
  <si>
    <t>вул.ШЕВЧЕНКА,  14</t>
  </si>
  <si>
    <t>вул.ШЕВЧЕНКА,  19</t>
  </si>
  <si>
    <t>вул.ШЕВЧЕНКА,  27</t>
  </si>
  <si>
    <t>вул.ШЕВЧЕНКА,  53</t>
  </si>
  <si>
    <t>вул.ШЕВЧЕНКА,  53А</t>
  </si>
  <si>
    <t>вул.ШЕВЧЕНКА,  9</t>
  </si>
  <si>
    <t>вул.I. ШРАГА,  4</t>
  </si>
  <si>
    <t>вул.I. ШРАГА,  9</t>
  </si>
  <si>
    <t>вул.ГЕРОЇВ ЧОРНОБИЛЯ,  4А</t>
  </si>
  <si>
    <t>вул.ГЕТЬМАНА ПОЛУБОТКА,  11</t>
  </si>
  <si>
    <t>вул.ГЕТЬМАНА ПОЛУБОТКА,  30</t>
  </si>
  <si>
    <t>вул.ГЕТЬМАНА ПОЛУБОТКА,  7</t>
  </si>
  <si>
    <t>вул.ГЕТЬМАНА ПОЛУБОТКА,  8А</t>
  </si>
  <si>
    <t>вул.ГОГОЛЯ,  10</t>
  </si>
  <si>
    <t>вул.ГОГОЛЯ,  8</t>
  </si>
  <si>
    <t>вул.ГОНЧА,  12</t>
  </si>
  <si>
    <t>вул.ГОНЧА,  14</t>
  </si>
  <si>
    <t>вул.ГОНЧА,  16</t>
  </si>
  <si>
    <t>вул.ГОНЧА,  26</t>
  </si>
  <si>
    <t>вул.ГОНЧА,  41</t>
  </si>
  <si>
    <t>вул.ГОНЧА,  80</t>
  </si>
  <si>
    <t>вул.ГОНЧА,  88</t>
  </si>
  <si>
    <t>вул.КИЇВСЬКА,  5</t>
  </si>
  <si>
    <t>вул.КОЦЮБИНСЬКОГО,  76</t>
  </si>
  <si>
    <t>вул.КОЦЮБИНСЬКОГО,  78</t>
  </si>
  <si>
    <t>вул.ЛЕРМОНТОВА,  5А</t>
  </si>
  <si>
    <t>вул.ЛЮБОМИРА БОДНАРУКА,  8</t>
  </si>
  <si>
    <t>вул.МСТИСЛАВСЬКА,  20</t>
  </si>
  <si>
    <t>вул.МСТИСЛАВСЬКА,  25</t>
  </si>
  <si>
    <t>вул.МСТИСЛАВСЬКА,  33</t>
  </si>
  <si>
    <t>вул.МСТИСЛАВСЬКА,  38А</t>
  </si>
  <si>
    <t>вул.ОЛЕГА МІХНЮКА,  7</t>
  </si>
  <si>
    <t>вул.ОЛЕКСАНДРА МОЛОДЧОГО,  8</t>
  </si>
  <si>
    <t>вул.ОСВIТИ,  29</t>
  </si>
  <si>
    <t>вул.П`ЯТНИЦЬКА,  23</t>
  </si>
  <si>
    <t>вул.П`ЯТНИЦЬКА,  32</t>
  </si>
  <si>
    <t>вул.П`ЯТНИЦЬКА,  90</t>
  </si>
  <si>
    <t>вул.ПРЕОБРАЖЕНСЬКА,  14</t>
  </si>
  <si>
    <t>вул.ПРЕОБРАЖЕНСЬКА,  14А</t>
  </si>
  <si>
    <t>вул.ПРЕОБРАЖЕНСЬКА,  16</t>
  </si>
  <si>
    <t>вул.ПРЕОБРАЖЕНСЬКА,  18</t>
  </si>
  <si>
    <t>вул.ПУШКIНА,  12</t>
  </si>
  <si>
    <t>вул.РОДИМЦЕВА,  15</t>
  </si>
  <si>
    <t>вул.РОДИМЦЕВА,  3</t>
  </si>
  <si>
    <t>вул.РОДИМЦЕВА,  6</t>
  </si>
  <si>
    <t>вул.РОДИМЦЕВА,  7</t>
  </si>
  <si>
    <t>вул.РОДИМЦЕВА,  9</t>
  </si>
  <si>
    <t>вул.РОКОССОВСЬКОГО,  17</t>
  </si>
  <si>
    <t>вул.РОКОССОВСЬКОГО,  19</t>
  </si>
  <si>
    <t>вул.РОКОССОВСЬКОГО,  23</t>
  </si>
  <si>
    <t>вул.РОКОССОВСЬКОГО,  25</t>
  </si>
  <si>
    <t>вул.РОКОССОВСЬКОГО,  27</t>
  </si>
  <si>
    <t>вул.РОКОССОВСЬКОГО,  29</t>
  </si>
  <si>
    <t>вул.РОКОССОВСЬКОГО,  37А</t>
  </si>
  <si>
    <t>вул.РОКОССОВСЬКОГО,  39</t>
  </si>
  <si>
    <t>вул.РОКОССОВСЬКОГО,  41</t>
  </si>
  <si>
    <t>вул.РОКОССОВСЬКОГО,  45</t>
  </si>
  <si>
    <t>вул.РОКОССОВСЬКОГО,  49А</t>
  </si>
  <si>
    <t>вул.СЕРЬОЖНIКОВА,  3</t>
  </si>
  <si>
    <t>вул.СЕРЬОЖНIКОВА,  8</t>
  </si>
  <si>
    <t>вул.ФIКСЕЛЯ,  52</t>
  </si>
  <si>
    <t>вул.ШЕВЧЕНКА,  11</t>
  </si>
  <si>
    <t>вул.ШЕВЧЕНКА,  112А</t>
  </si>
  <si>
    <t>вул.ШЕВЧЕНКА,  16</t>
  </si>
  <si>
    <t>вул.ШЕВЧЕНКА,  18</t>
  </si>
  <si>
    <t>вул.ШЕВЧЕНКА,  22</t>
  </si>
  <si>
    <t>вул.ШЕВЧЕНКА,  31</t>
  </si>
  <si>
    <t>вул.ШЕВЧЕНКА,  33А</t>
  </si>
  <si>
    <t>вул.ШЕВЧЕНКА,  37</t>
  </si>
  <si>
    <t>вул.ШЕВЧЕНКА,  41</t>
  </si>
  <si>
    <t>вул.ШЕВЧЕНКА,  43</t>
  </si>
  <si>
    <t>вул.ШЕВЧЕНКА,  47</t>
  </si>
  <si>
    <t>вул.ШЕВЧЕНКА,  47А</t>
  </si>
  <si>
    <t>вул.ШЕВЧЕНКА,  51</t>
  </si>
  <si>
    <t>вул.ГОНЧА,  17</t>
  </si>
  <si>
    <t>вул.МСТИСЛАВСЬКА,  50</t>
  </si>
  <si>
    <t>вул.МСТИСЛАВСЬКА,  58</t>
  </si>
  <si>
    <t>вул.П`ЯТНИЦЬКА,  53</t>
  </si>
  <si>
    <t>вул.П`ЯТНИЦЬКА,  63</t>
  </si>
  <si>
    <t>вул.Академiка ПАВЛОВА,  15</t>
  </si>
  <si>
    <t>вул.Академiка ПАВЛОВА,  17</t>
  </si>
  <si>
    <t>вул.ГЕРОЇВ ЧОРНОБИЛЯ,  10</t>
  </si>
  <si>
    <t>вул.ГЕТЬМАНА ПОЛУБОТКА,  120</t>
  </si>
  <si>
    <t>вул.ГЕТЬМАНА ПОЛУБОТКА,  74</t>
  </si>
  <si>
    <t>вул.ГЕТЬМАНА ПОЛУБОТКА,  76</t>
  </si>
  <si>
    <t>вул.ГЕТЬМАНА ПОЛУБОТКА,  78</t>
  </si>
  <si>
    <t>вул.ГЕТЬМАНА ПОЛУБОТКА,  80</t>
  </si>
  <si>
    <t>вул.ГЕТЬМАНА ПОЛУБОТКА,  84</t>
  </si>
  <si>
    <t>вул.ГОНЧА,  76</t>
  </si>
  <si>
    <t>вул.ГОНЧА,  78</t>
  </si>
  <si>
    <t>вул.ГОНЧА,  84</t>
  </si>
  <si>
    <t>вул.ГОНЧА,  90</t>
  </si>
  <si>
    <t>вул.ЗЕМСЬКА,  68</t>
  </si>
  <si>
    <t>вул.КИЇВСЬКА,  14</t>
  </si>
  <si>
    <t>вул.КИЇВСЬКА,  2</t>
  </si>
  <si>
    <t>вул.КИЇВСЬКА,  6</t>
  </si>
  <si>
    <t>вул.КОТЛЯРЕВСЬКОГО,  13</t>
  </si>
  <si>
    <t>вул.КОТЛЯРЕВСЬКОГО,  15</t>
  </si>
  <si>
    <t>вул.КОТЛЯРЕВСЬКОГО,  34</t>
  </si>
  <si>
    <t>вул.КОТЛЯРЕВСЬКОГО,  4</t>
  </si>
  <si>
    <t>вул.КОЦЮБИНСЬКОГО,  83</t>
  </si>
  <si>
    <t>вул.МЕНДЕЛЕЕВА,  1Б</t>
  </si>
  <si>
    <t>вул.МСТИСЛАВСЬКА,  109</t>
  </si>
  <si>
    <t>вул.МСТИСЛАВСЬКА,  38</t>
  </si>
  <si>
    <t>вул.МСТИСЛАВСЬКА,  40</t>
  </si>
  <si>
    <t>вул.МСТИСЛАВСЬКА,  42</t>
  </si>
  <si>
    <t>вул.МСТИСЛАВСЬКА,  45</t>
  </si>
  <si>
    <t>вул.МСТИСЛАВСЬКА,  52</t>
  </si>
  <si>
    <t>вул.МСТИСЛАВСЬКА,  56</t>
  </si>
  <si>
    <t>вул.МСТИСЛАВСЬКА,  79</t>
  </si>
  <si>
    <t>вул.ОСВIТИ,  10</t>
  </si>
  <si>
    <t>вул.ОСВIТИ,  6</t>
  </si>
  <si>
    <t>вул.ОСВIТИ,  8</t>
  </si>
  <si>
    <t>вул.ОСВIТИ,  86</t>
  </si>
  <si>
    <t>вул.П`ЯТНИЦЬКА,  47</t>
  </si>
  <si>
    <t>вул.П`ЯТНИЦЬКА,  49</t>
  </si>
  <si>
    <t>вул.П`ЯТНИЦЬКА,  61</t>
  </si>
  <si>
    <t>вул.П`ЯТНИЦЬКА,  68-1</t>
  </si>
  <si>
    <t>вул.П`ЯТНИЦЬКА,  68-2</t>
  </si>
  <si>
    <t>вул.П`ЯТНИЦЬКА,  68-3</t>
  </si>
  <si>
    <t>вул.П`ЯТНИЦЬКА,  70-1</t>
  </si>
  <si>
    <t>вул.П`ЯТНИЦЬКА,  70-2</t>
  </si>
  <si>
    <t>вул.П`ЯТНИЦЬКА,  70-3</t>
  </si>
  <si>
    <t>вул.П`ЯТНИЦЬКА,  92</t>
  </si>
  <si>
    <t>вул.П`ЯТНИЦЬКА,  94</t>
  </si>
  <si>
    <t>вул.ПУШКIНА,  30</t>
  </si>
  <si>
    <t>вул.С.РУСОВОЇ,  25</t>
  </si>
  <si>
    <t>вул.САВЧУКА,  11</t>
  </si>
  <si>
    <t>вул.САВЧУКА,  3</t>
  </si>
  <si>
    <t>вул.САВЧУКА,  5</t>
  </si>
  <si>
    <t>вул.САВЧУКА,  7А</t>
  </si>
  <si>
    <t>вул.САВЧУКА,  7Б</t>
  </si>
  <si>
    <t>вул.ЧАЙКОВСЬКОГО,  5</t>
  </si>
  <si>
    <t>вул.ЧЕРНИШЕВСЬКОГО,  20</t>
  </si>
  <si>
    <t>вул.ШЕВЧЕНКА,  108</t>
  </si>
  <si>
    <t>вул.ГОНЧА,  31</t>
  </si>
  <si>
    <t>вул.ЗЕМСЬКА,  70</t>
  </si>
  <si>
    <t>вул.ЗЕМСЬКА,  72</t>
  </si>
  <si>
    <t>вул.КОТЛЯРЕВСЬКОГО,  3</t>
  </si>
  <si>
    <t>вул.КОЦЮБИНСЬКОГО,  81</t>
  </si>
  <si>
    <t>вул.МАРТИНА НЕБАБИ,  100</t>
  </si>
  <si>
    <t>вул.МАРТИНА НЕБАБИ,  102</t>
  </si>
  <si>
    <t>вул.МСТИСЛАВСЬКА,  34</t>
  </si>
  <si>
    <t>вул.МСТИСЛАВСЬКА,  47</t>
  </si>
  <si>
    <t>вул.П`ЯТНИЦЬКА,  80</t>
  </si>
  <si>
    <t>вул.ЧАЙКОВСЬКОГО,  3</t>
  </si>
  <si>
    <t>вул.ШЕВЧЕНКА,  106</t>
  </si>
  <si>
    <t>ПРЕОБРАЖЕНСЬКА, 6</t>
  </si>
  <si>
    <t>пров.АКАДЕМIКА ПАВЛОВА, 2</t>
  </si>
  <si>
    <t>пров.АКАДЕМIКА ПАВЛОВА, 2А</t>
  </si>
  <si>
    <t>пров.АКАДЕМIКА ПАВЛОВА, 4</t>
  </si>
  <si>
    <t>пров.АКАДЕМIКА ПАВЛОВА, 6</t>
  </si>
  <si>
    <t>пров.АКАДЕМIКА ПАВЛОВА, 8</t>
  </si>
  <si>
    <t>пров.КВАРТАЛЬНИЙ, 7</t>
  </si>
  <si>
    <t>пр-т МИРУ, 17</t>
  </si>
  <si>
    <t>пр-т МИРУ, 17А</t>
  </si>
  <si>
    <t>пр-т МИРУ, 21</t>
  </si>
  <si>
    <t>пр-т МИРУ, 27</t>
  </si>
  <si>
    <t>пр-т МИРУ, 29</t>
  </si>
  <si>
    <t>пр-т МИРУ, 35</t>
  </si>
  <si>
    <t>пр-т МИРУ, 35А</t>
  </si>
  <si>
    <t>пр-т МИРУ, 35Б</t>
  </si>
  <si>
    <t>пр-т МИРУ, 45</t>
  </si>
  <si>
    <t>пр-т МИРУ, 47</t>
  </si>
  <si>
    <t>пр-т МИРУ, 55</t>
  </si>
  <si>
    <t>пр-т МИРУ, 61</t>
  </si>
  <si>
    <t>пр-т МИРУ, 75Б</t>
  </si>
  <si>
    <t>пр-т МИРУ, 7А</t>
  </si>
  <si>
    <t>пр-т ПЕРЕМОГИ, 100</t>
  </si>
  <si>
    <t>пр-т ПЕРЕМОГИ, 102</t>
  </si>
  <si>
    <t>пр-т ПЕРЕМОГИ, 103</t>
  </si>
  <si>
    <t>пр-т ПЕРЕМОГИ, 104</t>
  </si>
  <si>
    <t>пр-т ПЕРЕМОГИ, 107</t>
  </si>
  <si>
    <t>пр-т ПЕРЕМОГИ, 108</t>
  </si>
  <si>
    <t>пр-т ПЕРЕМОГИ, 108г</t>
  </si>
  <si>
    <t>пр-т ПЕРЕМОГИ, 115</t>
  </si>
  <si>
    <t>пр-т ПЕРЕМОГИ, 117</t>
  </si>
  <si>
    <t>пр-т ПЕРЕМОГИ, 119</t>
  </si>
  <si>
    <t>пр-т ПЕРЕМОГИ, 121</t>
  </si>
  <si>
    <t>пр-т ПЕРЕМОГИ, 123А</t>
  </si>
  <si>
    <t>пр-т ПЕРЕМОГИ, 125</t>
  </si>
  <si>
    <t>пр-т ПЕРЕМОГИ, 128</t>
  </si>
  <si>
    <t>пр-т ПЕРЕМОГИ, 143</t>
  </si>
  <si>
    <t>пр-т ПЕРЕМОГИ, 145</t>
  </si>
  <si>
    <t>пр-т ПЕРЕМОГИ, 147</t>
  </si>
  <si>
    <t>пр-т ПЕРЕМОГИ, 149</t>
  </si>
  <si>
    <t>пр-т ПЕРЕМОГИ, 151</t>
  </si>
  <si>
    <t>пр-т ПЕРЕМОГИ, 153</t>
  </si>
  <si>
    <t>пр-т ПЕРЕМОГИ, 155</t>
  </si>
  <si>
    <t>пр-т ПЕРЕМОГИ, 159</t>
  </si>
  <si>
    <t>пр-т ПЕРЕМОГИ, 162</t>
  </si>
  <si>
    <t>пр-т ПЕРЕМОГИ, 164</t>
  </si>
  <si>
    <t>пр-т ПЕРЕМОГИ, 166</t>
  </si>
  <si>
    <t>пр-т ПЕРЕМОГИ, 168</t>
  </si>
  <si>
    <t>пр-т ПЕРЕМОГИ, 170</t>
  </si>
  <si>
    <t>пр-т ПЕРЕМОГИ, 174</t>
  </si>
  <si>
    <t>пр-т ПЕРЕМОГИ, 176</t>
  </si>
  <si>
    <t>пр-т ПЕРЕМОГИ, 178</t>
  </si>
  <si>
    <t>пр-т ПЕРЕМОГИ, 180</t>
  </si>
  <si>
    <t>пр-т ПЕРЕМОГИ, 182</t>
  </si>
  <si>
    <t>пр-т ПЕРЕМОГИ, 187</t>
  </si>
  <si>
    <t>пр-т ПЕРЕМОГИ, 189</t>
  </si>
  <si>
    <t>пр-т ПЕРЕМОГИ, 193</t>
  </si>
  <si>
    <t>пр-т ПЕРЕМОГИ, 195</t>
  </si>
  <si>
    <t>пр-т ПЕРЕМОГИ, 199</t>
  </si>
  <si>
    <t>пр-т ПЕРЕМОГИ, 89</t>
  </si>
  <si>
    <t>пр-т ПЕРЕМОГИ, 90</t>
  </si>
  <si>
    <t>пр-т ПЕРЕМОГИ, 91</t>
  </si>
  <si>
    <t>пр-т ПЕРЕМОГИ, 92</t>
  </si>
  <si>
    <t>пр-т ПЕРЕМОГИ, 93</t>
  </si>
  <si>
    <t>пр-т ПЕРЕМОГИ, 94</t>
  </si>
  <si>
    <t>пр-т ПЕРЕМОГИ, 96</t>
  </si>
  <si>
    <t>пр-т ПЕРЕМОГИ, 98</t>
  </si>
  <si>
    <t>Сума земельного податку ЖФ, грн/місяць</t>
  </si>
  <si>
    <t>вул.2-й провулок ТРАКТОРНИЙ, 7</t>
  </si>
  <si>
    <t>вул.I. ШРАГА, 4</t>
  </si>
  <si>
    <t>вул.I. ШРАГА, 9</t>
  </si>
  <si>
    <t>вул.Академiка ПАВЛОВА, 15</t>
  </si>
  <si>
    <t>вул.Академiка ПАВЛОВА, 17</t>
  </si>
  <si>
    <t>вул.АНДРІЇВСЬКА, 17</t>
  </si>
  <si>
    <t>вул.ГАНЖІВСЬКА, 4</t>
  </si>
  <si>
    <t>вул.ГАНЖІВСЬКА, 6А</t>
  </si>
  <si>
    <t>вул.ГАНЖІВСЬКА, 7</t>
  </si>
  <si>
    <t>вул.ГЕРОЇВ ЧОРНОБИЛЯ, 10</t>
  </si>
  <si>
    <t>вул.ГЕРОЇВ ЧОРНОБИЛЯ, 2</t>
  </si>
  <si>
    <t>вул.ГЕРОЇВ ЧОРНОБИЛЯ, 4</t>
  </si>
  <si>
    <t>вул.ГЕРОЇВ ЧОРНОБИЛЯ, 4А</t>
  </si>
  <si>
    <t>вул.ГЕТЬМАНА ПОЛУБОТКА, 10</t>
  </si>
  <si>
    <t>вул.ГЕТЬМАНА ПОЛУБОТКА, 101</t>
  </si>
  <si>
    <t>вул.ГЕТЬМАНА ПОЛУБОТКА, 103</t>
  </si>
  <si>
    <t>вул.ГЕТЬМАНА ПОЛУБОТКА, 11</t>
  </si>
  <si>
    <t>вул.ГЕТЬМАНА ПОЛУБОТКА, 12</t>
  </si>
  <si>
    <t>вул.ГЕТЬМАНА ПОЛУБОТКА, 120</t>
  </si>
  <si>
    <t>вул.ГЕТЬМАНА ПОЛУБОТКА, 124</t>
  </si>
  <si>
    <t>вул.ГЕТЬМАНА ПОЛУБОТКА, 124А</t>
  </si>
  <si>
    <t>вул.ГЕТЬМАНА ПОЛУБОТКА, 126</t>
  </si>
  <si>
    <t>вул.ГЕТЬМАНА ПОЛУБОТКА, 126А</t>
  </si>
  <si>
    <t>вул.ГЕТЬМАНА ПОЛУБОТКА, 126Б</t>
  </si>
  <si>
    <t>вул.ГЕТЬМАНА ПОЛУБОТКА, 128</t>
  </si>
  <si>
    <t>вул.ГЕТЬМАНА ПОЛУБОТКА, 128А</t>
  </si>
  <si>
    <t>вул.ГЕТЬМАНА ПОЛУБОТКА, 128Б</t>
  </si>
  <si>
    <t>вул.ГЕТЬМАНА ПОЛУБОТКА, 130</t>
  </si>
  <si>
    <t>вул.ГЕТЬМАНА ПОЛУБОТКА, 130А</t>
  </si>
  <si>
    <t>вул.ГЕТЬМАНА ПОЛУБОТКА, 16</t>
  </si>
  <si>
    <t>вул.ГЕТЬМАНА ПОЛУБОТКА, 19</t>
  </si>
  <si>
    <t>вул.ГЕТЬМАНА ПОЛУБОТКА, 20</t>
  </si>
  <si>
    <t>вул.ГЕТЬМАНА ПОЛУБОТКА, 24</t>
  </si>
  <si>
    <t>вул.ГЕТЬМАНА ПОЛУБОТКА, 26</t>
  </si>
  <si>
    <t>вул.ГЕТЬМАНА ПОЛУБОТКА, 28</t>
  </si>
  <si>
    <t>вул.ГЕТЬМАНА ПОЛУБОТКА, 30</t>
  </si>
  <si>
    <t>вул.ГЕТЬМАНА ПОЛУБОТКА, 4</t>
  </si>
  <si>
    <t>вул.ГЕТЬМАНА ПОЛУБОТКА, 5</t>
  </si>
  <si>
    <t>вул.ГЕТЬМАНА ПОЛУБОТКА, 7</t>
  </si>
  <si>
    <t>вул.ГЕТЬМАНА ПОЛУБОТКА, 74</t>
  </si>
  <si>
    <t>вул.ГЕТЬМАНА ПОЛУБОТКА, 76</t>
  </si>
  <si>
    <t>вул.ГЕТЬМАНА ПОЛУБОТКА, 78</t>
  </si>
  <si>
    <t>вул.ГЕТЬМАНА ПОЛУБОТКА, 80</t>
  </si>
  <si>
    <t>вул.ГЕТЬМАНА ПОЛУБОТКА, 84</t>
  </si>
  <si>
    <t>вул.ГЕТЬМАНА ПОЛУБОТКА, 8А</t>
  </si>
  <si>
    <t>вул.ГЕТЬМАНА ПОЛУБОТКА, 97</t>
  </si>
  <si>
    <t>вул.ГЕТЬМАНА ПОЛУБОТКА, 99</t>
  </si>
  <si>
    <t>вул.ГОГОЛЯ, 10</t>
  </si>
  <si>
    <t>вул.ГОГОЛЯ, 22</t>
  </si>
  <si>
    <t>вул.ГОГОЛЯ, 8</t>
  </si>
  <si>
    <t>вул.ГОНЧА, 11</t>
  </si>
  <si>
    <t>вул.ГОНЧА, 12</t>
  </si>
  <si>
    <t>вул.ГОНЧА, 14</t>
  </si>
  <si>
    <t>вул.ГОНЧА, 16</t>
  </si>
  <si>
    <t>вул.ГОНЧА, 17</t>
  </si>
  <si>
    <t>вул.ГОНЧА, 17А</t>
  </si>
  <si>
    <t>вул.ГОНЧА, 18</t>
  </si>
  <si>
    <t>вул.ГОНЧА, 22</t>
  </si>
  <si>
    <t>вул.ГОНЧА, 22А</t>
  </si>
  <si>
    <t>вул.ГОНЧА, 24</t>
  </si>
  <si>
    <t>вул.ГОНЧА, 26</t>
  </si>
  <si>
    <t>вул.ГОНЧА, 30</t>
  </si>
  <si>
    <t>вул.ГОНЧА, 31</t>
  </si>
  <si>
    <t>вул.ГОНЧА, 41</t>
  </si>
  <si>
    <t>вул.ГОНЧА, 42</t>
  </si>
  <si>
    <t>вул.ГОНЧА, 48</t>
  </si>
  <si>
    <t>вул.ГОНЧА, 50</t>
  </si>
  <si>
    <t>вул.ГОНЧА, 62А</t>
  </si>
  <si>
    <t>вул.ГОНЧА, 67</t>
  </si>
  <si>
    <t>вул.ГОНЧА, 69А</t>
  </si>
  <si>
    <t>вул.ГОНЧА, 76</t>
  </si>
  <si>
    <t>вул.ГОНЧА, 77</t>
  </si>
  <si>
    <t>вул.ГОНЧА, 77А</t>
  </si>
  <si>
    <t>вул.ГОНЧА, 77Б</t>
  </si>
  <si>
    <t>вул.ГОНЧА, 78</t>
  </si>
  <si>
    <t>вул.ГОНЧА, 80</t>
  </si>
  <si>
    <t>вул.ГОНЧА, 84</t>
  </si>
  <si>
    <t>вул.ГОНЧА, 88</t>
  </si>
  <si>
    <t>вул.ГОНЧА, 90</t>
  </si>
  <si>
    <t>вул.ДМИТРА ЛИЗОГУБА, 12</t>
  </si>
  <si>
    <t>вул.ДМИТРА ЛИЗОГУБА, 7</t>
  </si>
  <si>
    <t>вул.ДМИТРА ЛИЗОГУБА, 9</t>
  </si>
  <si>
    <t>вул.ЗЕЛЕНА, 17</t>
  </si>
  <si>
    <t>вул.ЗЕЛЕНА, 17А</t>
  </si>
  <si>
    <t>вул.ЗЕЛЕНА, 18</t>
  </si>
  <si>
    <t>вул.ЗЕЛЕНА, 3</t>
  </si>
  <si>
    <t>вул.ЗЕЛЕНА, 3А</t>
  </si>
  <si>
    <t>вул.ЗЕЛЕНА, 4</t>
  </si>
  <si>
    <t>вул.ЗЕЛЕНА, 4А</t>
  </si>
  <si>
    <t>вул.ЗЕЛЕНА, 5Б</t>
  </si>
  <si>
    <t>вул.ЗЕЛЕНА, 5В</t>
  </si>
  <si>
    <t>вул.ЗЕМСЬКА, 68</t>
  </si>
  <si>
    <t>вул.ЗЕМСЬКА, 70</t>
  </si>
  <si>
    <t>вул.ЗЕМСЬКА, 72</t>
  </si>
  <si>
    <t>вул.КИЇВСЬКА, 14</t>
  </si>
  <si>
    <t>вул.КИЇВСЬКА, 19</t>
  </si>
  <si>
    <t>вул.КИЇВСЬКА, 2</t>
  </si>
  <si>
    <t>вул.КИЇВСЬКА, 21</t>
  </si>
  <si>
    <t>вул.КИЇВСЬКА, 32</t>
  </si>
  <si>
    <t>вул.КИЇВСЬКА, 5</t>
  </si>
  <si>
    <t>вул.КИЇВСЬКА, 6</t>
  </si>
  <si>
    <t>вул.КОСТОМАРІВСЬКА, 3А</t>
  </si>
  <si>
    <t>вул.КОТЛЯРЕВСЬКОГО, 13</t>
  </si>
  <si>
    <t>вул.КОТЛЯРЕВСЬКОГО, 15</t>
  </si>
  <si>
    <t>вул.КОТЛЯРЕВСЬКОГО, 3</t>
  </si>
  <si>
    <t>вул.КОТЛЯРЕВСЬКОГО, 34</t>
  </si>
  <si>
    <t>вул.КОТЛЯРЕВСЬКОГО, 4</t>
  </si>
  <si>
    <t>вул.КОЦЮБИНСЬКОГО, 58</t>
  </si>
  <si>
    <t>вул.КОЦЮБИНСЬКОГО, 58A</t>
  </si>
  <si>
    <t>вул.КОЦЮБИНСЬКОГО, 60</t>
  </si>
  <si>
    <t>вул.КОЦЮБИНСЬКОГО, 62</t>
  </si>
  <si>
    <t>вул.КОЦЮБИНСЬКОГО, 63</t>
  </si>
  <si>
    <t>вул.КОЦЮБИНСЬКОГО, 64</t>
  </si>
  <si>
    <t>вул.КОЦЮБИНСЬКОГО, 66</t>
  </si>
  <si>
    <t>вул.КОЦЮБИНСЬКОГО, 67</t>
  </si>
  <si>
    <t>вул.КОЦЮБИНСЬКОГО, 68</t>
  </si>
  <si>
    <t>вул.КОЦЮБИНСЬКОГО, 69</t>
  </si>
  <si>
    <t>вул.КОЦЮБИНСЬКОГО, 69А</t>
  </si>
  <si>
    <t>вул.КОЦЮБИНСЬКОГО, 72</t>
  </si>
  <si>
    <t>вул.КОЦЮБИНСЬКОГО, 74</t>
  </si>
  <si>
    <t>вул.КОЦЮБИНСЬКОГО, 75</t>
  </si>
  <si>
    <t>вул.КОЦЮБИНСЬКОГО, 76</t>
  </si>
  <si>
    <t>вул.КОЦЮБИНСЬКОГО, 78</t>
  </si>
  <si>
    <t>вул.КОЦЮБИНСЬКОГО, 81</t>
  </si>
  <si>
    <t>вул.КОЦЮБИНСЬКОГО, 83</t>
  </si>
  <si>
    <t>вул.КОЦЮБИНСЬКОГО, 92</t>
  </si>
  <si>
    <t>вул.КОЦЮБИНСЬКОГО, 94</t>
  </si>
  <si>
    <t>вул.КОЧЕРГИ, 16</t>
  </si>
  <si>
    <t>вул.КОЧЕРГИ, 4А</t>
  </si>
  <si>
    <t>вул.КОЧЕРГИ, 5</t>
  </si>
  <si>
    <t>вул.КОЧЕРГИ, 7</t>
  </si>
  <si>
    <t>вул.ЛЕРМОНТОВА, 5</t>
  </si>
  <si>
    <t>вул.ЛЕРМОНТОВА, 5А</t>
  </si>
  <si>
    <t>вул.ЛОМОНОСОВА, 5</t>
  </si>
  <si>
    <t>вул.ЛЮБОМИРА БОДНАРУКА, 29</t>
  </si>
  <si>
    <t>вул.ЛЮБОМИРА БОДНАРУКА, 32</t>
  </si>
  <si>
    <t>вул.ЛЮБОМИРА БОДНАРУКА, 32А</t>
  </si>
  <si>
    <t>вул.ЛЮБОМИРА БОДНАРУКА, 7</t>
  </si>
  <si>
    <t>вул.ЛЮБОМИРА БОДНАРУКА, 8</t>
  </si>
  <si>
    <t>вул.МАРТИНА НЕБАБИ, 100</t>
  </si>
  <si>
    <t>вул.МАРТИНА НЕБАБИ, 102</t>
  </si>
  <si>
    <t>вул.МАЧЕРЕТІВСЬКА, 10</t>
  </si>
  <si>
    <t>вул.МАЧЕРЕТІВСЬКА, 12</t>
  </si>
  <si>
    <t>вул.МАЧЕРЕТІВСЬКА, 12А</t>
  </si>
  <si>
    <t>вул.МАЧЕРЕТІВСЬКА, 14</t>
  </si>
  <si>
    <t>вул.МЕНДЕЛЕЕВА, 1Б</t>
  </si>
  <si>
    <t>вул.МЕНДЕЛЕЕВА, 3</t>
  </si>
  <si>
    <t>вул.МИЛОРАДОВИЧІВ, 44А</t>
  </si>
  <si>
    <t>вул.МИХАЙЛОФЕДОРІВСЬКА, 3</t>
  </si>
  <si>
    <t>вул.МСТИСЛАВСЬКА, 10</t>
  </si>
  <si>
    <t>вул.МСТИСЛАВСЬКА, 109</t>
  </si>
  <si>
    <t>вул.МСТИСЛАВСЬКА, 12</t>
  </si>
  <si>
    <t>вул.МСТИСЛАВСЬКА, 14</t>
  </si>
  <si>
    <t>вул.МСТИСЛАВСЬКА, 16</t>
  </si>
  <si>
    <t>вул.МСТИСЛАВСЬКА, 20</t>
  </si>
  <si>
    <t>вул.МСТИСЛАВСЬКА, 23</t>
  </si>
  <si>
    <t>вул.МСТИСЛАВСЬКА, 24</t>
  </si>
  <si>
    <t>вул.МСТИСЛАВСЬКА, 25</t>
  </si>
  <si>
    <t>вул.МСТИСЛАВСЬКА, 3</t>
  </si>
  <si>
    <t>вул.МСТИСЛАВСЬКА, 33</t>
  </si>
  <si>
    <t>вул.МСТИСЛАВСЬКА, 34</t>
  </si>
  <si>
    <t>вул.МСТИСЛАВСЬКА, 35</t>
  </si>
  <si>
    <t>вул.МСТИСЛАВСЬКА, 38</t>
  </si>
  <si>
    <t>вул.МСТИСЛАВСЬКА, 38А</t>
  </si>
  <si>
    <t>вул.МСТИСЛАВСЬКА, 40</t>
  </si>
  <si>
    <t>вул.МСТИСЛАВСЬКА, 42</t>
  </si>
  <si>
    <t>вул.МСТИСЛАВСЬКА, 45</t>
  </si>
  <si>
    <t>вул.МСТИСЛАВСЬКА, 47</t>
  </si>
  <si>
    <t>вул.МСТИСЛАВСЬКА, 50</t>
  </si>
  <si>
    <t>вул.МСТИСЛАВСЬКА, 52</t>
  </si>
  <si>
    <t>вул.МСТИСЛАВСЬКА, 55</t>
  </si>
  <si>
    <t>вул.МСТИСЛАВСЬКА, 55А</t>
  </si>
  <si>
    <t>вул.МСТИСЛАВСЬКА, 56</t>
  </si>
  <si>
    <t>вул.МСТИСЛАВСЬКА, 58</t>
  </si>
  <si>
    <t>вул.МСТИСЛАВСЬКА, 59</t>
  </si>
  <si>
    <t>вул.МСТИСЛАВСЬКА, 59А</t>
  </si>
  <si>
    <t>вул.МСТИСЛАВСЬКА, 79</t>
  </si>
  <si>
    <t>вул.МУЗЕЙНА, 1А</t>
  </si>
  <si>
    <t>вул.МУЗЕЙНА, 1В</t>
  </si>
  <si>
    <t>вул.МУЗЕЙНА, 1Г</t>
  </si>
  <si>
    <t>вул.ОЛЕГА МІХНЮКА, 10</t>
  </si>
  <si>
    <t>вул.ОЛЕГА МІХНЮКА, 19</t>
  </si>
  <si>
    <t>вул.ОЛЕГА МІХНЮКА, 45</t>
  </si>
  <si>
    <t>вул.ОЛЕГА МІХНЮКА, 45А</t>
  </si>
  <si>
    <t>вул.ОЛЕГА МІХНЮКА, 47</t>
  </si>
  <si>
    <t>вул.ОЛЕГА МІХНЮКА, 47А</t>
  </si>
  <si>
    <t>вул.ОЛЕГА МІХНЮКА, 47Б</t>
  </si>
  <si>
    <t>вул.ОЛЕГА МІХНЮКА, 7</t>
  </si>
  <si>
    <t>вул.ОЛЕКСАНДРА МОЛОДЧОГО, 12А</t>
  </si>
  <si>
    <t>вул.ОЛЕКСАНДРА МОЛОДЧОГО, 35а</t>
  </si>
  <si>
    <t>вул.ОЛЕКСАНДРА МОЛОДЧОГО, 38</t>
  </si>
  <si>
    <t>вул.ОЛЕКСАНДРА МОЛОДЧОГО, 5</t>
  </si>
  <si>
    <t>вул.ОЛЕКСАНДРА МОЛОДЧОГО, 7</t>
  </si>
  <si>
    <t>вул.ОЛЕКСАНДРА МОЛОДЧОГО, 74</t>
  </si>
  <si>
    <t>вул.ОЛЕКСАНДРА МОЛОДЧОГО, 7А</t>
  </si>
  <si>
    <t>вул.ОЛЕКСАНДРА МОЛОДЧОГО, 8</t>
  </si>
  <si>
    <t>вул.ОЛЕКСІЯ ФЛЬОРОВА, 32</t>
  </si>
  <si>
    <t>вул.ОСВIТИ, 10</t>
  </si>
  <si>
    <t>вул.ОСВIТИ, 29</t>
  </si>
  <si>
    <t>вул.ОСВIТИ, 6</t>
  </si>
  <si>
    <t>вул.ОСВIТИ, 8</t>
  </si>
  <si>
    <t>вул.ОСВIТИ, 83</t>
  </si>
  <si>
    <t>вул.ОСВIТИ, 86</t>
  </si>
  <si>
    <t>вул.П`ЯТНИЦЬКА, 11</t>
  </si>
  <si>
    <t>вул.П`ЯТНИЦЬКА, 111</t>
  </si>
  <si>
    <t>вул.П`ЯТНИЦЬКА, 124</t>
  </si>
  <si>
    <t>вул.П`ЯТНИЦЬКА, 13</t>
  </si>
  <si>
    <t>вул.П`ЯТНИЦЬКА, 14</t>
  </si>
  <si>
    <t>вул.П`ЯТНИЦЬКА, 23</t>
  </si>
  <si>
    <t>вул.П`ЯТНИЦЬКА, 25</t>
  </si>
  <si>
    <t>вул.П`ЯТНИЦЬКА, 3</t>
  </si>
  <si>
    <t>вул.П`ЯТНИЦЬКА, 32</t>
  </si>
  <si>
    <t>вул.П`ЯТНИЦЬКА, 36</t>
  </si>
  <si>
    <t>вул.П`ЯТНИЦЬКА, 38</t>
  </si>
  <si>
    <t>вул.П`ЯТНИЦЬКА, 40</t>
  </si>
  <si>
    <t>вул.П`ЯТНИЦЬКА, 47</t>
  </si>
  <si>
    <t>вул.П`ЯТНИЦЬКА, 49</t>
  </si>
  <si>
    <t>вул.П`ЯТНИЦЬКА, 5</t>
  </si>
  <si>
    <t>вул.П`ЯТНИЦЬКА, 53</t>
  </si>
  <si>
    <t>вул.П`ЯТНИЦЬКА, 6</t>
  </si>
  <si>
    <t>вул.П`ЯТНИЦЬКА, 61</t>
  </si>
  <si>
    <t>вул.П`ЯТНИЦЬКА, 63</t>
  </si>
  <si>
    <t>вул.П`ЯТНИЦЬКА, 68-1</t>
  </si>
  <si>
    <t>вул.П`ЯТНИЦЬКА, 68-2</t>
  </si>
  <si>
    <t>вул.П`ЯТНИЦЬКА, 68-3</t>
  </si>
  <si>
    <t>вул.П`ЯТНИЦЬКА, 7</t>
  </si>
  <si>
    <t>вул.П`ЯТНИЦЬКА, 70-1</t>
  </si>
  <si>
    <t>вул.П`ЯТНИЦЬКА, 70-2</t>
  </si>
  <si>
    <t>вул.П`ЯТНИЦЬКА, 70-3</t>
  </si>
  <si>
    <t>вул.П`ЯТНИЦЬКА, 75</t>
  </si>
  <si>
    <t>вул.П`ЯТНИЦЬКА, 77</t>
  </si>
  <si>
    <t>вул.П`ЯТНИЦЬКА, 80</t>
  </si>
  <si>
    <t>вул.П`ЯТНИЦЬКА, 82</t>
  </si>
  <si>
    <t>вул.П`ЯТНИЦЬКА, 90</t>
  </si>
  <si>
    <t>вул.П`ЯТНИЦЬКА, 92</t>
  </si>
  <si>
    <t>вул.П`ЯТНИЦЬКА, 94</t>
  </si>
  <si>
    <t>вул.ПРЕОБРАЖЕНСЬКА, 14</t>
  </si>
  <si>
    <t>вул.ПРЕОБРАЖЕНСЬКА, 14А</t>
  </si>
  <si>
    <t>вул.ПРЕОБРАЖЕНСЬКА, 16</t>
  </si>
  <si>
    <t>вул.ПРЕОБРАЖЕНСЬКА, 18</t>
  </si>
  <si>
    <t>вул.ПРЕОБРАЖЕНСЬКА, 2</t>
  </si>
  <si>
    <t>вул.ПРЕОБРАЖЕНСЬКА, 22</t>
  </si>
  <si>
    <t>вул.ПРЕОБРАЖЕНСЬКА, 28</t>
  </si>
  <si>
    <t>вул.ПРЕОБРАЖЕНСЬКА, 30</t>
  </si>
  <si>
    <t>вул.ПРЕОБРАЖЕНСЬКА, 4</t>
  </si>
  <si>
    <t>вул.ПРЕОБРАЖЕНСЬКА, 5</t>
  </si>
  <si>
    <t>вул.ПУШКIНА, 12</t>
  </si>
  <si>
    <t>вул.ПУШКIНА, 14</t>
  </si>
  <si>
    <t>вул.ПУШКIНА, 2</t>
  </si>
  <si>
    <t>вул.ПУШКIНА, 30</t>
  </si>
  <si>
    <t>вул.ПУШКIНА, 4</t>
  </si>
  <si>
    <t>вул.РОДИМЦЕВА, 12</t>
  </si>
  <si>
    <t>вул.РОДИМЦЕВА, 13</t>
  </si>
  <si>
    <t>вул.РОДИМЦЕВА, 14</t>
  </si>
  <si>
    <t>вул.РОДИМЦЕВА, 15</t>
  </si>
  <si>
    <t>вул.РОДИМЦЕВА, 2</t>
  </si>
  <si>
    <t>вул.РОДИМЦЕВА, 3</t>
  </si>
  <si>
    <t>вул.РОДИМЦЕВА, 6</t>
  </si>
  <si>
    <t>вул.РОДИМЦЕВА, 7</t>
  </si>
  <si>
    <t>вул.РОДИМЦЕВА, 9</t>
  </si>
  <si>
    <t>вул.РОКОССОВСЬКОГО, 17</t>
  </si>
  <si>
    <t>вул.РОКОССОВСЬКОГО, 19</t>
  </si>
  <si>
    <t>вул.РОКОССОВСЬКОГО, 23</t>
  </si>
  <si>
    <t>вул.РОКОССОВСЬКОГО, 25</t>
  </si>
  <si>
    <t>вул.РОКОССОВСЬКОГО, 27</t>
  </si>
  <si>
    <t>вул.РОКОССОВСЬКОГО, 29</t>
  </si>
  <si>
    <t>вул.РОКОССОВСЬКОГО, 37А</t>
  </si>
  <si>
    <t>вул.РОКОССОВСЬКОГО, 39</t>
  </si>
  <si>
    <t>вул.РОКОССОВСЬКОГО, 41</t>
  </si>
  <si>
    <t>вул.РОКОССОВСЬКОГО, 45</t>
  </si>
  <si>
    <t>вул.РОКОССОВСЬКОГО, 49А</t>
  </si>
  <si>
    <t>вул.С.РУСОВОЇ, 15</t>
  </si>
  <si>
    <t>вул.С.РУСОВОЇ, 23</t>
  </si>
  <si>
    <t>вул.С.РУСОВОЇ, 25</t>
  </si>
  <si>
    <t>вул.САВЧУКА, 11</t>
  </si>
  <si>
    <t>вул.САВЧУКА, 3</t>
  </si>
  <si>
    <t>вул.САВЧУКА, 5</t>
  </si>
  <si>
    <t>вул.САВЧУКА, 7А</t>
  </si>
  <si>
    <t>вул.САВЧУКА, 7Б</t>
  </si>
  <si>
    <t>вул.СВЯТОМИКОЛАЇВСЬКА, 27</t>
  </si>
  <si>
    <t>вул.СВЯТОМИКОЛАЇВСЬКА, 28</t>
  </si>
  <si>
    <t>вул.СЕРЬОЖНIКОВА, 1</t>
  </si>
  <si>
    <t>вул.СЕРЬОЖНIКОВА, 10</t>
  </si>
  <si>
    <t>вул.СЕРЬОЖНIКОВА, 2</t>
  </si>
  <si>
    <t>вул.СЕРЬОЖНIКОВА, 3</t>
  </si>
  <si>
    <t>вул.СЕРЬОЖНIКОВА, 5</t>
  </si>
  <si>
    <t>вул.СЕРЬОЖНIКОВА, 6</t>
  </si>
  <si>
    <t>вул.СЕРЬОЖНIКОВА, 6А</t>
  </si>
  <si>
    <t>вул.СЕРЬОЖНIКОВА, 7</t>
  </si>
  <si>
    <t>вул.СЕРЬОЖНIКОВА, 8</t>
  </si>
  <si>
    <t>вул.СЕРЬОЖНIКОВА, 8А</t>
  </si>
  <si>
    <t xml:space="preserve">вул.СТАРОКАЗАРМЕНА ДIЛЬНИЦЯ, 2 А  </t>
  </si>
  <si>
    <t>вул.ТЕРЕНТІЯ КОРЕНЯ, 12</t>
  </si>
  <si>
    <t>вул.ФIКСЕЛЯ, 52</t>
  </si>
  <si>
    <t>вул.ЧАЙКОВСЬКОГО, 3</t>
  </si>
  <si>
    <t>вул.ЧАЙКОВСЬКОГО, 5</t>
  </si>
  <si>
    <t>вул.ЧЕРНИШЕВСЬКОГО, 12</t>
  </si>
  <si>
    <t>вул.ЧЕРНИШЕВСЬКОГО, 14</t>
  </si>
  <si>
    <t>вул.ЧЕРНИШЕВСЬКОГО, 16</t>
  </si>
  <si>
    <t>вул.ЧЕРНИШЕВСЬКОГО, 20</t>
  </si>
  <si>
    <t>вул.ЧЕРНИШЕВСЬКОГО, 24</t>
  </si>
  <si>
    <t>вул.ЧЕРНИШЕВСЬКОГО, 25А</t>
  </si>
  <si>
    <t>вул.ЧЕРНИШЕВСЬКОГО, 3</t>
  </si>
  <si>
    <t>вул.ЧЕРНИШЕВСЬКОГО, 30</t>
  </si>
  <si>
    <t>вул.ЧЕРНИШЕВСЬКОГО, 32</t>
  </si>
  <si>
    <t>вул.ШЕВЧЕНКА, 10</t>
  </si>
  <si>
    <t>вул.ШЕВЧЕНКА, 106</t>
  </si>
  <si>
    <t>вул.ШЕВЧЕНКА, 108</t>
  </si>
  <si>
    <t>вул.ШЕВЧЕНКА, 11</t>
  </si>
  <si>
    <t>вул.ШЕВЧЕНКА, 112А</t>
  </si>
  <si>
    <t>вул.ШЕВЧЕНКА, 14</t>
  </si>
  <si>
    <t>вул.ШЕВЧЕНКА, 16</t>
  </si>
  <si>
    <t>вул.ШЕВЧЕНКА, 18</t>
  </si>
  <si>
    <t>вул.ШЕВЧЕНКА, 19</t>
  </si>
  <si>
    <t>вул.ШЕВЧЕНКА, 22</t>
  </si>
  <si>
    <t>вул.ШЕВЧЕНКА, 27</t>
  </si>
  <si>
    <t>вул.ШЕВЧЕНКА, 30</t>
  </si>
  <si>
    <t>вул.ШЕВЧЕНКА, 31</t>
  </si>
  <si>
    <t>вул.ШЕВЧЕНКА, 33А</t>
  </si>
  <si>
    <t>вул.ШЕВЧЕНКА, 37</t>
  </si>
  <si>
    <t>вул.ШЕВЧЕНКА, 41</t>
  </si>
  <si>
    <t>вул.ШЕВЧЕНКА, 43</t>
  </si>
  <si>
    <t>вул.ШЕВЧЕНКА, 47</t>
  </si>
  <si>
    <t>вул.ШЕВЧЕНКА, 47А</t>
  </si>
  <si>
    <t>вул.ШЕВЧЕНКА, 48</t>
  </si>
  <si>
    <t>вул.ШЕВЧЕНКА, 51</t>
  </si>
  <si>
    <t>вул.ШЕВЧЕНКА, 53</t>
  </si>
  <si>
    <t>вул.ШЕВЧЕНКА, 53А</t>
  </si>
  <si>
    <t>вул.ШЕВЧЕНКА, 9</t>
  </si>
  <si>
    <t>вул.Кривулевська, 3А</t>
  </si>
  <si>
    <t>Разом земельний податок, грн/місяць</t>
  </si>
  <si>
    <t>Земельний податок ЖФ на 2021 рік</t>
  </si>
  <si>
    <t>Адреса</t>
  </si>
  <si>
    <t>№ з/п</t>
  </si>
  <si>
    <t>Разом</t>
  </si>
  <si>
    <t>Сума земельного податку ЖФ, грн/місяць, з ПДВ</t>
  </si>
  <si>
    <r>
      <t xml:space="preserve">Сума земельного податку ЖФ, грн/місяць, </t>
    </r>
    <r>
      <rPr>
        <b/>
        <sz val="9"/>
        <color theme="1"/>
        <rFont val="Times New Roman"/>
        <family val="1"/>
        <charset val="204"/>
      </rPr>
      <t>з ПДВ</t>
    </r>
  </si>
  <si>
    <t>квт/міс</t>
  </si>
  <si>
    <t>грн з ПДВ</t>
  </si>
  <si>
    <t>РАЗОМ ДОХОД</t>
  </si>
  <si>
    <t>Номер будинку(повний)</t>
  </si>
  <si>
    <t>Загальна S житл.прим.</t>
  </si>
  <si>
    <t>Нежитлових приміщень S з окр.входом</t>
  </si>
  <si>
    <t>Утримувач : КП «Деснянське» ЧМР</t>
  </si>
  <si>
    <t>АНДРІЇВСЬКА, ВУЛ</t>
  </si>
  <si>
    <t>17</t>
  </si>
  <si>
    <t>ГАНЖІВСЬКА, ВУЛ</t>
  </si>
  <si>
    <t>6А</t>
  </si>
  <si>
    <t>7</t>
  </si>
  <si>
    <t>ГЕТЬМАНА ПОЛУБОТКА, ВУЛ</t>
  </si>
  <si>
    <t>101</t>
  </si>
  <si>
    <t>103</t>
  </si>
  <si>
    <t>124</t>
  </si>
  <si>
    <t>124А</t>
  </si>
  <si>
    <t>126</t>
  </si>
  <si>
    <t>126А</t>
  </si>
  <si>
    <t>126Б</t>
  </si>
  <si>
    <t>128</t>
  </si>
  <si>
    <t>128А</t>
  </si>
  <si>
    <t>128Б</t>
  </si>
  <si>
    <t>130</t>
  </si>
  <si>
    <t>130А</t>
  </si>
  <si>
    <t>19</t>
  </si>
  <si>
    <t>97</t>
  </si>
  <si>
    <t>99</t>
  </si>
  <si>
    <t>ГОНЧА, ВУЛ</t>
  </si>
  <si>
    <t>11</t>
  </si>
  <si>
    <t>22</t>
  </si>
  <si>
    <t>22А</t>
  </si>
  <si>
    <t>24</t>
  </si>
  <si>
    <t>42</t>
  </si>
  <si>
    <t>48</t>
  </si>
  <si>
    <t>50</t>
  </si>
  <si>
    <t>62А</t>
  </si>
  <si>
    <t>67</t>
  </si>
  <si>
    <t>69А</t>
  </si>
  <si>
    <t>77</t>
  </si>
  <si>
    <t>77А</t>
  </si>
  <si>
    <t>77Б</t>
  </si>
  <si>
    <t>ДМИТРА ЛИЗОГУБА, ВУЛ</t>
  </si>
  <si>
    <t>12</t>
  </si>
  <si>
    <t>ЗЕЛЕНА, ВУЛ</t>
  </si>
  <si>
    <t>17А</t>
  </si>
  <si>
    <t>18</t>
  </si>
  <si>
    <t>3А</t>
  </si>
  <si>
    <t>4А</t>
  </si>
  <si>
    <t>5В</t>
  </si>
  <si>
    <t>КИЇВСЬКА, ВУЛ</t>
  </si>
  <si>
    <t>21</t>
  </si>
  <si>
    <t>32</t>
  </si>
  <si>
    <t>КОСТОМАРІВСЬКА, ВУЛ</t>
  </si>
  <si>
    <t>КОЦЮБИНСЬКОГО, ВУЛ</t>
  </si>
  <si>
    <t>92</t>
  </si>
  <si>
    <t>94</t>
  </si>
  <si>
    <t>КОЧЕРГИ, ВУЛ</t>
  </si>
  <si>
    <t>Кривулевська, ВУЛ</t>
  </si>
  <si>
    <t>ЛЕРМОНТОВА, ВУЛ</t>
  </si>
  <si>
    <t>ЛОМОНОСОВА, ВУЛ</t>
  </si>
  <si>
    <t>ЛЮБОМИРА БОДНАРУКА, ВУЛ</t>
  </si>
  <si>
    <t>29</t>
  </si>
  <si>
    <t>32А</t>
  </si>
  <si>
    <t>МАЧЕРЕТІВСЬКА, ВУЛ</t>
  </si>
  <si>
    <t>12А</t>
  </si>
  <si>
    <t>МЕНДЕЛЕЕВА, ВУЛ</t>
  </si>
  <si>
    <t>МИЛОРАДОВИЧІВ, ВУЛ</t>
  </si>
  <si>
    <t>44А</t>
  </si>
  <si>
    <t>МИХАЙЛОФЕДОРІВСЬКА, ВУЛ</t>
  </si>
  <si>
    <t>МСТИСЛАВСЬКА, ВУЛ</t>
  </si>
  <si>
    <t>35</t>
  </si>
  <si>
    <t>55</t>
  </si>
  <si>
    <t>55А</t>
  </si>
  <si>
    <t>59</t>
  </si>
  <si>
    <t>59А</t>
  </si>
  <si>
    <t>МУЗЕЙНА, ВУЛ</t>
  </si>
  <si>
    <t>1А</t>
  </si>
  <si>
    <t>1В</t>
  </si>
  <si>
    <t>1Г</t>
  </si>
  <si>
    <t>ОЛЕГА МІХНЮКА, ВУЛ</t>
  </si>
  <si>
    <t>45</t>
  </si>
  <si>
    <t>45А</t>
  </si>
  <si>
    <t>47</t>
  </si>
  <si>
    <t>47А</t>
  </si>
  <si>
    <t>47Б</t>
  </si>
  <si>
    <t>ОЛЕКСІЯ ФЛЬОРОВА, ВУЛ</t>
  </si>
  <si>
    <t>ОЛЕКСАНДРА МОЛОДЧОГО, ВУЛ</t>
  </si>
  <si>
    <t>38</t>
  </si>
  <si>
    <t>74</t>
  </si>
  <si>
    <t>ОСВIТИ, ВУЛ</t>
  </si>
  <si>
    <t>83</t>
  </si>
  <si>
    <t>П`ЯТНИЦЬКА, ВУЛ</t>
  </si>
  <si>
    <t>40</t>
  </si>
  <si>
    <t>75</t>
  </si>
  <si>
    <t>82</t>
  </si>
  <si>
    <t>ПРЕОБРАЖЕНСЬКА, ВУЛ</t>
  </si>
  <si>
    <t>28</t>
  </si>
  <si>
    <t>ПУШКIНА, ВУЛ</t>
  </si>
  <si>
    <t>РОДИМЦЕВА, ВУЛ</t>
  </si>
  <si>
    <t>13</t>
  </si>
  <si>
    <t>С.РУСОВОЇ, ВУЛ</t>
  </si>
  <si>
    <t>15</t>
  </si>
  <si>
    <t>23</t>
  </si>
  <si>
    <t>СВЯТОМИКОЛАЇВСЬКА, ВУЛ</t>
  </si>
  <si>
    <t>27</t>
  </si>
  <si>
    <t>СЕРЬОЖНIКОВА, ВУЛ</t>
  </si>
  <si>
    <t>8А</t>
  </si>
  <si>
    <t>ТЕРЕНТІЯ КОРЕНЯ, ВУЛ</t>
  </si>
  <si>
    <t>ЧЕРНИШЕВСЬКОГО, ВУЛ</t>
  </si>
  <si>
    <t>30</t>
  </si>
  <si>
    <t>пр-т МИРУ, ПРОСП</t>
  </si>
  <si>
    <t>7А</t>
  </si>
  <si>
    <t>пров.АКАДЕМIКА ПАВЛОВА, ПРОВ</t>
  </si>
  <si>
    <t>2А</t>
  </si>
  <si>
    <t>2-й провулок ТРАКТОРНИЙ, ВУЛ</t>
  </si>
  <si>
    <t>ГЕРОЇВ ЧОРНОБИЛЯ, ВУЛ</t>
  </si>
  <si>
    <t>26</t>
  </si>
  <si>
    <t>5Б</t>
  </si>
  <si>
    <t>58</t>
  </si>
  <si>
    <t>60</t>
  </si>
  <si>
    <t>62</t>
  </si>
  <si>
    <t>63</t>
  </si>
  <si>
    <t>64</t>
  </si>
  <si>
    <t>66</t>
  </si>
  <si>
    <t>68</t>
  </si>
  <si>
    <t>72</t>
  </si>
  <si>
    <t>35а</t>
  </si>
  <si>
    <t>111</t>
  </si>
  <si>
    <t>25</t>
  </si>
  <si>
    <t>СТАРОКАЗАРМЕНА ДIЛЬНИЦЯ, ВУЛ</t>
  </si>
  <si>
    <t xml:space="preserve">2 А  </t>
  </si>
  <si>
    <t>25А</t>
  </si>
  <si>
    <t>ШЕВЧЕНКА, ВУЛ</t>
  </si>
  <si>
    <t>пр-т ПЕРЕМОГИ, ПРОСП</t>
  </si>
  <si>
    <t>108</t>
  </si>
  <si>
    <t>пров.КВАРТАЛЬНИЙ, ПРОВ</t>
  </si>
  <si>
    <t>69</t>
  </si>
  <si>
    <t>20</t>
  </si>
  <si>
    <t>ГОГОЛЯ, ВУЛ</t>
  </si>
  <si>
    <t>58A</t>
  </si>
  <si>
    <t>36</t>
  </si>
  <si>
    <t>53</t>
  </si>
  <si>
    <t>53А</t>
  </si>
  <si>
    <t>89</t>
  </si>
  <si>
    <t>91</t>
  </si>
  <si>
    <t>98</t>
  </si>
  <si>
    <t>I. ШРАГА, ВУЛ</t>
  </si>
  <si>
    <t>41</t>
  </si>
  <si>
    <t>80</t>
  </si>
  <si>
    <t>88</t>
  </si>
  <si>
    <t>76</t>
  </si>
  <si>
    <t>78</t>
  </si>
  <si>
    <t>5А</t>
  </si>
  <si>
    <t>33</t>
  </si>
  <si>
    <t>38А</t>
  </si>
  <si>
    <t>90</t>
  </si>
  <si>
    <t>14А</t>
  </si>
  <si>
    <t>РОКОССОВСЬКОГО, ВУЛ</t>
  </si>
  <si>
    <t>37А</t>
  </si>
  <si>
    <t>39</t>
  </si>
  <si>
    <t>49А</t>
  </si>
  <si>
    <t>ФIКСЕЛЯ, ВУЛ</t>
  </si>
  <si>
    <t>52</t>
  </si>
  <si>
    <t>112А</t>
  </si>
  <si>
    <t>31</t>
  </si>
  <si>
    <t>33А</t>
  </si>
  <si>
    <t>37</t>
  </si>
  <si>
    <t>43</t>
  </si>
  <si>
    <t>51</t>
  </si>
  <si>
    <t>35А</t>
  </si>
  <si>
    <t>35Б</t>
  </si>
  <si>
    <t>61</t>
  </si>
  <si>
    <t>75Б</t>
  </si>
  <si>
    <t>117</t>
  </si>
  <si>
    <t>119</t>
  </si>
  <si>
    <t>121</t>
  </si>
  <si>
    <t>125</t>
  </si>
  <si>
    <t>170</t>
  </si>
  <si>
    <t>174</t>
  </si>
  <si>
    <t>176</t>
  </si>
  <si>
    <t>178</t>
  </si>
  <si>
    <t>180</t>
  </si>
  <si>
    <t>182</t>
  </si>
  <si>
    <t>187</t>
  </si>
  <si>
    <t>189</t>
  </si>
  <si>
    <t>193</t>
  </si>
  <si>
    <t>195</t>
  </si>
  <si>
    <t>199</t>
  </si>
  <si>
    <t>93</t>
  </si>
  <si>
    <t>96</t>
  </si>
  <si>
    <t>Академiка ПАВЛОВА, ВУЛ</t>
  </si>
  <si>
    <t>120</t>
  </si>
  <si>
    <t>84</t>
  </si>
  <si>
    <t>ЗЕМСЬКА, ВУЛ</t>
  </si>
  <si>
    <t>КОТЛЯРЕВСЬКОГО, ВУЛ</t>
  </si>
  <si>
    <t>34</t>
  </si>
  <si>
    <t>1Б</t>
  </si>
  <si>
    <t>109</t>
  </si>
  <si>
    <t>56</t>
  </si>
  <si>
    <t>79</t>
  </si>
  <si>
    <t>86</t>
  </si>
  <si>
    <t>49</t>
  </si>
  <si>
    <t>68-1</t>
  </si>
  <si>
    <t>68-2</t>
  </si>
  <si>
    <t>68-3</t>
  </si>
  <si>
    <t>70-1</t>
  </si>
  <si>
    <t>70-2</t>
  </si>
  <si>
    <t>70-3</t>
  </si>
  <si>
    <t>САВЧУКА, ВУЛ</t>
  </si>
  <si>
    <t>7Б</t>
  </si>
  <si>
    <t>ЧАЙКОВСЬКОГО, ВУЛ</t>
  </si>
  <si>
    <t>100</t>
  </si>
  <si>
    <t>102</t>
  </si>
  <si>
    <t>107</t>
  </si>
  <si>
    <t>108г</t>
  </si>
  <si>
    <t>115</t>
  </si>
  <si>
    <t>123А</t>
  </si>
  <si>
    <t>143</t>
  </si>
  <si>
    <t>149</t>
  </si>
  <si>
    <t>151</t>
  </si>
  <si>
    <t>153</t>
  </si>
  <si>
    <t>159</t>
  </si>
  <si>
    <t>162</t>
  </si>
  <si>
    <t>164</t>
  </si>
  <si>
    <t>166</t>
  </si>
  <si>
    <t>168</t>
  </si>
  <si>
    <t>70</t>
  </si>
  <si>
    <t>81</t>
  </si>
  <si>
    <t>МАРТИНА НЕБАБИ, ВУЛ</t>
  </si>
  <si>
    <t>106</t>
  </si>
  <si>
    <t>147</t>
  </si>
  <si>
    <t>145</t>
  </si>
  <si>
    <t>155</t>
  </si>
  <si>
    <t>104</t>
  </si>
  <si>
    <t>Загальна площа квартир і нежитлових приміщень</t>
  </si>
  <si>
    <t>в тому числі</t>
  </si>
  <si>
    <t>квартири</t>
  </si>
  <si>
    <t>нежитлові</t>
  </si>
  <si>
    <t>Тариф для нежитлових приміщень</t>
  </si>
  <si>
    <t>№ договору</t>
  </si>
  <si>
    <t>№2/1</t>
  </si>
  <si>
    <t>№2/2</t>
  </si>
  <si>
    <t>№2/3</t>
  </si>
  <si>
    <t>№2/4</t>
  </si>
  <si>
    <t>№2/5</t>
  </si>
  <si>
    <t>№2/7</t>
  </si>
  <si>
    <t>№2/8</t>
  </si>
  <si>
    <t>№2/9</t>
  </si>
  <si>
    <t>№2/10</t>
  </si>
  <si>
    <t>№2/14</t>
  </si>
  <si>
    <t>№2/15</t>
  </si>
  <si>
    <t>№2/16</t>
  </si>
  <si>
    <t>№2/17</t>
  </si>
  <si>
    <t>№2/18</t>
  </si>
  <si>
    <t>№2/19</t>
  </si>
  <si>
    <t>№2/20</t>
  </si>
  <si>
    <t>№2/21</t>
  </si>
  <si>
    <t>№2/22</t>
  </si>
  <si>
    <t>№2/23</t>
  </si>
  <si>
    <t>№2/24</t>
  </si>
  <si>
    <t>№2/25</t>
  </si>
  <si>
    <t>№2/26</t>
  </si>
  <si>
    <t>№2/27</t>
  </si>
  <si>
    <t>№2/28</t>
  </si>
  <si>
    <t>№2/29</t>
  </si>
  <si>
    <t>№2/30</t>
  </si>
  <si>
    <t>№2/31</t>
  </si>
  <si>
    <t>№2/32</t>
  </si>
  <si>
    <t>№2/33</t>
  </si>
  <si>
    <t>№2/34</t>
  </si>
  <si>
    <t>№2/35</t>
  </si>
  <si>
    <t>№2/36</t>
  </si>
  <si>
    <t>№2/37</t>
  </si>
  <si>
    <t>№2/38</t>
  </si>
  <si>
    <t>№2/39</t>
  </si>
  <si>
    <t>№2/40</t>
  </si>
  <si>
    <t>№2/41</t>
  </si>
  <si>
    <t>№2/42</t>
  </si>
  <si>
    <t>№2/43</t>
  </si>
  <si>
    <t>№2/44</t>
  </si>
  <si>
    <t>№2/45</t>
  </si>
  <si>
    <t>№2/46</t>
  </si>
  <si>
    <t>№2/47</t>
  </si>
  <si>
    <t>№2/48</t>
  </si>
  <si>
    <t>№2/49</t>
  </si>
  <si>
    <t>№2/50</t>
  </si>
  <si>
    <t>№2/51</t>
  </si>
  <si>
    <t>№2/52</t>
  </si>
  <si>
    <t>№2/53</t>
  </si>
  <si>
    <t>№2/54</t>
  </si>
  <si>
    <t>№2/55</t>
  </si>
  <si>
    <t>№2/56</t>
  </si>
  <si>
    <t>№2/57</t>
  </si>
  <si>
    <t>№2/58</t>
  </si>
  <si>
    <t>№2/59</t>
  </si>
  <si>
    <t>№2/60</t>
  </si>
  <si>
    <t>№2/61</t>
  </si>
  <si>
    <t>№2/62</t>
  </si>
  <si>
    <t>№2/63</t>
  </si>
  <si>
    <t>№2/64</t>
  </si>
  <si>
    <t>№2/65</t>
  </si>
  <si>
    <t>№2/66</t>
  </si>
  <si>
    <t>№2/67</t>
  </si>
  <si>
    <t>№2/68</t>
  </si>
  <si>
    <t>№2/69</t>
  </si>
  <si>
    <t>№2/70</t>
  </si>
  <si>
    <t>№2/71</t>
  </si>
  <si>
    <t>№2/73</t>
  </si>
  <si>
    <t>№2/75</t>
  </si>
  <si>
    <t>№2/77</t>
  </si>
  <si>
    <t>№2/78</t>
  </si>
  <si>
    <t>№2/79</t>
  </si>
  <si>
    <t>№2/80</t>
  </si>
  <si>
    <t>№2/81</t>
  </si>
  <si>
    <t>№2/82</t>
  </si>
  <si>
    <t>№2/83</t>
  </si>
  <si>
    <t>№2/84</t>
  </si>
  <si>
    <t>№2/85</t>
  </si>
  <si>
    <t>№2/86</t>
  </si>
  <si>
    <t>№2/87</t>
  </si>
  <si>
    <t>№2/88</t>
  </si>
  <si>
    <t>№2/89</t>
  </si>
  <si>
    <t>№2/91</t>
  </si>
  <si>
    <t>№2/92</t>
  </si>
  <si>
    <t>№2/93</t>
  </si>
  <si>
    <t>№2/94</t>
  </si>
  <si>
    <t>№2/95</t>
  </si>
  <si>
    <t>№2/96</t>
  </si>
  <si>
    <t>№2/97</t>
  </si>
  <si>
    <t>№2/98</t>
  </si>
  <si>
    <t>№2/99</t>
  </si>
  <si>
    <t>№2/100</t>
  </si>
  <si>
    <t>№2/101</t>
  </si>
  <si>
    <t>№2/102</t>
  </si>
  <si>
    <t>№2/104</t>
  </si>
  <si>
    <t>№2/105</t>
  </si>
  <si>
    <t>№2/106</t>
  </si>
  <si>
    <t>№2/107</t>
  </si>
  <si>
    <t>№2/109</t>
  </si>
  <si>
    <t>№2/110</t>
  </si>
  <si>
    <t>№2/111</t>
  </si>
  <si>
    <t>№2/112</t>
  </si>
  <si>
    <t>№2/113</t>
  </si>
  <si>
    <t>№2/114</t>
  </si>
  <si>
    <t>№2/115</t>
  </si>
  <si>
    <t>№2/116</t>
  </si>
  <si>
    <t>№2/117</t>
  </si>
  <si>
    <t>№2/118</t>
  </si>
  <si>
    <t>№2/119</t>
  </si>
  <si>
    <t>№2/120</t>
  </si>
  <si>
    <t>№2/121</t>
  </si>
  <si>
    <t>№2/122</t>
  </si>
  <si>
    <t>№2/123</t>
  </si>
  <si>
    <t>№2/124</t>
  </si>
  <si>
    <t>№2/125</t>
  </si>
  <si>
    <t>№2/126</t>
  </si>
  <si>
    <t>№2/127</t>
  </si>
  <si>
    <t>№2/128</t>
  </si>
  <si>
    <t>№2/129</t>
  </si>
  <si>
    <t>№2/130</t>
  </si>
  <si>
    <t>№2/131</t>
  </si>
  <si>
    <t>№2/132</t>
  </si>
  <si>
    <t>№2/133</t>
  </si>
  <si>
    <t>№2/135</t>
  </si>
  <si>
    <t>№2/136</t>
  </si>
  <si>
    <t>№2/138</t>
  </si>
  <si>
    <t>№2/139</t>
  </si>
  <si>
    <t>№2/141</t>
  </si>
  <si>
    <t>№2/142</t>
  </si>
  <si>
    <t>№2/143</t>
  </si>
  <si>
    <t>№2/144</t>
  </si>
  <si>
    <t>№2/145</t>
  </si>
  <si>
    <t>№2/146</t>
  </si>
  <si>
    <t>№2/147</t>
  </si>
  <si>
    <t>№2/148</t>
  </si>
  <si>
    <t>№2/149</t>
  </si>
  <si>
    <t>№2/150</t>
  </si>
  <si>
    <t>№2/151</t>
  </si>
  <si>
    <t>№2/153</t>
  </si>
  <si>
    <t>№2/154</t>
  </si>
  <si>
    <t>№2/155</t>
  </si>
  <si>
    <t>№2/156</t>
  </si>
  <si>
    <t>№2/157</t>
  </si>
  <si>
    <t>№2/158</t>
  </si>
  <si>
    <t>№2/159</t>
  </si>
  <si>
    <t>№2/160</t>
  </si>
  <si>
    <t>№2/161</t>
  </si>
  <si>
    <t>№2/162</t>
  </si>
  <si>
    <t>№2/163</t>
  </si>
  <si>
    <t>№2/164</t>
  </si>
  <si>
    <t>№2/165</t>
  </si>
  <si>
    <t>№2/166</t>
  </si>
  <si>
    <t>№2/167</t>
  </si>
  <si>
    <t>№2/168</t>
  </si>
  <si>
    <t>№2/169</t>
  </si>
  <si>
    <t>№2/170</t>
  </si>
  <si>
    <t>№2/171</t>
  </si>
  <si>
    <t>№2/172</t>
  </si>
  <si>
    <t>№2/173</t>
  </si>
  <si>
    <t>№2/174</t>
  </si>
  <si>
    <t>№77</t>
  </si>
  <si>
    <t>№2/177</t>
  </si>
  <si>
    <t>№2/178</t>
  </si>
  <si>
    <t>№2/179</t>
  </si>
  <si>
    <t>№2/180</t>
  </si>
  <si>
    <t>№2/181</t>
  </si>
  <si>
    <t>№2/182</t>
  </si>
  <si>
    <t>№2/183</t>
  </si>
  <si>
    <t>№2/184</t>
  </si>
  <si>
    <t>№2/185</t>
  </si>
  <si>
    <t>№2/186</t>
  </si>
  <si>
    <t>№2/187</t>
  </si>
  <si>
    <t>№2/188</t>
  </si>
  <si>
    <t>№2/190</t>
  </si>
  <si>
    <t>№2/191</t>
  </si>
  <si>
    <t>№2/192</t>
  </si>
  <si>
    <t>№2/193</t>
  </si>
  <si>
    <t>№2/195</t>
  </si>
  <si>
    <t>№2/11</t>
  </si>
  <si>
    <t>№2/12</t>
  </si>
  <si>
    <t>№2/13</t>
  </si>
  <si>
    <t>№2/196</t>
  </si>
  <si>
    <t>№2/197</t>
  </si>
  <si>
    <t>№2/198</t>
  </si>
  <si>
    <t>№2/199</t>
  </si>
  <si>
    <t>№2/200</t>
  </si>
  <si>
    <t>№2/201</t>
  </si>
  <si>
    <t>№2/202</t>
  </si>
  <si>
    <t>№2/203</t>
  </si>
  <si>
    <t>№2/204</t>
  </si>
  <si>
    <t>№2/206</t>
  </si>
  <si>
    <t>№2/207</t>
  </si>
  <si>
    <t>№2/208</t>
  </si>
  <si>
    <t>№2/209</t>
  </si>
  <si>
    <t>№2/210</t>
  </si>
  <si>
    <t>№2/211</t>
  </si>
  <si>
    <t>№2/212</t>
  </si>
  <si>
    <t>№2/213</t>
  </si>
  <si>
    <t>№2/214</t>
  </si>
  <si>
    <t>№2/215</t>
  </si>
  <si>
    <t>№2/216</t>
  </si>
  <si>
    <t>№2/217</t>
  </si>
  <si>
    <t>№2/218</t>
  </si>
  <si>
    <t>№2/219</t>
  </si>
  <si>
    <t>№2/220</t>
  </si>
  <si>
    <t>№2/221</t>
  </si>
  <si>
    <t>№2/222</t>
  </si>
  <si>
    <t>№2/223</t>
  </si>
  <si>
    <t>№2/224</t>
  </si>
  <si>
    <t>№2/225</t>
  </si>
  <si>
    <t>№2/226</t>
  </si>
  <si>
    <t>№2/227</t>
  </si>
  <si>
    <t>№2/228</t>
  </si>
  <si>
    <t>№2/229</t>
  </si>
  <si>
    <t>№2/230</t>
  </si>
  <si>
    <t>№2/231</t>
  </si>
  <si>
    <t>№2/232</t>
  </si>
  <si>
    <t>№2/233</t>
  </si>
  <si>
    <t>№2/234</t>
  </si>
  <si>
    <t>№2/235</t>
  </si>
  <si>
    <t>№2/236</t>
  </si>
  <si>
    <t>№2/237</t>
  </si>
  <si>
    <t>№2/238</t>
  </si>
  <si>
    <t>№2/239</t>
  </si>
  <si>
    <t>№2/240</t>
  </si>
  <si>
    <t>№2/241</t>
  </si>
  <si>
    <t>№2/242</t>
  </si>
  <si>
    <t>№2/243</t>
  </si>
  <si>
    <t>№2/244</t>
  </si>
  <si>
    <t>№2/245</t>
  </si>
  <si>
    <t>№2/250</t>
  </si>
  <si>
    <t>№2/251</t>
  </si>
  <si>
    <t>№2/252</t>
  </si>
  <si>
    <t>№2/253</t>
  </si>
  <si>
    <t>№2/254</t>
  </si>
  <si>
    <t>№2/255</t>
  </si>
  <si>
    <t>№2/256</t>
  </si>
  <si>
    <t>№2/257</t>
  </si>
  <si>
    <t>№2/258</t>
  </si>
  <si>
    <t>№2/259</t>
  </si>
  <si>
    <t>№2/260</t>
  </si>
  <si>
    <t>№2/261</t>
  </si>
  <si>
    <t>№2/262</t>
  </si>
  <si>
    <t>№2/263</t>
  </si>
  <si>
    <t>№2/264</t>
  </si>
  <si>
    <t>№2/265</t>
  </si>
  <si>
    <t>№2/266</t>
  </si>
  <si>
    <t>№2/267</t>
  </si>
  <si>
    <t>№2/268</t>
  </si>
  <si>
    <t>№2/269</t>
  </si>
  <si>
    <t>№2/271</t>
  </si>
  <si>
    <t>№2/272</t>
  </si>
  <si>
    <t>№2/273</t>
  </si>
  <si>
    <t>№2/274</t>
  </si>
  <si>
    <t>№2/275</t>
  </si>
  <si>
    <t>№2/276</t>
  </si>
  <si>
    <t>№2/277</t>
  </si>
  <si>
    <t>№2/278</t>
  </si>
  <si>
    <t>№2/279</t>
  </si>
  <si>
    <t>№2/280</t>
  </si>
  <si>
    <t>№2/281</t>
  </si>
  <si>
    <t>№2/282</t>
  </si>
  <si>
    <t>№2/283</t>
  </si>
  <si>
    <t>№2/284</t>
  </si>
  <si>
    <t>№2/285</t>
  </si>
  <si>
    <t>№2/286</t>
  </si>
  <si>
    <t>№2/287</t>
  </si>
  <si>
    <t>№2/288</t>
  </si>
  <si>
    <t>№2/289</t>
  </si>
  <si>
    <t>№2/290</t>
  </si>
  <si>
    <t>№2/291</t>
  </si>
  <si>
    <t>№2/292</t>
  </si>
  <si>
    <t>№2/294</t>
  </si>
  <si>
    <t>№2/295</t>
  </si>
  <si>
    <t>№2/296</t>
  </si>
  <si>
    <t>№2/299</t>
  </si>
  <si>
    <t>№2/300</t>
  </si>
  <si>
    <t>№2/301</t>
  </si>
  <si>
    <t>№2/302</t>
  </si>
  <si>
    <t>№2/303</t>
  </si>
  <si>
    <t>№2/304</t>
  </si>
  <si>
    <t>№2/305</t>
  </si>
  <si>
    <t>№2/307</t>
  </si>
  <si>
    <t>№2/308</t>
  </si>
  <si>
    <t>№2/309</t>
  </si>
  <si>
    <t>№2/310</t>
  </si>
  <si>
    <t>№2/311</t>
  </si>
  <si>
    <t>№2/312</t>
  </si>
  <si>
    <t>№2/313</t>
  </si>
  <si>
    <t>№2/314</t>
  </si>
  <si>
    <t>№2/315</t>
  </si>
  <si>
    <t>№2/316</t>
  </si>
  <si>
    <t>№2/317</t>
  </si>
  <si>
    <t>№2/318</t>
  </si>
  <si>
    <t>№2/319</t>
  </si>
  <si>
    <t>№2/320</t>
  </si>
  <si>
    <t>№2/321</t>
  </si>
  <si>
    <t>№2/322</t>
  </si>
  <si>
    <t>№2/323</t>
  </si>
  <si>
    <t>№2/324</t>
  </si>
  <si>
    <t>№2/325</t>
  </si>
  <si>
    <t>№2/326</t>
  </si>
  <si>
    <t>№2/328</t>
  </si>
  <si>
    <t>№2/330</t>
  </si>
  <si>
    <t>№2/331</t>
  </si>
  <si>
    <t>№2/332</t>
  </si>
  <si>
    <t>№2/333</t>
  </si>
  <si>
    <t>№2/334</t>
  </si>
  <si>
    <t>№2/335</t>
  </si>
  <si>
    <t>№2/336</t>
  </si>
  <si>
    <t>№2/338</t>
  </si>
  <si>
    <t>№2/339</t>
  </si>
  <si>
    <t>№2/340</t>
  </si>
  <si>
    <t>№2/341</t>
  </si>
  <si>
    <t>№2/342</t>
  </si>
  <si>
    <t>№2/343</t>
  </si>
  <si>
    <t>№2/344</t>
  </si>
  <si>
    <t>№2/345</t>
  </si>
  <si>
    <t>№2/346</t>
  </si>
  <si>
    <t>№2/347</t>
  </si>
  <si>
    <t>№2/348</t>
  </si>
  <si>
    <t>№2/349</t>
  </si>
  <si>
    <t>№2/350</t>
  </si>
  <si>
    <t>№2/351</t>
  </si>
  <si>
    <t>№2/352</t>
  </si>
  <si>
    <t>№2/353</t>
  </si>
  <si>
    <t>№2/354</t>
  </si>
  <si>
    <t>№2/356</t>
  </si>
  <si>
    <t>№2/357</t>
  </si>
  <si>
    <t>№2/358</t>
  </si>
  <si>
    <t>№2/359</t>
  </si>
  <si>
    <t>№2/360</t>
  </si>
  <si>
    <t>№2/361</t>
  </si>
  <si>
    <t>№2/362</t>
  </si>
  <si>
    <t>№2/363</t>
  </si>
  <si>
    <t>№2/364</t>
  </si>
  <si>
    <t>№2/366</t>
  </si>
  <si>
    <t>№2/367</t>
  </si>
  <si>
    <t>№2/368</t>
  </si>
  <si>
    <t>№2/369</t>
  </si>
  <si>
    <t>№2/370</t>
  </si>
  <si>
    <t>№2/371</t>
  </si>
  <si>
    <t>№2/372</t>
  </si>
  <si>
    <t>№2/373</t>
  </si>
  <si>
    <t>№2/374</t>
  </si>
  <si>
    <t>№2/375</t>
  </si>
  <si>
    <t>№2/376</t>
  </si>
  <si>
    <t>№2/377</t>
  </si>
  <si>
    <t>№2/378</t>
  </si>
  <si>
    <t>№2/379</t>
  </si>
  <si>
    <t>№2/380</t>
  </si>
  <si>
    <t>№2/381</t>
  </si>
  <si>
    <t>№2/382</t>
  </si>
  <si>
    <t>№2/383</t>
  </si>
  <si>
    <t>№2/384</t>
  </si>
  <si>
    <t>№2/385</t>
  </si>
  <si>
    <t>№2/388</t>
  </si>
  <si>
    <t>№2/389</t>
  </si>
  <si>
    <t>№2/390</t>
  </si>
  <si>
    <t>№2/391</t>
  </si>
  <si>
    <t>№2/392</t>
  </si>
  <si>
    <t>№2/393</t>
  </si>
  <si>
    <t>№2/394</t>
  </si>
  <si>
    <t>№2/395</t>
  </si>
  <si>
    <t>№2/396</t>
  </si>
  <si>
    <t>№2/397</t>
  </si>
  <si>
    <t>№2/398</t>
  </si>
  <si>
    <t>№2/399</t>
  </si>
  <si>
    <t>№2/400</t>
  </si>
  <si>
    <t>№2/401</t>
  </si>
  <si>
    <t>№2/402</t>
  </si>
  <si>
    <t>№2/403</t>
  </si>
  <si>
    <t>№2/404</t>
  </si>
  <si>
    <t>№2/405</t>
  </si>
  <si>
    <t>№2/406</t>
  </si>
  <si>
    <t>№2/407</t>
  </si>
  <si>
    <t>№2/408</t>
  </si>
  <si>
    <t>№2/409</t>
  </si>
  <si>
    <t>№2/410</t>
  </si>
  <si>
    <t>№2/411</t>
  </si>
  <si>
    <t>№2/412</t>
  </si>
  <si>
    <t>№2/413</t>
  </si>
  <si>
    <t>№2/414</t>
  </si>
  <si>
    <t>№2/415</t>
  </si>
  <si>
    <t>№2/416</t>
  </si>
  <si>
    <t>№2/417</t>
  </si>
  <si>
    <t>№2/418</t>
  </si>
  <si>
    <t>№2/420</t>
  </si>
  <si>
    <t>№2/421</t>
  </si>
  <si>
    <t>№2/422</t>
  </si>
  <si>
    <t>№2/423</t>
  </si>
  <si>
    <t>№2/424</t>
  </si>
  <si>
    <t>№2/425</t>
  </si>
  <si>
    <t>№2/426</t>
  </si>
  <si>
    <t>№2/427</t>
  </si>
  <si>
    <t>Код</t>
  </si>
  <si>
    <t>Поверх</t>
  </si>
  <si>
    <t>Будинок</t>
  </si>
  <si>
    <t>АНДРІЇВСЬКА, ВУЛ, 17</t>
  </si>
  <si>
    <t>ГАНЖІВСЬКА, ВУЛ, 4</t>
  </si>
  <si>
    <t>ГАНЖІВСЬКА, ВУЛ, 6А</t>
  </si>
  <si>
    <t>ГАНЖІВСЬКА, ВУЛ, 7</t>
  </si>
  <si>
    <t>ГЕТЬМАНА ПОЛУБОТКА, ВУЛ, 101</t>
  </si>
  <si>
    <t>ГЕТЬМАНА ПОЛУБОТКА, ВУЛ, 103</t>
  </si>
  <si>
    <t>ГЕТЬМАНА ПОЛУБОТКА, ВУЛ, 124</t>
  </si>
  <si>
    <t>ГЕТЬМАНА ПОЛУБОТКА, ВУЛ, 124А</t>
  </si>
  <si>
    <t>ГЕТЬМАНА ПОЛУБОТКА, ВУЛ, 126</t>
  </si>
  <si>
    <t>ГЕТЬМАНА ПОЛУБОТКА, ВУЛ, 126А</t>
  </si>
  <si>
    <t>ГЕТЬМАНА ПОЛУБОТКА, ВУЛ, 126Б</t>
  </si>
  <si>
    <t>ГЕТЬМАНА ПОЛУБОТКА, ВУЛ, 128</t>
  </si>
  <si>
    <t>ГЕТЬМАНА ПОЛУБОТКА, ВУЛ, 128А</t>
  </si>
  <si>
    <t>ГЕТЬМАНА ПОЛУБОТКА, ВУЛ, 128Б</t>
  </si>
  <si>
    <t>ГЕТЬМАНА ПОЛУБОТКА, ВУЛ, 130</t>
  </si>
  <si>
    <t>ГЕТЬМАНА ПОЛУБОТКА, ВУЛ, 130А</t>
  </si>
  <si>
    <t>ГЕТЬМАНА ПОЛУБОТКА, ВУЛ, 19</t>
  </si>
  <si>
    <t>ГЕТЬМАНА ПОЛУБОТКА, ВУЛ, 97</t>
  </si>
  <si>
    <t>ГЕТЬМАНА ПОЛУБОТКА, ВУЛ, 99</t>
  </si>
  <si>
    <t>ГОНЧА, ВУЛ, 11</t>
  </si>
  <si>
    <t>ГОНЧА, ВУЛ, 22</t>
  </si>
  <si>
    <t>ГОНЧА, ВУЛ, 22А</t>
  </si>
  <si>
    <t>ГОНЧА, ВУЛ, 24</t>
  </si>
  <si>
    <t>ГОНЧА, ВУЛ, 42</t>
  </si>
  <si>
    <t>ГОНЧА, ВУЛ, 48</t>
  </si>
  <si>
    <t>ГОНЧА, ВУЛ, 50</t>
  </si>
  <si>
    <t>ГОНЧА, ВУЛ, 62А</t>
  </si>
  <si>
    <t>ГОНЧА, ВУЛ, 67</t>
  </si>
  <si>
    <t>ГОНЧА, ВУЛ, 69А</t>
  </si>
  <si>
    <t>ГОНЧА, ВУЛ, 77</t>
  </si>
  <si>
    <t>ГОНЧА, ВУЛ, 77А</t>
  </si>
  <si>
    <t>ГОНЧА, ВУЛ, 77Б</t>
  </si>
  <si>
    <t>ДМИТРА ЛИЗОГУБА, ВУЛ, 12</t>
  </si>
  <si>
    <t>ДМИТРА ЛИЗОГУБА, ВУЛ, 7</t>
  </si>
  <si>
    <t>ДМИТРА ЛИЗОГУБА, ВУЛ, 9</t>
  </si>
  <si>
    <t>ЗЕЛЕНА, ВУЛ, 17</t>
  </si>
  <si>
    <t>ЗЕЛЕНА, ВУЛ, 17А</t>
  </si>
  <si>
    <t>ЗЕЛЕНА, ВУЛ, 18</t>
  </si>
  <si>
    <t>ЗЕЛЕНА, ВУЛ, 3</t>
  </si>
  <si>
    <t>ЗЕЛЕНА, ВУЛ, 3А</t>
  </si>
  <si>
    <t>ЗЕЛЕНА, ВУЛ, 4</t>
  </si>
  <si>
    <t>ЗЕЛЕНА, ВУЛ, 4А</t>
  </si>
  <si>
    <t>ЗЕЛЕНА, ВУЛ, 5В</t>
  </si>
  <si>
    <t>КИЇВСЬКА, ВУЛ, 19</t>
  </si>
  <si>
    <t>КИЇВСЬКА, ВУЛ, 21</t>
  </si>
  <si>
    <t>КИЇВСЬКА, ВУЛ, 32</t>
  </si>
  <si>
    <t>КОСТОМАРІВСЬКА, ВУЛ, 3А</t>
  </si>
  <si>
    <t>КОЦЮБИНСЬКОГО, ВУЛ, 92</t>
  </si>
  <si>
    <t>КОЦЮБИНСЬКОГО, ВУЛ, 94</t>
  </si>
  <si>
    <t>КОЧЕРГИ, ВУЛ, 16</t>
  </si>
  <si>
    <t>КОЧЕРГИ, ВУЛ, 5</t>
  </si>
  <si>
    <t>КОЧЕРГИ, ВУЛ, 7</t>
  </si>
  <si>
    <t>Кривулевська, ВУЛ, 3А</t>
  </si>
  <si>
    <t>ЛЕРМОНТОВА, ВУЛ, 5</t>
  </si>
  <si>
    <t>ЛОМОНОСОВА, ВУЛ, 5</t>
  </si>
  <si>
    <t>ЛЮБОМИРА БОДНАРУКА, ВУЛ, 29</t>
  </si>
  <si>
    <t>ЛЮБОМИРА БОДНАРУКА, ВУЛ, 32</t>
  </si>
  <si>
    <t>ЛЮБОМИРА БОДНАРУКА, ВУЛ, 32А</t>
  </si>
  <si>
    <t>ЛЮБОМИРА БОДНАРУКА, ВУЛ, 7</t>
  </si>
  <si>
    <t>МАЧЕРЕТІВСЬКА, ВУЛ, 10</t>
  </si>
  <si>
    <t>МАЧЕРЕТІВСЬКА, ВУЛ, 12</t>
  </si>
  <si>
    <t>МАЧЕРЕТІВСЬКА, ВУЛ, 12А</t>
  </si>
  <si>
    <t>МАЧЕРЕТІВСЬКА, ВУЛ, 14</t>
  </si>
  <si>
    <t>МЕНДЕЛЕЕВА, ВУЛ, 3</t>
  </si>
  <si>
    <t>МИЛОРАДОВИЧІВ, ВУЛ, 44А</t>
  </si>
  <si>
    <t>МИХАЙЛОФЕДОРІВСЬКА, ВУЛ, 3</t>
  </si>
  <si>
    <t>МСТИСЛАВСЬКА, ВУЛ, 24</t>
  </si>
  <si>
    <t>МСТИСЛАВСЬКА, ВУЛ, 35</t>
  </si>
  <si>
    <t>МСТИСЛАВСЬКА, ВУЛ, 55</t>
  </si>
  <si>
    <t>МСТИСЛАВСЬКА, ВУЛ, 55А</t>
  </si>
  <si>
    <t>МСТИСЛАВСЬКА, ВУЛ, 59</t>
  </si>
  <si>
    <t>МСТИСЛАВСЬКА, ВУЛ, 59А</t>
  </si>
  <si>
    <t>МУЗЕЙНА, ВУЛ, 1А</t>
  </si>
  <si>
    <t>МУЗЕЙНА, ВУЛ, 1В</t>
  </si>
  <si>
    <t>МУЗЕЙНА, ВУЛ, 1Г</t>
  </si>
  <si>
    <t>ОЛЕГА МІХНЮКА, ВУЛ, 10</t>
  </si>
  <si>
    <t>ОЛЕГА МІХНЮКА, ВУЛ, 19</t>
  </si>
  <si>
    <t>ОЛЕГА МІХНЮКА, ВУЛ, 45</t>
  </si>
  <si>
    <t>ОЛЕГА МІХНЮКА, ВУЛ, 45А</t>
  </si>
  <si>
    <t>ОЛЕГА МІХНЮКА, ВУЛ, 47</t>
  </si>
  <si>
    <t>ОЛЕГА МІХНЮКА, ВУЛ, 47А</t>
  </si>
  <si>
    <t>ОЛЕГА МІХНЮКА, ВУЛ, 47Б</t>
  </si>
  <si>
    <t>ОЛЕКСІЯ ФЛЬОРОВА, ВУЛ, 32</t>
  </si>
  <si>
    <t>ОЛЕКСАНДРА МОЛОДЧОГО, ВУЛ, 38</t>
  </si>
  <si>
    <t>ОЛЕКСАНДРА МОЛОДЧОГО, ВУЛ, 5</t>
  </si>
  <si>
    <t>ОЛЕКСАНДРА МОЛОДЧОГО, ВУЛ, 7</t>
  </si>
  <si>
    <t>ОЛЕКСАНДРА МОЛОДЧОГО, ВУЛ, 74</t>
  </si>
  <si>
    <t>ОСВIТИ, ВУЛ, 83</t>
  </si>
  <si>
    <t>П`ЯТНИЦЬКА, ВУЛ, 40</t>
  </si>
  <si>
    <t>П`ЯТНИЦЬКА, ВУЛ, 75</t>
  </si>
  <si>
    <t>П`ЯТНИЦЬКА, ВУЛ, 77</t>
  </si>
  <si>
    <t>П`ЯТНИЦЬКА, ВУЛ, 82</t>
  </si>
  <si>
    <t>ПРЕОБРАЖЕНСЬКА, ВУЛ, 28</t>
  </si>
  <si>
    <t>ПУШКIНА, ВУЛ, 2</t>
  </si>
  <si>
    <t>ПУШКIНА, ВУЛ, 4</t>
  </si>
  <si>
    <t>РОДИМЦЕВА, ВУЛ, 13</t>
  </si>
  <si>
    <t>С.РУСОВОЇ, ВУЛ, 15</t>
  </si>
  <si>
    <t>С.РУСОВОЇ, ВУЛ, 23</t>
  </si>
  <si>
    <t>СВЯТОМИКОЛАЇВСЬКА, ВУЛ, 27</t>
  </si>
  <si>
    <t>СВЯТОМИКОЛАЇВСЬКА, ВУЛ, 28</t>
  </si>
  <si>
    <t>СЕРЬОЖНIКОВА, ВУЛ, 8А</t>
  </si>
  <si>
    <t>ТЕРЕНТІЯ КОРЕНЯ, ВУЛ, 12</t>
  </si>
  <si>
    <t>ЧЕРНИШЕВСЬКОГО, ВУЛ, 16</t>
  </si>
  <si>
    <t>ЧЕРНИШЕВСЬКОГО, ВУЛ, 24</t>
  </si>
  <si>
    <t>ЧЕРНИШЕВСЬКОГО, ВУЛ, 3</t>
  </si>
  <si>
    <t>ЧЕРНИШЕВСЬКОГО, ВУЛ, 30</t>
  </si>
  <si>
    <t>ЧЕРНИШЕВСЬКОГО, ВУЛ, 32</t>
  </si>
  <si>
    <t>пр-т МИРУ, ПРОСП, 7А</t>
  </si>
  <si>
    <t>пров.АКАДЕМIКА ПАВЛОВА, ПРОВ, 2</t>
  </si>
  <si>
    <t>пров.АКАДЕМIКА ПАВЛОВА, ПРОВ, 2А</t>
  </si>
  <si>
    <t>пров.АКАДЕМIКА ПАВЛОВА, ПРОВ, 4</t>
  </si>
  <si>
    <t>пров.АКАДЕМIКА ПАВЛОВА, ПРОВ, 6</t>
  </si>
  <si>
    <t>пров.АКАДЕМIКА ПАВЛОВА, ПРОВ, 8</t>
  </si>
  <si>
    <t>2-й провулок ТРАКТОРНИЙ, ВУЛ, 7</t>
  </si>
  <si>
    <t>ГЕРОЇВ ЧОРНОБИЛЯ, ВУЛ, 2</t>
  </si>
  <si>
    <t>ГЕРОЇВ ЧОРНОБИЛЯ, ВУЛ, 4</t>
  </si>
  <si>
    <t>ГЕТЬМАНА ПОЛУБОТКА, ВУЛ, 26</t>
  </si>
  <si>
    <t>ГЕТЬМАНА ПОЛУБОТКА, ВУЛ, 28</t>
  </si>
  <si>
    <t>ГОНЧА, ВУЛ, 18</t>
  </si>
  <si>
    <t>ЗЕЛЕНА, ВУЛ, 5Б</t>
  </si>
  <si>
    <t>КОЦЮБИНСЬКОГО, ВУЛ, 58</t>
  </si>
  <si>
    <t>КОЦЮБИНСЬКОГО, ВУЛ, 60</t>
  </si>
  <si>
    <t>КОЦЮБИНСЬКОГО, ВУЛ, 62</t>
  </si>
  <si>
    <t>КОЦЮБИНСЬКОГО, ВУЛ, 63</t>
  </si>
  <si>
    <t>КОЦЮБИНСЬКОГО, ВУЛ, 64</t>
  </si>
  <si>
    <t>КОЦЮБИНСЬКОГО, ВУЛ, 66</t>
  </si>
  <si>
    <t>КОЦЮБИНСЬКОГО, ВУЛ, 67</t>
  </si>
  <si>
    <t>КОЦЮБИНСЬКОГО, ВУЛ, 68</t>
  </si>
  <si>
    <t>КОЦЮБИНСЬКОГО, ВУЛ, 72</t>
  </si>
  <si>
    <t>КОЦЮБИНСЬКОГО, ВУЛ, 75</t>
  </si>
  <si>
    <t>КОЧЕРГИ, ВУЛ, 4А</t>
  </si>
  <si>
    <t>МСТИСЛАВСЬКА, ВУЛ, 14</t>
  </si>
  <si>
    <t>МСТИСЛАВСЬКА, ВУЛ, 16</t>
  </si>
  <si>
    <t>МСТИСЛАВСЬКА, ВУЛ, 23</t>
  </si>
  <si>
    <t>ОЛЕКСАНДРА МОЛОДЧОГО, ВУЛ, 35а</t>
  </si>
  <si>
    <t>ОЛЕКСАНДРА МОЛОДЧОГО, ВУЛ, 7А</t>
  </si>
  <si>
    <t>П`ЯТНИЦЬКА, ВУЛ, 11</t>
  </si>
  <si>
    <t>П`ЯТНИЦЬКА, ВУЛ, 111</t>
  </si>
  <si>
    <t>П`ЯТНИЦЬКА, ВУЛ, 124</t>
  </si>
  <si>
    <t>П`ЯТНИЦЬКА, ВУЛ, 13</t>
  </si>
  <si>
    <t>П`ЯТНИЦЬКА, ВУЛ, 14</t>
  </si>
  <si>
    <t>П`ЯТНИЦЬКА, ВУЛ, 25</t>
  </si>
  <si>
    <t>П`ЯТНИЦЬКА, ВУЛ, 3</t>
  </si>
  <si>
    <t>П`ЯТНИЦЬКА, ВУЛ, 38</t>
  </si>
  <si>
    <t>П`ЯТНИЦЬКА, ВУЛ, 5</t>
  </si>
  <si>
    <t>П`ЯТНИЦЬКА, ВУЛ, 6</t>
  </si>
  <si>
    <t>П`ЯТНИЦЬКА, ВУЛ, 7</t>
  </si>
  <si>
    <t>ПРЕОБРАЖЕНСЬКА, ВУЛ, 22</t>
  </si>
  <si>
    <t>ПРЕОБРАЖЕНСЬКА, ВУЛ, 30</t>
  </si>
  <si>
    <t>ПРЕОБРАЖЕНСЬКА, ВУЛ, 5</t>
  </si>
  <si>
    <t>ПУШКIНА, ВУЛ, 14</t>
  </si>
  <si>
    <t>РОДИМЦЕВА, ВУЛ, 12</t>
  </si>
  <si>
    <t>РОДИМЦЕВА, ВУЛ, 14</t>
  </si>
  <si>
    <t xml:space="preserve">СТАРОКАЗАРМЕНА ДIЛЬНИЦЯ, ВУЛ, 2 А  </t>
  </si>
  <si>
    <t>ЧЕРНИШЕВСЬКОГО, ВУЛ, 25А</t>
  </si>
  <si>
    <t>ШЕВЧЕНКА, ВУЛ, 30</t>
  </si>
  <si>
    <t>ШЕВЧЕНКА, ВУЛ, 48</t>
  </si>
  <si>
    <t>пр-т ПЕРЕМОГИ, ПРОСП, 108</t>
  </si>
  <si>
    <t>пр-т ПЕРЕМОГИ, ПРОСП, 128</t>
  </si>
  <si>
    <t>пров.КВАРТАЛЬНИЙ, ПРОВ, 7</t>
  </si>
  <si>
    <t>ГЕТЬМАНА ПОЛУБОТКА, ВУЛ, 10</t>
  </si>
  <si>
    <t>ГЕТЬМАНА ПОЛУБОТКА, ВУЛ, 12</t>
  </si>
  <si>
    <t>ГОНЧА, ВУЛ, 30</t>
  </si>
  <si>
    <t>КОЦЮБИНСЬКОГО, ВУЛ, 69</t>
  </si>
  <si>
    <t>ПРЕОБРАЖЕНСЬКА, ВУЛ, 4</t>
  </si>
  <si>
    <t>СЕРЬОЖНIКОВА, ВУЛ, 6</t>
  </si>
  <si>
    <t>ЧЕРНИШЕВСЬКОГО, ВУЛ, 12</t>
  </si>
  <si>
    <t>ЧЕРНИШЕВСЬКОГО, ВУЛ, 14</t>
  </si>
  <si>
    <t>пр-т МИРУ, ПРОСП, 29</t>
  </si>
  <si>
    <t>ГЕТЬМАНА ПОЛУБОТКА, ВУЛ, 16</t>
  </si>
  <si>
    <t>ГЕТЬМАНА ПОЛУБОТКА, ВУЛ, 20</t>
  </si>
  <si>
    <t>ГЕТЬМАНА ПОЛУБОТКА, ВУЛ, 24</t>
  </si>
  <si>
    <t>ГЕТЬМАНА ПОЛУБОТКА, ВУЛ, 4</t>
  </si>
  <si>
    <t>ГЕТЬМАНА ПОЛУБОТКА, ВУЛ, 5</t>
  </si>
  <si>
    <t>ГОГОЛЯ, ВУЛ, 22</t>
  </si>
  <si>
    <t>ГОНЧА, ВУЛ, 17А</t>
  </si>
  <si>
    <t>КОЦЮБИНСЬКОГО, ВУЛ, 58A</t>
  </si>
  <si>
    <t>КОЦЮБИНСЬКОГО, ВУЛ, 69А</t>
  </si>
  <si>
    <t>КОЦЮБИНСЬКОГО, ВУЛ, 74</t>
  </si>
  <si>
    <t>МСТИСЛАВСЬКА, ВУЛ, 10</t>
  </si>
  <si>
    <t>МСТИСЛАВСЬКА, ВУЛ, 12</t>
  </si>
  <si>
    <t>МСТИСЛАВСЬКА, ВУЛ, 3</t>
  </si>
  <si>
    <t>ОЛЕКСАНДРА МОЛОДЧОГО, ВУЛ, 12А</t>
  </si>
  <si>
    <t>П`ЯТНИЦЬКА, ВУЛ, 36</t>
  </si>
  <si>
    <t>ПРЕОБРАЖЕНСЬКА, ВУЛ, 2</t>
  </si>
  <si>
    <t>ПРЕОБРАЖЕНСЬКА, ВУЛ, 6</t>
  </si>
  <si>
    <t>РОДИМЦЕВА, ВУЛ, 2</t>
  </si>
  <si>
    <t>СЕРЬОЖНIКОВА, ВУЛ, 1</t>
  </si>
  <si>
    <t>СЕРЬОЖНIКОВА, ВУЛ, 10</t>
  </si>
  <si>
    <t>СЕРЬОЖНIКОВА, ВУЛ, 2</t>
  </si>
  <si>
    <t>СЕРЬОЖНIКОВА, ВУЛ, 5</t>
  </si>
  <si>
    <t>СЕРЬОЖНIКОВА, ВУЛ, 6А</t>
  </si>
  <si>
    <t>СЕРЬОЖНIКОВА, ВУЛ, 7</t>
  </si>
  <si>
    <t>ШЕВЧЕНКА, ВУЛ, 10</t>
  </si>
  <si>
    <t>ШЕВЧЕНКА, ВУЛ, 14</t>
  </si>
  <si>
    <t>ШЕВЧЕНКА, ВУЛ, 19</t>
  </si>
  <si>
    <t>ШЕВЧЕНКА, ВУЛ, 27</t>
  </si>
  <si>
    <t>ШЕВЧЕНКА, ВУЛ, 53</t>
  </si>
  <si>
    <t>ШЕВЧЕНКА, ВУЛ, 53А</t>
  </si>
  <si>
    <t>ШЕВЧЕНКА, ВУЛ, 9</t>
  </si>
  <si>
    <t>пр-т МИРУ, ПРОСП, 17</t>
  </si>
  <si>
    <t>пр-т МИРУ, ПРОСП, 17А</t>
  </si>
  <si>
    <t>пр-т МИРУ, ПРОСП, 21</t>
  </si>
  <si>
    <t>пр-т МИРУ, ПРОСП, 27</t>
  </si>
  <si>
    <t>пр-т ПЕРЕМОГИ, ПРОСП, 89</t>
  </si>
  <si>
    <t>пр-т ПЕРЕМОГИ, ПРОСП, 91</t>
  </si>
  <si>
    <t>пр-т ПЕРЕМОГИ, ПРОСП, 98</t>
  </si>
  <si>
    <t>I. ШРАГА, ВУЛ, 4</t>
  </si>
  <si>
    <t>I. ШРАГА, ВУЛ, 9</t>
  </si>
  <si>
    <t>ГЕРОЇВ ЧОРНОБИЛЯ, ВУЛ, 4А</t>
  </si>
  <si>
    <t>ГЕТЬМАНА ПОЛУБОТКА, ВУЛ, 11</t>
  </si>
  <si>
    <t>ГЕТЬМАНА ПОЛУБОТКА, ВУЛ, 30</t>
  </si>
  <si>
    <t>ГЕТЬМАНА ПОЛУБОТКА, ВУЛ, 7</t>
  </si>
  <si>
    <t>ГЕТЬМАНА ПОЛУБОТКА, ВУЛ, 8А</t>
  </si>
  <si>
    <t>ГОГОЛЯ, ВУЛ, 10</t>
  </si>
  <si>
    <t>ГОГОЛЯ, ВУЛ, 8</t>
  </si>
  <si>
    <t>ГОНЧА, ВУЛ, 12</t>
  </si>
  <si>
    <t>ГОНЧА, ВУЛ, 14</t>
  </si>
  <si>
    <t>ГОНЧА, ВУЛ, 16</t>
  </si>
  <si>
    <t>ГОНЧА, ВУЛ, 26</t>
  </si>
  <si>
    <t>ГОНЧА, ВУЛ, 41</t>
  </si>
  <si>
    <t>ГОНЧА, ВУЛ, 80</t>
  </si>
  <si>
    <t>ГОНЧА, ВУЛ, 88</t>
  </si>
  <si>
    <t>КИЇВСЬКА, ВУЛ, 5</t>
  </si>
  <si>
    <t>КОЦЮБИНСЬКОГО, ВУЛ, 76</t>
  </si>
  <si>
    <t>КОЦЮБИНСЬКОГО, ВУЛ, 78</t>
  </si>
  <si>
    <t>ЛЕРМОНТОВА, ВУЛ, 5А</t>
  </si>
  <si>
    <t>ЛЮБОМИРА БОДНАРУКА, ВУЛ, 8</t>
  </si>
  <si>
    <t>МСТИСЛАВСЬКА, ВУЛ, 20</t>
  </si>
  <si>
    <t>МСТИСЛАВСЬКА, ВУЛ, 25</t>
  </si>
  <si>
    <t>МСТИСЛАВСЬКА, ВУЛ, 33</t>
  </si>
  <si>
    <t>МСТИСЛАВСЬКА, ВУЛ, 38А</t>
  </si>
  <si>
    <t>ОЛЕГА МІХНЮКА, ВУЛ, 7</t>
  </si>
  <si>
    <t>ОЛЕКСАНДРА МОЛОДЧОГО, ВУЛ, 8</t>
  </si>
  <si>
    <t>ОСВIТИ, ВУЛ, 29</t>
  </si>
  <si>
    <t>П`ЯТНИЦЬКА, ВУЛ, 23</t>
  </si>
  <si>
    <t>П`ЯТНИЦЬКА, ВУЛ, 32</t>
  </si>
  <si>
    <t>П`ЯТНИЦЬКА, ВУЛ, 90</t>
  </si>
  <si>
    <t>ПРЕОБРАЖЕНСЬКА, ВУЛ, 14</t>
  </si>
  <si>
    <t>ПРЕОБРАЖЕНСЬКА, ВУЛ, 14А</t>
  </si>
  <si>
    <t>ПРЕОБРАЖЕНСЬКА, ВУЛ, 16</t>
  </si>
  <si>
    <t>ПРЕОБРАЖЕНСЬКА, ВУЛ, 18</t>
  </si>
  <si>
    <t>ПУШКIНА, ВУЛ, 12</t>
  </si>
  <si>
    <t>РОДИМЦЕВА, ВУЛ, 15</t>
  </si>
  <si>
    <t>РОДИМЦЕВА, ВУЛ, 3</t>
  </si>
  <si>
    <t>РОДИМЦЕВА, ВУЛ, 6</t>
  </si>
  <si>
    <t>РОДИМЦЕВА, ВУЛ, 7</t>
  </si>
  <si>
    <t>РОДИМЦЕВА, ВУЛ, 9</t>
  </si>
  <si>
    <t>РОКОССОВСЬКОГО, ВУЛ, 17</t>
  </si>
  <si>
    <t>РОКОССОВСЬКОГО, ВУЛ, 19</t>
  </si>
  <si>
    <t>РОКОССОВСЬКОГО, ВУЛ, 23</t>
  </si>
  <si>
    <t>РОКОССОВСЬКОГО, ВУЛ, 25</t>
  </si>
  <si>
    <t>РОКОССОВСЬКОГО, ВУЛ, 27</t>
  </si>
  <si>
    <t>РОКОССОВСЬКОГО, ВУЛ, 29</t>
  </si>
  <si>
    <t>РОКОССОВСЬКОГО, ВУЛ, 37А</t>
  </si>
  <si>
    <t>РОКОССОВСЬКОГО, ВУЛ, 39</t>
  </si>
  <si>
    <t>РОКОССОВСЬКОГО, ВУЛ, 41</t>
  </si>
  <si>
    <t>РОКОССОВСЬКОГО, ВУЛ, 45</t>
  </si>
  <si>
    <t>РОКОССОВСЬКОГО, ВУЛ, 49А</t>
  </si>
  <si>
    <t>СЕРЬОЖНIКОВА, ВУЛ, 3</t>
  </si>
  <si>
    <t>СЕРЬОЖНIКОВА, ВУЛ, 8</t>
  </si>
  <si>
    <t>ФIКСЕЛЯ, ВУЛ, 52</t>
  </si>
  <si>
    <t>ШЕВЧЕНКА, ВУЛ, 11</t>
  </si>
  <si>
    <t>ШЕВЧЕНКА, ВУЛ, 112А</t>
  </si>
  <si>
    <t>ШЕВЧЕНКА, ВУЛ, 16</t>
  </si>
  <si>
    <t>ШЕВЧЕНКА, ВУЛ, 18</t>
  </si>
  <si>
    <t>ШЕВЧЕНКА, ВУЛ, 22</t>
  </si>
  <si>
    <t>ШЕВЧЕНКА, ВУЛ, 31</t>
  </si>
  <si>
    <t>ШЕВЧЕНКА, ВУЛ, 33А</t>
  </si>
  <si>
    <t>ШЕВЧЕНКА, ВУЛ, 37</t>
  </si>
  <si>
    <t>ШЕВЧЕНКА, ВУЛ, 41</t>
  </si>
  <si>
    <t>ШЕВЧЕНКА, ВУЛ, 43</t>
  </si>
  <si>
    <t>ШЕВЧЕНКА, ВУЛ, 47</t>
  </si>
  <si>
    <t>ШЕВЧЕНКА, ВУЛ, 47А</t>
  </si>
  <si>
    <t>ШЕВЧЕНКА, ВУЛ, 51</t>
  </si>
  <si>
    <t>пр-т МИРУ, ПРОСП, 35</t>
  </si>
  <si>
    <t>пр-т МИРУ, ПРОСП, 35А</t>
  </si>
  <si>
    <t>пр-т МИРУ, ПРОСП, 35Б</t>
  </si>
  <si>
    <t>пр-т МИРУ, ПРОСП, 45</t>
  </si>
  <si>
    <t>пр-т МИРУ, ПРОСП, 47</t>
  </si>
  <si>
    <t>пр-т МИРУ, ПРОСП, 55</t>
  </si>
  <si>
    <t>пр-т МИРУ, ПРОСП, 61</t>
  </si>
  <si>
    <t>пр-т МИРУ, ПРОСП, 75Б</t>
  </si>
  <si>
    <t>пр-т ПЕРЕМОГИ, ПРОСП, 103</t>
  </si>
  <si>
    <t>пр-т ПЕРЕМОГИ, ПРОСП, 117</t>
  </si>
  <si>
    <t>пр-т ПЕРЕМОГИ, ПРОСП, 119</t>
  </si>
  <si>
    <t>пр-т ПЕРЕМОГИ, ПРОСП, 121</t>
  </si>
  <si>
    <t>пр-т ПЕРЕМОГИ, ПРОСП, 125</t>
  </si>
  <si>
    <t>пр-т ПЕРЕМОГИ, ПРОСП, 170</t>
  </si>
  <si>
    <t>пр-т ПЕРЕМОГИ, ПРОСП, 174</t>
  </si>
  <si>
    <t>пр-т ПЕРЕМОГИ, ПРОСП, 176</t>
  </si>
  <si>
    <t>пр-т ПЕРЕМОГИ, ПРОСП, 178</t>
  </si>
  <si>
    <t>пр-т ПЕРЕМОГИ, ПРОСП, 180</t>
  </si>
  <si>
    <t>пр-т ПЕРЕМОГИ, ПРОСП, 182</t>
  </si>
  <si>
    <t>пр-т ПЕРЕМОГИ, ПРОСП, 187</t>
  </si>
  <si>
    <t>пр-т ПЕРЕМОГИ, ПРОСП, 189</t>
  </si>
  <si>
    <t>пр-т ПЕРЕМОГИ, ПРОСП, 193</t>
  </si>
  <si>
    <t>пр-т ПЕРЕМОГИ, ПРОСП, 195</t>
  </si>
  <si>
    <t>пр-т ПЕРЕМОГИ, ПРОСП, 199</t>
  </si>
  <si>
    <t>пр-т ПЕРЕМОГИ, ПРОСП, 90</t>
  </si>
  <si>
    <t>пр-т ПЕРЕМОГИ, ПРОСП, 93</t>
  </si>
  <si>
    <t>пр-т ПЕРЕМОГИ, ПРОСП, 94</t>
  </si>
  <si>
    <t>пр-т ПЕРЕМОГИ, ПРОСП, 96</t>
  </si>
  <si>
    <t>ГОНЧА, ВУЛ, 17</t>
  </si>
  <si>
    <t>МСТИСЛАВСЬКА, ВУЛ, 50</t>
  </si>
  <si>
    <t>МСТИСЛАВСЬКА, ВУЛ, 58</t>
  </si>
  <si>
    <t>П`ЯТНИЦЬКА, ВУЛ, 53</t>
  </si>
  <si>
    <t>П`ЯТНИЦЬКА, ВУЛ, 63</t>
  </si>
  <si>
    <t>Академiка ПАВЛОВА, ВУЛ, 15</t>
  </si>
  <si>
    <t>Академiка ПАВЛОВА, ВУЛ, 17</t>
  </si>
  <si>
    <t>ГЕРОЇВ ЧОРНОБИЛЯ, ВУЛ, 10</t>
  </si>
  <si>
    <t>ГЕТЬМАНА ПОЛУБОТКА, ВУЛ, 120</t>
  </si>
  <si>
    <t>ГЕТЬМАНА ПОЛУБОТКА, ВУЛ, 74</t>
  </si>
  <si>
    <t>ГЕТЬМАНА ПОЛУБОТКА, ВУЛ, 76</t>
  </si>
  <si>
    <t>ГЕТЬМАНА ПОЛУБОТКА, ВУЛ, 78</t>
  </si>
  <si>
    <t>ГЕТЬМАНА ПОЛУБОТКА, ВУЛ, 80</t>
  </si>
  <si>
    <t>ГЕТЬМАНА ПОЛУБОТКА, ВУЛ, 84</t>
  </si>
  <si>
    <t>ГОНЧА, ВУЛ, 76</t>
  </si>
  <si>
    <t>ГОНЧА, ВУЛ, 78</t>
  </si>
  <si>
    <t>ГОНЧА, ВУЛ, 84</t>
  </si>
  <si>
    <t>ГОНЧА, ВУЛ, 90</t>
  </si>
  <si>
    <t>ЗЕМСЬКА, ВУЛ, 68</t>
  </si>
  <si>
    <t>КИЇВСЬКА, ВУЛ, 14</t>
  </si>
  <si>
    <t>КИЇВСЬКА, ВУЛ, 2</t>
  </si>
  <si>
    <t>КИЇВСЬКА, ВУЛ, 6</t>
  </si>
  <si>
    <t>КОТЛЯРЕВСЬКОГО, ВУЛ, 13</t>
  </si>
  <si>
    <t>КОТЛЯРЕВСЬКОГО, ВУЛ, 15</t>
  </si>
  <si>
    <t>КОТЛЯРЕВСЬКОГО, ВУЛ, 34</t>
  </si>
  <si>
    <t>КОТЛЯРЕВСЬКОГО, ВУЛ, 4</t>
  </si>
  <si>
    <t>КОЦЮБИНСЬКОГО, ВУЛ, 83</t>
  </si>
  <si>
    <t>МЕНДЕЛЕЕВА, ВУЛ, 1Б</t>
  </si>
  <si>
    <t>МСТИСЛАВСЬКА, ВУЛ, 109</t>
  </si>
  <si>
    <t>МСТИСЛАВСЬКА, ВУЛ, 38</t>
  </si>
  <si>
    <t>МСТИСЛАВСЬКА, ВУЛ, 40</t>
  </si>
  <si>
    <t>МСТИСЛАВСЬКА, ВУЛ, 42</t>
  </si>
  <si>
    <t>МСТИСЛАВСЬКА, ВУЛ, 45</t>
  </si>
  <si>
    <t>МСТИСЛАВСЬКА, ВУЛ, 52</t>
  </si>
  <si>
    <t>МСТИСЛАВСЬКА, ВУЛ, 56</t>
  </si>
  <si>
    <t>МСТИСЛАВСЬКА, ВУЛ, 79</t>
  </si>
  <si>
    <t>ОСВIТИ, ВУЛ, 10</t>
  </si>
  <si>
    <t>ОСВIТИ, ВУЛ, 6</t>
  </si>
  <si>
    <t>ОСВIТИ, ВУЛ, 8</t>
  </si>
  <si>
    <t>ОСВIТИ, ВУЛ, 86</t>
  </si>
  <si>
    <t>П`ЯТНИЦЬКА, ВУЛ, 47</t>
  </si>
  <si>
    <t>П`ЯТНИЦЬКА, ВУЛ, 49</t>
  </si>
  <si>
    <t>П`ЯТНИЦЬКА, ВУЛ, 61</t>
  </si>
  <si>
    <t>П`ЯТНИЦЬКА, ВУЛ, 68-1</t>
  </si>
  <si>
    <t>П`ЯТНИЦЬКА, ВУЛ, 68-2</t>
  </si>
  <si>
    <t>П`ЯТНИЦЬКА, ВУЛ, 68-3</t>
  </si>
  <si>
    <t>П`ЯТНИЦЬКА, ВУЛ, 70-1</t>
  </si>
  <si>
    <t>П`ЯТНИЦЬКА, ВУЛ, 70-2</t>
  </si>
  <si>
    <t>П`ЯТНИЦЬКА, ВУЛ, 70-3</t>
  </si>
  <si>
    <t>П`ЯТНИЦЬКА, ВУЛ, 92</t>
  </si>
  <si>
    <t>П`ЯТНИЦЬКА, ВУЛ, 94</t>
  </si>
  <si>
    <t>ПУШКIНА, ВУЛ, 30</t>
  </si>
  <si>
    <t>С.РУСОВОЇ, ВУЛ, 25</t>
  </si>
  <si>
    <t>САВЧУКА, ВУЛ, 11</t>
  </si>
  <si>
    <t>САВЧУКА, ВУЛ, 3</t>
  </si>
  <si>
    <t>САВЧУКА, ВУЛ, 5</t>
  </si>
  <si>
    <t>САВЧУКА, ВУЛ, 7А</t>
  </si>
  <si>
    <t>САВЧУКА, ВУЛ, 7Б</t>
  </si>
  <si>
    <t>ЧАЙКОВСЬКОГО, ВУЛ, 5</t>
  </si>
  <si>
    <t>ЧЕРНИШЕВСЬКОГО, ВУЛ, 20</t>
  </si>
  <si>
    <t>ШЕВЧЕНКА, ВУЛ, 108</t>
  </si>
  <si>
    <t>пр-т ПЕРЕМОГИ, ПРОСП, 100</t>
  </si>
  <si>
    <t>пр-т ПЕРЕМОГИ, ПРОСП, 102</t>
  </si>
  <si>
    <t>пр-т ПЕРЕМОГИ, ПРОСП, 107</t>
  </si>
  <si>
    <t>пр-т ПЕРЕМОГИ, ПРОСП, 108г</t>
  </si>
  <si>
    <t>пр-т ПЕРЕМОГИ, ПРОСП, 115</t>
  </si>
  <si>
    <t>пр-т ПЕРЕМОГИ, ПРОСП, 123А</t>
  </si>
  <si>
    <t>пр-т ПЕРЕМОГИ, ПРОСП, 143</t>
  </si>
  <si>
    <t>пр-т ПЕРЕМОГИ, ПРОСП, 149</t>
  </si>
  <si>
    <t>пр-т ПЕРЕМОГИ, ПРОСП, 151</t>
  </si>
  <si>
    <t>пр-т ПЕРЕМОГИ, ПРОСП, 153</t>
  </si>
  <si>
    <t>пр-т ПЕРЕМОГИ, ПРОСП, 159</t>
  </si>
  <si>
    <t>пр-т ПЕРЕМОГИ, ПРОСП, 162</t>
  </si>
  <si>
    <t>пр-т ПЕРЕМОГИ, ПРОСП, 164</t>
  </si>
  <si>
    <t>пр-т ПЕРЕМОГИ, ПРОСП, 166</t>
  </si>
  <si>
    <t>пр-т ПЕРЕМОГИ, ПРОСП, 168</t>
  </si>
  <si>
    <t>пр-т ПЕРЕМОГИ, ПРОСП, 92</t>
  </si>
  <si>
    <t>ГОНЧА, ВУЛ, 31</t>
  </si>
  <si>
    <t>ЗЕМСЬКА, ВУЛ, 70</t>
  </si>
  <si>
    <t>ЗЕМСЬКА, ВУЛ, 72</t>
  </si>
  <si>
    <t>КОТЛЯРЕВСЬКОГО, ВУЛ, 3</t>
  </si>
  <si>
    <t>КОЦЮБИНСЬКОГО, ВУЛ, 81</t>
  </si>
  <si>
    <t>МАРТИНА НЕБАБИ, ВУЛ, 100</t>
  </si>
  <si>
    <t>МАРТИНА НЕБАБИ, ВУЛ, 102</t>
  </si>
  <si>
    <t>МСТИСЛАВСЬКА, ВУЛ, 34</t>
  </si>
  <si>
    <t>МСТИСЛАВСЬКА, ВУЛ, 47</t>
  </si>
  <si>
    <t>П`ЯТНИЦЬКА, ВУЛ, 80</t>
  </si>
  <si>
    <t>ЧАЙКОВСЬКОГО, ВУЛ, 3</t>
  </si>
  <si>
    <t>ШЕВЧЕНКА, ВУЛ, 106</t>
  </si>
  <si>
    <t>пр-т ПЕРЕМОГИ, ПРОСП, 147</t>
  </si>
  <si>
    <t>пр-т ПЕРЕМОГИ, ПРОСП, 145</t>
  </si>
  <si>
    <t>пр-т ПЕРЕМОГИ, ПРОСП, 155</t>
  </si>
  <si>
    <t>пр-т ПЕРЕМОГИ, ПРОСП, 104</t>
  </si>
  <si>
    <t>Всього:</t>
  </si>
  <si>
    <t>Діючий тариф</t>
  </si>
  <si>
    <t>Діючі тариф</t>
  </si>
  <si>
    <t>без ліфтів</t>
  </si>
  <si>
    <t>з ліфтами</t>
  </si>
  <si>
    <t>Темп росту</t>
  </si>
  <si>
    <t>Тариф для квартир без ліфтів</t>
  </si>
  <si>
    <t>Тариф для квартир з ліфтами</t>
  </si>
  <si>
    <t>Звіт про елементи витрат у складі тарифу на послугу з управління, грн</t>
  </si>
  <si>
    <t>по КП «Деснянське» ЧМР</t>
  </si>
  <si>
    <t>Розраховані на 01.03.2021</t>
  </si>
  <si>
    <t>№ п/п</t>
  </si>
  <si>
    <t>поверхів</t>
  </si>
  <si>
    <t>Загальна площа квартир м2</t>
  </si>
  <si>
    <t>Загальна площа квартир без площі квартир на першому поверсі м2</t>
  </si>
  <si>
    <t>Площа нежитлових приміщень м2</t>
  </si>
  <si>
    <t>1. Технічне обслуговування внутрішньобудинкових мереж, в т.ч</t>
  </si>
  <si>
    <t>2. Технічне обслуговування ліфтів, в т.ч</t>
  </si>
  <si>
    <t>3. Обслуговування систем диспетчеризації, в т.ч</t>
  </si>
  <si>
    <t>4. Обслуговування димових та вентиляційних каналів, в т.ч</t>
  </si>
  <si>
    <t>6. Поточний ремонт конструктивних елементів, в т.ч</t>
  </si>
  <si>
    <t>7. Поточний ремонт внутрішньобудинкових мереж, в т.ч</t>
  </si>
  <si>
    <t>9. Прибирання прибудинкової території, в т.ч</t>
  </si>
  <si>
    <t>10. Прибирання приміщень загального користування, в т.ч</t>
  </si>
  <si>
    <t>11. Прибирання та вивезення снігу, в т.ч</t>
  </si>
  <si>
    <t>12. Дератизація, в т.ч</t>
  </si>
  <si>
    <t>13. Дезінсекція, в т.ч</t>
  </si>
  <si>
    <t>14. Придбання електричної енергії, в т.ч</t>
  </si>
  <si>
    <t xml:space="preserve"> Довідково</t>
  </si>
  <si>
    <t xml:space="preserve"> Штатный розклад</t>
  </si>
  <si>
    <t>Всього</t>
  </si>
  <si>
    <t>1.1 Водопостачання</t>
  </si>
  <si>
    <t>1.2 Водовідведення</t>
  </si>
  <si>
    <t>1.3 Теплопостачання</t>
  </si>
  <si>
    <t>1.4 Гаряче водопостачання</t>
  </si>
  <si>
    <t>1.5 Зливова каналізація</t>
  </si>
  <si>
    <t>1.6 Електропостачання</t>
  </si>
  <si>
    <t>1.7 Газопостачання</t>
  </si>
  <si>
    <t>1.8 Аварійне обслуговування</t>
  </si>
  <si>
    <t>кількість ліфтів</t>
  </si>
  <si>
    <t>вартість технічного обслуговування</t>
  </si>
  <si>
    <t>адміністративні витрати</t>
  </si>
  <si>
    <t>Разом витрати</t>
  </si>
  <si>
    <t>вартість обслуговування</t>
  </si>
  <si>
    <t>зарплата</t>
  </si>
  <si>
    <t>ЄСВ</t>
  </si>
  <si>
    <t>матеріали</t>
  </si>
  <si>
    <t>загальновиробничі витрати</t>
  </si>
  <si>
    <t>підрядні організації + ліфти</t>
  </si>
  <si>
    <t>7.1 Водопостачання</t>
  </si>
  <si>
    <t>7.2 Водовідведення</t>
  </si>
  <si>
    <t>7.3 Теплопостачання</t>
  </si>
  <si>
    <t>7.4 Гаряче водопостачання</t>
  </si>
  <si>
    <t>7.5 Зливова каналізація</t>
  </si>
  <si>
    <t>7.6 Електропостачання</t>
  </si>
  <si>
    <t>7.7 Газопостачання</t>
  </si>
  <si>
    <t xml:space="preserve">підрядні організації </t>
  </si>
  <si>
    <t>площа підвалів, що підлягає дератизації</t>
  </si>
  <si>
    <t>вартість послуги</t>
  </si>
  <si>
    <t>вартість електроенергії на освітлення МЗК</t>
  </si>
  <si>
    <t>вартість електроенергії на живлення ліфтів</t>
  </si>
  <si>
    <t>фонд оплати праці</t>
  </si>
  <si>
    <t>обсяг прямих витрат з врахуванням загальновиробничих витрат</t>
  </si>
  <si>
    <t>1.1 Технічне обслуговування внутрішньобудинкових мереж, в т.ч</t>
  </si>
  <si>
    <t>1.2 Водопостачання</t>
  </si>
  <si>
    <t>робітник з комплексного прибирання</t>
  </si>
  <si>
    <t xml:space="preserve">двірники </t>
  </si>
  <si>
    <t>слюсар-сантехнік</t>
  </si>
  <si>
    <t xml:space="preserve">садівник </t>
  </si>
  <si>
    <t xml:space="preserve">покрівельники </t>
  </si>
  <si>
    <t>44</t>
  </si>
  <si>
    <t>46</t>
  </si>
  <si>
    <t>54</t>
  </si>
  <si>
    <t>57</t>
  </si>
  <si>
    <t>65</t>
  </si>
  <si>
    <t>71</t>
  </si>
  <si>
    <t>73</t>
  </si>
  <si>
    <t>85</t>
  </si>
  <si>
    <t>87</t>
  </si>
  <si>
    <t>95</t>
  </si>
  <si>
    <t>105</t>
  </si>
  <si>
    <t>110</t>
  </si>
  <si>
    <t>112</t>
  </si>
  <si>
    <t>113</t>
  </si>
  <si>
    <t>114</t>
  </si>
  <si>
    <t>116</t>
  </si>
  <si>
    <t>118</t>
  </si>
  <si>
    <t>122</t>
  </si>
  <si>
    <t>123</t>
  </si>
  <si>
    <t>127</t>
  </si>
  <si>
    <t>129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</si>
  <si>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</si>
  <si>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</si>
  <si>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</si>
  <si>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</si>
  <si>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</si>
  <si>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</si>
  <si>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</si>
  <si>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</si>
  <si>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</si>
  <si>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</si>
  <si>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</si>
  <si>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</si>
  <si>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144</t>
  </si>
  <si>
    <t>146</t>
  </si>
  <si>
    <t>148</t>
  </si>
  <si>
    <t>150</t>
  </si>
  <si>
    <t>152</t>
  </si>
  <si>
    <t>154</t>
  </si>
  <si>
    <t>156</t>
  </si>
  <si>
    <t>157</t>
  </si>
  <si>
    <t>158</t>
  </si>
  <si>
    <t>160</t>
  </si>
  <si>
    <t>161</t>
  </si>
  <si>
    <t>163</t>
  </si>
  <si>
    <t>165</t>
  </si>
  <si>
    <t>167</t>
  </si>
  <si>
    <t>169</t>
  </si>
  <si>
    <t>171</t>
  </si>
  <si>
    <t>172</t>
  </si>
  <si>
    <t>173</t>
  </si>
  <si>
    <t>175</t>
  </si>
  <si>
    <t>177</t>
  </si>
  <si>
    <t>179</t>
  </si>
  <si>
    <t>181</t>
  </si>
  <si>
    <t>183</t>
  </si>
  <si>
    <t>184</t>
  </si>
  <si>
    <t>185</t>
  </si>
  <si>
    <t>186</t>
  </si>
  <si>
    <t>188</t>
  </si>
  <si>
    <t>190</t>
  </si>
  <si>
    <t>191</t>
  </si>
  <si>
    <t>192</t>
  </si>
  <si>
    <t>194</t>
  </si>
  <si>
    <t>196</t>
  </si>
  <si>
    <t>197</t>
  </si>
  <si>
    <t>198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</si>
  <si>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</si>
  <si>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</si>
  <si>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</si>
  <si>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</si>
  <si>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</si>
  <si>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</si>
  <si>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</si>
  <si>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</si>
  <si>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</si>
  <si>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</si>
  <si>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</si>
  <si>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</si>
  <si>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</si>
  <si>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</si>
  <si>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</si>
  <si>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</si>
  <si>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</si>
  <si>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</si>
  <si>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</si>
  <si>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</si>
  <si>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</si>
  <si>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</si>
  <si>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</si>
  <si>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</si>
  <si>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</si>
  <si>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</si>
  <si>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</si>
  <si>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</si>
  <si>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</si>
  <si>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</si>
  <si>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</si>
  <si>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</si>
  <si>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</si>
  <si>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</si>
  <si>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</si>
  <si>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</si>
  <si>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</si>
  <si>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</si>
  <si>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</si>
  <si>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</si>
  <si>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</si>
  <si>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</si>
  <si>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</si>
  <si>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</si>
  <si>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</si>
  <si>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</si>
  <si>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</si>
  <si>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</si>
  <si>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</si>
  <si>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</si>
  <si>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</si>
  <si>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</si>
  <si>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</si>
  <si>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</si>
  <si>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</si>
  <si>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</si>
  <si>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</si>
  <si>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</si>
  <si>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</si>
  <si>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</si>
  <si>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</si>
  <si>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</si>
  <si>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</si>
  <si>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</si>
  <si>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</si>
  <si>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</si>
  <si>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</si>
  <si>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</si>
  <si>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</si>
  <si>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</si>
  <si>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</si>
  <si>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</si>
  <si>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</si>
  <si>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</si>
  <si>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</si>
  <si>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</si>
  <si>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</si>
  <si>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</si>
  <si>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</si>
  <si>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</si>
  <si>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</si>
  <si>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</si>
  <si>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</si>
  <si>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</si>
  <si>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</si>
  <si>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</si>
  <si>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</si>
  <si>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</si>
  <si>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</si>
  <si>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</si>
  <si>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</si>
  <si>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</si>
  <si>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</si>
  <si>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</si>
  <si>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</si>
  <si>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</si>
  <si>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</si>
  <si>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</si>
  <si>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</si>
  <si>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</si>
  <si>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</si>
  <si>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</si>
  <si>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</si>
  <si>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</si>
  <si>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</si>
  <si>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</si>
  <si>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</si>
  <si>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</si>
  <si>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</si>
  <si>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</si>
  <si>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</si>
  <si>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</si>
  <si>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</si>
  <si>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</si>
  <si>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</si>
  <si>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</si>
  <si>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</si>
  <si>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</si>
  <si>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</si>
  <si>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</si>
  <si>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</si>
  <si>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</si>
  <si>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</si>
  <si>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</si>
  <si>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</si>
  <si>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</si>
  <si>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</si>
  <si>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</si>
  <si>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</si>
  <si>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</si>
  <si>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</si>
  <si>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</si>
  <si>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</si>
  <si>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</si>
  <si>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</si>
  <si>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</si>
  <si>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</si>
  <si>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</si>
  <si>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</si>
  <si>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</si>
  <si>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</si>
  <si>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</si>
  <si>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</si>
  <si>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</si>
  <si>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</si>
  <si>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</si>
  <si>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</si>
  <si>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</si>
  <si>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</si>
  <si>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</si>
  <si>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</si>
  <si>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</si>
  <si>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</si>
  <si>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</si>
  <si>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</si>
  <si>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</si>
  <si>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</si>
  <si>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</si>
  <si>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</si>
  <si>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</si>
  <si>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</si>
  <si>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</si>
  <si>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</si>
  <si>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</si>
  <si>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</si>
  <si>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</si>
  <si>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</si>
  <si>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</si>
  <si>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</si>
  <si>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</si>
  <si>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</si>
  <si>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</si>
  <si>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</si>
  <si>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</si>
  <si>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</si>
  <si>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</si>
  <si>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</si>
  <si>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</si>
  <si>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</si>
  <si>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</si>
  <si>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</si>
  <si>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</si>
  <si>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</si>
  <si>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</si>
  <si>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</si>
  <si>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</si>
  <si>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</si>
  <si>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</si>
  <si>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</si>
  <si>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</si>
  <si>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</si>
  <si>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</si>
  <si>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</si>
  <si>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</si>
  <si>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</si>
  <si>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</si>
  <si>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</si>
  <si>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 xml:space="preserve">Разом по: </t>
  </si>
  <si>
    <t>КП "Деснянське" ЧМР</t>
  </si>
  <si>
    <t>Розрахунок цін на послугу з управління багатоквартирним будинком</t>
  </si>
  <si>
    <t>Загальна площа квартир і нежитлових приміщ.</t>
  </si>
  <si>
    <t>Розрахунок вартості аварійного обслуговування на багатоквартирні будинки (без 1-поверхових будинків)</t>
  </si>
  <si>
    <t>1.</t>
  </si>
  <si>
    <t>Загальна кошторисна вартість аварійного обслуговування</t>
  </si>
  <si>
    <t>грн/місяць без ПДВ</t>
  </si>
  <si>
    <t>2.</t>
  </si>
  <si>
    <t>Площа багатоквартирних будинків (без 1-поверхових)</t>
  </si>
  <si>
    <t>м2</t>
  </si>
  <si>
    <t>Вартість послуги з аварійного обслуговування</t>
  </si>
  <si>
    <t>грн/м2 без ПДВ</t>
  </si>
  <si>
    <t>ПОДАТОК на землю</t>
  </si>
  <si>
    <t>РАЗОМ ВИТРАТИ, грн без ПДВ</t>
  </si>
  <si>
    <t>Земельний податок</t>
  </si>
  <si>
    <t>грн без ПДВ</t>
  </si>
  <si>
    <t xml:space="preserve">в т.ч </t>
  </si>
  <si>
    <t>ліфти (ТО, ОДС, електр.)</t>
  </si>
  <si>
    <t>прибирання МЗК</t>
  </si>
  <si>
    <t>РАЗОМ ВИТРАТИ, грн з ПДВ</t>
  </si>
  <si>
    <t>Розмір винагороди</t>
  </si>
  <si>
    <t>Сума винагороди, грн з ПДВ</t>
  </si>
  <si>
    <t>СУМА ДОХОДУ, грн з ПДВ</t>
  </si>
  <si>
    <t>Ціна на послугу з управління</t>
  </si>
  <si>
    <t>Площа 1 поверху</t>
  </si>
  <si>
    <t>ПЕРЕВІРКА</t>
  </si>
  <si>
    <t>ПІДПИСИ</t>
  </si>
  <si>
    <t>Від управителя:</t>
  </si>
  <si>
    <t>Від співвлісників:</t>
  </si>
  <si>
    <t>__________________________  В.В.Пригара</t>
  </si>
  <si>
    <t>_____________ Я.В.Куц</t>
  </si>
  <si>
    <t>(підпис)                                               (ініціали, прізвище)</t>
  </si>
  <si>
    <t>(підпис)     (ініціали, прізвище)</t>
  </si>
  <si>
    <t>Додаток 5 до договору</t>
  </si>
  <si>
    <t>КОШТОРИС</t>
  </si>
  <si>
    <t>1 поверх</t>
  </si>
  <si>
    <t>витрат на утримання будинку та прибудинкової території</t>
  </si>
  <si>
    <t>місто Чернігів</t>
  </si>
  <si>
    <t>(адреса будинку)</t>
  </si>
  <si>
    <t>пн</t>
  </si>
  <si>
    <t>Складова витрат на утримання будинку та прибудинкової території та поточний ремонт спільного майна будинку (далі-витрати)</t>
  </si>
  <si>
    <t>Річна сума складової витрат (гривень)</t>
  </si>
  <si>
    <t>Загальна площа, м2</t>
  </si>
  <si>
    <t>Обов'язковий перелік робіт (послуг)</t>
  </si>
  <si>
    <t>1.1.</t>
  </si>
  <si>
    <t>Технічне обслуговування внутрішньобудинкових систем</t>
  </si>
  <si>
    <t>1.1.1.</t>
  </si>
  <si>
    <t xml:space="preserve">водопостачання </t>
  </si>
  <si>
    <t>1.1.2.</t>
  </si>
  <si>
    <t>водовідведення</t>
  </si>
  <si>
    <t>1.1.3.</t>
  </si>
  <si>
    <t>теплопостачання</t>
  </si>
  <si>
    <t>1.1.4.</t>
  </si>
  <si>
    <t>гарячого водопостачання</t>
  </si>
  <si>
    <t>1.1.5.</t>
  </si>
  <si>
    <t>зливової каналізації</t>
  </si>
  <si>
    <t>1.1.6.</t>
  </si>
  <si>
    <t>електропостачання</t>
  </si>
  <si>
    <t>1.1.7.</t>
  </si>
  <si>
    <t>газопостачання</t>
  </si>
  <si>
    <t>1.1.8.</t>
  </si>
  <si>
    <t>аварійне обслуговування</t>
  </si>
  <si>
    <t>1.2.</t>
  </si>
  <si>
    <t>Технічне обслуговування ліфтів</t>
  </si>
  <si>
    <t>1.3.</t>
  </si>
  <si>
    <t>Обслуговування систем диспетчеризації</t>
  </si>
  <si>
    <t>1.4.</t>
  </si>
  <si>
    <t>Обслуговування димових та вентиляційних каналів</t>
  </si>
  <si>
    <t>1.5.</t>
  </si>
  <si>
    <t>Технічне обслуговування систем протипожежної автоматики та димовидалення (у разі їх наявності)</t>
  </si>
  <si>
    <t>1.6.</t>
  </si>
  <si>
    <t>Поточний ремонт конструктивних елементів, технічних пристроїв та елементів зовнішнього упорядження, що розміщені на закріпленій в установленому порядку прибудинковій території (в т.ч спорт., дитячих та інших майданчиків), та іншого спільного майна багатоквартирного будинку</t>
  </si>
  <si>
    <t>1.7.</t>
  </si>
  <si>
    <t>Поточний ремонт внутрішньобудинкових систем</t>
  </si>
  <si>
    <t>1.7.1.</t>
  </si>
  <si>
    <t>1.7.2.</t>
  </si>
  <si>
    <t>1.7.3.</t>
  </si>
  <si>
    <t>1.7.4.</t>
  </si>
  <si>
    <t>1.7.5.</t>
  </si>
  <si>
    <t>1.7.6.</t>
  </si>
  <si>
    <t>1.7.7.</t>
  </si>
  <si>
    <t>1.8.</t>
  </si>
  <si>
    <t>Поточний ремонт систем протипожежної  автоматики та димовидалення (у разі їх наявності)</t>
  </si>
  <si>
    <t>1.9.</t>
  </si>
  <si>
    <t>Прибирання прибудинкової території</t>
  </si>
  <si>
    <t>1.10.</t>
  </si>
  <si>
    <t>Прибирання приміщень загального користування (у т.ч допоміжних)</t>
  </si>
  <si>
    <t>1.11.</t>
  </si>
  <si>
    <t>Прибирання та вивезення снігу, посипання частини прибудинкової території, призначеної для проходу та проїзду, протиожеледними сумішами</t>
  </si>
  <si>
    <t>1.12.</t>
  </si>
  <si>
    <t>1.13.</t>
  </si>
  <si>
    <t>1.14.</t>
  </si>
  <si>
    <t>14. Придбання електричної енергії для освітлення місць загального користуванння, живлення ліфтів та забезпечення функціонування іншого спільного майна багатоквартирного будинку, в т.ч</t>
  </si>
  <si>
    <t>1.14.1.</t>
  </si>
  <si>
    <t>для освітлення місць загального користування</t>
  </si>
  <si>
    <t>1.14.2.</t>
  </si>
  <si>
    <t>для живлення ліфтів</t>
  </si>
  <si>
    <t>3.</t>
  </si>
  <si>
    <t>Загальна сума витрат (без урахування ПДВ)</t>
  </si>
  <si>
    <t>4.</t>
  </si>
  <si>
    <t>Загальна сума витрат (з урахуванням ПДВ)</t>
  </si>
  <si>
    <t>5.</t>
  </si>
  <si>
    <t>Винагорода управителю</t>
  </si>
  <si>
    <t>6.</t>
  </si>
  <si>
    <t>Загальна сума витрат з винагородою управителю</t>
  </si>
  <si>
    <t>7.</t>
  </si>
  <si>
    <t xml:space="preserve">Ціна послуги з управління </t>
  </si>
  <si>
    <t>М.П.</t>
  </si>
  <si>
    <t>З 01.05.2021 року</t>
  </si>
  <si>
    <r>
      <t>Місячна сума витрат у розрахунку на 1 кв.метр загальної площі</t>
    </r>
    <r>
      <rPr>
        <b/>
        <sz val="10"/>
        <rFont val="Times New Roman"/>
        <family val="1"/>
        <charset val="204"/>
      </rPr>
      <t xml:space="preserve"> квартир першого поверху</t>
    </r>
    <r>
      <rPr>
        <sz val="10"/>
        <rFont val="Times New Roman"/>
        <family val="1"/>
        <charset val="204"/>
      </rPr>
      <t>, грн/м2</t>
    </r>
  </si>
  <si>
    <r>
      <t xml:space="preserve">Місячна сума витрат у розрахунку на 1 кв.метр загальної площі </t>
    </r>
    <r>
      <rPr>
        <b/>
        <sz val="10"/>
        <rFont val="Times New Roman"/>
        <family val="1"/>
        <charset val="204"/>
      </rPr>
      <t>квартир другого і вище поверхів</t>
    </r>
    <r>
      <rPr>
        <sz val="10"/>
        <rFont val="Times New Roman"/>
        <family val="1"/>
        <charset val="204"/>
      </rPr>
      <t>, грн/м2</t>
    </r>
  </si>
  <si>
    <r>
      <t xml:space="preserve">Місячна сума витрат у розрахунку на 1 кв.метр загальної площі </t>
    </r>
    <r>
      <rPr>
        <b/>
        <sz val="10"/>
        <rFont val="Times New Roman"/>
        <family val="1"/>
        <charset val="204"/>
      </rPr>
      <t>нежитлових приміщень</t>
    </r>
    <r>
      <rPr>
        <sz val="10"/>
        <rFont val="Times New Roman"/>
        <family val="1"/>
        <charset val="204"/>
      </rPr>
      <t>, грн/м2</t>
    </r>
  </si>
  <si>
    <t>РАЗОМ</t>
  </si>
  <si>
    <t>під'їзди</t>
  </si>
  <si>
    <r>
      <t xml:space="preserve">Місячна сума витрат у розрахунку на 1 кв.метр загальної площі </t>
    </r>
    <r>
      <rPr>
        <b/>
        <sz val="9"/>
        <rFont val="Times New Roman"/>
        <family val="1"/>
        <charset val="204"/>
      </rPr>
      <t>квартир</t>
    </r>
    <r>
      <rPr>
        <sz val="9"/>
        <rFont val="Times New Roman"/>
        <family val="1"/>
        <charset val="204"/>
      </rPr>
      <t>, грн/м2</t>
    </r>
  </si>
  <si>
    <t>рік</t>
  </si>
  <si>
    <t>Середня ціна, грн/м2</t>
  </si>
  <si>
    <t>Діюча середня ціна, грн/м2</t>
  </si>
  <si>
    <t>Кошторисна вартість надання послуги з управління багатоквартирним будинком</t>
  </si>
  <si>
    <t>ліфт</t>
  </si>
  <si>
    <t>МЗК</t>
  </si>
  <si>
    <t>1 Итог</t>
  </si>
  <si>
    <t>2 Итог</t>
  </si>
  <si>
    <t>3 Итог</t>
  </si>
  <si>
    <t>4 Итог</t>
  </si>
  <si>
    <t>5 Итог</t>
  </si>
  <si>
    <t>6 Итог</t>
  </si>
  <si>
    <t>8 Итог</t>
  </si>
  <si>
    <t>9 Итог</t>
  </si>
  <si>
    <t>10 Итог</t>
  </si>
  <si>
    <t>14 Итог</t>
  </si>
  <si>
    <t>16 Итог</t>
  </si>
  <si>
    <t>Общий итог</t>
  </si>
  <si>
    <t>Середня ціна на послугу, грн/м2 (без ліфтів)</t>
  </si>
  <si>
    <t>Середня ціна на послугу, грн/м2 (з ліфтами)</t>
  </si>
  <si>
    <t>Середня ціна на послугу, грн/м2 (нежитлові)</t>
  </si>
  <si>
    <t>Загальна сума доходу, грн з ПДВ/місяць</t>
  </si>
  <si>
    <t>2 поверх</t>
  </si>
  <si>
    <t>3 поверх</t>
  </si>
  <si>
    <t>4 поверх</t>
  </si>
  <si>
    <t>5 поверх</t>
  </si>
  <si>
    <t>6 поверх</t>
  </si>
  <si>
    <t>8 поверх</t>
  </si>
  <si>
    <t>9 поверх</t>
  </si>
  <si>
    <t>10 поверх</t>
  </si>
  <si>
    <t>14 поверх</t>
  </si>
  <si>
    <t>16 поверх</t>
  </si>
  <si>
    <t>сума доходу</t>
  </si>
  <si>
    <t xml:space="preserve">Звіт про виконання кошторисів на утримання будинку та прибудинкової території за </t>
  </si>
  <si>
    <t>№2/137</t>
  </si>
  <si>
    <t>вул.КОЦЮБИНСЬКОГО,  84</t>
  </si>
  <si>
    <t>Разом за договорами управління</t>
  </si>
  <si>
    <t>кількість</t>
  </si>
  <si>
    <t>ОСББ</t>
  </si>
  <si>
    <t>Додаткова угода №1 від "____" _______________ 2021 року до договору про надання послуги з управління багатоквартирним будинком</t>
  </si>
  <si>
    <t xml:space="preserve"> від 20.02.2019</t>
  </si>
  <si>
    <t>№78</t>
  </si>
  <si>
    <t>№2/7 від 20.02.2019</t>
  </si>
  <si>
    <t>№2/8 від 20.02.2019</t>
  </si>
  <si>
    <t>№2/9 від 20.02.2019</t>
  </si>
  <si>
    <t>№2/10 від 20.02.2019</t>
  </si>
  <si>
    <t>№2/19 від 20.02.2019</t>
  </si>
  <si>
    <t>№2/20 від 20.02.2019</t>
  </si>
  <si>
    <t>№2/24 від 20.02.2019</t>
  </si>
  <si>
    <t>№2/25 від 20.02.2019</t>
  </si>
  <si>
    <t>№2/26 від 20.02.2019</t>
  </si>
  <si>
    <t>№2/27 від 20.02.2019</t>
  </si>
  <si>
    <t>№2/28 від 20.02.2019</t>
  </si>
  <si>
    <t>№2/29 від 20.02.2019</t>
  </si>
  <si>
    <t>№2/30 від 20.02.2019</t>
  </si>
  <si>
    <t>№2/31 від 20.02.2019</t>
  </si>
  <si>
    <t>№2/32 від 20.02.2019</t>
  </si>
  <si>
    <t>№2/33 від 20.02.2019</t>
  </si>
  <si>
    <t>№2/35 від 20.02.2019</t>
  </si>
  <si>
    <t>№2/50 від 20.02.2019</t>
  </si>
  <si>
    <t>№2/51 від 20.02.2019</t>
  </si>
  <si>
    <t>№2/55 від 20.02.2019</t>
  </si>
  <si>
    <t>№2/62 від 20.02.2019</t>
  </si>
  <si>
    <t>№2/63 від 20.02.2019</t>
  </si>
  <si>
    <t>№2/64 від 20.02.2019</t>
  </si>
  <si>
    <t>№2/69 від 20.02.2019</t>
  </si>
  <si>
    <t>№2/70 від 20.02.2019</t>
  </si>
  <si>
    <t>№2/71 від 20.02.2019</t>
  </si>
  <si>
    <t>№2/73 від 20.02.2019</t>
  </si>
  <si>
    <t>№2/75 від 20.02.2019</t>
  </si>
  <si>
    <t>№2/77 від 20.02.2019</t>
  </si>
  <si>
    <t>№2/79 від 20.02.2019</t>
  </si>
  <si>
    <t>№2/80 від 20.02.2019</t>
  </si>
  <si>
    <t>№2/81 від 20.02.2019</t>
  </si>
  <si>
    <t>№2/87 від 20.02.2019</t>
  </si>
  <si>
    <t>№2/88 від 20.02.2019</t>
  </si>
  <si>
    <t>№2/89 від 20.02.2019</t>
  </si>
  <si>
    <t>№2/91 від 20.02.2019</t>
  </si>
  <si>
    <t>№2/92 від 20.02.2019</t>
  </si>
  <si>
    <t>№2/93 від 20.02.2019</t>
  </si>
  <si>
    <t>№2/94 від 20.02.2019</t>
  </si>
  <si>
    <t>№2/95 від 20.02.2019</t>
  </si>
  <si>
    <t>№2/96 від 20.02.2019</t>
  </si>
  <si>
    <t>№2/97 від 20.02.2019</t>
  </si>
  <si>
    <t>№2/99 від 20.02.2019</t>
  </si>
  <si>
    <t>№2/105 від 20.02.2019</t>
  </si>
  <si>
    <t>№2/107 від 20.02.2019</t>
  </si>
  <si>
    <t>№2/109 від 20.02.2019</t>
  </si>
  <si>
    <t>№2/112 від 20.02.2019</t>
  </si>
  <si>
    <t>№2/138 від 20.02.2019</t>
  </si>
  <si>
    <t>№2/139 від 20.02.2019</t>
  </si>
  <si>
    <t>№2/141 від 20.02.2019</t>
  </si>
  <si>
    <t>№2/143 від 20.02.2019</t>
  </si>
  <si>
    <t>№2/144 від 20.02.2019</t>
  </si>
  <si>
    <t>№2/145 від 20.02.2019</t>
  </si>
  <si>
    <t>№2/146 від 20.02.2019</t>
  </si>
  <si>
    <t>№2/148 від 20.02.2019</t>
  </si>
  <si>
    <t>№2/149 від 20.02.2019</t>
  </si>
  <si>
    <t>№2/150 від 20.02.2019</t>
  </si>
  <si>
    <t>№2/151 від 20.02.2019</t>
  </si>
  <si>
    <t>№2/153 від 20.02.2019</t>
  </si>
  <si>
    <t>№2/157 від 20.02.2019</t>
  </si>
  <si>
    <t>№2/158 від 20.02.2019</t>
  </si>
  <si>
    <t>№2/159 від 20.02.2019</t>
  </si>
  <si>
    <t>№2/160 від 20.02.2019</t>
  </si>
  <si>
    <t>№2/162 від 20.02.2019</t>
  </si>
  <si>
    <t>№2/163 від 20.02.2019</t>
  </si>
  <si>
    <t>№2/164 від 20.02.2019</t>
  </si>
  <si>
    <t>№2/172 від 20.02.2019</t>
  </si>
  <si>
    <t>№2/178 від 20.02.2019</t>
  </si>
  <si>
    <t>№2/187 від 20.02.2019</t>
  </si>
  <si>
    <t>№2/188 від 20.02.2019</t>
  </si>
  <si>
    <t>№2/192 від 20.02.2019</t>
  </si>
  <si>
    <t>№2/193 від 20.02.2019</t>
  </si>
  <si>
    <t>№2/11 від 20.02.2019</t>
  </si>
  <si>
    <t>№2/12 від 20.02.2019</t>
  </si>
  <si>
    <t>№2/13 від 20.02.2019</t>
  </si>
  <si>
    <t>№2/196 від 20.02.2019</t>
  </si>
  <si>
    <t>№2/197 від 20.02.2019</t>
  </si>
  <si>
    <t>№2/198 від 20.02.2019</t>
  </si>
  <si>
    <t>№2/199 від 20.02.2019</t>
  </si>
  <si>
    <t>№2/200 від 20.02.2019</t>
  </si>
  <si>
    <t>№2/201 від 20.02.2019</t>
  </si>
  <si>
    <t>№2/202 від 20.02.2019</t>
  </si>
  <si>
    <t>№2/213 від 20.02.2019</t>
  </si>
  <si>
    <t>№2/207 від 20.02.2019</t>
  </si>
  <si>
    <t>№2/208 від 20.02.2019</t>
  </si>
  <si>
    <t>№2/209 від 20.02.2019</t>
  </si>
  <si>
    <t>№2/210 від 20.02.2019</t>
  </si>
  <si>
    <t>№2/218 від 20.02.2019</t>
  </si>
  <si>
    <t>№2/231 від 20.02.2019</t>
  </si>
  <si>
    <t>№2/250 від 20.02.2019</t>
  </si>
  <si>
    <t>№2/251 від 20.02.2019</t>
  </si>
  <si>
    <t>№2/253 від 20.02.2019</t>
  </si>
  <si>
    <t>№2/263 від 20.02.2019</t>
  </si>
  <si>
    <t>№2/269 від 20.02.2019</t>
  </si>
  <si>
    <t>№2/272 від 20.02.2019</t>
  </si>
  <si>
    <t>№2/274 від 20.02.2019</t>
  </si>
  <si>
    <t>№2/294 від 20.02.2019</t>
  </si>
  <si>
    <t>№2/295 від 20.02.2019</t>
  </si>
  <si>
    <t>№2/304 від 20.02.2019</t>
  </si>
  <si>
    <t>№2/305 від 20.02.2019</t>
  </si>
  <si>
    <t>№2/316 від 20.02.2019</t>
  </si>
  <si>
    <t>№2/317 від 20.02.2019</t>
  </si>
  <si>
    <t>№2/318 від 20.02.2019</t>
  </si>
  <si>
    <t>№2/324 від 20.02.2019</t>
  </si>
  <si>
    <t>№2/326 від 20.02.2019</t>
  </si>
  <si>
    <t>№2/330 від 20.02.2019</t>
  </si>
  <si>
    <t>№2/331 від 20.02.2019</t>
  </si>
  <si>
    <t>№2/332 від 20.02.2019</t>
  </si>
  <si>
    <t>№2/379 від 20.02.2019</t>
  </si>
  <si>
    <t>№2/359 від 20.02.2019</t>
  </si>
  <si>
    <t>№2/360 від 20.02.2019</t>
  </si>
  <si>
    <t>№2/361 від 20.02.2019</t>
  </si>
  <si>
    <t>№2/362 від 20.02.2019</t>
  </si>
  <si>
    <t>№2/363 від 20.02.2019</t>
  </si>
  <si>
    <t>№2/1 від 20.02.2019</t>
  </si>
  <si>
    <t>№2/15 від 20.02.2019</t>
  </si>
  <si>
    <t>№2/16 від 20.02.2019</t>
  </si>
  <si>
    <t>№2/38 від 20.02.2019</t>
  </si>
  <si>
    <t>№2/39 від 20.02.2019</t>
  </si>
  <si>
    <t>№2/61 від 20.02.2019</t>
  </si>
  <si>
    <t>№2/98 від 20.02.2019</t>
  </si>
  <si>
    <t>№2/118 від 20.02.2019</t>
  </si>
  <si>
    <t>№2/120 від 20.02.2019</t>
  </si>
  <si>
    <t>№2/121 від 20.02.2019</t>
  </si>
  <si>
    <t>№2/122 від 20.02.2019</t>
  </si>
  <si>
    <t>№2/123 від 20.02.2019</t>
  </si>
  <si>
    <t>№2/124 від 20.02.2019</t>
  </si>
  <si>
    <t>№2/125 від 20.02.2019</t>
  </si>
  <si>
    <t>№2/126 від 20.02.2019</t>
  </si>
  <si>
    <t>№2/129 від 20.02.2019</t>
  </si>
  <si>
    <t>№2/131 від 20.02.2019</t>
  </si>
  <si>
    <t>№2/142 від 20.02.2019</t>
  </si>
  <si>
    <t>№2/168 від 20.02.2019</t>
  </si>
  <si>
    <t>№2/169 від 20.02.2019</t>
  </si>
  <si>
    <t>№2/171 від 20.02.2019</t>
  </si>
  <si>
    <t>№2/206 від 20.02.2019</t>
  </si>
  <si>
    <t>№2/211 від 20.02.2019</t>
  </si>
  <si>
    <t>№2/220 від 20.02.2019</t>
  </si>
  <si>
    <t>№2/221 від 20.02.2019</t>
  </si>
  <si>
    <t>№2/222 від 20.02.2019</t>
  </si>
  <si>
    <t>№2/223 від 20.02.2019</t>
  </si>
  <si>
    <t>№2/224 від 20.02.2019</t>
  </si>
  <si>
    <t>№2/226 від 20.02.2019</t>
  </si>
  <si>
    <t>№2/227 від 20.02.2019</t>
  </si>
  <si>
    <t>№2/230 від 20.02.2019</t>
  </si>
  <si>
    <t>№2/234 від 20.02.2019</t>
  </si>
  <si>
    <t>№2/236 від 20.02.2019</t>
  </si>
  <si>
    <t>№2/242 від 20.02.2019</t>
  </si>
  <si>
    <t>№2/262 від 20.02.2019</t>
  </si>
  <si>
    <t>№2/264 від 20.02.2019</t>
  </si>
  <si>
    <t>№2/266 від 20.02.2019</t>
  </si>
  <si>
    <t>№2/268 від 20.02.2019</t>
  </si>
  <si>
    <t>№2/273 від 20.02.2019</t>
  </si>
  <si>
    <t>№2/275 від 20.02.2019</t>
  </si>
  <si>
    <t>№2/328 від 20.02.2019</t>
  </si>
  <si>
    <t>№2/345 від 20.02.2019</t>
  </si>
  <si>
    <t>№2/353 від 20.02.2019</t>
  </si>
  <si>
    <t>№2/385 від 20.02.2019</t>
  </si>
  <si>
    <t>№2/395 від 20.02.2019</t>
  </si>
  <si>
    <t>№2/364 від 20.02.2019</t>
  </si>
  <si>
    <t>№2/18 від 20.02.2019</t>
  </si>
  <si>
    <t>№2/22 від 20.02.2019</t>
  </si>
  <si>
    <t>№2/66 від 20.02.2019</t>
  </si>
  <si>
    <t>№2/127 від 20.02.2019</t>
  </si>
  <si>
    <t>№2/265 від 20.02.2019</t>
  </si>
  <si>
    <t>№2/312 від 20.02.2019</t>
  </si>
  <si>
    <t>№2/322 від 20.02.2019</t>
  </si>
  <si>
    <t>№2/323 від 20.02.2019</t>
  </si>
  <si>
    <t>№2/370 від 20.02.2019</t>
  </si>
  <si>
    <t>№2/34 від 20.02.2019</t>
  </si>
  <si>
    <t>№2/36 від 20.02.2019</t>
  </si>
  <si>
    <t>№2/37 від 20.02.2019</t>
  </si>
  <si>
    <t>№2/41 від 20.02.2019</t>
  </si>
  <si>
    <t>№2/42 від 20.02.2019</t>
  </si>
  <si>
    <t>№2/53 від 20.02.2019</t>
  </si>
  <si>
    <t>№2/60 від 20.02.2019</t>
  </si>
  <si>
    <t>№2/119 від 20.02.2019</t>
  </si>
  <si>
    <t>№2/128 від 20.02.2019</t>
  </si>
  <si>
    <t>№2/130 від 20.02.2019</t>
  </si>
  <si>
    <t>№2/165 від 20.02.2019</t>
  </si>
  <si>
    <t>№2/167 від 20.02.2019</t>
  </si>
  <si>
    <t>№2/174 від 20.02.2019</t>
  </si>
  <si>
    <t>№2/204 від 20.02.2019</t>
  </si>
  <si>
    <t>№2/229 від 20.02.2019</t>
  </si>
  <si>
    <t>№2/261 від 20.02.2019</t>
  </si>
  <si>
    <t>№2/267 від 20.02.2019</t>
  </si>
  <si>
    <t>№2/277 від 20.02.2019</t>
  </si>
  <si>
    <t>№2/307 від 20.02.2019</t>
  </si>
  <si>
    <t>№2/308 від 20.02.2019</t>
  </si>
  <si>
    <t>№2/309 від 20.02.2019</t>
  </si>
  <si>
    <t>№2/311 від 20.02.2019</t>
  </si>
  <si>
    <t>№2/313 від 20.02.2019</t>
  </si>
  <si>
    <t>№2/314 від 20.02.2019</t>
  </si>
  <si>
    <t>№2/333 від 20.02.2019</t>
  </si>
  <si>
    <t>№2/339 від 20.02.2019</t>
  </si>
  <si>
    <t>№2/342 від 20.02.2019</t>
  </si>
  <si>
    <t>№2/344 від 20.02.2019</t>
  </si>
  <si>
    <t>№2/356 від 20.02.2019</t>
  </si>
  <si>
    <t>№2/357 від 20.02.2019</t>
  </si>
  <si>
    <t>№2/358 від 20.02.2019</t>
  </si>
  <si>
    <t>№2/366 від 20.02.2019</t>
  </si>
  <si>
    <t>№2/367 від 20.02.2019</t>
  </si>
  <si>
    <t>№2/368 від 20.02.2019</t>
  </si>
  <si>
    <t>№2/369 від 20.02.2019</t>
  </si>
  <si>
    <t>№2/420 від 20.02.2019</t>
  </si>
  <si>
    <t>№2/422 від 20.02.2019</t>
  </si>
  <si>
    <t>№2/427 від 20.02.2019</t>
  </si>
  <si>
    <t>№2/2 від 20.02.2019</t>
  </si>
  <si>
    <t>№2/3 від 20.02.2019</t>
  </si>
  <si>
    <t>№2/17 від 20.02.2019</t>
  </si>
  <si>
    <t>№2/21 від 20.02.2019</t>
  </si>
  <si>
    <t>№2/40 від 20.02.2019</t>
  </si>
  <si>
    <t>№2/43 від 20.02.2019</t>
  </si>
  <si>
    <t>№2/49 від 20.02.2019</t>
  </si>
  <si>
    <t>№2/52 від 20.02.2019</t>
  </si>
  <si>
    <t>№2/54 від 20.02.2019</t>
  </si>
  <si>
    <t>№2/56 від 20.02.2019</t>
  </si>
  <si>
    <t>№2/57 від 20.02.2019</t>
  </si>
  <si>
    <t>№2/58 від 20.02.2019</t>
  </si>
  <si>
    <t>№2/65 від 20.02.2019</t>
  </si>
  <si>
    <t>№2/68 від 20.02.2019</t>
  </si>
  <si>
    <t>№2/83 від 20.02.2019</t>
  </si>
  <si>
    <t>№2/85 від 20.02.2019</t>
  </si>
  <si>
    <t>№2/110 від 20.02.2019</t>
  </si>
  <si>
    <t>№2/132 від 20.02.2019</t>
  </si>
  <si>
    <t>№2/133 від 20.02.2019</t>
  </si>
  <si>
    <t>№2/147 від 20.02.2019</t>
  </si>
  <si>
    <t>№2/154 від 20.02.2019</t>
  </si>
  <si>
    <t>№2/170 від 20.02.2019</t>
  </si>
  <si>
    <t>№2/173 від 20.02.2019</t>
  </si>
  <si>
    <t>№77 від 20.02.2019</t>
  </si>
  <si>
    <t>№2/180 від 20.02.2019</t>
  </si>
  <si>
    <t>№2/203 від 20.02.2019</t>
  </si>
  <si>
    <t>№2/212 від 20.02.2019</t>
  </si>
  <si>
    <t>№2/215 від 20.02.2019</t>
  </si>
  <si>
    <t>№2/225 від 20.02.2019</t>
  </si>
  <si>
    <t>№2/228 від 20.02.2019</t>
  </si>
  <si>
    <t>№2/254 від 20.02.2019</t>
  </si>
  <si>
    <t>№2/257 від 20.02.2019</t>
  </si>
  <si>
    <t>№2/258 від 20.02.2019</t>
  </si>
  <si>
    <t>№2/259 від 20.02.2019</t>
  </si>
  <si>
    <t>№2/260 від 20.02.2019</t>
  </si>
  <si>
    <t>№78 від 20.02.2019</t>
  </si>
  <si>
    <t>№2/276 від 20.02.2019</t>
  </si>
  <si>
    <t>№2/278 від 20.02.2019</t>
  </si>
  <si>
    <t>№2/279 від 20.02.2019</t>
  </si>
  <si>
    <t>№2/280 від 20.02.2019</t>
  </si>
  <si>
    <t>№2/281 від 20.02.2019</t>
  </si>
  <si>
    <t>№2/282 від 20.02.2019</t>
  </si>
  <si>
    <t>№2/283 від 20.02.2019</t>
  </si>
  <si>
    <t>№2/284 від 20.02.2019</t>
  </si>
  <si>
    <t>№2/285 від 20.02.2019</t>
  </si>
  <si>
    <t>№2/286 від 20.02.2019</t>
  </si>
  <si>
    <t>№2/287 від 20.02.2019</t>
  </si>
  <si>
    <t>№2/288 від 20.02.2019</t>
  </si>
  <si>
    <t>№2/289 від 20.02.2019</t>
  </si>
  <si>
    <t>№2/290 від 20.02.2019</t>
  </si>
  <si>
    <t>№2/291 від 20.02.2019</t>
  </si>
  <si>
    <t>№2/292 від 20.02.2019</t>
  </si>
  <si>
    <t>№2/310 від 20.02.2019</t>
  </si>
  <si>
    <t>№2/315 від 20.02.2019</t>
  </si>
  <si>
    <t>№2/319 від 20.02.2019</t>
  </si>
  <si>
    <t>№2/336 від 20.02.2019</t>
  </si>
  <si>
    <t>№2/338 від 20.02.2019</t>
  </si>
  <si>
    <t>№2/340 від 20.02.2019</t>
  </si>
  <si>
    <t>№2/341 від 20.02.2019</t>
  </si>
  <si>
    <t>№2/343 від 20.02.2019</t>
  </si>
  <si>
    <t>№2/346 від 20.02.2019</t>
  </si>
  <si>
    <t>№2/347 від 20.02.2019</t>
  </si>
  <si>
    <t>№2/348 від 20.02.2019</t>
  </si>
  <si>
    <t>№2/349 від 20.02.2019</t>
  </si>
  <si>
    <t>№2/350 від 20.02.2019</t>
  </si>
  <si>
    <t>№2/351 від 20.02.2019</t>
  </si>
  <si>
    <t>№2/352 від 20.02.2019</t>
  </si>
  <si>
    <t>№2/354 від 20.02.2019</t>
  </si>
  <si>
    <t>№2/371 від 20.02.2019</t>
  </si>
  <si>
    <t>№2/372 від 20.02.2019</t>
  </si>
  <si>
    <t>№2/373 від 20.02.2019</t>
  </si>
  <si>
    <t>№2/374 від 20.02.2019</t>
  </si>
  <si>
    <t>№2/375 від 20.02.2019</t>
  </si>
  <si>
    <t>№2/376 від 20.02.2019</t>
  </si>
  <si>
    <t>№2/377 від 20.02.2019</t>
  </si>
  <si>
    <t>№2/378 від 20.02.2019</t>
  </si>
  <si>
    <t>№2/382 від 20.02.2019</t>
  </si>
  <si>
    <t>№2/390 від 20.02.2019</t>
  </si>
  <si>
    <t>№2/391 від 20.02.2019</t>
  </si>
  <si>
    <t>№2/392 від 20.02.2019</t>
  </si>
  <si>
    <t>№2/394 від 20.02.2019</t>
  </si>
  <si>
    <t>№2/408 від 20.02.2019</t>
  </si>
  <si>
    <t>№2/409 від 20.02.2019</t>
  </si>
  <si>
    <t>№2/410 від 20.02.2019</t>
  </si>
  <si>
    <t>№2/411 від 20.02.2019</t>
  </si>
  <si>
    <t>№2/412 від 20.02.2019</t>
  </si>
  <si>
    <t>№2/413 від 20.02.2019</t>
  </si>
  <si>
    <t>№2/414 від 20.02.2019</t>
  </si>
  <si>
    <t>№2/415 від 20.02.2019</t>
  </si>
  <si>
    <t>№2/416 від 20.02.2019</t>
  </si>
  <si>
    <t>№2/417 від 20.02.2019</t>
  </si>
  <si>
    <t>№2/418 від 20.02.2019</t>
  </si>
  <si>
    <t>№2/421 від 20.02.2019</t>
  </si>
  <si>
    <t>№2/424 від 20.02.2019</t>
  </si>
  <si>
    <t>№2/425 від 20.02.2019</t>
  </si>
  <si>
    <t>№2/426 від 20.02.2019</t>
  </si>
  <si>
    <t>№2/59 від 20.02.2019</t>
  </si>
  <si>
    <t>№2/185 від 20.02.2019</t>
  </si>
  <si>
    <t>№2/191 від 20.02.2019</t>
  </si>
  <si>
    <t>№2/235 від 20.02.2019</t>
  </si>
  <si>
    <t>№2/238 від 20.02.2019</t>
  </si>
  <si>
    <t>№2/4 від 20.02.2019</t>
  </si>
  <si>
    <t>№2/5 від 20.02.2019</t>
  </si>
  <si>
    <t>№2/14 від 20.02.2019</t>
  </si>
  <si>
    <t>№2/23 від 20.02.2019</t>
  </si>
  <si>
    <t>№2/44 від 20.02.2019</t>
  </si>
  <si>
    <t>№2/45 від 20.02.2019</t>
  </si>
  <si>
    <t>№2/46 від 20.02.2019</t>
  </si>
  <si>
    <t>№2/47 від 20.02.2019</t>
  </si>
  <si>
    <t>№2/48 від 20.02.2019</t>
  </si>
  <si>
    <t>№2/78 від 20.02.2019</t>
  </si>
  <si>
    <t>№2/82 від 20.02.2019</t>
  </si>
  <si>
    <t>№2/84 від 20.02.2019</t>
  </si>
  <si>
    <t>№2/86 від 20.02.2019</t>
  </si>
  <si>
    <t>№2/100 від 20.02.2019</t>
  </si>
  <si>
    <t>№2/104 від 20.02.2019</t>
  </si>
  <si>
    <t>№2/106 від 20.02.2019</t>
  </si>
  <si>
    <t>№2/111 від 20.02.2019</t>
  </si>
  <si>
    <t>№2/113 від 20.02.2019</t>
  </si>
  <si>
    <t>№2/114 від 20.02.2019</t>
  </si>
  <si>
    <t>№2/116 від 20.02.2019</t>
  </si>
  <si>
    <t>№2/117 від 20.02.2019</t>
  </si>
  <si>
    <t>№2/136 від 20.02.2019</t>
  </si>
  <si>
    <t>№2/161 від 20.02.2019</t>
  </si>
  <si>
    <t>№2/166 від 20.02.2019</t>
  </si>
  <si>
    <t>№2/179 від 20.02.2019</t>
  </si>
  <si>
    <t>№2/181 від 20.02.2019</t>
  </si>
  <si>
    <t>№2/182 від 20.02.2019</t>
  </si>
  <si>
    <t>№2/183 від 20.02.2019</t>
  </si>
  <si>
    <t>№2/186 від 20.02.2019</t>
  </si>
  <si>
    <t>№2/190 від 20.02.2019</t>
  </si>
  <si>
    <t>№2/195 від 20.02.2019</t>
  </si>
  <si>
    <t>№2/214 від 20.02.2019</t>
  </si>
  <si>
    <t>№2/216 від 20.02.2019</t>
  </si>
  <si>
    <t>№2/217 від 20.02.2019</t>
  </si>
  <si>
    <t>№2/219 від 20.02.2019</t>
  </si>
  <si>
    <t>№2/232 від 20.02.2019</t>
  </si>
  <si>
    <t>№2/233 від 20.02.2019</t>
  </si>
  <si>
    <t>№2/237 від 20.02.2019</t>
  </si>
  <si>
    <t>№2/239 від 20.02.2019</t>
  </si>
  <si>
    <t>№2/240 від 20.02.2019</t>
  </si>
  <si>
    <t>№2/241 від 20.02.2019</t>
  </si>
  <si>
    <t>№2/243 від 20.02.2019</t>
  </si>
  <si>
    <t>№2/244 від 20.02.2019</t>
  </si>
  <si>
    <t>№2/245 від 20.02.2019</t>
  </si>
  <si>
    <t>№2/255 від 20.02.2019</t>
  </si>
  <si>
    <t>№2/256 від 20.02.2019</t>
  </si>
  <si>
    <t>№2/271 від 20.02.2019</t>
  </si>
  <si>
    <t>№2/296 від 20.02.2019</t>
  </si>
  <si>
    <t>№2/299 від 20.02.2019</t>
  </si>
  <si>
    <t>№2/300 від 20.02.2019</t>
  </si>
  <si>
    <t>№2/301 від 20.02.2019</t>
  </si>
  <si>
    <t>№2/302 від 20.02.2019</t>
  </si>
  <si>
    <t>№2/303 від 20.02.2019</t>
  </si>
  <si>
    <t>№2/321 від 20.02.2019</t>
  </si>
  <si>
    <t>№2/325 від 20.02.2019</t>
  </si>
  <si>
    <t>№2/335 від 20.02.2019</t>
  </si>
  <si>
    <t>№2/380 від 20.02.2019</t>
  </si>
  <si>
    <t>№2/381 від 20.02.2019</t>
  </si>
  <si>
    <t>№2/384 від 20.02.2019</t>
  </si>
  <si>
    <t>№2/388 від 20.02.2019</t>
  </si>
  <si>
    <t>№2/389 від 20.02.2019</t>
  </si>
  <si>
    <t>№2/393 від 20.02.2019</t>
  </si>
  <si>
    <t>№2/396 від 20.02.2019</t>
  </si>
  <si>
    <t>№2/399 від 20.02.2019</t>
  </si>
  <si>
    <t>№2/400 від 20.02.2019</t>
  </si>
  <si>
    <t>№2/401 від 20.02.2019</t>
  </si>
  <si>
    <t>№2/403 від 20.02.2019</t>
  </si>
  <si>
    <t>№2/404 від 20.02.2019</t>
  </si>
  <si>
    <t>№2/405 від 20.02.2019</t>
  </si>
  <si>
    <t>№2/406 від 20.02.2019</t>
  </si>
  <si>
    <t>№2/407 від 20.02.2019</t>
  </si>
  <si>
    <t>№2/423 від 20.02.2019</t>
  </si>
  <si>
    <t>№2/67 від 20.02.2019</t>
  </si>
  <si>
    <t>№2/101 від 20.02.2019</t>
  </si>
  <si>
    <t>№2/102 від 20.02.2019</t>
  </si>
  <si>
    <t>№2/115 від 20.02.2019</t>
  </si>
  <si>
    <t>№2/135 від 20.02.2019</t>
  </si>
  <si>
    <t>№2/155 від 20.02.2019</t>
  </si>
  <si>
    <t>№2/156 від 20.02.2019</t>
  </si>
  <si>
    <t>№2/177 від 20.02.2019</t>
  </si>
  <si>
    <t>№2/184 від 20.02.2019</t>
  </si>
  <si>
    <t>№2/252 від 20.02.2019</t>
  </si>
  <si>
    <t>№2/320 від 20.02.2019</t>
  </si>
  <si>
    <t>№2/334 від 20.02.2019</t>
  </si>
  <si>
    <t>№2/398 від 20.02.2019</t>
  </si>
  <si>
    <t>№2/397 від 20.02.2019</t>
  </si>
  <si>
    <t>№2/402 від 20.02.2019</t>
  </si>
  <si>
    <t>№2/383 від 20.02.2019</t>
  </si>
  <si>
    <t>кількість під'їздів</t>
  </si>
  <si>
    <t>ГЕТЬМАНА ПОЛУБОТКА, ВУЛ, 19 - коригування</t>
  </si>
  <si>
    <t>ГОНЧА, ВУЛ, 22А - коригування</t>
  </si>
  <si>
    <t>ГОНЧА, ВУЛ, 67 - коригування</t>
  </si>
  <si>
    <t>ГОНЧА, ВУЛ, 77 - коригування</t>
  </si>
  <si>
    <t>ЗЕЛЕНА, ВУЛ, 17А - коригування</t>
  </si>
  <si>
    <t>ЗЕЛЕНА, ВУЛ, 3 - коригування</t>
  </si>
  <si>
    <t>ЗЕЛЕНА, ВУЛ, 5В - коригування</t>
  </si>
  <si>
    <t>КИЇВСЬКА, ВУЛ, 32 - коригування</t>
  </si>
  <si>
    <t>МАЧЕРЕТІВСЬКА, ВУЛ, 12А коригування</t>
  </si>
  <si>
    <t>МАЧЕРЕТІВСЬКА, ВУЛ, 14 коригування</t>
  </si>
  <si>
    <t>МСТИСЛАВСЬКА, ВУЛ, 55 коригування</t>
  </si>
  <si>
    <t>МСТИСЛАВСЬКА, ВУЛ, 59 коригування</t>
  </si>
  <si>
    <t>ОЛЕГА МІХНЮКА, ВУЛ, 10 коригування</t>
  </si>
  <si>
    <t>ОЛЕГА МІХНЮКА, ВУЛ, 45А коригування</t>
  </si>
  <si>
    <t>П`ЯТНИЦЬКА, ВУЛ, 75 коригування</t>
  </si>
  <si>
    <t>ГОНЧА, ВУЛ, 77Б коригування</t>
  </si>
  <si>
    <t>ЗЕЛЕНА, ВУЛ, 18 коригування</t>
  </si>
  <si>
    <t>П`ЯТНИЦЬКА, ВУЛ, 82 коригування</t>
  </si>
  <si>
    <t>ПРЕОБРАЖЕНСЬКА, ВУЛ, 28 коригування</t>
  </si>
  <si>
    <t>С.РУСОВОЇ, ВУЛ, 23 коригування</t>
  </si>
  <si>
    <t>СВЯТОМИКОЛАЇВСЬКА, ВУЛ, 27 кориг</t>
  </si>
  <si>
    <t>МУЗЕЙНА, ВУЛ, 1А коригування</t>
  </si>
  <si>
    <t>МУЗЕЙНА, ВУЛ, 1В коригування</t>
  </si>
  <si>
    <t>МУЗЕЙНА, ВУЛ, 1Г коригування</t>
  </si>
  <si>
    <t>СВЯТОМИКОЛАЇВСЬКА, ВУЛ, 28 кориг</t>
  </si>
  <si>
    <t>СЕРЬОЖНIКОВА, ВУЛ, 8А коригування</t>
  </si>
  <si>
    <t>ГЕРОЇВ ЧОРНОБИЛЯ, ВУЛ, 2 коригування</t>
  </si>
  <si>
    <t>ГЕРОЇВ ЧОРНОБИЛЯ, ВУЛ, 4 коригування</t>
  </si>
  <si>
    <t>КОЦЮБИНСЬКОГО, ВУЛ, 63 коригування</t>
  </si>
  <si>
    <t>КОЦЮБИНСЬКОГО, ВУЛ, 67 коригування</t>
  </si>
  <si>
    <t>КОЦЮБИНСЬКОГО, ВУЛ, 68 коригування</t>
  </si>
  <si>
    <t>КОЦЮБИНСЬКОГО, ВУЛ, 72 коригування</t>
  </si>
  <si>
    <t>КОЦЮБИНСЬКОГО, ВУЛ, 75 коригування</t>
  </si>
  <si>
    <t>П`ЯТНИЦЬКА, ВУЛ, 11 коригування</t>
  </si>
  <si>
    <t>П`ЯТНИЦЬКА, ВУЛ, 111 коригування</t>
  </si>
  <si>
    <t>ПРЕОБРАЖЕНСЬКА, ВУЛ, 30 коригування</t>
  </si>
  <si>
    <t>пр-т ПЕРЕМОГИ, ПРОСП, 108 коригування</t>
  </si>
  <si>
    <t>пров.КВАРТАЛЬНИЙ, ПРОВ, 7 коригування</t>
  </si>
  <si>
    <t>П`ЯТНИЦЬКА, ВУЛ, 3 коригування</t>
  </si>
  <si>
    <t>П`ЯТНИЦЬКА, ВУЛ, 6 коригування</t>
  </si>
  <si>
    <t>ЧЕРНИШЕВСЬКОГО, ВУЛ, 25А коригуван</t>
  </si>
  <si>
    <t>КОЦЮБИНСЬКОГО, ВУЛ, 58A коригування</t>
  </si>
  <si>
    <t>МСТИСЛАВСЬКА, ВУЛ, 50 коригування</t>
  </si>
  <si>
    <t>МСТИСЛАВСЬКА, ВУЛ, 58 коригування</t>
  </si>
  <si>
    <t>П`ЯТНИЦЬКА, ВУЛ, 63 коригування</t>
  </si>
  <si>
    <t>МСТИСЛАВСЬКА, ВУЛ, 42 коригування</t>
  </si>
  <si>
    <t>МСТИСЛАВСЬКА, ВУЛ, 79 коригування</t>
  </si>
  <si>
    <t>П`ЯТНИЦЬКА, ВУЛ, 47 коригування</t>
  </si>
  <si>
    <t>пр-т ПЕРЕМОГИ, ПРОСП, 149 коригування</t>
  </si>
  <si>
    <t>П`ЯТНИЦЬКА, ВУЛ, 7 коригування</t>
  </si>
  <si>
    <t>поточний ремонт, грн з ПДВ</t>
  </si>
  <si>
    <t>місяць</t>
  </si>
  <si>
    <t>грн/м2</t>
  </si>
  <si>
    <t>Начальник підприємства</t>
  </si>
  <si>
    <t>В. Пригара</t>
  </si>
  <si>
    <t xml:space="preserve">КП "Деснянське" відповідно до п.1 статті 40 Договору про надання послуги з управління </t>
  </si>
  <si>
    <t>повідомляє про перерахунок Кошторису витрат на утримання будинку та прибудинкової території та зміну ціни на послугу з управління. Це викликано змінами розрахункових показників, які безпосередньо впливають на розмір вартості та не залежить від Управителя, а саме: ріст мінімальної зарплати на 45% (у 2019 році - 4173 грн; у 2021 році - 6000-6500 грн); збільшення вартості технічного обслуговування внутрішньобудинкових мереж, ліфтів, ДВК, проведення дератизаційних робіт; ріст вартості будівельних матеріалів, ПММ, інструменту, інвентарю. Відповідність цін на послугу з управління економічно обґрунтованим витратам є запорукою своєчасного надання житлової послуги, зокрема виконання робіт з поточного ремонту. Нові ціни на послугу з управління набирають чинності з 01.05.2021 року.</t>
  </si>
  <si>
    <t>ТО систем протипожежної автоматики та димовидалення (у разі їх наявності)</t>
  </si>
  <si>
    <t>Повідомлення про зміну ціни послуги з управління багатоквартирним будинком</t>
  </si>
  <si>
    <t>Поточний ремонт конструктивних елементів, технічних пристроїв та елементів зовнішнього упорядження, що розміщені на закріпленій в установленому порядку прибудинковій території (в т.ч спорт., дитячих та інших майданчиків), та іншого спільного майна багатокв.будинку</t>
  </si>
  <si>
    <t>повідомляє про перерахунок Кошторису витрат на утримання будинку та прибудинкової території та зміну ціни на послугу з управління. Це викликано змінами розрахункових показників, які безпосередньо впливають на розмір вартості та не залежить від Управителя, а саме: ріст мінімальної зарплати на 45% (у 2019 році - 4173 грн; у 2021 році - 6000-6500 грн); ріст вартості будівельних матеріалів, ПММ, інструменту, інвентарю; збільшення обсягів робіт з поточного ремонту житлового фонду; зміна періодичності скошування трав'яного покрову з 3 до 5 разів. Відповідність цін на послугу з управління економічно обґрунтованим витратам є запорукою своєчасного надання житлової послуги, зокрема виконання робіт з поточного ремонту. Нові ціни на послугу з управління набирають чинності з 01.05.2021 року.</t>
  </si>
  <si>
    <t>повідомляє про перерахунок Кошторису витрат на утримання будинку та прибудинкової території та зміну ціни на послугу з управління. Це викликано змінами розрахункових показників, які безпосередньо впливають на розмір вартості та не залежить від Управителя, а саме: ріст мінімальної зарплати на 45% (у 2019 році - 4173 грн; у 2021 році - 6000-6500 грн); ріст вартості будівельних матеріалів, ПММ, інструменту, інвентарю; збільшення обсягів робіт з поточного ремонту житлового фонду. Відповідність цін на послугу з управління економічно обґрунтованим витратам є запорукою своєчасного надання житлової послуги. Нові ціни на послугу з управління набирають чинності з 01.05.2021 року.</t>
  </si>
  <si>
    <t>№ дільниці</t>
  </si>
  <si>
    <t>вул.ГЕТЬМАНА ПОЛУБОТКА,  128А кориг</t>
  </si>
  <si>
    <t>вул.ГЕТЬМАНА ПОЛУБОТКА,  128Б кориг</t>
  </si>
  <si>
    <t>вул.ГЕТЬМАНА ПОЛУБОТКА,  126А кориг</t>
  </si>
  <si>
    <t>вул.ГЕТЬМАНА ПОЛУБОТКА,  130 кориг</t>
  </si>
  <si>
    <t>вул.ГОНЧА,  24 - коригування</t>
  </si>
  <si>
    <t>вул.ГОНЧА,  50 - коригування</t>
  </si>
  <si>
    <t>вул.ГОНЧА,  62А - коригування</t>
  </si>
  <si>
    <t>вул.ГОНЧА,  69А - коригування</t>
  </si>
  <si>
    <t>вул.ГОНЧА,  77А - коригування</t>
  </si>
  <si>
    <t>вул.ЗЕЛЕНА,  4А - коригування</t>
  </si>
  <si>
    <t>вул.КИЇВСЬКА,  21 - коригування</t>
  </si>
  <si>
    <t>вул.КОЦЮБИНСЬКОГО,  94 - коригування</t>
  </si>
  <si>
    <t>вул.ЛОМОНОСОВА,  5- коригування</t>
  </si>
  <si>
    <t>вул.ЛЮБОМИРА БОДНАРУКА,  32А кориг</t>
  </si>
  <si>
    <t>вул.МАЧЕРЕТІВСЬКА,  12 коригування</t>
  </si>
  <si>
    <t>вул.МСТИСЛАВСЬКА,  35 коригування</t>
  </si>
  <si>
    <t>вул.МСТИСЛАВСЬКА,  59А коригування</t>
  </si>
  <si>
    <t>вул.ОЛЕКСАНДРА МОЛОДЧОГО,  7 кориг</t>
  </si>
  <si>
    <t>вул.П`ЯТНИЦЬКА,  77 коригування</t>
  </si>
  <si>
    <t>вул.ПУШКIНА,  2 коригування</t>
  </si>
  <si>
    <t>вул.ПУШКIНА,  4 коригування</t>
  </si>
  <si>
    <t>вул.РОДИМЦЕВА,  13 коригування</t>
  </si>
  <si>
    <t>вул.С.РУСОВОЇ,  15 коригування</t>
  </si>
  <si>
    <t>вул.ЧЕРНИШЕВСЬКОГО,  24 коригування</t>
  </si>
  <si>
    <t>вул.ЧЕРНИШЕВСЬКОГО,  3 коригування</t>
  </si>
  <si>
    <t>пров.АКАДЕМIКА ПАВЛОВА,  2 коригування</t>
  </si>
  <si>
    <t>пров.АКАДЕМIКА ПАВЛОВА,  8 коригування</t>
  </si>
  <si>
    <t>Вибір адреси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</si>
</sst>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₽_-;\-* #,##0.00\ _₽_-;_-* &quot;-&quot;??\ _₽_-;_-@_-"/>
    <numFmt numFmtId="164" formatCode="0.0000"/>
    <numFmt numFmtId="165" formatCode="0.0%"/>
    <numFmt numFmtId="166" formatCode="0.00000000"/>
    <numFmt numFmtId="167" formatCode="#,##0.0000"/>
    <numFmt numFmtId="168" formatCode="0.000"/>
    <numFmt numFmtId="169" formatCode="0.0"/>
  </numFmts>
  <fonts count="83" x14ac:knownFonts="1">
    <font>
      <sz val="11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0"/>
      <name val="Arial"/>
      <family val="2"/>
      <charset val="204"/>
    </font>
    <font>
      <b/>
      <sz val="9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9"/>
      <color indexed="63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indexed="59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color indexed="59"/>
      <name val="Times New Roman"/>
      <family val="1"/>
      <charset val="204"/>
    </font>
    <font>
      <sz val="8"/>
      <color indexed="8"/>
      <name val="MS Sans Serif"/>
      <family val="2"/>
      <charset val="204"/>
    </font>
    <font>
      <b/>
      <sz val="9"/>
      <color theme="1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9"/>
      <color rgb="FF7030A0"/>
      <name val="Times New Roman"/>
      <family val="1"/>
      <charset val="204"/>
    </font>
    <font>
      <b/>
      <i/>
      <sz val="9"/>
      <color rgb="FF7030A0"/>
      <name val="Times New Roman"/>
      <family val="1"/>
      <charset val="204"/>
    </font>
    <font>
      <i/>
      <sz val="9"/>
      <color rgb="FF7030A0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11"/>
      <color rgb="FF7030A0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i/>
      <sz val="8"/>
      <color rgb="FF7030A0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63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color indexed="59"/>
      <name val="Times New Roman"/>
      <family val="1"/>
      <charset val="204"/>
    </font>
    <font>
      <b/>
      <sz val="9"/>
      <color rgb="FFFF0066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b/>
      <sz val="9"/>
      <color rgb="FFFF0066"/>
      <name val="Arial"/>
      <family val="2"/>
      <charset val="204"/>
    </font>
    <font>
      <sz val="11"/>
      <color rgb="FFFF0066"/>
      <name val="Times New Roman"/>
      <family val="1"/>
      <charset val="204"/>
    </font>
    <font>
      <b/>
      <sz val="10"/>
      <color rgb="FF7030A0"/>
      <name val="Times New Roman"/>
      <family val="1"/>
      <charset val="204"/>
    </font>
    <font>
      <b/>
      <sz val="8"/>
      <color rgb="FFFF0066"/>
      <name val="Times New Roman"/>
      <family val="1"/>
      <charset val="204"/>
    </font>
    <font>
      <b/>
      <sz val="11"/>
      <color rgb="FFFF0066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B050"/>
      <name val="Times New Roman"/>
      <family val="1"/>
      <charset val="204"/>
    </font>
    <font>
      <b/>
      <sz val="9"/>
      <color rgb="FF00B050"/>
      <name val="Times New Roman"/>
      <family val="1"/>
      <charset val="204"/>
    </font>
    <font>
      <b/>
      <sz val="11"/>
      <color rgb="FF00B05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u/>
      <sz val="11"/>
      <name val="Calibri"/>
      <family val="2"/>
      <charset val="1"/>
      <scheme val="minor"/>
    </font>
    <font>
      <i/>
      <sz val="9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7"/>
      <name val="Times New Roman"/>
      <family val="1"/>
      <charset val="204"/>
    </font>
    <font>
      <i/>
      <sz val="14"/>
      <name val="Times New Roman"/>
      <family val="1"/>
      <charset val="204"/>
    </font>
    <font>
      <sz val="12"/>
      <name val="Calibri"/>
      <family val="2"/>
      <charset val="1"/>
      <scheme val="minor"/>
    </font>
    <font>
      <b/>
      <sz val="10"/>
      <color rgb="FFFF0000"/>
      <name val="Times New Roman"/>
      <family val="1"/>
      <charset val="204"/>
    </font>
    <font>
      <b/>
      <sz val="12"/>
      <color rgb="FF7030A0"/>
      <name val="Times New Roman"/>
      <family val="1"/>
      <charset val="204"/>
    </font>
    <font>
      <b/>
      <sz val="11"/>
      <color rgb="FF7030A0"/>
      <name val="Times New Roman"/>
      <family val="1"/>
      <charset val="204"/>
    </font>
    <font>
      <b/>
      <sz val="14"/>
      <color rgb="FF7030A0"/>
      <name val="Times New Roman"/>
      <family val="1"/>
      <charset val="204"/>
    </font>
    <font>
      <b/>
      <i/>
      <sz val="11"/>
      <color rgb="FFFF0066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theme="1"/>
      <name val="Times New Roman"/>
      <family val="1"/>
      <charset val="204"/>
    </font>
    <font>
      <b/>
      <sz val="7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4"/>
      <color rgb="FF00B0F0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8" fillId="0" borderId="0"/>
  </cellStyleXfs>
  <cellXfs count="608">
    <xf numFmtId="0" fontId="0" fillId="0" borderId="0" xfId="0"/>
    <xf numFmtId="49" fontId="3" fillId="0" borderId="1" xfId="2" applyNumberFormat="1" applyFont="1" applyFill="1" applyBorder="1" applyAlignment="1" applyProtection="1">
      <alignment horizontal="center" vertical="center" wrapText="1"/>
    </xf>
    <xf numFmtId="0" fontId="3" fillId="0" borderId="1" xfId="2" applyNumberFormat="1" applyFont="1" applyFill="1" applyBorder="1" applyAlignment="1" applyProtection="1">
      <alignment horizontal="left" vertical="center" wrapText="1"/>
    </xf>
    <xf numFmtId="0" fontId="4" fillId="0" borderId="0" xfId="0" applyFont="1" applyFill="1" applyAlignment="1">
      <alignment vertical="center"/>
    </xf>
    <xf numFmtId="0" fontId="7" fillId="0" borderId="1" xfId="2" applyNumberFormat="1" applyFont="1" applyFill="1" applyBorder="1" applyAlignment="1" applyProtection="1">
      <alignment horizontal="left" vertical="center" wrapText="1"/>
    </xf>
    <xf numFmtId="0" fontId="8" fillId="0" borderId="1" xfId="2" applyNumberFormat="1" applyFont="1" applyFill="1" applyBorder="1" applyAlignment="1" applyProtection="1">
      <alignment horizontal="left" vertical="center" wrapText="1"/>
    </xf>
    <xf numFmtId="43" fontId="4" fillId="0" borderId="0" xfId="1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11" fillId="0" borderId="1" xfId="2" applyNumberFormat="1" applyFont="1" applyFill="1" applyBorder="1" applyAlignment="1" applyProtection="1">
      <alignment horizontal="center" vertical="center" wrapText="1"/>
    </xf>
    <xf numFmtId="0" fontId="11" fillId="2" borderId="1" xfId="2" applyNumberFormat="1" applyFont="1" applyFill="1" applyBorder="1" applyAlignment="1" applyProtection="1">
      <alignment horizontal="center" vertical="center" wrapText="1"/>
    </xf>
    <xf numFmtId="0" fontId="12" fillId="0" borderId="1" xfId="2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5" fillId="0" borderId="1" xfId="2" applyNumberFormat="1" applyFont="1" applyFill="1" applyBorder="1" applyAlignment="1" applyProtection="1">
      <alignment horizontal="left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13" fillId="0" borderId="1" xfId="2" applyNumberFormat="1" applyFont="1" applyFill="1" applyBorder="1" applyAlignment="1" applyProtection="1">
      <alignment vertical="center"/>
    </xf>
    <xf numFmtId="0" fontId="3" fillId="0" borderId="3" xfId="2" applyNumberFormat="1" applyFont="1" applyFill="1" applyBorder="1" applyAlignment="1" applyProtection="1">
      <alignment horizontal="left" vertical="center" wrapText="1"/>
    </xf>
    <xf numFmtId="0" fontId="0" fillId="0" borderId="3" xfId="0" applyBorder="1"/>
    <xf numFmtId="2" fontId="0" fillId="0" borderId="1" xfId="0" applyNumberFormat="1" applyBorder="1" applyAlignment="1">
      <alignment horizontal="center"/>
    </xf>
    <xf numFmtId="2" fontId="3" fillId="0" borderId="1" xfId="2" applyNumberFormat="1" applyFont="1" applyFill="1" applyBorder="1" applyAlignment="1" applyProtection="1">
      <alignment horizontal="center" vertical="center"/>
    </xf>
    <xf numFmtId="4" fontId="3" fillId="0" borderId="1" xfId="2" applyNumberFormat="1" applyFont="1" applyFill="1" applyBorder="1" applyAlignment="1" applyProtection="1">
      <alignment horizontal="center" vertical="center"/>
    </xf>
    <xf numFmtId="4" fontId="18" fillId="0" borderId="1" xfId="2" applyNumberFormat="1" applyFont="1" applyFill="1" applyBorder="1" applyAlignment="1" applyProtection="1">
      <alignment horizontal="center" vertical="center" wrapText="1"/>
    </xf>
    <xf numFmtId="3" fontId="19" fillId="0" borderId="1" xfId="2" applyNumberFormat="1" applyFont="1" applyFill="1" applyBorder="1" applyAlignment="1" applyProtection="1">
      <alignment horizontal="center" vertical="center"/>
    </xf>
    <xf numFmtId="3" fontId="18" fillId="0" borderId="1" xfId="2" applyNumberFormat="1" applyFont="1" applyFill="1" applyBorder="1" applyAlignment="1" applyProtection="1">
      <alignment horizontal="center" vertical="center"/>
    </xf>
    <xf numFmtId="4" fontId="3" fillId="0" borderId="1" xfId="2" applyNumberFormat="1" applyFont="1" applyFill="1" applyBorder="1" applyAlignment="1" applyProtection="1">
      <alignment horizontal="center" vertical="center" wrapText="1"/>
    </xf>
    <xf numFmtId="0" fontId="20" fillId="0" borderId="0" xfId="0" applyFont="1" applyAlignment="1">
      <alignment horizontal="center"/>
    </xf>
    <xf numFmtId="0" fontId="20" fillId="0" borderId="0" xfId="0" applyFont="1"/>
    <xf numFmtId="4" fontId="20" fillId="0" borderId="0" xfId="0" applyNumberFormat="1" applyFont="1"/>
    <xf numFmtId="4" fontId="20" fillId="0" borderId="0" xfId="0" applyNumberFormat="1" applyFont="1" applyAlignment="1">
      <alignment horizontal="center"/>
    </xf>
    <xf numFmtId="4" fontId="23" fillId="0" borderId="0" xfId="2" applyNumberFormat="1" applyFont="1" applyAlignment="1">
      <alignment horizontal="center" vertical="center"/>
    </xf>
    <xf numFmtId="4" fontId="24" fillId="0" borderId="0" xfId="2" applyNumberFormat="1" applyFont="1" applyFill="1" applyAlignment="1">
      <alignment horizontal="center" vertical="center"/>
    </xf>
    <xf numFmtId="0" fontId="23" fillId="0" borderId="0" xfId="2" applyNumberFormat="1" applyFont="1" applyFill="1" applyBorder="1" applyAlignment="1" applyProtection="1">
      <alignment vertical="center"/>
    </xf>
    <xf numFmtId="4" fontId="23" fillId="0" borderId="0" xfId="2" applyNumberFormat="1" applyFont="1" applyFill="1" applyBorder="1" applyAlignment="1" applyProtection="1">
      <alignment vertical="center"/>
    </xf>
    <xf numFmtId="4" fontId="23" fillId="0" borderId="0" xfId="2" applyNumberFormat="1" applyFont="1" applyFill="1" applyBorder="1" applyAlignment="1" applyProtection="1">
      <alignment horizontal="center" vertical="center"/>
    </xf>
    <xf numFmtId="4" fontId="24" fillId="0" borderId="0" xfId="2" applyNumberFormat="1" applyFont="1" applyFill="1" applyBorder="1" applyAlignment="1" applyProtection="1">
      <alignment horizontal="center" vertical="center"/>
    </xf>
    <xf numFmtId="0" fontId="20" fillId="0" borderId="1" xfId="0" applyFont="1" applyBorder="1" applyAlignment="1">
      <alignment horizontal="center"/>
    </xf>
    <xf numFmtId="49" fontId="3" fillId="0" borderId="1" xfId="2" applyNumberFormat="1" applyFont="1" applyFill="1" applyBorder="1" applyAlignment="1" applyProtection="1">
      <alignment horizontal="left" vertical="center" wrapText="1"/>
    </xf>
    <xf numFmtId="4" fontId="25" fillId="0" borderId="1" xfId="2" applyNumberFormat="1" applyFont="1" applyFill="1" applyBorder="1" applyAlignment="1" applyProtection="1">
      <alignment horizontal="right" vertical="center"/>
    </xf>
    <xf numFmtId="4" fontId="25" fillId="0" borderId="1" xfId="2" applyNumberFormat="1" applyFont="1" applyFill="1" applyBorder="1" applyAlignment="1" applyProtection="1">
      <alignment horizontal="center" vertical="center"/>
    </xf>
    <xf numFmtId="0" fontId="27" fillId="0" borderId="1" xfId="2" applyNumberFormat="1" applyFont="1" applyFill="1" applyBorder="1" applyAlignment="1" applyProtection="1">
      <alignment vertical="center"/>
    </xf>
    <xf numFmtId="0" fontId="23" fillId="0" borderId="0" xfId="2" applyFont="1" applyAlignment="1">
      <alignment vertical="center"/>
    </xf>
    <xf numFmtId="165" fontId="27" fillId="0" borderId="0" xfId="2" applyNumberFormat="1" applyFont="1" applyFill="1" applyBorder="1" applyAlignment="1" applyProtection="1">
      <alignment horizontal="center" vertical="center"/>
    </xf>
    <xf numFmtId="10" fontId="25" fillId="0" borderId="1" xfId="2" applyNumberFormat="1" applyFont="1" applyFill="1" applyBorder="1" applyAlignment="1" applyProtection="1">
      <alignment horizontal="center" vertical="center"/>
    </xf>
    <xf numFmtId="0" fontId="29" fillId="0" borderId="5" xfId="3" applyNumberFormat="1" applyFont="1" applyFill="1" applyBorder="1" applyAlignment="1" applyProtection="1">
      <alignment horizontal="left" vertical="center" wrapText="1"/>
    </xf>
    <xf numFmtId="0" fontId="5" fillId="0" borderId="5" xfId="3" applyNumberFormat="1" applyFont="1" applyFill="1" applyBorder="1" applyAlignment="1" applyProtection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29" fillId="0" borderId="1" xfId="3" applyNumberFormat="1" applyFont="1" applyFill="1" applyBorder="1" applyAlignment="1" applyProtection="1">
      <alignment horizontal="left" vertical="center" wrapText="1"/>
    </xf>
    <xf numFmtId="0" fontId="5" fillId="0" borderId="1" xfId="3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11" fillId="0" borderId="1" xfId="3" applyNumberFormat="1" applyFont="1" applyFill="1" applyBorder="1" applyAlignment="1" applyProtection="1">
      <alignment horizontal="left" vertical="center" wrapText="1"/>
    </xf>
    <xf numFmtId="0" fontId="30" fillId="0" borderId="1" xfId="3" applyNumberFormat="1" applyFont="1" applyFill="1" applyBorder="1" applyAlignment="1" applyProtection="1">
      <alignment horizontal="center" vertical="center" wrapText="1"/>
    </xf>
    <xf numFmtId="0" fontId="12" fillId="0" borderId="1" xfId="3" applyNumberFormat="1" applyFont="1" applyFill="1" applyBorder="1" applyAlignment="1" applyProtection="1">
      <alignment horizontal="left" vertical="center" wrapText="1"/>
    </xf>
    <xf numFmtId="0" fontId="31" fillId="0" borderId="1" xfId="3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1" fillId="0" borderId="2" xfId="3" applyNumberFormat="1" applyFont="1" applyFill="1" applyBorder="1" applyAlignment="1" applyProtection="1">
      <alignment horizontal="left" vertical="center" wrapText="1"/>
    </xf>
    <xf numFmtId="0" fontId="30" fillId="0" borderId="2" xfId="3" applyNumberFormat="1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vertical="center"/>
    </xf>
    <xf numFmtId="4" fontId="26" fillId="0" borderId="0" xfId="0" applyNumberFormat="1" applyFont="1"/>
    <xf numFmtId="0" fontId="20" fillId="0" borderId="1" xfId="0" applyFont="1" applyBorder="1"/>
    <xf numFmtId="1" fontId="14" fillId="0" borderId="1" xfId="2" applyNumberFormat="1" applyFont="1" applyFill="1" applyBorder="1" applyAlignment="1" applyProtection="1">
      <alignment horizontal="left" vertical="center" wrapText="1"/>
    </xf>
    <xf numFmtId="1" fontId="15" fillId="0" borderId="1" xfId="2" applyNumberFormat="1" applyFont="1" applyFill="1" applyBorder="1" applyAlignment="1" applyProtection="1">
      <alignment horizontal="left" vertical="center" wrapText="1"/>
    </xf>
    <xf numFmtId="2" fontId="14" fillId="0" borderId="1" xfId="2" applyNumberFormat="1" applyFont="1" applyFill="1" applyBorder="1" applyAlignment="1" applyProtection="1">
      <alignment horizontal="left" vertical="center" wrapText="1"/>
    </xf>
    <xf numFmtId="1" fontId="32" fillId="0" borderId="1" xfId="2" applyNumberFormat="1" applyFont="1" applyFill="1" applyBorder="1" applyAlignment="1" applyProtection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34" fillId="0" borderId="1" xfId="0" applyFont="1" applyBorder="1" applyAlignment="1">
      <alignment horizontal="center" vertical="center" wrapText="1"/>
    </xf>
    <xf numFmtId="2" fontId="15" fillId="0" borderId="1" xfId="2" applyNumberFormat="1" applyFont="1" applyFill="1" applyBorder="1" applyAlignment="1" applyProtection="1">
      <alignment horizontal="left" vertical="center" wrapText="1"/>
    </xf>
    <xf numFmtId="0" fontId="20" fillId="0" borderId="1" xfId="0" applyFont="1" applyFill="1" applyBorder="1" applyAlignment="1">
      <alignment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3" fillId="0" borderId="0" xfId="2" applyNumberFormat="1" applyFont="1" applyFill="1" applyBorder="1" applyAlignment="1" applyProtection="1">
      <alignment vertical="center"/>
    </xf>
    <xf numFmtId="0" fontId="13" fillId="0" borderId="0" xfId="2" applyFont="1" applyAlignment="1">
      <alignment vertical="center"/>
    </xf>
    <xf numFmtId="164" fontId="13" fillId="0" borderId="0" xfId="2" applyNumberFormat="1" applyFont="1" applyAlignment="1">
      <alignment vertical="center"/>
    </xf>
    <xf numFmtId="164" fontId="0" fillId="0" borderId="0" xfId="0" applyNumberFormat="1"/>
    <xf numFmtId="164" fontId="36" fillId="0" borderId="1" xfId="2" applyNumberFormat="1" applyFont="1" applyFill="1" applyBorder="1" applyAlignment="1" applyProtection="1">
      <alignment horizontal="center" vertical="center"/>
    </xf>
    <xf numFmtId="164" fontId="36" fillId="0" borderId="1" xfId="0" applyNumberFormat="1" applyFont="1" applyBorder="1" applyAlignment="1">
      <alignment horizontal="center" vertical="center"/>
    </xf>
    <xf numFmtId="164" fontId="13" fillId="0" borderId="0" xfId="2" applyNumberFormat="1" applyFont="1" applyFill="1" applyBorder="1" applyAlignment="1" applyProtection="1">
      <alignment vertical="center"/>
    </xf>
    <xf numFmtId="4" fontId="3" fillId="3" borderId="1" xfId="2" applyNumberFormat="1" applyFont="1" applyFill="1" applyBorder="1" applyAlignment="1" applyProtection="1">
      <alignment horizontal="center" vertical="center"/>
    </xf>
    <xf numFmtId="4" fontId="3" fillId="2" borderId="1" xfId="2" applyNumberFormat="1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 vertical="center"/>
    </xf>
    <xf numFmtId="4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4" fontId="20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4" fontId="6" fillId="0" borderId="1" xfId="0" applyNumberFormat="1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4" fontId="26" fillId="0" borderId="1" xfId="0" applyNumberFormat="1" applyFont="1" applyBorder="1" applyAlignment="1">
      <alignment horizontal="center" vertical="center"/>
    </xf>
    <xf numFmtId="0" fontId="26" fillId="0" borderId="0" xfId="0" applyFont="1" applyAlignment="1">
      <alignment vertical="center"/>
    </xf>
    <xf numFmtId="4" fontId="20" fillId="0" borderId="0" xfId="0" applyNumberFormat="1" applyFont="1" applyAlignment="1">
      <alignment vertical="center"/>
    </xf>
    <xf numFmtId="4" fontId="21" fillId="0" borderId="0" xfId="0" applyNumberFormat="1" applyFont="1" applyFill="1" applyAlignment="1">
      <alignment horizontal="center" vertical="center"/>
    </xf>
    <xf numFmtId="4" fontId="26" fillId="0" borderId="0" xfId="0" applyNumberFormat="1" applyFont="1" applyAlignment="1">
      <alignment horizontal="center" vertical="center"/>
    </xf>
    <xf numFmtId="4" fontId="37" fillId="0" borderId="0" xfId="2" applyNumberFormat="1" applyFont="1" applyAlignment="1">
      <alignment horizontal="center" vertical="center"/>
    </xf>
    <xf numFmtId="0" fontId="35" fillId="0" borderId="0" xfId="0" applyFont="1" applyAlignment="1">
      <alignment vertical="center"/>
    </xf>
    <xf numFmtId="4" fontId="37" fillId="0" borderId="0" xfId="2" applyNumberFormat="1" applyFont="1" applyFill="1" applyBorder="1" applyAlignment="1" applyProtection="1">
      <alignment horizontal="center" vertical="center"/>
    </xf>
    <xf numFmtId="4" fontId="32" fillId="0" borderId="1" xfId="2" applyNumberFormat="1" applyFont="1" applyFill="1" applyBorder="1" applyAlignment="1" applyProtection="1">
      <alignment horizontal="center" vertical="center" wrapText="1"/>
    </xf>
    <xf numFmtId="167" fontId="32" fillId="0" borderId="1" xfId="2" applyNumberFormat="1" applyFont="1" applyFill="1" applyBorder="1" applyAlignment="1" applyProtection="1">
      <alignment horizontal="center" vertical="center"/>
    </xf>
    <xf numFmtId="167" fontId="32" fillId="0" borderId="1" xfId="0" applyNumberFormat="1" applyFont="1" applyBorder="1" applyAlignment="1">
      <alignment horizontal="center" vertical="center"/>
    </xf>
    <xf numFmtId="4" fontId="32" fillId="0" borderId="1" xfId="2" applyNumberFormat="1" applyFont="1" applyFill="1" applyBorder="1" applyAlignment="1" applyProtection="1">
      <alignment horizontal="center" vertical="center"/>
    </xf>
    <xf numFmtId="4" fontId="38" fillId="0" borderId="0" xfId="0" applyNumberFormat="1" applyFont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42" fillId="0" borderId="1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9" fontId="43" fillId="0" borderId="1" xfId="0" applyNumberFormat="1" applyFont="1" applyBorder="1" applyAlignment="1">
      <alignment horizontal="center" vertical="center"/>
    </xf>
    <xf numFmtId="0" fontId="26" fillId="0" borderId="1" xfId="0" applyFont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2" fontId="39" fillId="0" borderId="0" xfId="3" applyNumberFormat="1" applyFont="1" applyFill="1" applyBorder="1" applyAlignment="1" applyProtection="1">
      <alignment vertical="center" wrapText="1"/>
    </xf>
    <xf numFmtId="49" fontId="16" fillId="0" borderId="1" xfId="3" applyNumberFormat="1" applyFont="1" applyFill="1" applyBorder="1" applyAlignment="1" applyProtection="1">
      <alignment horizontal="center" vertical="center" wrapText="1"/>
    </xf>
    <xf numFmtId="2" fontId="3" fillId="0" borderId="1" xfId="3" applyNumberFormat="1" applyFont="1" applyFill="1" applyBorder="1" applyAlignment="1" applyProtection="1">
      <alignment horizontal="left" vertical="center" wrapText="1"/>
    </xf>
    <xf numFmtId="2" fontId="47" fillId="0" borderId="0" xfId="3" applyNumberFormat="1" applyFont="1" applyFill="1" applyBorder="1" applyAlignment="1" applyProtection="1">
      <alignment horizontal="center" vertical="center"/>
    </xf>
    <xf numFmtId="49" fontId="25" fillId="0" borderId="1" xfId="3" applyNumberFormat="1" applyFont="1" applyFill="1" applyBorder="1" applyAlignment="1" applyProtection="1">
      <alignment horizontal="center" vertical="center" wrapText="1"/>
    </xf>
    <xf numFmtId="2" fontId="25" fillId="0" borderId="6" xfId="3" applyNumberFormat="1" applyFont="1" applyFill="1" applyBorder="1" applyAlignment="1" applyProtection="1">
      <alignment horizontal="center" vertical="center"/>
    </xf>
    <xf numFmtId="2" fontId="25" fillId="0" borderId="1" xfId="3" applyNumberFormat="1" applyFont="1" applyFill="1" applyBorder="1" applyAlignment="1" applyProtection="1">
      <alignment horizontal="center" vertical="center"/>
    </xf>
    <xf numFmtId="4" fontId="3" fillId="0" borderId="4" xfId="3" applyNumberFormat="1" applyFont="1" applyFill="1" applyBorder="1" applyAlignment="1" applyProtection="1">
      <alignment horizontal="center" vertical="center"/>
    </xf>
    <xf numFmtId="4" fontId="3" fillId="0" borderId="1" xfId="3" applyNumberFormat="1" applyFont="1" applyFill="1" applyBorder="1" applyAlignment="1" applyProtection="1">
      <alignment horizontal="center" vertical="center"/>
    </xf>
    <xf numFmtId="2" fontId="39" fillId="0" borderId="0" xfId="3" applyNumberFormat="1" applyFont="1" applyFill="1" applyBorder="1" applyAlignment="1" applyProtection="1"/>
    <xf numFmtId="2" fontId="39" fillId="0" borderId="0" xfId="3" applyNumberFormat="1" applyFont="1" applyFill="1" applyBorder="1" applyAlignment="1" applyProtection="1">
      <alignment horizontal="center"/>
    </xf>
    <xf numFmtId="0" fontId="49" fillId="0" borderId="0" xfId="3" applyFont="1"/>
    <xf numFmtId="2" fontId="39" fillId="0" borderId="9" xfId="3" applyNumberFormat="1" applyFont="1" applyFill="1" applyBorder="1" applyAlignment="1" applyProtection="1">
      <alignment horizontal="center"/>
    </xf>
    <xf numFmtId="0" fontId="49" fillId="0" borderId="13" xfId="3" applyNumberFormat="1" applyFont="1" applyFill="1" applyBorder="1" applyAlignment="1" applyProtection="1"/>
    <xf numFmtId="0" fontId="49" fillId="0" borderId="14" xfId="3" applyNumberFormat="1" applyFont="1" applyFill="1" applyBorder="1" applyAlignment="1" applyProtection="1"/>
    <xf numFmtId="4" fontId="50" fillId="0" borderId="14" xfId="3" applyNumberFormat="1" applyFont="1" applyFill="1" applyBorder="1" applyAlignment="1" applyProtection="1"/>
    <xf numFmtId="4" fontId="49" fillId="0" borderId="0" xfId="3" applyNumberFormat="1" applyFont="1" applyFill="1" applyBorder="1" applyAlignment="1" applyProtection="1">
      <alignment horizontal="center"/>
    </xf>
    <xf numFmtId="4" fontId="49" fillId="0" borderId="0" xfId="3" applyNumberFormat="1" applyFont="1" applyFill="1" applyBorder="1" applyAlignment="1" applyProtection="1"/>
    <xf numFmtId="4" fontId="49" fillId="0" borderId="12" xfId="3" applyNumberFormat="1" applyFont="1" applyFill="1" applyBorder="1" applyAlignment="1" applyProtection="1">
      <alignment horizontal="center"/>
    </xf>
    <xf numFmtId="4" fontId="49" fillId="0" borderId="0" xfId="3" applyNumberFormat="1" applyFont="1"/>
    <xf numFmtId="0" fontId="26" fillId="0" borderId="0" xfId="0" applyFont="1" applyAlignment="1">
      <alignment horizontal="left" vertical="center"/>
    </xf>
    <xf numFmtId="0" fontId="22" fillId="0" borderId="0" xfId="2" applyNumberFormat="1" applyFont="1" applyFill="1" applyBorder="1" applyAlignment="1" applyProtection="1">
      <alignment horizontal="center" vertical="center"/>
    </xf>
    <xf numFmtId="0" fontId="23" fillId="0" borderId="0" xfId="2" applyNumberFormat="1" applyFont="1" applyFill="1" applyBorder="1" applyAlignment="1" applyProtection="1">
      <alignment horizontal="center" vertical="center"/>
    </xf>
    <xf numFmtId="1" fontId="39" fillId="0" borderId="0" xfId="3" applyNumberFormat="1" applyFont="1" applyFill="1" applyBorder="1" applyAlignment="1" applyProtection="1"/>
    <xf numFmtId="1" fontId="39" fillId="0" borderId="0" xfId="3" applyNumberFormat="1" applyFont="1" applyFill="1" applyBorder="1" applyAlignment="1" applyProtection="1">
      <alignment vertical="center" wrapText="1"/>
    </xf>
    <xf numFmtId="1" fontId="16" fillId="0" borderId="1" xfId="3" applyNumberFormat="1" applyFont="1" applyFill="1" applyBorder="1" applyAlignment="1" applyProtection="1">
      <alignment horizontal="center" vertical="center" wrapText="1"/>
    </xf>
    <xf numFmtId="1" fontId="49" fillId="0" borderId="0" xfId="3" applyNumberFormat="1" applyFont="1" applyFill="1" applyBorder="1" applyAlignment="1" applyProtection="1"/>
    <xf numFmtId="1" fontId="20" fillId="0" borderId="0" xfId="0" applyNumberFormat="1" applyFont="1"/>
    <xf numFmtId="4" fontId="3" fillId="0" borderId="1" xfId="3" applyNumberFormat="1" applyFont="1" applyFill="1" applyBorder="1" applyAlignment="1" applyProtection="1">
      <alignment horizontal="right" vertical="center"/>
    </xf>
    <xf numFmtId="4" fontId="3" fillId="0" borderId="1" xfId="3" applyNumberFormat="1" applyFont="1" applyFill="1" applyBorder="1" applyAlignment="1" applyProtection="1">
      <alignment horizontal="left" vertical="center"/>
    </xf>
    <xf numFmtId="4" fontId="3" fillId="0" borderId="1" xfId="3" applyNumberFormat="1" applyFont="1" applyFill="1" applyBorder="1" applyAlignment="1" applyProtection="1">
      <alignment horizontal="center" vertical="center" wrapText="1"/>
    </xf>
    <xf numFmtId="0" fontId="26" fillId="0" borderId="0" xfId="0" applyFont="1" applyAlignment="1">
      <alignment horizontal="left"/>
    </xf>
    <xf numFmtId="1" fontId="20" fillId="0" borderId="1" xfId="0" applyNumberFormat="1" applyFont="1" applyBorder="1"/>
    <xf numFmtId="2" fontId="20" fillId="0" borderId="1" xfId="0" applyNumberFormat="1" applyFont="1" applyBorder="1"/>
    <xf numFmtId="4" fontId="3" fillId="0" borderId="3" xfId="3" applyNumberFormat="1" applyFont="1" applyFill="1" applyBorder="1" applyAlignment="1" applyProtection="1">
      <alignment horizontal="center" vertical="center"/>
    </xf>
    <xf numFmtId="4" fontId="3" fillId="0" borderId="8" xfId="3" applyNumberFormat="1" applyFont="1" applyFill="1" applyBorder="1" applyAlignment="1" applyProtection="1">
      <alignment horizontal="center" vertical="center"/>
    </xf>
    <xf numFmtId="4" fontId="3" fillId="0" borderId="16" xfId="3" applyNumberFormat="1" applyFont="1" applyFill="1" applyBorder="1" applyAlignment="1" applyProtection="1">
      <alignment horizontal="center" vertical="center"/>
    </xf>
    <xf numFmtId="0" fontId="44" fillId="0" borderId="11" xfId="3" applyNumberFormat="1" applyFont="1" applyFill="1" applyBorder="1" applyAlignment="1" applyProtection="1"/>
    <xf numFmtId="2" fontId="48" fillId="0" borderId="0" xfId="3" applyNumberFormat="1" applyFont="1" applyFill="1" applyBorder="1" applyAlignment="1" applyProtection="1"/>
    <xf numFmtId="2" fontId="48" fillId="0" borderId="9" xfId="3" applyNumberFormat="1" applyFont="1" applyFill="1" applyBorder="1" applyAlignment="1" applyProtection="1"/>
    <xf numFmtId="2" fontId="3" fillId="0" borderId="10" xfId="3" applyNumberFormat="1" applyFont="1" applyFill="1" applyBorder="1" applyAlignment="1" applyProtection="1">
      <alignment horizontal="left" vertical="center" wrapText="1"/>
    </xf>
    <xf numFmtId="0" fontId="3" fillId="4" borderId="1" xfId="2" applyNumberFormat="1" applyFont="1" applyFill="1" applyBorder="1" applyAlignment="1" applyProtection="1">
      <alignment horizontal="left" vertical="center" wrapText="1"/>
    </xf>
    <xf numFmtId="2" fontId="45" fillId="0" borderId="0" xfId="3" applyNumberFormat="1" applyFont="1" applyFill="1" applyBorder="1" applyAlignment="1" applyProtection="1">
      <alignment horizontal="center" vertical="center" wrapText="1"/>
    </xf>
    <xf numFmtId="49" fontId="16" fillId="0" borderId="10" xfId="3" applyNumberFormat="1" applyFont="1" applyFill="1" applyBorder="1" applyAlignment="1" applyProtection="1">
      <alignment horizontal="center" vertical="center" wrapText="1"/>
    </xf>
    <xf numFmtId="3" fontId="3" fillId="0" borderId="1" xfId="3" applyNumberFormat="1" applyFont="1" applyFill="1" applyBorder="1" applyAlignment="1" applyProtection="1">
      <alignment horizontal="left" vertical="center" wrapText="1"/>
    </xf>
    <xf numFmtId="166" fontId="26" fillId="0" borderId="1" xfId="0" applyNumberFormat="1" applyFont="1" applyBorder="1"/>
    <xf numFmtId="2" fontId="3" fillId="0" borderId="2" xfId="3" applyNumberFormat="1" applyFont="1" applyFill="1" applyBorder="1" applyAlignment="1" applyProtection="1">
      <alignment horizontal="left" vertical="center" wrapText="1"/>
    </xf>
    <xf numFmtId="3" fontId="3" fillId="0" borderId="2" xfId="3" applyNumberFormat="1" applyFont="1" applyFill="1" applyBorder="1" applyAlignment="1" applyProtection="1">
      <alignment horizontal="left" vertical="center" wrapText="1"/>
    </xf>
    <xf numFmtId="4" fontId="3" fillId="0" borderId="2" xfId="3" applyNumberFormat="1" applyFont="1" applyFill="1" applyBorder="1" applyAlignment="1" applyProtection="1">
      <alignment horizontal="center" vertical="center" wrapText="1"/>
    </xf>
    <xf numFmtId="2" fontId="25" fillId="0" borderId="2" xfId="3" applyNumberFormat="1" applyFont="1" applyFill="1" applyBorder="1" applyAlignment="1" applyProtection="1">
      <alignment horizontal="center" vertical="center"/>
    </xf>
    <xf numFmtId="2" fontId="25" fillId="0" borderId="22" xfId="3" applyNumberFormat="1" applyFont="1" applyFill="1" applyBorder="1" applyAlignment="1" applyProtection="1">
      <alignment horizontal="center" vertical="center"/>
    </xf>
    <xf numFmtId="2" fontId="25" fillId="0" borderId="4" xfId="3" applyNumberFormat="1" applyFont="1" applyFill="1" applyBorder="1" applyAlignment="1" applyProtection="1">
      <alignment horizontal="center" vertical="center"/>
    </xf>
    <xf numFmtId="4" fontId="3" fillId="0" borderId="20" xfId="3" applyNumberFormat="1" applyFont="1" applyFill="1" applyBorder="1" applyAlignment="1" applyProtection="1">
      <alignment horizontal="left" vertical="center"/>
    </xf>
    <xf numFmtId="4" fontId="3" fillId="0" borderId="20" xfId="3" applyNumberFormat="1" applyFont="1" applyFill="1" applyBorder="1" applyAlignment="1" applyProtection="1">
      <alignment horizontal="center" vertical="center"/>
    </xf>
    <xf numFmtId="4" fontId="3" fillId="0" borderId="25" xfId="3" applyNumberFormat="1" applyFont="1" applyFill="1" applyBorder="1" applyAlignment="1" applyProtection="1">
      <alignment horizontal="center" vertical="center"/>
    </xf>
    <xf numFmtId="49" fontId="16" fillId="0" borderId="0" xfId="3" applyNumberFormat="1" applyFont="1" applyFill="1" applyBorder="1" applyAlignment="1" applyProtection="1">
      <alignment horizontal="center" vertical="center" wrapText="1"/>
    </xf>
    <xf numFmtId="2" fontId="48" fillId="0" borderId="0" xfId="3" applyNumberFormat="1" applyFont="1" applyFill="1" applyBorder="1" applyAlignment="1" applyProtection="1">
      <alignment horizontal="center"/>
    </xf>
    <xf numFmtId="2" fontId="3" fillId="0" borderId="1" xfId="3" applyNumberFormat="1" applyFont="1" applyFill="1" applyBorder="1" applyAlignment="1" applyProtection="1">
      <alignment horizontal="center" vertical="center" wrapText="1"/>
    </xf>
    <xf numFmtId="0" fontId="44" fillId="0" borderId="0" xfId="3" applyNumberFormat="1" applyFont="1" applyFill="1" applyBorder="1" applyAlignment="1" applyProtection="1">
      <alignment horizontal="center"/>
    </xf>
    <xf numFmtId="4" fontId="6" fillId="0" borderId="29" xfId="0" applyNumberFormat="1" applyFont="1" applyBorder="1" applyAlignment="1">
      <alignment horizontal="center" vertical="center"/>
    </xf>
    <xf numFmtId="4" fontId="6" fillId="0" borderId="3" xfId="0" applyNumberFormat="1" applyFont="1" applyBorder="1" applyAlignment="1">
      <alignment horizontal="center" vertical="center"/>
    </xf>
    <xf numFmtId="2" fontId="39" fillId="0" borderId="0" xfId="3" applyNumberFormat="1" applyFont="1" applyFill="1" applyBorder="1" applyAlignment="1" applyProtection="1">
      <alignment vertical="center"/>
    </xf>
    <xf numFmtId="1" fontId="39" fillId="0" borderId="0" xfId="3" applyNumberFormat="1" applyFont="1" applyFill="1" applyBorder="1" applyAlignment="1" applyProtection="1">
      <alignment vertical="center"/>
    </xf>
    <xf numFmtId="2" fontId="45" fillId="0" borderId="0" xfId="3" applyNumberFormat="1" applyFont="1" applyFill="1" applyBorder="1" applyAlignment="1" applyProtection="1">
      <alignment horizontal="center" vertical="center"/>
    </xf>
    <xf numFmtId="2" fontId="39" fillId="0" borderId="0" xfId="3" applyNumberFormat="1" applyFont="1" applyFill="1" applyBorder="1" applyAlignment="1" applyProtection="1">
      <alignment horizontal="center" vertical="center"/>
    </xf>
    <xf numFmtId="0" fontId="49" fillId="0" borderId="0" xfId="3" applyFont="1" applyAlignment="1">
      <alignment vertical="center"/>
    </xf>
    <xf numFmtId="4" fontId="26" fillId="0" borderId="0" xfId="0" applyNumberFormat="1" applyFont="1" applyAlignment="1">
      <alignment vertical="center"/>
    </xf>
    <xf numFmtId="4" fontId="49" fillId="0" borderId="0" xfId="3" applyNumberFormat="1" applyFont="1" applyFill="1" applyBorder="1" applyAlignment="1" applyProtection="1">
      <alignment horizontal="center" vertical="center"/>
    </xf>
    <xf numFmtId="4" fontId="49" fillId="0" borderId="0" xfId="3" applyNumberFormat="1" applyFont="1" applyFill="1" applyBorder="1" applyAlignment="1" applyProtection="1">
      <alignment vertical="center"/>
    </xf>
    <xf numFmtId="1" fontId="49" fillId="0" borderId="0" xfId="3" applyNumberFormat="1" applyFont="1" applyFill="1" applyBorder="1" applyAlignment="1" applyProtection="1">
      <alignment vertical="center"/>
    </xf>
    <xf numFmtId="4" fontId="50" fillId="0" borderId="0" xfId="3" applyNumberFormat="1" applyFont="1" applyFill="1" applyBorder="1" applyAlignment="1" applyProtection="1">
      <alignment horizontal="center" vertical="center"/>
    </xf>
    <xf numFmtId="4" fontId="49" fillId="0" borderId="0" xfId="3" applyNumberFormat="1" applyFont="1" applyAlignment="1">
      <alignment vertical="center"/>
    </xf>
    <xf numFmtId="1" fontId="20" fillId="0" borderId="0" xfId="0" applyNumberFormat="1" applyFont="1" applyAlignment="1">
      <alignment vertical="center"/>
    </xf>
    <xf numFmtId="4" fontId="20" fillId="0" borderId="0" xfId="0" applyNumberFormat="1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0" fillId="0" borderId="1" xfId="0" applyFont="1" applyBorder="1" applyAlignment="1">
      <alignment vertical="center"/>
    </xf>
    <xf numFmtId="1" fontId="20" fillId="0" borderId="1" xfId="0" applyNumberFormat="1" applyFont="1" applyBorder="1" applyAlignment="1">
      <alignment vertical="center"/>
    </xf>
    <xf numFmtId="4" fontId="20" fillId="5" borderId="7" xfId="0" applyNumberFormat="1" applyFont="1" applyFill="1" applyBorder="1" applyAlignment="1">
      <alignment horizontal="center" vertical="center" wrapText="1"/>
    </xf>
    <xf numFmtId="4" fontId="20" fillId="5" borderId="25" xfId="0" applyNumberFormat="1" applyFont="1" applyFill="1" applyBorder="1" applyAlignment="1">
      <alignment horizontal="center" vertical="center" wrapText="1"/>
    </xf>
    <xf numFmtId="4" fontId="49" fillId="5" borderId="36" xfId="3" applyNumberFormat="1" applyFont="1" applyFill="1" applyBorder="1" applyAlignment="1" applyProtection="1">
      <alignment horizontal="center" vertical="center"/>
    </xf>
    <xf numFmtId="4" fontId="20" fillId="5" borderId="26" xfId="0" applyNumberFormat="1" applyFont="1" applyFill="1" applyBorder="1" applyAlignment="1">
      <alignment horizontal="center" vertical="center"/>
    </xf>
    <xf numFmtId="4" fontId="20" fillId="5" borderId="27" xfId="0" applyNumberFormat="1" applyFont="1" applyFill="1" applyBorder="1" applyAlignment="1">
      <alignment horizontal="center" vertical="center"/>
    </xf>
    <xf numFmtId="4" fontId="49" fillId="5" borderId="34" xfId="3" applyNumberFormat="1" applyFont="1" applyFill="1" applyBorder="1" applyAlignment="1" applyProtection="1">
      <alignment horizontal="center" vertical="center"/>
    </xf>
    <xf numFmtId="4" fontId="20" fillId="5" borderId="19" xfId="0" applyNumberFormat="1" applyFont="1" applyFill="1" applyBorder="1" applyAlignment="1">
      <alignment horizontal="center" vertical="center"/>
    </xf>
    <xf numFmtId="4" fontId="20" fillId="5" borderId="24" xfId="0" applyNumberFormat="1" applyFont="1" applyFill="1" applyBorder="1" applyAlignment="1">
      <alignment horizontal="center" vertical="center"/>
    </xf>
    <xf numFmtId="4" fontId="3" fillId="5" borderId="35" xfId="3" applyNumberFormat="1" applyFont="1" applyFill="1" applyBorder="1" applyAlignment="1" applyProtection="1">
      <alignment horizontal="center" vertical="center"/>
    </xf>
    <xf numFmtId="4" fontId="3" fillId="5" borderId="7" xfId="3" applyNumberFormat="1" applyFont="1" applyFill="1" applyBorder="1" applyAlignment="1" applyProtection="1">
      <alignment horizontal="center" vertical="center"/>
    </xf>
    <xf numFmtId="4" fontId="3" fillId="5" borderId="25" xfId="3" applyNumberFormat="1" applyFont="1" applyFill="1" applyBorder="1" applyAlignment="1" applyProtection="1">
      <alignment horizontal="center" vertical="center"/>
    </xf>
    <xf numFmtId="4" fontId="20" fillId="6" borderId="7" xfId="0" applyNumberFormat="1" applyFont="1" applyFill="1" applyBorder="1" applyAlignment="1">
      <alignment horizontal="center" vertical="center" wrapText="1"/>
    </xf>
    <xf numFmtId="4" fontId="20" fillId="6" borderId="25" xfId="0" applyNumberFormat="1" applyFont="1" applyFill="1" applyBorder="1" applyAlignment="1">
      <alignment horizontal="center" vertical="center" wrapText="1"/>
    </xf>
    <xf numFmtId="4" fontId="49" fillId="6" borderId="36" xfId="3" applyNumberFormat="1" applyFont="1" applyFill="1" applyBorder="1" applyAlignment="1" applyProtection="1">
      <alignment horizontal="center" vertical="center"/>
    </xf>
    <xf numFmtId="4" fontId="20" fillId="6" borderId="26" xfId="0" applyNumberFormat="1" applyFont="1" applyFill="1" applyBorder="1" applyAlignment="1">
      <alignment horizontal="center" vertical="center"/>
    </xf>
    <xf numFmtId="4" fontId="20" fillId="6" borderId="29" xfId="0" applyNumberFormat="1" applyFont="1" applyFill="1" applyBorder="1" applyAlignment="1">
      <alignment horizontal="center" vertical="center"/>
    </xf>
    <xf numFmtId="4" fontId="3" fillId="6" borderId="35" xfId="3" applyNumberFormat="1" applyFont="1" applyFill="1" applyBorder="1" applyAlignment="1" applyProtection="1">
      <alignment horizontal="center" vertical="center"/>
    </xf>
    <xf numFmtId="4" fontId="3" fillId="6" borderId="7" xfId="3" applyNumberFormat="1" applyFont="1" applyFill="1" applyBorder="1" applyAlignment="1" applyProtection="1">
      <alignment horizontal="center" vertical="center"/>
    </xf>
    <xf numFmtId="4" fontId="3" fillId="6" borderId="21" xfId="3" applyNumberFormat="1" applyFont="1" applyFill="1" applyBorder="1" applyAlignment="1" applyProtection="1">
      <alignment horizontal="center" vertical="center"/>
    </xf>
    <xf numFmtId="4" fontId="20" fillId="7" borderId="7" xfId="0" applyNumberFormat="1" applyFont="1" applyFill="1" applyBorder="1" applyAlignment="1">
      <alignment horizontal="center" vertical="center" wrapText="1"/>
    </xf>
    <xf numFmtId="4" fontId="20" fillId="7" borderId="25" xfId="0" applyNumberFormat="1" applyFont="1" applyFill="1" applyBorder="1" applyAlignment="1">
      <alignment horizontal="center" vertical="center" wrapText="1"/>
    </xf>
    <xf numFmtId="9" fontId="20" fillId="7" borderId="30" xfId="0" applyNumberFormat="1" applyFont="1" applyFill="1" applyBorder="1" applyAlignment="1">
      <alignment horizontal="center" vertical="center"/>
    </xf>
    <xf numFmtId="4" fontId="49" fillId="7" borderId="36" xfId="3" applyNumberFormat="1" applyFont="1" applyFill="1" applyBorder="1" applyAlignment="1" applyProtection="1">
      <alignment horizontal="center" vertical="center"/>
    </xf>
    <xf numFmtId="4" fontId="20" fillId="7" borderId="26" xfId="0" applyNumberFormat="1" applyFont="1" applyFill="1" applyBorder="1" applyAlignment="1">
      <alignment horizontal="center" vertical="center"/>
    </xf>
    <xf numFmtId="4" fontId="20" fillId="7" borderId="27" xfId="0" applyNumberFormat="1" applyFont="1" applyFill="1" applyBorder="1" applyAlignment="1">
      <alignment horizontal="center" vertical="center"/>
    </xf>
    <xf numFmtId="9" fontId="20" fillId="7" borderId="31" xfId="0" applyNumberFormat="1" applyFont="1" applyFill="1" applyBorder="1" applyAlignment="1">
      <alignment horizontal="center" vertical="center"/>
    </xf>
    <xf numFmtId="4" fontId="3" fillId="7" borderId="35" xfId="3" applyNumberFormat="1" applyFont="1" applyFill="1" applyBorder="1" applyAlignment="1" applyProtection="1">
      <alignment horizontal="center" vertical="center"/>
    </xf>
    <xf numFmtId="4" fontId="3" fillId="7" borderId="7" xfId="3" applyNumberFormat="1" applyFont="1" applyFill="1" applyBorder="1" applyAlignment="1" applyProtection="1">
      <alignment horizontal="center" vertical="center"/>
    </xf>
    <xf numFmtId="4" fontId="3" fillId="7" borderId="25" xfId="3" applyNumberFormat="1" applyFont="1" applyFill="1" applyBorder="1" applyAlignment="1" applyProtection="1">
      <alignment horizontal="center" vertical="center"/>
    </xf>
    <xf numFmtId="4" fontId="20" fillId="2" borderId="7" xfId="0" applyNumberFormat="1" applyFont="1" applyFill="1" applyBorder="1" applyAlignment="1">
      <alignment horizontal="center" vertical="center" wrapText="1"/>
    </xf>
    <xf numFmtId="4" fontId="49" fillId="2" borderId="36" xfId="3" applyNumberFormat="1" applyFont="1" applyFill="1" applyBorder="1" applyAlignment="1" applyProtection="1">
      <alignment horizontal="center" vertical="center"/>
    </xf>
    <xf numFmtId="4" fontId="20" fillId="2" borderId="26" xfId="0" applyNumberFormat="1" applyFont="1" applyFill="1" applyBorder="1" applyAlignment="1">
      <alignment horizontal="center" vertical="center"/>
    </xf>
    <xf numFmtId="4" fontId="3" fillId="2" borderId="7" xfId="3" applyNumberFormat="1" applyFont="1" applyFill="1" applyBorder="1" applyAlignment="1" applyProtection="1">
      <alignment horizontal="center" vertical="center"/>
    </xf>
    <xf numFmtId="4" fontId="20" fillId="2" borderId="21" xfId="0" applyNumberFormat="1" applyFont="1" applyFill="1" applyBorder="1" applyAlignment="1">
      <alignment horizontal="center" vertical="center" wrapText="1"/>
    </xf>
    <xf numFmtId="4" fontId="20" fillId="2" borderId="29" xfId="0" applyNumberFormat="1" applyFont="1" applyFill="1" applyBorder="1" applyAlignment="1">
      <alignment horizontal="center" vertical="center"/>
    </xf>
    <xf numFmtId="4" fontId="3" fillId="2" borderId="21" xfId="3" applyNumberFormat="1" applyFont="1" applyFill="1" applyBorder="1" applyAlignment="1" applyProtection="1">
      <alignment horizontal="center" vertical="center"/>
    </xf>
    <xf numFmtId="167" fontId="20" fillId="0" borderId="0" xfId="0" applyNumberFormat="1" applyFont="1" applyAlignment="1">
      <alignment vertical="center"/>
    </xf>
    <xf numFmtId="167" fontId="20" fillId="9" borderId="7" xfId="0" applyNumberFormat="1" applyFont="1" applyFill="1" applyBorder="1" applyAlignment="1">
      <alignment horizontal="center" vertical="center"/>
    </xf>
    <xf numFmtId="167" fontId="20" fillId="9" borderId="20" xfId="0" applyNumberFormat="1" applyFont="1" applyFill="1" applyBorder="1" applyAlignment="1">
      <alignment horizontal="center" vertical="center"/>
    </xf>
    <xf numFmtId="167" fontId="20" fillId="9" borderId="2" xfId="0" applyNumberFormat="1" applyFont="1" applyFill="1" applyBorder="1" applyAlignment="1">
      <alignment horizontal="center" vertical="center"/>
    </xf>
    <xf numFmtId="167" fontId="20" fillId="9" borderId="1" xfId="0" applyNumberFormat="1" applyFont="1" applyFill="1" applyBorder="1" applyAlignment="1">
      <alignment horizontal="center" vertical="center"/>
    </xf>
    <xf numFmtId="1" fontId="39" fillId="0" borderId="0" xfId="3" applyNumberFormat="1" applyFont="1" applyFill="1" applyBorder="1" applyAlignment="1" applyProtection="1">
      <alignment horizontal="center" vertical="center"/>
    </xf>
    <xf numFmtId="2" fontId="3" fillId="0" borderId="2" xfId="3" applyNumberFormat="1" applyFont="1" applyFill="1" applyBorder="1" applyAlignment="1" applyProtection="1">
      <alignment horizontal="center" vertical="center" wrapText="1"/>
    </xf>
    <xf numFmtId="2" fontId="3" fillId="0" borderId="29" xfId="3" applyNumberFormat="1" applyFont="1" applyFill="1" applyBorder="1" applyAlignment="1" applyProtection="1">
      <alignment horizontal="center" vertical="center" wrapText="1"/>
    </xf>
    <xf numFmtId="2" fontId="3" fillId="0" borderId="27" xfId="3" applyNumberFormat="1" applyFont="1" applyFill="1" applyBorder="1" applyAlignment="1" applyProtection="1">
      <alignment horizontal="center" vertical="center" wrapText="1"/>
    </xf>
    <xf numFmtId="2" fontId="3" fillId="0" borderId="3" xfId="3" applyNumberFormat="1" applyFont="1" applyFill="1" applyBorder="1" applyAlignment="1" applyProtection="1">
      <alignment horizontal="center" vertical="center" wrapText="1"/>
    </xf>
    <xf numFmtId="2" fontId="3" fillId="0" borderId="24" xfId="3" applyNumberFormat="1" applyFont="1" applyFill="1" applyBorder="1" applyAlignment="1" applyProtection="1">
      <alignment horizontal="center" vertical="center" wrapText="1"/>
    </xf>
    <xf numFmtId="1" fontId="49" fillId="0" borderId="0" xfId="3" applyNumberFormat="1" applyFont="1" applyFill="1" applyBorder="1" applyAlignment="1" applyProtection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1" fontId="20" fillId="0" borderId="1" xfId="0" applyNumberFormat="1" applyFont="1" applyBorder="1" applyAlignment="1">
      <alignment horizontal="center" vertical="center"/>
    </xf>
    <xf numFmtId="2" fontId="20" fillId="0" borderId="1" xfId="0" applyNumberFormat="1" applyFont="1" applyBorder="1" applyAlignment="1">
      <alignment horizontal="center" vertical="center"/>
    </xf>
    <xf numFmtId="166" fontId="26" fillId="0" borderId="1" xfId="0" applyNumberFormat="1" applyFont="1" applyBorder="1" applyAlignment="1">
      <alignment horizontal="center" vertical="center"/>
    </xf>
    <xf numFmtId="4" fontId="54" fillId="0" borderId="0" xfId="0" applyNumberFormat="1" applyFont="1" applyAlignment="1">
      <alignment horizontal="center" vertical="center"/>
    </xf>
    <xf numFmtId="4" fontId="15" fillId="2" borderId="35" xfId="3" applyNumberFormat="1" applyFont="1" applyFill="1" applyBorder="1" applyAlignment="1" applyProtection="1">
      <alignment horizontal="center" vertical="center"/>
    </xf>
    <xf numFmtId="167" fontId="20" fillId="9" borderId="21" xfId="0" applyNumberFormat="1" applyFont="1" applyFill="1" applyBorder="1" applyAlignment="1">
      <alignment horizontal="center" vertical="center"/>
    </xf>
    <xf numFmtId="167" fontId="20" fillId="9" borderId="29" xfId="0" applyNumberFormat="1" applyFont="1" applyFill="1" applyBorder="1" applyAlignment="1">
      <alignment horizontal="center" vertical="center"/>
    </xf>
    <xf numFmtId="4" fontId="54" fillId="0" borderId="31" xfId="0" applyNumberFormat="1" applyFont="1" applyBorder="1" applyAlignment="1">
      <alignment horizontal="center" vertical="center"/>
    </xf>
    <xf numFmtId="4" fontId="55" fillId="0" borderId="32" xfId="0" applyNumberFormat="1" applyFont="1" applyBorder="1" applyAlignment="1">
      <alignment horizontal="center" vertical="center"/>
    </xf>
    <xf numFmtId="4" fontId="3" fillId="0" borderId="42" xfId="3" applyNumberFormat="1" applyFont="1" applyFill="1" applyBorder="1" applyAlignment="1" applyProtection="1">
      <alignment horizontal="center" vertical="center"/>
    </xf>
    <xf numFmtId="167" fontId="20" fillId="9" borderId="43" xfId="0" applyNumberFormat="1" applyFont="1" applyFill="1" applyBorder="1" applyAlignment="1">
      <alignment horizontal="center" vertical="center"/>
    </xf>
    <xf numFmtId="167" fontId="20" fillId="9" borderId="44" xfId="0" applyNumberFormat="1" applyFont="1" applyFill="1" applyBorder="1" applyAlignment="1">
      <alignment horizontal="center" vertical="center"/>
    </xf>
    <xf numFmtId="4" fontId="38" fillId="0" borderId="0" xfId="0" applyNumberFormat="1" applyFont="1" applyAlignment="1">
      <alignment vertical="center"/>
    </xf>
    <xf numFmtId="0" fontId="38" fillId="0" borderId="0" xfId="0" applyFont="1" applyAlignment="1">
      <alignment vertical="center"/>
    </xf>
    <xf numFmtId="164" fontId="36" fillId="0" borderId="19" xfId="2" applyNumberFormat="1" applyFont="1" applyFill="1" applyBorder="1" applyAlignment="1" applyProtection="1">
      <alignment horizontal="center" vertical="center"/>
    </xf>
    <xf numFmtId="165" fontId="38" fillId="0" borderId="24" xfId="0" applyNumberFormat="1" applyFont="1" applyBorder="1" applyAlignment="1">
      <alignment horizontal="center" vertical="center"/>
    </xf>
    <xf numFmtId="4" fontId="20" fillId="0" borderId="45" xfId="0" applyNumberFormat="1" applyFont="1" applyBorder="1" applyAlignment="1">
      <alignment horizontal="center" vertical="center"/>
    </xf>
    <xf numFmtId="4" fontId="26" fillId="0" borderId="9" xfId="0" applyNumberFormat="1" applyFont="1" applyBorder="1" applyAlignment="1">
      <alignment horizontal="center" vertical="center"/>
    </xf>
    <xf numFmtId="4" fontId="38" fillId="0" borderId="46" xfId="0" applyNumberFormat="1" applyFont="1" applyBorder="1" applyAlignment="1">
      <alignment vertical="center"/>
    </xf>
    <xf numFmtId="164" fontId="36" fillId="0" borderId="3" xfId="0" applyNumberFormat="1" applyFont="1" applyBorder="1" applyAlignment="1">
      <alignment horizontal="center" vertical="center"/>
    </xf>
    <xf numFmtId="4" fontId="38" fillId="0" borderId="45" xfId="0" applyNumberFormat="1" applyFont="1" applyBorder="1" applyAlignment="1">
      <alignment vertical="center"/>
    </xf>
    <xf numFmtId="164" fontId="36" fillId="0" borderId="26" xfId="2" applyNumberFormat="1" applyFont="1" applyFill="1" applyBorder="1" applyAlignment="1" applyProtection="1">
      <alignment horizontal="center" vertical="center"/>
    </xf>
    <xf numFmtId="164" fontId="36" fillId="0" borderId="29" xfId="0" applyNumberFormat="1" applyFont="1" applyBorder="1" applyAlignment="1">
      <alignment horizontal="center" vertical="center"/>
    </xf>
    <xf numFmtId="165" fontId="38" fillId="0" borderId="26" xfId="0" applyNumberFormat="1" applyFont="1" applyBorder="1" applyAlignment="1">
      <alignment horizontal="center" vertical="center"/>
    </xf>
    <xf numFmtId="165" fontId="38" fillId="0" borderId="27" xfId="0" applyNumberFormat="1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0" fontId="32" fillId="0" borderId="25" xfId="0" applyFont="1" applyBorder="1" applyAlignment="1">
      <alignment horizontal="center" vertical="center"/>
    </xf>
    <xf numFmtId="0" fontId="39" fillId="0" borderId="0" xfId="0" applyFont="1" applyFill="1" applyAlignment="1">
      <alignment vertical="center"/>
    </xf>
    <xf numFmtId="167" fontId="39" fillId="0" borderId="0" xfId="0" applyNumberFormat="1" applyFont="1" applyFill="1" applyAlignment="1">
      <alignment horizontal="center" vertical="center"/>
    </xf>
    <xf numFmtId="0" fontId="39" fillId="0" borderId="0" xfId="0" applyFont="1" applyFill="1" applyAlignment="1">
      <alignment horizontal="right" vertical="center"/>
    </xf>
    <xf numFmtId="4" fontId="39" fillId="0" borderId="0" xfId="0" applyNumberFormat="1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4" fontId="51" fillId="0" borderId="0" xfId="0" applyNumberFormat="1" applyFont="1" applyFill="1" applyAlignment="1">
      <alignment horizontal="center" vertical="center"/>
    </xf>
    <xf numFmtId="167" fontId="51" fillId="0" borderId="0" xfId="0" applyNumberFormat="1" applyFont="1" applyFill="1" applyAlignment="1">
      <alignment horizontal="left" vertical="center"/>
    </xf>
    <xf numFmtId="167" fontId="51" fillId="0" borderId="0" xfId="0" applyNumberFormat="1" applyFont="1" applyFill="1" applyAlignment="1">
      <alignment vertical="center"/>
    </xf>
    <xf numFmtId="0" fontId="56" fillId="0" borderId="0" xfId="0" applyFont="1" applyFill="1" applyAlignment="1">
      <alignment vertical="center"/>
    </xf>
    <xf numFmtId="167" fontId="56" fillId="0" borderId="0" xfId="0" applyNumberFormat="1" applyFont="1" applyFill="1" applyAlignment="1">
      <alignment vertical="center"/>
    </xf>
    <xf numFmtId="0" fontId="39" fillId="0" borderId="1" xfId="0" applyFont="1" applyFill="1" applyBorder="1" applyAlignment="1">
      <alignment horizontal="left" vertical="center"/>
    </xf>
    <xf numFmtId="2" fontId="39" fillId="0" borderId="1" xfId="0" applyNumberFormat="1" applyFont="1" applyFill="1" applyBorder="1" applyAlignment="1">
      <alignment horizontal="right" vertical="center"/>
    </xf>
    <xf numFmtId="167" fontId="45" fillId="0" borderId="0" xfId="0" applyNumberFormat="1" applyFont="1" applyFill="1" applyAlignment="1">
      <alignment horizontal="right" vertical="center"/>
    </xf>
    <xf numFmtId="0" fontId="39" fillId="0" borderId="0" xfId="0" applyFont="1" applyFill="1" applyBorder="1" applyAlignment="1">
      <alignment horizontal="left" vertical="center"/>
    </xf>
    <xf numFmtId="0" fontId="39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horizontal="right" vertical="center"/>
    </xf>
    <xf numFmtId="2" fontId="39" fillId="0" borderId="0" xfId="0" applyNumberFormat="1" applyFont="1" applyFill="1" applyBorder="1" applyAlignment="1">
      <alignment horizontal="right" vertical="center"/>
    </xf>
    <xf numFmtId="0" fontId="30" fillId="0" borderId="48" xfId="0" applyFont="1" applyFill="1" applyBorder="1" applyAlignment="1">
      <alignment horizontal="center" vertical="center" wrapText="1"/>
    </xf>
    <xf numFmtId="0" fontId="39" fillId="0" borderId="49" xfId="0" applyFont="1" applyFill="1" applyBorder="1" applyAlignment="1">
      <alignment vertical="center" wrapText="1"/>
    </xf>
    <xf numFmtId="4" fontId="45" fillId="0" borderId="10" xfId="0" applyNumberFormat="1" applyFont="1" applyFill="1" applyBorder="1" applyAlignment="1">
      <alignment horizontal="center" vertical="center" wrapText="1"/>
    </xf>
    <xf numFmtId="167" fontId="7" fillId="0" borderId="10" xfId="0" applyNumberFormat="1" applyFont="1" applyFill="1" applyBorder="1" applyAlignment="1">
      <alignment horizontal="center" vertical="center" wrapText="1"/>
    </xf>
    <xf numFmtId="167" fontId="7" fillId="0" borderId="15" xfId="0" applyNumberFormat="1" applyFont="1" applyFill="1" applyBorder="1" applyAlignment="1">
      <alignment horizontal="center" vertical="center" wrapText="1"/>
    </xf>
    <xf numFmtId="0" fontId="62" fillId="0" borderId="48" xfId="0" applyFont="1" applyFill="1" applyBorder="1" applyAlignment="1">
      <alignment horizontal="right" vertical="center" wrapText="1"/>
    </xf>
    <xf numFmtId="0" fontId="63" fillId="0" borderId="49" xfId="0" applyFont="1" applyFill="1" applyBorder="1" applyAlignment="1">
      <alignment horizontal="right" vertical="center" wrapText="1"/>
    </xf>
    <xf numFmtId="4" fontId="63" fillId="0" borderId="10" xfId="0" applyNumberFormat="1" applyFont="1" applyFill="1" applyBorder="1" applyAlignment="1">
      <alignment horizontal="right" vertical="center" wrapText="1"/>
    </xf>
    <xf numFmtId="4" fontId="63" fillId="0" borderId="15" xfId="0" applyNumberFormat="1" applyFont="1" applyFill="1" applyBorder="1" applyAlignment="1">
      <alignment horizontal="right" vertical="center" wrapText="1"/>
    </xf>
    <xf numFmtId="0" fontId="64" fillId="0" borderId="0" xfId="0" applyFont="1" applyFill="1" applyAlignment="1">
      <alignment vertical="center"/>
    </xf>
    <xf numFmtId="4" fontId="64" fillId="0" borderId="0" xfId="0" applyNumberFormat="1" applyFont="1" applyFill="1" applyAlignment="1">
      <alignment horizontal="right" vertical="center"/>
    </xf>
    <xf numFmtId="2" fontId="64" fillId="0" borderId="0" xfId="0" applyNumberFormat="1" applyFont="1" applyFill="1" applyAlignment="1">
      <alignment vertical="center"/>
    </xf>
    <xf numFmtId="4" fontId="64" fillId="0" borderId="0" xfId="0" applyNumberFormat="1" applyFont="1" applyFill="1" applyAlignment="1">
      <alignment vertical="center"/>
    </xf>
    <xf numFmtId="0" fontId="16" fillId="0" borderId="26" xfId="0" applyFont="1" applyFill="1" applyBorder="1" applyAlignment="1">
      <alignment vertical="center"/>
    </xf>
    <xf numFmtId="0" fontId="45" fillId="0" borderId="29" xfId="0" applyFont="1" applyFill="1" applyBorder="1" applyAlignment="1">
      <alignment vertical="center"/>
    </xf>
    <xf numFmtId="4" fontId="51" fillId="0" borderId="33" xfId="0" applyNumberFormat="1" applyFont="1" applyFill="1" applyBorder="1" applyAlignment="1">
      <alignment horizontal="center" vertical="center"/>
    </xf>
    <xf numFmtId="167" fontId="51" fillId="0" borderId="33" xfId="0" applyNumberFormat="1" applyFont="1" applyFill="1" applyBorder="1" applyAlignment="1">
      <alignment horizontal="center" vertical="center"/>
    </xf>
    <xf numFmtId="16" fontId="16" fillId="0" borderId="19" xfId="0" applyNumberFormat="1" applyFont="1" applyFill="1" applyBorder="1" applyAlignment="1">
      <alignment vertical="center"/>
    </xf>
    <xf numFmtId="0" fontId="16" fillId="0" borderId="3" xfId="0" applyFont="1" applyFill="1" applyBorder="1" applyAlignment="1">
      <alignment vertical="center" wrapText="1"/>
    </xf>
    <xf numFmtId="4" fontId="51" fillId="0" borderId="31" xfId="0" applyNumberFormat="1" applyFont="1" applyFill="1" applyBorder="1" applyAlignment="1">
      <alignment horizontal="center" vertical="center"/>
    </xf>
    <xf numFmtId="167" fontId="51" fillId="0" borderId="31" xfId="0" applyNumberFormat="1" applyFont="1" applyFill="1" applyBorder="1" applyAlignment="1">
      <alignment horizontal="center" vertical="center"/>
    </xf>
    <xf numFmtId="4" fontId="39" fillId="0" borderId="0" xfId="0" applyNumberFormat="1" applyFont="1" applyFill="1" applyAlignment="1">
      <alignment vertical="center"/>
    </xf>
    <xf numFmtId="4" fontId="39" fillId="0" borderId="0" xfId="0" applyNumberFormat="1" applyFont="1" applyFill="1" applyAlignment="1">
      <alignment horizontal="right" vertical="center"/>
    </xf>
    <xf numFmtId="0" fontId="30" fillId="0" borderId="19" xfId="0" applyFont="1" applyFill="1" applyBorder="1" applyAlignment="1">
      <alignment vertical="center"/>
    </xf>
    <xf numFmtId="0" fontId="30" fillId="0" borderId="3" xfId="0" applyFont="1" applyFill="1" applyBorder="1" applyAlignment="1">
      <alignment vertical="center"/>
    </xf>
    <xf numFmtId="4" fontId="59" fillId="0" borderId="31" xfId="0" applyNumberFormat="1" applyFont="1" applyFill="1" applyBorder="1" applyAlignment="1">
      <alignment horizontal="center" vertical="center"/>
    </xf>
    <xf numFmtId="167" fontId="59" fillId="0" borderId="31" xfId="0" applyNumberFormat="1" applyFont="1" applyFill="1" applyBorder="1" applyAlignment="1">
      <alignment horizontal="center" vertical="center"/>
    </xf>
    <xf numFmtId="167" fontId="59" fillId="0" borderId="50" xfId="0" applyNumberFormat="1" applyFont="1" applyFill="1" applyBorder="1" applyAlignment="1">
      <alignment horizontal="center" vertical="center"/>
    </xf>
    <xf numFmtId="168" fontId="39" fillId="0" borderId="0" xfId="0" applyNumberFormat="1" applyFont="1" applyFill="1" applyAlignment="1">
      <alignment vertical="center"/>
    </xf>
    <xf numFmtId="16" fontId="30" fillId="0" borderId="3" xfId="0" applyNumberFormat="1" applyFont="1" applyFill="1" applyBorder="1" applyAlignment="1">
      <alignment vertical="center"/>
    </xf>
    <xf numFmtId="0" fontId="45" fillId="0" borderId="0" xfId="0" applyFont="1" applyFill="1" applyAlignment="1">
      <alignment vertical="center"/>
    </xf>
    <xf numFmtId="0" fontId="16" fillId="0" borderId="19" xfId="0" applyFont="1" applyFill="1" applyBorder="1" applyAlignment="1">
      <alignment vertical="center"/>
    </xf>
    <xf numFmtId="0" fontId="16" fillId="0" borderId="3" xfId="0" applyFont="1" applyFill="1" applyBorder="1" applyAlignment="1">
      <alignment vertical="center"/>
    </xf>
    <xf numFmtId="167" fontId="51" fillId="0" borderId="50" xfId="0" applyNumberFormat="1" applyFont="1" applyFill="1" applyBorder="1" applyAlignment="1">
      <alignment horizontal="center" vertical="center"/>
    </xf>
    <xf numFmtId="2" fontId="39" fillId="0" borderId="0" xfId="0" applyNumberFormat="1" applyFont="1" applyFill="1" applyAlignment="1">
      <alignment horizontal="right" vertical="center"/>
    </xf>
    <xf numFmtId="0" fontId="11" fillId="0" borderId="0" xfId="0" applyFont="1" applyFill="1" applyAlignment="1">
      <alignment vertical="center" wrapText="1"/>
    </xf>
    <xf numFmtId="0" fontId="65" fillId="0" borderId="0" xfId="0" applyFont="1" applyFill="1" applyAlignment="1">
      <alignment vertical="center"/>
    </xf>
    <xf numFmtId="0" fontId="62" fillId="0" borderId="19" xfId="0" applyFont="1" applyFill="1" applyBorder="1" applyAlignment="1">
      <alignment vertical="center"/>
    </xf>
    <xf numFmtId="0" fontId="62" fillId="0" borderId="3" xfId="0" applyFont="1" applyFill="1" applyBorder="1" applyAlignment="1">
      <alignment vertical="center" wrapText="1"/>
    </xf>
    <xf numFmtId="167" fontId="66" fillId="0" borderId="31" xfId="0" applyNumberFormat="1" applyFont="1" applyFill="1" applyBorder="1" applyAlignment="1">
      <alignment horizontal="center" vertical="center"/>
    </xf>
    <xf numFmtId="167" fontId="66" fillId="0" borderId="50" xfId="0" applyNumberFormat="1" applyFont="1" applyFill="1" applyBorder="1" applyAlignment="1">
      <alignment horizontal="center" vertical="center"/>
    </xf>
    <xf numFmtId="0" fontId="63" fillId="0" borderId="0" xfId="0" applyFont="1" applyFill="1" applyAlignment="1">
      <alignment vertical="center"/>
    </xf>
    <xf numFmtId="0" fontId="63" fillId="0" borderId="0" xfId="0" applyFont="1" applyFill="1" applyAlignment="1">
      <alignment horizontal="right" vertical="center"/>
    </xf>
    <xf numFmtId="0" fontId="16" fillId="0" borderId="51" xfId="0" applyFont="1" applyFill="1" applyBorder="1" applyAlignment="1">
      <alignment vertical="center"/>
    </xf>
    <xf numFmtId="0" fontId="30" fillId="0" borderId="52" xfId="0" applyFont="1" applyFill="1" applyBorder="1" applyAlignment="1">
      <alignment vertical="center" wrapText="1"/>
    </xf>
    <xf numFmtId="167" fontId="59" fillId="0" borderId="53" xfId="0" applyNumberFormat="1" applyFont="1" applyFill="1" applyBorder="1" applyAlignment="1">
      <alignment horizontal="center" vertical="center"/>
    </xf>
    <xf numFmtId="167" fontId="59" fillId="0" borderId="54" xfId="0" applyNumberFormat="1" applyFont="1" applyFill="1" applyBorder="1" applyAlignment="1">
      <alignment horizontal="center" vertical="center"/>
    </xf>
    <xf numFmtId="0" fontId="30" fillId="0" borderId="48" xfId="0" applyFont="1" applyFill="1" applyBorder="1" applyAlignment="1">
      <alignment vertical="center"/>
    </xf>
    <xf numFmtId="0" fontId="56" fillId="0" borderId="49" xfId="0" applyFont="1" applyFill="1" applyBorder="1" applyAlignment="1">
      <alignment vertical="center" wrapText="1"/>
    </xf>
    <xf numFmtId="4" fontId="59" fillId="0" borderId="10" xfId="0" applyNumberFormat="1" applyFont="1" applyFill="1" applyBorder="1" applyAlignment="1">
      <alignment horizontal="center" vertical="center"/>
    </xf>
    <xf numFmtId="167" fontId="59" fillId="0" borderId="10" xfId="0" applyNumberFormat="1" applyFont="1" applyFill="1" applyBorder="1" applyAlignment="1">
      <alignment horizontal="center" vertical="center"/>
    </xf>
    <xf numFmtId="0" fontId="16" fillId="0" borderId="48" xfId="0" applyFont="1" applyFill="1" applyBorder="1" applyAlignment="1">
      <alignment vertical="center"/>
    </xf>
    <xf numFmtId="0" fontId="47" fillId="0" borderId="49" xfId="0" applyFont="1" applyFill="1" applyBorder="1" applyAlignment="1">
      <alignment vertical="center" wrapText="1"/>
    </xf>
    <xf numFmtId="4" fontId="51" fillId="0" borderId="10" xfId="0" applyNumberFormat="1" applyFont="1" applyFill="1" applyBorder="1" applyAlignment="1">
      <alignment horizontal="center" vertical="center"/>
    </xf>
    <xf numFmtId="167" fontId="51" fillId="0" borderId="10" xfId="0" applyNumberFormat="1" applyFont="1" applyFill="1" applyBorder="1" applyAlignment="1">
      <alignment horizontal="center" vertical="center"/>
    </xf>
    <xf numFmtId="168" fontId="39" fillId="0" borderId="0" xfId="0" applyNumberFormat="1" applyFont="1" applyFill="1" applyAlignment="1">
      <alignment horizontal="right" vertical="center"/>
    </xf>
    <xf numFmtId="167" fontId="51" fillId="0" borderId="15" xfId="0" applyNumberFormat="1" applyFont="1" applyFill="1" applyBorder="1" applyAlignment="1">
      <alignment horizontal="center" vertical="center"/>
    </xf>
    <xf numFmtId="0" fontId="51" fillId="0" borderId="49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45" fillId="0" borderId="0" xfId="0" applyFont="1" applyFill="1" applyBorder="1" applyAlignment="1">
      <alignment vertical="center" wrapText="1"/>
    </xf>
    <xf numFmtId="4" fontId="47" fillId="0" borderId="0" xfId="0" applyNumberFormat="1" applyFont="1" applyFill="1" applyBorder="1" applyAlignment="1">
      <alignment horizontal="center" vertical="center"/>
    </xf>
    <xf numFmtId="167" fontId="47" fillId="0" borderId="0" xfId="0" applyNumberFormat="1" applyFont="1" applyFill="1" applyBorder="1" applyAlignment="1">
      <alignment horizontal="center" vertical="center"/>
    </xf>
    <xf numFmtId="167" fontId="51" fillId="0" borderId="0" xfId="0" applyNumberFormat="1" applyFont="1" applyFill="1" applyAlignment="1">
      <alignment horizontal="center" vertical="center"/>
    </xf>
    <xf numFmtId="167" fontId="51" fillId="0" borderId="0" xfId="0" applyNumberFormat="1" applyFont="1" applyFill="1" applyAlignment="1">
      <alignment horizontal="right" vertical="center"/>
    </xf>
    <xf numFmtId="4" fontId="56" fillId="0" borderId="0" xfId="0" applyNumberFormat="1" applyFont="1" applyFill="1" applyAlignment="1">
      <alignment horizontal="center" vertical="center"/>
    </xf>
    <xf numFmtId="167" fontId="56" fillId="0" borderId="0" xfId="0" applyNumberFormat="1" applyFont="1" applyFill="1" applyAlignment="1">
      <alignment horizontal="center" vertical="center"/>
    </xf>
    <xf numFmtId="0" fontId="30" fillId="0" borderId="0" xfId="0" applyFont="1" applyFill="1" applyAlignment="1">
      <alignment vertical="center"/>
    </xf>
    <xf numFmtId="4" fontId="30" fillId="0" borderId="0" xfId="0" applyNumberFormat="1" applyFont="1" applyFill="1" applyAlignment="1">
      <alignment horizontal="center" vertical="center"/>
    </xf>
    <xf numFmtId="167" fontId="30" fillId="0" borderId="0" xfId="0" applyNumberFormat="1" applyFont="1" applyFill="1" applyAlignment="1">
      <alignment horizontal="center" vertical="center"/>
    </xf>
    <xf numFmtId="14" fontId="47" fillId="0" borderId="0" xfId="0" applyNumberFormat="1" applyFont="1" applyFill="1" applyAlignment="1">
      <alignment horizontal="center" vertical="center"/>
    </xf>
    <xf numFmtId="1" fontId="68" fillId="0" borderId="0" xfId="3" applyNumberFormat="1" applyFont="1" applyFill="1" applyBorder="1" applyAlignment="1" applyProtection="1">
      <alignment horizontal="center" vertical="center"/>
    </xf>
    <xf numFmtId="1" fontId="68" fillId="0" borderId="0" xfId="3" applyNumberFormat="1" applyFont="1" applyFill="1" applyBorder="1" applyAlignment="1" applyProtection="1">
      <alignment horizontal="center" vertical="center" wrapText="1"/>
    </xf>
    <xf numFmtId="1" fontId="68" fillId="0" borderId="0" xfId="0" applyNumberFormat="1" applyFont="1" applyAlignment="1">
      <alignment horizontal="center" vertical="center"/>
    </xf>
    <xf numFmtId="2" fontId="39" fillId="0" borderId="0" xfId="0" applyNumberFormat="1" applyFont="1" applyFill="1" applyAlignment="1">
      <alignment vertical="center"/>
    </xf>
    <xf numFmtId="1" fontId="39" fillId="0" borderId="1" xfId="0" applyNumberFormat="1" applyFont="1" applyFill="1" applyBorder="1" applyAlignment="1">
      <alignment horizontal="right" vertical="center"/>
    </xf>
    <xf numFmtId="0" fontId="45" fillId="0" borderId="0" xfId="0" applyFont="1" applyFill="1" applyBorder="1" applyAlignment="1">
      <alignment horizontal="center" vertical="center"/>
    </xf>
    <xf numFmtId="10" fontId="59" fillId="0" borderId="31" xfId="0" applyNumberFormat="1" applyFont="1" applyFill="1" applyBorder="1" applyAlignment="1">
      <alignment horizontal="center" vertical="center"/>
    </xf>
    <xf numFmtId="4" fontId="69" fillId="0" borderId="1" xfId="0" applyNumberFormat="1" applyFont="1" applyFill="1" applyBorder="1" applyAlignment="1">
      <alignment horizontal="center" vertical="center"/>
    </xf>
    <xf numFmtId="10" fontId="59" fillId="0" borderId="10" xfId="0" applyNumberFormat="1" applyFont="1" applyFill="1" applyBorder="1" applyAlignment="1">
      <alignment horizontal="center" vertical="center"/>
    </xf>
    <xf numFmtId="2" fontId="71" fillId="0" borderId="1" xfId="0" applyNumberFormat="1" applyFont="1" applyFill="1" applyBorder="1" applyAlignment="1">
      <alignment horizontal="center" vertical="center"/>
    </xf>
    <xf numFmtId="9" fontId="70" fillId="8" borderId="1" xfId="0" applyNumberFormat="1" applyFont="1" applyFill="1" applyBorder="1" applyAlignment="1">
      <alignment horizontal="center" vertical="center"/>
    </xf>
    <xf numFmtId="167" fontId="30" fillId="10" borderId="10" xfId="0" applyNumberFormat="1" applyFont="1" applyFill="1" applyBorder="1" applyAlignment="1">
      <alignment horizontal="center" vertical="center" wrapText="1"/>
    </xf>
    <xf numFmtId="2" fontId="71" fillId="0" borderId="0" xfId="0" applyNumberFormat="1" applyFont="1" applyFill="1" applyBorder="1" applyAlignment="1">
      <alignment horizontal="center" vertical="center"/>
    </xf>
    <xf numFmtId="9" fontId="70" fillId="0" borderId="0" xfId="0" applyNumberFormat="1" applyFont="1" applyFill="1" applyBorder="1" applyAlignment="1">
      <alignment horizontal="center" vertical="center"/>
    </xf>
    <xf numFmtId="4" fontId="51" fillId="0" borderId="0" xfId="0" applyNumberFormat="1" applyFont="1" applyFill="1" applyAlignment="1">
      <alignment vertical="center"/>
    </xf>
    <xf numFmtId="4" fontId="56" fillId="0" borderId="0" xfId="0" applyNumberFormat="1" applyFont="1" applyFill="1" applyAlignment="1">
      <alignment vertical="center"/>
    </xf>
    <xf numFmtId="4" fontId="39" fillId="0" borderId="1" xfId="0" applyNumberFormat="1" applyFont="1" applyFill="1" applyBorder="1" applyAlignment="1">
      <alignment horizontal="left" vertical="center"/>
    </xf>
    <xf numFmtId="4" fontId="39" fillId="0" borderId="0" xfId="0" applyNumberFormat="1" applyFont="1" applyFill="1" applyBorder="1" applyAlignment="1">
      <alignment horizontal="left" vertical="center"/>
    </xf>
    <xf numFmtId="4" fontId="39" fillId="0" borderId="0" xfId="0" applyNumberFormat="1" applyFont="1" applyFill="1" applyBorder="1" applyAlignment="1">
      <alignment vertical="center"/>
    </xf>
    <xf numFmtId="4" fontId="45" fillId="0" borderId="0" xfId="0" applyNumberFormat="1" applyFont="1" applyFill="1" applyBorder="1" applyAlignment="1">
      <alignment horizontal="center" vertical="center"/>
    </xf>
    <xf numFmtId="4" fontId="11" fillId="0" borderId="0" xfId="0" applyNumberFormat="1" applyFont="1" applyFill="1" applyAlignment="1">
      <alignment vertical="center" wrapText="1"/>
    </xf>
    <xf numFmtId="4" fontId="65" fillId="0" borderId="0" xfId="0" applyNumberFormat="1" applyFont="1" applyFill="1" applyAlignment="1">
      <alignment vertical="center"/>
    </xf>
    <xf numFmtId="4" fontId="63" fillId="0" borderId="0" xfId="0" applyNumberFormat="1" applyFont="1" applyFill="1" applyAlignment="1">
      <alignment vertical="center"/>
    </xf>
    <xf numFmtId="4" fontId="30" fillId="0" borderId="0" xfId="0" applyNumberFormat="1" applyFont="1" applyFill="1" applyAlignment="1">
      <alignment vertical="center"/>
    </xf>
    <xf numFmtId="10" fontId="26" fillId="7" borderId="32" xfId="0" applyNumberFormat="1" applyFont="1" applyFill="1" applyBorder="1" applyAlignment="1">
      <alignment horizontal="center" vertical="center"/>
    </xf>
    <xf numFmtId="4" fontId="20" fillId="0" borderId="1" xfId="0" applyNumberFormat="1" applyFont="1" applyBorder="1" applyAlignment="1">
      <alignment horizontal="left" vertical="center"/>
    </xf>
    <xf numFmtId="9" fontId="26" fillId="0" borderId="1" xfId="0" applyNumberFormat="1" applyFont="1" applyBorder="1" applyAlignment="1">
      <alignment horizontal="center" vertical="center"/>
    </xf>
    <xf numFmtId="2" fontId="38" fillId="0" borderId="1" xfId="0" applyNumberFormat="1" applyFont="1" applyBorder="1" applyAlignment="1">
      <alignment horizontal="center" vertical="center"/>
    </xf>
    <xf numFmtId="4" fontId="38" fillId="0" borderId="1" xfId="0" applyNumberFormat="1" applyFont="1" applyBorder="1" applyAlignment="1">
      <alignment horizontal="left" vertical="center"/>
    </xf>
    <xf numFmtId="4" fontId="38" fillId="0" borderId="1" xfId="0" applyNumberFormat="1" applyFont="1" applyBorder="1" applyAlignment="1">
      <alignment horizontal="center" vertical="center"/>
    </xf>
    <xf numFmtId="2" fontId="46" fillId="0" borderId="0" xfId="3" applyNumberFormat="1" applyFont="1" applyFill="1" applyBorder="1" applyAlignment="1" applyProtection="1">
      <alignment vertical="center"/>
    </xf>
    <xf numFmtId="4" fontId="49" fillId="2" borderId="1" xfId="3" applyNumberFormat="1" applyFont="1" applyFill="1" applyBorder="1" applyAlignment="1" applyProtection="1">
      <alignment horizontal="center" vertical="center"/>
    </xf>
    <xf numFmtId="4" fontId="20" fillId="2" borderId="1" xfId="0" applyNumberFormat="1" applyFont="1" applyFill="1" applyBorder="1" applyAlignment="1">
      <alignment horizontal="center" vertical="center"/>
    </xf>
    <xf numFmtId="4" fontId="51" fillId="2" borderId="1" xfId="3" applyNumberFormat="1" applyFont="1" applyFill="1" applyBorder="1" applyAlignment="1" applyProtection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4" fontId="20" fillId="2" borderId="3" xfId="0" applyNumberFormat="1" applyFont="1" applyFill="1" applyBorder="1" applyAlignment="1">
      <alignment horizontal="center" vertical="center"/>
    </xf>
    <xf numFmtId="0" fontId="0" fillId="0" borderId="1" xfId="0" applyBorder="1"/>
    <xf numFmtId="4" fontId="39" fillId="0" borderId="0" xfId="3" applyNumberFormat="1" applyFont="1" applyFill="1" applyBorder="1" applyAlignment="1" applyProtection="1">
      <alignment horizontal="center" vertical="center"/>
    </xf>
    <xf numFmtId="4" fontId="39" fillId="0" borderId="0" xfId="3" applyNumberFormat="1" applyFont="1" applyFill="1" applyBorder="1" applyAlignment="1" applyProtection="1">
      <alignment vertical="center"/>
    </xf>
    <xf numFmtId="4" fontId="16" fillId="0" borderId="1" xfId="3" applyNumberFormat="1" applyFont="1" applyFill="1" applyBorder="1" applyAlignment="1" applyProtection="1">
      <alignment horizontal="center" vertical="center" wrapText="1"/>
    </xf>
    <xf numFmtId="4" fontId="50" fillId="2" borderId="1" xfId="3" applyNumberFormat="1" applyFont="1" applyFill="1" applyBorder="1" applyAlignment="1" applyProtection="1">
      <alignment horizontal="center" vertical="center"/>
    </xf>
    <xf numFmtId="4" fontId="26" fillId="2" borderId="1" xfId="0" applyNumberFormat="1" applyFont="1" applyFill="1" applyBorder="1" applyAlignment="1">
      <alignment horizontal="center" vertical="center"/>
    </xf>
    <xf numFmtId="0" fontId="26" fillId="0" borderId="0" xfId="0" applyFont="1"/>
    <xf numFmtId="0" fontId="38" fillId="0" borderId="0" xfId="0" applyFont="1" applyAlignment="1">
      <alignment horizontal="center"/>
    </xf>
    <xf numFmtId="0" fontId="38" fillId="0" borderId="1" xfId="0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/>
    </xf>
    <xf numFmtId="2" fontId="38" fillId="0" borderId="1" xfId="0" applyNumberFormat="1" applyFont="1" applyBorder="1" applyAlignment="1">
      <alignment horizontal="center"/>
    </xf>
    <xf numFmtId="4" fontId="72" fillId="0" borderId="0" xfId="0" applyNumberFormat="1" applyFont="1" applyAlignment="1">
      <alignment horizontal="center"/>
    </xf>
    <xf numFmtId="4" fontId="72" fillId="0" borderId="1" xfId="0" applyNumberFormat="1" applyFont="1" applyBorder="1" applyAlignment="1">
      <alignment horizontal="center"/>
    </xf>
    <xf numFmtId="4" fontId="72" fillId="0" borderId="1" xfId="0" applyNumberFormat="1" applyFont="1" applyBorder="1" applyAlignment="1">
      <alignment horizontal="center" vertical="center" wrapText="1"/>
    </xf>
    <xf numFmtId="4" fontId="38" fillId="0" borderId="1" xfId="0" applyNumberFormat="1" applyFont="1" applyBorder="1" applyAlignment="1">
      <alignment horizontal="center"/>
    </xf>
    <xf numFmtId="3" fontId="38" fillId="0" borderId="1" xfId="0" applyNumberFormat="1" applyFont="1" applyBorder="1" applyAlignment="1">
      <alignment horizontal="center"/>
    </xf>
    <xf numFmtId="0" fontId="35" fillId="0" borderId="0" xfId="0" applyFont="1" applyFill="1" applyAlignment="1">
      <alignment horizontal="center" vertical="center"/>
    </xf>
    <xf numFmtId="0" fontId="73" fillId="0" borderId="0" xfId="0" applyFont="1" applyFill="1" applyAlignment="1">
      <alignment vertical="center"/>
    </xf>
    <xf numFmtId="1" fontId="32" fillId="0" borderId="2" xfId="2" applyNumberFormat="1" applyFont="1" applyFill="1" applyBorder="1" applyAlignment="1" applyProtection="1">
      <alignment horizontal="center" vertical="center" wrapText="1"/>
    </xf>
    <xf numFmtId="0" fontId="33" fillId="0" borderId="33" xfId="0" applyFont="1" applyFill="1" applyBorder="1" applyAlignment="1">
      <alignment horizontal="center" vertical="center"/>
    </xf>
    <xf numFmtId="2" fontId="14" fillId="0" borderId="22" xfId="2" applyNumberFormat="1" applyFont="1" applyFill="1" applyBorder="1" applyAlignment="1" applyProtection="1">
      <alignment horizontal="left" vertical="center" wrapText="1"/>
    </xf>
    <xf numFmtId="2" fontId="14" fillId="0" borderId="4" xfId="2" applyNumberFormat="1" applyFont="1" applyFill="1" applyBorder="1" applyAlignment="1" applyProtection="1">
      <alignment horizontal="left" vertical="center" wrapText="1"/>
    </xf>
    <xf numFmtId="2" fontId="14" fillId="2" borderId="4" xfId="2" applyNumberFormat="1" applyFont="1" applyFill="1" applyBorder="1" applyAlignment="1" applyProtection="1">
      <alignment horizontal="left" vertical="center" wrapText="1"/>
    </xf>
    <xf numFmtId="2" fontId="15" fillId="0" borderId="4" xfId="2" applyNumberFormat="1" applyFont="1" applyFill="1" applyBorder="1" applyAlignment="1" applyProtection="1">
      <alignment horizontal="left" vertical="center" wrapText="1"/>
    </xf>
    <xf numFmtId="0" fontId="33" fillId="0" borderId="56" xfId="0" applyFont="1" applyFill="1" applyBorder="1" applyAlignment="1">
      <alignment horizontal="center" vertical="center"/>
    </xf>
    <xf numFmtId="2" fontId="14" fillId="0" borderId="57" xfId="2" applyNumberFormat="1" applyFont="1" applyFill="1" applyBorder="1" applyAlignment="1" applyProtection="1">
      <alignment horizontal="left" vertical="center" wrapText="1"/>
    </xf>
    <xf numFmtId="0" fontId="38" fillId="0" borderId="58" xfId="0" applyFont="1" applyFill="1" applyBorder="1" applyAlignment="1">
      <alignment horizontal="center" vertical="center"/>
    </xf>
    <xf numFmtId="0" fontId="26" fillId="0" borderId="48" xfId="0" applyFont="1" applyFill="1" applyBorder="1" applyAlignment="1">
      <alignment vertical="center"/>
    </xf>
    <xf numFmtId="0" fontId="26" fillId="0" borderId="58" xfId="0" applyFont="1" applyFill="1" applyBorder="1" applyAlignment="1">
      <alignment vertical="center"/>
    </xf>
    <xf numFmtId="0" fontId="20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2" fontId="45" fillId="0" borderId="0" xfId="0" applyNumberFormat="1" applyFont="1" applyFill="1" applyBorder="1" applyAlignment="1">
      <alignment horizontal="left" vertical="center"/>
    </xf>
    <xf numFmtId="0" fontId="35" fillId="0" borderId="6" xfId="0" applyFont="1" applyFill="1" applyBorder="1" applyAlignment="1">
      <alignment horizontal="center" vertical="center" wrapText="1"/>
    </xf>
    <xf numFmtId="0" fontId="20" fillId="0" borderId="17" xfId="0" applyFont="1" applyFill="1" applyBorder="1" applyAlignment="1">
      <alignment vertical="center" wrapText="1"/>
    </xf>
    <xf numFmtId="0" fontId="34" fillId="0" borderId="2" xfId="0" applyFont="1" applyBorder="1" applyAlignment="1">
      <alignment horizontal="center" vertical="center" wrapText="1"/>
    </xf>
    <xf numFmtId="1" fontId="32" fillId="0" borderId="55" xfId="2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45" fillId="2" borderId="0" xfId="0" applyNumberFormat="1" applyFont="1" applyFill="1" applyBorder="1" applyAlignment="1">
      <alignment horizontal="center" vertical="center"/>
    </xf>
    <xf numFmtId="2" fontId="25" fillId="2" borderId="1" xfId="3" applyNumberFormat="1" applyFont="1" applyFill="1" applyBorder="1" applyAlignment="1" applyProtection="1">
      <alignment horizontal="center" vertical="center"/>
    </xf>
    <xf numFmtId="2" fontId="39" fillId="0" borderId="0" xfId="0" applyNumberFormat="1" applyFont="1" applyFill="1" applyAlignment="1">
      <alignment horizontal="center" vertical="center"/>
    </xf>
    <xf numFmtId="2" fontId="25" fillId="11" borderId="1" xfId="3" applyNumberFormat="1" applyFont="1" applyFill="1" applyBorder="1" applyAlignment="1" applyProtection="1">
      <alignment horizontal="center" vertical="center"/>
    </xf>
    <xf numFmtId="0" fontId="20" fillId="11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9" fontId="39" fillId="7" borderId="31" xfId="0" applyNumberFormat="1" applyFont="1" applyFill="1" applyBorder="1" applyAlignment="1">
      <alignment horizontal="center" vertical="center"/>
    </xf>
    <xf numFmtId="4" fontId="6" fillId="2" borderId="3" xfId="0" applyNumberFormat="1" applyFont="1" applyFill="1" applyBorder="1" applyAlignment="1">
      <alignment horizontal="center" vertical="center"/>
    </xf>
    <xf numFmtId="2" fontId="25" fillId="4" borderId="1" xfId="3" applyNumberFormat="1" applyFont="1" applyFill="1" applyBorder="1" applyAlignment="1" applyProtection="1">
      <alignment horizontal="center" vertical="center"/>
    </xf>
    <xf numFmtId="2" fontId="25" fillId="6" borderId="1" xfId="3" applyNumberFormat="1" applyFont="1" applyFill="1" applyBorder="1" applyAlignment="1" applyProtection="1">
      <alignment horizontal="center" vertical="center"/>
    </xf>
    <xf numFmtId="1" fontId="39" fillId="0" borderId="1" xfId="0" applyNumberFormat="1" applyFont="1" applyFill="1" applyBorder="1" applyAlignment="1">
      <alignment horizontal="center" vertical="center"/>
    </xf>
    <xf numFmtId="4" fontId="49" fillId="5" borderId="1" xfId="3" applyNumberFormat="1" applyFont="1" applyFill="1" applyBorder="1" applyAlignment="1" applyProtection="1">
      <alignment horizontal="center" vertical="center"/>
    </xf>
    <xf numFmtId="4" fontId="20" fillId="5" borderId="1" xfId="0" applyNumberFormat="1" applyFont="1" applyFill="1" applyBorder="1" applyAlignment="1">
      <alignment horizontal="center" vertical="center"/>
    </xf>
    <xf numFmtId="4" fontId="49" fillId="6" borderId="1" xfId="3" applyNumberFormat="1" applyFont="1" applyFill="1" applyBorder="1" applyAlignment="1" applyProtection="1">
      <alignment horizontal="center" vertical="center"/>
    </xf>
    <xf numFmtId="4" fontId="20" fillId="6" borderId="1" xfId="0" applyNumberFormat="1" applyFont="1" applyFill="1" applyBorder="1" applyAlignment="1">
      <alignment horizontal="center" vertical="center"/>
    </xf>
    <xf numFmtId="4" fontId="49" fillId="7" borderId="1" xfId="3" applyNumberFormat="1" applyFont="1" applyFill="1" applyBorder="1" applyAlignment="1" applyProtection="1">
      <alignment horizontal="center" vertical="center"/>
    </xf>
    <xf numFmtId="4" fontId="20" fillId="7" borderId="1" xfId="0" applyNumberFormat="1" applyFont="1" applyFill="1" applyBorder="1" applyAlignment="1">
      <alignment horizontal="center" vertical="center"/>
    </xf>
    <xf numFmtId="4" fontId="54" fillId="0" borderId="1" xfId="0" applyNumberFormat="1" applyFont="1" applyBorder="1" applyAlignment="1">
      <alignment horizontal="center" vertical="center"/>
    </xf>
    <xf numFmtId="165" fontId="38" fillId="0" borderId="1" xfId="0" applyNumberFormat="1" applyFont="1" applyBorder="1" applyAlignment="1">
      <alignment horizontal="center" vertical="center"/>
    </xf>
    <xf numFmtId="167" fontId="20" fillId="0" borderId="1" xfId="0" applyNumberFormat="1" applyFont="1" applyBorder="1" applyAlignment="1">
      <alignment vertical="center"/>
    </xf>
    <xf numFmtId="0" fontId="38" fillId="0" borderId="1" xfId="0" applyFont="1" applyBorder="1" applyAlignment="1">
      <alignment vertical="center"/>
    </xf>
    <xf numFmtId="4" fontId="25" fillId="0" borderId="1" xfId="3" applyNumberFormat="1" applyFont="1" applyFill="1" applyBorder="1" applyAlignment="1" applyProtection="1">
      <alignment horizontal="center" vertical="center"/>
    </xf>
    <xf numFmtId="4" fontId="20" fillId="0" borderId="1" xfId="0" applyNumberFormat="1" applyFont="1" applyFill="1" applyBorder="1" applyAlignment="1">
      <alignment horizontal="center" vertical="center"/>
    </xf>
    <xf numFmtId="4" fontId="20" fillId="0" borderId="1" xfId="0" applyNumberFormat="1" applyFont="1" applyBorder="1" applyAlignment="1">
      <alignment vertical="center"/>
    </xf>
    <xf numFmtId="4" fontId="25" fillId="4" borderId="1" xfId="3" applyNumberFormat="1" applyFont="1" applyFill="1" applyBorder="1" applyAlignment="1" applyProtection="1">
      <alignment horizontal="center" vertical="center"/>
    </xf>
    <xf numFmtId="4" fontId="25" fillId="2" borderId="1" xfId="3" applyNumberFormat="1" applyFont="1" applyFill="1" applyBorder="1" applyAlignment="1" applyProtection="1">
      <alignment horizontal="center" vertical="center"/>
    </xf>
    <xf numFmtId="4" fontId="49" fillId="0" borderId="1" xfId="3" applyNumberFormat="1" applyFont="1" applyFill="1" applyBorder="1" applyAlignment="1" applyProtection="1">
      <alignment horizontal="right" vertical="center"/>
    </xf>
    <xf numFmtId="4" fontId="20" fillId="2" borderId="0" xfId="0" applyNumberFormat="1" applyFont="1" applyFill="1" applyAlignment="1">
      <alignment vertical="center"/>
    </xf>
    <xf numFmtId="2" fontId="55" fillId="0" borderId="0" xfId="0" applyNumberFormat="1" applyFont="1" applyFill="1" applyAlignment="1">
      <alignment vertical="center"/>
    </xf>
    <xf numFmtId="169" fontId="3" fillId="0" borderId="1" xfId="3" applyNumberFormat="1" applyFont="1" applyFill="1" applyBorder="1" applyAlignment="1" applyProtection="1">
      <alignment horizontal="left" vertical="center" wrapText="1"/>
    </xf>
    <xf numFmtId="1" fontId="3" fillId="0" borderId="1" xfId="3" applyNumberFormat="1" applyFont="1" applyFill="1" applyBorder="1" applyAlignment="1" applyProtection="1">
      <alignment horizontal="left" vertical="center" wrapText="1"/>
    </xf>
    <xf numFmtId="0" fontId="30" fillId="0" borderId="0" xfId="0" applyFont="1" applyFill="1" applyAlignment="1">
      <alignment horizontal="right" vertical="center" wrapText="1"/>
    </xf>
    <xf numFmtId="2" fontId="39" fillId="0" borderId="0" xfId="3" applyNumberFormat="1" applyFont="1" applyFill="1" applyBorder="1" applyAlignment="1" applyProtection="1"/>
    <xf numFmtId="49" fontId="16" fillId="0" borderId="1" xfId="3" applyNumberFormat="1" applyFont="1" applyFill="1" applyBorder="1" applyAlignment="1" applyProtection="1">
      <alignment horizontal="center" vertical="center" wrapText="1"/>
    </xf>
    <xf numFmtId="0" fontId="51" fillId="0" borderId="0" xfId="0" applyFont="1" applyFill="1" applyAlignment="1">
      <alignment horizontal="right" vertical="center"/>
    </xf>
    <xf numFmtId="0" fontId="57" fillId="0" borderId="0" xfId="0" applyFont="1" applyFill="1" applyAlignment="1">
      <alignment horizontal="right" vertical="center"/>
    </xf>
    <xf numFmtId="2" fontId="58" fillId="0" borderId="47" xfId="0" applyNumberFormat="1" applyFont="1" applyFill="1" applyBorder="1" applyAlignment="1">
      <alignment horizontal="left" vertical="center"/>
    </xf>
    <xf numFmtId="2" fontId="20" fillId="0" borderId="0" xfId="0" applyNumberFormat="1" applyFont="1" applyAlignment="1">
      <alignment horizontal="left" vertical="center"/>
    </xf>
    <xf numFmtId="0" fontId="77" fillId="0" borderId="19" xfId="0" applyFont="1" applyFill="1" applyBorder="1" applyAlignment="1">
      <alignment vertical="center"/>
    </xf>
    <xf numFmtId="0" fontId="77" fillId="0" borderId="3" xfId="0" applyFont="1" applyFill="1" applyBorder="1" applyAlignment="1">
      <alignment vertical="center" wrapText="1"/>
    </xf>
    <xf numFmtId="4" fontId="77" fillId="0" borderId="31" xfId="0" applyNumberFormat="1" applyFont="1" applyFill="1" applyBorder="1" applyAlignment="1">
      <alignment horizontal="center" vertical="center"/>
    </xf>
    <xf numFmtId="167" fontId="77" fillId="0" borderId="31" xfId="0" applyNumberFormat="1" applyFont="1" applyFill="1" applyBorder="1" applyAlignment="1">
      <alignment horizontal="center" vertical="center"/>
    </xf>
    <xf numFmtId="0" fontId="65" fillId="0" borderId="0" xfId="0" applyFont="1" applyFill="1" applyAlignment="1">
      <alignment horizontal="right" vertical="center"/>
    </xf>
    <xf numFmtId="14" fontId="78" fillId="0" borderId="0" xfId="0" applyNumberFormat="1" applyFont="1" applyFill="1" applyAlignment="1">
      <alignment horizontal="left" vertical="center"/>
    </xf>
    <xf numFmtId="14" fontId="45" fillId="0" borderId="0" xfId="0" applyNumberFormat="1" applyFont="1" applyFill="1" applyAlignment="1">
      <alignment horizontal="left" vertical="center"/>
    </xf>
    <xf numFmtId="167" fontId="58" fillId="0" borderId="47" xfId="0" applyNumberFormat="1" applyFont="1" applyFill="1" applyBorder="1" applyAlignment="1">
      <alignment horizontal="right" vertical="center"/>
    </xf>
    <xf numFmtId="0" fontId="0" fillId="0" borderId="0" xfId="0" applyFill="1" applyBorder="1" applyAlignment="1">
      <alignment horizontal="right" vertical="center" wrapText="1"/>
    </xf>
    <xf numFmtId="167" fontId="77" fillId="0" borderId="50" xfId="0" applyNumberFormat="1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81" fillId="0" borderId="0" xfId="0" applyFont="1" applyFill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38" fillId="0" borderId="43" xfId="0" applyFont="1" applyFill="1" applyBorder="1" applyAlignment="1">
      <alignment horizontal="center" vertical="center"/>
    </xf>
    <xf numFmtId="167" fontId="56" fillId="0" borderId="0" xfId="0" applyNumberFormat="1" applyFont="1" applyFill="1" applyAlignment="1">
      <alignment horizontal="right" vertical="center"/>
    </xf>
    <xf numFmtId="1" fontId="45" fillId="0" borderId="0" xfId="0" applyNumberFormat="1" applyFont="1" applyFill="1" applyBorder="1" applyAlignment="1">
      <alignment horizontal="right" vertical="center"/>
    </xf>
    <xf numFmtId="0" fontId="51" fillId="0" borderId="0" xfId="0" applyFont="1" applyFill="1" applyBorder="1" applyAlignment="1">
      <alignment vertical="center" wrapText="1"/>
    </xf>
    <xf numFmtId="4" fontId="51" fillId="0" borderId="0" xfId="0" applyNumberFormat="1" applyFont="1" applyFill="1" applyBorder="1" applyAlignment="1">
      <alignment horizontal="center" vertical="center"/>
    </xf>
    <xf numFmtId="167" fontId="51" fillId="0" borderId="0" xfId="0" applyNumberFormat="1" applyFont="1" applyFill="1" applyBorder="1" applyAlignment="1">
      <alignment horizontal="center" vertical="center"/>
    </xf>
    <xf numFmtId="0" fontId="82" fillId="0" borderId="0" xfId="0" applyFont="1" applyFill="1" applyAlignment="1">
      <alignment vertical="center"/>
    </xf>
    <xf numFmtId="2" fontId="51" fillId="0" borderId="0" xfId="0" applyNumberFormat="1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center" vertical="center" wrapText="1"/>
    </xf>
    <xf numFmtId="0" fontId="58" fillId="0" borderId="0" xfId="0" applyFont="1" applyFill="1" applyAlignment="1">
      <alignment horizontal="center" vertical="center" wrapText="1"/>
    </xf>
    <xf numFmtId="2" fontId="60" fillId="0" borderId="0" xfId="0" applyNumberFormat="1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center" vertical="center" wrapText="1"/>
    </xf>
    <xf numFmtId="0" fontId="61" fillId="0" borderId="0" xfId="0" applyFont="1" applyFill="1" applyAlignment="1">
      <alignment horizontal="center" vertical="center" wrapText="1"/>
    </xf>
    <xf numFmtId="0" fontId="39" fillId="0" borderId="0" xfId="0" applyFont="1" applyFill="1" applyAlignment="1">
      <alignment horizontal="center" vertical="center" wrapText="1"/>
    </xf>
    <xf numFmtId="0" fontId="47" fillId="0" borderId="0" xfId="0" applyFont="1" applyFill="1" applyAlignment="1">
      <alignment horizontal="center" vertical="center" wrapText="1"/>
    </xf>
    <xf numFmtId="0" fontId="67" fillId="0" borderId="0" xfId="0" applyFont="1" applyFill="1" applyAlignment="1">
      <alignment horizontal="center" vertical="center" wrapText="1"/>
    </xf>
    <xf numFmtId="0" fontId="59" fillId="0" borderId="0" xfId="0" applyFont="1" applyFill="1" applyAlignment="1">
      <alignment horizontal="left" vertical="center" wrapText="1"/>
    </xf>
    <xf numFmtId="0" fontId="76" fillId="0" borderId="0" xfId="0" applyFont="1" applyAlignment="1">
      <alignment horizontal="left" vertical="center" wrapText="1"/>
    </xf>
    <xf numFmtId="0" fontId="59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0" fontId="0" fillId="0" borderId="0" xfId="0" applyBorder="1" applyAlignment="1">
      <alignment horizontal="right" vertical="center" wrapText="1"/>
    </xf>
    <xf numFmtId="0" fontId="51" fillId="0" borderId="0" xfId="0" applyFont="1" applyFill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79" fillId="0" borderId="0" xfId="0" applyFont="1" applyFill="1" applyAlignment="1">
      <alignment horizontal="right" vertical="center"/>
    </xf>
    <xf numFmtId="0" fontId="80" fillId="0" borderId="0" xfId="0" applyFont="1" applyAlignment="1">
      <alignment horizontal="right" vertical="center"/>
    </xf>
    <xf numFmtId="0" fontId="0" fillId="0" borderId="0" xfId="0" applyFill="1" applyBorder="1" applyAlignment="1">
      <alignment horizontal="right" vertical="center" wrapText="1"/>
    </xf>
    <xf numFmtId="0" fontId="79" fillId="0" borderId="0" xfId="0" applyFont="1" applyFill="1" applyAlignment="1">
      <alignment horizontal="right" vertical="center" wrapText="1"/>
    </xf>
    <xf numFmtId="0" fontId="80" fillId="0" borderId="0" xfId="0" applyFont="1" applyFill="1" applyAlignment="1">
      <alignment vertical="center" wrapText="1"/>
    </xf>
    <xf numFmtId="0" fontId="76" fillId="0" borderId="0" xfId="0" applyFont="1" applyFill="1" applyAlignment="1">
      <alignment horizontal="left" vertical="center" wrapText="1"/>
    </xf>
    <xf numFmtId="0" fontId="51" fillId="0" borderId="0" xfId="0" applyFont="1" applyFill="1" applyAlignment="1">
      <alignment horizontal="right" vertical="center" wrapText="1"/>
    </xf>
    <xf numFmtId="0" fontId="0" fillId="0" borderId="0" xfId="0" applyFill="1" applyAlignment="1">
      <alignment horizontal="right" vertical="center" wrapText="1"/>
    </xf>
    <xf numFmtId="167" fontId="53" fillId="9" borderId="17" xfId="0" applyNumberFormat="1" applyFont="1" applyFill="1" applyBorder="1" applyAlignment="1">
      <alignment horizontal="center" vertical="center" wrapText="1"/>
    </xf>
    <xf numFmtId="167" fontId="53" fillId="9" borderId="6" xfId="0" applyNumberFormat="1" applyFont="1" applyFill="1" applyBorder="1" applyAlignment="1">
      <alignment horizontal="center" vertical="center" wrapText="1"/>
    </xf>
    <xf numFmtId="167" fontId="53" fillId="9" borderId="18" xfId="0" applyNumberFormat="1" applyFont="1" applyFill="1" applyBorder="1" applyAlignment="1">
      <alignment horizontal="center" vertical="center" wrapText="1"/>
    </xf>
    <xf numFmtId="167" fontId="53" fillId="9" borderId="19" xfId="0" applyNumberFormat="1" applyFont="1" applyFill="1" applyBorder="1" applyAlignment="1">
      <alignment horizontal="center" vertical="center" wrapText="1"/>
    </xf>
    <xf numFmtId="167" fontId="53" fillId="9" borderId="1" xfId="0" applyNumberFormat="1" applyFont="1" applyFill="1" applyBorder="1" applyAlignment="1">
      <alignment horizontal="center" vertical="center" wrapText="1"/>
    </xf>
    <xf numFmtId="167" fontId="53" fillId="9" borderId="3" xfId="0" applyNumberFormat="1" applyFont="1" applyFill="1" applyBorder="1" applyAlignment="1">
      <alignment horizontal="center" vertical="center" wrapText="1"/>
    </xf>
    <xf numFmtId="49" fontId="16" fillId="0" borderId="6" xfId="3" applyNumberFormat="1" applyFont="1" applyFill="1" applyBorder="1" applyAlignment="1" applyProtection="1">
      <alignment horizontal="center" vertical="center" wrapText="1"/>
    </xf>
    <xf numFmtId="49" fontId="16" fillId="0" borderId="1" xfId="3" applyNumberFormat="1" applyFont="1" applyFill="1" applyBorder="1" applyAlignment="1" applyProtection="1">
      <alignment horizontal="center" vertical="center" wrapText="1"/>
    </xf>
    <xf numFmtId="49" fontId="16" fillId="0" borderId="20" xfId="3" applyNumberFormat="1" applyFont="1" applyFill="1" applyBorder="1" applyAlignment="1" applyProtection="1">
      <alignment horizontal="center" vertical="center" wrapText="1"/>
    </xf>
    <xf numFmtId="49" fontId="15" fillId="0" borderId="30" xfId="3" applyNumberFormat="1" applyFont="1" applyFill="1" applyBorder="1" applyAlignment="1" applyProtection="1">
      <alignment horizontal="center" vertical="center" wrapText="1"/>
    </xf>
    <xf numFmtId="49" fontId="15" fillId="0" borderId="31" xfId="3" applyNumberFormat="1" applyFont="1" applyFill="1" applyBorder="1" applyAlignment="1" applyProtection="1">
      <alignment horizontal="center" vertical="center" wrapText="1"/>
    </xf>
    <xf numFmtId="49" fontId="15" fillId="0" borderId="32" xfId="3" applyNumberFormat="1" applyFont="1" applyFill="1" applyBorder="1" applyAlignment="1" applyProtection="1">
      <alignment horizontal="center" vertical="center" wrapText="1"/>
    </xf>
    <xf numFmtId="4" fontId="17" fillId="0" borderId="17" xfId="2" applyNumberFormat="1" applyFont="1" applyFill="1" applyBorder="1" applyAlignment="1" applyProtection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4" fontId="17" fillId="0" borderId="19" xfId="2" applyNumberFormat="1" applyFont="1" applyFill="1" applyBorder="1" applyAlignment="1" applyProtection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4" fontId="32" fillId="0" borderId="17" xfId="2" applyNumberFormat="1" applyFont="1" applyFill="1" applyBorder="1" applyAlignment="1" applyProtection="1">
      <alignment horizontal="center" vertical="center" wrapText="1"/>
    </xf>
    <xf numFmtId="0" fontId="38" fillId="0" borderId="23" xfId="0" applyFont="1" applyBorder="1" applyAlignment="1">
      <alignment horizontal="center" vertical="center" wrapText="1"/>
    </xf>
    <xf numFmtId="4" fontId="32" fillId="0" borderId="19" xfId="2" applyNumberFormat="1" applyFont="1" applyFill="1" applyBorder="1" applyAlignment="1" applyProtection="1">
      <alignment horizontal="center" vertical="center" wrapText="1"/>
    </xf>
    <xf numFmtId="0" fontId="38" fillId="0" borderId="24" xfId="0" applyFont="1" applyBorder="1" applyAlignment="1">
      <alignment horizontal="center" vertical="center" wrapText="1"/>
    </xf>
    <xf numFmtId="4" fontId="16" fillId="7" borderId="30" xfId="3" applyNumberFormat="1" applyFont="1" applyFill="1" applyBorder="1" applyAlignment="1" applyProtection="1">
      <alignment horizontal="center" vertical="center" wrapText="1"/>
    </xf>
    <xf numFmtId="4" fontId="16" fillId="7" borderId="31" xfId="3" applyNumberFormat="1" applyFont="1" applyFill="1" applyBorder="1" applyAlignment="1" applyProtection="1">
      <alignment horizontal="center" vertical="center" wrapText="1"/>
    </xf>
    <xf numFmtId="4" fontId="16" fillId="7" borderId="32" xfId="3" applyNumberFormat="1" applyFont="1" applyFill="1" applyBorder="1" applyAlignment="1" applyProtection="1">
      <alignment horizontal="center" vertical="center" wrapText="1"/>
    </xf>
    <xf numFmtId="4" fontId="51" fillId="7" borderId="38" xfId="3" applyNumberFormat="1" applyFont="1" applyFill="1" applyBorder="1" applyAlignment="1" applyProtection="1">
      <alignment horizontal="center" vertical="center" wrapText="1"/>
    </xf>
    <xf numFmtId="4" fontId="51" fillId="7" borderId="34" xfId="3" applyNumberFormat="1" applyFont="1" applyFill="1" applyBorder="1" applyAlignment="1" applyProtection="1">
      <alignment horizontal="center" vertical="center" wrapText="1"/>
    </xf>
    <xf numFmtId="4" fontId="51" fillId="7" borderId="35" xfId="3" applyNumberFormat="1" applyFont="1" applyFill="1" applyBorder="1" applyAlignment="1" applyProtection="1">
      <alignment horizontal="center" vertical="center" wrapText="1"/>
    </xf>
    <xf numFmtId="4" fontId="20" fillId="7" borderId="39" xfId="0" applyNumberFormat="1" applyFont="1" applyFill="1" applyBorder="1" applyAlignment="1">
      <alignment horizontal="center" vertical="center" wrapText="1"/>
    </xf>
    <xf numFmtId="0" fontId="0" fillId="7" borderId="40" xfId="0" applyFill="1" applyBorder="1" applyAlignment="1">
      <alignment horizontal="center" vertical="center" wrapText="1"/>
    </xf>
    <xf numFmtId="0" fontId="0" fillId="7" borderId="36" xfId="0" applyFill="1" applyBorder="1" applyAlignment="1">
      <alignment horizontal="center" vertical="center" wrapText="1"/>
    </xf>
    <xf numFmtId="0" fontId="0" fillId="7" borderId="41" xfId="0" applyFill="1" applyBorder="1" applyAlignment="1">
      <alignment horizontal="center" vertical="center" wrapText="1"/>
    </xf>
    <xf numFmtId="4" fontId="51" fillId="2" borderId="38" xfId="3" applyNumberFormat="1" applyFont="1" applyFill="1" applyBorder="1" applyAlignment="1" applyProtection="1">
      <alignment horizontal="center" vertical="center" wrapText="1"/>
    </xf>
    <xf numFmtId="4" fontId="51" fillId="2" borderId="34" xfId="3" applyNumberFormat="1" applyFont="1" applyFill="1" applyBorder="1" applyAlignment="1" applyProtection="1">
      <alignment horizontal="center" vertical="center" wrapText="1"/>
    </xf>
    <xf numFmtId="4" fontId="51" fillId="2" borderId="35" xfId="3" applyNumberFormat="1" applyFont="1" applyFill="1" applyBorder="1" applyAlignment="1" applyProtection="1">
      <alignment horizontal="center" vertical="center" wrapText="1"/>
    </xf>
    <xf numFmtId="4" fontId="20" fillId="2" borderId="39" xfId="0" applyNumberFormat="1" applyFont="1" applyFill="1" applyBorder="1" applyAlignment="1">
      <alignment horizontal="center" vertical="center" wrapText="1"/>
    </xf>
    <xf numFmtId="0" fontId="0" fillId="2" borderId="11" xfId="0" applyFill="1" applyBorder="1" applyAlignment="1">
      <alignment horizontal="center" vertical="center" wrapText="1"/>
    </xf>
    <xf numFmtId="0" fontId="0" fillId="2" borderId="36" xfId="0" applyFill="1" applyBorder="1" applyAlignment="1">
      <alignment horizontal="center" vertical="center" wrapText="1"/>
    </xf>
    <xf numFmtId="0" fontId="0" fillId="2" borderId="37" xfId="0" applyFill="1" applyBorder="1" applyAlignment="1">
      <alignment horizontal="center" vertical="center" wrapText="1"/>
    </xf>
    <xf numFmtId="4" fontId="51" fillId="5" borderId="38" xfId="3" applyNumberFormat="1" applyFont="1" applyFill="1" applyBorder="1" applyAlignment="1" applyProtection="1">
      <alignment horizontal="center" vertical="center" wrapText="1"/>
    </xf>
    <xf numFmtId="4" fontId="51" fillId="5" borderId="34" xfId="3" applyNumberFormat="1" applyFont="1" applyFill="1" applyBorder="1" applyAlignment="1" applyProtection="1">
      <alignment horizontal="center" vertical="center" wrapText="1"/>
    </xf>
    <xf numFmtId="4" fontId="51" fillId="5" borderId="35" xfId="3" applyNumberFormat="1" applyFont="1" applyFill="1" applyBorder="1" applyAlignment="1" applyProtection="1">
      <alignment horizontal="center" vertical="center" wrapText="1"/>
    </xf>
    <xf numFmtId="4" fontId="20" fillId="5" borderId="39" xfId="0" applyNumberFormat="1" applyFont="1" applyFill="1" applyBorder="1" applyAlignment="1">
      <alignment horizontal="center" vertical="center" wrapText="1"/>
    </xf>
    <xf numFmtId="0" fontId="0" fillId="5" borderId="40" xfId="0" applyFill="1" applyBorder="1" applyAlignment="1">
      <alignment horizontal="center" vertical="center" wrapText="1"/>
    </xf>
    <xf numFmtId="0" fontId="0" fillId="5" borderId="36" xfId="0" applyFill="1" applyBorder="1" applyAlignment="1">
      <alignment horizontal="center" vertical="center" wrapText="1"/>
    </xf>
    <xf numFmtId="0" fontId="0" fillId="5" borderId="41" xfId="0" applyFill="1" applyBorder="1" applyAlignment="1">
      <alignment horizontal="center" vertical="center" wrapText="1"/>
    </xf>
    <xf numFmtId="4" fontId="51" fillId="6" borderId="38" xfId="3" applyNumberFormat="1" applyFont="1" applyFill="1" applyBorder="1" applyAlignment="1" applyProtection="1">
      <alignment horizontal="center" vertical="center" wrapText="1"/>
    </xf>
    <xf numFmtId="4" fontId="51" fillId="6" borderId="34" xfId="3" applyNumberFormat="1" applyFont="1" applyFill="1" applyBorder="1" applyAlignment="1" applyProtection="1">
      <alignment horizontal="center" vertical="center" wrapText="1"/>
    </xf>
    <xf numFmtId="4" fontId="51" fillId="6" borderId="35" xfId="3" applyNumberFormat="1" applyFont="1" applyFill="1" applyBorder="1" applyAlignment="1" applyProtection="1">
      <alignment horizontal="center" vertical="center" wrapText="1"/>
    </xf>
    <xf numFmtId="4" fontId="20" fillId="6" borderId="39" xfId="0" applyNumberFormat="1" applyFont="1" applyFill="1" applyBorder="1" applyAlignment="1">
      <alignment horizontal="center" vertical="center" wrapText="1"/>
    </xf>
    <xf numFmtId="0" fontId="0" fillId="6" borderId="40" xfId="0" applyFill="1" applyBorder="1" applyAlignment="1">
      <alignment horizontal="center" vertical="center" wrapText="1"/>
    </xf>
    <xf numFmtId="0" fontId="0" fillId="6" borderId="36" xfId="0" applyFill="1" applyBorder="1" applyAlignment="1">
      <alignment horizontal="center" vertical="center" wrapText="1"/>
    </xf>
    <xf numFmtId="0" fontId="0" fillId="6" borderId="41" xfId="0" applyFill="1" applyBorder="1" applyAlignment="1">
      <alignment horizontal="center" vertical="center" wrapText="1"/>
    </xf>
    <xf numFmtId="49" fontId="16" fillId="0" borderId="10" xfId="3" applyNumberFormat="1" applyFont="1" applyFill="1" applyBorder="1" applyAlignment="1" applyProtection="1">
      <alignment horizontal="center" vertical="center" wrapText="1"/>
    </xf>
    <xf numFmtId="1" fontId="16" fillId="0" borderId="6" xfId="3" applyNumberFormat="1" applyFont="1" applyFill="1" applyBorder="1" applyAlignment="1" applyProtection="1">
      <alignment horizontal="center" vertical="center" wrapText="1"/>
    </xf>
    <xf numFmtId="1" fontId="16" fillId="0" borderId="1" xfId="3" applyNumberFormat="1" applyFont="1" applyFill="1" applyBorder="1" applyAlignment="1" applyProtection="1">
      <alignment horizontal="center" vertical="center" wrapText="1"/>
    </xf>
    <xf numFmtId="1" fontId="16" fillId="0" borderId="20" xfId="3" applyNumberFormat="1" applyFont="1" applyFill="1" applyBorder="1" applyAlignment="1" applyProtection="1">
      <alignment horizontal="center" vertical="center" wrapText="1"/>
    </xf>
    <xf numFmtId="49" fontId="16" fillId="0" borderId="23" xfId="3" applyNumberFormat="1" applyFont="1" applyFill="1" applyBorder="1" applyAlignment="1" applyProtection="1">
      <alignment horizontal="center" vertical="center" wrapText="1"/>
    </xf>
    <xf numFmtId="49" fontId="16" fillId="0" borderId="24" xfId="3" applyNumberFormat="1" applyFont="1" applyFill="1" applyBorder="1" applyAlignment="1" applyProtection="1">
      <alignment horizontal="center" vertical="center" wrapText="1"/>
    </xf>
    <xf numFmtId="49" fontId="16" fillId="0" borderId="25" xfId="3" applyNumberFormat="1" applyFont="1" applyFill="1" applyBorder="1" applyAlignment="1" applyProtection="1">
      <alignment horizontal="center" vertical="center" wrapText="1"/>
    </xf>
    <xf numFmtId="49" fontId="16" fillId="0" borderId="28" xfId="3" applyNumberFormat="1" applyFont="1" applyFill="1" applyBorder="1" applyAlignment="1" applyProtection="1">
      <alignment horizontal="center" vertical="center" wrapText="1"/>
    </xf>
    <xf numFmtId="49" fontId="3" fillId="0" borderId="10" xfId="3" applyNumberFormat="1" applyFont="1" applyFill="1" applyBorder="1" applyAlignment="1" applyProtection="1">
      <alignment horizontal="center" vertical="center" wrapText="1"/>
    </xf>
    <xf numFmtId="49" fontId="16" fillId="0" borderId="15" xfId="3" applyNumberFormat="1" applyFont="1" applyFill="1" applyBorder="1" applyAlignment="1" applyProtection="1">
      <alignment horizontal="center" vertical="center" wrapText="1"/>
    </xf>
    <xf numFmtId="49" fontId="16" fillId="0" borderId="13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3" fillId="0" borderId="1" xfId="2" applyNumberFormat="1" applyFont="1" applyFill="1" applyBorder="1" applyAlignment="1" applyProtection="1">
      <alignment horizontal="center" vertical="center" wrapText="1"/>
    </xf>
    <xf numFmtId="4" fontId="32" fillId="0" borderId="1" xfId="2" applyNumberFormat="1" applyFont="1" applyFill="1" applyBorder="1" applyAlignment="1" applyProtection="1">
      <alignment horizontal="center" vertical="center" wrapText="1"/>
    </xf>
    <xf numFmtId="4" fontId="17" fillId="0" borderId="1" xfId="2" applyNumberFormat="1" applyFont="1" applyFill="1" applyBorder="1" applyAlignment="1" applyProtection="1">
      <alignment horizontal="center" vertical="center" wrapText="1"/>
    </xf>
    <xf numFmtId="0" fontId="40" fillId="0" borderId="1" xfId="0" applyFont="1" applyBorder="1" applyAlignment="1">
      <alignment horizontal="center" vertical="center" wrapText="1"/>
    </xf>
    <xf numFmtId="4" fontId="42" fillId="0" borderId="1" xfId="2" applyNumberFormat="1" applyFont="1" applyFill="1" applyBorder="1" applyAlignment="1" applyProtection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4" fontId="3" fillId="0" borderId="3" xfId="2" applyNumberFormat="1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9" fontId="3" fillId="0" borderId="1" xfId="2" applyNumberFormat="1" applyFont="1" applyFill="1" applyBorder="1" applyAlignment="1" applyProtection="1">
      <alignment horizontal="center" vertical="center" wrapText="1"/>
    </xf>
    <xf numFmtId="164" fontId="17" fillId="0" borderId="1" xfId="2" applyNumberFormat="1" applyFont="1" applyFill="1" applyBorder="1" applyAlignment="1" applyProtection="1">
      <alignment horizontal="center" vertical="center" wrapText="1"/>
    </xf>
    <xf numFmtId="164" fontId="17" fillId="0" borderId="1" xfId="0" applyNumberFormat="1" applyFont="1" applyBorder="1" applyAlignment="1">
      <alignment horizontal="center" vertical="center" wrapText="1"/>
    </xf>
    <xf numFmtId="2" fontId="46" fillId="0" borderId="0" xfId="3" applyNumberFormat="1" applyFont="1" applyFill="1" applyBorder="1" applyAlignment="1" applyProtection="1">
      <alignment horizontal="center" vertical="center" wrapText="1"/>
    </xf>
    <xf numFmtId="2" fontId="39" fillId="0" borderId="0" xfId="3" applyNumberFormat="1" applyFont="1" applyFill="1" applyBorder="1" applyAlignment="1" applyProtection="1"/>
    <xf numFmtId="2" fontId="45" fillId="0" borderId="0" xfId="3" applyNumberFormat="1" applyFont="1" applyFill="1" applyBorder="1" applyAlignment="1" applyProtection="1">
      <alignment horizontal="center" vertical="center" wrapText="1"/>
    </xf>
    <xf numFmtId="2" fontId="45" fillId="0" borderId="0" xfId="3" applyNumberFormat="1" applyFont="1" applyFill="1" applyBorder="1" applyAlignment="1" applyProtection="1">
      <alignment vertical="center" wrapText="1"/>
    </xf>
    <xf numFmtId="49" fontId="16" fillId="0" borderId="3" xfId="3" applyNumberFormat="1" applyFont="1" applyFill="1" applyBorder="1" applyAlignment="1" applyProtection="1">
      <alignment horizontal="center" vertical="center" wrapText="1"/>
    </xf>
    <xf numFmtId="49" fontId="16" fillId="0" borderId="62" xfId="3" applyNumberFormat="1" applyFont="1" applyFill="1" applyBorder="1" applyAlignment="1" applyProtection="1">
      <alignment horizontal="center" vertical="center" wrapText="1"/>
    </xf>
    <xf numFmtId="49" fontId="16" fillId="0" borderId="63" xfId="3" applyNumberFormat="1" applyFont="1" applyFill="1" applyBorder="1" applyAlignment="1" applyProtection="1">
      <alignment horizontal="center" vertical="center" wrapText="1"/>
    </xf>
    <xf numFmtId="49" fontId="16" fillId="0" borderId="43" xfId="3" applyNumberFormat="1" applyFont="1" applyFill="1" applyBorder="1" applyAlignment="1" applyProtection="1">
      <alignment horizontal="center" vertical="center" wrapText="1"/>
    </xf>
    <xf numFmtId="1" fontId="16" fillId="0" borderId="59" xfId="3" applyNumberFormat="1" applyFont="1" applyFill="1" applyBorder="1" applyAlignment="1" applyProtection="1">
      <alignment horizontal="center" vertical="center" wrapText="1"/>
    </xf>
    <xf numFmtId="1" fontId="16" fillId="0" borderId="60" xfId="3" applyNumberFormat="1" applyFont="1" applyFill="1" applyBorder="1" applyAlignment="1" applyProtection="1">
      <alignment horizontal="center" vertical="center" wrapText="1"/>
    </xf>
    <xf numFmtId="1" fontId="16" fillId="0" borderId="61" xfId="3" applyNumberFormat="1" applyFont="1" applyFill="1" applyBorder="1" applyAlignment="1" applyProtection="1">
      <alignment horizontal="center" vertical="center" wrapText="1"/>
    </xf>
    <xf numFmtId="4" fontId="51" fillId="2" borderId="39" xfId="3" applyNumberFormat="1" applyFont="1" applyFill="1" applyBorder="1" applyAlignment="1" applyProtection="1">
      <alignment horizontal="center" vertical="center" wrapText="1"/>
    </xf>
    <xf numFmtId="4" fontId="51" fillId="2" borderId="13" xfId="3" applyNumberFormat="1" applyFont="1" applyFill="1" applyBorder="1" applyAlignment="1" applyProtection="1">
      <alignment horizontal="center" vertical="center" wrapText="1"/>
    </xf>
    <xf numFmtId="4" fontId="51" fillId="2" borderId="45" xfId="3" applyNumberFormat="1" applyFont="1" applyFill="1" applyBorder="1" applyAlignment="1" applyProtection="1">
      <alignment horizontal="center" vertical="center" wrapText="1"/>
    </xf>
    <xf numFmtId="165" fontId="38" fillId="2" borderId="26" xfId="0" applyNumberFormat="1" applyFont="1" applyFill="1" applyBorder="1" applyAlignment="1">
      <alignment horizontal="center" vertical="center"/>
    </xf>
    <xf numFmtId="2" fontId="14" fillId="2" borderId="1" xfId="2" applyNumberFormat="1" applyFont="1" applyFill="1" applyBorder="1" applyAlignment="1" applyProtection="1">
      <alignment horizontal="left" vertical="center" wrapText="1"/>
    </xf>
    <xf numFmtId="2" fontId="14" fillId="4" borderId="1" xfId="2" applyNumberFormat="1" applyFont="1" applyFill="1" applyBorder="1" applyAlignment="1" applyProtection="1">
      <alignment horizontal="left" vertical="center" wrapText="1"/>
    </xf>
  </cellXfs>
  <cellStyles count="4">
    <cellStyle name="Обычный" xfId="0" builtinId="0"/>
    <cellStyle name="Обычный 2" xfId="2"/>
    <cellStyle name="Обычный 3" xfId="3"/>
    <cellStyle name="Финансовый" xfId="1" builtin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66"/>
      <color rgb="FFFF99FF"/>
      <color rgb="FF281EAA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1524000</xdr:colOff>
          <xdr:row>5</xdr:row>
          <xdr:rowOff>219075</xdr:rowOff>
        </xdr:from>
        <xdr:to>
          <xdr:col>16</xdr:col>
          <xdr:colOff>495300</xdr:colOff>
          <xdr:row>7</xdr:row>
          <xdr:rowOff>95250</xdr:rowOff>
        </xdr:to>
        <xdr:sp macro="" textlink="">
          <xdr:nvSpPr>
            <xdr:cNvPr id="28673" name="ComboBox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</xdr:colOff>
          <xdr:row>6</xdr:row>
          <xdr:rowOff>38100</xdr:rowOff>
        </xdr:from>
        <xdr:to>
          <xdr:col>16</xdr:col>
          <xdr:colOff>447675</xdr:colOff>
          <xdr:row>7</xdr:row>
          <xdr:rowOff>190500</xdr:rowOff>
        </xdr:to>
        <xdr:sp macro="" textlink="">
          <xdr:nvSpPr>
            <xdr:cNvPr id="9217" name="ComboBox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1409700</xdr:colOff>
          <xdr:row>8</xdr:row>
          <xdr:rowOff>123825</xdr:rowOff>
        </xdr:from>
        <xdr:to>
          <xdr:col>18</xdr:col>
          <xdr:colOff>180975</xdr:colOff>
          <xdr:row>10</xdr:row>
          <xdr:rowOff>190500</xdr:rowOff>
        </xdr:to>
        <xdr:sp macro="" textlink="">
          <xdr:nvSpPr>
            <xdr:cNvPr id="8193" name="ComboBox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control" Target="../activeX/activeX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control" Target="../activeX/activeX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theme="8" tint="-0.249977111117893"/>
  </sheetPr>
  <dimension ref="A1:L74"/>
  <sheetViews>
    <sheetView tabSelected="1" topLeftCell="A2" workbookViewId="0">
      <selection activeCell="R4" sqref="R4"/>
    </sheetView>
  </sheetViews>
  <sheetFormatPr defaultColWidth="8.85546875" defaultRowHeight="15" x14ac:dyDescent="0.25"/>
  <cols>
    <col min="1" max="1" width="5.7109375" style="267" customWidth="1"/>
    <col min="2" max="2" width="61.28515625" style="267" customWidth="1"/>
    <col min="3" max="3" width="25.42578125" style="270" customWidth="1"/>
    <col min="4" max="4" width="25.85546875" style="268" customWidth="1"/>
    <col min="5" max="5" width="23.28515625" style="268" customWidth="1"/>
    <col min="6" max="6" width="12.42578125" style="267" hidden="1" customWidth="1"/>
    <col min="7" max="7" width="13.5703125" style="269" hidden="1" customWidth="1"/>
    <col min="8" max="8" width="15" style="267" hidden="1" customWidth="1"/>
    <col min="9" max="9" width="11.42578125" style="267" hidden="1" customWidth="1"/>
    <col min="10" max="10" width="8.85546875" style="267" hidden="1" customWidth="1"/>
    <col min="11" max="11" width="10.42578125" style="267" hidden="1" customWidth="1"/>
    <col min="12" max="16384" width="8.85546875" style="267"/>
  </cols>
  <sheetData>
    <row r="1" spans="1:12" ht="21.75" hidden="1" customHeight="1" x14ac:dyDescent="0.25">
      <c r="A1" s="504" t="s">
        <v>2361</v>
      </c>
      <c r="B1" s="505"/>
      <c r="C1" s="421" t="str">
        <f>VLOOKUP($A$11,складові!$A$7:$GE$406,187,FALSE)</f>
        <v>№2/95 від 20.02.2019</v>
      </c>
    </row>
    <row r="2" spans="1:12" ht="18.75" customHeight="1" x14ac:dyDescent="0.25">
      <c r="A2" s="506" t="s">
        <v>2819</v>
      </c>
      <c r="B2" s="507"/>
      <c r="C2" s="507"/>
      <c r="D2" s="507"/>
      <c r="E2" s="507"/>
    </row>
    <row r="3" spans="1:12" ht="18.75" customHeight="1" x14ac:dyDescent="0.25">
      <c r="A3" s="508" t="s">
        <v>2816</v>
      </c>
      <c r="B3" s="509"/>
      <c r="C3" s="509"/>
      <c r="D3" s="509"/>
      <c r="E3" s="469" t="str">
        <f>E6</f>
        <v>№2/95 від 20.02.2019</v>
      </c>
    </row>
    <row r="4" spans="1:12" ht="106.5" customHeight="1" x14ac:dyDescent="0.25">
      <c r="A4" s="501" t="s">
        <v>2822</v>
      </c>
      <c r="B4" s="502"/>
      <c r="C4" s="502"/>
      <c r="D4" s="502"/>
      <c r="E4" s="502"/>
    </row>
    <row r="5" spans="1:12" ht="16.7" customHeight="1" x14ac:dyDescent="0.25">
      <c r="B5" s="475"/>
      <c r="C5" s="467"/>
      <c r="D5" s="267"/>
      <c r="E5" s="267"/>
      <c r="F5" s="277" t="s">
        <v>1074</v>
      </c>
      <c r="G5" s="278">
        <f>VLOOKUP($A$11,складові!$A$7:$G$406,4,FALSE)</f>
        <v>245.6</v>
      </c>
      <c r="H5" s="277" t="s">
        <v>1075</v>
      </c>
      <c r="I5" s="278">
        <f>VLOOKUP($A$11,складові!$A$7:$G$406,7,FALSE)</f>
        <v>0</v>
      </c>
      <c r="K5" s="357">
        <f>G5+I5</f>
        <v>245.6</v>
      </c>
    </row>
    <row r="6" spans="1:12" ht="18.75" customHeight="1" x14ac:dyDescent="0.25">
      <c r="D6" s="466" t="s">
        <v>2240</v>
      </c>
      <c r="E6" s="468" t="str">
        <f>C1</f>
        <v>№2/95 від 20.02.2019</v>
      </c>
      <c r="G6" s="267"/>
      <c r="L6" s="491" t="s">
        <v>2851</v>
      </c>
    </row>
    <row r="7" spans="1:12" ht="18.75" x14ac:dyDescent="0.25">
      <c r="A7" s="506" t="s">
        <v>2241</v>
      </c>
      <c r="B7" s="506"/>
      <c r="C7" s="506"/>
      <c r="D7" s="506"/>
      <c r="E7" s="494"/>
      <c r="F7" s="280"/>
      <c r="G7" s="283"/>
    </row>
    <row r="8" spans="1:12" ht="18.75" x14ac:dyDescent="0.25">
      <c r="A8" s="503" t="s">
        <v>2243</v>
      </c>
      <c r="B8" s="503"/>
      <c r="C8" s="503"/>
      <c r="D8" s="503"/>
      <c r="E8" s="494"/>
      <c r="F8" s="281"/>
      <c r="G8" s="282"/>
      <c r="H8" s="491"/>
      <c r="L8" s="491"/>
    </row>
    <row r="9" spans="1:12" ht="12" customHeight="1" x14ac:dyDescent="0.25">
      <c r="F9" s="281"/>
      <c r="G9" s="283"/>
    </row>
    <row r="10" spans="1:12" ht="23.25" customHeight="1" x14ac:dyDescent="0.25">
      <c r="A10" s="492" t="s">
        <v>2244</v>
      </c>
      <c r="B10" s="493"/>
      <c r="C10" s="493"/>
      <c r="D10" s="493"/>
      <c r="E10" s="494"/>
      <c r="F10" s="359" t="s">
        <v>2320</v>
      </c>
      <c r="G10" s="283"/>
    </row>
    <row r="11" spans="1:12" ht="18.75" x14ac:dyDescent="0.25">
      <c r="A11" s="495" t="s">
        <v>142</v>
      </c>
      <c r="B11" s="496"/>
      <c r="C11" s="496"/>
      <c r="D11" s="496"/>
      <c r="E11" s="497"/>
      <c r="F11" s="432">
        <f>VLOOKUP($A$11,складові!$A$7:$GF$406,188,FALSE)</f>
        <v>1</v>
      </c>
      <c r="G11" s="283"/>
    </row>
    <row r="12" spans="1:12" x14ac:dyDescent="0.25">
      <c r="A12" s="498" t="s">
        <v>2245</v>
      </c>
      <c r="B12" s="498"/>
      <c r="C12" s="498"/>
      <c r="D12" s="498"/>
      <c r="E12" s="494"/>
    </row>
    <row r="13" spans="1:12" ht="20.45" customHeight="1" thickBot="1" x14ac:dyDescent="0.3">
      <c r="A13" s="358">
        <f>VLOOKUP($A$11,складові!$A$7:$G$406,2,FALSE)</f>
        <v>1</v>
      </c>
      <c r="E13" s="279" t="s">
        <v>2315</v>
      </c>
    </row>
    <row r="14" spans="1:12" ht="63" customHeight="1" thickBot="1" x14ac:dyDescent="0.3">
      <c r="A14" s="284" t="s">
        <v>2246</v>
      </c>
      <c r="B14" s="285" t="s">
        <v>2247</v>
      </c>
      <c r="C14" s="286" t="s">
        <v>2248</v>
      </c>
      <c r="D14" s="365" t="s">
        <v>2321</v>
      </c>
      <c r="E14" s="287" t="s">
        <v>2318</v>
      </c>
    </row>
    <row r="15" spans="1:12" s="293" customFormat="1" ht="15.75" thickBot="1" x14ac:dyDescent="0.3">
      <c r="A15" s="289"/>
      <c r="B15" s="290" t="s">
        <v>2249</v>
      </c>
      <c r="C15" s="291"/>
      <c r="D15" s="291">
        <f>G5</f>
        <v>245.6</v>
      </c>
      <c r="E15" s="291">
        <f>I5</f>
        <v>0</v>
      </c>
      <c r="G15" s="294">
        <f>D15+E15</f>
        <v>245.6</v>
      </c>
      <c r="H15" s="295">
        <f>K5</f>
        <v>245.6</v>
      </c>
      <c r="I15" s="296">
        <f>G15-H15</f>
        <v>0</v>
      </c>
    </row>
    <row r="16" spans="1:12" ht="17.649999999999999" customHeight="1" x14ac:dyDescent="0.25">
      <c r="A16" s="297" t="s">
        <v>2211</v>
      </c>
      <c r="B16" s="298" t="s">
        <v>2250</v>
      </c>
      <c r="C16" s="299">
        <f>C17+C26+C27+C28+C29+C30+C31+C39+C40+C41+C42+C43+C44+C45</f>
        <v>4707.794948104236</v>
      </c>
      <c r="D16" s="300">
        <f>D17+D26+D27+D28+D29+D30+D31+D39+D40+D41+D42+D43+D44+D45</f>
        <v>1.5973788504696786</v>
      </c>
      <c r="E16" s="300">
        <f>E17+E26+E27+E28+E29+E30+E31+E39+E40+E41+E42+E43+E44+E45</f>
        <v>1.5973788504696786</v>
      </c>
    </row>
    <row r="17" spans="1:8" ht="23.1" customHeight="1" x14ac:dyDescent="0.25">
      <c r="A17" s="301" t="s">
        <v>2251</v>
      </c>
      <c r="B17" s="302" t="s">
        <v>2252</v>
      </c>
      <c r="C17" s="303">
        <f>C18+C19+C20+C21+C22+C23+C24+C25</f>
        <v>404.88</v>
      </c>
      <c r="D17" s="304">
        <f>D18+D19+D20+D21+D22+D23+D24+D25</f>
        <v>0.13737785016286647</v>
      </c>
      <c r="E17" s="304">
        <f>E18+E19+E20+E21+E22+E23+E24+E25</f>
        <v>0.13737785016286647</v>
      </c>
      <c r="F17" s="305"/>
      <c r="G17" s="306"/>
    </row>
    <row r="18" spans="1:8" ht="18.75" x14ac:dyDescent="0.25">
      <c r="A18" s="307" t="s">
        <v>2253</v>
      </c>
      <c r="B18" s="308" t="s">
        <v>2254</v>
      </c>
      <c r="C18" s="309">
        <f>VLOOKUP($A$11,складові!$A$7:$FZ$406,14,FALSE)*12</f>
        <v>0</v>
      </c>
      <c r="D18" s="310">
        <f>C18/12/($D$15+$E$15)</f>
        <v>0</v>
      </c>
      <c r="E18" s="310">
        <f>D18</f>
        <v>0</v>
      </c>
      <c r="F18" s="312"/>
    </row>
    <row r="19" spans="1:8" ht="18.75" x14ac:dyDescent="0.25">
      <c r="A19" s="307" t="s">
        <v>2255</v>
      </c>
      <c r="B19" s="308" t="s">
        <v>2256</v>
      </c>
      <c r="C19" s="309">
        <f>VLOOKUP($A$11,складові!$A$7:$FZ$406,20,FALSE)*12</f>
        <v>0</v>
      </c>
      <c r="D19" s="310">
        <f t="shared" ref="D19:D25" si="0">C19/12/($D$15+$E$15)</f>
        <v>0</v>
      </c>
      <c r="E19" s="310">
        <f t="shared" ref="E19:E25" si="1">D19</f>
        <v>0</v>
      </c>
      <c r="F19" s="312"/>
      <c r="G19" s="361">
        <f>VLOOKUP($A$11,складові!$A$7:$FZ$406,172,FALSE)*12</f>
        <v>7169.3145066113357</v>
      </c>
      <c r="H19" s="361">
        <f>(D54*D15+E54*E15)*12</f>
        <v>7169.3145066113393</v>
      </c>
    </row>
    <row r="20" spans="1:8" ht="18.75" x14ac:dyDescent="0.25">
      <c r="A20" s="307" t="s">
        <v>2257</v>
      </c>
      <c r="B20" s="308" t="s">
        <v>2258</v>
      </c>
      <c r="C20" s="309">
        <f>VLOOKUP($A$11,складові!$A$7:$FZ$406,26,FALSE)*12</f>
        <v>0</v>
      </c>
      <c r="D20" s="310">
        <f t="shared" si="0"/>
        <v>0</v>
      </c>
      <c r="E20" s="310">
        <f t="shared" si="1"/>
        <v>0</v>
      </c>
      <c r="G20" s="361">
        <f>C53-G19</f>
        <v>0</v>
      </c>
      <c r="H20" s="361">
        <f>C53-H19</f>
        <v>0</v>
      </c>
    </row>
    <row r="21" spans="1:8" ht="18.75" x14ac:dyDescent="0.25">
      <c r="A21" s="307" t="s">
        <v>2259</v>
      </c>
      <c r="B21" s="308" t="s">
        <v>2260</v>
      </c>
      <c r="C21" s="309">
        <f>VLOOKUP($A$11,складові!$A$7:$FZ$406,32,FALSE)*12</f>
        <v>0</v>
      </c>
      <c r="D21" s="310">
        <f t="shared" si="0"/>
        <v>0</v>
      </c>
      <c r="E21" s="310">
        <f t="shared" si="1"/>
        <v>0</v>
      </c>
      <c r="G21" s="306"/>
      <c r="H21" s="305"/>
    </row>
    <row r="22" spans="1:8" ht="18.75" x14ac:dyDescent="0.25">
      <c r="A22" s="307" t="s">
        <v>2261</v>
      </c>
      <c r="B22" s="308" t="s">
        <v>2262</v>
      </c>
      <c r="C22" s="309">
        <f>VLOOKUP($A$11,складові!$A$7:$FZ$406,38,FALSE)*12</f>
        <v>0</v>
      </c>
      <c r="D22" s="310">
        <f t="shared" si="0"/>
        <v>0</v>
      </c>
      <c r="E22" s="310">
        <f t="shared" si="1"/>
        <v>0</v>
      </c>
      <c r="G22" s="363">
        <f>VLOOKUP($A$11,складові!$A$7:$FZ$406,179,FALSE)</f>
        <v>1.5492999999999999</v>
      </c>
      <c r="H22" s="366"/>
    </row>
    <row r="23" spans="1:8" ht="18.75" x14ac:dyDescent="0.25">
      <c r="A23" s="307" t="s">
        <v>2263</v>
      </c>
      <c r="B23" s="308" t="s">
        <v>2264</v>
      </c>
      <c r="C23" s="309">
        <f>VLOOKUP($A$11,складові!$A$7:$FZ$406,44,FALSE)*12</f>
        <v>0</v>
      </c>
      <c r="D23" s="310">
        <f t="shared" si="0"/>
        <v>0</v>
      </c>
      <c r="E23" s="310">
        <f t="shared" si="1"/>
        <v>0</v>
      </c>
      <c r="G23" s="364">
        <f>D54/G22</f>
        <v>1.5701187621323178</v>
      </c>
      <c r="H23" s="367"/>
    </row>
    <row r="24" spans="1:8" ht="18.75" x14ac:dyDescent="0.25">
      <c r="A24" s="307" t="s">
        <v>2265</v>
      </c>
      <c r="B24" s="308" t="s">
        <v>2266</v>
      </c>
      <c r="C24" s="309">
        <f>VLOOKUP($A$11,складові!$A$7:$FZ$406,50,FALSE)*12</f>
        <v>404.88</v>
      </c>
      <c r="D24" s="310">
        <f t="shared" si="0"/>
        <v>0.13737785016286647</v>
      </c>
      <c r="E24" s="310">
        <f t="shared" si="1"/>
        <v>0.13737785016286647</v>
      </c>
      <c r="F24" s="312"/>
    </row>
    <row r="25" spans="1:8" s="314" customFormat="1" ht="18.75" x14ac:dyDescent="0.25">
      <c r="A25" s="307" t="s">
        <v>2267</v>
      </c>
      <c r="B25" s="313" t="s">
        <v>2268</v>
      </c>
      <c r="C25" s="309">
        <f>VLOOKUP($A$11,складові!$A$7:$FZ$406,56,FALSE)*12</f>
        <v>0</v>
      </c>
      <c r="D25" s="310">
        <f t="shared" si="0"/>
        <v>0</v>
      </c>
      <c r="E25" s="310">
        <f t="shared" si="1"/>
        <v>0</v>
      </c>
      <c r="F25" s="312"/>
      <c r="G25" s="318">
        <f>D54-G22</f>
        <v>0.8832849981716</v>
      </c>
    </row>
    <row r="26" spans="1:8" ht="17.649999999999999" customHeight="1" x14ac:dyDescent="0.25">
      <c r="A26" s="315" t="s">
        <v>2269</v>
      </c>
      <c r="B26" s="316" t="s">
        <v>2270</v>
      </c>
      <c r="C26" s="303">
        <f>VLOOKUP($A$11,складові!$A$7:$FZ$406,60,FALSE)*12</f>
        <v>0</v>
      </c>
      <c r="D26" s="304">
        <v>0</v>
      </c>
      <c r="E26" s="304">
        <v>0</v>
      </c>
      <c r="F26" s="312"/>
    </row>
    <row r="27" spans="1:8" ht="19.899999999999999" customHeight="1" x14ac:dyDescent="0.25">
      <c r="A27" s="315" t="s">
        <v>2271</v>
      </c>
      <c r="B27" s="316" t="s">
        <v>2272</v>
      </c>
      <c r="C27" s="303">
        <f>VLOOKUP($A$11,складові!$A$7:$FZ$406,63,FALSE)*12</f>
        <v>0</v>
      </c>
      <c r="D27" s="304">
        <v>0</v>
      </c>
      <c r="E27" s="304">
        <v>0</v>
      </c>
      <c r="G27" s="318"/>
    </row>
    <row r="28" spans="1:8" ht="19.350000000000001" customHeight="1" x14ac:dyDescent="0.25">
      <c r="A28" s="315" t="s">
        <v>2273</v>
      </c>
      <c r="B28" s="302" t="s">
        <v>2274</v>
      </c>
      <c r="C28" s="303">
        <f>VLOOKUP($A$11,складові!$A$7:$FZ$406,69,FALSE)*12</f>
        <v>153.57612494782558</v>
      </c>
      <c r="D28" s="304">
        <f>C28/12/($D$15+$E$15)</f>
        <v>5.2109162916607485E-2</v>
      </c>
      <c r="E28" s="304">
        <f>D28</f>
        <v>5.2109162916607485E-2</v>
      </c>
    </row>
    <row r="29" spans="1:8" s="320" customFormat="1" ht="16.5" customHeight="1" x14ac:dyDescent="0.25">
      <c r="A29" s="470" t="s">
        <v>2275</v>
      </c>
      <c r="B29" s="471" t="s">
        <v>2276</v>
      </c>
      <c r="C29" s="472">
        <v>0</v>
      </c>
      <c r="D29" s="473">
        <v>0</v>
      </c>
      <c r="E29" s="473">
        <v>0</v>
      </c>
      <c r="G29" s="474"/>
    </row>
    <row r="30" spans="1:8" ht="50.25" customHeight="1" x14ac:dyDescent="0.25">
      <c r="A30" s="315" t="s">
        <v>2277</v>
      </c>
      <c r="B30" s="302" t="s">
        <v>2278</v>
      </c>
      <c r="C30" s="303">
        <f>VLOOKUP($A$11,складові!$A$7:$FZ$406,76,FALSE)*12</f>
        <v>3145.3321815013683</v>
      </c>
      <c r="D30" s="304">
        <f>C30/12/($D$15+$E$15)</f>
        <v>1.067227260281409</v>
      </c>
      <c r="E30" s="304">
        <f>D30</f>
        <v>1.067227260281409</v>
      </c>
      <c r="F30" s="319"/>
      <c r="G30" s="267"/>
    </row>
    <row r="31" spans="1:8" ht="18.75" customHeight="1" x14ac:dyDescent="0.25">
      <c r="A31" s="315" t="s">
        <v>2279</v>
      </c>
      <c r="B31" s="302" t="s">
        <v>2280</v>
      </c>
      <c r="C31" s="303">
        <f>C32+C33+C34+C35+C36+C37+C38</f>
        <v>44.109122328308878</v>
      </c>
      <c r="D31" s="304">
        <f>D32+D33+D34+D35+D36+D37+D38</f>
        <v>1.4966450301407737E-2</v>
      </c>
      <c r="E31" s="304">
        <f>E32+E33+E34+E35+E36+E37+E38</f>
        <v>1.4966450301407737E-2</v>
      </c>
      <c r="G31" s="267"/>
    </row>
    <row r="32" spans="1:8" ht="18.75" x14ac:dyDescent="0.25">
      <c r="A32" s="307" t="s">
        <v>2281</v>
      </c>
      <c r="B32" s="308" t="s">
        <v>2254</v>
      </c>
      <c r="C32" s="309">
        <f>VLOOKUP($A$11,складові!$A$7:$FZ$406,84,FALSE)*12</f>
        <v>0</v>
      </c>
      <c r="D32" s="310">
        <f>C32/12/($D$15+$E$15)</f>
        <v>0</v>
      </c>
      <c r="E32" s="310">
        <f>D32</f>
        <v>0</v>
      </c>
      <c r="G32" s="267"/>
    </row>
    <row r="33" spans="1:7" ht="18.75" x14ac:dyDescent="0.25">
      <c r="A33" s="307" t="s">
        <v>2282</v>
      </c>
      <c r="B33" s="308" t="s">
        <v>2256</v>
      </c>
      <c r="C33" s="309">
        <f>VLOOKUP($A$11,складові!$A$7:$FZ$406,91,FALSE)*12</f>
        <v>0</v>
      </c>
      <c r="D33" s="310">
        <f t="shared" ref="D33:D38" si="2">C33/12/($D$15+$E$15)</f>
        <v>0</v>
      </c>
      <c r="E33" s="310">
        <f t="shared" ref="E33:E38" si="3">D33</f>
        <v>0</v>
      </c>
      <c r="G33" s="267"/>
    </row>
    <row r="34" spans="1:7" ht="18.75" x14ac:dyDescent="0.25">
      <c r="A34" s="307" t="s">
        <v>2283</v>
      </c>
      <c r="B34" s="308" t="s">
        <v>2258</v>
      </c>
      <c r="C34" s="309">
        <f>VLOOKUP($A$11,складові!$A$7:$FZ$406,98,FALSE)*12</f>
        <v>0</v>
      </c>
      <c r="D34" s="310">
        <f t="shared" si="2"/>
        <v>0</v>
      </c>
      <c r="E34" s="310">
        <f t="shared" si="3"/>
        <v>0</v>
      </c>
      <c r="G34" s="267"/>
    </row>
    <row r="35" spans="1:7" ht="18.75" x14ac:dyDescent="0.25">
      <c r="A35" s="307" t="s">
        <v>2284</v>
      </c>
      <c r="B35" s="308" t="s">
        <v>2260</v>
      </c>
      <c r="C35" s="309">
        <f>VLOOKUP($A$11,складові!$A$7:$FZ$406,105,FALSE)*12</f>
        <v>0</v>
      </c>
      <c r="D35" s="310">
        <f t="shared" si="2"/>
        <v>0</v>
      </c>
      <c r="E35" s="310">
        <f t="shared" si="3"/>
        <v>0</v>
      </c>
      <c r="G35" s="267"/>
    </row>
    <row r="36" spans="1:7" ht="18.75" x14ac:dyDescent="0.25">
      <c r="A36" s="307" t="s">
        <v>2285</v>
      </c>
      <c r="B36" s="308" t="s">
        <v>2262</v>
      </c>
      <c r="C36" s="309">
        <f>VLOOKUP($A$11,складові!$A$7:$FZ$406,112,FALSE)*12</f>
        <v>0</v>
      </c>
      <c r="D36" s="310">
        <f t="shared" si="2"/>
        <v>0</v>
      </c>
      <c r="E36" s="310">
        <f t="shared" si="3"/>
        <v>0</v>
      </c>
      <c r="G36" s="267"/>
    </row>
    <row r="37" spans="1:7" ht="18.75" x14ac:dyDescent="0.25">
      <c r="A37" s="307" t="s">
        <v>2286</v>
      </c>
      <c r="B37" s="308" t="s">
        <v>2264</v>
      </c>
      <c r="C37" s="309">
        <f>VLOOKUP($A$11,складові!$A$7:$FZ$406,119,FALSE)*12</f>
        <v>0</v>
      </c>
      <c r="D37" s="310">
        <f t="shared" si="2"/>
        <v>0</v>
      </c>
      <c r="E37" s="310">
        <f t="shared" si="3"/>
        <v>0</v>
      </c>
      <c r="G37" s="267"/>
    </row>
    <row r="38" spans="1:7" ht="18.75" x14ac:dyDescent="0.25">
      <c r="A38" s="307" t="s">
        <v>2287</v>
      </c>
      <c r="B38" s="308" t="s">
        <v>2266</v>
      </c>
      <c r="C38" s="309">
        <f>VLOOKUP($A$11,складові!$A$7:$FZ$406,126,FALSE)*12</f>
        <v>44.109122328308878</v>
      </c>
      <c r="D38" s="310">
        <f t="shared" si="2"/>
        <v>1.4966450301407737E-2</v>
      </c>
      <c r="E38" s="310">
        <f t="shared" si="3"/>
        <v>1.4966450301407737E-2</v>
      </c>
      <c r="F38" s="320"/>
      <c r="G38" s="267"/>
    </row>
    <row r="39" spans="1:7" s="320" customFormat="1" ht="12.75" customHeight="1" x14ac:dyDescent="0.25">
      <c r="A39" s="470" t="s">
        <v>2288</v>
      </c>
      <c r="B39" s="471" t="s">
        <v>2289</v>
      </c>
      <c r="C39" s="472">
        <v>0</v>
      </c>
      <c r="D39" s="473">
        <v>0</v>
      </c>
      <c r="E39" s="473">
        <v>0</v>
      </c>
    </row>
    <row r="40" spans="1:7" ht="15" customHeight="1" x14ac:dyDescent="0.25">
      <c r="A40" s="315" t="s">
        <v>2290</v>
      </c>
      <c r="B40" s="302" t="s">
        <v>2291</v>
      </c>
      <c r="C40" s="303">
        <f>VLOOKUP($A$11,складові!$A$7:$FZ$406,133,FALSE)*12</f>
        <v>507.41064924762958</v>
      </c>
      <c r="D40" s="304">
        <f>C40/12/($D$15+$E$15)</f>
        <v>0.17216702268174186</v>
      </c>
      <c r="E40" s="304">
        <f>D40</f>
        <v>0.17216702268174186</v>
      </c>
      <c r="G40" s="267"/>
    </row>
    <row r="41" spans="1:7" ht="15.6" customHeight="1" x14ac:dyDescent="0.25">
      <c r="A41" s="315" t="s">
        <v>2292</v>
      </c>
      <c r="B41" s="302" t="s">
        <v>2293</v>
      </c>
      <c r="C41" s="303">
        <f>VLOOKUP($A$11,складові!$A$7:$FZ$406,140,FALSE)*12</f>
        <v>0</v>
      </c>
      <c r="D41" s="304">
        <f>C41/12/$D$15</f>
        <v>0</v>
      </c>
      <c r="E41" s="304">
        <v>0</v>
      </c>
      <c r="G41" s="267"/>
    </row>
    <row r="42" spans="1:7" ht="24" customHeight="1" x14ac:dyDescent="0.25">
      <c r="A42" s="315" t="s">
        <v>2294</v>
      </c>
      <c r="B42" s="302" t="s">
        <v>2295</v>
      </c>
      <c r="C42" s="303">
        <f>VLOOKUP($A$11,складові!$A$7:$FZ$406,147,FALSE)*12</f>
        <v>452.48687007910439</v>
      </c>
      <c r="D42" s="304">
        <f>C42/12/($D$15+$E$15)</f>
        <v>0.15353110412564616</v>
      </c>
      <c r="E42" s="304">
        <f>D42</f>
        <v>0.15353110412564616</v>
      </c>
      <c r="G42" s="267"/>
    </row>
    <row r="43" spans="1:7" ht="18.75" customHeight="1" x14ac:dyDescent="0.25">
      <c r="A43" s="315" t="s">
        <v>2296</v>
      </c>
      <c r="B43" s="302" t="s">
        <v>13</v>
      </c>
      <c r="C43" s="303">
        <f>VLOOKUP($A$11,складові!$A$7:$FZ$406,151,FALSE)*12</f>
        <v>0</v>
      </c>
      <c r="D43" s="304">
        <f>C43/12/($D$15+$E$15)</f>
        <v>0</v>
      </c>
      <c r="E43" s="304">
        <f>D43</f>
        <v>0</v>
      </c>
      <c r="G43" s="267"/>
    </row>
    <row r="44" spans="1:7" ht="19.350000000000001" customHeight="1" x14ac:dyDescent="0.25">
      <c r="A44" s="315" t="s">
        <v>2297</v>
      </c>
      <c r="B44" s="302" t="s">
        <v>14</v>
      </c>
      <c r="C44" s="303">
        <f>VLOOKUP($A$11,складові!$A$7:$FZ$406,154,FALSE)*12</f>
        <v>0</v>
      </c>
      <c r="D44" s="304">
        <f>C44/12/($D$15+$E$15)</f>
        <v>0</v>
      </c>
      <c r="E44" s="304">
        <f>D44</f>
        <v>0</v>
      </c>
      <c r="G44" s="267"/>
    </row>
    <row r="45" spans="1:7" ht="38.1" customHeight="1" x14ac:dyDescent="0.25">
      <c r="A45" s="315" t="s">
        <v>2298</v>
      </c>
      <c r="B45" s="302" t="s">
        <v>2299</v>
      </c>
      <c r="C45" s="303">
        <f>C46+C47</f>
        <v>0</v>
      </c>
      <c r="D45" s="304">
        <f>D46+D47</f>
        <v>0</v>
      </c>
      <c r="E45" s="304">
        <f>E46+E47</f>
        <v>0</v>
      </c>
      <c r="G45" s="267"/>
    </row>
    <row r="46" spans="1:7" s="325" customFormat="1" ht="17.25" customHeight="1" x14ac:dyDescent="0.25">
      <c r="A46" s="321" t="s">
        <v>2300</v>
      </c>
      <c r="B46" s="322" t="s">
        <v>2301</v>
      </c>
      <c r="C46" s="309">
        <f>VLOOKUP($A$11,складові!$A$7:$FZ$406,157,FALSE)*12</f>
        <v>0</v>
      </c>
      <c r="D46" s="323">
        <f>C46/12/($D$15+$E$15)</f>
        <v>0</v>
      </c>
      <c r="E46" s="323">
        <f>D46</f>
        <v>0</v>
      </c>
      <c r="G46" s="326"/>
    </row>
    <row r="47" spans="1:7" s="325" customFormat="1" ht="15.6" hidden="1" customHeight="1" x14ac:dyDescent="0.25">
      <c r="A47" s="321" t="s">
        <v>2302</v>
      </c>
      <c r="B47" s="322" t="s">
        <v>2303</v>
      </c>
      <c r="C47" s="309">
        <f>VLOOKUP($A$11,складові!$A$7:$FZ$406,160,FALSE)*12</f>
        <v>0</v>
      </c>
      <c r="D47" s="323">
        <v>0</v>
      </c>
      <c r="E47" s="323">
        <v>0</v>
      </c>
      <c r="G47" s="326"/>
    </row>
    <row r="48" spans="1:7" ht="17.25" customHeight="1" thickBot="1" x14ac:dyDescent="0.3">
      <c r="A48" s="327" t="s">
        <v>2214</v>
      </c>
      <c r="B48" s="328" t="s">
        <v>2221</v>
      </c>
      <c r="C48" s="309">
        <f>VLOOKUP($A$11,складові!$A$7:$FZ$406,161,FALSE)*12</f>
        <v>982.13720000000012</v>
      </c>
      <c r="D48" s="310">
        <f>C48/12/($D$15+$E$15)</f>
        <v>0.33324416395222589</v>
      </c>
      <c r="E48" s="329">
        <f>D48</f>
        <v>0.33324416395222589</v>
      </c>
    </row>
    <row r="49" spans="1:7" ht="23.65" customHeight="1" thickBot="1" x14ac:dyDescent="0.3">
      <c r="A49" s="331" t="s">
        <v>2304</v>
      </c>
      <c r="B49" s="332" t="s">
        <v>2305</v>
      </c>
      <c r="C49" s="333">
        <f>C16+C48</f>
        <v>5689.9321481042361</v>
      </c>
      <c r="D49" s="334">
        <f>D16+D48</f>
        <v>1.9306230144219045</v>
      </c>
      <c r="E49" s="334">
        <f>E16+E48</f>
        <v>1.9306230144219045</v>
      </c>
    </row>
    <row r="50" spans="1:7" ht="23.1" customHeight="1" thickBot="1" x14ac:dyDescent="0.3">
      <c r="A50" s="335" t="s">
        <v>2306</v>
      </c>
      <c r="B50" s="336" t="s">
        <v>2307</v>
      </c>
      <c r="C50" s="337">
        <f>C49*1.2</f>
        <v>6827.9185777250832</v>
      </c>
      <c r="D50" s="338">
        <f>D49*1.2</f>
        <v>2.3167476173062855</v>
      </c>
      <c r="E50" s="338">
        <f>E49*1.2</f>
        <v>2.3167476173062855</v>
      </c>
      <c r="G50" s="339"/>
    </row>
    <row r="51" spans="1:7" ht="23.1" customHeight="1" thickBot="1" x14ac:dyDescent="0.3">
      <c r="A51" s="335"/>
      <c r="B51" s="336" t="s">
        <v>2227</v>
      </c>
      <c r="C51" s="360">
        <f>VLOOKUP($A$11,складові!$A$7:$FZ$406,168,FALSE)</f>
        <v>0.05</v>
      </c>
      <c r="D51" s="362">
        <f>C51</f>
        <v>0.05</v>
      </c>
      <c r="E51" s="362">
        <f>C51</f>
        <v>0.05</v>
      </c>
      <c r="G51" s="339"/>
    </row>
    <row r="52" spans="1:7" ht="22.15" customHeight="1" thickBot="1" x14ac:dyDescent="0.3">
      <c r="A52" s="331" t="s">
        <v>2308</v>
      </c>
      <c r="B52" s="332" t="s">
        <v>2309</v>
      </c>
      <c r="C52" s="333">
        <f>C50*C51</f>
        <v>341.39592888625418</v>
      </c>
      <c r="D52" s="334">
        <f>D50*D51</f>
        <v>0.11583738086531428</v>
      </c>
      <c r="E52" s="334">
        <f t="shared" ref="E52" si="4">E50*E51</f>
        <v>0.11583738086531428</v>
      </c>
      <c r="F52" s="312"/>
    </row>
    <row r="53" spans="1:7" ht="23.65" customHeight="1" thickBot="1" x14ac:dyDescent="0.3">
      <c r="A53" s="335" t="s">
        <v>2310</v>
      </c>
      <c r="B53" s="336" t="s">
        <v>2311</v>
      </c>
      <c r="C53" s="337">
        <f>C50+C52</f>
        <v>7169.3145066113375</v>
      </c>
      <c r="D53" s="338"/>
      <c r="E53" s="338"/>
    </row>
    <row r="54" spans="1:7" ht="20.45" customHeight="1" thickBot="1" x14ac:dyDescent="0.3">
      <c r="A54" s="335" t="s">
        <v>2312</v>
      </c>
      <c r="B54" s="341" t="s">
        <v>2313</v>
      </c>
      <c r="C54" s="337"/>
      <c r="D54" s="338">
        <f>D50+D52</f>
        <v>2.4325849981715999</v>
      </c>
      <c r="E54" s="338">
        <f t="shared" ref="E54" si="5">E50+E52</f>
        <v>2.4325849981715999</v>
      </c>
    </row>
    <row r="55" spans="1:7" ht="15.75" customHeight="1" x14ac:dyDescent="0.25">
      <c r="A55" s="342"/>
      <c r="B55" s="488"/>
      <c r="C55" s="489"/>
      <c r="D55" s="490"/>
      <c r="E55" s="490"/>
    </row>
    <row r="56" spans="1:7" ht="27.75" customHeight="1" x14ac:dyDescent="0.25">
      <c r="A56" s="342"/>
      <c r="B56" s="343" t="s">
        <v>2814</v>
      </c>
      <c r="C56" s="344"/>
      <c r="D56" s="345"/>
      <c r="E56" s="345" t="s">
        <v>2815</v>
      </c>
    </row>
    <row r="57" spans="1:7" ht="15" hidden="1" customHeight="1" x14ac:dyDescent="0.25">
      <c r="A57" s="499" t="s">
        <v>2233</v>
      </c>
      <c r="B57" s="499"/>
      <c r="C57" s="499"/>
      <c r="D57" s="499"/>
      <c r="E57" s="500"/>
    </row>
    <row r="58" spans="1:7" ht="27.75" hidden="1" customHeight="1" x14ac:dyDescent="0.25">
      <c r="A58" s="271" t="s">
        <v>2234</v>
      </c>
      <c r="B58" s="271"/>
      <c r="C58" s="272"/>
      <c r="D58" s="273" t="s">
        <v>2235</v>
      </c>
      <c r="E58" s="346"/>
    </row>
    <row r="59" spans="1:7" ht="16.5" hidden="1" customHeight="1" x14ac:dyDescent="0.25">
      <c r="A59" s="271"/>
      <c r="B59" s="271"/>
      <c r="C59" s="271"/>
      <c r="D59" s="347"/>
      <c r="E59" s="346"/>
      <c r="G59" s="267"/>
    </row>
    <row r="60" spans="1:7" ht="21" hidden="1" customHeight="1" x14ac:dyDescent="0.25">
      <c r="A60" s="271" t="s">
        <v>2236</v>
      </c>
      <c r="B60" s="271"/>
      <c r="C60" s="272"/>
      <c r="D60" s="273" t="s">
        <v>2237</v>
      </c>
      <c r="E60" s="274"/>
      <c r="G60" s="267"/>
    </row>
    <row r="61" spans="1:7" ht="18.75" hidden="1" customHeight="1" x14ac:dyDescent="0.25">
      <c r="A61" s="275" t="s">
        <v>2238</v>
      </c>
      <c r="B61" s="275"/>
      <c r="C61" s="275"/>
      <c r="D61" s="275" t="s">
        <v>2239</v>
      </c>
      <c r="E61" s="276"/>
      <c r="G61" s="267"/>
    </row>
    <row r="62" spans="1:7" ht="15.75" hidden="1" customHeight="1" x14ac:dyDescent="0.25">
      <c r="A62" s="275" t="s">
        <v>2314</v>
      </c>
      <c r="B62" s="275"/>
      <c r="C62" s="348"/>
      <c r="D62" s="275" t="s">
        <v>2314</v>
      </c>
      <c r="F62" s="350"/>
      <c r="G62" s="267"/>
    </row>
    <row r="63" spans="1:7" ht="18" customHeight="1" x14ac:dyDescent="0.25">
      <c r="C63" s="351"/>
      <c r="D63" s="352"/>
      <c r="E63" s="267"/>
      <c r="F63" s="350"/>
      <c r="G63" s="267"/>
    </row>
    <row r="64" spans="1:7" ht="15.75" x14ac:dyDescent="0.25">
      <c r="A64" s="350"/>
      <c r="B64" s="476">
        <v>44280</v>
      </c>
      <c r="C64" s="348"/>
      <c r="D64" s="349"/>
      <c r="E64" s="487">
        <f>VLOOKUP($A$11,складові!$A$7:$GG$406,189,FALSE)</f>
        <v>1</v>
      </c>
      <c r="G64" s="267"/>
    </row>
    <row r="65" spans="1:7" hidden="1" x14ac:dyDescent="0.25">
      <c r="A65" s="350"/>
      <c r="B65" s="350"/>
      <c r="C65" s="434">
        <f>C53/12</f>
        <v>597.44287555094479</v>
      </c>
      <c r="D65" s="267"/>
      <c r="E65" s="267"/>
      <c r="G65" s="267"/>
    </row>
    <row r="66" spans="1:7" hidden="1" x14ac:dyDescent="0.25">
      <c r="A66" s="350"/>
      <c r="B66" s="350"/>
      <c r="G66" s="267"/>
    </row>
    <row r="67" spans="1:7" hidden="1" x14ac:dyDescent="0.25">
      <c r="A67" s="350"/>
      <c r="B67" s="350"/>
      <c r="G67" s="267"/>
    </row>
    <row r="68" spans="1:7" hidden="1" x14ac:dyDescent="0.25"/>
    <row r="69" spans="1:7" hidden="1" x14ac:dyDescent="0.25"/>
    <row r="70" spans="1:7" hidden="1" x14ac:dyDescent="0.25"/>
    <row r="71" spans="1:7" hidden="1" x14ac:dyDescent="0.25"/>
    <row r="72" spans="1:7" hidden="1" x14ac:dyDescent="0.25"/>
    <row r="73" spans="1:7" hidden="1" x14ac:dyDescent="0.25"/>
    <row r="74" spans="1:7" ht="165" hidden="1" customHeight="1" x14ac:dyDescent="0.25">
      <c r="A74" s="501" t="s">
        <v>2817</v>
      </c>
      <c r="B74" s="502"/>
      <c r="C74" s="502"/>
      <c r="D74" s="502"/>
      <c r="E74" s="502"/>
    </row>
  </sheetData>
  <mergeCells count="11">
    <mergeCell ref="A8:E8"/>
    <mergeCell ref="A1:B1"/>
    <mergeCell ref="A2:E2"/>
    <mergeCell ref="A3:D3"/>
    <mergeCell ref="A4:E4"/>
    <mergeCell ref="A7:E7"/>
    <mergeCell ref="A10:E10"/>
    <mergeCell ref="A11:E11"/>
    <mergeCell ref="A12:E12"/>
    <mergeCell ref="A57:E57"/>
    <mergeCell ref="A74:E74"/>
  </mergeCells>
  <pageMargins left="0.11811023622047245" right="0.11811023622047245" top="0.15748031496062992" bottom="0.15748031496062992" header="0.31496062992125984" footer="0.31496062992125984"/>
  <pageSetup paperSize="9" scale="70" orientation="portrait" horizontalDpi="360" verticalDpi="360" r:id="rId1"/>
  <drawing r:id="rId2"/>
  <legacyDrawing r:id="rId3"/>
  <controls>
    <mc:AlternateContent xmlns:mc="http://schemas.openxmlformats.org/markup-compatibility/2006">
      <mc:Choice Requires="x14">
        <control shapeId="28673" r:id="rId4" name="ComboBox1">
          <controlPr defaultSize="0" autoLine="0" linkedCell="A11" listFillRange="складові!A10:A123" r:id="rId5">
            <anchor moveWithCells="1">
              <from>
                <xdr:col>4</xdr:col>
                <xdr:colOff>1524000</xdr:colOff>
                <xdr:row>5</xdr:row>
                <xdr:rowOff>219075</xdr:rowOff>
              </from>
              <to>
                <xdr:col>16</xdr:col>
                <xdr:colOff>495300</xdr:colOff>
                <xdr:row>7</xdr:row>
                <xdr:rowOff>95250</xdr:rowOff>
              </to>
            </anchor>
          </controlPr>
        </control>
      </mc:Choice>
      <mc:Fallback>
        <control shapeId="28673" r:id="rId4" name="ComboBox1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N414"/>
  <sheetViews>
    <sheetView topLeftCell="A100" workbookViewId="0">
      <selection activeCell="C405" sqref="C10:C405"/>
    </sheetView>
  </sheetViews>
  <sheetFormatPr defaultRowHeight="15" x14ac:dyDescent="0.25"/>
  <cols>
    <col min="1" max="1" width="9.140625" style="28"/>
    <col min="2" max="5" width="36.5703125" style="29" customWidth="1"/>
    <col min="6" max="6" width="9.140625" style="138"/>
    <col min="7" max="7" width="11.5703125" style="138" customWidth="1"/>
    <col min="8" max="8" width="13.5703125" style="29" customWidth="1"/>
    <col min="9" max="10" width="9.140625" style="29" customWidth="1"/>
    <col min="11" max="12" width="10" style="28" bestFit="1" customWidth="1"/>
    <col min="13" max="39" width="9.28515625" style="28" bestFit="1" customWidth="1"/>
    <col min="40" max="16384" width="9.140625" style="29"/>
  </cols>
  <sheetData>
    <row r="1" spans="1:40" x14ac:dyDescent="0.25">
      <c r="A1" s="153"/>
      <c r="B1" s="120"/>
      <c r="C1" s="464"/>
      <c r="D1" s="464"/>
      <c r="E1" s="464"/>
      <c r="F1" s="134"/>
      <c r="G1" s="134"/>
      <c r="H1" s="120"/>
      <c r="I1" s="120"/>
      <c r="J1" s="120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2"/>
    </row>
    <row r="2" spans="1:40" x14ac:dyDescent="0.25">
      <c r="A2" s="591" t="s">
        <v>1880</v>
      </c>
      <c r="B2" s="592"/>
      <c r="C2" s="592"/>
      <c r="D2" s="592"/>
      <c r="E2" s="592"/>
      <c r="F2" s="592"/>
      <c r="G2" s="592"/>
      <c r="H2" s="592"/>
      <c r="I2" s="592"/>
      <c r="J2" s="592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2"/>
    </row>
    <row r="3" spans="1:40" x14ac:dyDescent="0.25">
      <c r="A3" s="593" t="s">
        <v>1881</v>
      </c>
      <c r="B3" s="592"/>
      <c r="C3" s="592"/>
      <c r="D3" s="592"/>
      <c r="E3" s="592"/>
      <c r="F3" s="592"/>
      <c r="G3" s="592"/>
      <c r="H3" s="592"/>
      <c r="I3" s="592"/>
      <c r="J3" s="592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/>
      <c r="AI3" s="121"/>
      <c r="AJ3" s="121"/>
      <c r="AK3" s="121"/>
      <c r="AL3" s="121"/>
      <c r="AM3" s="121"/>
      <c r="AN3" s="122"/>
    </row>
    <row r="4" spans="1:40" x14ac:dyDescent="0.25">
      <c r="A4" s="594" t="s">
        <v>1882</v>
      </c>
      <c r="B4" s="592"/>
      <c r="C4" s="592"/>
      <c r="D4" s="592"/>
      <c r="E4" s="592"/>
      <c r="F4" s="592"/>
      <c r="G4" s="592"/>
      <c r="H4" s="592"/>
      <c r="I4" s="592"/>
      <c r="J4" s="592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2"/>
    </row>
    <row r="5" spans="1:40" x14ac:dyDescent="0.25">
      <c r="A5" s="153"/>
      <c r="B5" s="120"/>
      <c r="C5" s="464"/>
      <c r="D5" s="464"/>
      <c r="E5" s="464"/>
      <c r="F5" s="134"/>
      <c r="G5" s="134"/>
      <c r="H5" s="120"/>
      <c r="I5" s="120"/>
      <c r="J5" s="120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2"/>
    </row>
    <row r="6" spans="1:40" ht="16.5" thickBot="1" x14ac:dyDescent="0.3">
      <c r="A6" s="114"/>
      <c r="B6" s="120"/>
      <c r="C6" s="464"/>
      <c r="D6" s="464"/>
      <c r="E6" s="464"/>
      <c r="F6" s="135"/>
      <c r="G6" s="135"/>
      <c r="H6" s="111"/>
      <c r="I6" s="111"/>
      <c r="J6" s="120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2"/>
    </row>
    <row r="7" spans="1:40" ht="44.25" customHeight="1" thickBot="1" x14ac:dyDescent="0.3">
      <c r="A7" s="523" t="s">
        <v>1883</v>
      </c>
      <c r="B7" s="523" t="s">
        <v>832</v>
      </c>
      <c r="C7" s="465"/>
      <c r="D7" s="465"/>
      <c r="E7" s="465"/>
      <c r="F7" s="569" t="s">
        <v>1884</v>
      </c>
      <c r="G7" s="523" t="s">
        <v>2209</v>
      </c>
      <c r="H7" s="523" t="s">
        <v>1885</v>
      </c>
      <c r="I7" s="523" t="s">
        <v>1886</v>
      </c>
      <c r="J7" s="595" t="s">
        <v>1887</v>
      </c>
      <c r="K7" s="567" t="s">
        <v>1900</v>
      </c>
      <c r="L7" s="567"/>
      <c r="M7" s="567"/>
      <c r="N7" s="567"/>
      <c r="O7" s="567" t="s">
        <v>1901</v>
      </c>
      <c r="P7" s="567"/>
      <c r="Q7" s="567"/>
      <c r="R7" s="567"/>
      <c r="S7" s="567"/>
      <c r="T7" s="567"/>
      <c r="U7" s="567"/>
      <c r="V7" s="567"/>
      <c r="W7" s="567"/>
      <c r="X7" s="567"/>
      <c r="Y7" s="567"/>
      <c r="Z7" s="567"/>
      <c r="AA7" s="567"/>
      <c r="AB7" s="567"/>
      <c r="AC7" s="567"/>
      <c r="AD7" s="567"/>
      <c r="AE7" s="567"/>
      <c r="AF7" s="567"/>
      <c r="AG7" s="567"/>
      <c r="AH7" s="567"/>
      <c r="AI7" s="567"/>
      <c r="AJ7" s="567"/>
      <c r="AK7" s="567"/>
      <c r="AL7" s="567"/>
      <c r="AM7" s="567"/>
      <c r="AN7" s="124"/>
    </row>
    <row r="8" spans="1:40" ht="42.75" customHeight="1" thickBot="1" x14ac:dyDescent="0.3">
      <c r="A8" s="523"/>
      <c r="B8" s="523"/>
      <c r="C8" s="465"/>
      <c r="D8" s="465"/>
      <c r="E8" s="465"/>
      <c r="F8" s="569"/>
      <c r="G8" s="523"/>
      <c r="H8" s="523"/>
      <c r="I8" s="523"/>
      <c r="J8" s="595"/>
      <c r="K8" s="567" t="s">
        <v>1933</v>
      </c>
      <c r="L8" s="567" t="s">
        <v>1934</v>
      </c>
      <c r="M8" s="567" t="s">
        <v>1919</v>
      </c>
      <c r="N8" s="567" t="s">
        <v>1913</v>
      </c>
      <c r="O8" s="567" t="s">
        <v>1935</v>
      </c>
      <c r="P8" s="567"/>
      <c r="Q8" s="567"/>
      <c r="R8" s="567"/>
      <c r="S8" s="567"/>
      <c r="T8" s="567"/>
      <c r="U8" s="567"/>
      <c r="V8" s="567"/>
      <c r="W8" s="567" t="s">
        <v>1891</v>
      </c>
      <c r="X8" s="567" t="s">
        <v>1892</v>
      </c>
      <c r="Y8" s="567" t="s">
        <v>1893</v>
      </c>
      <c r="Z8" s="567"/>
      <c r="AA8" s="567"/>
      <c r="AB8" s="567"/>
      <c r="AC8" s="567"/>
      <c r="AD8" s="567"/>
      <c r="AE8" s="567"/>
      <c r="AF8" s="567" t="s">
        <v>1894</v>
      </c>
      <c r="AG8" s="567"/>
      <c r="AH8" s="567"/>
      <c r="AI8" s="567"/>
      <c r="AJ8" s="567" t="s">
        <v>1895</v>
      </c>
      <c r="AK8" s="567"/>
      <c r="AL8" s="567"/>
      <c r="AM8" s="567" t="s">
        <v>1896</v>
      </c>
      <c r="AN8" s="124"/>
    </row>
    <row r="9" spans="1:40" ht="60.75" thickBot="1" x14ac:dyDescent="0.3">
      <c r="A9" s="523"/>
      <c r="B9" s="523"/>
      <c r="C9" s="465"/>
      <c r="D9" s="465"/>
      <c r="E9" s="465"/>
      <c r="F9" s="569"/>
      <c r="G9" s="523"/>
      <c r="H9" s="523"/>
      <c r="I9" s="523"/>
      <c r="J9" s="595"/>
      <c r="K9" s="567"/>
      <c r="L9" s="567"/>
      <c r="M9" s="567"/>
      <c r="N9" s="567"/>
      <c r="O9" s="154" t="s">
        <v>1936</v>
      </c>
      <c r="P9" s="154" t="s">
        <v>1904</v>
      </c>
      <c r="Q9" s="154" t="s">
        <v>1905</v>
      </c>
      <c r="R9" s="154" t="s">
        <v>1906</v>
      </c>
      <c r="S9" s="154" t="s">
        <v>1907</v>
      </c>
      <c r="T9" s="154" t="s">
        <v>1908</v>
      </c>
      <c r="U9" s="154" t="s">
        <v>1909</v>
      </c>
      <c r="V9" s="154" t="s">
        <v>1910</v>
      </c>
      <c r="W9" s="567"/>
      <c r="X9" s="567"/>
      <c r="Y9" s="154" t="s">
        <v>1921</v>
      </c>
      <c r="Z9" s="154" t="s">
        <v>1922</v>
      </c>
      <c r="AA9" s="154" t="s">
        <v>1923</v>
      </c>
      <c r="AB9" s="154" t="s">
        <v>1924</v>
      </c>
      <c r="AC9" s="154" t="s">
        <v>1925</v>
      </c>
      <c r="AD9" s="154" t="s">
        <v>1926</v>
      </c>
      <c r="AE9" s="154" t="s">
        <v>1927</v>
      </c>
      <c r="AF9" s="154" t="s">
        <v>1937</v>
      </c>
      <c r="AG9" s="154" t="s">
        <v>1938</v>
      </c>
      <c r="AH9" s="154" t="s">
        <v>1939</v>
      </c>
      <c r="AI9" s="154" t="s">
        <v>1940</v>
      </c>
      <c r="AJ9" s="154" t="s">
        <v>1937</v>
      </c>
      <c r="AK9" s="154" t="s">
        <v>1938</v>
      </c>
      <c r="AL9" s="154" t="s">
        <v>1941</v>
      </c>
      <c r="AM9" s="567"/>
      <c r="AN9" s="124"/>
    </row>
    <row r="10" spans="1:40" ht="15" customHeight="1" x14ac:dyDescent="0.25">
      <c r="A10" s="115" t="s">
        <v>25</v>
      </c>
      <c r="B10" s="113" t="s">
        <v>1476</v>
      </c>
      <c r="C10" s="66" t="s">
        <v>103</v>
      </c>
      <c r="D10" s="113"/>
      <c r="E10" s="113"/>
      <c r="F10" s="155">
        <v>1</v>
      </c>
      <c r="G10" s="141">
        <f>H10+J10</f>
        <v>263.3</v>
      </c>
      <c r="H10" s="113">
        <v>263.3</v>
      </c>
      <c r="I10" s="113">
        <v>0</v>
      </c>
      <c r="J10" s="113">
        <v>0</v>
      </c>
      <c r="K10" s="116">
        <v>142.80040666666699</v>
      </c>
      <c r="L10" s="116">
        <v>350.88371843260597</v>
      </c>
      <c r="M10" s="116">
        <v>81.234867340466593</v>
      </c>
      <c r="N10" s="116">
        <v>36.776122528921498</v>
      </c>
      <c r="O10" s="116">
        <v>0</v>
      </c>
      <c r="P10" s="116">
        <v>0</v>
      </c>
      <c r="Q10" s="116">
        <v>0</v>
      </c>
      <c r="R10" s="116">
        <v>0</v>
      </c>
      <c r="S10" s="116">
        <v>0</v>
      </c>
      <c r="T10" s="116">
        <v>0</v>
      </c>
      <c r="U10" s="116">
        <v>0</v>
      </c>
      <c r="V10" s="116">
        <v>1</v>
      </c>
      <c r="W10" s="116">
        <v>8.7319999999999997E-4</v>
      </c>
      <c r="X10" s="116">
        <v>5.254E-3</v>
      </c>
      <c r="Y10" s="116">
        <v>0</v>
      </c>
      <c r="Z10" s="116">
        <v>0</v>
      </c>
      <c r="AA10" s="116">
        <v>0</v>
      </c>
      <c r="AB10" s="116">
        <v>0</v>
      </c>
      <c r="AC10" s="116">
        <v>0</v>
      </c>
      <c r="AD10" s="116">
        <v>0</v>
      </c>
      <c r="AE10" s="116">
        <v>0</v>
      </c>
      <c r="AF10" s="116">
        <v>0</v>
      </c>
      <c r="AG10" s="116">
        <v>0</v>
      </c>
      <c r="AH10" s="116">
        <v>0</v>
      </c>
      <c r="AI10" s="116">
        <v>0</v>
      </c>
      <c r="AJ10" s="116">
        <v>0</v>
      </c>
      <c r="AK10" s="116">
        <v>0</v>
      </c>
      <c r="AL10" s="116">
        <v>0</v>
      </c>
      <c r="AM10" s="116">
        <v>0</v>
      </c>
      <c r="AN10" s="125"/>
    </row>
    <row r="11" spans="1:40" ht="15" customHeight="1" x14ac:dyDescent="0.25">
      <c r="A11" s="115" t="s">
        <v>26</v>
      </c>
      <c r="B11" s="113" t="s">
        <v>1477</v>
      </c>
      <c r="C11" s="66" t="s">
        <v>104</v>
      </c>
      <c r="D11" s="113"/>
      <c r="E11" s="113"/>
      <c r="F11" s="155">
        <v>1</v>
      </c>
      <c r="G11" s="141">
        <f t="shared" ref="G11:G74" si="0">H11+J11</f>
        <v>317.88</v>
      </c>
      <c r="H11" s="113">
        <v>317.88</v>
      </c>
      <c r="I11" s="113">
        <v>0</v>
      </c>
      <c r="J11" s="113">
        <v>0</v>
      </c>
      <c r="K11" s="117">
        <v>187.60574444444401</v>
      </c>
      <c r="L11" s="117">
        <v>479.88745285699002</v>
      </c>
      <c r="M11" s="117">
        <v>106.723279842111</v>
      </c>
      <c r="N11" s="117">
        <v>50.297003933941099</v>
      </c>
      <c r="O11" s="117">
        <v>0</v>
      </c>
      <c r="P11" s="117">
        <v>0</v>
      </c>
      <c r="Q11" s="117">
        <v>0</v>
      </c>
      <c r="R11" s="117">
        <v>0</v>
      </c>
      <c r="S11" s="117">
        <v>0</v>
      </c>
      <c r="T11" s="117">
        <v>0</v>
      </c>
      <c r="U11" s="117">
        <v>0</v>
      </c>
      <c r="V11" s="117">
        <v>1</v>
      </c>
      <c r="W11" s="117">
        <v>7.8089999999999995E-4</v>
      </c>
      <c r="X11" s="117">
        <v>8.0400000000000003E-3</v>
      </c>
      <c r="Y11" s="117">
        <v>0</v>
      </c>
      <c r="Z11" s="117">
        <v>0</v>
      </c>
      <c r="AA11" s="117">
        <v>0</v>
      </c>
      <c r="AB11" s="117">
        <v>0</v>
      </c>
      <c r="AC11" s="117">
        <v>0</v>
      </c>
      <c r="AD11" s="117">
        <v>0</v>
      </c>
      <c r="AE11" s="117">
        <v>0</v>
      </c>
      <c r="AF11" s="117">
        <v>0</v>
      </c>
      <c r="AG11" s="117">
        <v>0</v>
      </c>
      <c r="AH11" s="117">
        <v>0</v>
      </c>
      <c r="AI11" s="117">
        <v>0</v>
      </c>
      <c r="AJ11" s="117">
        <v>0</v>
      </c>
      <c r="AK11" s="117">
        <v>0</v>
      </c>
      <c r="AL11" s="117">
        <v>0</v>
      </c>
      <c r="AM11" s="117">
        <v>0</v>
      </c>
      <c r="AN11" s="125"/>
    </row>
    <row r="12" spans="1:40" ht="15" customHeight="1" x14ac:dyDescent="0.25">
      <c r="A12" s="115" t="s">
        <v>27</v>
      </c>
      <c r="B12" s="113" t="s">
        <v>1478</v>
      </c>
      <c r="C12" s="66" t="s">
        <v>105</v>
      </c>
      <c r="D12" s="113"/>
      <c r="E12" s="113"/>
      <c r="F12" s="155">
        <v>1</v>
      </c>
      <c r="G12" s="141">
        <f t="shared" si="0"/>
        <v>95.5</v>
      </c>
      <c r="H12" s="113">
        <v>95.5</v>
      </c>
      <c r="I12" s="113">
        <v>0</v>
      </c>
      <c r="J12" s="113">
        <v>0</v>
      </c>
      <c r="K12" s="117">
        <v>51.528017777777698</v>
      </c>
      <c r="L12" s="117">
        <v>131.32267305286399</v>
      </c>
      <c r="M12" s="117">
        <v>29.312743473244399</v>
      </c>
      <c r="N12" s="117">
        <v>13.7639293626707</v>
      </c>
      <c r="O12" s="117">
        <v>0</v>
      </c>
      <c r="P12" s="117">
        <v>0</v>
      </c>
      <c r="Q12" s="117">
        <v>0</v>
      </c>
      <c r="R12" s="117">
        <v>0</v>
      </c>
      <c r="S12" s="117">
        <v>0</v>
      </c>
      <c r="T12" s="117">
        <v>0</v>
      </c>
      <c r="U12" s="117">
        <v>0</v>
      </c>
      <c r="V12" s="117">
        <v>1</v>
      </c>
      <c r="W12" s="117">
        <v>2.8200000000000002E-4</v>
      </c>
      <c r="X12" s="117">
        <v>2.196E-3</v>
      </c>
      <c r="Y12" s="117">
        <v>0</v>
      </c>
      <c r="Z12" s="117">
        <v>0</v>
      </c>
      <c r="AA12" s="117">
        <v>0</v>
      </c>
      <c r="AB12" s="117">
        <v>0</v>
      </c>
      <c r="AC12" s="117">
        <v>0</v>
      </c>
      <c r="AD12" s="117">
        <v>0</v>
      </c>
      <c r="AE12" s="117">
        <v>0</v>
      </c>
      <c r="AF12" s="117">
        <v>0</v>
      </c>
      <c r="AG12" s="117">
        <v>0</v>
      </c>
      <c r="AH12" s="117">
        <v>0</v>
      </c>
      <c r="AI12" s="117">
        <v>0</v>
      </c>
      <c r="AJ12" s="117">
        <v>0</v>
      </c>
      <c r="AK12" s="117">
        <v>0</v>
      </c>
      <c r="AL12" s="117">
        <v>0</v>
      </c>
      <c r="AM12" s="117">
        <v>0</v>
      </c>
      <c r="AN12" s="125"/>
    </row>
    <row r="13" spans="1:40" ht="15" customHeight="1" x14ac:dyDescent="0.25">
      <c r="A13" s="115" t="s">
        <v>28</v>
      </c>
      <c r="B13" s="113" t="s">
        <v>1479</v>
      </c>
      <c r="C13" s="66" t="s">
        <v>106</v>
      </c>
      <c r="D13" s="113"/>
      <c r="E13" s="113"/>
      <c r="F13" s="155">
        <v>1</v>
      </c>
      <c r="G13" s="141">
        <f t="shared" si="0"/>
        <v>147.5</v>
      </c>
      <c r="H13" s="113">
        <v>147.5</v>
      </c>
      <c r="I13" s="113">
        <v>0</v>
      </c>
      <c r="J13" s="113">
        <v>0</v>
      </c>
      <c r="K13" s="117">
        <v>90.492544444444405</v>
      </c>
      <c r="L13" s="117">
        <v>203.488580995071</v>
      </c>
      <c r="M13" s="117">
        <v>51.4784937581111</v>
      </c>
      <c r="N13" s="117">
        <v>21.327638174093401</v>
      </c>
      <c r="O13" s="117">
        <v>0</v>
      </c>
      <c r="P13" s="117">
        <v>0</v>
      </c>
      <c r="Q13" s="117">
        <v>0</v>
      </c>
      <c r="R13" s="117">
        <v>0</v>
      </c>
      <c r="S13" s="117">
        <v>0</v>
      </c>
      <c r="T13" s="117">
        <v>0</v>
      </c>
      <c r="U13" s="117">
        <v>0</v>
      </c>
      <c r="V13" s="117">
        <v>1</v>
      </c>
      <c r="W13" s="117">
        <v>5.9650000000000002E-4</v>
      </c>
      <c r="X13" s="117">
        <v>2.1329999999999999E-3</v>
      </c>
      <c r="Y13" s="117">
        <v>0</v>
      </c>
      <c r="Z13" s="117">
        <v>0</v>
      </c>
      <c r="AA13" s="117">
        <v>0</v>
      </c>
      <c r="AB13" s="117">
        <v>0</v>
      </c>
      <c r="AC13" s="117">
        <v>0</v>
      </c>
      <c r="AD13" s="117">
        <v>0</v>
      </c>
      <c r="AE13" s="117">
        <v>0</v>
      </c>
      <c r="AF13" s="117">
        <v>0</v>
      </c>
      <c r="AG13" s="117">
        <v>0</v>
      </c>
      <c r="AH13" s="117">
        <v>0</v>
      </c>
      <c r="AI13" s="117">
        <v>0</v>
      </c>
      <c r="AJ13" s="117">
        <v>0</v>
      </c>
      <c r="AK13" s="117">
        <v>0</v>
      </c>
      <c r="AL13" s="117">
        <v>0</v>
      </c>
      <c r="AM13" s="117">
        <v>0</v>
      </c>
      <c r="AN13" s="125"/>
    </row>
    <row r="14" spans="1:40" ht="15" customHeight="1" x14ac:dyDescent="0.25">
      <c r="A14" s="115" t="s">
        <v>29</v>
      </c>
      <c r="B14" s="113" t="s">
        <v>1480</v>
      </c>
      <c r="C14" s="66" t="s">
        <v>107</v>
      </c>
      <c r="D14" s="113"/>
      <c r="E14" s="113"/>
      <c r="F14" s="155">
        <v>1</v>
      </c>
      <c r="G14" s="141">
        <f t="shared" si="0"/>
        <v>256.91000000000003</v>
      </c>
      <c r="H14" s="113">
        <v>206.8</v>
      </c>
      <c r="I14" s="113">
        <v>0</v>
      </c>
      <c r="J14" s="113">
        <v>50.11</v>
      </c>
      <c r="K14" s="117">
        <v>134.67433333333301</v>
      </c>
      <c r="L14" s="117">
        <v>329.67400545773103</v>
      </c>
      <c r="M14" s="117">
        <v>76.612188003333301</v>
      </c>
      <c r="N14" s="117">
        <v>34.553132512024803</v>
      </c>
      <c r="O14" s="117">
        <v>0</v>
      </c>
      <c r="P14" s="117">
        <v>0</v>
      </c>
      <c r="Q14" s="117">
        <v>0</v>
      </c>
      <c r="R14" s="117">
        <v>0</v>
      </c>
      <c r="S14" s="117">
        <v>0</v>
      </c>
      <c r="T14" s="117">
        <v>0</v>
      </c>
      <c r="U14" s="117">
        <v>0</v>
      </c>
      <c r="V14" s="117">
        <v>1</v>
      </c>
      <c r="W14" s="117">
        <v>9.5799999999999998E-4</v>
      </c>
      <c r="X14" s="117">
        <v>4.9230000000000003E-3</v>
      </c>
      <c r="Y14" s="117">
        <v>0</v>
      </c>
      <c r="Z14" s="117">
        <v>0</v>
      </c>
      <c r="AA14" s="117">
        <v>0</v>
      </c>
      <c r="AB14" s="117">
        <v>0</v>
      </c>
      <c r="AC14" s="117">
        <v>0</v>
      </c>
      <c r="AD14" s="117">
        <v>0</v>
      </c>
      <c r="AE14" s="117">
        <v>0</v>
      </c>
      <c r="AF14" s="117">
        <v>0</v>
      </c>
      <c r="AG14" s="117">
        <v>8.92E-4</v>
      </c>
      <c r="AH14" s="117">
        <v>0</v>
      </c>
      <c r="AI14" s="117">
        <v>0</v>
      </c>
      <c r="AJ14" s="117">
        <v>0</v>
      </c>
      <c r="AK14" s="117">
        <v>0</v>
      </c>
      <c r="AL14" s="117">
        <v>0</v>
      </c>
      <c r="AM14" s="117">
        <v>7.9500000000000003E-4</v>
      </c>
      <c r="AN14" s="125"/>
    </row>
    <row r="15" spans="1:40" ht="15" customHeight="1" x14ac:dyDescent="0.25">
      <c r="A15" s="115" t="s">
        <v>30</v>
      </c>
      <c r="B15" s="113" t="s">
        <v>1481</v>
      </c>
      <c r="C15" s="66" t="s">
        <v>108</v>
      </c>
      <c r="D15" s="113"/>
      <c r="E15" s="113"/>
      <c r="F15" s="155">
        <v>1</v>
      </c>
      <c r="G15" s="141">
        <f t="shared" si="0"/>
        <v>192.5</v>
      </c>
      <c r="H15" s="113">
        <v>192.5</v>
      </c>
      <c r="I15" s="113">
        <v>0</v>
      </c>
      <c r="J15" s="113">
        <v>0</v>
      </c>
      <c r="K15" s="117">
        <v>118.74297777777799</v>
      </c>
      <c r="L15" s="117">
        <v>349.42348593476299</v>
      </c>
      <c r="M15" s="117">
        <v>67.549317768444297</v>
      </c>
      <c r="N15" s="117">
        <v>36.6230755608225</v>
      </c>
      <c r="O15" s="117">
        <v>0</v>
      </c>
      <c r="P15" s="117">
        <v>0</v>
      </c>
      <c r="Q15" s="117">
        <v>0</v>
      </c>
      <c r="R15" s="117">
        <v>0</v>
      </c>
      <c r="S15" s="117">
        <v>0</v>
      </c>
      <c r="T15" s="117">
        <v>0</v>
      </c>
      <c r="U15" s="117">
        <v>0</v>
      </c>
      <c r="V15" s="117">
        <v>1</v>
      </c>
      <c r="W15" s="117">
        <v>9.5799999999999998E-4</v>
      </c>
      <c r="X15" s="117">
        <v>5.3099999999999996E-3</v>
      </c>
      <c r="Y15" s="117">
        <v>0</v>
      </c>
      <c r="Z15" s="117">
        <v>0</v>
      </c>
      <c r="AA15" s="117">
        <v>0</v>
      </c>
      <c r="AB15" s="117">
        <v>0</v>
      </c>
      <c r="AC15" s="117">
        <v>0</v>
      </c>
      <c r="AD15" s="117">
        <v>0</v>
      </c>
      <c r="AE15" s="117">
        <v>0</v>
      </c>
      <c r="AF15" s="117">
        <v>0</v>
      </c>
      <c r="AG15" s="117">
        <v>6.69E-4</v>
      </c>
      <c r="AH15" s="117">
        <v>0</v>
      </c>
      <c r="AI15" s="117">
        <v>0</v>
      </c>
      <c r="AJ15" s="117">
        <v>0</v>
      </c>
      <c r="AK15" s="117">
        <v>0</v>
      </c>
      <c r="AL15" s="117">
        <v>0</v>
      </c>
      <c r="AM15" s="117">
        <v>5.9699999999999998E-4</v>
      </c>
      <c r="AN15" s="125"/>
    </row>
    <row r="16" spans="1:40" ht="15" customHeight="1" x14ac:dyDescent="0.25">
      <c r="A16" s="115" t="s">
        <v>848</v>
      </c>
      <c r="B16" s="113" t="s">
        <v>1482</v>
      </c>
      <c r="C16" s="66" t="s">
        <v>109</v>
      </c>
      <c r="D16" s="113"/>
      <c r="E16" s="113"/>
      <c r="F16" s="155">
        <v>1</v>
      </c>
      <c r="G16" s="141">
        <f t="shared" si="0"/>
        <v>263.39999999999998</v>
      </c>
      <c r="H16" s="113">
        <v>263.39999999999998</v>
      </c>
      <c r="I16" s="113">
        <v>0</v>
      </c>
      <c r="J16" s="113">
        <v>0</v>
      </c>
      <c r="K16" s="117">
        <v>140.932533333333</v>
      </c>
      <c r="L16" s="117">
        <v>327.935792328947</v>
      </c>
      <c r="M16" s="117">
        <v>80.1722902373333</v>
      </c>
      <c r="N16" s="117">
        <v>34.3709503939969</v>
      </c>
      <c r="O16" s="117">
        <v>0</v>
      </c>
      <c r="P16" s="117">
        <v>0</v>
      </c>
      <c r="Q16" s="117">
        <v>0</v>
      </c>
      <c r="R16" s="117">
        <v>0</v>
      </c>
      <c r="S16" s="117">
        <v>0</v>
      </c>
      <c r="T16" s="117">
        <v>0</v>
      </c>
      <c r="U16" s="117">
        <v>0</v>
      </c>
      <c r="V16" s="117">
        <v>1</v>
      </c>
      <c r="W16" s="117">
        <v>1.1497E-3</v>
      </c>
      <c r="X16" s="117">
        <v>4.117E-3</v>
      </c>
      <c r="Y16" s="117">
        <v>0</v>
      </c>
      <c r="Z16" s="117">
        <v>0</v>
      </c>
      <c r="AA16" s="117">
        <v>0</v>
      </c>
      <c r="AB16" s="117">
        <v>0</v>
      </c>
      <c r="AC16" s="117">
        <v>0</v>
      </c>
      <c r="AD16" s="117">
        <v>0</v>
      </c>
      <c r="AE16" s="117">
        <v>0</v>
      </c>
      <c r="AF16" s="117">
        <v>0</v>
      </c>
      <c r="AG16" s="117">
        <v>1.5610000000000001E-3</v>
      </c>
      <c r="AH16" s="117">
        <v>0</v>
      </c>
      <c r="AI16" s="117">
        <v>0</v>
      </c>
      <c r="AJ16" s="117">
        <v>0</v>
      </c>
      <c r="AK16" s="117">
        <v>0</v>
      </c>
      <c r="AL16" s="117">
        <v>0</v>
      </c>
      <c r="AM16" s="117">
        <v>1.392E-3</v>
      </c>
      <c r="AN16" s="125"/>
    </row>
    <row r="17" spans="1:40" ht="15" customHeight="1" x14ac:dyDescent="0.25">
      <c r="A17" s="115" t="s">
        <v>31</v>
      </c>
      <c r="B17" s="113" t="s">
        <v>1483</v>
      </c>
      <c r="C17" s="66" t="s">
        <v>110</v>
      </c>
      <c r="D17" s="113"/>
      <c r="E17" s="113"/>
      <c r="F17" s="155">
        <v>1</v>
      </c>
      <c r="G17" s="141">
        <f t="shared" si="0"/>
        <v>298.60000000000002</v>
      </c>
      <c r="H17" s="113">
        <v>298.60000000000002</v>
      </c>
      <c r="I17" s="113">
        <v>0</v>
      </c>
      <c r="J17" s="113">
        <v>0</v>
      </c>
      <c r="K17" s="117">
        <v>168.54140000000001</v>
      </c>
      <c r="L17" s="117">
        <v>395.25081415239799</v>
      </c>
      <c r="M17" s="117">
        <v>95.878146217999898</v>
      </c>
      <c r="N17" s="117">
        <v>41.426237831312903</v>
      </c>
      <c r="O17" s="117">
        <v>0</v>
      </c>
      <c r="P17" s="117">
        <v>0</v>
      </c>
      <c r="Q17" s="117">
        <v>0</v>
      </c>
      <c r="R17" s="117">
        <v>0</v>
      </c>
      <c r="S17" s="117">
        <v>0</v>
      </c>
      <c r="T17" s="117">
        <v>0</v>
      </c>
      <c r="U17" s="117">
        <v>0</v>
      </c>
      <c r="V17" s="117">
        <v>1</v>
      </c>
      <c r="W17" s="117">
        <v>1.1497E-3</v>
      </c>
      <c r="X17" s="117">
        <v>5.1019999999999998E-3</v>
      </c>
      <c r="Y17" s="117">
        <v>0</v>
      </c>
      <c r="Z17" s="117">
        <v>0</v>
      </c>
      <c r="AA17" s="117">
        <v>0</v>
      </c>
      <c r="AB17" s="117">
        <v>0</v>
      </c>
      <c r="AC17" s="117">
        <v>0</v>
      </c>
      <c r="AD17" s="117">
        <v>0</v>
      </c>
      <c r="AE17" s="117">
        <v>0</v>
      </c>
      <c r="AF17" s="117">
        <v>0</v>
      </c>
      <c r="AG17" s="117">
        <v>2.0070000000000001E-3</v>
      </c>
      <c r="AH17" s="117">
        <v>0</v>
      </c>
      <c r="AI17" s="117">
        <v>0</v>
      </c>
      <c r="AJ17" s="117">
        <v>0</v>
      </c>
      <c r="AK17" s="117">
        <v>0</v>
      </c>
      <c r="AL17" s="117">
        <v>0</v>
      </c>
      <c r="AM17" s="117">
        <v>1.7899999999999999E-3</v>
      </c>
      <c r="AN17" s="125"/>
    </row>
    <row r="18" spans="1:40" ht="15" customHeight="1" x14ac:dyDescent="0.25">
      <c r="A18" s="115" t="s">
        <v>32</v>
      </c>
      <c r="B18" s="113" t="s">
        <v>1484</v>
      </c>
      <c r="C18" s="66" t="s">
        <v>111</v>
      </c>
      <c r="D18" s="113"/>
      <c r="E18" s="113"/>
      <c r="F18" s="155">
        <v>1</v>
      </c>
      <c r="G18" s="141">
        <f t="shared" si="0"/>
        <v>298.39999999999998</v>
      </c>
      <c r="H18" s="113">
        <v>298.39999999999998</v>
      </c>
      <c r="I18" s="113">
        <v>0</v>
      </c>
      <c r="J18" s="113">
        <v>0</v>
      </c>
      <c r="K18" s="117">
        <v>163.71936666666701</v>
      </c>
      <c r="L18" s="117">
        <v>395.929815869599</v>
      </c>
      <c r="M18" s="117">
        <v>93.135036115666594</v>
      </c>
      <c r="N18" s="117">
        <v>41.4974040012928</v>
      </c>
      <c r="O18" s="117">
        <v>0</v>
      </c>
      <c r="P18" s="117">
        <v>0</v>
      </c>
      <c r="Q18" s="117">
        <v>0</v>
      </c>
      <c r="R18" s="117">
        <v>0</v>
      </c>
      <c r="S18" s="117">
        <v>0</v>
      </c>
      <c r="T18" s="117">
        <v>0</v>
      </c>
      <c r="U18" s="117">
        <v>0</v>
      </c>
      <c r="V18" s="117">
        <v>1</v>
      </c>
      <c r="W18" s="117">
        <v>1.1497E-3</v>
      </c>
      <c r="X18" s="117">
        <v>5.6829999999999997E-3</v>
      </c>
      <c r="Y18" s="117">
        <v>0</v>
      </c>
      <c r="Z18" s="117">
        <v>0</v>
      </c>
      <c r="AA18" s="117">
        <v>0</v>
      </c>
      <c r="AB18" s="117">
        <v>0</v>
      </c>
      <c r="AC18" s="117">
        <v>0</v>
      </c>
      <c r="AD18" s="117">
        <v>0</v>
      </c>
      <c r="AE18" s="117">
        <v>0</v>
      </c>
      <c r="AF18" s="117">
        <v>0</v>
      </c>
      <c r="AG18" s="117">
        <v>1.5610000000000001E-3</v>
      </c>
      <c r="AH18" s="117">
        <v>0</v>
      </c>
      <c r="AI18" s="117">
        <v>0</v>
      </c>
      <c r="AJ18" s="117">
        <v>0</v>
      </c>
      <c r="AK18" s="117">
        <v>0</v>
      </c>
      <c r="AL18" s="117">
        <v>0</v>
      </c>
      <c r="AM18" s="117">
        <v>1.392E-3</v>
      </c>
      <c r="AN18" s="125"/>
    </row>
    <row r="19" spans="1:40" ht="15" customHeight="1" x14ac:dyDescent="0.25">
      <c r="A19" s="115" t="s">
        <v>33</v>
      </c>
      <c r="B19" s="113" t="s">
        <v>1485</v>
      </c>
      <c r="C19" s="66" t="s">
        <v>112</v>
      </c>
      <c r="D19" s="113"/>
      <c r="E19" s="113"/>
      <c r="F19" s="155">
        <v>1</v>
      </c>
      <c r="G19" s="141">
        <f t="shared" si="0"/>
        <v>236.7</v>
      </c>
      <c r="H19" s="113">
        <v>236.7</v>
      </c>
      <c r="I19" s="113">
        <v>0</v>
      </c>
      <c r="J19" s="113">
        <v>0</v>
      </c>
      <c r="K19" s="117">
        <v>141.707703333333</v>
      </c>
      <c r="L19" s="117">
        <v>363.67602943728502</v>
      </c>
      <c r="M19" s="117">
        <v>80.613261195233306</v>
      </c>
      <c r="N19" s="117">
        <v>38.116884645321797</v>
      </c>
      <c r="O19" s="117">
        <v>0</v>
      </c>
      <c r="P19" s="117">
        <v>0</v>
      </c>
      <c r="Q19" s="117">
        <v>0</v>
      </c>
      <c r="R19" s="117">
        <v>0</v>
      </c>
      <c r="S19" s="117">
        <v>0</v>
      </c>
      <c r="T19" s="117">
        <v>0</v>
      </c>
      <c r="U19" s="117">
        <v>0</v>
      </c>
      <c r="V19" s="117">
        <v>1</v>
      </c>
      <c r="W19" s="117">
        <v>1.1497E-3</v>
      </c>
      <c r="X19" s="117">
        <v>5.9829999999999996E-3</v>
      </c>
      <c r="Y19" s="117">
        <v>0</v>
      </c>
      <c r="Z19" s="117">
        <v>0</v>
      </c>
      <c r="AA19" s="117">
        <v>0</v>
      </c>
      <c r="AB19" s="117">
        <v>0</v>
      </c>
      <c r="AC19" s="117">
        <v>0</v>
      </c>
      <c r="AD19" s="117">
        <v>0</v>
      </c>
      <c r="AE19" s="117">
        <v>0</v>
      </c>
      <c r="AF19" s="117">
        <v>0</v>
      </c>
      <c r="AG19" s="117">
        <v>8.92E-4</v>
      </c>
      <c r="AH19" s="117">
        <v>0</v>
      </c>
      <c r="AI19" s="117">
        <v>0</v>
      </c>
      <c r="AJ19" s="117">
        <v>0</v>
      </c>
      <c r="AK19" s="117">
        <v>0</v>
      </c>
      <c r="AL19" s="117">
        <v>0</v>
      </c>
      <c r="AM19" s="117">
        <v>7.9500000000000003E-4</v>
      </c>
      <c r="AN19" s="125"/>
    </row>
    <row r="20" spans="1:40" ht="15" customHeight="1" x14ac:dyDescent="0.25">
      <c r="A20" s="115" t="s">
        <v>866</v>
      </c>
      <c r="B20" s="113" t="s">
        <v>1486</v>
      </c>
      <c r="C20" s="66" t="s">
        <v>113</v>
      </c>
      <c r="D20" s="113"/>
      <c r="E20" s="113"/>
      <c r="F20" s="155">
        <v>1</v>
      </c>
      <c r="G20" s="141">
        <f t="shared" si="0"/>
        <v>315.7</v>
      </c>
      <c r="H20" s="113">
        <v>315.7</v>
      </c>
      <c r="I20" s="113">
        <v>0</v>
      </c>
      <c r="J20" s="113">
        <v>0</v>
      </c>
      <c r="K20" s="117">
        <v>162.315548888889</v>
      </c>
      <c r="L20" s="117">
        <v>387.80930844264299</v>
      </c>
      <c r="M20" s="117">
        <v>92.336446296422196</v>
      </c>
      <c r="N20" s="117">
        <v>40.646293617873503</v>
      </c>
      <c r="O20" s="117">
        <v>0</v>
      </c>
      <c r="P20" s="117">
        <v>0</v>
      </c>
      <c r="Q20" s="117">
        <v>0</v>
      </c>
      <c r="R20" s="117">
        <v>0</v>
      </c>
      <c r="S20" s="117">
        <v>0</v>
      </c>
      <c r="T20" s="117">
        <v>0</v>
      </c>
      <c r="U20" s="117">
        <v>0</v>
      </c>
      <c r="V20" s="117">
        <v>1</v>
      </c>
      <c r="W20" s="117">
        <v>1.1497E-3</v>
      </c>
      <c r="X20" s="117">
        <v>5.3670000000000002E-3</v>
      </c>
      <c r="Y20" s="117">
        <v>0</v>
      </c>
      <c r="Z20" s="117">
        <v>0</v>
      </c>
      <c r="AA20" s="117">
        <v>0</v>
      </c>
      <c r="AB20" s="117">
        <v>0</v>
      </c>
      <c r="AC20" s="117">
        <v>0</v>
      </c>
      <c r="AD20" s="117">
        <v>0</v>
      </c>
      <c r="AE20" s="117">
        <v>0</v>
      </c>
      <c r="AF20" s="117">
        <v>0</v>
      </c>
      <c r="AG20" s="117">
        <v>1.338E-3</v>
      </c>
      <c r="AH20" s="117">
        <v>0</v>
      </c>
      <c r="AI20" s="117">
        <v>0</v>
      </c>
      <c r="AJ20" s="117">
        <v>0</v>
      </c>
      <c r="AK20" s="117">
        <v>0</v>
      </c>
      <c r="AL20" s="117">
        <v>0</v>
      </c>
      <c r="AM20" s="117">
        <v>1.193E-3</v>
      </c>
      <c r="AN20" s="125"/>
    </row>
    <row r="21" spans="1:40" ht="15" customHeight="1" x14ac:dyDescent="0.25">
      <c r="A21" s="115" t="s">
        <v>880</v>
      </c>
      <c r="B21" s="113" t="s">
        <v>1487</v>
      </c>
      <c r="C21" s="66" t="s">
        <v>114</v>
      </c>
      <c r="D21" s="113"/>
      <c r="E21" s="113"/>
      <c r="F21" s="155">
        <v>1</v>
      </c>
      <c r="G21" s="141">
        <f t="shared" si="0"/>
        <v>239.9</v>
      </c>
      <c r="H21" s="113">
        <v>239.9</v>
      </c>
      <c r="I21" s="113">
        <v>0</v>
      </c>
      <c r="J21" s="113">
        <v>0</v>
      </c>
      <c r="K21" s="117">
        <v>139.555178888889</v>
      </c>
      <c r="L21" s="117">
        <v>379.25809897300098</v>
      </c>
      <c r="M21" s="117">
        <v>79.388754614522099</v>
      </c>
      <c r="N21" s="117">
        <v>39.750041353360203</v>
      </c>
      <c r="O21" s="117">
        <v>0</v>
      </c>
      <c r="P21" s="117">
        <v>0</v>
      </c>
      <c r="Q21" s="117">
        <v>0</v>
      </c>
      <c r="R21" s="117">
        <v>0</v>
      </c>
      <c r="S21" s="117">
        <v>0</v>
      </c>
      <c r="T21" s="117">
        <v>0</v>
      </c>
      <c r="U21" s="117">
        <v>0</v>
      </c>
      <c r="V21" s="117">
        <v>1</v>
      </c>
      <c r="W21" s="117">
        <v>1.1497E-3</v>
      </c>
      <c r="X21" s="117">
        <v>5.6490000000000004E-3</v>
      </c>
      <c r="Y21" s="117">
        <v>0</v>
      </c>
      <c r="Z21" s="117">
        <v>0</v>
      </c>
      <c r="AA21" s="117">
        <v>0</v>
      </c>
      <c r="AB21" s="117">
        <v>0</v>
      </c>
      <c r="AC21" s="117">
        <v>0</v>
      </c>
      <c r="AD21" s="117">
        <v>0</v>
      </c>
      <c r="AE21" s="117">
        <v>0</v>
      </c>
      <c r="AF21" s="117">
        <v>0</v>
      </c>
      <c r="AG21" s="117">
        <v>8.92E-4</v>
      </c>
      <c r="AH21" s="117">
        <v>0</v>
      </c>
      <c r="AI21" s="117">
        <v>0</v>
      </c>
      <c r="AJ21" s="117">
        <v>0</v>
      </c>
      <c r="AK21" s="117">
        <v>0</v>
      </c>
      <c r="AL21" s="117">
        <v>0</v>
      </c>
      <c r="AM21" s="117">
        <v>7.9500000000000003E-4</v>
      </c>
      <c r="AN21" s="125"/>
    </row>
    <row r="22" spans="1:40" ht="15" customHeight="1" x14ac:dyDescent="0.25">
      <c r="A22" s="115" t="s">
        <v>937</v>
      </c>
      <c r="B22" s="113" t="s">
        <v>1488</v>
      </c>
      <c r="C22" s="66" t="s">
        <v>115</v>
      </c>
      <c r="D22" s="113"/>
      <c r="E22" s="113"/>
      <c r="F22" s="155">
        <v>1</v>
      </c>
      <c r="G22" s="141">
        <f t="shared" si="0"/>
        <v>239.8</v>
      </c>
      <c r="H22" s="113">
        <v>239.8</v>
      </c>
      <c r="I22" s="113">
        <v>0</v>
      </c>
      <c r="J22" s="113">
        <v>0</v>
      </c>
      <c r="K22" s="117">
        <v>144.85169999999999</v>
      </c>
      <c r="L22" s="117">
        <v>369.60622778973499</v>
      </c>
      <c r="M22" s="117">
        <v>82.401786578999904</v>
      </c>
      <c r="N22" s="117">
        <v>38.738428734642099</v>
      </c>
      <c r="O22" s="117">
        <v>0</v>
      </c>
      <c r="P22" s="117">
        <v>0</v>
      </c>
      <c r="Q22" s="117">
        <v>0</v>
      </c>
      <c r="R22" s="117">
        <v>0</v>
      </c>
      <c r="S22" s="117">
        <v>0</v>
      </c>
      <c r="T22" s="117">
        <v>0</v>
      </c>
      <c r="U22" s="117">
        <v>0</v>
      </c>
      <c r="V22" s="117">
        <v>1</v>
      </c>
      <c r="W22" s="117">
        <v>1.1497E-3</v>
      </c>
      <c r="X22" s="117">
        <v>5.2360000000000002E-3</v>
      </c>
      <c r="Y22" s="117">
        <v>0</v>
      </c>
      <c r="Z22" s="117">
        <v>0</v>
      </c>
      <c r="AA22" s="117">
        <v>0</v>
      </c>
      <c r="AB22" s="117">
        <v>0</v>
      </c>
      <c r="AC22" s="117">
        <v>0</v>
      </c>
      <c r="AD22" s="117">
        <v>0</v>
      </c>
      <c r="AE22" s="117">
        <v>0</v>
      </c>
      <c r="AF22" s="117">
        <v>0</v>
      </c>
      <c r="AG22" s="117">
        <v>1.5610000000000001E-3</v>
      </c>
      <c r="AH22" s="117">
        <v>0</v>
      </c>
      <c r="AI22" s="117">
        <v>0</v>
      </c>
      <c r="AJ22" s="117">
        <v>0</v>
      </c>
      <c r="AK22" s="117">
        <v>0</v>
      </c>
      <c r="AL22" s="117">
        <v>0</v>
      </c>
      <c r="AM22" s="117">
        <v>1.392E-3</v>
      </c>
      <c r="AN22" s="125"/>
    </row>
    <row r="23" spans="1:40" ht="15" customHeight="1" x14ac:dyDescent="0.25">
      <c r="A23" s="115" t="s">
        <v>34</v>
      </c>
      <c r="B23" s="113" t="s">
        <v>1489</v>
      </c>
      <c r="C23" s="66" t="s">
        <v>116</v>
      </c>
      <c r="D23" s="113"/>
      <c r="E23" s="113"/>
      <c r="F23" s="155">
        <v>1</v>
      </c>
      <c r="G23" s="141">
        <f t="shared" si="0"/>
        <v>242.2</v>
      </c>
      <c r="H23" s="113">
        <v>242.2</v>
      </c>
      <c r="I23" s="113">
        <v>0</v>
      </c>
      <c r="J23" s="113">
        <v>0</v>
      </c>
      <c r="K23" s="117">
        <v>152.51549444444399</v>
      </c>
      <c r="L23" s="117">
        <v>376.057659867898</v>
      </c>
      <c r="M23" s="117">
        <v>86.761489324611006</v>
      </c>
      <c r="N23" s="117">
        <v>39.414603330754403</v>
      </c>
      <c r="O23" s="117">
        <v>0</v>
      </c>
      <c r="P23" s="117">
        <v>0</v>
      </c>
      <c r="Q23" s="117">
        <v>0</v>
      </c>
      <c r="R23" s="117">
        <v>0</v>
      </c>
      <c r="S23" s="117">
        <v>0</v>
      </c>
      <c r="T23" s="117">
        <v>0</v>
      </c>
      <c r="U23" s="117">
        <v>0</v>
      </c>
      <c r="V23" s="117">
        <v>1</v>
      </c>
      <c r="W23" s="117">
        <v>9.5799999999999998E-4</v>
      </c>
      <c r="X23" s="117">
        <v>5.6909999999999999E-3</v>
      </c>
      <c r="Y23" s="117">
        <v>0</v>
      </c>
      <c r="Z23" s="117">
        <v>0</v>
      </c>
      <c r="AA23" s="117">
        <v>0</v>
      </c>
      <c r="AB23" s="117">
        <v>0</v>
      </c>
      <c r="AC23" s="117">
        <v>0</v>
      </c>
      <c r="AD23" s="117">
        <v>0</v>
      </c>
      <c r="AE23" s="117">
        <v>0</v>
      </c>
      <c r="AF23" s="117">
        <v>0</v>
      </c>
      <c r="AG23" s="117">
        <v>1.1150000000000001E-3</v>
      </c>
      <c r="AH23" s="117">
        <v>0</v>
      </c>
      <c r="AI23" s="117">
        <v>0</v>
      </c>
      <c r="AJ23" s="117">
        <v>0</v>
      </c>
      <c r="AK23" s="117">
        <v>0</v>
      </c>
      <c r="AL23" s="117">
        <v>0</v>
      </c>
      <c r="AM23" s="117">
        <v>9.9400000000000009E-4</v>
      </c>
      <c r="AN23" s="125"/>
    </row>
    <row r="24" spans="1:40" ht="15" customHeight="1" x14ac:dyDescent="0.25">
      <c r="A24" s="115" t="s">
        <v>939</v>
      </c>
      <c r="B24" s="113" t="s">
        <v>1490</v>
      </c>
      <c r="C24" s="66" t="s">
        <v>117</v>
      </c>
      <c r="D24" s="113"/>
      <c r="E24" s="113"/>
      <c r="F24" s="155">
        <v>1</v>
      </c>
      <c r="G24" s="141">
        <f t="shared" si="0"/>
        <v>135.6</v>
      </c>
      <c r="H24" s="113">
        <v>135.6</v>
      </c>
      <c r="I24" s="113">
        <v>0</v>
      </c>
      <c r="J24" s="113">
        <v>0</v>
      </c>
      <c r="K24" s="117">
        <v>98.104333333333201</v>
      </c>
      <c r="L24" s="117">
        <v>271.61680859124903</v>
      </c>
      <c r="M24" s="117">
        <v>55.808612103333303</v>
      </c>
      <c r="N24" s="117">
        <v>28.4681577084488</v>
      </c>
      <c r="O24" s="117">
        <v>0</v>
      </c>
      <c r="P24" s="117">
        <v>0</v>
      </c>
      <c r="Q24" s="117">
        <v>0</v>
      </c>
      <c r="R24" s="117">
        <v>0</v>
      </c>
      <c r="S24" s="117">
        <v>0</v>
      </c>
      <c r="T24" s="117">
        <v>0</v>
      </c>
      <c r="U24" s="117">
        <v>0</v>
      </c>
      <c r="V24" s="117">
        <v>1</v>
      </c>
      <c r="W24" s="117">
        <v>7.6650000000000004E-4</v>
      </c>
      <c r="X24" s="117">
        <v>4.9230000000000003E-3</v>
      </c>
      <c r="Y24" s="117">
        <v>0</v>
      </c>
      <c r="Z24" s="117">
        <v>0</v>
      </c>
      <c r="AA24" s="117">
        <v>0</v>
      </c>
      <c r="AB24" s="117">
        <v>0</v>
      </c>
      <c r="AC24" s="117">
        <v>0</v>
      </c>
      <c r="AD24" s="117">
        <v>0</v>
      </c>
      <c r="AE24" s="117">
        <v>0</v>
      </c>
      <c r="AF24" s="117">
        <v>0</v>
      </c>
      <c r="AG24" s="117">
        <v>6.69E-4</v>
      </c>
      <c r="AH24" s="117">
        <v>0</v>
      </c>
      <c r="AI24" s="117">
        <v>0</v>
      </c>
      <c r="AJ24" s="117">
        <v>0</v>
      </c>
      <c r="AK24" s="117">
        <v>0</v>
      </c>
      <c r="AL24" s="117">
        <v>0</v>
      </c>
      <c r="AM24" s="117">
        <v>5.9699999999999998E-4</v>
      </c>
      <c r="AN24" s="125"/>
    </row>
    <row r="25" spans="1:40" ht="15" customHeight="1" x14ac:dyDescent="0.25">
      <c r="A25" s="115" t="s">
        <v>35</v>
      </c>
      <c r="B25" s="113" t="s">
        <v>1491</v>
      </c>
      <c r="C25" s="66" t="s">
        <v>118</v>
      </c>
      <c r="D25" s="113"/>
      <c r="E25" s="113"/>
      <c r="F25" s="155">
        <v>1</v>
      </c>
      <c r="G25" s="141">
        <f t="shared" si="0"/>
        <v>229.9</v>
      </c>
      <c r="H25" s="113">
        <v>229.9</v>
      </c>
      <c r="I25" s="113">
        <v>0</v>
      </c>
      <c r="J25" s="113">
        <v>0</v>
      </c>
      <c r="K25" s="117">
        <v>130.92922222222199</v>
      </c>
      <c r="L25" s="117">
        <v>339.26819681623601</v>
      </c>
      <c r="M25" s="117">
        <v>74.481706645555505</v>
      </c>
      <c r="N25" s="117">
        <v>35.558699708309703</v>
      </c>
      <c r="O25" s="117">
        <v>0</v>
      </c>
      <c r="P25" s="117">
        <v>0</v>
      </c>
      <c r="Q25" s="117">
        <v>0</v>
      </c>
      <c r="R25" s="117">
        <v>0</v>
      </c>
      <c r="S25" s="117">
        <v>0</v>
      </c>
      <c r="T25" s="117">
        <v>0</v>
      </c>
      <c r="U25" s="117">
        <v>0</v>
      </c>
      <c r="V25" s="117">
        <v>1</v>
      </c>
      <c r="W25" s="117">
        <v>1.1497E-3</v>
      </c>
      <c r="X25" s="117">
        <v>4.6239999999999996E-3</v>
      </c>
      <c r="Y25" s="117">
        <v>0</v>
      </c>
      <c r="Z25" s="117">
        <v>0</v>
      </c>
      <c r="AA25" s="117">
        <v>0</v>
      </c>
      <c r="AB25" s="117">
        <v>0</v>
      </c>
      <c r="AC25" s="117">
        <v>0</v>
      </c>
      <c r="AD25" s="117">
        <v>0</v>
      </c>
      <c r="AE25" s="117">
        <v>0</v>
      </c>
      <c r="AF25" s="117">
        <v>0</v>
      </c>
      <c r="AG25" s="117">
        <v>1.1150000000000001E-3</v>
      </c>
      <c r="AH25" s="117">
        <v>0</v>
      </c>
      <c r="AI25" s="117">
        <v>0</v>
      </c>
      <c r="AJ25" s="117">
        <v>0</v>
      </c>
      <c r="AK25" s="117">
        <v>0</v>
      </c>
      <c r="AL25" s="117">
        <v>0</v>
      </c>
      <c r="AM25" s="117">
        <v>9.9400000000000009E-4</v>
      </c>
      <c r="AN25" s="125"/>
    </row>
    <row r="26" spans="1:40" ht="15" customHeight="1" x14ac:dyDescent="0.25">
      <c r="A26" s="115" t="s">
        <v>845</v>
      </c>
      <c r="B26" s="113" t="s">
        <v>1492</v>
      </c>
      <c r="C26" s="66" t="s">
        <v>119</v>
      </c>
      <c r="D26" s="113"/>
      <c r="E26" s="113"/>
      <c r="F26" s="155">
        <v>1</v>
      </c>
      <c r="G26" s="141">
        <f t="shared" si="0"/>
        <v>132.19999999999999</v>
      </c>
      <c r="H26" s="113">
        <v>132.19999999999999</v>
      </c>
      <c r="I26" s="113">
        <v>0</v>
      </c>
      <c r="J26" s="113">
        <v>0</v>
      </c>
      <c r="K26" s="117">
        <v>99.696576666666601</v>
      </c>
      <c r="L26" s="117">
        <v>238.72709813162899</v>
      </c>
      <c r="M26" s="117">
        <v>56.714391568366601</v>
      </c>
      <c r="N26" s="117">
        <v>25.020987155175899</v>
      </c>
      <c r="O26" s="117">
        <v>0</v>
      </c>
      <c r="P26" s="117">
        <v>0</v>
      </c>
      <c r="Q26" s="117">
        <v>0</v>
      </c>
      <c r="R26" s="117">
        <v>0</v>
      </c>
      <c r="S26" s="117">
        <v>0</v>
      </c>
      <c r="T26" s="117">
        <v>0</v>
      </c>
      <c r="U26" s="117">
        <v>0</v>
      </c>
      <c r="V26" s="117">
        <v>1</v>
      </c>
      <c r="W26" s="117">
        <v>4.9709999999999999E-4</v>
      </c>
      <c r="X26" s="117">
        <v>3.0920000000000001E-3</v>
      </c>
      <c r="Y26" s="117">
        <v>0</v>
      </c>
      <c r="Z26" s="117">
        <v>0</v>
      </c>
      <c r="AA26" s="117">
        <v>0</v>
      </c>
      <c r="AB26" s="117">
        <v>0</v>
      </c>
      <c r="AC26" s="117">
        <v>0</v>
      </c>
      <c r="AD26" s="117">
        <v>0</v>
      </c>
      <c r="AE26" s="117">
        <v>0</v>
      </c>
      <c r="AF26" s="117">
        <v>0</v>
      </c>
      <c r="AG26" s="117">
        <v>8.92E-4</v>
      </c>
      <c r="AH26" s="117">
        <v>0</v>
      </c>
      <c r="AI26" s="117">
        <v>0</v>
      </c>
      <c r="AJ26" s="117">
        <v>0</v>
      </c>
      <c r="AK26" s="117">
        <v>0</v>
      </c>
      <c r="AL26" s="117">
        <v>0</v>
      </c>
      <c r="AM26" s="117">
        <v>7.9500000000000003E-4</v>
      </c>
      <c r="AN26" s="125"/>
    </row>
    <row r="27" spans="1:40" ht="15" customHeight="1" x14ac:dyDescent="0.25">
      <c r="A27" s="115" t="s">
        <v>883</v>
      </c>
      <c r="B27" s="113" t="s">
        <v>1493</v>
      </c>
      <c r="C27" s="66" t="s">
        <v>120</v>
      </c>
      <c r="D27" s="113"/>
      <c r="E27" s="113"/>
      <c r="F27" s="155">
        <v>1</v>
      </c>
      <c r="G27" s="141">
        <f t="shared" si="0"/>
        <v>244.2</v>
      </c>
      <c r="H27" s="113">
        <v>244.2</v>
      </c>
      <c r="I27" s="113">
        <v>0</v>
      </c>
      <c r="J27" s="113">
        <v>0</v>
      </c>
      <c r="K27" s="117">
        <v>99.55</v>
      </c>
      <c r="L27" s="117">
        <v>182.61500429304601</v>
      </c>
      <c r="M27" s="117">
        <v>56.6310085</v>
      </c>
      <c r="N27" s="117">
        <v>19.139878599954098</v>
      </c>
      <c r="O27" s="117">
        <v>0</v>
      </c>
      <c r="P27" s="117">
        <v>0</v>
      </c>
      <c r="Q27" s="117">
        <v>0</v>
      </c>
      <c r="R27" s="117">
        <v>0</v>
      </c>
      <c r="S27" s="117">
        <v>0</v>
      </c>
      <c r="T27" s="117">
        <v>0</v>
      </c>
      <c r="U27" s="117">
        <v>0</v>
      </c>
      <c r="V27" s="117">
        <v>1</v>
      </c>
      <c r="W27" s="117">
        <v>1.1497E-3</v>
      </c>
      <c r="X27" s="117">
        <v>0</v>
      </c>
      <c r="Y27" s="117">
        <v>0</v>
      </c>
      <c r="Z27" s="117">
        <v>0</v>
      </c>
      <c r="AA27" s="117">
        <v>0</v>
      </c>
      <c r="AB27" s="117">
        <v>0</v>
      </c>
      <c r="AC27" s="117">
        <v>0</v>
      </c>
      <c r="AD27" s="117">
        <v>0</v>
      </c>
      <c r="AE27" s="117">
        <v>0</v>
      </c>
      <c r="AF27" s="117">
        <v>0</v>
      </c>
      <c r="AG27" s="117">
        <v>1.5610000000000001E-3</v>
      </c>
      <c r="AH27" s="117">
        <v>0</v>
      </c>
      <c r="AI27" s="117">
        <v>0</v>
      </c>
      <c r="AJ27" s="117">
        <v>0</v>
      </c>
      <c r="AK27" s="117">
        <v>0</v>
      </c>
      <c r="AL27" s="117">
        <v>0</v>
      </c>
      <c r="AM27" s="117">
        <v>1.392E-3</v>
      </c>
      <c r="AN27" s="125"/>
    </row>
    <row r="28" spans="1:40" ht="15" customHeight="1" x14ac:dyDescent="0.25">
      <c r="A28" s="115" t="s">
        <v>862</v>
      </c>
      <c r="B28" s="113" t="s">
        <v>1494</v>
      </c>
      <c r="C28" s="66" t="s">
        <v>121</v>
      </c>
      <c r="D28" s="113"/>
      <c r="E28" s="113"/>
      <c r="F28" s="155">
        <v>1</v>
      </c>
      <c r="G28" s="141">
        <f t="shared" si="0"/>
        <v>323.7</v>
      </c>
      <c r="H28" s="113">
        <v>323.7</v>
      </c>
      <c r="I28" s="113">
        <v>0</v>
      </c>
      <c r="J28" s="113">
        <v>0</v>
      </c>
      <c r="K28" s="117">
        <v>167.39274444444399</v>
      </c>
      <c r="L28" s="117">
        <v>419.17199621157698</v>
      </c>
      <c r="M28" s="117">
        <v>95.224710532111004</v>
      </c>
      <c r="N28" s="117">
        <v>43.9334169229354</v>
      </c>
      <c r="O28" s="117">
        <v>0</v>
      </c>
      <c r="P28" s="117">
        <v>0</v>
      </c>
      <c r="Q28" s="117">
        <v>0</v>
      </c>
      <c r="R28" s="117">
        <v>0</v>
      </c>
      <c r="S28" s="117">
        <v>0</v>
      </c>
      <c r="T28" s="117">
        <v>0</v>
      </c>
      <c r="U28" s="117">
        <v>0</v>
      </c>
      <c r="V28" s="117">
        <v>1</v>
      </c>
      <c r="W28" s="117">
        <v>9.5799999999999998E-4</v>
      </c>
      <c r="X28" s="117">
        <v>6.698E-3</v>
      </c>
      <c r="Y28" s="117">
        <v>0</v>
      </c>
      <c r="Z28" s="117">
        <v>0</v>
      </c>
      <c r="AA28" s="117">
        <v>0</v>
      </c>
      <c r="AB28" s="117">
        <v>0</v>
      </c>
      <c r="AC28" s="117">
        <v>0</v>
      </c>
      <c r="AD28" s="117">
        <v>0</v>
      </c>
      <c r="AE28" s="117">
        <v>0</v>
      </c>
      <c r="AF28" s="117">
        <v>0</v>
      </c>
      <c r="AG28" s="117">
        <v>8.92E-4</v>
      </c>
      <c r="AH28" s="117">
        <v>0</v>
      </c>
      <c r="AI28" s="117">
        <v>0</v>
      </c>
      <c r="AJ28" s="117">
        <v>0</v>
      </c>
      <c r="AK28" s="117">
        <v>0</v>
      </c>
      <c r="AL28" s="117">
        <v>0</v>
      </c>
      <c r="AM28" s="117">
        <v>7.9500000000000003E-4</v>
      </c>
      <c r="AN28" s="125"/>
    </row>
    <row r="29" spans="1:40" ht="15" customHeight="1" x14ac:dyDescent="0.25">
      <c r="A29" s="115" t="s">
        <v>975</v>
      </c>
      <c r="B29" s="113" t="s">
        <v>1495</v>
      </c>
      <c r="C29" s="66" t="s">
        <v>122</v>
      </c>
      <c r="D29" s="113"/>
      <c r="E29" s="113"/>
      <c r="F29" s="155">
        <v>1</v>
      </c>
      <c r="G29" s="141">
        <f t="shared" si="0"/>
        <v>249.8</v>
      </c>
      <c r="H29" s="113">
        <v>249.8</v>
      </c>
      <c r="I29" s="113">
        <v>0</v>
      </c>
      <c r="J29" s="113">
        <v>0</v>
      </c>
      <c r="K29" s="117">
        <v>134.13215555555499</v>
      </c>
      <c r="L29" s="117">
        <v>325.99810063135999</v>
      </c>
      <c r="M29" s="117">
        <v>76.303759330888795</v>
      </c>
      <c r="N29" s="117">
        <v>34.167860927172804</v>
      </c>
      <c r="O29" s="117">
        <v>0</v>
      </c>
      <c r="P29" s="117">
        <v>0</v>
      </c>
      <c r="Q29" s="117">
        <v>0</v>
      </c>
      <c r="R29" s="117">
        <v>0</v>
      </c>
      <c r="S29" s="117">
        <v>0</v>
      </c>
      <c r="T29" s="117">
        <v>0</v>
      </c>
      <c r="U29" s="117">
        <v>0</v>
      </c>
      <c r="V29" s="117">
        <v>1</v>
      </c>
      <c r="W29" s="117">
        <v>5.9650000000000002E-4</v>
      </c>
      <c r="X29" s="117">
        <v>4.4450000000000002E-3</v>
      </c>
      <c r="Y29" s="117">
        <v>0</v>
      </c>
      <c r="Z29" s="117">
        <v>0</v>
      </c>
      <c r="AA29" s="117">
        <v>0</v>
      </c>
      <c r="AB29" s="117">
        <v>0</v>
      </c>
      <c r="AC29" s="117">
        <v>0</v>
      </c>
      <c r="AD29" s="117">
        <v>0</v>
      </c>
      <c r="AE29" s="117">
        <v>0</v>
      </c>
      <c r="AF29" s="117">
        <v>0</v>
      </c>
      <c r="AG29" s="117">
        <v>0</v>
      </c>
      <c r="AH29" s="117">
        <v>0</v>
      </c>
      <c r="AI29" s="117">
        <v>0</v>
      </c>
      <c r="AJ29" s="117">
        <v>0</v>
      </c>
      <c r="AK29" s="117">
        <v>0</v>
      </c>
      <c r="AL29" s="117">
        <v>0</v>
      </c>
      <c r="AM29" s="117">
        <v>0</v>
      </c>
      <c r="AN29" s="125"/>
    </row>
    <row r="30" spans="1:40" ht="15" customHeight="1" x14ac:dyDescent="0.25">
      <c r="A30" s="115" t="s">
        <v>888</v>
      </c>
      <c r="B30" s="113" t="s">
        <v>1496</v>
      </c>
      <c r="C30" s="66" t="s">
        <v>123</v>
      </c>
      <c r="D30" s="113"/>
      <c r="E30" s="113"/>
      <c r="F30" s="155">
        <v>1</v>
      </c>
      <c r="G30" s="141">
        <f t="shared" si="0"/>
        <v>200.6</v>
      </c>
      <c r="H30" s="113">
        <v>200.6</v>
      </c>
      <c r="I30" s="113">
        <v>0</v>
      </c>
      <c r="J30" s="113">
        <v>0</v>
      </c>
      <c r="K30" s="117">
        <v>150.54748888888901</v>
      </c>
      <c r="L30" s="117">
        <v>371.066371526343</v>
      </c>
      <c r="M30" s="117">
        <v>85.641950004222196</v>
      </c>
      <c r="N30" s="117">
        <v>38.891466399675998</v>
      </c>
      <c r="O30" s="117">
        <v>0</v>
      </c>
      <c r="P30" s="117">
        <v>0</v>
      </c>
      <c r="Q30" s="117">
        <v>0</v>
      </c>
      <c r="R30" s="117">
        <v>0</v>
      </c>
      <c r="S30" s="117">
        <v>0</v>
      </c>
      <c r="T30" s="117">
        <v>0</v>
      </c>
      <c r="U30" s="117">
        <v>0</v>
      </c>
      <c r="V30" s="117">
        <v>1</v>
      </c>
      <c r="W30" s="117">
        <v>5.9650000000000002E-4</v>
      </c>
      <c r="X30" s="117">
        <v>5.3400000000000001E-3</v>
      </c>
      <c r="Y30" s="117">
        <v>0</v>
      </c>
      <c r="Z30" s="117">
        <v>0</v>
      </c>
      <c r="AA30" s="117">
        <v>0</v>
      </c>
      <c r="AB30" s="117">
        <v>0</v>
      </c>
      <c r="AC30" s="117">
        <v>0</v>
      </c>
      <c r="AD30" s="117">
        <v>0</v>
      </c>
      <c r="AE30" s="117">
        <v>0</v>
      </c>
      <c r="AF30" s="117">
        <v>0</v>
      </c>
      <c r="AG30" s="117">
        <v>1.5610000000000001E-3</v>
      </c>
      <c r="AH30" s="117">
        <v>0</v>
      </c>
      <c r="AI30" s="117">
        <v>0</v>
      </c>
      <c r="AJ30" s="117">
        <v>0</v>
      </c>
      <c r="AK30" s="117">
        <v>0</v>
      </c>
      <c r="AL30" s="117">
        <v>0</v>
      </c>
      <c r="AM30" s="117">
        <v>1.392E-3</v>
      </c>
      <c r="AN30" s="125"/>
    </row>
    <row r="31" spans="1:40" ht="15" customHeight="1" x14ac:dyDescent="0.25">
      <c r="A31" s="115" t="s">
        <v>867</v>
      </c>
      <c r="B31" s="113" t="s">
        <v>1497</v>
      </c>
      <c r="C31" s="66" t="s">
        <v>124</v>
      </c>
      <c r="D31" s="113"/>
      <c r="E31" s="113"/>
      <c r="F31" s="155">
        <v>1</v>
      </c>
      <c r="G31" s="141">
        <f t="shared" si="0"/>
        <v>83.8</v>
      </c>
      <c r="H31" s="113">
        <v>83.8</v>
      </c>
      <c r="I31" s="113">
        <v>0</v>
      </c>
      <c r="J31" s="113">
        <v>0</v>
      </c>
      <c r="K31" s="117">
        <v>74.467199999999906</v>
      </c>
      <c r="L31" s="117">
        <v>193.12235339140199</v>
      </c>
      <c r="M31" s="117">
        <v>42.362156063999898</v>
      </c>
      <c r="N31" s="117">
        <v>20.241153858952899</v>
      </c>
      <c r="O31" s="117">
        <v>0</v>
      </c>
      <c r="P31" s="117">
        <v>0</v>
      </c>
      <c r="Q31" s="117">
        <v>0</v>
      </c>
      <c r="R31" s="117">
        <v>0</v>
      </c>
      <c r="S31" s="117">
        <v>0</v>
      </c>
      <c r="T31" s="117">
        <v>0</v>
      </c>
      <c r="U31" s="117">
        <v>0</v>
      </c>
      <c r="V31" s="117">
        <v>1</v>
      </c>
      <c r="W31" s="117">
        <v>2.9829999999999999E-4</v>
      </c>
      <c r="X31" s="117">
        <v>3.222E-3</v>
      </c>
      <c r="Y31" s="117">
        <v>0</v>
      </c>
      <c r="Z31" s="117">
        <v>0</v>
      </c>
      <c r="AA31" s="117">
        <v>0</v>
      </c>
      <c r="AB31" s="117">
        <v>0</v>
      </c>
      <c r="AC31" s="117">
        <v>0</v>
      </c>
      <c r="AD31" s="117">
        <v>0</v>
      </c>
      <c r="AE31" s="117">
        <v>0</v>
      </c>
      <c r="AF31" s="117">
        <v>0</v>
      </c>
      <c r="AG31" s="117">
        <v>6.69E-4</v>
      </c>
      <c r="AH31" s="117">
        <v>0</v>
      </c>
      <c r="AI31" s="117">
        <v>0</v>
      </c>
      <c r="AJ31" s="117">
        <v>0</v>
      </c>
      <c r="AK31" s="117">
        <v>0</v>
      </c>
      <c r="AL31" s="117">
        <v>0</v>
      </c>
      <c r="AM31" s="117">
        <v>5.9699999999999998E-4</v>
      </c>
      <c r="AN31" s="125"/>
    </row>
    <row r="32" spans="1:40" ht="15" customHeight="1" x14ac:dyDescent="0.25">
      <c r="A32" s="115" t="s">
        <v>940</v>
      </c>
      <c r="B32" s="113" t="s">
        <v>1498</v>
      </c>
      <c r="C32" s="66" t="s">
        <v>125</v>
      </c>
      <c r="D32" s="113"/>
      <c r="E32" s="113"/>
      <c r="F32" s="155">
        <v>1</v>
      </c>
      <c r="G32" s="141">
        <f t="shared" si="0"/>
        <v>323.10000000000002</v>
      </c>
      <c r="H32" s="113">
        <v>323.10000000000002</v>
      </c>
      <c r="I32" s="113">
        <v>0</v>
      </c>
      <c r="J32" s="113">
        <v>0</v>
      </c>
      <c r="K32" s="117">
        <v>210.51257777777801</v>
      </c>
      <c r="L32" s="117">
        <v>554.56926396770098</v>
      </c>
      <c r="M32" s="117">
        <v>119.754290120444</v>
      </c>
      <c r="N32" s="117">
        <v>58.124404556454699</v>
      </c>
      <c r="O32" s="117">
        <v>0</v>
      </c>
      <c r="P32" s="117">
        <v>0</v>
      </c>
      <c r="Q32" s="117">
        <v>0</v>
      </c>
      <c r="R32" s="117">
        <v>0</v>
      </c>
      <c r="S32" s="117">
        <v>0</v>
      </c>
      <c r="T32" s="117">
        <v>0</v>
      </c>
      <c r="U32" s="117">
        <v>0</v>
      </c>
      <c r="V32" s="117">
        <v>1</v>
      </c>
      <c r="W32" s="117">
        <v>5.9650000000000002E-4</v>
      </c>
      <c r="X32" s="117">
        <v>9.606E-3</v>
      </c>
      <c r="Y32" s="117">
        <v>0</v>
      </c>
      <c r="Z32" s="117">
        <v>0</v>
      </c>
      <c r="AA32" s="117">
        <v>0</v>
      </c>
      <c r="AB32" s="117">
        <v>0</v>
      </c>
      <c r="AC32" s="117">
        <v>0</v>
      </c>
      <c r="AD32" s="117">
        <v>0</v>
      </c>
      <c r="AE32" s="117">
        <v>0</v>
      </c>
      <c r="AF32" s="117">
        <v>0</v>
      </c>
      <c r="AG32" s="117">
        <v>8.92E-4</v>
      </c>
      <c r="AH32" s="117">
        <v>0</v>
      </c>
      <c r="AI32" s="117">
        <v>0</v>
      </c>
      <c r="AJ32" s="117">
        <v>0</v>
      </c>
      <c r="AK32" s="117">
        <v>0</v>
      </c>
      <c r="AL32" s="117">
        <v>0</v>
      </c>
      <c r="AM32" s="117">
        <v>7.9500000000000003E-4</v>
      </c>
      <c r="AN32" s="125"/>
    </row>
    <row r="33" spans="1:40" ht="15" customHeight="1" x14ac:dyDescent="0.25">
      <c r="A33" s="115" t="s">
        <v>869</v>
      </c>
      <c r="B33" s="113" t="s">
        <v>1499</v>
      </c>
      <c r="C33" s="66" t="s">
        <v>126</v>
      </c>
      <c r="D33" s="113"/>
      <c r="E33" s="113"/>
      <c r="F33" s="155">
        <v>1</v>
      </c>
      <c r="G33" s="141">
        <f t="shared" si="0"/>
        <v>269.89999999999998</v>
      </c>
      <c r="H33" s="113">
        <v>269.89999999999998</v>
      </c>
      <c r="I33" s="113">
        <v>0</v>
      </c>
      <c r="J33" s="113">
        <v>0</v>
      </c>
      <c r="K33" s="117">
        <v>135.38613333333299</v>
      </c>
      <c r="L33" s="117">
        <v>350.82236172823701</v>
      </c>
      <c r="M33" s="117">
        <v>77.017109669333294</v>
      </c>
      <c r="N33" s="117">
        <v>36.769691732736497</v>
      </c>
      <c r="O33" s="117">
        <v>0</v>
      </c>
      <c r="P33" s="117">
        <v>0</v>
      </c>
      <c r="Q33" s="117">
        <v>0</v>
      </c>
      <c r="R33" s="117">
        <v>0</v>
      </c>
      <c r="S33" s="117">
        <v>0</v>
      </c>
      <c r="T33" s="117">
        <v>0</v>
      </c>
      <c r="U33" s="117">
        <v>0</v>
      </c>
      <c r="V33" s="117">
        <v>1</v>
      </c>
      <c r="W33" s="117">
        <v>5.8569999999999998E-4</v>
      </c>
      <c r="X33" s="117">
        <v>5.7279999999999996E-3</v>
      </c>
      <c r="Y33" s="117">
        <v>0</v>
      </c>
      <c r="Z33" s="117">
        <v>0</v>
      </c>
      <c r="AA33" s="117">
        <v>0</v>
      </c>
      <c r="AB33" s="117">
        <v>0</v>
      </c>
      <c r="AC33" s="117">
        <v>0</v>
      </c>
      <c r="AD33" s="117">
        <v>0</v>
      </c>
      <c r="AE33" s="117">
        <v>1.8440000000000001E-4</v>
      </c>
      <c r="AF33" s="117">
        <v>0</v>
      </c>
      <c r="AG33" s="117">
        <v>0</v>
      </c>
      <c r="AH33" s="117">
        <v>0</v>
      </c>
      <c r="AI33" s="117">
        <v>0</v>
      </c>
      <c r="AJ33" s="117">
        <v>0</v>
      </c>
      <c r="AK33" s="117">
        <v>0</v>
      </c>
      <c r="AL33" s="117">
        <v>0</v>
      </c>
      <c r="AM33" s="117">
        <v>0</v>
      </c>
      <c r="AN33" s="125"/>
    </row>
    <row r="34" spans="1:40" ht="15" customHeight="1" x14ac:dyDescent="0.25">
      <c r="A34" s="115" t="s">
        <v>966</v>
      </c>
      <c r="B34" s="113" t="s">
        <v>1500</v>
      </c>
      <c r="C34" s="66" t="s">
        <v>127</v>
      </c>
      <c r="D34" s="113"/>
      <c r="E34" s="113"/>
      <c r="F34" s="155">
        <v>1</v>
      </c>
      <c r="G34" s="141">
        <f t="shared" si="0"/>
        <v>300.7</v>
      </c>
      <c r="H34" s="113">
        <v>300.7</v>
      </c>
      <c r="I34" s="113">
        <v>0</v>
      </c>
      <c r="J34" s="113">
        <v>0</v>
      </c>
      <c r="K34" s="117">
        <v>142.38357777777799</v>
      </c>
      <c r="L34" s="117">
        <v>362.17810492538899</v>
      </c>
      <c r="M34" s="117">
        <v>80.997745890444307</v>
      </c>
      <c r="N34" s="117">
        <v>37.959887177230001</v>
      </c>
      <c r="O34" s="117">
        <v>0</v>
      </c>
      <c r="P34" s="117">
        <v>0</v>
      </c>
      <c r="Q34" s="117">
        <v>0</v>
      </c>
      <c r="R34" s="117">
        <v>0</v>
      </c>
      <c r="S34" s="117">
        <v>0</v>
      </c>
      <c r="T34" s="117">
        <v>0</v>
      </c>
      <c r="U34" s="117">
        <v>0</v>
      </c>
      <c r="V34" s="117">
        <v>1</v>
      </c>
      <c r="W34" s="117">
        <v>7.9540000000000003E-4</v>
      </c>
      <c r="X34" s="117">
        <v>5.5789999999999998E-3</v>
      </c>
      <c r="Y34" s="117">
        <v>0</v>
      </c>
      <c r="Z34" s="117">
        <v>0</v>
      </c>
      <c r="AA34" s="117">
        <v>0</v>
      </c>
      <c r="AB34" s="117">
        <v>0</v>
      </c>
      <c r="AC34" s="117">
        <v>0</v>
      </c>
      <c r="AD34" s="117">
        <v>0</v>
      </c>
      <c r="AE34" s="117">
        <v>2.363E-4</v>
      </c>
      <c r="AF34" s="117">
        <v>0</v>
      </c>
      <c r="AG34" s="117">
        <v>0</v>
      </c>
      <c r="AH34" s="117">
        <v>0</v>
      </c>
      <c r="AI34" s="117">
        <v>0</v>
      </c>
      <c r="AJ34" s="117">
        <v>0</v>
      </c>
      <c r="AK34" s="117">
        <v>0</v>
      </c>
      <c r="AL34" s="117">
        <v>0</v>
      </c>
      <c r="AM34" s="117">
        <v>0</v>
      </c>
      <c r="AN34" s="125"/>
    </row>
    <row r="35" spans="1:40" ht="15" customHeight="1" x14ac:dyDescent="0.25">
      <c r="A35" s="115" t="s">
        <v>954</v>
      </c>
      <c r="B35" s="113" t="s">
        <v>1501</v>
      </c>
      <c r="C35" s="66" t="s">
        <v>128</v>
      </c>
      <c r="D35" s="113"/>
      <c r="E35" s="113"/>
      <c r="F35" s="155">
        <v>1</v>
      </c>
      <c r="G35" s="141">
        <f t="shared" si="0"/>
        <v>214.7</v>
      </c>
      <c r="H35" s="113">
        <v>214.7</v>
      </c>
      <c r="I35" s="113">
        <v>0</v>
      </c>
      <c r="J35" s="113">
        <v>0</v>
      </c>
      <c r="K35" s="117">
        <v>127.092977777778</v>
      </c>
      <c r="L35" s="117">
        <v>328.70305392478201</v>
      </c>
      <c r="M35" s="117">
        <v>72.299382268444305</v>
      </c>
      <c r="N35" s="117">
        <v>34.451367081856503</v>
      </c>
      <c r="O35" s="117">
        <v>0</v>
      </c>
      <c r="P35" s="117">
        <v>0</v>
      </c>
      <c r="Q35" s="117">
        <v>0</v>
      </c>
      <c r="R35" s="117">
        <v>0</v>
      </c>
      <c r="S35" s="117">
        <v>0</v>
      </c>
      <c r="T35" s="117">
        <v>0</v>
      </c>
      <c r="U35" s="117">
        <v>0</v>
      </c>
      <c r="V35" s="117">
        <v>1</v>
      </c>
      <c r="W35" s="117">
        <v>1.5654E-3</v>
      </c>
      <c r="X35" s="117">
        <v>5.3099999999999996E-3</v>
      </c>
      <c r="Y35" s="117">
        <v>0</v>
      </c>
      <c r="Z35" s="117">
        <v>0</v>
      </c>
      <c r="AA35" s="117">
        <v>0</v>
      </c>
      <c r="AB35" s="117">
        <v>0</v>
      </c>
      <c r="AC35" s="117">
        <v>0</v>
      </c>
      <c r="AD35" s="117">
        <v>0</v>
      </c>
      <c r="AE35" s="117">
        <v>1.9019999999999999E-4</v>
      </c>
      <c r="AF35" s="117">
        <v>0</v>
      </c>
      <c r="AG35" s="117">
        <v>0</v>
      </c>
      <c r="AH35" s="117">
        <v>0</v>
      </c>
      <c r="AI35" s="117">
        <v>0</v>
      </c>
      <c r="AJ35" s="117">
        <v>0</v>
      </c>
      <c r="AK35" s="117">
        <v>0</v>
      </c>
      <c r="AL35" s="117">
        <v>0</v>
      </c>
      <c r="AM35" s="117">
        <v>0</v>
      </c>
      <c r="AN35" s="125"/>
    </row>
    <row r="36" spans="1:40" ht="15" customHeight="1" x14ac:dyDescent="0.25">
      <c r="A36" s="115" t="s">
        <v>942</v>
      </c>
      <c r="B36" s="113" t="s">
        <v>1502</v>
      </c>
      <c r="C36" s="66" t="s">
        <v>129</v>
      </c>
      <c r="D36" s="113"/>
      <c r="E36" s="113"/>
      <c r="F36" s="155">
        <v>1</v>
      </c>
      <c r="G36" s="141">
        <f t="shared" si="0"/>
        <v>150.19999999999999</v>
      </c>
      <c r="H36" s="113">
        <v>150.19999999999999</v>
      </c>
      <c r="I36" s="113">
        <v>0</v>
      </c>
      <c r="J36" s="113">
        <v>0</v>
      </c>
      <c r="K36" s="117">
        <v>146.216977777778</v>
      </c>
      <c r="L36" s="117">
        <v>317.99276302596297</v>
      </c>
      <c r="M36" s="117">
        <v>83.178452148444407</v>
      </c>
      <c r="N36" s="117">
        <v>33.328821492751104</v>
      </c>
      <c r="O36" s="117">
        <v>0</v>
      </c>
      <c r="P36" s="117">
        <v>0</v>
      </c>
      <c r="Q36" s="117">
        <v>0</v>
      </c>
      <c r="R36" s="117">
        <v>0</v>
      </c>
      <c r="S36" s="117">
        <v>0</v>
      </c>
      <c r="T36" s="117">
        <v>0</v>
      </c>
      <c r="U36" s="117">
        <v>0</v>
      </c>
      <c r="V36" s="117">
        <v>1</v>
      </c>
      <c r="W36" s="117">
        <v>8.7319999999999997E-4</v>
      </c>
      <c r="X36" s="117">
        <v>2.6250000000000002E-3</v>
      </c>
      <c r="Y36" s="117">
        <v>0</v>
      </c>
      <c r="Z36" s="117">
        <v>0</v>
      </c>
      <c r="AA36" s="117">
        <v>0</v>
      </c>
      <c r="AB36" s="117">
        <v>0</v>
      </c>
      <c r="AC36" s="117">
        <v>0</v>
      </c>
      <c r="AD36" s="117">
        <v>0</v>
      </c>
      <c r="AE36" s="117">
        <v>9.7999999999999997E-5</v>
      </c>
      <c r="AF36" s="117">
        <v>0</v>
      </c>
      <c r="AG36" s="117">
        <v>3.5669999999999999E-3</v>
      </c>
      <c r="AH36" s="117">
        <v>0</v>
      </c>
      <c r="AI36" s="117">
        <v>0</v>
      </c>
      <c r="AJ36" s="117">
        <v>0</v>
      </c>
      <c r="AK36" s="117">
        <v>0</v>
      </c>
      <c r="AL36" s="117">
        <v>0</v>
      </c>
      <c r="AM36" s="117">
        <v>3.1819999999999999E-3</v>
      </c>
      <c r="AN36" s="125"/>
    </row>
    <row r="37" spans="1:40" ht="15" customHeight="1" x14ac:dyDescent="0.25">
      <c r="A37" s="115" t="s">
        <v>934</v>
      </c>
      <c r="B37" s="113" t="s">
        <v>1503</v>
      </c>
      <c r="C37" s="66" t="s">
        <v>130</v>
      </c>
      <c r="D37" s="113"/>
      <c r="E37" s="113"/>
      <c r="F37" s="155">
        <v>1</v>
      </c>
      <c r="G37" s="141">
        <f t="shared" si="0"/>
        <v>293.5</v>
      </c>
      <c r="H37" s="113">
        <v>293.5</v>
      </c>
      <c r="I37" s="113">
        <v>0</v>
      </c>
      <c r="J37" s="113">
        <v>0</v>
      </c>
      <c r="K37" s="117">
        <v>280.32176666666601</v>
      </c>
      <c r="L37" s="117">
        <v>638.17933450193198</v>
      </c>
      <c r="M37" s="117">
        <v>159.46664340366701</v>
      </c>
      <c r="N37" s="117">
        <v>66.887576049147498</v>
      </c>
      <c r="O37" s="117">
        <v>0</v>
      </c>
      <c r="P37" s="117">
        <v>0</v>
      </c>
      <c r="Q37" s="117">
        <v>0</v>
      </c>
      <c r="R37" s="117">
        <v>0</v>
      </c>
      <c r="S37" s="117">
        <v>0</v>
      </c>
      <c r="T37" s="117">
        <v>0</v>
      </c>
      <c r="U37" s="117">
        <v>0</v>
      </c>
      <c r="V37" s="117">
        <v>1</v>
      </c>
      <c r="W37" s="117">
        <v>8.9119999999999998E-4</v>
      </c>
      <c r="X37" s="117">
        <v>6.757E-3</v>
      </c>
      <c r="Y37" s="117">
        <v>0</v>
      </c>
      <c r="Z37" s="117">
        <v>0</v>
      </c>
      <c r="AA37" s="117">
        <v>0</v>
      </c>
      <c r="AB37" s="117">
        <v>0</v>
      </c>
      <c r="AC37" s="117">
        <v>0</v>
      </c>
      <c r="AD37" s="117">
        <v>0</v>
      </c>
      <c r="AE37" s="117">
        <v>1.8440000000000001E-4</v>
      </c>
      <c r="AF37" s="117">
        <v>0</v>
      </c>
      <c r="AG37" s="117">
        <v>8.6949999999999996E-3</v>
      </c>
      <c r="AH37" s="117">
        <v>0</v>
      </c>
      <c r="AI37" s="117">
        <v>0</v>
      </c>
      <c r="AJ37" s="117">
        <v>0</v>
      </c>
      <c r="AK37" s="117">
        <v>0</v>
      </c>
      <c r="AL37" s="117">
        <v>0</v>
      </c>
      <c r="AM37" s="117">
        <v>7.7549999999999997E-3</v>
      </c>
      <c r="AN37" s="125"/>
    </row>
    <row r="38" spans="1:40" ht="15" customHeight="1" x14ac:dyDescent="0.25">
      <c r="A38" s="115" t="s">
        <v>899</v>
      </c>
      <c r="B38" s="113" t="s">
        <v>1504</v>
      </c>
      <c r="C38" s="66" t="s">
        <v>131</v>
      </c>
      <c r="D38" s="113"/>
      <c r="E38" s="113"/>
      <c r="F38" s="155">
        <v>1</v>
      </c>
      <c r="G38" s="141">
        <f t="shared" si="0"/>
        <v>164.7</v>
      </c>
      <c r="H38" s="113">
        <v>164.7</v>
      </c>
      <c r="I38" s="113">
        <v>0</v>
      </c>
      <c r="J38" s="113">
        <v>0</v>
      </c>
      <c r="K38" s="117">
        <v>182.66877777777799</v>
      </c>
      <c r="L38" s="117">
        <v>400.11947495943298</v>
      </c>
      <c r="M38" s="117">
        <v>103.91478761444399</v>
      </c>
      <c r="N38" s="117">
        <v>41.936522170498201</v>
      </c>
      <c r="O38" s="117">
        <v>0</v>
      </c>
      <c r="P38" s="117">
        <v>0</v>
      </c>
      <c r="Q38" s="117">
        <v>0</v>
      </c>
      <c r="R38" s="117">
        <v>0</v>
      </c>
      <c r="S38" s="117">
        <v>0</v>
      </c>
      <c r="T38" s="117">
        <v>0</v>
      </c>
      <c r="U38" s="117">
        <v>0</v>
      </c>
      <c r="V38" s="117">
        <v>1</v>
      </c>
      <c r="W38" s="117">
        <v>1.5472999999999999E-3</v>
      </c>
      <c r="X38" s="117">
        <v>3.431E-3</v>
      </c>
      <c r="Y38" s="117">
        <v>0</v>
      </c>
      <c r="Z38" s="117">
        <v>0</v>
      </c>
      <c r="AA38" s="117">
        <v>0</v>
      </c>
      <c r="AB38" s="117">
        <v>0</v>
      </c>
      <c r="AC38" s="117">
        <v>0</v>
      </c>
      <c r="AD38" s="117">
        <v>0</v>
      </c>
      <c r="AE38" s="117">
        <v>1.9019999999999999E-4</v>
      </c>
      <c r="AF38" s="117">
        <v>0</v>
      </c>
      <c r="AG38" s="117">
        <v>4.6820000000000004E-3</v>
      </c>
      <c r="AH38" s="117">
        <v>0</v>
      </c>
      <c r="AI38" s="117">
        <v>0</v>
      </c>
      <c r="AJ38" s="117">
        <v>0</v>
      </c>
      <c r="AK38" s="117">
        <v>0</v>
      </c>
      <c r="AL38" s="117">
        <v>0</v>
      </c>
      <c r="AM38" s="117">
        <v>4.176E-3</v>
      </c>
      <c r="AN38" s="125"/>
    </row>
    <row r="39" spans="1:40" ht="15" customHeight="1" x14ac:dyDescent="0.25">
      <c r="A39" s="115" t="s">
        <v>947</v>
      </c>
      <c r="B39" s="113" t="s">
        <v>1505</v>
      </c>
      <c r="C39" s="66" t="s">
        <v>132</v>
      </c>
      <c r="D39" s="113"/>
      <c r="E39" s="113"/>
      <c r="F39" s="155">
        <v>1</v>
      </c>
      <c r="G39" s="141">
        <f t="shared" si="0"/>
        <v>174.9</v>
      </c>
      <c r="H39" s="113">
        <v>174.9</v>
      </c>
      <c r="I39" s="113">
        <v>0</v>
      </c>
      <c r="J39" s="113">
        <v>0</v>
      </c>
      <c r="K39" s="117">
        <v>223.1096</v>
      </c>
      <c r="L39" s="117">
        <v>489.81959674585698</v>
      </c>
      <c r="M39" s="117">
        <v>126.92035815200001</v>
      </c>
      <c r="N39" s="117">
        <v>51.3379919349332</v>
      </c>
      <c r="O39" s="117">
        <v>0</v>
      </c>
      <c r="P39" s="117">
        <v>0</v>
      </c>
      <c r="Q39" s="117">
        <v>0</v>
      </c>
      <c r="R39" s="117">
        <v>0</v>
      </c>
      <c r="S39" s="117">
        <v>0</v>
      </c>
      <c r="T39" s="117">
        <v>0</v>
      </c>
      <c r="U39" s="117">
        <v>0</v>
      </c>
      <c r="V39" s="117">
        <v>1</v>
      </c>
      <c r="W39" s="117">
        <v>1.5509E-3</v>
      </c>
      <c r="X39" s="117">
        <v>4.2960000000000003E-3</v>
      </c>
      <c r="Y39" s="117">
        <v>0</v>
      </c>
      <c r="Z39" s="117">
        <v>0</v>
      </c>
      <c r="AA39" s="117">
        <v>0</v>
      </c>
      <c r="AB39" s="117">
        <v>0</v>
      </c>
      <c r="AC39" s="117">
        <v>0</v>
      </c>
      <c r="AD39" s="117">
        <v>0</v>
      </c>
      <c r="AE39" s="117">
        <v>1.9599999999999999E-4</v>
      </c>
      <c r="AF39" s="117">
        <v>0</v>
      </c>
      <c r="AG39" s="117">
        <v>6.9109999999999996E-3</v>
      </c>
      <c r="AH39" s="117">
        <v>0</v>
      </c>
      <c r="AI39" s="117">
        <v>0</v>
      </c>
      <c r="AJ39" s="117">
        <v>0</v>
      </c>
      <c r="AK39" s="117">
        <v>0</v>
      </c>
      <c r="AL39" s="117">
        <v>0</v>
      </c>
      <c r="AM39" s="117">
        <v>6.1640000000000002E-3</v>
      </c>
      <c r="AN39" s="125"/>
    </row>
    <row r="40" spans="1:40" ht="15" customHeight="1" x14ac:dyDescent="0.25">
      <c r="A40" s="115" t="s">
        <v>1002</v>
      </c>
      <c r="B40" s="113" t="s">
        <v>1506</v>
      </c>
      <c r="C40" s="66" t="s">
        <v>133</v>
      </c>
      <c r="D40" s="113"/>
      <c r="E40" s="113"/>
      <c r="F40" s="155">
        <v>1</v>
      </c>
      <c r="G40" s="141">
        <f t="shared" si="0"/>
        <v>121.2</v>
      </c>
      <c r="H40" s="113">
        <v>121.2</v>
      </c>
      <c r="I40" s="113">
        <v>0</v>
      </c>
      <c r="J40" s="113">
        <v>0</v>
      </c>
      <c r="K40" s="117">
        <v>102.72991111111099</v>
      </c>
      <c r="L40" s="117">
        <v>233.66390748682599</v>
      </c>
      <c r="M40" s="117">
        <v>58.439964533777797</v>
      </c>
      <c r="N40" s="117">
        <v>24.490314143694199</v>
      </c>
      <c r="O40" s="117">
        <v>0</v>
      </c>
      <c r="P40" s="117">
        <v>0</v>
      </c>
      <c r="Q40" s="117">
        <v>0</v>
      </c>
      <c r="R40" s="117">
        <v>0</v>
      </c>
      <c r="S40" s="117">
        <v>0</v>
      </c>
      <c r="T40" s="117">
        <v>0</v>
      </c>
      <c r="U40" s="117">
        <v>0</v>
      </c>
      <c r="V40" s="117">
        <v>1</v>
      </c>
      <c r="W40" s="117">
        <v>4.8260000000000002E-4</v>
      </c>
      <c r="X40" s="117">
        <v>2.4459999999999998E-3</v>
      </c>
      <c r="Y40" s="117">
        <v>0</v>
      </c>
      <c r="Z40" s="117">
        <v>0</v>
      </c>
      <c r="AA40" s="117">
        <v>0</v>
      </c>
      <c r="AB40" s="117">
        <v>0</v>
      </c>
      <c r="AC40" s="117">
        <v>0</v>
      </c>
      <c r="AD40" s="117">
        <v>0</v>
      </c>
      <c r="AE40" s="117">
        <v>1.0950000000000001E-4</v>
      </c>
      <c r="AF40" s="117">
        <v>0</v>
      </c>
      <c r="AG40" s="117">
        <v>2.2290000000000001E-3</v>
      </c>
      <c r="AH40" s="117">
        <v>0</v>
      </c>
      <c r="AI40" s="117">
        <v>0</v>
      </c>
      <c r="AJ40" s="117">
        <v>0</v>
      </c>
      <c r="AK40" s="117">
        <v>0</v>
      </c>
      <c r="AL40" s="117">
        <v>0</v>
      </c>
      <c r="AM40" s="117">
        <v>1.9880000000000002E-3</v>
      </c>
      <c r="AN40" s="125"/>
    </row>
    <row r="41" spans="1:40" ht="15" customHeight="1" x14ac:dyDescent="0.25">
      <c r="A41" s="115" t="s">
        <v>889</v>
      </c>
      <c r="B41" s="113" t="s">
        <v>1507</v>
      </c>
      <c r="C41" s="66" t="s">
        <v>134</v>
      </c>
      <c r="D41" s="113"/>
      <c r="E41" s="113"/>
      <c r="F41" s="155">
        <v>1</v>
      </c>
      <c r="G41" s="141">
        <f t="shared" si="0"/>
        <v>136.9</v>
      </c>
      <c r="H41" s="113">
        <v>136.9</v>
      </c>
      <c r="I41" s="113">
        <v>0</v>
      </c>
      <c r="J41" s="113">
        <v>0</v>
      </c>
      <c r="K41" s="117">
        <v>144.66096666666701</v>
      </c>
      <c r="L41" s="117">
        <v>303.307815193669</v>
      </c>
      <c r="M41" s="117">
        <v>82.293284107666693</v>
      </c>
      <c r="N41" s="117">
        <v>31.789692110448499</v>
      </c>
      <c r="O41" s="117">
        <v>0</v>
      </c>
      <c r="P41" s="117">
        <v>0</v>
      </c>
      <c r="Q41" s="117">
        <v>0</v>
      </c>
      <c r="R41" s="117">
        <v>0</v>
      </c>
      <c r="S41" s="117">
        <v>0</v>
      </c>
      <c r="T41" s="117">
        <v>0</v>
      </c>
      <c r="U41" s="117">
        <v>0</v>
      </c>
      <c r="V41" s="117">
        <v>1</v>
      </c>
      <c r="W41" s="117">
        <v>3.9399999999999998E-4</v>
      </c>
      <c r="X41" s="117">
        <v>1.9239999999999999E-3</v>
      </c>
      <c r="Y41" s="117">
        <v>0</v>
      </c>
      <c r="Z41" s="117">
        <v>0</v>
      </c>
      <c r="AA41" s="117">
        <v>0</v>
      </c>
      <c r="AB41" s="117">
        <v>0</v>
      </c>
      <c r="AC41" s="117">
        <v>0</v>
      </c>
      <c r="AD41" s="117">
        <v>0</v>
      </c>
      <c r="AE41" s="117">
        <v>1.21E-4</v>
      </c>
      <c r="AF41" s="117">
        <v>0</v>
      </c>
      <c r="AG41" s="117">
        <v>5.1279999999999997E-3</v>
      </c>
      <c r="AH41" s="117">
        <v>0</v>
      </c>
      <c r="AI41" s="117">
        <v>0</v>
      </c>
      <c r="AJ41" s="117">
        <v>0</v>
      </c>
      <c r="AK41" s="117">
        <v>0</v>
      </c>
      <c r="AL41" s="117">
        <v>0</v>
      </c>
      <c r="AM41" s="117">
        <v>4.5729999999999998E-3</v>
      </c>
      <c r="AN41" s="125"/>
    </row>
    <row r="42" spans="1:40" ht="15" customHeight="1" x14ac:dyDescent="0.25">
      <c r="A42" s="115" t="s">
        <v>991</v>
      </c>
      <c r="B42" s="113" t="s">
        <v>1508</v>
      </c>
      <c r="C42" s="66" t="s">
        <v>135</v>
      </c>
      <c r="D42" s="113"/>
      <c r="E42" s="113"/>
      <c r="F42" s="155">
        <v>1</v>
      </c>
      <c r="G42" s="141">
        <f t="shared" si="0"/>
        <v>216</v>
      </c>
      <c r="H42" s="113">
        <v>216</v>
      </c>
      <c r="I42" s="113">
        <v>0</v>
      </c>
      <c r="J42" s="113">
        <v>0</v>
      </c>
      <c r="K42" s="117">
        <v>130.53696666666701</v>
      </c>
      <c r="L42" s="117">
        <v>318.20473286619199</v>
      </c>
      <c r="M42" s="117">
        <v>74.258564227666596</v>
      </c>
      <c r="N42" s="117">
        <v>33.351038051705601</v>
      </c>
      <c r="O42" s="117">
        <v>0</v>
      </c>
      <c r="P42" s="117">
        <v>0</v>
      </c>
      <c r="Q42" s="117">
        <v>0</v>
      </c>
      <c r="R42" s="117">
        <v>0</v>
      </c>
      <c r="S42" s="117">
        <v>0</v>
      </c>
      <c r="T42" s="117">
        <v>0</v>
      </c>
      <c r="U42" s="117">
        <v>0</v>
      </c>
      <c r="V42" s="117">
        <v>1</v>
      </c>
      <c r="W42" s="117">
        <v>9.6889999999999997E-4</v>
      </c>
      <c r="X42" s="117">
        <v>4.6090000000000002E-3</v>
      </c>
      <c r="Y42" s="117">
        <v>0</v>
      </c>
      <c r="Z42" s="117">
        <v>0</v>
      </c>
      <c r="AA42" s="117">
        <v>0</v>
      </c>
      <c r="AB42" s="117">
        <v>0</v>
      </c>
      <c r="AC42" s="117">
        <v>0</v>
      </c>
      <c r="AD42" s="117">
        <v>0</v>
      </c>
      <c r="AE42" s="117">
        <v>0</v>
      </c>
      <c r="AF42" s="117">
        <v>0</v>
      </c>
      <c r="AG42" s="117">
        <v>0</v>
      </c>
      <c r="AH42" s="117">
        <v>0</v>
      </c>
      <c r="AI42" s="117">
        <v>0</v>
      </c>
      <c r="AJ42" s="117">
        <v>0</v>
      </c>
      <c r="AK42" s="117">
        <v>0</v>
      </c>
      <c r="AL42" s="117">
        <v>0</v>
      </c>
      <c r="AM42" s="117">
        <v>0</v>
      </c>
      <c r="AN42" s="125"/>
    </row>
    <row r="43" spans="1:40" ht="15" customHeight="1" x14ac:dyDescent="0.25">
      <c r="A43" s="115" t="s">
        <v>1033</v>
      </c>
      <c r="B43" s="113" t="s">
        <v>1509</v>
      </c>
      <c r="C43" s="66" t="s">
        <v>136</v>
      </c>
      <c r="D43" s="113"/>
      <c r="E43" s="113"/>
      <c r="F43" s="155">
        <v>1</v>
      </c>
      <c r="G43" s="141">
        <f t="shared" si="0"/>
        <v>216.8</v>
      </c>
      <c r="H43" s="113">
        <v>216.8</v>
      </c>
      <c r="I43" s="113">
        <v>0</v>
      </c>
      <c r="J43" s="113">
        <v>0</v>
      </c>
      <c r="K43" s="117">
        <v>121.365626666667</v>
      </c>
      <c r="L43" s="117">
        <v>305.24739762574598</v>
      </c>
      <c r="M43" s="117">
        <v>69.041264041866597</v>
      </c>
      <c r="N43" s="117">
        <v>31.9929797451544</v>
      </c>
      <c r="O43" s="117">
        <v>0</v>
      </c>
      <c r="P43" s="117">
        <v>0</v>
      </c>
      <c r="Q43" s="117">
        <v>0</v>
      </c>
      <c r="R43" s="117">
        <v>0</v>
      </c>
      <c r="S43" s="117">
        <v>0</v>
      </c>
      <c r="T43" s="117">
        <v>0</v>
      </c>
      <c r="U43" s="117">
        <v>0</v>
      </c>
      <c r="V43" s="117">
        <v>1</v>
      </c>
      <c r="W43" s="117">
        <v>7.6650000000000004E-4</v>
      </c>
      <c r="X43" s="117">
        <v>4.9049999999999996E-3</v>
      </c>
      <c r="Y43" s="117">
        <v>0</v>
      </c>
      <c r="Z43" s="117">
        <v>0</v>
      </c>
      <c r="AA43" s="117">
        <v>0</v>
      </c>
      <c r="AB43" s="117">
        <v>0</v>
      </c>
      <c r="AC43" s="117">
        <v>0</v>
      </c>
      <c r="AD43" s="117">
        <v>0</v>
      </c>
      <c r="AE43" s="117">
        <v>0</v>
      </c>
      <c r="AF43" s="117">
        <v>0</v>
      </c>
      <c r="AG43" s="117">
        <v>0</v>
      </c>
      <c r="AH43" s="117">
        <v>0</v>
      </c>
      <c r="AI43" s="117">
        <v>0</v>
      </c>
      <c r="AJ43" s="117">
        <v>0</v>
      </c>
      <c r="AK43" s="117">
        <v>0</v>
      </c>
      <c r="AL43" s="117">
        <v>0</v>
      </c>
      <c r="AM43" s="117">
        <v>0</v>
      </c>
      <c r="AN43" s="125"/>
    </row>
    <row r="44" spans="1:40" ht="15" customHeight="1" x14ac:dyDescent="0.25">
      <c r="A44" s="115" t="s">
        <v>908</v>
      </c>
      <c r="B44" s="113" t="s">
        <v>1510</v>
      </c>
      <c r="C44" s="66" t="s">
        <v>137</v>
      </c>
      <c r="D44" s="113"/>
      <c r="E44" s="113"/>
      <c r="F44" s="155">
        <v>1</v>
      </c>
      <c r="G44" s="141">
        <f t="shared" si="0"/>
        <v>214.7</v>
      </c>
      <c r="H44" s="113">
        <v>214.7</v>
      </c>
      <c r="I44" s="113">
        <v>0</v>
      </c>
      <c r="J44" s="113">
        <v>0</v>
      </c>
      <c r="K44" s="117">
        <v>93.478555555555502</v>
      </c>
      <c r="L44" s="117">
        <v>225.062751546464</v>
      </c>
      <c r="M44" s="117">
        <v>53.177145898888902</v>
      </c>
      <c r="N44" s="117">
        <v>23.588826989584899</v>
      </c>
      <c r="O44" s="117">
        <v>0</v>
      </c>
      <c r="P44" s="117">
        <v>0</v>
      </c>
      <c r="Q44" s="117">
        <v>0</v>
      </c>
      <c r="R44" s="117">
        <v>0</v>
      </c>
      <c r="S44" s="117">
        <v>0</v>
      </c>
      <c r="T44" s="117">
        <v>0</v>
      </c>
      <c r="U44" s="117">
        <v>0</v>
      </c>
      <c r="V44" s="117">
        <v>1</v>
      </c>
      <c r="W44" s="117">
        <v>7.6650000000000004E-4</v>
      </c>
      <c r="X44" s="117">
        <v>2.8340000000000001E-3</v>
      </c>
      <c r="Y44" s="117">
        <v>0</v>
      </c>
      <c r="Z44" s="117">
        <v>0</v>
      </c>
      <c r="AA44" s="117">
        <v>2.7710000000000001E-4</v>
      </c>
      <c r="AB44" s="117">
        <v>0</v>
      </c>
      <c r="AC44" s="117">
        <v>0</v>
      </c>
      <c r="AD44" s="117">
        <v>0</v>
      </c>
      <c r="AE44" s="117">
        <v>0</v>
      </c>
      <c r="AF44" s="117">
        <v>0</v>
      </c>
      <c r="AG44" s="117">
        <v>0</v>
      </c>
      <c r="AH44" s="117">
        <v>0</v>
      </c>
      <c r="AI44" s="117">
        <v>0</v>
      </c>
      <c r="AJ44" s="117">
        <v>0</v>
      </c>
      <c r="AK44" s="117">
        <v>0</v>
      </c>
      <c r="AL44" s="117">
        <v>0</v>
      </c>
      <c r="AM44" s="117">
        <v>0</v>
      </c>
      <c r="AN44" s="125"/>
    </row>
    <row r="45" spans="1:40" ht="15" customHeight="1" x14ac:dyDescent="0.25">
      <c r="A45" s="115" t="s">
        <v>978</v>
      </c>
      <c r="B45" s="113" t="s">
        <v>1511</v>
      </c>
      <c r="C45" s="66" t="s">
        <v>138</v>
      </c>
      <c r="D45" s="113"/>
      <c r="E45" s="113"/>
      <c r="F45" s="155">
        <v>1</v>
      </c>
      <c r="G45" s="141">
        <f t="shared" si="0"/>
        <v>397.8</v>
      </c>
      <c r="H45" s="113">
        <v>397.8</v>
      </c>
      <c r="I45" s="113">
        <v>0</v>
      </c>
      <c r="J45" s="113">
        <v>0</v>
      </c>
      <c r="K45" s="117">
        <v>338.09214444444399</v>
      </c>
      <c r="L45" s="117">
        <v>740.57011863700097</v>
      </c>
      <c r="M45" s="117">
        <v>192.33047821011101</v>
      </c>
      <c r="N45" s="117">
        <v>77.619154134344001</v>
      </c>
      <c r="O45" s="117">
        <v>0</v>
      </c>
      <c r="P45" s="117">
        <v>0</v>
      </c>
      <c r="Q45" s="117">
        <v>0</v>
      </c>
      <c r="R45" s="117">
        <v>0</v>
      </c>
      <c r="S45" s="117">
        <v>0</v>
      </c>
      <c r="T45" s="117">
        <v>0</v>
      </c>
      <c r="U45" s="117">
        <v>0</v>
      </c>
      <c r="V45" s="117">
        <v>1</v>
      </c>
      <c r="W45" s="117">
        <v>1.7244999999999999E-3</v>
      </c>
      <c r="X45" s="117">
        <v>6.4289999999999998E-3</v>
      </c>
      <c r="Y45" s="117">
        <v>0</v>
      </c>
      <c r="Z45" s="117">
        <v>0</v>
      </c>
      <c r="AA45" s="117">
        <v>0</v>
      </c>
      <c r="AB45" s="117">
        <v>0</v>
      </c>
      <c r="AC45" s="117">
        <v>0</v>
      </c>
      <c r="AD45" s="117">
        <v>0</v>
      </c>
      <c r="AE45" s="117">
        <v>1.9019999999999999E-4</v>
      </c>
      <c r="AF45" s="117">
        <v>0</v>
      </c>
      <c r="AG45" s="117">
        <v>8.0260000000000001E-3</v>
      </c>
      <c r="AH45" s="117">
        <v>0</v>
      </c>
      <c r="AI45" s="117">
        <v>0</v>
      </c>
      <c r="AJ45" s="117">
        <v>0</v>
      </c>
      <c r="AK45" s="117">
        <v>0</v>
      </c>
      <c r="AL45" s="117">
        <v>0</v>
      </c>
      <c r="AM45" s="117">
        <v>7.1580000000000003E-3</v>
      </c>
      <c r="AN45" s="125"/>
    </row>
    <row r="46" spans="1:40" ht="15" customHeight="1" x14ac:dyDescent="0.25">
      <c r="A46" s="115" t="s">
        <v>1004</v>
      </c>
      <c r="B46" s="113" t="s">
        <v>1512</v>
      </c>
      <c r="C46" s="66" t="s">
        <v>139</v>
      </c>
      <c r="D46" s="113"/>
      <c r="E46" s="113"/>
      <c r="F46" s="155">
        <v>1</v>
      </c>
      <c r="G46" s="141">
        <f t="shared" si="0"/>
        <v>238.6</v>
      </c>
      <c r="H46" s="113">
        <v>238.6</v>
      </c>
      <c r="I46" s="113">
        <v>0</v>
      </c>
      <c r="J46" s="113">
        <v>0</v>
      </c>
      <c r="K46" s="117">
        <v>326.76785111111099</v>
      </c>
      <c r="L46" s="117">
        <v>696.49626151031805</v>
      </c>
      <c r="M46" s="117">
        <v>185.888427461578</v>
      </c>
      <c r="N46" s="117">
        <v>72.999773168896496</v>
      </c>
      <c r="O46" s="117">
        <v>0</v>
      </c>
      <c r="P46" s="117">
        <v>0</v>
      </c>
      <c r="Q46" s="117">
        <v>0</v>
      </c>
      <c r="R46" s="117">
        <v>0</v>
      </c>
      <c r="S46" s="117">
        <v>0</v>
      </c>
      <c r="T46" s="117">
        <v>0</v>
      </c>
      <c r="U46" s="117">
        <v>0</v>
      </c>
      <c r="V46" s="117">
        <v>1</v>
      </c>
      <c r="W46" s="117">
        <v>9.7610000000000004E-4</v>
      </c>
      <c r="X46" s="117">
        <v>5.1050000000000002E-3</v>
      </c>
      <c r="Y46" s="117">
        <v>0</v>
      </c>
      <c r="Z46" s="117">
        <v>0</v>
      </c>
      <c r="AA46" s="117">
        <v>0</v>
      </c>
      <c r="AB46" s="117">
        <v>0</v>
      </c>
      <c r="AC46" s="117">
        <v>0</v>
      </c>
      <c r="AD46" s="117">
        <v>0</v>
      </c>
      <c r="AE46" s="117">
        <v>1.6139999999999999E-4</v>
      </c>
      <c r="AF46" s="117">
        <v>0</v>
      </c>
      <c r="AG46" s="117">
        <v>1.2262E-2</v>
      </c>
      <c r="AH46" s="117">
        <v>0</v>
      </c>
      <c r="AI46" s="117">
        <v>0</v>
      </c>
      <c r="AJ46" s="117">
        <v>0</v>
      </c>
      <c r="AK46" s="117">
        <v>0</v>
      </c>
      <c r="AL46" s="117">
        <v>0</v>
      </c>
      <c r="AM46" s="117">
        <v>1.0936E-2</v>
      </c>
      <c r="AN46" s="125"/>
    </row>
    <row r="47" spans="1:40" ht="15" customHeight="1" x14ac:dyDescent="0.25">
      <c r="A47" s="115" t="s">
        <v>925</v>
      </c>
      <c r="B47" s="113" t="s">
        <v>1513</v>
      </c>
      <c r="C47" s="66" t="s">
        <v>140</v>
      </c>
      <c r="D47" s="113"/>
      <c r="E47" s="113"/>
      <c r="F47" s="155">
        <v>1</v>
      </c>
      <c r="G47" s="141">
        <f t="shared" si="0"/>
        <v>134</v>
      </c>
      <c r="H47" s="113">
        <v>134</v>
      </c>
      <c r="I47" s="113">
        <v>0</v>
      </c>
      <c r="J47" s="113">
        <v>0</v>
      </c>
      <c r="K47" s="117">
        <v>112.062922222222</v>
      </c>
      <c r="L47" s="117">
        <v>240.383873412924</v>
      </c>
      <c r="M47" s="117">
        <v>63.749234564555501</v>
      </c>
      <c r="N47" s="117">
        <v>25.194633772408601</v>
      </c>
      <c r="O47" s="117">
        <v>0</v>
      </c>
      <c r="P47" s="117">
        <v>0</v>
      </c>
      <c r="Q47" s="117">
        <v>0</v>
      </c>
      <c r="R47" s="117">
        <v>0</v>
      </c>
      <c r="S47" s="117">
        <v>0</v>
      </c>
      <c r="T47" s="117">
        <v>0</v>
      </c>
      <c r="U47" s="117">
        <v>0</v>
      </c>
      <c r="V47" s="117">
        <v>1</v>
      </c>
      <c r="W47" s="117">
        <v>3.8680000000000002E-4</v>
      </c>
      <c r="X47" s="117">
        <v>1.805E-3</v>
      </c>
      <c r="Y47" s="117">
        <v>0</v>
      </c>
      <c r="Z47" s="117">
        <v>0</v>
      </c>
      <c r="AA47" s="117">
        <v>0</v>
      </c>
      <c r="AB47" s="117">
        <v>0</v>
      </c>
      <c r="AC47" s="117">
        <v>0</v>
      </c>
      <c r="AD47" s="117">
        <v>0</v>
      </c>
      <c r="AE47" s="117">
        <v>1.326E-4</v>
      </c>
      <c r="AF47" s="117">
        <v>0</v>
      </c>
      <c r="AG47" s="117">
        <v>4.0130000000000001E-3</v>
      </c>
      <c r="AH47" s="117">
        <v>0</v>
      </c>
      <c r="AI47" s="117">
        <v>0</v>
      </c>
      <c r="AJ47" s="117">
        <v>0</v>
      </c>
      <c r="AK47" s="117">
        <v>0</v>
      </c>
      <c r="AL47" s="117">
        <v>0</v>
      </c>
      <c r="AM47" s="117">
        <v>3.5790000000000001E-3</v>
      </c>
      <c r="AN47" s="125"/>
    </row>
    <row r="48" spans="1:40" ht="15" customHeight="1" x14ac:dyDescent="0.25">
      <c r="A48" s="115" t="s">
        <v>997</v>
      </c>
      <c r="B48" s="113" t="s">
        <v>1514</v>
      </c>
      <c r="C48" s="66" t="s">
        <v>141</v>
      </c>
      <c r="D48" s="113"/>
      <c r="E48" s="113"/>
      <c r="F48" s="155">
        <v>1</v>
      </c>
      <c r="G48" s="141">
        <f t="shared" si="0"/>
        <v>128.1</v>
      </c>
      <c r="H48" s="113">
        <v>128.1</v>
      </c>
      <c r="I48" s="113">
        <v>0</v>
      </c>
      <c r="J48" s="113">
        <v>0</v>
      </c>
      <c r="K48" s="117">
        <v>147.10291111111101</v>
      </c>
      <c r="L48" s="117">
        <v>338.57232899115701</v>
      </c>
      <c r="M48" s="117">
        <v>83.682433043777806</v>
      </c>
      <c r="N48" s="117">
        <v>35.485765801563097</v>
      </c>
      <c r="O48" s="117">
        <v>0</v>
      </c>
      <c r="P48" s="117">
        <v>0</v>
      </c>
      <c r="Q48" s="117">
        <v>0</v>
      </c>
      <c r="R48" s="117">
        <v>0</v>
      </c>
      <c r="S48" s="117">
        <v>0</v>
      </c>
      <c r="T48" s="117">
        <v>0</v>
      </c>
      <c r="U48" s="117">
        <v>0</v>
      </c>
      <c r="V48" s="117">
        <v>1</v>
      </c>
      <c r="W48" s="117">
        <v>2.9829999999999999E-4</v>
      </c>
      <c r="X48" s="117">
        <v>3.7889999999999998E-3</v>
      </c>
      <c r="Y48" s="117">
        <v>0</v>
      </c>
      <c r="Z48" s="117">
        <v>0</v>
      </c>
      <c r="AA48" s="117">
        <v>0</v>
      </c>
      <c r="AB48" s="117">
        <v>0</v>
      </c>
      <c r="AC48" s="117">
        <v>0</v>
      </c>
      <c r="AD48" s="117">
        <v>0</v>
      </c>
      <c r="AE48" s="117">
        <v>9.2200000000000005E-5</v>
      </c>
      <c r="AF48" s="117">
        <v>0</v>
      </c>
      <c r="AG48" s="117">
        <v>4.6820000000000004E-3</v>
      </c>
      <c r="AH48" s="117">
        <v>0</v>
      </c>
      <c r="AI48" s="117">
        <v>0</v>
      </c>
      <c r="AJ48" s="117">
        <v>0</v>
      </c>
      <c r="AK48" s="117">
        <v>0</v>
      </c>
      <c r="AL48" s="117">
        <v>0</v>
      </c>
      <c r="AM48" s="117">
        <v>4.176E-3</v>
      </c>
      <c r="AN48" s="125"/>
    </row>
    <row r="49" spans="1:40" ht="15" customHeight="1" x14ac:dyDescent="0.25">
      <c r="A49" s="115" t="s">
        <v>930</v>
      </c>
      <c r="B49" s="113" t="s">
        <v>1515</v>
      </c>
      <c r="C49" s="66" t="s">
        <v>142</v>
      </c>
      <c r="D49" s="113"/>
      <c r="E49" s="113"/>
      <c r="F49" s="155">
        <v>1</v>
      </c>
      <c r="G49" s="141">
        <f t="shared" si="0"/>
        <v>245.6</v>
      </c>
      <c r="H49" s="113">
        <v>245.6</v>
      </c>
      <c r="I49" s="113">
        <v>0</v>
      </c>
      <c r="J49" s="113">
        <v>0</v>
      </c>
      <c r="K49" s="117">
        <v>186.14906666666701</v>
      </c>
      <c r="L49" s="117">
        <v>442.34917174636502</v>
      </c>
      <c r="M49" s="117">
        <v>105.894619554667</v>
      </c>
      <c r="N49" s="117">
        <v>46.362616690736601</v>
      </c>
      <c r="O49" s="117">
        <v>0</v>
      </c>
      <c r="P49" s="117">
        <v>0</v>
      </c>
      <c r="Q49" s="117">
        <v>0</v>
      </c>
      <c r="R49" s="117">
        <v>0</v>
      </c>
      <c r="S49" s="117">
        <v>0</v>
      </c>
      <c r="T49" s="117">
        <v>0</v>
      </c>
      <c r="U49" s="117">
        <v>0</v>
      </c>
      <c r="V49" s="117">
        <v>1</v>
      </c>
      <c r="W49" s="117">
        <v>5.9290000000000005E-4</v>
      </c>
      <c r="X49" s="117">
        <v>5.5490000000000001E-3</v>
      </c>
      <c r="Y49" s="117">
        <v>0</v>
      </c>
      <c r="Z49" s="117">
        <v>0</v>
      </c>
      <c r="AA49" s="117">
        <v>0</v>
      </c>
      <c r="AB49" s="117">
        <v>0</v>
      </c>
      <c r="AC49" s="117">
        <v>0</v>
      </c>
      <c r="AD49" s="117">
        <v>0</v>
      </c>
      <c r="AE49" s="117">
        <v>1.5559999999999999E-4</v>
      </c>
      <c r="AF49" s="117">
        <v>0</v>
      </c>
      <c r="AG49" s="117">
        <v>2.898E-3</v>
      </c>
      <c r="AH49" s="117">
        <v>0</v>
      </c>
      <c r="AI49" s="117">
        <v>0</v>
      </c>
      <c r="AJ49" s="117">
        <v>0</v>
      </c>
      <c r="AK49" s="117">
        <v>0</v>
      </c>
      <c r="AL49" s="117">
        <v>0</v>
      </c>
      <c r="AM49" s="117">
        <v>2.5850000000000001E-3</v>
      </c>
      <c r="AN49" s="125"/>
    </row>
    <row r="50" spans="1:40" ht="15" customHeight="1" x14ac:dyDescent="0.25">
      <c r="A50" s="115" t="s">
        <v>985</v>
      </c>
      <c r="B50" s="113" t="s">
        <v>1516</v>
      </c>
      <c r="C50" s="66" t="s">
        <v>143</v>
      </c>
      <c r="D50" s="113"/>
      <c r="E50" s="113"/>
      <c r="F50" s="155">
        <v>1</v>
      </c>
      <c r="G50" s="141">
        <f t="shared" si="0"/>
        <v>325.08</v>
      </c>
      <c r="H50" s="113">
        <v>266.68</v>
      </c>
      <c r="I50" s="113">
        <v>0</v>
      </c>
      <c r="J50" s="113">
        <v>58.4</v>
      </c>
      <c r="K50" s="117">
        <v>232.703511111111</v>
      </c>
      <c r="L50" s="117">
        <v>503.71389774425103</v>
      </c>
      <c r="M50" s="117">
        <v>132.378046365778</v>
      </c>
      <c r="N50" s="117">
        <v>52.7942536225749</v>
      </c>
      <c r="O50" s="117">
        <v>0</v>
      </c>
      <c r="P50" s="117">
        <v>0</v>
      </c>
      <c r="Q50" s="117">
        <v>0</v>
      </c>
      <c r="R50" s="117">
        <v>0</v>
      </c>
      <c r="S50" s="117">
        <v>0</v>
      </c>
      <c r="T50" s="117">
        <v>0</v>
      </c>
      <c r="U50" s="117">
        <v>0</v>
      </c>
      <c r="V50" s="117">
        <v>1</v>
      </c>
      <c r="W50" s="117">
        <v>9.7249999999999995E-4</v>
      </c>
      <c r="X50" s="117">
        <v>4.0569999999999998E-3</v>
      </c>
      <c r="Y50" s="117">
        <v>0</v>
      </c>
      <c r="Z50" s="117">
        <v>0</v>
      </c>
      <c r="AA50" s="117">
        <v>0</v>
      </c>
      <c r="AB50" s="117">
        <v>0</v>
      </c>
      <c r="AC50" s="117">
        <v>0</v>
      </c>
      <c r="AD50" s="117">
        <v>0</v>
      </c>
      <c r="AE50" s="117">
        <v>2.1900000000000001E-4</v>
      </c>
      <c r="AF50" s="117">
        <v>0</v>
      </c>
      <c r="AG50" s="117">
        <v>5.1279999999999997E-3</v>
      </c>
      <c r="AH50" s="117">
        <v>0</v>
      </c>
      <c r="AI50" s="117">
        <v>0</v>
      </c>
      <c r="AJ50" s="117">
        <v>0</v>
      </c>
      <c r="AK50" s="117">
        <v>0</v>
      </c>
      <c r="AL50" s="117">
        <v>0</v>
      </c>
      <c r="AM50" s="117">
        <v>4.5729999999999998E-3</v>
      </c>
      <c r="AN50" s="125"/>
    </row>
    <row r="51" spans="1:40" ht="15" customHeight="1" x14ac:dyDescent="0.25">
      <c r="A51" s="115" t="s">
        <v>870</v>
      </c>
      <c r="B51" s="113" t="s">
        <v>1517</v>
      </c>
      <c r="C51" s="66" t="s">
        <v>144</v>
      </c>
      <c r="D51" s="113"/>
      <c r="E51" s="113"/>
      <c r="F51" s="155">
        <v>1</v>
      </c>
      <c r="G51" s="141">
        <f t="shared" si="0"/>
        <v>282.8</v>
      </c>
      <c r="H51" s="113">
        <v>282.8</v>
      </c>
      <c r="I51" s="113">
        <v>0</v>
      </c>
      <c r="J51" s="113">
        <v>0</v>
      </c>
      <c r="K51" s="117">
        <v>226.73297777777799</v>
      </c>
      <c r="L51" s="117">
        <v>513.68888201114896</v>
      </c>
      <c r="M51" s="117">
        <v>128.98158906844401</v>
      </c>
      <c r="N51" s="117">
        <v>53.8397317235885</v>
      </c>
      <c r="O51" s="117">
        <v>0</v>
      </c>
      <c r="P51" s="117">
        <v>0</v>
      </c>
      <c r="Q51" s="117">
        <v>0</v>
      </c>
      <c r="R51" s="117">
        <v>0</v>
      </c>
      <c r="S51" s="117">
        <v>0</v>
      </c>
      <c r="T51" s="117">
        <v>0</v>
      </c>
      <c r="U51" s="117">
        <v>0</v>
      </c>
      <c r="V51" s="117">
        <v>1</v>
      </c>
      <c r="W51" s="117">
        <v>4.8260000000000002E-4</v>
      </c>
      <c r="X51" s="117">
        <v>5.3099999999999996E-3</v>
      </c>
      <c r="Y51" s="117">
        <v>0</v>
      </c>
      <c r="Z51" s="117">
        <v>0</v>
      </c>
      <c r="AA51" s="117">
        <v>0</v>
      </c>
      <c r="AB51" s="117">
        <v>0</v>
      </c>
      <c r="AC51" s="117">
        <v>0</v>
      </c>
      <c r="AD51" s="117">
        <v>0</v>
      </c>
      <c r="AE51" s="117">
        <v>1.8440000000000001E-4</v>
      </c>
      <c r="AF51" s="117">
        <v>0</v>
      </c>
      <c r="AG51" s="117">
        <v>5.7970000000000001E-3</v>
      </c>
      <c r="AH51" s="117">
        <v>0</v>
      </c>
      <c r="AI51" s="117">
        <v>0</v>
      </c>
      <c r="AJ51" s="117">
        <v>0</v>
      </c>
      <c r="AK51" s="117">
        <v>0</v>
      </c>
      <c r="AL51" s="117">
        <v>0</v>
      </c>
      <c r="AM51" s="117">
        <v>5.1700000000000001E-3</v>
      </c>
      <c r="AN51" s="125"/>
    </row>
    <row r="52" spans="1:40" ht="15" customHeight="1" x14ac:dyDescent="0.25">
      <c r="A52" s="115" t="s">
        <v>1005</v>
      </c>
      <c r="B52" s="113" t="s">
        <v>1518</v>
      </c>
      <c r="C52" s="66" t="s">
        <v>145</v>
      </c>
      <c r="D52" s="113"/>
      <c r="E52" s="113"/>
      <c r="F52" s="155">
        <v>1</v>
      </c>
      <c r="G52" s="141">
        <f t="shared" si="0"/>
        <v>151.6</v>
      </c>
      <c r="H52" s="113">
        <v>151.6</v>
      </c>
      <c r="I52" s="113">
        <v>0</v>
      </c>
      <c r="J52" s="113">
        <v>0</v>
      </c>
      <c r="K52" s="117">
        <v>156.62809999999999</v>
      </c>
      <c r="L52" s="117">
        <v>353.407054174498</v>
      </c>
      <c r="M52" s="117">
        <v>89.101027246999905</v>
      </c>
      <c r="N52" s="117">
        <v>37.040593348029198</v>
      </c>
      <c r="O52" s="117">
        <v>0</v>
      </c>
      <c r="P52" s="117">
        <v>0</v>
      </c>
      <c r="Q52" s="117">
        <v>0</v>
      </c>
      <c r="R52" s="117">
        <v>0</v>
      </c>
      <c r="S52" s="117">
        <v>0</v>
      </c>
      <c r="T52" s="117">
        <v>0</v>
      </c>
      <c r="U52" s="117">
        <v>0</v>
      </c>
      <c r="V52" s="117">
        <v>1</v>
      </c>
      <c r="W52" s="117">
        <v>5.7479999999999999E-4</v>
      </c>
      <c r="X52" s="117">
        <v>3.6250000000000002E-3</v>
      </c>
      <c r="Y52" s="117">
        <v>0</v>
      </c>
      <c r="Z52" s="117">
        <v>0</v>
      </c>
      <c r="AA52" s="117">
        <v>0</v>
      </c>
      <c r="AB52" s="117">
        <v>0</v>
      </c>
      <c r="AC52" s="117">
        <v>0</v>
      </c>
      <c r="AD52" s="117">
        <v>0</v>
      </c>
      <c r="AE52" s="117">
        <v>1.0950000000000001E-4</v>
      </c>
      <c r="AF52" s="117">
        <v>0</v>
      </c>
      <c r="AG52" s="117">
        <v>5.1279999999999997E-3</v>
      </c>
      <c r="AH52" s="117">
        <v>0</v>
      </c>
      <c r="AI52" s="117">
        <v>0</v>
      </c>
      <c r="AJ52" s="117">
        <v>0</v>
      </c>
      <c r="AK52" s="117">
        <v>0</v>
      </c>
      <c r="AL52" s="117">
        <v>0</v>
      </c>
      <c r="AM52" s="117">
        <v>4.5729999999999998E-3</v>
      </c>
      <c r="AN52" s="125"/>
    </row>
    <row r="53" spans="1:40" ht="15" customHeight="1" x14ac:dyDescent="0.25">
      <c r="A53" s="115" t="s">
        <v>1942</v>
      </c>
      <c r="B53" s="113" t="s">
        <v>1519</v>
      </c>
      <c r="C53" s="66" t="s">
        <v>146</v>
      </c>
      <c r="D53" s="113"/>
      <c r="E53" s="113"/>
      <c r="F53" s="155">
        <v>1</v>
      </c>
      <c r="G53" s="141">
        <f t="shared" si="0"/>
        <v>258.5</v>
      </c>
      <c r="H53" s="113">
        <v>258.5</v>
      </c>
      <c r="I53" s="113">
        <v>0</v>
      </c>
      <c r="J53" s="113">
        <v>0</v>
      </c>
      <c r="K53" s="117">
        <v>193.62388888888901</v>
      </c>
      <c r="L53" s="117">
        <v>426.70404602956398</v>
      </c>
      <c r="M53" s="117">
        <v>110.146821672222</v>
      </c>
      <c r="N53" s="117">
        <v>44.722851064358601</v>
      </c>
      <c r="O53" s="117">
        <v>6.6609999999999998E-4</v>
      </c>
      <c r="P53" s="117">
        <v>0</v>
      </c>
      <c r="Q53" s="117">
        <v>0</v>
      </c>
      <c r="R53" s="117">
        <v>0</v>
      </c>
      <c r="S53" s="117">
        <v>0</v>
      </c>
      <c r="T53" s="117">
        <v>0</v>
      </c>
      <c r="U53" s="117">
        <v>0</v>
      </c>
      <c r="V53" s="117">
        <v>1</v>
      </c>
      <c r="W53" s="117">
        <v>6.96E-4</v>
      </c>
      <c r="X53" s="117">
        <v>3.7290000000000001E-3</v>
      </c>
      <c r="Y53" s="117">
        <v>6.8700000000000003E-5</v>
      </c>
      <c r="Z53" s="117">
        <v>0</v>
      </c>
      <c r="AA53" s="117">
        <v>0</v>
      </c>
      <c r="AB53" s="117">
        <v>0</v>
      </c>
      <c r="AC53" s="117">
        <v>0</v>
      </c>
      <c r="AD53" s="117">
        <v>0</v>
      </c>
      <c r="AE53" s="117">
        <v>2.1900000000000001E-4</v>
      </c>
      <c r="AF53" s="117">
        <v>0</v>
      </c>
      <c r="AG53" s="117">
        <v>3.3440000000000002E-3</v>
      </c>
      <c r="AH53" s="117">
        <v>0</v>
      </c>
      <c r="AI53" s="117">
        <v>0</v>
      </c>
      <c r="AJ53" s="117">
        <v>0</v>
      </c>
      <c r="AK53" s="117">
        <v>0</v>
      </c>
      <c r="AL53" s="117">
        <v>0</v>
      </c>
      <c r="AM53" s="117">
        <v>2.983E-3</v>
      </c>
      <c r="AN53" s="125"/>
    </row>
    <row r="54" spans="1:40" ht="15" customHeight="1" x14ac:dyDescent="0.25">
      <c r="A54" s="115" t="s">
        <v>918</v>
      </c>
      <c r="B54" s="113" t="s">
        <v>1520</v>
      </c>
      <c r="C54" s="66" t="s">
        <v>147</v>
      </c>
      <c r="D54" s="113"/>
      <c r="E54" s="113"/>
      <c r="F54" s="155">
        <v>1</v>
      </c>
      <c r="G54" s="141">
        <f t="shared" si="0"/>
        <v>250.4</v>
      </c>
      <c r="H54" s="113">
        <v>250.4</v>
      </c>
      <c r="I54" s="113">
        <v>0</v>
      </c>
      <c r="J54" s="113">
        <v>0</v>
      </c>
      <c r="K54" s="117">
        <v>246.251555555555</v>
      </c>
      <c r="L54" s="117">
        <v>532.98388941133396</v>
      </c>
      <c r="M54" s="117">
        <v>140.08512240888899</v>
      </c>
      <c r="N54" s="117">
        <v>55.862041449201797</v>
      </c>
      <c r="O54" s="117">
        <v>0</v>
      </c>
      <c r="P54" s="117">
        <v>0</v>
      </c>
      <c r="Q54" s="117">
        <v>0</v>
      </c>
      <c r="R54" s="117">
        <v>0</v>
      </c>
      <c r="S54" s="117">
        <v>0</v>
      </c>
      <c r="T54" s="117">
        <v>0</v>
      </c>
      <c r="U54" s="117">
        <v>0</v>
      </c>
      <c r="V54" s="117">
        <v>1</v>
      </c>
      <c r="W54" s="117">
        <v>1.2925E-3</v>
      </c>
      <c r="X54" s="117">
        <v>4.1770000000000002E-3</v>
      </c>
      <c r="Y54" s="117">
        <v>0</v>
      </c>
      <c r="Z54" s="117">
        <v>0</v>
      </c>
      <c r="AA54" s="117">
        <v>0</v>
      </c>
      <c r="AB54" s="117">
        <v>0</v>
      </c>
      <c r="AC54" s="117">
        <v>0</v>
      </c>
      <c r="AD54" s="117">
        <v>0</v>
      </c>
      <c r="AE54" s="117">
        <v>2.2479999999999999E-4</v>
      </c>
      <c r="AF54" s="117">
        <v>0</v>
      </c>
      <c r="AG54" s="117">
        <v>6.9109999999999996E-3</v>
      </c>
      <c r="AH54" s="117">
        <v>0</v>
      </c>
      <c r="AI54" s="117">
        <v>0</v>
      </c>
      <c r="AJ54" s="117">
        <v>0</v>
      </c>
      <c r="AK54" s="117">
        <v>0</v>
      </c>
      <c r="AL54" s="117">
        <v>0</v>
      </c>
      <c r="AM54" s="117">
        <v>6.1640000000000002E-3</v>
      </c>
      <c r="AN54" s="125"/>
    </row>
    <row r="55" spans="1:40" ht="15" customHeight="1" x14ac:dyDescent="0.25">
      <c r="A55" s="115" t="s">
        <v>1943</v>
      </c>
      <c r="B55" s="113" t="s">
        <v>1521</v>
      </c>
      <c r="C55" s="66" t="s">
        <v>148</v>
      </c>
      <c r="D55" s="113"/>
      <c r="E55" s="113"/>
      <c r="F55" s="155">
        <v>1</v>
      </c>
      <c r="G55" s="141">
        <f t="shared" si="0"/>
        <v>232.7</v>
      </c>
      <c r="H55" s="113">
        <v>232.7</v>
      </c>
      <c r="I55" s="113">
        <v>0</v>
      </c>
      <c r="J55" s="113">
        <v>0</v>
      </c>
      <c r="K55" s="117">
        <v>239.55606666666699</v>
      </c>
      <c r="L55" s="117">
        <v>518.65556206447695</v>
      </c>
      <c r="M55" s="117">
        <v>136.27625964466699</v>
      </c>
      <c r="N55" s="117">
        <v>54.3602894599777</v>
      </c>
      <c r="O55" s="117">
        <v>0</v>
      </c>
      <c r="P55" s="117">
        <v>0</v>
      </c>
      <c r="Q55" s="117">
        <v>0</v>
      </c>
      <c r="R55" s="117">
        <v>0</v>
      </c>
      <c r="S55" s="117">
        <v>0</v>
      </c>
      <c r="T55" s="117">
        <v>0</v>
      </c>
      <c r="U55" s="117">
        <v>0</v>
      </c>
      <c r="V55" s="117">
        <v>1</v>
      </c>
      <c r="W55" s="117">
        <v>1.5219999999999999E-3</v>
      </c>
      <c r="X55" s="117">
        <v>4.2069999999999998E-3</v>
      </c>
      <c r="Y55" s="117">
        <v>0</v>
      </c>
      <c r="Z55" s="117">
        <v>0</v>
      </c>
      <c r="AA55" s="117">
        <v>0</v>
      </c>
      <c r="AB55" s="117">
        <v>0</v>
      </c>
      <c r="AC55" s="117">
        <v>0</v>
      </c>
      <c r="AD55" s="117">
        <v>0</v>
      </c>
      <c r="AE55" s="117">
        <v>1.326E-4</v>
      </c>
      <c r="AF55" s="117">
        <v>0</v>
      </c>
      <c r="AG55" s="117">
        <v>6.6880000000000004E-3</v>
      </c>
      <c r="AH55" s="117">
        <v>0</v>
      </c>
      <c r="AI55" s="117">
        <v>0</v>
      </c>
      <c r="AJ55" s="117">
        <v>0</v>
      </c>
      <c r="AK55" s="117">
        <v>0</v>
      </c>
      <c r="AL55" s="117">
        <v>0</v>
      </c>
      <c r="AM55" s="117">
        <v>5.9649999999999998E-3</v>
      </c>
      <c r="AN55" s="125"/>
    </row>
    <row r="56" spans="1:40" ht="15" customHeight="1" x14ac:dyDescent="0.25">
      <c r="A56" s="115" t="s">
        <v>920</v>
      </c>
      <c r="B56" s="113" t="s">
        <v>1522</v>
      </c>
      <c r="C56" s="66" t="s">
        <v>149</v>
      </c>
      <c r="D56" s="113"/>
      <c r="E56" s="113"/>
      <c r="F56" s="155">
        <v>1</v>
      </c>
      <c r="G56" s="141">
        <f t="shared" si="0"/>
        <v>198.8</v>
      </c>
      <c r="H56" s="113">
        <v>198.8</v>
      </c>
      <c r="I56" s="113">
        <v>0</v>
      </c>
      <c r="J56" s="113">
        <v>0</v>
      </c>
      <c r="K56" s="117">
        <v>100.245777777778</v>
      </c>
      <c r="L56" s="117">
        <v>224.575209925331</v>
      </c>
      <c r="M56" s="117">
        <v>57.026815604444401</v>
      </c>
      <c r="N56" s="117">
        <v>23.537727752273899</v>
      </c>
      <c r="O56" s="117">
        <v>0</v>
      </c>
      <c r="P56" s="117">
        <v>0</v>
      </c>
      <c r="Q56" s="117">
        <v>0</v>
      </c>
      <c r="R56" s="117">
        <v>0</v>
      </c>
      <c r="S56" s="117">
        <v>0</v>
      </c>
      <c r="T56" s="117">
        <v>0</v>
      </c>
      <c r="U56" s="117">
        <v>0</v>
      </c>
      <c r="V56" s="117">
        <v>1</v>
      </c>
      <c r="W56" s="117">
        <v>1.1280000000000001E-3</v>
      </c>
      <c r="X56" s="117">
        <v>2.088E-3</v>
      </c>
      <c r="Y56" s="117">
        <v>0</v>
      </c>
      <c r="Z56" s="117">
        <v>0</v>
      </c>
      <c r="AA56" s="117">
        <v>0</v>
      </c>
      <c r="AB56" s="117">
        <v>0</v>
      </c>
      <c r="AC56" s="117">
        <v>0</v>
      </c>
      <c r="AD56" s="117">
        <v>0</v>
      </c>
      <c r="AE56" s="117">
        <v>1.9019999999999999E-4</v>
      </c>
      <c r="AF56" s="117">
        <v>0</v>
      </c>
      <c r="AG56" s="117">
        <v>0</v>
      </c>
      <c r="AH56" s="117">
        <v>0</v>
      </c>
      <c r="AI56" s="117">
        <v>0</v>
      </c>
      <c r="AJ56" s="117">
        <v>0</v>
      </c>
      <c r="AK56" s="117">
        <v>0</v>
      </c>
      <c r="AL56" s="117">
        <v>0</v>
      </c>
      <c r="AM56" s="117">
        <v>0</v>
      </c>
      <c r="AN56" s="125"/>
    </row>
    <row r="57" spans="1:40" ht="15" customHeight="1" x14ac:dyDescent="0.25">
      <c r="A57" s="115" t="s">
        <v>871</v>
      </c>
      <c r="B57" s="113" t="s">
        <v>1523</v>
      </c>
      <c r="C57" s="66" t="s">
        <v>150</v>
      </c>
      <c r="D57" s="113"/>
      <c r="E57" s="113"/>
      <c r="F57" s="155">
        <v>1</v>
      </c>
      <c r="G57" s="141">
        <f t="shared" si="0"/>
        <v>130.1</v>
      </c>
      <c r="H57" s="113">
        <v>130.1</v>
      </c>
      <c r="I57" s="113">
        <v>0</v>
      </c>
      <c r="J57" s="113">
        <v>0</v>
      </c>
      <c r="K57" s="117">
        <v>84.857955555555506</v>
      </c>
      <c r="L57" s="117">
        <v>202.31100081519301</v>
      </c>
      <c r="M57" s="117">
        <v>48.273145176888903</v>
      </c>
      <c r="N57" s="117">
        <v>21.2042159954404</v>
      </c>
      <c r="O57" s="117">
        <v>0</v>
      </c>
      <c r="P57" s="117">
        <v>0</v>
      </c>
      <c r="Q57" s="117">
        <v>0</v>
      </c>
      <c r="R57" s="117">
        <v>0</v>
      </c>
      <c r="S57" s="117">
        <v>0</v>
      </c>
      <c r="T57" s="117">
        <v>0</v>
      </c>
      <c r="U57" s="117">
        <v>0</v>
      </c>
      <c r="V57" s="117">
        <v>1</v>
      </c>
      <c r="W57" s="117">
        <v>2.9829999999999999E-4</v>
      </c>
      <c r="X57" s="117">
        <v>2.5660000000000001E-3</v>
      </c>
      <c r="Y57" s="117">
        <v>0</v>
      </c>
      <c r="Z57" s="117">
        <v>0</v>
      </c>
      <c r="AA57" s="117">
        <v>0</v>
      </c>
      <c r="AB57" s="117">
        <v>0</v>
      </c>
      <c r="AC57" s="117">
        <v>0</v>
      </c>
      <c r="AD57" s="117">
        <v>0</v>
      </c>
      <c r="AE57" s="117">
        <v>0</v>
      </c>
      <c r="AF57" s="117">
        <v>0</v>
      </c>
      <c r="AG57" s="117">
        <v>8.92E-4</v>
      </c>
      <c r="AH57" s="117">
        <v>0</v>
      </c>
      <c r="AI57" s="117">
        <v>0</v>
      </c>
      <c r="AJ57" s="117">
        <v>0</v>
      </c>
      <c r="AK57" s="117">
        <v>0</v>
      </c>
      <c r="AL57" s="117">
        <v>0</v>
      </c>
      <c r="AM57" s="117">
        <v>7.9500000000000003E-4</v>
      </c>
      <c r="AN57" s="125"/>
    </row>
    <row r="58" spans="1:40" ht="15" customHeight="1" x14ac:dyDescent="0.25">
      <c r="A58" s="115" t="s">
        <v>1039</v>
      </c>
      <c r="B58" s="113" t="s">
        <v>1524</v>
      </c>
      <c r="C58" s="66" t="s">
        <v>151</v>
      </c>
      <c r="D58" s="113"/>
      <c r="E58" s="113"/>
      <c r="F58" s="155">
        <v>1</v>
      </c>
      <c r="G58" s="141">
        <f t="shared" si="0"/>
        <v>132.69999999999999</v>
      </c>
      <c r="H58" s="113">
        <v>132.69999999999999</v>
      </c>
      <c r="I58" s="113">
        <v>0</v>
      </c>
      <c r="J58" s="113">
        <v>0</v>
      </c>
      <c r="K58" s="117">
        <v>98.404106666666607</v>
      </c>
      <c r="L58" s="117">
        <v>224.75801251215799</v>
      </c>
      <c r="M58" s="117">
        <v>55.9791441594666</v>
      </c>
      <c r="N58" s="117">
        <v>23.556887291399299</v>
      </c>
      <c r="O58" s="117">
        <v>0</v>
      </c>
      <c r="P58" s="117">
        <v>0</v>
      </c>
      <c r="Q58" s="117">
        <v>0</v>
      </c>
      <c r="R58" s="117">
        <v>0</v>
      </c>
      <c r="S58" s="117">
        <v>0</v>
      </c>
      <c r="T58" s="117">
        <v>0</v>
      </c>
      <c r="U58" s="117">
        <v>0</v>
      </c>
      <c r="V58" s="117">
        <v>1</v>
      </c>
      <c r="W58" s="117">
        <v>7.9540000000000003E-4</v>
      </c>
      <c r="X58" s="117">
        <v>2.434E-3</v>
      </c>
      <c r="Y58" s="117">
        <v>0</v>
      </c>
      <c r="Z58" s="117">
        <v>0</v>
      </c>
      <c r="AA58" s="117">
        <v>0</v>
      </c>
      <c r="AB58" s="117">
        <v>0</v>
      </c>
      <c r="AC58" s="117">
        <v>0</v>
      </c>
      <c r="AD58" s="117">
        <v>0</v>
      </c>
      <c r="AE58" s="117">
        <v>0</v>
      </c>
      <c r="AF58" s="117">
        <v>0</v>
      </c>
      <c r="AG58" s="117">
        <v>1.338E-3</v>
      </c>
      <c r="AH58" s="117">
        <v>0</v>
      </c>
      <c r="AI58" s="117">
        <v>0</v>
      </c>
      <c r="AJ58" s="117">
        <v>0</v>
      </c>
      <c r="AK58" s="117">
        <v>0</v>
      </c>
      <c r="AL58" s="117">
        <v>0</v>
      </c>
      <c r="AM58" s="117">
        <v>1.193E-3</v>
      </c>
      <c r="AN58" s="125"/>
    </row>
    <row r="59" spans="1:40" ht="15" customHeight="1" x14ac:dyDescent="0.25">
      <c r="A59" s="115" t="s">
        <v>872</v>
      </c>
      <c r="B59" s="113" t="s">
        <v>1525</v>
      </c>
      <c r="C59" s="66" t="s">
        <v>152</v>
      </c>
      <c r="D59" s="113"/>
      <c r="E59" s="113"/>
      <c r="F59" s="155">
        <v>1</v>
      </c>
      <c r="G59" s="141">
        <f t="shared" si="0"/>
        <v>121</v>
      </c>
      <c r="H59" s="113">
        <v>121</v>
      </c>
      <c r="I59" s="113">
        <v>0</v>
      </c>
      <c r="J59" s="113">
        <v>0</v>
      </c>
      <c r="K59" s="117">
        <v>75.142821111111104</v>
      </c>
      <c r="L59" s="117">
        <v>178.846188289916</v>
      </c>
      <c r="M59" s="117">
        <v>42.746496645477798</v>
      </c>
      <c r="N59" s="117">
        <v>18.744868994666099</v>
      </c>
      <c r="O59" s="117">
        <v>0</v>
      </c>
      <c r="P59" s="117">
        <v>0</v>
      </c>
      <c r="Q59" s="117">
        <v>0</v>
      </c>
      <c r="R59" s="117">
        <v>0</v>
      </c>
      <c r="S59" s="117">
        <v>0</v>
      </c>
      <c r="T59" s="117">
        <v>0</v>
      </c>
      <c r="U59" s="117">
        <v>0</v>
      </c>
      <c r="V59" s="117">
        <v>1</v>
      </c>
      <c r="W59" s="117">
        <v>3.904E-4</v>
      </c>
      <c r="X59" s="117">
        <v>2.4060000000000002E-3</v>
      </c>
      <c r="Y59" s="117">
        <v>0</v>
      </c>
      <c r="Z59" s="117">
        <v>0</v>
      </c>
      <c r="AA59" s="117">
        <v>0</v>
      </c>
      <c r="AB59" s="117">
        <v>0</v>
      </c>
      <c r="AC59" s="117">
        <v>0</v>
      </c>
      <c r="AD59" s="117">
        <v>0</v>
      </c>
      <c r="AE59" s="117">
        <v>0</v>
      </c>
      <c r="AF59" s="117">
        <v>0</v>
      </c>
      <c r="AG59" s="117">
        <v>6.69E-4</v>
      </c>
      <c r="AH59" s="117">
        <v>0</v>
      </c>
      <c r="AI59" s="117">
        <v>0</v>
      </c>
      <c r="AJ59" s="117">
        <v>0</v>
      </c>
      <c r="AK59" s="117">
        <v>0</v>
      </c>
      <c r="AL59" s="117">
        <v>0</v>
      </c>
      <c r="AM59" s="117">
        <v>5.9699999999999998E-4</v>
      </c>
      <c r="AN59" s="125"/>
    </row>
    <row r="60" spans="1:40" ht="15" customHeight="1" x14ac:dyDescent="0.25">
      <c r="A60" s="115" t="s">
        <v>1006</v>
      </c>
      <c r="B60" s="113" t="s">
        <v>1526</v>
      </c>
      <c r="C60" s="66" t="s">
        <v>153</v>
      </c>
      <c r="D60" s="113"/>
      <c r="E60" s="113"/>
      <c r="F60" s="155">
        <v>1</v>
      </c>
      <c r="G60" s="141">
        <f t="shared" si="0"/>
        <v>173.75</v>
      </c>
      <c r="H60" s="113">
        <v>173.75</v>
      </c>
      <c r="I60" s="113">
        <v>0</v>
      </c>
      <c r="J60" s="113">
        <v>0</v>
      </c>
      <c r="K60" s="117">
        <v>113.724426666667</v>
      </c>
      <c r="L60" s="117">
        <v>282.60404570370201</v>
      </c>
      <c r="M60" s="117">
        <v>64.694414597866597</v>
      </c>
      <c r="N60" s="117">
        <v>29.619730030204899</v>
      </c>
      <c r="O60" s="117">
        <v>0</v>
      </c>
      <c r="P60" s="117">
        <v>0</v>
      </c>
      <c r="Q60" s="117">
        <v>0</v>
      </c>
      <c r="R60" s="117">
        <v>0</v>
      </c>
      <c r="S60" s="117">
        <v>0</v>
      </c>
      <c r="T60" s="117">
        <v>0</v>
      </c>
      <c r="U60" s="117">
        <v>0</v>
      </c>
      <c r="V60" s="117">
        <v>1</v>
      </c>
      <c r="W60" s="117">
        <v>7.6650000000000004E-4</v>
      </c>
      <c r="X60" s="117">
        <v>4.3680000000000004E-3</v>
      </c>
      <c r="Y60" s="117">
        <v>0</v>
      </c>
      <c r="Z60" s="117">
        <v>0</v>
      </c>
      <c r="AA60" s="117">
        <v>0</v>
      </c>
      <c r="AB60" s="117">
        <v>0</v>
      </c>
      <c r="AC60" s="117">
        <v>0</v>
      </c>
      <c r="AD60" s="117">
        <v>0</v>
      </c>
      <c r="AE60" s="117">
        <v>0</v>
      </c>
      <c r="AF60" s="117">
        <v>0</v>
      </c>
      <c r="AG60" s="117">
        <v>8.92E-4</v>
      </c>
      <c r="AH60" s="117">
        <v>0</v>
      </c>
      <c r="AI60" s="117">
        <v>0</v>
      </c>
      <c r="AJ60" s="117">
        <v>0</v>
      </c>
      <c r="AK60" s="117">
        <v>0</v>
      </c>
      <c r="AL60" s="117">
        <v>0</v>
      </c>
      <c r="AM60" s="117">
        <v>7.9500000000000003E-4</v>
      </c>
      <c r="AN60" s="125"/>
    </row>
    <row r="61" spans="1:40" ht="15" customHeight="1" x14ac:dyDescent="0.25">
      <c r="A61" s="115" t="s">
        <v>1000</v>
      </c>
      <c r="B61" s="113" t="s">
        <v>1527</v>
      </c>
      <c r="C61" s="66" t="s">
        <v>154</v>
      </c>
      <c r="D61" s="113"/>
      <c r="E61" s="113"/>
      <c r="F61" s="155">
        <v>1</v>
      </c>
      <c r="G61" s="141">
        <f t="shared" si="0"/>
        <v>188.4</v>
      </c>
      <c r="H61" s="113">
        <v>188.4</v>
      </c>
      <c r="I61" s="113">
        <v>0</v>
      </c>
      <c r="J61" s="113">
        <v>0</v>
      </c>
      <c r="K61" s="117">
        <v>101.5472</v>
      </c>
      <c r="L61" s="117">
        <v>240.681172826276</v>
      </c>
      <c r="M61" s="117">
        <v>57.767155663999901</v>
      </c>
      <c r="N61" s="117">
        <v>25.225793723921999</v>
      </c>
      <c r="O61" s="117">
        <v>0</v>
      </c>
      <c r="P61" s="117">
        <v>0</v>
      </c>
      <c r="Q61" s="117">
        <v>0</v>
      </c>
      <c r="R61" s="117">
        <v>0</v>
      </c>
      <c r="S61" s="117">
        <v>0</v>
      </c>
      <c r="T61" s="117">
        <v>0</v>
      </c>
      <c r="U61" s="117">
        <v>0</v>
      </c>
      <c r="V61" s="117">
        <v>1</v>
      </c>
      <c r="W61" s="117">
        <v>2.9829999999999999E-4</v>
      </c>
      <c r="X61" s="117">
        <v>3.222E-3</v>
      </c>
      <c r="Y61" s="117">
        <v>0</v>
      </c>
      <c r="Z61" s="117">
        <v>0</v>
      </c>
      <c r="AA61" s="117">
        <v>0</v>
      </c>
      <c r="AB61" s="117">
        <v>0</v>
      </c>
      <c r="AC61" s="117">
        <v>0</v>
      </c>
      <c r="AD61" s="117">
        <v>0</v>
      </c>
      <c r="AE61" s="117">
        <v>0</v>
      </c>
      <c r="AF61" s="117">
        <v>0</v>
      </c>
      <c r="AG61" s="117">
        <v>8.92E-4</v>
      </c>
      <c r="AH61" s="117">
        <v>0</v>
      </c>
      <c r="AI61" s="117">
        <v>0</v>
      </c>
      <c r="AJ61" s="117">
        <v>0</v>
      </c>
      <c r="AK61" s="117">
        <v>0</v>
      </c>
      <c r="AL61" s="117">
        <v>0</v>
      </c>
      <c r="AM61" s="117">
        <v>7.9500000000000003E-4</v>
      </c>
      <c r="AN61" s="125"/>
    </row>
    <row r="62" spans="1:40" ht="15" customHeight="1" x14ac:dyDescent="0.25">
      <c r="A62" s="115" t="s">
        <v>979</v>
      </c>
      <c r="B62" s="113" t="s">
        <v>1528</v>
      </c>
      <c r="C62" s="66" t="s">
        <v>155</v>
      </c>
      <c r="D62" s="113"/>
      <c r="E62" s="113"/>
      <c r="F62" s="155">
        <v>1</v>
      </c>
      <c r="G62" s="141">
        <f t="shared" si="0"/>
        <v>195.6</v>
      </c>
      <c r="H62" s="113">
        <v>195.6</v>
      </c>
      <c r="I62" s="113">
        <v>0</v>
      </c>
      <c r="J62" s="113">
        <v>0</v>
      </c>
      <c r="K62" s="117">
        <v>122.747722222222</v>
      </c>
      <c r="L62" s="117">
        <v>292.00678565351399</v>
      </c>
      <c r="M62" s="117">
        <v>69.827496740555503</v>
      </c>
      <c r="N62" s="117">
        <v>30.6052312043448</v>
      </c>
      <c r="O62" s="117">
        <v>0</v>
      </c>
      <c r="P62" s="117">
        <v>0</v>
      </c>
      <c r="Q62" s="117">
        <v>0</v>
      </c>
      <c r="R62" s="117">
        <v>0</v>
      </c>
      <c r="S62" s="117">
        <v>0</v>
      </c>
      <c r="T62" s="117">
        <v>0</v>
      </c>
      <c r="U62" s="117">
        <v>0</v>
      </c>
      <c r="V62" s="117">
        <v>1</v>
      </c>
      <c r="W62" s="117">
        <v>7.6650000000000004E-4</v>
      </c>
      <c r="X62" s="117">
        <v>3.9529999999999999E-3</v>
      </c>
      <c r="Y62" s="117">
        <v>0</v>
      </c>
      <c r="Z62" s="117">
        <v>0</v>
      </c>
      <c r="AA62" s="117">
        <v>0</v>
      </c>
      <c r="AB62" s="117">
        <v>0</v>
      </c>
      <c r="AC62" s="117">
        <v>0</v>
      </c>
      <c r="AD62" s="117">
        <v>0</v>
      </c>
      <c r="AE62" s="117">
        <v>0</v>
      </c>
      <c r="AF62" s="117">
        <v>0</v>
      </c>
      <c r="AG62" s="117">
        <v>2.0070000000000001E-3</v>
      </c>
      <c r="AH62" s="117">
        <v>0</v>
      </c>
      <c r="AI62" s="117">
        <v>0</v>
      </c>
      <c r="AJ62" s="117">
        <v>0</v>
      </c>
      <c r="AK62" s="117">
        <v>0</v>
      </c>
      <c r="AL62" s="117">
        <v>0</v>
      </c>
      <c r="AM62" s="117">
        <v>1.7899999999999999E-3</v>
      </c>
      <c r="AN62" s="125"/>
    </row>
    <row r="63" spans="1:40" ht="15" customHeight="1" x14ac:dyDescent="0.25">
      <c r="A63" s="115" t="s">
        <v>1944</v>
      </c>
      <c r="B63" s="113" t="s">
        <v>1529</v>
      </c>
      <c r="C63" s="66" t="s">
        <v>156</v>
      </c>
      <c r="D63" s="113"/>
      <c r="E63" s="113"/>
      <c r="F63" s="155">
        <v>1</v>
      </c>
      <c r="G63" s="141">
        <f t="shared" si="0"/>
        <v>196.35</v>
      </c>
      <c r="H63" s="113">
        <v>196.35</v>
      </c>
      <c r="I63" s="113">
        <v>0</v>
      </c>
      <c r="J63" s="113">
        <v>0</v>
      </c>
      <c r="K63" s="117">
        <v>126.859077777778</v>
      </c>
      <c r="L63" s="117">
        <v>293.894080767785</v>
      </c>
      <c r="M63" s="117">
        <v>72.166323575444494</v>
      </c>
      <c r="N63" s="117">
        <v>30.803038605271599</v>
      </c>
      <c r="O63" s="117">
        <v>0</v>
      </c>
      <c r="P63" s="117">
        <v>0</v>
      </c>
      <c r="Q63" s="117">
        <v>0</v>
      </c>
      <c r="R63" s="117">
        <v>0</v>
      </c>
      <c r="S63" s="117">
        <v>0</v>
      </c>
      <c r="T63" s="117">
        <v>0</v>
      </c>
      <c r="U63" s="117">
        <v>0</v>
      </c>
      <c r="V63" s="117">
        <v>1</v>
      </c>
      <c r="W63" s="117">
        <v>6.8510000000000001E-4</v>
      </c>
      <c r="X63" s="117">
        <v>3.565E-3</v>
      </c>
      <c r="Y63" s="117">
        <v>0</v>
      </c>
      <c r="Z63" s="117">
        <v>0</v>
      </c>
      <c r="AA63" s="117">
        <v>0</v>
      </c>
      <c r="AB63" s="117">
        <v>0</v>
      </c>
      <c r="AC63" s="117">
        <v>0</v>
      </c>
      <c r="AD63" s="117">
        <v>0</v>
      </c>
      <c r="AE63" s="117">
        <v>0</v>
      </c>
      <c r="AF63" s="117">
        <v>0</v>
      </c>
      <c r="AG63" s="117">
        <v>1.1150000000000001E-3</v>
      </c>
      <c r="AH63" s="117">
        <v>0</v>
      </c>
      <c r="AI63" s="117">
        <v>0</v>
      </c>
      <c r="AJ63" s="117">
        <v>0</v>
      </c>
      <c r="AK63" s="117">
        <v>0</v>
      </c>
      <c r="AL63" s="117">
        <v>0</v>
      </c>
      <c r="AM63" s="117">
        <v>9.9400000000000009E-4</v>
      </c>
      <c r="AN63" s="125"/>
    </row>
    <row r="64" spans="1:40" ht="15" customHeight="1" x14ac:dyDescent="0.25">
      <c r="A64" s="115" t="s">
        <v>909</v>
      </c>
      <c r="B64" s="113" t="s">
        <v>1530</v>
      </c>
      <c r="C64" s="66" t="s">
        <v>157</v>
      </c>
      <c r="D64" s="113"/>
      <c r="E64" s="113"/>
      <c r="F64" s="155">
        <v>1</v>
      </c>
      <c r="G64" s="141">
        <f t="shared" si="0"/>
        <v>164.45</v>
      </c>
      <c r="H64" s="113">
        <v>164.45</v>
      </c>
      <c r="I64" s="113">
        <v>0</v>
      </c>
      <c r="J64" s="113">
        <v>0</v>
      </c>
      <c r="K64" s="117">
        <v>127.213402222222</v>
      </c>
      <c r="L64" s="117">
        <v>313.80172982135002</v>
      </c>
      <c r="M64" s="117">
        <v>72.367888122155506</v>
      </c>
      <c r="N64" s="117">
        <v>32.889559302575599</v>
      </c>
      <c r="O64" s="117">
        <v>0</v>
      </c>
      <c r="P64" s="117">
        <v>0</v>
      </c>
      <c r="Q64" s="117">
        <v>0</v>
      </c>
      <c r="R64" s="117">
        <v>0</v>
      </c>
      <c r="S64" s="117">
        <v>0</v>
      </c>
      <c r="T64" s="117">
        <v>0</v>
      </c>
      <c r="U64" s="117">
        <v>0</v>
      </c>
      <c r="V64" s="117">
        <v>1</v>
      </c>
      <c r="W64" s="117">
        <v>3.9770000000000002E-4</v>
      </c>
      <c r="X64" s="117">
        <v>4.705E-3</v>
      </c>
      <c r="Y64" s="117">
        <v>0</v>
      </c>
      <c r="Z64" s="117">
        <v>0</v>
      </c>
      <c r="AA64" s="117">
        <v>0</v>
      </c>
      <c r="AB64" s="117">
        <v>0</v>
      </c>
      <c r="AC64" s="117">
        <v>0</v>
      </c>
      <c r="AD64" s="117">
        <v>0</v>
      </c>
      <c r="AE64" s="117">
        <v>0</v>
      </c>
      <c r="AF64" s="117">
        <v>0</v>
      </c>
      <c r="AG64" s="117">
        <v>1.5610000000000001E-3</v>
      </c>
      <c r="AH64" s="117">
        <v>0</v>
      </c>
      <c r="AI64" s="117">
        <v>0</v>
      </c>
      <c r="AJ64" s="117">
        <v>0</v>
      </c>
      <c r="AK64" s="117">
        <v>0</v>
      </c>
      <c r="AL64" s="117">
        <v>0</v>
      </c>
      <c r="AM64" s="117">
        <v>1.392E-3</v>
      </c>
      <c r="AN64" s="125"/>
    </row>
    <row r="65" spans="1:40" ht="15" customHeight="1" x14ac:dyDescent="0.25">
      <c r="A65" s="115" t="s">
        <v>1036</v>
      </c>
      <c r="B65" s="113" t="s">
        <v>1531</v>
      </c>
      <c r="C65" s="66" t="s">
        <v>158</v>
      </c>
      <c r="D65" s="113"/>
      <c r="E65" s="113"/>
      <c r="F65" s="155">
        <v>1</v>
      </c>
      <c r="G65" s="141">
        <f t="shared" si="0"/>
        <v>175.5</v>
      </c>
      <c r="H65" s="113">
        <v>175.5</v>
      </c>
      <c r="I65" s="113">
        <v>0</v>
      </c>
      <c r="J65" s="113">
        <v>0</v>
      </c>
      <c r="K65" s="117">
        <v>95.091566666666594</v>
      </c>
      <c r="L65" s="117">
        <v>212.06963738198399</v>
      </c>
      <c r="M65" s="117">
        <v>54.094739529666597</v>
      </c>
      <c r="N65" s="117">
        <v>22.2270186940058</v>
      </c>
      <c r="O65" s="117">
        <v>0</v>
      </c>
      <c r="P65" s="117">
        <v>0</v>
      </c>
      <c r="Q65" s="117">
        <v>0</v>
      </c>
      <c r="R65" s="117">
        <v>0</v>
      </c>
      <c r="S65" s="117">
        <v>0</v>
      </c>
      <c r="T65" s="117">
        <v>0</v>
      </c>
      <c r="U65" s="117">
        <v>0</v>
      </c>
      <c r="V65" s="117">
        <v>1</v>
      </c>
      <c r="W65" s="117">
        <v>7.6110000000000001E-4</v>
      </c>
      <c r="X65" s="117">
        <v>2.1930000000000001E-3</v>
      </c>
      <c r="Y65" s="117">
        <v>0</v>
      </c>
      <c r="Z65" s="117">
        <v>0</v>
      </c>
      <c r="AA65" s="117">
        <v>0</v>
      </c>
      <c r="AB65" s="117">
        <v>0</v>
      </c>
      <c r="AC65" s="117">
        <v>0</v>
      </c>
      <c r="AD65" s="117">
        <v>0</v>
      </c>
      <c r="AE65" s="117">
        <v>0</v>
      </c>
      <c r="AF65" s="117">
        <v>0</v>
      </c>
      <c r="AG65" s="117">
        <v>0</v>
      </c>
      <c r="AH65" s="117">
        <v>0</v>
      </c>
      <c r="AI65" s="117">
        <v>0</v>
      </c>
      <c r="AJ65" s="117">
        <v>0</v>
      </c>
      <c r="AK65" s="117">
        <v>0</v>
      </c>
      <c r="AL65" s="117">
        <v>0</v>
      </c>
      <c r="AM65" s="117">
        <v>0</v>
      </c>
      <c r="AN65" s="125"/>
    </row>
    <row r="66" spans="1:40" ht="15" customHeight="1" x14ac:dyDescent="0.25">
      <c r="A66" s="115" t="s">
        <v>1945</v>
      </c>
      <c r="B66" s="113" t="s">
        <v>1532</v>
      </c>
      <c r="C66" s="66" t="s">
        <v>159</v>
      </c>
      <c r="D66" s="113"/>
      <c r="E66" s="113"/>
      <c r="F66" s="155">
        <v>1</v>
      </c>
      <c r="G66" s="141">
        <f t="shared" si="0"/>
        <v>181.9</v>
      </c>
      <c r="H66" s="113">
        <v>181.9</v>
      </c>
      <c r="I66" s="113">
        <v>0</v>
      </c>
      <c r="J66" s="113">
        <v>0</v>
      </c>
      <c r="K66" s="117">
        <v>92.390888888888796</v>
      </c>
      <c r="L66" s="117">
        <v>209.79001306028499</v>
      </c>
      <c r="M66" s="117">
        <v>52.558404962222198</v>
      </c>
      <c r="N66" s="117">
        <v>21.9880912688484</v>
      </c>
      <c r="O66" s="117">
        <v>0</v>
      </c>
      <c r="P66" s="117">
        <v>0</v>
      </c>
      <c r="Q66" s="117">
        <v>0</v>
      </c>
      <c r="R66" s="117">
        <v>0</v>
      </c>
      <c r="S66" s="117">
        <v>0</v>
      </c>
      <c r="T66" s="117">
        <v>0</v>
      </c>
      <c r="U66" s="117">
        <v>0</v>
      </c>
      <c r="V66" s="117">
        <v>1</v>
      </c>
      <c r="W66" s="117">
        <v>6.6339999999999997E-4</v>
      </c>
      <c r="X66" s="117">
        <v>2.3869999999999998E-3</v>
      </c>
      <c r="Y66" s="117">
        <v>0</v>
      </c>
      <c r="Z66" s="117">
        <v>0</v>
      </c>
      <c r="AA66" s="117">
        <v>0</v>
      </c>
      <c r="AB66" s="117">
        <v>0</v>
      </c>
      <c r="AC66" s="117">
        <v>0</v>
      </c>
      <c r="AD66" s="117">
        <v>0</v>
      </c>
      <c r="AE66" s="117">
        <v>0</v>
      </c>
      <c r="AF66" s="117">
        <v>0</v>
      </c>
      <c r="AG66" s="117">
        <v>0</v>
      </c>
      <c r="AH66" s="117">
        <v>0</v>
      </c>
      <c r="AI66" s="117">
        <v>0</v>
      </c>
      <c r="AJ66" s="117">
        <v>0</v>
      </c>
      <c r="AK66" s="117">
        <v>0</v>
      </c>
      <c r="AL66" s="117">
        <v>0</v>
      </c>
      <c r="AM66" s="117">
        <v>0</v>
      </c>
      <c r="AN66" s="125"/>
    </row>
    <row r="67" spans="1:40" ht="15" customHeight="1" x14ac:dyDescent="0.25">
      <c r="A67" s="115" t="s">
        <v>956</v>
      </c>
      <c r="B67" s="113" t="s">
        <v>1533</v>
      </c>
      <c r="C67" s="66" t="s">
        <v>160</v>
      </c>
      <c r="D67" s="113"/>
      <c r="E67" s="113"/>
      <c r="F67" s="155">
        <v>1</v>
      </c>
      <c r="G67" s="141">
        <f t="shared" si="0"/>
        <v>110.2</v>
      </c>
      <c r="H67" s="113">
        <v>110.2</v>
      </c>
      <c r="I67" s="113">
        <v>0</v>
      </c>
      <c r="J67" s="113">
        <v>0</v>
      </c>
      <c r="K67" s="117">
        <v>69.933066666666605</v>
      </c>
      <c r="L67" s="117">
        <v>176.925871071263</v>
      </c>
      <c r="M67" s="117">
        <v>39.782823634666599</v>
      </c>
      <c r="N67" s="117">
        <v>18.5436005469791</v>
      </c>
      <c r="O67" s="117">
        <v>0</v>
      </c>
      <c r="P67" s="117">
        <v>0</v>
      </c>
      <c r="Q67" s="117">
        <v>0</v>
      </c>
      <c r="R67" s="117">
        <v>0</v>
      </c>
      <c r="S67" s="117">
        <v>0</v>
      </c>
      <c r="T67" s="117">
        <v>0</v>
      </c>
      <c r="U67" s="117">
        <v>0</v>
      </c>
      <c r="V67" s="117">
        <v>1</v>
      </c>
      <c r="W67" s="117">
        <v>2.9470000000000001E-4</v>
      </c>
      <c r="X67" s="117">
        <v>2.8639999999999998E-3</v>
      </c>
      <c r="Y67" s="117">
        <v>0</v>
      </c>
      <c r="Z67" s="117">
        <v>0</v>
      </c>
      <c r="AA67" s="117">
        <v>0</v>
      </c>
      <c r="AB67" s="117">
        <v>0</v>
      </c>
      <c r="AC67" s="117">
        <v>0</v>
      </c>
      <c r="AD67" s="117">
        <v>0</v>
      </c>
      <c r="AE67" s="117">
        <v>0</v>
      </c>
      <c r="AF67" s="117">
        <v>0</v>
      </c>
      <c r="AG67" s="117">
        <v>0</v>
      </c>
      <c r="AH67" s="117">
        <v>0</v>
      </c>
      <c r="AI67" s="117">
        <v>0</v>
      </c>
      <c r="AJ67" s="117">
        <v>0</v>
      </c>
      <c r="AK67" s="117">
        <v>0</v>
      </c>
      <c r="AL67" s="117">
        <v>0</v>
      </c>
      <c r="AM67" s="117">
        <v>0</v>
      </c>
      <c r="AN67" s="125"/>
    </row>
    <row r="68" spans="1:40" ht="15" customHeight="1" x14ac:dyDescent="0.25">
      <c r="A68" s="115" t="s">
        <v>911</v>
      </c>
      <c r="B68" s="113" t="s">
        <v>1534</v>
      </c>
      <c r="C68" s="66" t="s">
        <v>161</v>
      </c>
      <c r="D68" s="113"/>
      <c r="E68" s="113"/>
      <c r="F68" s="155">
        <v>1</v>
      </c>
      <c r="G68" s="141">
        <f t="shared" si="0"/>
        <v>100.2</v>
      </c>
      <c r="H68" s="113">
        <v>100.2</v>
      </c>
      <c r="I68" s="113">
        <v>0</v>
      </c>
      <c r="J68" s="113">
        <v>0</v>
      </c>
      <c r="K68" s="117">
        <v>55.061722222222201</v>
      </c>
      <c r="L68" s="117">
        <v>122.624258344982</v>
      </c>
      <c r="M68" s="117">
        <v>31.3229619205555</v>
      </c>
      <c r="N68" s="117">
        <v>12.8522485171376</v>
      </c>
      <c r="O68" s="117">
        <v>0</v>
      </c>
      <c r="P68" s="117">
        <v>0</v>
      </c>
      <c r="Q68" s="117">
        <v>0</v>
      </c>
      <c r="R68" s="117">
        <v>0</v>
      </c>
      <c r="S68" s="117">
        <v>0</v>
      </c>
      <c r="T68" s="117">
        <v>0</v>
      </c>
      <c r="U68" s="117">
        <v>0</v>
      </c>
      <c r="V68" s="117">
        <v>1</v>
      </c>
      <c r="W68" s="117">
        <v>4.7899999999999999E-4</v>
      </c>
      <c r="X68" s="117">
        <v>1.268E-3</v>
      </c>
      <c r="Y68" s="117">
        <v>0</v>
      </c>
      <c r="Z68" s="117">
        <v>0</v>
      </c>
      <c r="AA68" s="117">
        <v>0</v>
      </c>
      <c r="AB68" s="117">
        <v>0</v>
      </c>
      <c r="AC68" s="117">
        <v>0</v>
      </c>
      <c r="AD68" s="117">
        <v>0</v>
      </c>
      <c r="AE68" s="117">
        <v>0</v>
      </c>
      <c r="AF68" s="117">
        <v>0</v>
      </c>
      <c r="AG68" s="117">
        <v>0</v>
      </c>
      <c r="AH68" s="117">
        <v>0</v>
      </c>
      <c r="AI68" s="117">
        <v>0</v>
      </c>
      <c r="AJ68" s="117">
        <v>0</v>
      </c>
      <c r="AK68" s="117">
        <v>0</v>
      </c>
      <c r="AL68" s="117">
        <v>0</v>
      </c>
      <c r="AM68" s="117">
        <v>0</v>
      </c>
      <c r="AN68" s="125"/>
    </row>
    <row r="69" spans="1:40" ht="15" customHeight="1" x14ac:dyDescent="0.25">
      <c r="A69" s="115" t="s">
        <v>957</v>
      </c>
      <c r="B69" s="113" t="s">
        <v>1535</v>
      </c>
      <c r="C69" s="66" t="s">
        <v>162</v>
      </c>
      <c r="D69" s="113"/>
      <c r="E69" s="113"/>
      <c r="F69" s="155">
        <v>1</v>
      </c>
      <c r="G69" s="141">
        <f t="shared" si="0"/>
        <v>241.1</v>
      </c>
      <c r="H69" s="113">
        <v>241.1</v>
      </c>
      <c r="I69" s="113">
        <v>0</v>
      </c>
      <c r="J69" s="113">
        <v>0</v>
      </c>
      <c r="K69" s="117">
        <v>138.02380333333301</v>
      </c>
      <c r="L69" s="117">
        <v>325.41981303951201</v>
      </c>
      <c r="M69" s="117">
        <v>78.517601002233306</v>
      </c>
      <c r="N69" s="117">
        <v>34.1072506046713</v>
      </c>
      <c r="O69" s="117">
        <v>0</v>
      </c>
      <c r="P69" s="117">
        <v>0</v>
      </c>
      <c r="Q69" s="117">
        <v>0</v>
      </c>
      <c r="R69" s="117">
        <v>0</v>
      </c>
      <c r="S69" s="117">
        <v>0</v>
      </c>
      <c r="T69" s="117">
        <v>0</v>
      </c>
      <c r="U69" s="117">
        <v>0</v>
      </c>
      <c r="V69" s="117">
        <v>1</v>
      </c>
      <c r="W69" s="117">
        <v>6.8869999999999999E-4</v>
      </c>
      <c r="X69" s="117">
        <v>4.2379999999999996E-3</v>
      </c>
      <c r="Y69" s="117">
        <v>0</v>
      </c>
      <c r="Z69" s="117">
        <v>0</v>
      </c>
      <c r="AA69" s="117">
        <v>0</v>
      </c>
      <c r="AB69" s="117">
        <v>0</v>
      </c>
      <c r="AC69" s="117">
        <v>0</v>
      </c>
      <c r="AD69" s="117">
        <v>0</v>
      </c>
      <c r="AE69" s="117">
        <v>0</v>
      </c>
      <c r="AF69" s="117">
        <v>0</v>
      </c>
      <c r="AG69" s="117">
        <v>8.92E-4</v>
      </c>
      <c r="AH69" s="117">
        <v>0</v>
      </c>
      <c r="AI69" s="117">
        <v>0</v>
      </c>
      <c r="AJ69" s="117">
        <v>0</v>
      </c>
      <c r="AK69" s="117">
        <v>0</v>
      </c>
      <c r="AL69" s="117">
        <v>0</v>
      </c>
      <c r="AM69" s="117">
        <v>7.9500000000000003E-4</v>
      </c>
      <c r="AN69" s="125"/>
    </row>
    <row r="70" spans="1:40" ht="15" customHeight="1" x14ac:dyDescent="0.25">
      <c r="A70" s="115" t="s">
        <v>1009</v>
      </c>
      <c r="B70" s="113" t="s">
        <v>1536</v>
      </c>
      <c r="C70" s="66" t="s">
        <v>163</v>
      </c>
      <c r="D70" s="113"/>
      <c r="E70" s="113"/>
      <c r="F70" s="155">
        <v>1</v>
      </c>
      <c r="G70" s="141">
        <f t="shared" si="0"/>
        <v>188.9</v>
      </c>
      <c r="H70" s="113">
        <v>188.9</v>
      </c>
      <c r="I70" s="113">
        <v>0</v>
      </c>
      <c r="J70" s="113">
        <v>0</v>
      </c>
      <c r="K70" s="117">
        <v>102.79218666666701</v>
      </c>
      <c r="L70" s="117">
        <v>260.14891484130698</v>
      </c>
      <c r="M70" s="117">
        <v>58.475391229066602</v>
      </c>
      <c r="N70" s="117">
        <v>27.266207764517301</v>
      </c>
      <c r="O70" s="117">
        <v>0</v>
      </c>
      <c r="P70" s="117">
        <v>0</v>
      </c>
      <c r="Q70" s="117">
        <v>0</v>
      </c>
      <c r="R70" s="117">
        <v>0</v>
      </c>
      <c r="S70" s="117">
        <v>0</v>
      </c>
      <c r="T70" s="117">
        <v>0</v>
      </c>
      <c r="U70" s="117">
        <v>0</v>
      </c>
      <c r="V70" s="117">
        <v>1</v>
      </c>
      <c r="W70" s="117">
        <v>7.6650000000000004E-4</v>
      </c>
      <c r="X70" s="117">
        <v>4.2599999999999999E-3</v>
      </c>
      <c r="Y70" s="117">
        <v>0</v>
      </c>
      <c r="Z70" s="117">
        <v>0</v>
      </c>
      <c r="AA70" s="117">
        <v>0</v>
      </c>
      <c r="AB70" s="117">
        <v>0</v>
      </c>
      <c r="AC70" s="117">
        <v>0</v>
      </c>
      <c r="AD70" s="117">
        <v>0</v>
      </c>
      <c r="AE70" s="117">
        <v>0</v>
      </c>
      <c r="AF70" s="117">
        <v>0</v>
      </c>
      <c r="AG70" s="117">
        <v>4.46E-4</v>
      </c>
      <c r="AH70" s="117">
        <v>0</v>
      </c>
      <c r="AI70" s="117">
        <v>0</v>
      </c>
      <c r="AJ70" s="117">
        <v>0</v>
      </c>
      <c r="AK70" s="117">
        <v>0</v>
      </c>
      <c r="AL70" s="117">
        <v>0</v>
      </c>
      <c r="AM70" s="117">
        <v>3.9800000000000002E-4</v>
      </c>
      <c r="AN70" s="125"/>
    </row>
    <row r="71" spans="1:40" ht="15" customHeight="1" x14ac:dyDescent="0.25">
      <c r="A71" s="115" t="s">
        <v>958</v>
      </c>
      <c r="B71" s="113" t="s">
        <v>1537</v>
      </c>
      <c r="C71" s="66" t="s">
        <v>164</v>
      </c>
      <c r="D71" s="113"/>
      <c r="E71" s="113"/>
      <c r="F71" s="155">
        <v>1</v>
      </c>
      <c r="G71" s="141">
        <f t="shared" si="0"/>
        <v>165.8</v>
      </c>
      <c r="H71" s="113">
        <v>165.8</v>
      </c>
      <c r="I71" s="113">
        <v>0</v>
      </c>
      <c r="J71" s="113">
        <v>0</v>
      </c>
      <c r="K71" s="117">
        <v>104.87268555555499</v>
      </c>
      <c r="L71" s="117">
        <v>278.67667188600097</v>
      </c>
      <c r="M71" s="117">
        <v>59.658924631988803</v>
      </c>
      <c r="N71" s="117">
        <v>29.208101980371801</v>
      </c>
      <c r="O71" s="117">
        <v>0</v>
      </c>
      <c r="P71" s="117">
        <v>0</v>
      </c>
      <c r="Q71" s="117">
        <v>0</v>
      </c>
      <c r="R71" s="117">
        <v>0</v>
      </c>
      <c r="S71" s="117">
        <v>0</v>
      </c>
      <c r="T71" s="117">
        <v>0</v>
      </c>
      <c r="U71" s="117">
        <v>0</v>
      </c>
      <c r="V71" s="117">
        <v>1</v>
      </c>
      <c r="W71" s="117">
        <v>5.7479999999999999E-4</v>
      </c>
      <c r="X71" s="117">
        <v>5.13E-3</v>
      </c>
      <c r="Y71" s="117">
        <v>0</v>
      </c>
      <c r="Z71" s="117">
        <v>0</v>
      </c>
      <c r="AA71" s="117">
        <v>0</v>
      </c>
      <c r="AB71" s="117">
        <v>0</v>
      </c>
      <c r="AC71" s="117">
        <v>0</v>
      </c>
      <c r="AD71" s="117">
        <v>0</v>
      </c>
      <c r="AE71" s="117">
        <v>0</v>
      </c>
      <c r="AF71" s="117">
        <v>0</v>
      </c>
      <c r="AG71" s="117">
        <v>6.69E-4</v>
      </c>
      <c r="AH71" s="117">
        <v>0</v>
      </c>
      <c r="AI71" s="117">
        <v>0</v>
      </c>
      <c r="AJ71" s="117">
        <v>0</v>
      </c>
      <c r="AK71" s="117">
        <v>0</v>
      </c>
      <c r="AL71" s="117">
        <v>0</v>
      </c>
      <c r="AM71" s="117">
        <v>5.9699999999999998E-4</v>
      </c>
      <c r="AN71" s="125"/>
    </row>
    <row r="72" spans="1:40" ht="15" customHeight="1" x14ac:dyDescent="0.25">
      <c r="A72" s="115" t="s">
        <v>959</v>
      </c>
      <c r="B72" s="113" t="s">
        <v>1538</v>
      </c>
      <c r="C72" s="66" t="s">
        <v>165</v>
      </c>
      <c r="D72" s="113"/>
      <c r="E72" s="113"/>
      <c r="F72" s="155">
        <v>1</v>
      </c>
      <c r="G72" s="141">
        <f t="shared" si="0"/>
        <v>142.1</v>
      </c>
      <c r="H72" s="113">
        <v>142.1</v>
      </c>
      <c r="I72" s="113">
        <v>0</v>
      </c>
      <c r="J72" s="113">
        <v>0</v>
      </c>
      <c r="K72" s="117">
        <v>88.299977777777798</v>
      </c>
      <c r="L72" s="117">
        <v>228.982470690149</v>
      </c>
      <c r="M72" s="117">
        <v>50.231208358444498</v>
      </c>
      <c r="N72" s="117">
        <v>23.9996527530345</v>
      </c>
      <c r="O72" s="117">
        <v>0</v>
      </c>
      <c r="P72" s="117">
        <v>0</v>
      </c>
      <c r="Q72" s="117">
        <v>0</v>
      </c>
      <c r="R72" s="117">
        <v>0</v>
      </c>
      <c r="S72" s="117">
        <v>0</v>
      </c>
      <c r="T72" s="117">
        <v>0</v>
      </c>
      <c r="U72" s="117">
        <v>0</v>
      </c>
      <c r="V72" s="117">
        <v>1</v>
      </c>
      <c r="W72" s="117">
        <v>7.6650000000000004E-4</v>
      </c>
      <c r="X72" s="117">
        <v>3.9680000000000002E-3</v>
      </c>
      <c r="Y72" s="117">
        <v>0</v>
      </c>
      <c r="Z72" s="117">
        <v>0</v>
      </c>
      <c r="AA72" s="117">
        <v>0</v>
      </c>
      <c r="AB72" s="117">
        <v>0</v>
      </c>
      <c r="AC72" s="117">
        <v>0</v>
      </c>
      <c r="AD72" s="117">
        <v>0</v>
      </c>
      <c r="AE72" s="117">
        <v>0</v>
      </c>
      <c r="AF72" s="117">
        <v>0</v>
      </c>
      <c r="AG72" s="117">
        <v>4.46E-4</v>
      </c>
      <c r="AH72" s="117">
        <v>0</v>
      </c>
      <c r="AI72" s="117">
        <v>0</v>
      </c>
      <c r="AJ72" s="117">
        <v>0</v>
      </c>
      <c r="AK72" s="117">
        <v>0</v>
      </c>
      <c r="AL72" s="117">
        <v>0</v>
      </c>
      <c r="AM72" s="117">
        <v>3.9800000000000002E-4</v>
      </c>
      <c r="AN72" s="125"/>
    </row>
    <row r="73" spans="1:40" ht="15" customHeight="1" x14ac:dyDescent="0.25">
      <c r="A73" s="115" t="s">
        <v>960</v>
      </c>
      <c r="B73" s="113" t="s">
        <v>1539</v>
      </c>
      <c r="C73" s="66" t="s">
        <v>166</v>
      </c>
      <c r="D73" s="113"/>
      <c r="E73" s="113"/>
      <c r="F73" s="155">
        <v>1</v>
      </c>
      <c r="G73" s="141">
        <f t="shared" si="0"/>
        <v>278.14999999999998</v>
      </c>
      <c r="H73" s="113">
        <v>278.14999999999998</v>
      </c>
      <c r="I73" s="113">
        <v>0</v>
      </c>
      <c r="J73" s="113">
        <v>0</v>
      </c>
      <c r="K73" s="117">
        <v>173.981902222222</v>
      </c>
      <c r="L73" s="117">
        <v>388.68613255748699</v>
      </c>
      <c r="M73" s="117">
        <v>98.973084717155501</v>
      </c>
      <c r="N73" s="117">
        <v>40.738193553350101</v>
      </c>
      <c r="O73" s="117">
        <v>0</v>
      </c>
      <c r="P73" s="117">
        <v>0</v>
      </c>
      <c r="Q73" s="117">
        <v>0</v>
      </c>
      <c r="R73" s="117">
        <v>0</v>
      </c>
      <c r="S73" s="117">
        <v>0</v>
      </c>
      <c r="T73" s="117">
        <v>0</v>
      </c>
      <c r="U73" s="117">
        <v>0</v>
      </c>
      <c r="V73" s="117">
        <v>1</v>
      </c>
      <c r="W73" s="117">
        <v>9.6889999999999997E-4</v>
      </c>
      <c r="X73" s="117">
        <v>4.0330000000000001E-3</v>
      </c>
      <c r="Y73" s="117">
        <v>0</v>
      </c>
      <c r="Z73" s="117">
        <v>0</v>
      </c>
      <c r="AA73" s="117">
        <v>0</v>
      </c>
      <c r="AB73" s="117">
        <v>0</v>
      </c>
      <c r="AC73" s="117">
        <v>0</v>
      </c>
      <c r="AD73" s="117">
        <v>0</v>
      </c>
      <c r="AE73" s="117">
        <v>0</v>
      </c>
      <c r="AF73" s="117">
        <v>0</v>
      </c>
      <c r="AG73" s="117">
        <v>1.5610000000000001E-3</v>
      </c>
      <c r="AH73" s="117">
        <v>0</v>
      </c>
      <c r="AI73" s="117">
        <v>0</v>
      </c>
      <c r="AJ73" s="117">
        <v>0</v>
      </c>
      <c r="AK73" s="117">
        <v>0</v>
      </c>
      <c r="AL73" s="117">
        <v>0</v>
      </c>
      <c r="AM73" s="117">
        <v>1.392E-3</v>
      </c>
      <c r="AN73" s="125"/>
    </row>
    <row r="74" spans="1:40" ht="15" customHeight="1" x14ac:dyDescent="0.25">
      <c r="A74" s="115" t="s">
        <v>1946</v>
      </c>
      <c r="B74" s="113" t="s">
        <v>1540</v>
      </c>
      <c r="C74" s="66" t="s">
        <v>167</v>
      </c>
      <c r="D74" s="113"/>
      <c r="E74" s="113"/>
      <c r="F74" s="155">
        <v>1</v>
      </c>
      <c r="G74" s="141">
        <f t="shared" si="0"/>
        <v>214.9</v>
      </c>
      <c r="H74" s="113">
        <v>214.9</v>
      </c>
      <c r="I74" s="113">
        <v>0</v>
      </c>
      <c r="J74" s="113">
        <v>0</v>
      </c>
      <c r="K74" s="117">
        <v>92.563966666666602</v>
      </c>
      <c r="L74" s="117">
        <v>224.31416972422201</v>
      </c>
      <c r="M74" s="117">
        <v>52.656863717666603</v>
      </c>
      <c r="N74" s="117">
        <v>23.5103681287958</v>
      </c>
      <c r="O74" s="117">
        <v>0</v>
      </c>
      <c r="P74" s="117">
        <v>0</v>
      </c>
      <c r="Q74" s="117">
        <v>0</v>
      </c>
      <c r="R74" s="117">
        <v>0</v>
      </c>
      <c r="S74" s="117">
        <v>0</v>
      </c>
      <c r="T74" s="117">
        <v>0</v>
      </c>
      <c r="U74" s="117">
        <v>0</v>
      </c>
      <c r="V74" s="117">
        <v>1</v>
      </c>
      <c r="W74" s="117">
        <v>5.821E-4</v>
      </c>
      <c r="X74" s="117">
        <v>3.2669999999999999E-3</v>
      </c>
      <c r="Y74" s="117">
        <v>0</v>
      </c>
      <c r="Z74" s="117">
        <v>0</v>
      </c>
      <c r="AA74" s="117">
        <v>0</v>
      </c>
      <c r="AB74" s="117">
        <v>0</v>
      </c>
      <c r="AC74" s="117">
        <v>0</v>
      </c>
      <c r="AD74" s="117">
        <v>0</v>
      </c>
      <c r="AE74" s="117">
        <v>0</v>
      </c>
      <c r="AF74" s="117">
        <v>0</v>
      </c>
      <c r="AG74" s="117">
        <v>0</v>
      </c>
      <c r="AH74" s="117">
        <v>0</v>
      </c>
      <c r="AI74" s="117">
        <v>0</v>
      </c>
      <c r="AJ74" s="117">
        <v>0</v>
      </c>
      <c r="AK74" s="117">
        <v>0</v>
      </c>
      <c r="AL74" s="117">
        <v>0</v>
      </c>
      <c r="AM74" s="117">
        <v>0</v>
      </c>
      <c r="AN74" s="125"/>
    </row>
    <row r="75" spans="1:40" ht="15" customHeight="1" x14ac:dyDescent="0.25">
      <c r="A75" s="115" t="s">
        <v>961</v>
      </c>
      <c r="B75" s="113" t="s">
        <v>1541</v>
      </c>
      <c r="C75" s="66" t="s">
        <v>168</v>
      </c>
      <c r="D75" s="113"/>
      <c r="E75" s="113"/>
      <c r="F75" s="155">
        <v>1</v>
      </c>
      <c r="G75" s="141">
        <f t="shared" ref="G75:G138" si="1">H75+J75</f>
        <v>181.38</v>
      </c>
      <c r="H75" s="113">
        <v>181.38</v>
      </c>
      <c r="I75" s="113">
        <v>0</v>
      </c>
      <c r="J75" s="113">
        <v>0</v>
      </c>
      <c r="K75" s="117">
        <v>85.5521866666666</v>
      </c>
      <c r="L75" s="117">
        <v>232.821996524843</v>
      </c>
      <c r="M75" s="117">
        <v>48.668072429066598</v>
      </c>
      <c r="N75" s="117">
        <v>24.4020734557688</v>
      </c>
      <c r="O75" s="117">
        <v>0</v>
      </c>
      <c r="P75" s="117">
        <v>0</v>
      </c>
      <c r="Q75" s="117">
        <v>0</v>
      </c>
      <c r="R75" s="117">
        <v>0</v>
      </c>
      <c r="S75" s="117">
        <v>0</v>
      </c>
      <c r="T75" s="117">
        <v>0</v>
      </c>
      <c r="U75" s="117">
        <v>0</v>
      </c>
      <c r="V75" s="117">
        <v>1</v>
      </c>
      <c r="W75" s="117">
        <v>0</v>
      </c>
      <c r="X75" s="117">
        <v>4.2599999999999999E-3</v>
      </c>
      <c r="Y75" s="117">
        <v>0</v>
      </c>
      <c r="Z75" s="117">
        <v>0</v>
      </c>
      <c r="AA75" s="117">
        <v>1.663E-4</v>
      </c>
      <c r="AB75" s="117">
        <v>0</v>
      </c>
      <c r="AC75" s="117">
        <v>0</v>
      </c>
      <c r="AD75" s="117">
        <v>0</v>
      </c>
      <c r="AE75" s="117">
        <v>0</v>
      </c>
      <c r="AF75" s="117">
        <v>0</v>
      </c>
      <c r="AG75" s="117">
        <v>0</v>
      </c>
      <c r="AH75" s="117">
        <v>0</v>
      </c>
      <c r="AI75" s="117">
        <v>0</v>
      </c>
      <c r="AJ75" s="117">
        <v>0</v>
      </c>
      <c r="AK75" s="117">
        <v>0</v>
      </c>
      <c r="AL75" s="117">
        <v>0</v>
      </c>
      <c r="AM75" s="117">
        <v>0</v>
      </c>
      <c r="AN75" s="125"/>
    </row>
    <row r="76" spans="1:40" ht="15" customHeight="1" x14ac:dyDescent="0.25">
      <c r="A76" s="115" t="s">
        <v>874</v>
      </c>
      <c r="B76" s="113" t="s">
        <v>1542</v>
      </c>
      <c r="C76" s="66" t="s">
        <v>169</v>
      </c>
      <c r="D76" s="113"/>
      <c r="E76" s="113"/>
      <c r="F76" s="155">
        <v>1</v>
      </c>
      <c r="G76" s="141">
        <f t="shared" si="1"/>
        <v>346.4</v>
      </c>
      <c r="H76" s="113">
        <v>213.3</v>
      </c>
      <c r="I76" s="113">
        <v>0</v>
      </c>
      <c r="J76" s="113">
        <v>133.1</v>
      </c>
      <c r="K76" s="117">
        <v>165.40177777777799</v>
      </c>
      <c r="L76" s="117">
        <v>392.27334500273099</v>
      </c>
      <c r="M76" s="117">
        <v>94.092109324444394</v>
      </c>
      <c r="N76" s="117">
        <v>41.114169289736203</v>
      </c>
      <c r="O76" s="117">
        <v>0</v>
      </c>
      <c r="P76" s="117">
        <v>0</v>
      </c>
      <c r="Q76" s="117">
        <v>0</v>
      </c>
      <c r="R76" s="117">
        <v>0</v>
      </c>
      <c r="S76" s="117">
        <v>0</v>
      </c>
      <c r="T76" s="117">
        <v>0</v>
      </c>
      <c r="U76" s="117">
        <v>0</v>
      </c>
      <c r="V76" s="117">
        <v>1</v>
      </c>
      <c r="W76" s="117">
        <v>5.9650000000000002E-4</v>
      </c>
      <c r="X76" s="117">
        <v>4.7730000000000003E-3</v>
      </c>
      <c r="Y76" s="117">
        <v>0</v>
      </c>
      <c r="Z76" s="117">
        <v>0</v>
      </c>
      <c r="AA76" s="117">
        <v>5.5979999999999995E-4</v>
      </c>
      <c r="AB76" s="117">
        <v>0</v>
      </c>
      <c r="AC76" s="117">
        <v>0</v>
      </c>
      <c r="AD76" s="117">
        <v>0</v>
      </c>
      <c r="AE76" s="117">
        <v>0</v>
      </c>
      <c r="AF76" s="117">
        <v>0</v>
      </c>
      <c r="AG76" s="117">
        <v>1.5610000000000001E-3</v>
      </c>
      <c r="AH76" s="117">
        <v>0</v>
      </c>
      <c r="AI76" s="117">
        <v>0</v>
      </c>
      <c r="AJ76" s="117">
        <v>0</v>
      </c>
      <c r="AK76" s="117">
        <v>0</v>
      </c>
      <c r="AL76" s="117">
        <v>0</v>
      </c>
      <c r="AM76" s="117">
        <v>1.392E-3</v>
      </c>
      <c r="AN76" s="125"/>
    </row>
    <row r="77" spans="1:40" ht="15" customHeight="1" x14ac:dyDescent="0.25">
      <c r="A77" s="115" t="s">
        <v>962</v>
      </c>
      <c r="B77" s="113" t="s">
        <v>1543</v>
      </c>
      <c r="C77" s="66" t="s">
        <v>170</v>
      </c>
      <c r="D77" s="113"/>
      <c r="E77" s="113"/>
      <c r="F77" s="155">
        <v>1</v>
      </c>
      <c r="G77" s="141">
        <f t="shared" si="1"/>
        <v>320.5</v>
      </c>
      <c r="H77" s="113">
        <v>320.5</v>
      </c>
      <c r="I77" s="113">
        <v>0</v>
      </c>
      <c r="J77" s="113">
        <v>0</v>
      </c>
      <c r="K77" s="117">
        <v>236.346655555555</v>
      </c>
      <c r="L77" s="117">
        <v>549.75204798462005</v>
      </c>
      <c r="M77" s="117">
        <v>134.45052194588899</v>
      </c>
      <c r="N77" s="117">
        <v>57.619512149267997</v>
      </c>
      <c r="O77" s="117">
        <v>0</v>
      </c>
      <c r="P77" s="117">
        <v>0</v>
      </c>
      <c r="Q77" s="117">
        <v>0</v>
      </c>
      <c r="R77" s="117">
        <v>0</v>
      </c>
      <c r="S77" s="117">
        <v>0</v>
      </c>
      <c r="T77" s="117">
        <v>0</v>
      </c>
      <c r="U77" s="117">
        <v>0</v>
      </c>
      <c r="V77" s="117">
        <v>1</v>
      </c>
      <c r="W77" s="117">
        <v>1.1931000000000001E-3</v>
      </c>
      <c r="X77" s="117">
        <v>6.4590000000000003E-3</v>
      </c>
      <c r="Y77" s="117">
        <v>0</v>
      </c>
      <c r="Z77" s="117">
        <v>0</v>
      </c>
      <c r="AA77" s="117">
        <v>0</v>
      </c>
      <c r="AB77" s="117">
        <v>0</v>
      </c>
      <c r="AC77" s="117">
        <v>0</v>
      </c>
      <c r="AD77" s="117">
        <v>0</v>
      </c>
      <c r="AE77" s="117">
        <v>0</v>
      </c>
      <c r="AF77" s="117">
        <v>0</v>
      </c>
      <c r="AG77" s="117">
        <v>4.4590000000000003E-3</v>
      </c>
      <c r="AH77" s="117">
        <v>0</v>
      </c>
      <c r="AI77" s="117">
        <v>0</v>
      </c>
      <c r="AJ77" s="117">
        <v>0</v>
      </c>
      <c r="AK77" s="117">
        <v>0</v>
      </c>
      <c r="AL77" s="117">
        <v>0</v>
      </c>
      <c r="AM77" s="117">
        <v>3.9769999999999996E-3</v>
      </c>
      <c r="AN77" s="125"/>
    </row>
    <row r="78" spans="1:40" ht="15" customHeight="1" x14ac:dyDescent="0.25">
      <c r="A78" s="115" t="s">
        <v>974</v>
      </c>
      <c r="B78" s="113" t="s">
        <v>1544</v>
      </c>
      <c r="C78" s="66" t="s">
        <v>171</v>
      </c>
      <c r="D78" s="113"/>
      <c r="E78" s="113"/>
      <c r="F78" s="155">
        <v>1</v>
      </c>
      <c r="G78" s="141">
        <f t="shared" si="1"/>
        <v>110.7</v>
      </c>
      <c r="H78" s="113">
        <v>110.7</v>
      </c>
      <c r="I78" s="113">
        <v>0</v>
      </c>
      <c r="J78" s="113">
        <v>0</v>
      </c>
      <c r="K78" s="117">
        <v>135.58478888888899</v>
      </c>
      <c r="L78" s="117">
        <v>323.380144700644</v>
      </c>
      <c r="M78" s="117">
        <v>77.130118855222094</v>
      </c>
      <c r="N78" s="117">
        <v>33.893472966074498</v>
      </c>
      <c r="O78" s="117">
        <v>0</v>
      </c>
      <c r="P78" s="117">
        <v>0</v>
      </c>
      <c r="Q78" s="117">
        <v>0</v>
      </c>
      <c r="R78" s="117">
        <v>0</v>
      </c>
      <c r="S78" s="117">
        <v>0</v>
      </c>
      <c r="T78" s="117">
        <v>0</v>
      </c>
      <c r="U78" s="117">
        <v>0</v>
      </c>
      <c r="V78" s="117">
        <v>1</v>
      </c>
      <c r="W78" s="117">
        <v>4.9709999999999999E-4</v>
      </c>
      <c r="X78" s="117">
        <v>4.1320000000000003E-3</v>
      </c>
      <c r="Y78" s="117">
        <v>0</v>
      </c>
      <c r="Z78" s="117">
        <v>0</v>
      </c>
      <c r="AA78" s="117">
        <v>0</v>
      </c>
      <c r="AB78" s="117">
        <v>0</v>
      </c>
      <c r="AC78" s="117">
        <v>0</v>
      </c>
      <c r="AD78" s="117">
        <v>0</v>
      </c>
      <c r="AE78" s="117">
        <v>1.326E-4</v>
      </c>
      <c r="AF78" s="117">
        <v>0</v>
      </c>
      <c r="AG78" s="117">
        <v>3.3440000000000002E-3</v>
      </c>
      <c r="AH78" s="117">
        <v>0</v>
      </c>
      <c r="AI78" s="117">
        <v>0</v>
      </c>
      <c r="AJ78" s="117">
        <v>0</v>
      </c>
      <c r="AK78" s="117">
        <v>0</v>
      </c>
      <c r="AL78" s="117">
        <v>0</v>
      </c>
      <c r="AM78" s="117">
        <v>2.983E-3</v>
      </c>
      <c r="AN78" s="125"/>
    </row>
    <row r="79" spans="1:40" ht="15" customHeight="1" x14ac:dyDescent="0.25">
      <c r="A79" s="115" t="s">
        <v>1064</v>
      </c>
      <c r="B79" s="113" t="s">
        <v>1545</v>
      </c>
      <c r="C79" s="66" t="s">
        <v>172</v>
      </c>
      <c r="D79" s="113"/>
      <c r="E79" s="113"/>
      <c r="F79" s="155">
        <v>1</v>
      </c>
      <c r="G79" s="141">
        <f t="shared" si="1"/>
        <v>211.4</v>
      </c>
      <c r="H79" s="113">
        <v>211.4</v>
      </c>
      <c r="I79" s="113">
        <v>0</v>
      </c>
      <c r="J79" s="113">
        <v>0</v>
      </c>
      <c r="K79" s="117">
        <v>182.52502222222199</v>
      </c>
      <c r="L79" s="117">
        <v>388.32515556411897</v>
      </c>
      <c r="M79" s="117">
        <v>103.833009391555</v>
      </c>
      <c r="N79" s="117">
        <v>40.700359554675302</v>
      </c>
      <c r="O79" s="117">
        <v>0</v>
      </c>
      <c r="P79" s="117">
        <v>0</v>
      </c>
      <c r="Q79" s="117">
        <v>0</v>
      </c>
      <c r="R79" s="117">
        <v>0</v>
      </c>
      <c r="S79" s="117">
        <v>0</v>
      </c>
      <c r="T79" s="117">
        <v>0</v>
      </c>
      <c r="U79" s="117">
        <v>0</v>
      </c>
      <c r="V79" s="117">
        <v>1</v>
      </c>
      <c r="W79" s="117">
        <v>7.8089999999999995E-4</v>
      </c>
      <c r="X79" s="117">
        <v>2.745E-3</v>
      </c>
      <c r="Y79" s="117">
        <v>0</v>
      </c>
      <c r="Z79" s="117">
        <v>0</v>
      </c>
      <c r="AA79" s="117">
        <v>0</v>
      </c>
      <c r="AB79" s="117">
        <v>0</v>
      </c>
      <c r="AC79" s="117">
        <v>0</v>
      </c>
      <c r="AD79" s="117">
        <v>0</v>
      </c>
      <c r="AE79" s="117">
        <v>1.383E-4</v>
      </c>
      <c r="AF79" s="117">
        <v>0</v>
      </c>
      <c r="AG79" s="117">
        <v>4.4590000000000003E-3</v>
      </c>
      <c r="AH79" s="117">
        <v>0</v>
      </c>
      <c r="AI79" s="117">
        <v>0</v>
      </c>
      <c r="AJ79" s="117">
        <v>0</v>
      </c>
      <c r="AK79" s="117">
        <v>0</v>
      </c>
      <c r="AL79" s="117">
        <v>0</v>
      </c>
      <c r="AM79" s="117">
        <v>3.9769999999999996E-3</v>
      </c>
      <c r="AN79" s="125"/>
    </row>
    <row r="80" spans="1:40" ht="15" customHeight="1" x14ac:dyDescent="0.25">
      <c r="A80" s="115" t="s">
        <v>1947</v>
      </c>
      <c r="B80" s="113" t="s">
        <v>1546</v>
      </c>
      <c r="C80" s="66" t="s">
        <v>173</v>
      </c>
      <c r="D80" s="113"/>
      <c r="E80" s="113"/>
      <c r="F80" s="155">
        <v>1</v>
      </c>
      <c r="G80" s="141">
        <f t="shared" si="1"/>
        <v>159.9</v>
      </c>
      <c r="H80" s="113">
        <v>159.9</v>
      </c>
      <c r="I80" s="113">
        <v>0</v>
      </c>
      <c r="J80" s="113">
        <v>0</v>
      </c>
      <c r="K80" s="117">
        <v>185.64779999999999</v>
      </c>
      <c r="L80" s="117">
        <v>406.39897807620201</v>
      </c>
      <c r="M80" s="117">
        <v>105.60946398599999</v>
      </c>
      <c r="N80" s="117">
        <v>42.594676892166703</v>
      </c>
      <c r="O80" s="117">
        <v>0</v>
      </c>
      <c r="P80" s="117">
        <v>0</v>
      </c>
      <c r="Q80" s="117">
        <v>0</v>
      </c>
      <c r="R80" s="117">
        <v>0</v>
      </c>
      <c r="S80" s="117">
        <v>0</v>
      </c>
      <c r="T80" s="117">
        <v>0</v>
      </c>
      <c r="U80" s="117">
        <v>0</v>
      </c>
      <c r="V80" s="117">
        <v>1</v>
      </c>
      <c r="W80" s="117">
        <v>7.8459999999999999E-4</v>
      </c>
      <c r="X80" s="117">
        <v>3.4910000000000002E-3</v>
      </c>
      <c r="Y80" s="117">
        <v>0</v>
      </c>
      <c r="Z80" s="117">
        <v>0</v>
      </c>
      <c r="AA80" s="117">
        <v>0</v>
      </c>
      <c r="AB80" s="117">
        <v>0</v>
      </c>
      <c r="AC80" s="117">
        <v>0</v>
      </c>
      <c r="AD80" s="117">
        <v>0</v>
      </c>
      <c r="AE80" s="117">
        <v>1.383E-4</v>
      </c>
      <c r="AF80" s="117">
        <v>0</v>
      </c>
      <c r="AG80" s="117">
        <v>5.1279999999999997E-3</v>
      </c>
      <c r="AH80" s="117">
        <v>0</v>
      </c>
      <c r="AI80" s="117">
        <v>0</v>
      </c>
      <c r="AJ80" s="117">
        <v>0</v>
      </c>
      <c r="AK80" s="117">
        <v>0</v>
      </c>
      <c r="AL80" s="117">
        <v>0</v>
      </c>
      <c r="AM80" s="117">
        <v>4.5729999999999998E-3</v>
      </c>
      <c r="AN80" s="125"/>
    </row>
    <row r="81" spans="1:40" ht="15" customHeight="1" x14ac:dyDescent="0.25">
      <c r="A81" s="115" t="s">
        <v>963</v>
      </c>
      <c r="B81" s="113" t="s">
        <v>1547</v>
      </c>
      <c r="C81" s="66" t="s">
        <v>174</v>
      </c>
      <c r="D81" s="113"/>
      <c r="E81" s="113"/>
      <c r="F81" s="155">
        <v>1</v>
      </c>
      <c r="G81" s="141">
        <f t="shared" si="1"/>
        <v>161.4</v>
      </c>
      <c r="H81" s="113">
        <v>161.4</v>
      </c>
      <c r="I81" s="113">
        <v>0</v>
      </c>
      <c r="J81" s="113">
        <v>0</v>
      </c>
      <c r="K81" s="117">
        <v>178.00107222222201</v>
      </c>
      <c r="L81" s="117">
        <v>387.82536671267098</v>
      </c>
      <c r="M81" s="117">
        <v>101.259469955055</v>
      </c>
      <c r="N81" s="117">
        <v>40.647976685155101</v>
      </c>
      <c r="O81" s="117">
        <v>0</v>
      </c>
      <c r="P81" s="117">
        <v>0</v>
      </c>
      <c r="Q81" s="117">
        <v>0</v>
      </c>
      <c r="R81" s="117">
        <v>0</v>
      </c>
      <c r="S81" s="117">
        <v>0</v>
      </c>
      <c r="T81" s="117">
        <v>0</v>
      </c>
      <c r="U81" s="117">
        <v>0</v>
      </c>
      <c r="V81" s="117">
        <v>1</v>
      </c>
      <c r="W81" s="117">
        <v>6.96E-4</v>
      </c>
      <c r="X81" s="117">
        <v>3.215E-3</v>
      </c>
      <c r="Y81" s="117">
        <v>0</v>
      </c>
      <c r="Z81" s="117">
        <v>0</v>
      </c>
      <c r="AA81" s="117">
        <v>0</v>
      </c>
      <c r="AB81" s="117">
        <v>0</v>
      </c>
      <c r="AC81" s="117">
        <v>0</v>
      </c>
      <c r="AD81" s="117">
        <v>0</v>
      </c>
      <c r="AE81" s="117">
        <v>1.5559999999999999E-4</v>
      </c>
      <c r="AF81" s="117">
        <v>0</v>
      </c>
      <c r="AG81" s="117">
        <v>5.574E-3</v>
      </c>
      <c r="AH81" s="117">
        <v>0</v>
      </c>
      <c r="AI81" s="117">
        <v>0</v>
      </c>
      <c r="AJ81" s="117">
        <v>0</v>
      </c>
      <c r="AK81" s="117">
        <v>0</v>
      </c>
      <c r="AL81" s="117">
        <v>0</v>
      </c>
      <c r="AM81" s="117">
        <v>4.9709999999999997E-3</v>
      </c>
      <c r="AN81" s="125"/>
    </row>
    <row r="82" spans="1:40" ht="15" customHeight="1" x14ac:dyDescent="0.25">
      <c r="A82" s="115" t="s">
        <v>1948</v>
      </c>
      <c r="B82" s="113" t="s">
        <v>1548</v>
      </c>
      <c r="C82" s="66" t="s">
        <v>175</v>
      </c>
      <c r="D82" s="113"/>
      <c r="E82" s="113"/>
      <c r="F82" s="155">
        <v>1</v>
      </c>
      <c r="G82" s="141">
        <f t="shared" si="1"/>
        <v>108.3</v>
      </c>
      <c r="H82" s="113">
        <v>108.3</v>
      </c>
      <c r="I82" s="113">
        <v>0</v>
      </c>
      <c r="J82" s="113">
        <v>0</v>
      </c>
      <c r="K82" s="117">
        <v>43.13</v>
      </c>
      <c r="L82" s="117">
        <v>81.319091927714297</v>
      </c>
      <c r="M82" s="117">
        <v>24.535363100000001</v>
      </c>
      <c r="N82" s="117">
        <v>8.5230540249437308</v>
      </c>
      <c r="O82" s="117">
        <v>0</v>
      </c>
      <c r="P82" s="117">
        <v>0</v>
      </c>
      <c r="Q82" s="117">
        <v>0</v>
      </c>
      <c r="R82" s="117">
        <v>0</v>
      </c>
      <c r="S82" s="117">
        <v>0</v>
      </c>
      <c r="T82" s="117">
        <v>0</v>
      </c>
      <c r="U82" s="117">
        <v>0</v>
      </c>
      <c r="V82" s="117">
        <v>1</v>
      </c>
      <c r="W82" s="117">
        <v>2.9829999999999999E-4</v>
      </c>
      <c r="X82" s="117">
        <v>0</v>
      </c>
      <c r="Y82" s="117">
        <v>0</v>
      </c>
      <c r="Z82" s="117">
        <v>0</v>
      </c>
      <c r="AA82" s="117">
        <v>0</v>
      </c>
      <c r="AB82" s="117">
        <v>0</v>
      </c>
      <c r="AC82" s="117">
        <v>0</v>
      </c>
      <c r="AD82" s="117">
        <v>0</v>
      </c>
      <c r="AE82" s="117">
        <v>0</v>
      </c>
      <c r="AF82" s="117">
        <v>0</v>
      </c>
      <c r="AG82" s="117">
        <v>0</v>
      </c>
      <c r="AH82" s="117">
        <v>0</v>
      </c>
      <c r="AI82" s="117">
        <v>0</v>
      </c>
      <c r="AJ82" s="117">
        <v>0</v>
      </c>
      <c r="AK82" s="117">
        <v>0</v>
      </c>
      <c r="AL82" s="117">
        <v>0</v>
      </c>
      <c r="AM82" s="117">
        <v>0</v>
      </c>
      <c r="AN82" s="125"/>
    </row>
    <row r="83" spans="1:40" ht="15" customHeight="1" x14ac:dyDescent="0.25">
      <c r="A83" s="115" t="s">
        <v>926</v>
      </c>
      <c r="B83" s="113" t="s">
        <v>1549</v>
      </c>
      <c r="C83" s="66" t="s">
        <v>176</v>
      </c>
      <c r="D83" s="113"/>
      <c r="E83" s="113"/>
      <c r="F83" s="155">
        <v>1</v>
      </c>
      <c r="G83" s="141">
        <f t="shared" si="1"/>
        <v>95</v>
      </c>
      <c r="H83" s="113">
        <v>95</v>
      </c>
      <c r="I83" s="113">
        <v>0</v>
      </c>
      <c r="J83" s="113">
        <v>0</v>
      </c>
      <c r="K83" s="117">
        <v>70.433288888888796</v>
      </c>
      <c r="L83" s="117">
        <v>189.692971042186</v>
      </c>
      <c r="M83" s="117">
        <v>40.0673850502222</v>
      </c>
      <c r="N83" s="117">
        <v>19.881720294931601</v>
      </c>
      <c r="O83" s="117">
        <v>0</v>
      </c>
      <c r="P83" s="117">
        <v>0</v>
      </c>
      <c r="Q83" s="117">
        <v>0</v>
      </c>
      <c r="R83" s="117">
        <v>0</v>
      </c>
      <c r="S83" s="117">
        <v>0</v>
      </c>
      <c r="T83" s="117">
        <v>0</v>
      </c>
      <c r="U83" s="117">
        <v>0</v>
      </c>
      <c r="V83" s="117">
        <v>1</v>
      </c>
      <c r="W83" s="117">
        <v>2.9829999999999999E-4</v>
      </c>
      <c r="X83" s="117">
        <v>3.4610000000000001E-3</v>
      </c>
      <c r="Y83" s="117">
        <v>0</v>
      </c>
      <c r="Z83" s="117">
        <v>0</v>
      </c>
      <c r="AA83" s="117">
        <v>0</v>
      </c>
      <c r="AB83" s="117">
        <v>0</v>
      </c>
      <c r="AC83" s="117">
        <v>0</v>
      </c>
      <c r="AD83" s="117">
        <v>0</v>
      </c>
      <c r="AE83" s="117">
        <v>0</v>
      </c>
      <c r="AF83" s="117">
        <v>0</v>
      </c>
      <c r="AG83" s="117">
        <v>0</v>
      </c>
      <c r="AH83" s="117">
        <v>0</v>
      </c>
      <c r="AI83" s="117">
        <v>0</v>
      </c>
      <c r="AJ83" s="117">
        <v>0</v>
      </c>
      <c r="AK83" s="117">
        <v>0</v>
      </c>
      <c r="AL83" s="117">
        <v>0</v>
      </c>
      <c r="AM83" s="117">
        <v>0</v>
      </c>
      <c r="AN83" s="125"/>
    </row>
    <row r="84" spans="1:40" ht="15" customHeight="1" x14ac:dyDescent="0.25">
      <c r="A84" s="115" t="s">
        <v>931</v>
      </c>
      <c r="B84" s="113" t="s">
        <v>1550</v>
      </c>
      <c r="C84" s="66" t="s">
        <v>177</v>
      </c>
      <c r="D84" s="113"/>
      <c r="E84" s="113"/>
      <c r="F84" s="155">
        <v>1</v>
      </c>
      <c r="G84" s="141">
        <f t="shared" si="1"/>
        <v>131.30000000000001</v>
      </c>
      <c r="H84" s="113">
        <v>131.30000000000001</v>
      </c>
      <c r="I84" s="113">
        <v>0</v>
      </c>
      <c r="J84" s="113">
        <v>0</v>
      </c>
      <c r="K84" s="117">
        <v>80.589077777777803</v>
      </c>
      <c r="L84" s="117">
        <v>210.57242177383699</v>
      </c>
      <c r="M84" s="117">
        <v>45.844708675444501</v>
      </c>
      <c r="N84" s="117">
        <v>22.0700955261159</v>
      </c>
      <c r="O84" s="117">
        <v>0</v>
      </c>
      <c r="P84" s="117">
        <v>0</v>
      </c>
      <c r="Q84" s="117">
        <v>0</v>
      </c>
      <c r="R84" s="117">
        <v>0</v>
      </c>
      <c r="S84" s="117">
        <v>0</v>
      </c>
      <c r="T84" s="117">
        <v>0</v>
      </c>
      <c r="U84" s="117">
        <v>0</v>
      </c>
      <c r="V84" s="117">
        <v>1</v>
      </c>
      <c r="W84" s="117">
        <v>2.9829999999999999E-4</v>
      </c>
      <c r="X84" s="117">
        <v>3.565E-3</v>
      </c>
      <c r="Y84" s="117">
        <v>0</v>
      </c>
      <c r="Z84" s="117">
        <v>0</v>
      </c>
      <c r="AA84" s="117">
        <v>0</v>
      </c>
      <c r="AB84" s="117">
        <v>0</v>
      </c>
      <c r="AC84" s="117">
        <v>0</v>
      </c>
      <c r="AD84" s="117">
        <v>0</v>
      </c>
      <c r="AE84" s="117">
        <v>0</v>
      </c>
      <c r="AF84" s="117">
        <v>0</v>
      </c>
      <c r="AG84" s="117">
        <v>0</v>
      </c>
      <c r="AH84" s="117">
        <v>0</v>
      </c>
      <c r="AI84" s="117">
        <v>0</v>
      </c>
      <c r="AJ84" s="117">
        <v>0</v>
      </c>
      <c r="AK84" s="117">
        <v>0</v>
      </c>
      <c r="AL84" s="117">
        <v>0</v>
      </c>
      <c r="AM84" s="117">
        <v>0</v>
      </c>
      <c r="AN84" s="125"/>
    </row>
    <row r="85" spans="1:40" ht="15" customHeight="1" x14ac:dyDescent="0.25">
      <c r="A85" s="115" t="s">
        <v>988</v>
      </c>
      <c r="B85" s="113" t="s">
        <v>1551</v>
      </c>
      <c r="C85" s="66" t="s">
        <v>178</v>
      </c>
      <c r="D85" s="113"/>
      <c r="E85" s="113"/>
      <c r="F85" s="155">
        <v>1</v>
      </c>
      <c r="G85" s="141">
        <f t="shared" si="1"/>
        <v>137.30000000000001</v>
      </c>
      <c r="H85" s="113">
        <v>137.30000000000001</v>
      </c>
      <c r="I85" s="113">
        <v>0</v>
      </c>
      <c r="J85" s="113">
        <v>0</v>
      </c>
      <c r="K85" s="117">
        <v>86.561333333333195</v>
      </c>
      <c r="L85" s="117">
        <v>219.37896898409801</v>
      </c>
      <c r="M85" s="117">
        <v>49.242145693333299</v>
      </c>
      <c r="N85" s="117">
        <v>22.993109739223399</v>
      </c>
      <c r="O85" s="117">
        <v>0</v>
      </c>
      <c r="P85" s="117">
        <v>0</v>
      </c>
      <c r="Q85" s="117">
        <v>0</v>
      </c>
      <c r="R85" s="117">
        <v>0</v>
      </c>
      <c r="S85" s="117">
        <v>0</v>
      </c>
      <c r="T85" s="117">
        <v>0</v>
      </c>
      <c r="U85" s="117">
        <v>0</v>
      </c>
      <c r="V85" s="117">
        <v>1</v>
      </c>
      <c r="W85" s="117">
        <v>5.6939999999999996E-4</v>
      </c>
      <c r="X85" s="117">
        <v>3.5799999999999998E-3</v>
      </c>
      <c r="Y85" s="117">
        <v>0</v>
      </c>
      <c r="Z85" s="117">
        <v>0</v>
      </c>
      <c r="AA85" s="117">
        <v>0</v>
      </c>
      <c r="AB85" s="117">
        <v>0</v>
      </c>
      <c r="AC85" s="117">
        <v>0</v>
      </c>
      <c r="AD85" s="117">
        <v>0</v>
      </c>
      <c r="AE85" s="117">
        <v>0</v>
      </c>
      <c r="AF85" s="117">
        <v>0</v>
      </c>
      <c r="AG85" s="117">
        <v>0</v>
      </c>
      <c r="AH85" s="117">
        <v>0</v>
      </c>
      <c r="AI85" s="117">
        <v>0</v>
      </c>
      <c r="AJ85" s="117">
        <v>0</v>
      </c>
      <c r="AK85" s="117">
        <v>0</v>
      </c>
      <c r="AL85" s="117">
        <v>0</v>
      </c>
      <c r="AM85" s="117">
        <v>0</v>
      </c>
      <c r="AN85" s="125"/>
    </row>
    <row r="86" spans="1:40" ht="15" customHeight="1" x14ac:dyDescent="0.25">
      <c r="A86" s="115" t="s">
        <v>876</v>
      </c>
      <c r="B86" s="113" t="s">
        <v>1552</v>
      </c>
      <c r="C86" s="66" t="s">
        <v>179</v>
      </c>
      <c r="D86" s="113"/>
      <c r="E86" s="113"/>
      <c r="F86" s="155">
        <v>1</v>
      </c>
      <c r="G86" s="141">
        <f t="shared" si="1"/>
        <v>211.6</v>
      </c>
      <c r="H86" s="113">
        <v>211.6</v>
      </c>
      <c r="I86" s="113">
        <v>0</v>
      </c>
      <c r="J86" s="113">
        <v>0</v>
      </c>
      <c r="K86" s="117">
        <v>111.987944444444</v>
      </c>
      <c r="L86" s="117">
        <v>286.40694250353903</v>
      </c>
      <c r="M86" s="117">
        <v>63.706581956111101</v>
      </c>
      <c r="N86" s="117">
        <v>30.018311643795901</v>
      </c>
      <c r="O86" s="117">
        <v>7.9999999999999996E-7</v>
      </c>
      <c r="P86" s="117">
        <v>0</v>
      </c>
      <c r="Q86" s="117">
        <v>0</v>
      </c>
      <c r="R86" s="117">
        <v>0</v>
      </c>
      <c r="S86" s="117">
        <v>0</v>
      </c>
      <c r="T86" s="117">
        <v>0</v>
      </c>
      <c r="U86" s="117">
        <v>0</v>
      </c>
      <c r="V86" s="117">
        <v>1</v>
      </c>
      <c r="W86" s="117">
        <v>6.7429999999999996E-4</v>
      </c>
      <c r="X86" s="117">
        <v>4.5500000000000002E-3</v>
      </c>
      <c r="Y86" s="117">
        <v>1.9999999999999999E-7</v>
      </c>
      <c r="Z86" s="117">
        <v>0</v>
      </c>
      <c r="AA86" s="117">
        <v>0</v>
      </c>
      <c r="AB86" s="117">
        <v>0</v>
      </c>
      <c r="AC86" s="117">
        <v>0</v>
      </c>
      <c r="AD86" s="117">
        <v>0</v>
      </c>
      <c r="AE86" s="117">
        <v>0</v>
      </c>
      <c r="AF86" s="117">
        <v>0</v>
      </c>
      <c r="AG86" s="117">
        <v>0</v>
      </c>
      <c r="AH86" s="117">
        <v>0</v>
      </c>
      <c r="AI86" s="117">
        <v>0</v>
      </c>
      <c r="AJ86" s="117">
        <v>0</v>
      </c>
      <c r="AK86" s="117">
        <v>0</v>
      </c>
      <c r="AL86" s="117">
        <v>0</v>
      </c>
      <c r="AM86" s="117">
        <v>0</v>
      </c>
      <c r="AN86" s="125"/>
    </row>
    <row r="87" spans="1:40" ht="15" customHeight="1" x14ac:dyDescent="0.25">
      <c r="A87" s="115" t="s">
        <v>989</v>
      </c>
      <c r="B87" s="113" t="s">
        <v>1553</v>
      </c>
      <c r="C87" s="66" t="s">
        <v>180</v>
      </c>
      <c r="D87" s="113"/>
      <c r="E87" s="113"/>
      <c r="F87" s="155">
        <v>1</v>
      </c>
      <c r="G87" s="141">
        <f t="shared" si="1"/>
        <v>180.6</v>
      </c>
      <c r="H87" s="113">
        <v>180.6</v>
      </c>
      <c r="I87" s="113">
        <v>0</v>
      </c>
      <c r="J87" s="113">
        <v>0</v>
      </c>
      <c r="K87" s="117">
        <v>87.754422222222203</v>
      </c>
      <c r="L87" s="117">
        <v>202.95263580062499</v>
      </c>
      <c r="M87" s="117">
        <v>49.920858169555501</v>
      </c>
      <c r="N87" s="117">
        <v>21.271465758263499</v>
      </c>
      <c r="O87" s="117">
        <v>0</v>
      </c>
      <c r="P87" s="117">
        <v>0</v>
      </c>
      <c r="Q87" s="117">
        <v>0</v>
      </c>
      <c r="R87" s="117">
        <v>0</v>
      </c>
      <c r="S87" s="117">
        <v>0</v>
      </c>
      <c r="T87" s="117">
        <v>0</v>
      </c>
      <c r="U87" s="117">
        <v>0</v>
      </c>
      <c r="V87" s="117">
        <v>1</v>
      </c>
      <c r="W87" s="117">
        <v>4.9709999999999999E-4</v>
      </c>
      <c r="X87" s="117">
        <v>2.4759999999999999E-3</v>
      </c>
      <c r="Y87" s="117">
        <v>0</v>
      </c>
      <c r="Z87" s="117">
        <v>0</v>
      </c>
      <c r="AA87" s="117">
        <v>0</v>
      </c>
      <c r="AB87" s="117">
        <v>0</v>
      </c>
      <c r="AC87" s="117">
        <v>0</v>
      </c>
      <c r="AD87" s="117">
        <v>0</v>
      </c>
      <c r="AE87" s="117">
        <v>0</v>
      </c>
      <c r="AF87" s="117">
        <v>0</v>
      </c>
      <c r="AG87" s="117">
        <v>0</v>
      </c>
      <c r="AH87" s="117">
        <v>0</v>
      </c>
      <c r="AI87" s="117">
        <v>0</v>
      </c>
      <c r="AJ87" s="117">
        <v>0</v>
      </c>
      <c r="AK87" s="117">
        <v>0</v>
      </c>
      <c r="AL87" s="117">
        <v>0</v>
      </c>
      <c r="AM87" s="117">
        <v>0</v>
      </c>
      <c r="AN87" s="125"/>
    </row>
    <row r="88" spans="1:40" ht="15" customHeight="1" x14ac:dyDescent="0.25">
      <c r="A88" s="115" t="s">
        <v>1037</v>
      </c>
      <c r="B88" s="113" t="s">
        <v>1554</v>
      </c>
      <c r="C88" s="66" t="s">
        <v>181</v>
      </c>
      <c r="D88" s="113"/>
      <c r="E88" s="113"/>
      <c r="F88" s="155">
        <v>1</v>
      </c>
      <c r="G88" s="141">
        <f t="shared" si="1"/>
        <v>102.4</v>
      </c>
      <c r="H88" s="113">
        <v>102.4</v>
      </c>
      <c r="I88" s="113">
        <v>0</v>
      </c>
      <c r="J88" s="113">
        <v>0</v>
      </c>
      <c r="K88" s="117">
        <v>74.794422222222195</v>
      </c>
      <c r="L88" s="117">
        <v>179.778710002612</v>
      </c>
      <c r="M88" s="117">
        <v>42.5483029695555</v>
      </c>
      <c r="N88" s="117">
        <v>18.842606595373798</v>
      </c>
      <c r="O88" s="117">
        <v>0</v>
      </c>
      <c r="P88" s="117">
        <v>0</v>
      </c>
      <c r="Q88" s="117">
        <v>0</v>
      </c>
      <c r="R88" s="117">
        <v>0</v>
      </c>
      <c r="S88" s="117">
        <v>0</v>
      </c>
      <c r="T88" s="117">
        <v>0</v>
      </c>
      <c r="U88" s="117">
        <v>0</v>
      </c>
      <c r="V88" s="117">
        <v>1</v>
      </c>
      <c r="W88" s="117">
        <v>4.8990000000000004E-4</v>
      </c>
      <c r="X88" s="117">
        <v>2.4759999999999999E-3</v>
      </c>
      <c r="Y88" s="117">
        <v>0</v>
      </c>
      <c r="Z88" s="117">
        <v>0</v>
      </c>
      <c r="AA88" s="117">
        <v>0</v>
      </c>
      <c r="AB88" s="117">
        <v>0</v>
      </c>
      <c r="AC88" s="117">
        <v>0</v>
      </c>
      <c r="AD88" s="117">
        <v>0</v>
      </c>
      <c r="AE88" s="117">
        <v>0</v>
      </c>
      <c r="AF88" s="117">
        <v>0</v>
      </c>
      <c r="AG88" s="117">
        <v>0</v>
      </c>
      <c r="AH88" s="117">
        <v>0</v>
      </c>
      <c r="AI88" s="117">
        <v>0</v>
      </c>
      <c r="AJ88" s="117">
        <v>0</v>
      </c>
      <c r="AK88" s="117">
        <v>0</v>
      </c>
      <c r="AL88" s="117">
        <v>0</v>
      </c>
      <c r="AM88" s="117">
        <v>0</v>
      </c>
      <c r="AN88" s="125"/>
    </row>
    <row r="89" spans="1:40" ht="15" customHeight="1" x14ac:dyDescent="0.25">
      <c r="A89" s="115" t="s">
        <v>986</v>
      </c>
      <c r="B89" s="113" t="s">
        <v>1555</v>
      </c>
      <c r="C89" s="66" t="s">
        <v>182</v>
      </c>
      <c r="D89" s="113"/>
      <c r="E89" s="113"/>
      <c r="F89" s="155">
        <v>1</v>
      </c>
      <c r="G89" s="141">
        <f t="shared" si="1"/>
        <v>180.22</v>
      </c>
      <c r="H89" s="113">
        <v>180.22</v>
      </c>
      <c r="I89" s="113">
        <v>0</v>
      </c>
      <c r="J89" s="113">
        <v>0</v>
      </c>
      <c r="K89" s="117">
        <v>104.827815555556</v>
      </c>
      <c r="L89" s="117">
        <v>250.22142057469301</v>
      </c>
      <c r="M89" s="117">
        <v>59.633399435088897</v>
      </c>
      <c r="N89" s="117">
        <v>26.225707090433598</v>
      </c>
      <c r="O89" s="117">
        <v>0</v>
      </c>
      <c r="P89" s="117">
        <v>0</v>
      </c>
      <c r="Q89" s="117">
        <v>0</v>
      </c>
      <c r="R89" s="117">
        <v>0</v>
      </c>
      <c r="S89" s="117">
        <v>0</v>
      </c>
      <c r="T89" s="117">
        <v>0</v>
      </c>
      <c r="U89" s="117">
        <v>0</v>
      </c>
      <c r="V89" s="117">
        <v>1</v>
      </c>
      <c r="W89" s="117">
        <v>5.9290000000000005E-4</v>
      </c>
      <c r="X89" s="117">
        <v>3.398E-3</v>
      </c>
      <c r="Y89" s="117">
        <v>0</v>
      </c>
      <c r="Z89" s="117">
        <v>0</v>
      </c>
      <c r="AA89" s="117">
        <v>0</v>
      </c>
      <c r="AB89" s="117">
        <v>0</v>
      </c>
      <c r="AC89" s="117">
        <v>0</v>
      </c>
      <c r="AD89" s="117">
        <v>0</v>
      </c>
      <c r="AE89" s="117">
        <v>0</v>
      </c>
      <c r="AF89" s="117">
        <v>0</v>
      </c>
      <c r="AG89" s="117">
        <v>0</v>
      </c>
      <c r="AH89" s="117">
        <v>0</v>
      </c>
      <c r="AI89" s="117">
        <v>0</v>
      </c>
      <c r="AJ89" s="117">
        <v>0</v>
      </c>
      <c r="AK89" s="117">
        <v>0</v>
      </c>
      <c r="AL89" s="117">
        <v>0</v>
      </c>
      <c r="AM89" s="117">
        <v>0</v>
      </c>
      <c r="AN89" s="125"/>
    </row>
    <row r="90" spans="1:40" ht="15" customHeight="1" x14ac:dyDescent="0.25">
      <c r="A90" s="115" t="s">
        <v>1065</v>
      </c>
      <c r="B90" s="113" t="s">
        <v>1556</v>
      </c>
      <c r="C90" s="66" t="s">
        <v>183</v>
      </c>
      <c r="D90" s="113"/>
      <c r="E90" s="113"/>
      <c r="F90" s="155">
        <v>1</v>
      </c>
      <c r="G90" s="141">
        <f t="shared" si="1"/>
        <v>329.7</v>
      </c>
      <c r="H90" s="113">
        <v>278.3</v>
      </c>
      <c r="I90" s="113">
        <v>0</v>
      </c>
      <c r="J90" s="113">
        <v>51.4</v>
      </c>
      <c r="K90" s="117">
        <v>141.011757777778</v>
      </c>
      <c r="L90" s="117">
        <v>308.196711329229</v>
      </c>
      <c r="M90" s="117">
        <v>80.217358647044406</v>
      </c>
      <c r="N90" s="117">
        <v>32.3020973144165</v>
      </c>
      <c r="O90" s="117">
        <v>0</v>
      </c>
      <c r="P90" s="117">
        <v>0</v>
      </c>
      <c r="Q90" s="117">
        <v>0</v>
      </c>
      <c r="R90" s="117">
        <v>0</v>
      </c>
      <c r="S90" s="117">
        <v>0</v>
      </c>
      <c r="T90" s="117">
        <v>0</v>
      </c>
      <c r="U90" s="117">
        <v>0</v>
      </c>
      <c r="V90" s="117">
        <v>1</v>
      </c>
      <c r="W90" s="117">
        <v>7.7010000000000002E-4</v>
      </c>
      <c r="X90" s="117">
        <v>2.9740000000000001E-3</v>
      </c>
      <c r="Y90" s="117">
        <v>0</v>
      </c>
      <c r="Z90" s="117">
        <v>0</v>
      </c>
      <c r="AA90" s="117">
        <v>0</v>
      </c>
      <c r="AB90" s="117">
        <v>0</v>
      </c>
      <c r="AC90" s="117">
        <v>0</v>
      </c>
      <c r="AD90" s="117">
        <v>0</v>
      </c>
      <c r="AE90" s="117">
        <v>0</v>
      </c>
      <c r="AF90" s="117">
        <v>0</v>
      </c>
      <c r="AG90" s="117">
        <v>0</v>
      </c>
      <c r="AH90" s="117">
        <v>0</v>
      </c>
      <c r="AI90" s="117">
        <v>0</v>
      </c>
      <c r="AJ90" s="117">
        <v>0</v>
      </c>
      <c r="AK90" s="117">
        <v>0</v>
      </c>
      <c r="AL90" s="117">
        <v>0</v>
      </c>
      <c r="AM90" s="117">
        <v>0</v>
      </c>
      <c r="AN90" s="125"/>
    </row>
    <row r="91" spans="1:40" ht="15" customHeight="1" x14ac:dyDescent="0.25">
      <c r="A91" s="115" t="s">
        <v>932</v>
      </c>
      <c r="B91" s="113" t="s">
        <v>1557</v>
      </c>
      <c r="C91" s="66" t="s">
        <v>184</v>
      </c>
      <c r="D91" s="113"/>
      <c r="E91" s="113"/>
      <c r="F91" s="155">
        <v>1</v>
      </c>
      <c r="G91" s="141">
        <f t="shared" si="1"/>
        <v>151.80000000000001</v>
      </c>
      <c r="H91" s="113">
        <v>151.80000000000001</v>
      </c>
      <c r="I91" s="113">
        <v>0</v>
      </c>
      <c r="J91" s="113">
        <v>0</v>
      </c>
      <c r="K91" s="117">
        <v>62.5763933333333</v>
      </c>
      <c r="L91" s="117">
        <v>152.05167650858201</v>
      </c>
      <c r="M91" s="117">
        <v>35.5978328755333</v>
      </c>
      <c r="N91" s="117">
        <v>15.9365362148645</v>
      </c>
      <c r="O91" s="117">
        <v>0</v>
      </c>
      <c r="P91" s="117">
        <v>0</v>
      </c>
      <c r="Q91" s="117">
        <v>0</v>
      </c>
      <c r="R91" s="117">
        <v>0</v>
      </c>
      <c r="S91" s="117">
        <v>0</v>
      </c>
      <c r="T91" s="117">
        <v>0</v>
      </c>
      <c r="U91" s="117">
        <v>0</v>
      </c>
      <c r="V91" s="117">
        <v>1</v>
      </c>
      <c r="W91" s="117">
        <v>0</v>
      </c>
      <c r="X91" s="117">
        <v>2.264E-3</v>
      </c>
      <c r="Y91" s="117">
        <v>0</v>
      </c>
      <c r="Z91" s="117">
        <v>0</v>
      </c>
      <c r="AA91" s="117">
        <v>0</v>
      </c>
      <c r="AB91" s="117">
        <v>0</v>
      </c>
      <c r="AC91" s="117">
        <v>0</v>
      </c>
      <c r="AD91" s="117">
        <v>0</v>
      </c>
      <c r="AE91" s="117">
        <v>0</v>
      </c>
      <c r="AF91" s="117">
        <v>0</v>
      </c>
      <c r="AG91" s="117">
        <v>0</v>
      </c>
      <c r="AH91" s="117">
        <v>0</v>
      </c>
      <c r="AI91" s="117">
        <v>0</v>
      </c>
      <c r="AJ91" s="117">
        <v>0</v>
      </c>
      <c r="AK91" s="117">
        <v>0</v>
      </c>
      <c r="AL91" s="117">
        <v>0</v>
      </c>
      <c r="AM91" s="117">
        <v>0</v>
      </c>
      <c r="AN91" s="125"/>
    </row>
    <row r="92" spans="1:40" ht="15" customHeight="1" x14ac:dyDescent="0.25">
      <c r="A92" s="115" t="s">
        <v>928</v>
      </c>
      <c r="B92" s="113" t="s">
        <v>1558</v>
      </c>
      <c r="C92" s="66" t="s">
        <v>185</v>
      </c>
      <c r="D92" s="113"/>
      <c r="E92" s="113"/>
      <c r="F92" s="155">
        <v>1</v>
      </c>
      <c r="G92" s="141">
        <f t="shared" si="1"/>
        <v>256.60000000000002</v>
      </c>
      <c r="H92" s="113">
        <v>256.60000000000002</v>
      </c>
      <c r="I92" s="113">
        <v>0</v>
      </c>
      <c r="J92" s="113">
        <v>0</v>
      </c>
      <c r="K92" s="117">
        <v>151.98944444444399</v>
      </c>
      <c r="L92" s="117">
        <v>368.01084838117299</v>
      </c>
      <c r="M92" s="117">
        <v>86.462235261111005</v>
      </c>
      <c r="N92" s="117">
        <v>38.571217018830801</v>
      </c>
      <c r="O92" s="117">
        <v>0</v>
      </c>
      <c r="P92" s="117">
        <v>0</v>
      </c>
      <c r="Q92" s="117">
        <v>0</v>
      </c>
      <c r="R92" s="117">
        <v>0</v>
      </c>
      <c r="S92" s="117">
        <v>0</v>
      </c>
      <c r="T92" s="117">
        <v>0</v>
      </c>
      <c r="U92" s="117">
        <v>0</v>
      </c>
      <c r="V92" s="117">
        <v>1</v>
      </c>
      <c r="W92" s="117">
        <v>1.0719E-3</v>
      </c>
      <c r="X92" s="117">
        <v>5.2209999999999999E-3</v>
      </c>
      <c r="Y92" s="117">
        <v>0</v>
      </c>
      <c r="Z92" s="117">
        <v>0</v>
      </c>
      <c r="AA92" s="117">
        <v>0</v>
      </c>
      <c r="AB92" s="117">
        <v>0</v>
      </c>
      <c r="AC92" s="117">
        <v>0</v>
      </c>
      <c r="AD92" s="117">
        <v>0</v>
      </c>
      <c r="AE92" s="117">
        <v>0</v>
      </c>
      <c r="AF92" s="117">
        <v>0</v>
      </c>
      <c r="AG92" s="117">
        <v>0</v>
      </c>
      <c r="AH92" s="117">
        <v>0</v>
      </c>
      <c r="AI92" s="117">
        <v>0</v>
      </c>
      <c r="AJ92" s="117">
        <v>0</v>
      </c>
      <c r="AK92" s="117">
        <v>0</v>
      </c>
      <c r="AL92" s="117">
        <v>0</v>
      </c>
      <c r="AM92" s="117">
        <v>0</v>
      </c>
      <c r="AN92" s="125"/>
    </row>
    <row r="93" spans="1:40" ht="15" customHeight="1" x14ac:dyDescent="0.25">
      <c r="A93" s="115" t="s">
        <v>1030</v>
      </c>
      <c r="B93" s="113" t="s">
        <v>1559</v>
      </c>
      <c r="C93" s="66" t="s">
        <v>186</v>
      </c>
      <c r="D93" s="113"/>
      <c r="E93" s="113"/>
      <c r="F93" s="155">
        <v>1</v>
      </c>
      <c r="G93" s="141">
        <f t="shared" si="1"/>
        <v>119.3</v>
      </c>
      <c r="H93" s="113">
        <v>119.3</v>
      </c>
      <c r="I93" s="113">
        <v>0</v>
      </c>
      <c r="J93" s="113">
        <v>0</v>
      </c>
      <c r="K93" s="117">
        <v>73.999279999999899</v>
      </c>
      <c r="L93" s="117">
        <v>176.470422899233</v>
      </c>
      <c r="M93" s="117">
        <v>42.0959704135999</v>
      </c>
      <c r="N93" s="117">
        <v>18.4958650240686</v>
      </c>
      <c r="O93" s="117">
        <v>0</v>
      </c>
      <c r="P93" s="117">
        <v>0</v>
      </c>
      <c r="Q93" s="117">
        <v>0</v>
      </c>
      <c r="R93" s="117">
        <v>0</v>
      </c>
      <c r="S93" s="117">
        <v>0</v>
      </c>
      <c r="T93" s="117">
        <v>0</v>
      </c>
      <c r="U93" s="117">
        <v>0</v>
      </c>
      <c r="V93" s="117">
        <v>1</v>
      </c>
      <c r="W93" s="117">
        <v>3.9770000000000002E-4</v>
      </c>
      <c r="X93" s="117">
        <v>2.3630000000000001E-3</v>
      </c>
      <c r="Y93" s="117">
        <v>0</v>
      </c>
      <c r="Z93" s="117">
        <v>0</v>
      </c>
      <c r="AA93" s="117">
        <v>0</v>
      </c>
      <c r="AB93" s="117">
        <v>0</v>
      </c>
      <c r="AC93" s="117">
        <v>0</v>
      </c>
      <c r="AD93" s="117">
        <v>0</v>
      </c>
      <c r="AE93" s="117">
        <v>0</v>
      </c>
      <c r="AF93" s="117">
        <v>0</v>
      </c>
      <c r="AG93" s="117">
        <v>0</v>
      </c>
      <c r="AH93" s="117">
        <v>0</v>
      </c>
      <c r="AI93" s="117">
        <v>0</v>
      </c>
      <c r="AJ93" s="117">
        <v>0</v>
      </c>
      <c r="AK93" s="117">
        <v>0</v>
      </c>
      <c r="AL93" s="117">
        <v>0</v>
      </c>
      <c r="AM93" s="117">
        <v>0</v>
      </c>
      <c r="AN93" s="125"/>
    </row>
    <row r="94" spans="1:40" ht="15" customHeight="1" x14ac:dyDescent="0.25">
      <c r="A94" s="115" t="s">
        <v>1949</v>
      </c>
      <c r="B94" s="113" t="s">
        <v>1560</v>
      </c>
      <c r="C94" s="66" t="s">
        <v>187</v>
      </c>
      <c r="D94" s="113"/>
      <c r="E94" s="113"/>
      <c r="F94" s="155">
        <v>1</v>
      </c>
      <c r="G94" s="141">
        <f t="shared" si="1"/>
        <v>182.8</v>
      </c>
      <c r="H94" s="113">
        <v>182.8</v>
      </c>
      <c r="I94" s="113">
        <v>0</v>
      </c>
      <c r="J94" s="113">
        <v>0</v>
      </c>
      <c r="K94" s="117">
        <v>112.01238888888901</v>
      </c>
      <c r="L94" s="117">
        <v>257.692297894288</v>
      </c>
      <c r="M94" s="117">
        <v>63.720487667222201</v>
      </c>
      <c r="N94" s="117">
        <v>27.0087297423003</v>
      </c>
      <c r="O94" s="117">
        <v>0</v>
      </c>
      <c r="P94" s="117">
        <v>0</v>
      </c>
      <c r="Q94" s="117">
        <v>0</v>
      </c>
      <c r="R94" s="117">
        <v>0</v>
      </c>
      <c r="S94" s="117">
        <v>0</v>
      </c>
      <c r="T94" s="117">
        <v>0</v>
      </c>
      <c r="U94" s="117">
        <v>0</v>
      </c>
      <c r="V94" s="117">
        <v>1</v>
      </c>
      <c r="W94" s="117">
        <v>4.8990000000000004E-4</v>
      </c>
      <c r="X94" s="117">
        <v>3.058E-3</v>
      </c>
      <c r="Y94" s="117">
        <v>0</v>
      </c>
      <c r="Z94" s="117">
        <v>0</v>
      </c>
      <c r="AA94" s="117">
        <v>0</v>
      </c>
      <c r="AB94" s="117">
        <v>0</v>
      </c>
      <c r="AC94" s="117">
        <v>0</v>
      </c>
      <c r="AD94" s="117">
        <v>0</v>
      </c>
      <c r="AE94" s="117">
        <v>0</v>
      </c>
      <c r="AF94" s="117">
        <v>0</v>
      </c>
      <c r="AG94" s="117">
        <v>1.1150000000000001E-3</v>
      </c>
      <c r="AH94" s="117">
        <v>0</v>
      </c>
      <c r="AI94" s="117">
        <v>0</v>
      </c>
      <c r="AJ94" s="117">
        <v>0</v>
      </c>
      <c r="AK94" s="117">
        <v>0</v>
      </c>
      <c r="AL94" s="117">
        <v>0</v>
      </c>
      <c r="AM94" s="117">
        <v>9.9400000000000009E-4</v>
      </c>
      <c r="AN94" s="125"/>
    </row>
    <row r="95" spans="1:40" ht="15" customHeight="1" x14ac:dyDescent="0.25">
      <c r="A95" s="115" t="s">
        <v>1038</v>
      </c>
      <c r="B95" s="113" t="s">
        <v>1561</v>
      </c>
      <c r="C95" s="66" t="s">
        <v>188</v>
      </c>
      <c r="D95" s="113"/>
      <c r="E95" s="113"/>
      <c r="F95" s="155">
        <v>1</v>
      </c>
      <c r="G95" s="141">
        <f t="shared" si="1"/>
        <v>229</v>
      </c>
      <c r="H95" s="113">
        <v>229</v>
      </c>
      <c r="I95" s="113">
        <v>0</v>
      </c>
      <c r="J95" s="113">
        <v>0</v>
      </c>
      <c r="K95" s="117">
        <v>141.35485555555499</v>
      </c>
      <c r="L95" s="117">
        <v>354.66852846288299</v>
      </c>
      <c r="M95" s="117">
        <v>80.412536679888802</v>
      </c>
      <c r="N95" s="117">
        <v>37.172808468194702</v>
      </c>
      <c r="O95" s="117">
        <v>0</v>
      </c>
      <c r="P95" s="117">
        <v>0</v>
      </c>
      <c r="Q95" s="117">
        <v>0</v>
      </c>
      <c r="R95" s="117">
        <v>0</v>
      </c>
      <c r="S95" s="117">
        <v>0</v>
      </c>
      <c r="T95" s="117">
        <v>0</v>
      </c>
      <c r="U95" s="117">
        <v>0</v>
      </c>
      <c r="V95" s="117">
        <v>1</v>
      </c>
      <c r="W95" s="117">
        <v>3.904E-4</v>
      </c>
      <c r="X95" s="117">
        <v>5.653E-3</v>
      </c>
      <c r="Y95" s="117">
        <v>0</v>
      </c>
      <c r="Z95" s="117">
        <v>0</v>
      </c>
      <c r="AA95" s="117">
        <v>0</v>
      </c>
      <c r="AB95" s="117">
        <v>0</v>
      </c>
      <c r="AC95" s="117">
        <v>0</v>
      </c>
      <c r="AD95" s="117">
        <v>0</v>
      </c>
      <c r="AE95" s="117">
        <v>0</v>
      </c>
      <c r="AF95" s="117">
        <v>0</v>
      </c>
      <c r="AG95" s="117">
        <v>1.1150000000000001E-3</v>
      </c>
      <c r="AH95" s="117">
        <v>0</v>
      </c>
      <c r="AI95" s="117">
        <v>0</v>
      </c>
      <c r="AJ95" s="117">
        <v>0</v>
      </c>
      <c r="AK95" s="117">
        <v>0</v>
      </c>
      <c r="AL95" s="117">
        <v>0</v>
      </c>
      <c r="AM95" s="117">
        <v>9.9400000000000009E-4</v>
      </c>
      <c r="AN95" s="125"/>
    </row>
    <row r="96" spans="1:40" ht="15" customHeight="1" x14ac:dyDescent="0.25">
      <c r="A96" s="115" t="s">
        <v>1950</v>
      </c>
      <c r="B96" s="113" t="s">
        <v>1562</v>
      </c>
      <c r="C96" s="66" t="s">
        <v>189</v>
      </c>
      <c r="D96" s="113"/>
      <c r="E96" s="113"/>
      <c r="F96" s="155">
        <v>1</v>
      </c>
      <c r="G96" s="141">
        <f t="shared" si="1"/>
        <v>144.5</v>
      </c>
      <c r="H96" s="113">
        <v>144.5</v>
      </c>
      <c r="I96" s="113">
        <v>0</v>
      </c>
      <c r="J96" s="113">
        <v>0</v>
      </c>
      <c r="K96" s="117">
        <v>78.560927777777806</v>
      </c>
      <c r="L96" s="117">
        <v>181.143199943003</v>
      </c>
      <c r="M96" s="117">
        <v>44.690954984944497</v>
      </c>
      <c r="N96" s="117">
        <v>18.985618786026201</v>
      </c>
      <c r="O96" s="117">
        <v>0</v>
      </c>
      <c r="P96" s="117">
        <v>0</v>
      </c>
      <c r="Q96" s="117">
        <v>0</v>
      </c>
      <c r="R96" s="117">
        <v>0</v>
      </c>
      <c r="S96" s="117">
        <v>0</v>
      </c>
      <c r="T96" s="117">
        <v>0</v>
      </c>
      <c r="U96" s="117">
        <v>0</v>
      </c>
      <c r="V96" s="117">
        <v>1</v>
      </c>
      <c r="W96" s="117">
        <v>3.9770000000000002E-4</v>
      </c>
      <c r="X96" s="117">
        <v>2.1549999999999998E-3</v>
      </c>
      <c r="Y96" s="117">
        <v>0</v>
      </c>
      <c r="Z96" s="117">
        <v>0</v>
      </c>
      <c r="AA96" s="117">
        <v>0</v>
      </c>
      <c r="AB96" s="117">
        <v>0</v>
      </c>
      <c r="AC96" s="117">
        <v>0</v>
      </c>
      <c r="AD96" s="117">
        <v>0</v>
      </c>
      <c r="AE96" s="117">
        <v>0</v>
      </c>
      <c r="AF96" s="117">
        <v>0</v>
      </c>
      <c r="AG96" s="117">
        <v>0</v>
      </c>
      <c r="AH96" s="117">
        <v>0</v>
      </c>
      <c r="AI96" s="117">
        <v>0</v>
      </c>
      <c r="AJ96" s="117">
        <v>0</v>
      </c>
      <c r="AK96" s="117">
        <v>0</v>
      </c>
      <c r="AL96" s="117">
        <v>0</v>
      </c>
      <c r="AM96" s="117">
        <v>0</v>
      </c>
      <c r="AN96" s="125"/>
    </row>
    <row r="97" spans="1:40" ht="15" customHeight="1" x14ac:dyDescent="0.25">
      <c r="A97" s="115" t="s">
        <v>987</v>
      </c>
      <c r="B97" s="113" t="s">
        <v>1563</v>
      </c>
      <c r="C97" s="66" t="s">
        <v>190</v>
      </c>
      <c r="D97" s="113"/>
      <c r="E97" s="113"/>
      <c r="F97" s="155">
        <v>1</v>
      </c>
      <c r="G97" s="141">
        <f t="shared" si="1"/>
        <v>180</v>
      </c>
      <c r="H97" s="113">
        <v>180</v>
      </c>
      <c r="I97" s="113">
        <v>0</v>
      </c>
      <c r="J97" s="113">
        <v>0</v>
      </c>
      <c r="K97" s="117">
        <v>113.752311111111</v>
      </c>
      <c r="L97" s="117">
        <v>268.74432476931099</v>
      </c>
      <c r="M97" s="117">
        <v>64.710277221777801</v>
      </c>
      <c r="N97" s="117">
        <v>28.167092679071501</v>
      </c>
      <c r="O97" s="117">
        <v>0</v>
      </c>
      <c r="P97" s="117">
        <v>0</v>
      </c>
      <c r="Q97" s="117">
        <v>0</v>
      </c>
      <c r="R97" s="117">
        <v>0</v>
      </c>
      <c r="S97" s="117">
        <v>0</v>
      </c>
      <c r="T97" s="117">
        <v>0</v>
      </c>
      <c r="U97" s="117">
        <v>0</v>
      </c>
      <c r="V97" s="117">
        <v>1</v>
      </c>
      <c r="W97" s="117">
        <v>3.9770000000000002E-4</v>
      </c>
      <c r="X97" s="117">
        <v>3.5200000000000001E-3</v>
      </c>
      <c r="Y97" s="117">
        <v>0</v>
      </c>
      <c r="Z97" s="117">
        <v>0</v>
      </c>
      <c r="AA97" s="117">
        <v>0</v>
      </c>
      <c r="AB97" s="117">
        <v>0</v>
      </c>
      <c r="AC97" s="117">
        <v>0</v>
      </c>
      <c r="AD97" s="117">
        <v>0</v>
      </c>
      <c r="AE97" s="117">
        <v>0</v>
      </c>
      <c r="AF97" s="117">
        <v>0</v>
      </c>
      <c r="AG97" s="117">
        <v>1.338E-3</v>
      </c>
      <c r="AH97" s="117">
        <v>0</v>
      </c>
      <c r="AI97" s="117">
        <v>0</v>
      </c>
      <c r="AJ97" s="117">
        <v>0</v>
      </c>
      <c r="AK97" s="117">
        <v>0</v>
      </c>
      <c r="AL97" s="117">
        <v>0</v>
      </c>
      <c r="AM97" s="117">
        <v>1.193E-3</v>
      </c>
      <c r="AN97" s="125"/>
    </row>
    <row r="98" spans="1:40" ht="15" customHeight="1" x14ac:dyDescent="0.25">
      <c r="A98" s="115" t="s">
        <v>981</v>
      </c>
      <c r="B98" s="113" t="s">
        <v>1564</v>
      </c>
      <c r="C98" s="66" t="s">
        <v>191</v>
      </c>
      <c r="D98" s="113"/>
      <c r="E98" s="113"/>
      <c r="F98" s="155">
        <v>1</v>
      </c>
      <c r="G98" s="141">
        <f t="shared" si="1"/>
        <v>341.75</v>
      </c>
      <c r="H98" s="113">
        <v>341.75</v>
      </c>
      <c r="I98" s="113">
        <v>0</v>
      </c>
      <c r="J98" s="113">
        <v>0</v>
      </c>
      <c r="K98" s="117">
        <v>145.34110000000001</v>
      </c>
      <c r="L98" s="117">
        <v>357.468140436243</v>
      </c>
      <c r="M98" s="117">
        <v>82.680191556999901</v>
      </c>
      <c r="N98" s="117">
        <v>37.4662357991226</v>
      </c>
      <c r="O98" s="117">
        <v>0</v>
      </c>
      <c r="P98" s="117">
        <v>0</v>
      </c>
      <c r="Q98" s="117">
        <v>0</v>
      </c>
      <c r="R98" s="117">
        <v>0</v>
      </c>
      <c r="S98" s="117">
        <v>0</v>
      </c>
      <c r="T98" s="117">
        <v>0</v>
      </c>
      <c r="U98" s="117">
        <v>0</v>
      </c>
      <c r="V98" s="117">
        <v>1</v>
      </c>
      <c r="W98" s="117">
        <v>6.9240000000000002E-4</v>
      </c>
      <c r="X98" s="117">
        <v>4.9670000000000001E-3</v>
      </c>
      <c r="Y98" s="117">
        <v>0</v>
      </c>
      <c r="Z98" s="117">
        <v>0</v>
      </c>
      <c r="AA98" s="117">
        <v>0</v>
      </c>
      <c r="AB98" s="117">
        <v>0</v>
      </c>
      <c r="AC98" s="117">
        <v>0</v>
      </c>
      <c r="AD98" s="117">
        <v>0</v>
      </c>
      <c r="AE98" s="117">
        <v>2.1900000000000001E-4</v>
      </c>
      <c r="AF98" s="117">
        <v>0</v>
      </c>
      <c r="AG98" s="117">
        <v>0</v>
      </c>
      <c r="AH98" s="117">
        <v>0</v>
      </c>
      <c r="AI98" s="117">
        <v>0</v>
      </c>
      <c r="AJ98" s="117">
        <v>0</v>
      </c>
      <c r="AK98" s="117">
        <v>0</v>
      </c>
      <c r="AL98" s="117">
        <v>0</v>
      </c>
      <c r="AM98" s="117">
        <v>0</v>
      </c>
      <c r="AN98" s="125"/>
    </row>
    <row r="99" spans="1:40" ht="15" customHeight="1" x14ac:dyDescent="0.25">
      <c r="A99" s="115" t="s">
        <v>993</v>
      </c>
      <c r="B99" s="113" t="s">
        <v>1565</v>
      </c>
      <c r="C99" s="66" t="s">
        <v>192</v>
      </c>
      <c r="D99" s="113"/>
      <c r="E99" s="113"/>
      <c r="F99" s="155">
        <v>1</v>
      </c>
      <c r="G99" s="141">
        <f t="shared" si="1"/>
        <v>105</v>
      </c>
      <c r="H99" s="113">
        <v>105</v>
      </c>
      <c r="I99" s="113">
        <v>0</v>
      </c>
      <c r="J99" s="113">
        <v>0</v>
      </c>
      <c r="K99" s="117">
        <v>115.052311111111</v>
      </c>
      <c r="L99" s="117">
        <v>275.03715686677202</v>
      </c>
      <c r="M99" s="117">
        <v>65.449808221777801</v>
      </c>
      <c r="N99" s="117">
        <v>28.826644411206299</v>
      </c>
      <c r="O99" s="117">
        <v>0</v>
      </c>
      <c r="P99" s="117">
        <v>0</v>
      </c>
      <c r="Q99" s="117">
        <v>0</v>
      </c>
      <c r="R99" s="117">
        <v>0</v>
      </c>
      <c r="S99" s="117">
        <v>0</v>
      </c>
      <c r="T99" s="117">
        <v>0</v>
      </c>
      <c r="U99" s="117">
        <v>0</v>
      </c>
      <c r="V99" s="117">
        <v>1</v>
      </c>
      <c r="W99" s="117">
        <v>3.9770000000000002E-4</v>
      </c>
      <c r="X99" s="117">
        <v>3.5200000000000001E-3</v>
      </c>
      <c r="Y99" s="117">
        <v>0</v>
      </c>
      <c r="Z99" s="117">
        <v>0</v>
      </c>
      <c r="AA99" s="117">
        <v>0</v>
      </c>
      <c r="AB99" s="117">
        <v>0</v>
      </c>
      <c r="AC99" s="117">
        <v>0</v>
      </c>
      <c r="AD99" s="117">
        <v>0</v>
      </c>
      <c r="AE99" s="117">
        <v>1.383E-4</v>
      </c>
      <c r="AF99" s="117">
        <v>0</v>
      </c>
      <c r="AG99" s="117">
        <v>2.6749999999999999E-3</v>
      </c>
      <c r="AH99" s="117">
        <v>0</v>
      </c>
      <c r="AI99" s="117">
        <v>0</v>
      </c>
      <c r="AJ99" s="117">
        <v>0</v>
      </c>
      <c r="AK99" s="117">
        <v>0</v>
      </c>
      <c r="AL99" s="117">
        <v>0</v>
      </c>
      <c r="AM99" s="117">
        <v>2.3860000000000001E-3</v>
      </c>
      <c r="AN99" s="125"/>
    </row>
    <row r="100" spans="1:40" ht="15" customHeight="1" x14ac:dyDescent="0.25">
      <c r="A100" s="115" t="s">
        <v>982</v>
      </c>
      <c r="B100" s="113" t="s">
        <v>1566</v>
      </c>
      <c r="C100" s="66" t="s">
        <v>193</v>
      </c>
      <c r="D100" s="113"/>
      <c r="E100" s="113"/>
      <c r="F100" s="155">
        <v>1</v>
      </c>
      <c r="G100" s="141">
        <f t="shared" si="1"/>
        <v>140.69999999999999</v>
      </c>
      <c r="H100" s="113">
        <v>140.69999999999999</v>
      </c>
      <c r="I100" s="113">
        <v>0</v>
      </c>
      <c r="J100" s="113">
        <v>0</v>
      </c>
      <c r="K100" s="117">
        <v>161.852844444444</v>
      </c>
      <c r="L100" s="117">
        <v>342.41007301036802</v>
      </c>
      <c r="M100" s="117">
        <v>92.073227619111094</v>
      </c>
      <c r="N100" s="117">
        <v>35.887999752216601</v>
      </c>
      <c r="O100" s="117">
        <v>0</v>
      </c>
      <c r="P100" s="117">
        <v>0</v>
      </c>
      <c r="Q100" s="117">
        <v>0</v>
      </c>
      <c r="R100" s="117">
        <v>0</v>
      </c>
      <c r="S100" s="117">
        <v>0</v>
      </c>
      <c r="T100" s="117">
        <v>0</v>
      </c>
      <c r="U100" s="117">
        <v>0</v>
      </c>
      <c r="V100" s="117">
        <v>1</v>
      </c>
      <c r="W100" s="117">
        <v>7.8089999999999995E-4</v>
      </c>
      <c r="X100" s="117">
        <v>2.2669999999999999E-3</v>
      </c>
      <c r="Y100" s="117">
        <v>0</v>
      </c>
      <c r="Z100" s="117">
        <v>0</v>
      </c>
      <c r="AA100" s="117">
        <v>0</v>
      </c>
      <c r="AB100" s="117">
        <v>0</v>
      </c>
      <c r="AC100" s="117">
        <v>0</v>
      </c>
      <c r="AD100" s="117">
        <v>0</v>
      </c>
      <c r="AE100" s="117">
        <v>1.9019999999999999E-4</v>
      </c>
      <c r="AF100" s="117">
        <v>0</v>
      </c>
      <c r="AG100" s="117">
        <v>4.9049999999999996E-3</v>
      </c>
      <c r="AH100" s="117">
        <v>0</v>
      </c>
      <c r="AI100" s="117">
        <v>0</v>
      </c>
      <c r="AJ100" s="117">
        <v>0</v>
      </c>
      <c r="AK100" s="117">
        <v>0</v>
      </c>
      <c r="AL100" s="117">
        <v>0</v>
      </c>
      <c r="AM100" s="117">
        <v>4.3750000000000004E-3</v>
      </c>
      <c r="AN100" s="125"/>
    </row>
    <row r="101" spans="1:40" ht="15" customHeight="1" x14ac:dyDescent="0.25">
      <c r="A101" s="115" t="s">
        <v>892</v>
      </c>
      <c r="B101" s="113" t="s">
        <v>1567</v>
      </c>
      <c r="C101" s="66" t="s">
        <v>194</v>
      </c>
      <c r="D101" s="113"/>
      <c r="E101" s="113"/>
      <c r="F101" s="155">
        <v>1</v>
      </c>
      <c r="G101" s="141">
        <f t="shared" si="1"/>
        <v>100.2</v>
      </c>
      <c r="H101" s="113">
        <v>100.2</v>
      </c>
      <c r="I101" s="113">
        <v>0</v>
      </c>
      <c r="J101" s="113">
        <v>0</v>
      </c>
      <c r="K101" s="117">
        <v>86.352006666666696</v>
      </c>
      <c r="L101" s="117">
        <v>188.51682834539201</v>
      </c>
      <c r="M101" s="117">
        <v>49.123066032466703</v>
      </c>
      <c r="N101" s="117">
        <v>19.758448778880499</v>
      </c>
      <c r="O101" s="117">
        <v>0</v>
      </c>
      <c r="P101" s="117">
        <v>0</v>
      </c>
      <c r="Q101" s="117">
        <v>0</v>
      </c>
      <c r="R101" s="117">
        <v>0</v>
      </c>
      <c r="S101" s="117">
        <v>0</v>
      </c>
      <c r="T101" s="117">
        <v>0</v>
      </c>
      <c r="U101" s="117">
        <v>0</v>
      </c>
      <c r="V101" s="117">
        <v>1</v>
      </c>
      <c r="W101" s="117">
        <v>8.5329999999999998E-4</v>
      </c>
      <c r="X101" s="117">
        <v>1.495E-3</v>
      </c>
      <c r="Y101" s="117">
        <v>0</v>
      </c>
      <c r="Z101" s="117">
        <v>0</v>
      </c>
      <c r="AA101" s="117">
        <v>0</v>
      </c>
      <c r="AB101" s="117">
        <v>0</v>
      </c>
      <c r="AC101" s="117">
        <v>0</v>
      </c>
      <c r="AD101" s="117">
        <v>0</v>
      </c>
      <c r="AE101" s="117">
        <v>1.326E-4</v>
      </c>
      <c r="AF101" s="117">
        <v>0</v>
      </c>
      <c r="AG101" s="117">
        <v>2.2290000000000001E-3</v>
      </c>
      <c r="AH101" s="117">
        <v>0</v>
      </c>
      <c r="AI101" s="117">
        <v>0</v>
      </c>
      <c r="AJ101" s="117">
        <v>0</v>
      </c>
      <c r="AK101" s="117">
        <v>0</v>
      </c>
      <c r="AL101" s="117">
        <v>0</v>
      </c>
      <c r="AM101" s="117">
        <v>1.9880000000000002E-3</v>
      </c>
      <c r="AN101" s="125"/>
    </row>
    <row r="102" spans="1:40" ht="15" customHeight="1" x14ac:dyDescent="0.25">
      <c r="A102" s="115" t="s">
        <v>1026</v>
      </c>
      <c r="B102" s="113" t="s">
        <v>1568</v>
      </c>
      <c r="C102" s="66" t="s">
        <v>195</v>
      </c>
      <c r="D102" s="113"/>
      <c r="E102" s="113"/>
      <c r="F102" s="155">
        <v>1</v>
      </c>
      <c r="G102" s="141">
        <f t="shared" si="1"/>
        <v>63</v>
      </c>
      <c r="H102" s="113">
        <v>63</v>
      </c>
      <c r="I102" s="113">
        <v>0</v>
      </c>
      <c r="J102" s="113">
        <v>0</v>
      </c>
      <c r="K102" s="117">
        <v>41.370744444444398</v>
      </c>
      <c r="L102" s="117">
        <v>99.476621670240903</v>
      </c>
      <c r="M102" s="117">
        <v>23.534575392111101</v>
      </c>
      <c r="N102" s="117">
        <v>10.4261447172579</v>
      </c>
      <c r="O102" s="117">
        <v>0</v>
      </c>
      <c r="P102" s="117">
        <v>0</v>
      </c>
      <c r="Q102" s="117">
        <v>0</v>
      </c>
      <c r="R102" s="117">
        <v>0</v>
      </c>
      <c r="S102" s="117">
        <v>0</v>
      </c>
      <c r="T102" s="117">
        <v>0</v>
      </c>
      <c r="U102" s="117">
        <v>0</v>
      </c>
      <c r="V102" s="117">
        <v>1</v>
      </c>
      <c r="W102" s="117">
        <v>5.9650000000000002E-4</v>
      </c>
      <c r="X102" s="117">
        <v>1.328E-3</v>
      </c>
      <c r="Y102" s="117">
        <v>0</v>
      </c>
      <c r="Z102" s="117">
        <v>0</v>
      </c>
      <c r="AA102" s="117">
        <v>0</v>
      </c>
      <c r="AB102" s="117">
        <v>0</v>
      </c>
      <c r="AC102" s="117">
        <v>0</v>
      </c>
      <c r="AD102" s="117">
        <v>0</v>
      </c>
      <c r="AE102" s="117">
        <v>0</v>
      </c>
      <c r="AF102" s="117">
        <v>0</v>
      </c>
      <c r="AG102" s="117">
        <v>2.23E-4</v>
      </c>
      <c r="AH102" s="117">
        <v>0</v>
      </c>
      <c r="AI102" s="117">
        <v>0</v>
      </c>
      <c r="AJ102" s="117">
        <v>0</v>
      </c>
      <c r="AK102" s="117">
        <v>0</v>
      </c>
      <c r="AL102" s="117">
        <v>0</v>
      </c>
      <c r="AM102" s="117">
        <v>1.9900000000000001E-4</v>
      </c>
      <c r="AN102" s="125"/>
    </row>
    <row r="103" spans="1:40" ht="15" customHeight="1" x14ac:dyDescent="0.25">
      <c r="A103" s="115" t="s">
        <v>893</v>
      </c>
      <c r="B103" s="113" t="s">
        <v>1569</v>
      </c>
      <c r="C103" s="66" t="s">
        <v>196</v>
      </c>
      <c r="D103" s="113"/>
      <c r="E103" s="113"/>
      <c r="F103" s="155">
        <v>1</v>
      </c>
      <c r="G103" s="141">
        <f t="shared" si="1"/>
        <v>211.6</v>
      </c>
      <c r="H103" s="113">
        <v>211.6</v>
      </c>
      <c r="I103" s="113">
        <v>0</v>
      </c>
      <c r="J103" s="113">
        <v>0</v>
      </c>
      <c r="K103" s="117">
        <v>147.96538888888901</v>
      </c>
      <c r="L103" s="117">
        <v>351.27296623125</v>
      </c>
      <c r="M103" s="117">
        <v>84.173070777222193</v>
      </c>
      <c r="N103" s="117">
        <v>36.816919590697303</v>
      </c>
      <c r="O103" s="117">
        <v>0</v>
      </c>
      <c r="P103" s="117">
        <v>0</v>
      </c>
      <c r="Q103" s="117">
        <v>0</v>
      </c>
      <c r="R103" s="117">
        <v>0</v>
      </c>
      <c r="S103" s="117">
        <v>0</v>
      </c>
      <c r="T103" s="117">
        <v>0</v>
      </c>
      <c r="U103" s="117">
        <v>0</v>
      </c>
      <c r="V103" s="117">
        <v>1</v>
      </c>
      <c r="W103" s="117">
        <v>9.9419999999999999E-4</v>
      </c>
      <c r="X103" s="117">
        <v>4.4000000000000003E-3</v>
      </c>
      <c r="Y103" s="117">
        <v>0</v>
      </c>
      <c r="Z103" s="117">
        <v>0</v>
      </c>
      <c r="AA103" s="117">
        <v>0</v>
      </c>
      <c r="AB103" s="117">
        <v>0</v>
      </c>
      <c r="AC103" s="117">
        <v>0</v>
      </c>
      <c r="AD103" s="117">
        <v>0</v>
      </c>
      <c r="AE103" s="117">
        <v>0</v>
      </c>
      <c r="AF103" s="117">
        <v>0</v>
      </c>
      <c r="AG103" s="117">
        <v>1.5610000000000001E-3</v>
      </c>
      <c r="AH103" s="117">
        <v>0</v>
      </c>
      <c r="AI103" s="117">
        <v>0</v>
      </c>
      <c r="AJ103" s="117">
        <v>0</v>
      </c>
      <c r="AK103" s="117">
        <v>0</v>
      </c>
      <c r="AL103" s="117">
        <v>0</v>
      </c>
      <c r="AM103" s="117">
        <v>1.392E-3</v>
      </c>
      <c r="AN103" s="125"/>
    </row>
    <row r="104" spans="1:40" ht="15" customHeight="1" x14ac:dyDescent="0.25">
      <c r="A104" s="115" t="s">
        <v>1951</v>
      </c>
      <c r="B104" s="113" t="s">
        <v>1570</v>
      </c>
      <c r="C104" s="66" t="s">
        <v>197</v>
      </c>
      <c r="D104" s="113"/>
      <c r="E104" s="113"/>
      <c r="F104" s="155">
        <v>1</v>
      </c>
      <c r="G104" s="141">
        <f t="shared" si="1"/>
        <v>229.7</v>
      </c>
      <c r="H104" s="113">
        <v>229.7</v>
      </c>
      <c r="I104" s="113">
        <v>0</v>
      </c>
      <c r="J104" s="113">
        <v>0</v>
      </c>
      <c r="K104" s="117">
        <v>173.25696666666701</v>
      </c>
      <c r="L104" s="117">
        <v>402.15444414299498</v>
      </c>
      <c r="M104" s="117">
        <v>98.560690627666602</v>
      </c>
      <c r="N104" s="117">
        <v>42.1498072906274</v>
      </c>
      <c r="O104" s="117">
        <v>0</v>
      </c>
      <c r="P104" s="117">
        <v>0</v>
      </c>
      <c r="Q104" s="117">
        <v>0</v>
      </c>
      <c r="R104" s="117">
        <v>0</v>
      </c>
      <c r="S104" s="117">
        <v>0</v>
      </c>
      <c r="T104" s="117">
        <v>0</v>
      </c>
      <c r="U104" s="117">
        <v>0</v>
      </c>
      <c r="V104" s="117">
        <v>1</v>
      </c>
      <c r="W104" s="117">
        <v>1.1931000000000001E-3</v>
      </c>
      <c r="X104" s="117">
        <v>4.6090000000000002E-3</v>
      </c>
      <c r="Y104" s="117">
        <v>0</v>
      </c>
      <c r="Z104" s="117">
        <v>0</v>
      </c>
      <c r="AA104" s="117">
        <v>0</v>
      </c>
      <c r="AB104" s="117">
        <v>0</v>
      </c>
      <c r="AC104" s="117">
        <v>0</v>
      </c>
      <c r="AD104" s="117">
        <v>0</v>
      </c>
      <c r="AE104" s="117">
        <v>0</v>
      </c>
      <c r="AF104" s="117">
        <v>0</v>
      </c>
      <c r="AG104" s="117">
        <v>2.4520000000000002E-3</v>
      </c>
      <c r="AH104" s="117">
        <v>0</v>
      </c>
      <c r="AI104" s="117">
        <v>0</v>
      </c>
      <c r="AJ104" s="117">
        <v>0</v>
      </c>
      <c r="AK104" s="117">
        <v>0</v>
      </c>
      <c r="AL104" s="117">
        <v>0</v>
      </c>
      <c r="AM104" s="117">
        <v>2.1870000000000001E-3</v>
      </c>
      <c r="AN104" s="125"/>
    </row>
    <row r="105" spans="1:40" ht="15" customHeight="1" x14ac:dyDescent="0.25">
      <c r="A105" s="115" t="s">
        <v>1027</v>
      </c>
      <c r="B105" s="113" t="s">
        <v>1571</v>
      </c>
      <c r="C105" s="66" t="s">
        <v>198</v>
      </c>
      <c r="D105" s="113"/>
      <c r="E105" s="113"/>
      <c r="F105" s="155">
        <v>1</v>
      </c>
      <c r="G105" s="141">
        <f t="shared" si="1"/>
        <v>188.44</v>
      </c>
      <c r="H105" s="113">
        <v>188.44</v>
      </c>
      <c r="I105" s="113">
        <v>0</v>
      </c>
      <c r="J105" s="113">
        <v>0</v>
      </c>
      <c r="K105" s="117">
        <v>143.46906222222199</v>
      </c>
      <c r="L105" s="117">
        <v>329.979198308268</v>
      </c>
      <c r="M105" s="117">
        <v>81.6152454263555</v>
      </c>
      <c r="N105" s="117">
        <v>34.585119774689602</v>
      </c>
      <c r="O105" s="117">
        <v>0</v>
      </c>
      <c r="P105" s="117">
        <v>0</v>
      </c>
      <c r="Q105" s="117">
        <v>0</v>
      </c>
      <c r="R105" s="117">
        <v>0</v>
      </c>
      <c r="S105" s="117">
        <v>0</v>
      </c>
      <c r="T105" s="117">
        <v>0</v>
      </c>
      <c r="U105" s="117">
        <v>0</v>
      </c>
      <c r="V105" s="117">
        <v>1</v>
      </c>
      <c r="W105" s="117">
        <v>1.4913999999999999E-3</v>
      </c>
      <c r="X105" s="117">
        <v>3.6579999999999998E-3</v>
      </c>
      <c r="Y105" s="117">
        <v>0</v>
      </c>
      <c r="Z105" s="117">
        <v>0</v>
      </c>
      <c r="AA105" s="117">
        <v>0</v>
      </c>
      <c r="AB105" s="117">
        <v>0</v>
      </c>
      <c r="AC105" s="117">
        <v>0</v>
      </c>
      <c r="AD105" s="117">
        <v>0</v>
      </c>
      <c r="AE105" s="117">
        <v>0</v>
      </c>
      <c r="AF105" s="117">
        <v>0</v>
      </c>
      <c r="AG105" s="117">
        <v>1.784E-3</v>
      </c>
      <c r="AH105" s="117">
        <v>0</v>
      </c>
      <c r="AI105" s="117">
        <v>0</v>
      </c>
      <c r="AJ105" s="117">
        <v>0</v>
      </c>
      <c r="AK105" s="117">
        <v>0</v>
      </c>
      <c r="AL105" s="117">
        <v>0</v>
      </c>
      <c r="AM105" s="117">
        <v>1.591E-3</v>
      </c>
      <c r="AN105" s="125"/>
    </row>
    <row r="106" spans="1:40" ht="15" customHeight="1" x14ac:dyDescent="0.25">
      <c r="A106" s="115" t="s">
        <v>863</v>
      </c>
      <c r="B106" s="113" t="s">
        <v>1572</v>
      </c>
      <c r="C106" s="66" t="s">
        <v>199</v>
      </c>
      <c r="D106" s="113"/>
      <c r="E106" s="113"/>
      <c r="F106" s="155">
        <v>1</v>
      </c>
      <c r="G106" s="141">
        <f t="shared" si="1"/>
        <v>275.8</v>
      </c>
      <c r="H106" s="113">
        <v>275.8</v>
      </c>
      <c r="I106" s="113">
        <v>0</v>
      </c>
      <c r="J106" s="113">
        <v>0</v>
      </c>
      <c r="K106" s="117">
        <v>238.11988888888899</v>
      </c>
      <c r="L106" s="117">
        <v>554.93801731272197</v>
      </c>
      <c r="M106" s="117">
        <v>135.45926119222199</v>
      </c>
      <c r="N106" s="117">
        <v>58.163053594546298</v>
      </c>
      <c r="O106" s="117">
        <v>0</v>
      </c>
      <c r="P106" s="117">
        <v>0</v>
      </c>
      <c r="Q106" s="117">
        <v>0</v>
      </c>
      <c r="R106" s="117">
        <v>0</v>
      </c>
      <c r="S106" s="117">
        <v>0</v>
      </c>
      <c r="T106" s="117">
        <v>0</v>
      </c>
      <c r="U106" s="117">
        <v>0</v>
      </c>
      <c r="V106" s="117">
        <v>1</v>
      </c>
      <c r="W106" s="117">
        <v>1.8909E-3</v>
      </c>
      <c r="X106" s="117">
        <v>6.4140000000000004E-3</v>
      </c>
      <c r="Y106" s="117">
        <v>0</v>
      </c>
      <c r="Z106" s="117">
        <v>0</v>
      </c>
      <c r="AA106" s="117">
        <v>0</v>
      </c>
      <c r="AB106" s="117">
        <v>0</v>
      </c>
      <c r="AC106" s="117">
        <v>0</v>
      </c>
      <c r="AD106" s="117">
        <v>0</v>
      </c>
      <c r="AE106" s="117">
        <v>2.4780000000000001E-4</v>
      </c>
      <c r="AF106" s="117">
        <v>0</v>
      </c>
      <c r="AG106" s="117">
        <v>3.5669999999999999E-3</v>
      </c>
      <c r="AH106" s="117">
        <v>0</v>
      </c>
      <c r="AI106" s="117">
        <v>0</v>
      </c>
      <c r="AJ106" s="117">
        <v>0</v>
      </c>
      <c r="AK106" s="117">
        <v>0</v>
      </c>
      <c r="AL106" s="117">
        <v>0</v>
      </c>
      <c r="AM106" s="117">
        <v>3.1819999999999999E-3</v>
      </c>
      <c r="AN106" s="125"/>
    </row>
    <row r="107" spans="1:40" ht="15" customHeight="1" x14ac:dyDescent="0.25">
      <c r="A107" s="115" t="s">
        <v>983</v>
      </c>
      <c r="B107" s="113" t="s">
        <v>1573</v>
      </c>
      <c r="C107" s="66" t="s">
        <v>200</v>
      </c>
      <c r="D107" s="113"/>
      <c r="E107" s="113"/>
      <c r="F107" s="155">
        <v>1</v>
      </c>
      <c r="G107" s="141">
        <f t="shared" si="1"/>
        <v>146.1</v>
      </c>
      <c r="H107" s="113">
        <v>146.1</v>
      </c>
      <c r="I107" s="113">
        <v>0</v>
      </c>
      <c r="J107" s="113">
        <v>0</v>
      </c>
      <c r="K107" s="117">
        <v>118.332536666667</v>
      </c>
      <c r="L107" s="117">
        <v>258.91316173948798</v>
      </c>
      <c r="M107" s="117">
        <v>67.315830133566706</v>
      </c>
      <c r="N107" s="117">
        <v>27.136688481915801</v>
      </c>
      <c r="O107" s="117">
        <v>0</v>
      </c>
      <c r="P107" s="117">
        <v>0</v>
      </c>
      <c r="Q107" s="117">
        <v>0</v>
      </c>
      <c r="R107" s="117">
        <v>0</v>
      </c>
      <c r="S107" s="117">
        <v>0</v>
      </c>
      <c r="T107" s="117">
        <v>0</v>
      </c>
      <c r="U107" s="117">
        <v>0</v>
      </c>
      <c r="V107" s="117">
        <v>1</v>
      </c>
      <c r="W107" s="117">
        <v>5.5860000000000003E-4</v>
      </c>
      <c r="X107" s="117">
        <v>2.1789999999999999E-3</v>
      </c>
      <c r="Y107" s="117">
        <v>0</v>
      </c>
      <c r="Z107" s="117">
        <v>0</v>
      </c>
      <c r="AA107" s="117">
        <v>0</v>
      </c>
      <c r="AB107" s="117">
        <v>0</v>
      </c>
      <c r="AC107" s="117">
        <v>0</v>
      </c>
      <c r="AD107" s="117">
        <v>0</v>
      </c>
      <c r="AE107" s="117">
        <v>1.037E-4</v>
      </c>
      <c r="AF107" s="117">
        <v>0</v>
      </c>
      <c r="AG107" s="117">
        <v>2.898E-3</v>
      </c>
      <c r="AH107" s="117">
        <v>0</v>
      </c>
      <c r="AI107" s="117">
        <v>0</v>
      </c>
      <c r="AJ107" s="117">
        <v>0</v>
      </c>
      <c r="AK107" s="117">
        <v>0</v>
      </c>
      <c r="AL107" s="117">
        <v>0</v>
      </c>
      <c r="AM107" s="117">
        <v>2.5850000000000001E-3</v>
      </c>
      <c r="AN107" s="125"/>
    </row>
    <row r="108" spans="1:40" ht="15" customHeight="1" x14ac:dyDescent="0.25">
      <c r="A108" s="115" t="s">
        <v>864</v>
      </c>
      <c r="B108" s="113" t="s">
        <v>1574</v>
      </c>
      <c r="C108" s="66" t="s">
        <v>201</v>
      </c>
      <c r="D108" s="113"/>
      <c r="E108" s="113"/>
      <c r="F108" s="155">
        <v>1</v>
      </c>
      <c r="G108" s="141">
        <f t="shared" si="1"/>
        <v>90.7</v>
      </c>
      <c r="H108" s="113">
        <v>90.7</v>
      </c>
      <c r="I108" s="113">
        <v>0</v>
      </c>
      <c r="J108" s="113">
        <v>0</v>
      </c>
      <c r="K108" s="117">
        <v>85.134344444444395</v>
      </c>
      <c r="L108" s="117">
        <v>208.86274929085599</v>
      </c>
      <c r="M108" s="117">
        <v>48.430374524111102</v>
      </c>
      <c r="N108" s="117">
        <v>21.890904753174599</v>
      </c>
      <c r="O108" s="117">
        <v>0</v>
      </c>
      <c r="P108" s="117">
        <v>0</v>
      </c>
      <c r="Q108" s="117">
        <v>0</v>
      </c>
      <c r="R108" s="117">
        <v>0</v>
      </c>
      <c r="S108" s="117">
        <v>0</v>
      </c>
      <c r="T108" s="117">
        <v>0</v>
      </c>
      <c r="U108" s="117">
        <v>0</v>
      </c>
      <c r="V108" s="117">
        <v>1</v>
      </c>
      <c r="W108" s="117">
        <v>7.9540000000000003E-4</v>
      </c>
      <c r="X108" s="117">
        <v>2.9390000000000002E-3</v>
      </c>
      <c r="Y108" s="117">
        <v>0</v>
      </c>
      <c r="Z108" s="117">
        <v>0</v>
      </c>
      <c r="AA108" s="117">
        <v>0</v>
      </c>
      <c r="AB108" s="117">
        <v>0</v>
      </c>
      <c r="AC108" s="117">
        <v>0</v>
      </c>
      <c r="AD108" s="117">
        <v>0</v>
      </c>
      <c r="AE108" s="117">
        <v>0</v>
      </c>
      <c r="AF108" s="117">
        <v>0</v>
      </c>
      <c r="AG108" s="117">
        <v>6.69E-4</v>
      </c>
      <c r="AH108" s="117">
        <v>0</v>
      </c>
      <c r="AI108" s="117">
        <v>0</v>
      </c>
      <c r="AJ108" s="117">
        <v>0</v>
      </c>
      <c r="AK108" s="117">
        <v>0</v>
      </c>
      <c r="AL108" s="117">
        <v>0</v>
      </c>
      <c r="AM108" s="117">
        <v>5.9699999999999998E-4</v>
      </c>
      <c r="AN108" s="125"/>
    </row>
    <row r="109" spans="1:40" ht="15" customHeight="1" x14ac:dyDescent="0.25">
      <c r="A109" s="115" t="s">
        <v>1049</v>
      </c>
      <c r="B109" s="113" t="s">
        <v>1575</v>
      </c>
      <c r="C109" s="66" t="s">
        <v>202</v>
      </c>
      <c r="D109" s="113"/>
      <c r="E109" s="113"/>
      <c r="F109" s="155">
        <v>1</v>
      </c>
      <c r="G109" s="141">
        <f t="shared" si="1"/>
        <v>171</v>
      </c>
      <c r="H109" s="113">
        <v>171</v>
      </c>
      <c r="I109" s="113">
        <v>0</v>
      </c>
      <c r="J109" s="113">
        <v>0</v>
      </c>
      <c r="K109" s="117">
        <v>99.710133333333303</v>
      </c>
      <c r="L109" s="117">
        <v>238.03417962778099</v>
      </c>
      <c r="M109" s="117">
        <v>56.722103549333298</v>
      </c>
      <c r="N109" s="117">
        <v>24.948362366787698</v>
      </c>
      <c r="O109" s="117">
        <v>0</v>
      </c>
      <c r="P109" s="117">
        <v>0</v>
      </c>
      <c r="Q109" s="117">
        <v>0</v>
      </c>
      <c r="R109" s="117">
        <v>0</v>
      </c>
      <c r="S109" s="117">
        <v>0</v>
      </c>
      <c r="T109" s="117">
        <v>0</v>
      </c>
      <c r="U109" s="117">
        <v>0</v>
      </c>
      <c r="V109" s="117">
        <v>1</v>
      </c>
      <c r="W109" s="117">
        <v>5.9650000000000002E-4</v>
      </c>
      <c r="X109" s="117">
        <v>3.0430000000000001E-3</v>
      </c>
      <c r="Y109" s="117">
        <v>0</v>
      </c>
      <c r="Z109" s="117">
        <v>0</v>
      </c>
      <c r="AA109" s="117">
        <v>0</v>
      </c>
      <c r="AB109" s="117">
        <v>0</v>
      </c>
      <c r="AC109" s="117">
        <v>0</v>
      </c>
      <c r="AD109" s="117">
        <v>0</v>
      </c>
      <c r="AE109" s="117">
        <v>0</v>
      </c>
      <c r="AF109" s="117">
        <v>0</v>
      </c>
      <c r="AG109" s="117">
        <v>6.69E-4</v>
      </c>
      <c r="AH109" s="117">
        <v>0</v>
      </c>
      <c r="AI109" s="117">
        <v>0</v>
      </c>
      <c r="AJ109" s="117">
        <v>0</v>
      </c>
      <c r="AK109" s="117">
        <v>0</v>
      </c>
      <c r="AL109" s="117">
        <v>0</v>
      </c>
      <c r="AM109" s="117">
        <v>5.9699999999999998E-4</v>
      </c>
      <c r="AN109" s="125"/>
    </row>
    <row r="110" spans="1:40" ht="15" customHeight="1" x14ac:dyDescent="0.25">
      <c r="A110" s="115" t="s">
        <v>850</v>
      </c>
      <c r="B110" s="113" t="s">
        <v>1576</v>
      </c>
      <c r="C110" s="66" t="s">
        <v>203</v>
      </c>
      <c r="D110" s="113"/>
      <c r="E110" s="113"/>
      <c r="F110" s="155">
        <v>1</v>
      </c>
      <c r="G110" s="141">
        <f t="shared" si="1"/>
        <v>275.3</v>
      </c>
      <c r="H110" s="113">
        <v>275.3</v>
      </c>
      <c r="I110" s="113">
        <v>0</v>
      </c>
      <c r="J110" s="113">
        <v>0</v>
      </c>
      <c r="K110" s="117">
        <v>212.48657333333301</v>
      </c>
      <c r="L110" s="117">
        <v>481.350048829851</v>
      </c>
      <c r="M110" s="117">
        <v>120.87723697213301</v>
      </c>
      <c r="N110" s="117">
        <v>50.450298617856703</v>
      </c>
      <c r="O110" s="117">
        <v>0</v>
      </c>
      <c r="P110" s="117">
        <v>0</v>
      </c>
      <c r="Q110" s="117">
        <v>0</v>
      </c>
      <c r="R110" s="117">
        <v>0</v>
      </c>
      <c r="S110" s="117">
        <v>0</v>
      </c>
      <c r="T110" s="117">
        <v>0</v>
      </c>
      <c r="U110" s="117">
        <v>0</v>
      </c>
      <c r="V110" s="117">
        <v>1</v>
      </c>
      <c r="W110" s="117">
        <v>1.7895999999999999E-3</v>
      </c>
      <c r="X110" s="117">
        <v>5.0299999999999997E-3</v>
      </c>
      <c r="Y110" s="117">
        <v>0</v>
      </c>
      <c r="Z110" s="117">
        <v>0</v>
      </c>
      <c r="AA110" s="117">
        <v>0</v>
      </c>
      <c r="AB110" s="117">
        <v>0</v>
      </c>
      <c r="AC110" s="117">
        <v>0</v>
      </c>
      <c r="AD110" s="117">
        <v>0</v>
      </c>
      <c r="AE110" s="117">
        <v>0</v>
      </c>
      <c r="AF110" s="117">
        <v>0</v>
      </c>
      <c r="AG110" s="117">
        <v>5.574E-3</v>
      </c>
      <c r="AH110" s="117">
        <v>0</v>
      </c>
      <c r="AI110" s="117">
        <v>0</v>
      </c>
      <c r="AJ110" s="117">
        <v>0</v>
      </c>
      <c r="AK110" s="117">
        <v>0</v>
      </c>
      <c r="AL110" s="117">
        <v>0</v>
      </c>
      <c r="AM110" s="117">
        <v>4.9709999999999997E-3</v>
      </c>
      <c r="AN110" s="125"/>
    </row>
    <row r="111" spans="1:40" ht="16.5" customHeight="1" x14ac:dyDescent="0.25">
      <c r="A111" s="115" t="s">
        <v>1050</v>
      </c>
      <c r="B111" s="113" t="s">
        <v>1629</v>
      </c>
      <c r="C111" s="66" t="s">
        <v>249</v>
      </c>
      <c r="D111" s="113"/>
      <c r="E111" s="113"/>
      <c r="F111" s="155">
        <v>1</v>
      </c>
      <c r="G111" s="141">
        <f t="shared" si="1"/>
        <v>304.89999999999998</v>
      </c>
      <c r="H111" s="113">
        <v>304.89999999999998</v>
      </c>
      <c r="I111" s="113">
        <v>0</v>
      </c>
      <c r="J111" s="113">
        <v>0</v>
      </c>
      <c r="K111" s="117">
        <v>230.60183333333299</v>
      </c>
      <c r="L111" s="117">
        <v>766.99995573020601</v>
      </c>
      <c r="M111" s="117">
        <v>131.18246492833299</v>
      </c>
      <c r="N111" s="117">
        <v>80.389265360082902</v>
      </c>
      <c r="O111" s="117">
        <v>0</v>
      </c>
      <c r="P111" s="117">
        <v>0</v>
      </c>
      <c r="Q111" s="117">
        <v>0</v>
      </c>
      <c r="R111" s="117">
        <v>0</v>
      </c>
      <c r="S111" s="117">
        <v>0</v>
      </c>
      <c r="T111" s="117">
        <v>1.671E-3</v>
      </c>
      <c r="U111" s="117">
        <v>0</v>
      </c>
      <c r="V111" s="117">
        <v>1</v>
      </c>
      <c r="W111" s="117">
        <v>0</v>
      </c>
      <c r="X111" s="117">
        <v>1.4733E-2</v>
      </c>
      <c r="Y111" s="117">
        <v>0</v>
      </c>
      <c r="Z111" s="117">
        <v>0</v>
      </c>
      <c r="AA111" s="117">
        <v>0</v>
      </c>
      <c r="AB111" s="117">
        <v>0</v>
      </c>
      <c r="AC111" s="117">
        <v>0</v>
      </c>
      <c r="AD111" s="117">
        <v>4.2527702702702699E-4</v>
      </c>
      <c r="AE111" s="117">
        <v>0</v>
      </c>
      <c r="AF111" s="117">
        <v>0</v>
      </c>
      <c r="AG111" s="117">
        <v>0</v>
      </c>
      <c r="AH111" s="117">
        <v>0</v>
      </c>
      <c r="AI111" s="117">
        <v>0</v>
      </c>
      <c r="AJ111" s="117">
        <v>0</v>
      </c>
      <c r="AK111" s="117">
        <v>0</v>
      </c>
      <c r="AL111" s="117">
        <v>0</v>
      </c>
      <c r="AM111" s="117">
        <v>0</v>
      </c>
      <c r="AN111" s="125"/>
    </row>
    <row r="112" spans="1:40" ht="15" customHeight="1" x14ac:dyDescent="0.25">
      <c r="A112" s="115" t="s">
        <v>851</v>
      </c>
      <c r="B112" s="113" t="s">
        <v>1577</v>
      </c>
      <c r="C112" s="66" t="s">
        <v>204</v>
      </c>
      <c r="D112" s="113"/>
      <c r="E112" s="113"/>
      <c r="F112" s="155">
        <v>1</v>
      </c>
      <c r="G112" s="141">
        <f t="shared" si="1"/>
        <v>168.1</v>
      </c>
      <c r="H112" s="113">
        <v>168.1</v>
      </c>
      <c r="I112" s="113">
        <v>0</v>
      </c>
      <c r="J112" s="113">
        <v>0</v>
      </c>
      <c r="K112" s="117">
        <v>87.1639588888888</v>
      </c>
      <c r="L112" s="117">
        <v>215.61207659450599</v>
      </c>
      <c r="M112" s="117">
        <v>49.584961293122198</v>
      </c>
      <c r="N112" s="117">
        <v>22.598301747870199</v>
      </c>
      <c r="O112" s="117">
        <v>0</v>
      </c>
      <c r="P112" s="117">
        <v>0</v>
      </c>
      <c r="Q112" s="117">
        <v>0</v>
      </c>
      <c r="R112" s="117">
        <v>0</v>
      </c>
      <c r="S112" s="117">
        <v>0</v>
      </c>
      <c r="T112" s="117">
        <v>0</v>
      </c>
      <c r="U112" s="117">
        <v>0</v>
      </c>
      <c r="V112" s="117">
        <v>1</v>
      </c>
      <c r="W112" s="117">
        <v>4.8260000000000002E-4</v>
      </c>
      <c r="X112" s="117">
        <v>3.313E-3</v>
      </c>
      <c r="Y112" s="117">
        <v>0</v>
      </c>
      <c r="Z112" s="117">
        <v>0</v>
      </c>
      <c r="AA112" s="117">
        <v>0</v>
      </c>
      <c r="AB112" s="117">
        <v>0</v>
      </c>
      <c r="AC112" s="117">
        <v>0</v>
      </c>
      <c r="AD112" s="117">
        <v>0</v>
      </c>
      <c r="AE112" s="117">
        <v>0</v>
      </c>
      <c r="AF112" s="117">
        <v>0</v>
      </c>
      <c r="AG112" s="117">
        <v>0</v>
      </c>
      <c r="AH112" s="117">
        <v>0</v>
      </c>
      <c r="AI112" s="117">
        <v>0</v>
      </c>
      <c r="AJ112" s="117">
        <v>0</v>
      </c>
      <c r="AK112" s="117">
        <v>0</v>
      </c>
      <c r="AL112" s="117">
        <v>0</v>
      </c>
      <c r="AM112" s="117">
        <v>0</v>
      </c>
      <c r="AN112" s="125"/>
    </row>
    <row r="113" spans="1:40" ht="15" customHeight="1" x14ac:dyDescent="0.25">
      <c r="A113" s="115" t="s">
        <v>1071</v>
      </c>
      <c r="B113" s="113" t="s">
        <v>1578</v>
      </c>
      <c r="C113" s="66" t="s">
        <v>205</v>
      </c>
      <c r="D113" s="113"/>
      <c r="E113" s="113"/>
      <c r="F113" s="155">
        <v>1</v>
      </c>
      <c r="G113" s="141">
        <f t="shared" si="1"/>
        <v>128.19999999999999</v>
      </c>
      <c r="H113" s="113">
        <v>128.19999999999999</v>
      </c>
      <c r="I113" s="113">
        <v>0</v>
      </c>
      <c r="J113" s="113">
        <v>0</v>
      </c>
      <c r="K113" s="117">
        <v>115.513074444444</v>
      </c>
      <c r="L113" s="117">
        <v>264.80095954505998</v>
      </c>
      <c r="M113" s="117">
        <v>65.711922659211098</v>
      </c>
      <c r="N113" s="117">
        <v>27.753788569917798</v>
      </c>
      <c r="O113" s="117">
        <v>0</v>
      </c>
      <c r="P113" s="117">
        <v>0</v>
      </c>
      <c r="Q113" s="117">
        <v>0</v>
      </c>
      <c r="R113" s="117">
        <v>0</v>
      </c>
      <c r="S113" s="117">
        <v>0</v>
      </c>
      <c r="T113" s="117">
        <v>0</v>
      </c>
      <c r="U113" s="117">
        <v>0</v>
      </c>
      <c r="V113" s="117">
        <v>1</v>
      </c>
      <c r="W113" s="117">
        <v>8.6410000000000002E-4</v>
      </c>
      <c r="X113" s="117">
        <v>2.8180000000000002E-3</v>
      </c>
      <c r="Y113" s="117">
        <v>0</v>
      </c>
      <c r="Z113" s="117">
        <v>0</v>
      </c>
      <c r="AA113" s="117">
        <v>0</v>
      </c>
      <c r="AB113" s="117">
        <v>0</v>
      </c>
      <c r="AC113" s="117">
        <v>0</v>
      </c>
      <c r="AD113" s="117">
        <v>0</v>
      </c>
      <c r="AE113" s="117">
        <v>1.037E-4</v>
      </c>
      <c r="AF113" s="117">
        <v>0</v>
      </c>
      <c r="AG113" s="117">
        <v>1.1150000000000001E-3</v>
      </c>
      <c r="AH113" s="117">
        <v>0</v>
      </c>
      <c r="AI113" s="117">
        <v>0</v>
      </c>
      <c r="AJ113" s="117">
        <v>0</v>
      </c>
      <c r="AK113" s="117">
        <v>0</v>
      </c>
      <c r="AL113" s="117">
        <v>0</v>
      </c>
      <c r="AM113" s="117">
        <v>9.9400000000000009E-4</v>
      </c>
      <c r="AN113" s="125"/>
    </row>
    <row r="114" spans="1:40" ht="15" customHeight="1" x14ac:dyDescent="0.25">
      <c r="A114" s="115" t="s">
        <v>1952</v>
      </c>
      <c r="B114" s="113" t="s">
        <v>1579</v>
      </c>
      <c r="C114" s="66" t="s">
        <v>206</v>
      </c>
      <c r="D114" s="113"/>
      <c r="E114" s="113"/>
      <c r="F114" s="155">
        <v>1</v>
      </c>
      <c r="G114" s="141">
        <f t="shared" si="1"/>
        <v>172.4</v>
      </c>
      <c r="H114" s="113">
        <v>172.4</v>
      </c>
      <c r="I114" s="113">
        <v>0</v>
      </c>
      <c r="J114" s="113">
        <v>0</v>
      </c>
      <c r="K114" s="117">
        <v>150.644644444444</v>
      </c>
      <c r="L114" s="117">
        <v>334.15642401657698</v>
      </c>
      <c r="M114" s="117">
        <v>85.697218885111099</v>
      </c>
      <c r="N114" s="117">
        <v>35.022934801177399</v>
      </c>
      <c r="O114" s="117">
        <v>0</v>
      </c>
      <c r="P114" s="117">
        <v>0</v>
      </c>
      <c r="Q114" s="117">
        <v>0</v>
      </c>
      <c r="R114" s="117">
        <v>0</v>
      </c>
      <c r="S114" s="117">
        <v>0</v>
      </c>
      <c r="T114" s="117">
        <v>0</v>
      </c>
      <c r="U114" s="117">
        <v>0</v>
      </c>
      <c r="V114" s="117">
        <v>1</v>
      </c>
      <c r="W114" s="117">
        <v>9.3999999999999997E-4</v>
      </c>
      <c r="X114" s="117">
        <v>3.0730000000000002E-3</v>
      </c>
      <c r="Y114" s="117">
        <v>0</v>
      </c>
      <c r="Z114" s="117">
        <v>0</v>
      </c>
      <c r="AA114" s="117">
        <v>0</v>
      </c>
      <c r="AB114" s="117">
        <v>0</v>
      </c>
      <c r="AC114" s="117">
        <v>0</v>
      </c>
      <c r="AD114" s="117">
        <v>0</v>
      </c>
      <c r="AE114" s="117">
        <v>1.383E-4</v>
      </c>
      <c r="AF114" s="117">
        <v>0</v>
      </c>
      <c r="AG114" s="117">
        <v>3.5669999999999999E-3</v>
      </c>
      <c r="AH114" s="117">
        <v>0</v>
      </c>
      <c r="AI114" s="117">
        <v>0</v>
      </c>
      <c r="AJ114" s="117">
        <v>0</v>
      </c>
      <c r="AK114" s="117">
        <v>0</v>
      </c>
      <c r="AL114" s="117">
        <v>0</v>
      </c>
      <c r="AM114" s="117">
        <v>3.1819999999999999E-3</v>
      </c>
      <c r="AN114" s="125"/>
    </row>
    <row r="115" spans="1:40" ht="15" customHeight="1" x14ac:dyDescent="0.25">
      <c r="A115" s="115" t="s">
        <v>1067</v>
      </c>
      <c r="B115" s="113" t="s">
        <v>1580</v>
      </c>
      <c r="C115" s="66" t="s">
        <v>207</v>
      </c>
      <c r="D115" s="113"/>
      <c r="E115" s="113"/>
      <c r="F115" s="155">
        <v>1</v>
      </c>
      <c r="G115" s="141">
        <f t="shared" si="1"/>
        <v>128.6</v>
      </c>
      <c r="H115" s="113">
        <v>128.6</v>
      </c>
      <c r="I115" s="113">
        <v>0</v>
      </c>
      <c r="J115" s="113">
        <v>0</v>
      </c>
      <c r="K115" s="117">
        <v>95.557877777777804</v>
      </c>
      <c r="L115" s="117">
        <v>230.00305314325499</v>
      </c>
      <c r="M115" s="117">
        <v>54.360009931444502</v>
      </c>
      <c r="N115" s="117">
        <v>24.106619999944598</v>
      </c>
      <c r="O115" s="117">
        <v>0</v>
      </c>
      <c r="P115" s="117">
        <v>0</v>
      </c>
      <c r="Q115" s="117">
        <v>0</v>
      </c>
      <c r="R115" s="117">
        <v>0</v>
      </c>
      <c r="S115" s="117">
        <v>0</v>
      </c>
      <c r="T115" s="117">
        <v>0</v>
      </c>
      <c r="U115" s="117">
        <v>0</v>
      </c>
      <c r="V115" s="117">
        <v>1</v>
      </c>
      <c r="W115" s="117">
        <v>7.9540000000000003E-4</v>
      </c>
      <c r="X115" s="117">
        <v>3.0279999999999999E-3</v>
      </c>
      <c r="Y115" s="117">
        <v>0</v>
      </c>
      <c r="Z115" s="117">
        <v>0</v>
      </c>
      <c r="AA115" s="117">
        <v>0</v>
      </c>
      <c r="AB115" s="117">
        <v>0</v>
      </c>
      <c r="AC115" s="117">
        <v>0</v>
      </c>
      <c r="AD115" s="117">
        <v>0</v>
      </c>
      <c r="AE115" s="117">
        <v>0</v>
      </c>
      <c r="AF115" s="117">
        <v>0</v>
      </c>
      <c r="AG115" s="117">
        <v>6.69E-4</v>
      </c>
      <c r="AH115" s="117">
        <v>0</v>
      </c>
      <c r="AI115" s="117">
        <v>0</v>
      </c>
      <c r="AJ115" s="117">
        <v>0</v>
      </c>
      <c r="AK115" s="117">
        <v>0</v>
      </c>
      <c r="AL115" s="117">
        <v>0</v>
      </c>
      <c r="AM115" s="117">
        <v>5.9699999999999998E-4</v>
      </c>
      <c r="AN115" s="125"/>
    </row>
    <row r="116" spans="1:40" ht="15" customHeight="1" x14ac:dyDescent="0.25">
      <c r="A116" s="115" t="s">
        <v>1051</v>
      </c>
      <c r="B116" s="113" t="s">
        <v>1581</v>
      </c>
      <c r="C116" s="66" t="s">
        <v>208</v>
      </c>
      <c r="D116" s="113"/>
      <c r="E116" s="113"/>
      <c r="F116" s="155">
        <v>1</v>
      </c>
      <c r="G116" s="141">
        <f t="shared" si="1"/>
        <v>252.8</v>
      </c>
      <c r="H116" s="113">
        <v>252.8</v>
      </c>
      <c r="I116" s="113">
        <v>0</v>
      </c>
      <c r="J116" s="113">
        <v>0</v>
      </c>
      <c r="K116" s="117">
        <v>157.83553333333299</v>
      </c>
      <c r="L116" s="117">
        <v>388.39103875323099</v>
      </c>
      <c r="M116" s="117">
        <v>89.787899847333307</v>
      </c>
      <c r="N116" s="117">
        <v>40.707264771726202</v>
      </c>
      <c r="O116" s="117">
        <v>0</v>
      </c>
      <c r="P116" s="117">
        <v>0</v>
      </c>
      <c r="Q116" s="117">
        <v>0</v>
      </c>
      <c r="R116" s="117">
        <v>0</v>
      </c>
      <c r="S116" s="117">
        <v>0</v>
      </c>
      <c r="T116" s="117">
        <v>0</v>
      </c>
      <c r="U116" s="117">
        <v>0</v>
      </c>
      <c r="V116" s="117">
        <v>1</v>
      </c>
      <c r="W116" s="117">
        <v>1.3305000000000001E-3</v>
      </c>
      <c r="X116" s="117">
        <v>5.4599999999999996E-3</v>
      </c>
      <c r="Y116" s="117">
        <v>0</v>
      </c>
      <c r="Z116" s="117">
        <v>0</v>
      </c>
      <c r="AA116" s="117">
        <v>0</v>
      </c>
      <c r="AB116" s="117">
        <v>0</v>
      </c>
      <c r="AC116" s="117">
        <v>0</v>
      </c>
      <c r="AD116" s="117">
        <v>0</v>
      </c>
      <c r="AE116" s="117">
        <v>2.017E-4</v>
      </c>
      <c r="AF116" s="117">
        <v>0</v>
      </c>
      <c r="AG116" s="117">
        <v>0</v>
      </c>
      <c r="AH116" s="117">
        <v>0</v>
      </c>
      <c r="AI116" s="117">
        <v>0</v>
      </c>
      <c r="AJ116" s="117">
        <v>0</v>
      </c>
      <c r="AK116" s="117">
        <v>0</v>
      </c>
      <c r="AL116" s="117">
        <v>0</v>
      </c>
      <c r="AM116" s="117">
        <v>0</v>
      </c>
      <c r="AN116" s="125"/>
    </row>
    <row r="117" spans="1:40" ht="15" customHeight="1" x14ac:dyDescent="0.25">
      <c r="A117" s="115" t="s">
        <v>972</v>
      </c>
      <c r="B117" s="113" t="s">
        <v>1582</v>
      </c>
      <c r="C117" s="66" t="s">
        <v>209</v>
      </c>
      <c r="D117" s="113"/>
      <c r="E117" s="113"/>
      <c r="F117" s="155">
        <v>1</v>
      </c>
      <c r="G117" s="141">
        <f t="shared" si="1"/>
        <v>126.2</v>
      </c>
      <c r="H117" s="113">
        <v>126.2</v>
      </c>
      <c r="I117" s="113">
        <v>0</v>
      </c>
      <c r="J117" s="113">
        <v>0</v>
      </c>
      <c r="K117" s="117">
        <v>80.185022222222202</v>
      </c>
      <c r="L117" s="117">
        <v>196.79982455388301</v>
      </c>
      <c r="M117" s="117">
        <v>45.614853591555502</v>
      </c>
      <c r="N117" s="117">
        <v>20.626589611492498</v>
      </c>
      <c r="O117" s="117">
        <v>0</v>
      </c>
      <c r="P117" s="117">
        <v>0</v>
      </c>
      <c r="Q117" s="117">
        <v>0</v>
      </c>
      <c r="R117" s="117">
        <v>0</v>
      </c>
      <c r="S117" s="117">
        <v>0</v>
      </c>
      <c r="T117" s="117">
        <v>0</v>
      </c>
      <c r="U117" s="117">
        <v>0</v>
      </c>
      <c r="V117" s="117">
        <v>1</v>
      </c>
      <c r="W117" s="117">
        <v>7.6829999999999997E-4</v>
      </c>
      <c r="X117" s="117">
        <v>2.745E-3</v>
      </c>
      <c r="Y117" s="117">
        <v>0</v>
      </c>
      <c r="Z117" s="117">
        <v>0</v>
      </c>
      <c r="AA117" s="117">
        <v>0</v>
      </c>
      <c r="AB117" s="117">
        <v>0</v>
      </c>
      <c r="AC117" s="117">
        <v>0</v>
      </c>
      <c r="AD117" s="117">
        <v>0</v>
      </c>
      <c r="AE117" s="117">
        <v>1.0950000000000001E-4</v>
      </c>
      <c r="AF117" s="117">
        <v>0</v>
      </c>
      <c r="AG117" s="117">
        <v>0</v>
      </c>
      <c r="AH117" s="117">
        <v>0</v>
      </c>
      <c r="AI117" s="117">
        <v>0</v>
      </c>
      <c r="AJ117" s="117">
        <v>0</v>
      </c>
      <c r="AK117" s="117">
        <v>0</v>
      </c>
      <c r="AL117" s="117">
        <v>0</v>
      </c>
      <c r="AM117" s="117">
        <v>0</v>
      </c>
      <c r="AN117" s="125"/>
    </row>
    <row r="118" spans="1:40" ht="15" customHeight="1" x14ac:dyDescent="0.25">
      <c r="A118" s="115" t="s">
        <v>1035</v>
      </c>
      <c r="B118" s="113" t="s">
        <v>1583</v>
      </c>
      <c r="C118" s="66" t="s">
        <v>38</v>
      </c>
      <c r="D118" s="113"/>
      <c r="E118" s="113"/>
      <c r="F118" s="155">
        <v>1</v>
      </c>
      <c r="G118" s="141">
        <f t="shared" si="1"/>
        <v>152.6</v>
      </c>
      <c r="H118" s="113">
        <v>152.6</v>
      </c>
      <c r="I118" s="113">
        <v>0</v>
      </c>
      <c r="J118" s="113">
        <v>0</v>
      </c>
      <c r="K118" s="117">
        <v>80.571788888888804</v>
      </c>
      <c r="L118" s="117">
        <v>198.247717926495</v>
      </c>
      <c r="M118" s="117">
        <v>45.834873545222202</v>
      </c>
      <c r="N118" s="117">
        <v>20.778343315875901</v>
      </c>
      <c r="O118" s="117">
        <v>0</v>
      </c>
      <c r="P118" s="117">
        <v>0</v>
      </c>
      <c r="Q118" s="117">
        <v>0</v>
      </c>
      <c r="R118" s="117">
        <v>0</v>
      </c>
      <c r="S118" s="117">
        <v>0</v>
      </c>
      <c r="T118" s="117">
        <v>0</v>
      </c>
      <c r="U118" s="117">
        <v>0</v>
      </c>
      <c r="V118" s="117">
        <v>1</v>
      </c>
      <c r="W118" s="117">
        <v>2.9829999999999999E-4</v>
      </c>
      <c r="X118" s="117">
        <v>2.7889999999999998E-3</v>
      </c>
      <c r="Y118" s="117">
        <v>0</v>
      </c>
      <c r="Z118" s="117">
        <v>0</v>
      </c>
      <c r="AA118" s="117">
        <v>0</v>
      </c>
      <c r="AB118" s="117">
        <v>0</v>
      </c>
      <c r="AC118" s="117">
        <v>0</v>
      </c>
      <c r="AD118" s="117">
        <v>0</v>
      </c>
      <c r="AE118" s="117">
        <v>0</v>
      </c>
      <c r="AF118" s="117">
        <v>0</v>
      </c>
      <c r="AG118" s="117">
        <v>0</v>
      </c>
      <c r="AH118" s="117">
        <v>0</v>
      </c>
      <c r="AI118" s="117">
        <v>0</v>
      </c>
      <c r="AJ118" s="117">
        <v>0</v>
      </c>
      <c r="AK118" s="117">
        <v>0</v>
      </c>
      <c r="AL118" s="117">
        <v>0</v>
      </c>
      <c r="AM118" s="117">
        <v>0</v>
      </c>
      <c r="AN118" s="125"/>
    </row>
    <row r="119" spans="1:40" ht="15" customHeight="1" x14ac:dyDescent="0.25">
      <c r="A119" s="115" t="s">
        <v>1953</v>
      </c>
      <c r="B119" s="113" t="s">
        <v>1584</v>
      </c>
      <c r="C119" s="66" t="s">
        <v>97</v>
      </c>
      <c r="D119" s="113"/>
      <c r="E119" s="113"/>
      <c r="F119" s="155">
        <v>1</v>
      </c>
      <c r="G119" s="141">
        <f t="shared" si="1"/>
        <v>240.6</v>
      </c>
      <c r="H119" s="113">
        <v>240.6</v>
      </c>
      <c r="I119" s="113">
        <v>0</v>
      </c>
      <c r="J119" s="113">
        <v>0</v>
      </c>
      <c r="K119" s="117">
        <v>151.27771111111099</v>
      </c>
      <c r="L119" s="117">
        <v>377.83224360406399</v>
      </c>
      <c r="M119" s="117">
        <v>86.057351519777697</v>
      </c>
      <c r="N119" s="117">
        <v>39.600597452141898</v>
      </c>
      <c r="O119" s="117">
        <v>0</v>
      </c>
      <c r="P119" s="117">
        <v>0</v>
      </c>
      <c r="Q119" s="117">
        <v>0</v>
      </c>
      <c r="R119" s="117">
        <v>0</v>
      </c>
      <c r="S119" s="117">
        <v>0</v>
      </c>
      <c r="T119" s="117">
        <v>0</v>
      </c>
      <c r="U119" s="117">
        <v>0</v>
      </c>
      <c r="V119" s="117">
        <v>1</v>
      </c>
      <c r="W119" s="117">
        <v>1.1497E-3</v>
      </c>
      <c r="X119" s="117">
        <v>5.9369999999999996E-3</v>
      </c>
      <c r="Y119" s="117">
        <v>0</v>
      </c>
      <c r="Z119" s="117">
        <v>0</v>
      </c>
      <c r="AA119" s="117">
        <v>0</v>
      </c>
      <c r="AB119" s="117">
        <v>0</v>
      </c>
      <c r="AC119" s="117">
        <v>0</v>
      </c>
      <c r="AD119" s="117">
        <v>0</v>
      </c>
      <c r="AE119" s="117">
        <v>0</v>
      </c>
      <c r="AF119" s="117">
        <v>0</v>
      </c>
      <c r="AG119" s="117">
        <v>1.5610000000000001E-3</v>
      </c>
      <c r="AH119" s="117">
        <v>0</v>
      </c>
      <c r="AI119" s="117">
        <v>0</v>
      </c>
      <c r="AJ119" s="117">
        <v>0</v>
      </c>
      <c r="AK119" s="117">
        <v>0</v>
      </c>
      <c r="AL119" s="117">
        <v>0</v>
      </c>
      <c r="AM119" s="117">
        <v>1.392E-3</v>
      </c>
      <c r="AN119" s="125"/>
    </row>
    <row r="120" spans="1:40" ht="15" customHeight="1" x14ac:dyDescent="0.25">
      <c r="A120" s="115" t="s">
        <v>965</v>
      </c>
      <c r="B120" s="113" t="s">
        <v>1585</v>
      </c>
      <c r="C120" s="66" t="s">
        <v>98</v>
      </c>
      <c r="D120" s="113"/>
      <c r="E120" s="113"/>
      <c r="F120" s="155">
        <v>1</v>
      </c>
      <c r="G120" s="141">
        <f t="shared" si="1"/>
        <v>201.1</v>
      </c>
      <c r="H120" s="113">
        <v>201.1</v>
      </c>
      <c r="I120" s="113">
        <v>0</v>
      </c>
      <c r="J120" s="113">
        <v>0</v>
      </c>
      <c r="K120" s="117">
        <v>112.067344444444</v>
      </c>
      <c r="L120" s="117">
        <v>277.56394188365198</v>
      </c>
      <c r="M120" s="117">
        <v>63.7517502341111</v>
      </c>
      <c r="N120" s="117">
        <v>29.091476748825599</v>
      </c>
      <c r="O120" s="117">
        <v>0</v>
      </c>
      <c r="P120" s="117">
        <v>0</v>
      </c>
      <c r="Q120" s="117">
        <v>0</v>
      </c>
      <c r="R120" s="117">
        <v>0</v>
      </c>
      <c r="S120" s="117">
        <v>0</v>
      </c>
      <c r="T120" s="117">
        <v>0</v>
      </c>
      <c r="U120" s="117">
        <v>0</v>
      </c>
      <c r="V120" s="117">
        <v>1</v>
      </c>
      <c r="W120" s="117">
        <v>7.6650000000000004E-4</v>
      </c>
      <c r="X120" s="117">
        <v>4.2810000000000001E-3</v>
      </c>
      <c r="Y120" s="117">
        <v>0</v>
      </c>
      <c r="Z120" s="117">
        <v>0</v>
      </c>
      <c r="AA120" s="117">
        <v>0</v>
      </c>
      <c r="AB120" s="117">
        <v>0</v>
      </c>
      <c r="AC120" s="117">
        <v>0</v>
      </c>
      <c r="AD120" s="117">
        <v>0</v>
      </c>
      <c r="AE120" s="117">
        <v>0</v>
      </c>
      <c r="AF120" s="117">
        <v>0</v>
      </c>
      <c r="AG120" s="117">
        <v>8.92E-4</v>
      </c>
      <c r="AH120" s="117">
        <v>0</v>
      </c>
      <c r="AI120" s="117">
        <v>0</v>
      </c>
      <c r="AJ120" s="117">
        <v>0</v>
      </c>
      <c r="AK120" s="117">
        <v>0</v>
      </c>
      <c r="AL120" s="117">
        <v>0</v>
      </c>
      <c r="AM120" s="117">
        <v>7.9500000000000003E-4</v>
      </c>
      <c r="AN120" s="125"/>
    </row>
    <row r="121" spans="1:40" ht="15" customHeight="1" x14ac:dyDescent="0.25">
      <c r="A121" s="115" t="s">
        <v>1954</v>
      </c>
      <c r="B121" s="113" t="s">
        <v>1586</v>
      </c>
      <c r="C121" s="66" t="s">
        <v>99</v>
      </c>
      <c r="D121" s="113"/>
      <c r="E121" s="113"/>
      <c r="F121" s="155">
        <v>1</v>
      </c>
      <c r="G121" s="141">
        <f t="shared" si="1"/>
        <v>243.32</v>
      </c>
      <c r="H121" s="113">
        <v>243.32</v>
      </c>
      <c r="I121" s="113">
        <v>0</v>
      </c>
      <c r="J121" s="113">
        <v>0</v>
      </c>
      <c r="K121" s="117">
        <v>145.26353111111101</v>
      </c>
      <c r="L121" s="117">
        <v>365.276817467684</v>
      </c>
      <c r="M121" s="117">
        <v>82.636064943177701</v>
      </c>
      <c r="N121" s="117">
        <v>38.284663238787999</v>
      </c>
      <c r="O121" s="117">
        <v>0</v>
      </c>
      <c r="P121" s="117">
        <v>0</v>
      </c>
      <c r="Q121" s="117">
        <v>0</v>
      </c>
      <c r="R121" s="117">
        <v>0</v>
      </c>
      <c r="S121" s="117">
        <v>0</v>
      </c>
      <c r="T121" s="117">
        <v>0</v>
      </c>
      <c r="U121" s="117">
        <v>0</v>
      </c>
      <c r="V121" s="117">
        <v>1</v>
      </c>
      <c r="W121" s="117">
        <v>1.1497E-3</v>
      </c>
      <c r="X121" s="117">
        <v>5.8560000000000001E-3</v>
      </c>
      <c r="Y121" s="117">
        <v>0</v>
      </c>
      <c r="Z121" s="117">
        <v>0</v>
      </c>
      <c r="AA121" s="117">
        <v>0</v>
      </c>
      <c r="AB121" s="117">
        <v>0</v>
      </c>
      <c r="AC121" s="117">
        <v>0</v>
      </c>
      <c r="AD121" s="117">
        <v>0</v>
      </c>
      <c r="AE121" s="117">
        <v>0</v>
      </c>
      <c r="AF121" s="117">
        <v>0</v>
      </c>
      <c r="AG121" s="117">
        <v>1.1150000000000001E-3</v>
      </c>
      <c r="AH121" s="117">
        <v>0</v>
      </c>
      <c r="AI121" s="117">
        <v>0</v>
      </c>
      <c r="AJ121" s="117">
        <v>0</v>
      </c>
      <c r="AK121" s="117">
        <v>0</v>
      </c>
      <c r="AL121" s="117">
        <v>0</v>
      </c>
      <c r="AM121" s="117">
        <v>9.9400000000000009E-4</v>
      </c>
      <c r="AN121" s="125"/>
    </row>
    <row r="122" spans="1:40" ht="15" customHeight="1" x14ac:dyDescent="0.25">
      <c r="A122" s="115" t="s">
        <v>1955</v>
      </c>
      <c r="B122" s="113" t="s">
        <v>1587</v>
      </c>
      <c r="C122" s="66" t="s">
        <v>100</v>
      </c>
      <c r="D122" s="113"/>
      <c r="E122" s="113"/>
      <c r="F122" s="155">
        <v>1</v>
      </c>
      <c r="G122" s="141">
        <f t="shared" si="1"/>
        <v>326.10000000000002</v>
      </c>
      <c r="H122" s="113">
        <v>326.10000000000002</v>
      </c>
      <c r="I122" s="113">
        <v>0</v>
      </c>
      <c r="J122" s="113">
        <v>0</v>
      </c>
      <c r="K122" s="117">
        <v>196.428611111111</v>
      </c>
      <c r="L122" s="117">
        <v>467.41924154998998</v>
      </c>
      <c r="M122" s="117">
        <v>111.742344002778</v>
      </c>
      <c r="N122" s="117">
        <v>48.990210706854498</v>
      </c>
      <c r="O122" s="117">
        <v>0</v>
      </c>
      <c r="P122" s="117">
        <v>0</v>
      </c>
      <c r="Q122" s="117">
        <v>0</v>
      </c>
      <c r="R122" s="117">
        <v>0</v>
      </c>
      <c r="S122" s="117">
        <v>0</v>
      </c>
      <c r="T122" s="117">
        <v>0</v>
      </c>
      <c r="U122" s="117">
        <v>0</v>
      </c>
      <c r="V122" s="117">
        <v>1</v>
      </c>
      <c r="W122" s="117">
        <v>1.1497E-3</v>
      </c>
      <c r="X122" s="117">
        <v>6.3400000000000001E-3</v>
      </c>
      <c r="Y122" s="117">
        <v>0</v>
      </c>
      <c r="Z122" s="117">
        <v>0</v>
      </c>
      <c r="AA122" s="117">
        <v>0</v>
      </c>
      <c r="AB122" s="117">
        <v>0</v>
      </c>
      <c r="AC122" s="117">
        <v>0</v>
      </c>
      <c r="AD122" s="117">
        <v>0</v>
      </c>
      <c r="AE122" s="117">
        <v>0</v>
      </c>
      <c r="AF122" s="117">
        <v>0</v>
      </c>
      <c r="AG122" s="117">
        <v>2.4520000000000002E-3</v>
      </c>
      <c r="AH122" s="117">
        <v>0</v>
      </c>
      <c r="AI122" s="117">
        <v>0</v>
      </c>
      <c r="AJ122" s="117">
        <v>0</v>
      </c>
      <c r="AK122" s="117">
        <v>0</v>
      </c>
      <c r="AL122" s="117">
        <v>0</v>
      </c>
      <c r="AM122" s="117">
        <v>2.1870000000000001E-3</v>
      </c>
      <c r="AN122" s="125"/>
    </row>
    <row r="123" spans="1:40" ht="15" customHeight="1" x14ac:dyDescent="0.25">
      <c r="A123" s="115" t="s">
        <v>1956</v>
      </c>
      <c r="B123" s="113" t="s">
        <v>1588</v>
      </c>
      <c r="C123" s="66" t="s">
        <v>101</v>
      </c>
      <c r="D123" s="113"/>
      <c r="E123" s="113"/>
      <c r="F123" s="155">
        <v>1</v>
      </c>
      <c r="G123" s="141">
        <f t="shared" si="1"/>
        <v>241.4</v>
      </c>
      <c r="H123" s="113">
        <v>241.4</v>
      </c>
      <c r="I123" s="113">
        <v>0</v>
      </c>
      <c r="J123" s="113">
        <v>0</v>
      </c>
      <c r="K123" s="117">
        <v>146.01673333333301</v>
      </c>
      <c r="L123" s="117">
        <v>369.04215009709401</v>
      </c>
      <c r="M123" s="117">
        <v>83.064539091333302</v>
      </c>
      <c r="N123" s="117">
        <v>38.679307751676497</v>
      </c>
      <c r="O123" s="117">
        <v>0</v>
      </c>
      <c r="P123" s="117">
        <v>0</v>
      </c>
      <c r="Q123" s="117">
        <v>0</v>
      </c>
      <c r="R123" s="117">
        <v>0</v>
      </c>
      <c r="S123" s="117">
        <v>0</v>
      </c>
      <c r="T123" s="117">
        <v>0</v>
      </c>
      <c r="U123" s="117">
        <v>0</v>
      </c>
      <c r="V123" s="117">
        <v>1</v>
      </c>
      <c r="W123" s="117">
        <v>1.1497E-3</v>
      </c>
      <c r="X123" s="117">
        <v>5.9969999999999997E-3</v>
      </c>
      <c r="Y123" s="117">
        <v>0</v>
      </c>
      <c r="Z123" s="117">
        <v>0</v>
      </c>
      <c r="AA123" s="117">
        <v>0</v>
      </c>
      <c r="AB123" s="117">
        <v>0</v>
      </c>
      <c r="AC123" s="117">
        <v>0</v>
      </c>
      <c r="AD123" s="117">
        <v>0</v>
      </c>
      <c r="AE123" s="117">
        <v>0</v>
      </c>
      <c r="AF123" s="117">
        <v>0</v>
      </c>
      <c r="AG123" s="117">
        <v>1.1150000000000001E-3</v>
      </c>
      <c r="AH123" s="117">
        <v>0</v>
      </c>
      <c r="AI123" s="117">
        <v>0</v>
      </c>
      <c r="AJ123" s="117">
        <v>0</v>
      </c>
      <c r="AK123" s="117">
        <v>0</v>
      </c>
      <c r="AL123" s="117">
        <v>0</v>
      </c>
      <c r="AM123" s="117">
        <v>9.9400000000000009E-4</v>
      </c>
      <c r="AN123" s="125"/>
    </row>
    <row r="124" spans="1:40" ht="15" customHeight="1" x14ac:dyDescent="0.25">
      <c r="A124" s="115" t="s">
        <v>1053</v>
      </c>
      <c r="B124" s="113" t="s">
        <v>1589</v>
      </c>
      <c r="C124" s="66" t="s">
        <v>37</v>
      </c>
      <c r="D124" s="113"/>
      <c r="E124" s="113"/>
      <c r="F124" s="155">
        <v>2</v>
      </c>
      <c r="G124" s="141">
        <f t="shared" si="1"/>
        <v>372.8</v>
      </c>
      <c r="H124" s="113">
        <v>372.8</v>
      </c>
      <c r="I124" s="113">
        <v>0</v>
      </c>
      <c r="J124" s="113">
        <v>0</v>
      </c>
      <c r="K124" s="117">
        <v>708.43077936507905</v>
      </c>
      <c r="L124" s="117">
        <v>1705.92486759083</v>
      </c>
      <c r="M124" s="117">
        <v>403.00501745741298</v>
      </c>
      <c r="N124" s="117">
        <v>178.79798537219401</v>
      </c>
      <c r="O124" s="117">
        <v>8.9309000000000003E-3</v>
      </c>
      <c r="P124" s="117">
        <v>1.6787E-3</v>
      </c>
      <c r="Q124" s="117">
        <v>0</v>
      </c>
      <c r="R124" s="117">
        <v>0</v>
      </c>
      <c r="S124" s="117">
        <v>0</v>
      </c>
      <c r="T124" s="117">
        <v>1.6053E-3</v>
      </c>
      <c r="U124" s="117">
        <v>0</v>
      </c>
      <c r="V124" s="117">
        <v>1</v>
      </c>
      <c r="W124" s="117">
        <v>2.4897999999999999E-3</v>
      </c>
      <c r="X124" s="117">
        <v>1.8148000000000001E-2</v>
      </c>
      <c r="Y124" s="117">
        <v>1.0407999999999999E-3</v>
      </c>
      <c r="Z124" s="117">
        <v>8.8710000000000004E-4</v>
      </c>
      <c r="AA124" s="117">
        <v>7.5860000000000001E-4</v>
      </c>
      <c r="AB124" s="117">
        <v>0</v>
      </c>
      <c r="AC124" s="117">
        <v>0</v>
      </c>
      <c r="AD124" s="117">
        <v>5.1062748994170303E-4</v>
      </c>
      <c r="AE124" s="117">
        <v>0</v>
      </c>
      <c r="AF124" s="117">
        <v>0</v>
      </c>
      <c r="AG124" s="117">
        <v>1.9151999999999999E-2</v>
      </c>
      <c r="AH124" s="117">
        <v>0</v>
      </c>
      <c r="AI124" s="117">
        <v>6.5300000000000004E-4</v>
      </c>
      <c r="AJ124" s="117">
        <v>8.0289999999999997E-3</v>
      </c>
      <c r="AK124" s="117">
        <v>0</v>
      </c>
      <c r="AL124" s="117">
        <v>0</v>
      </c>
      <c r="AM124" s="117">
        <v>6.339E-3</v>
      </c>
      <c r="AN124" s="125"/>
    </row>
    <row r="125" spans="1:40" ht="15" customHeight="1" x14ac:dyDescent="0.25">
      <c r="A125" s="115" t="s">
        <v>1957</v>
      </c>
      <c r="B125" s="113" t="s">
        <v>1590</v>
      </c>
      <c r="C125" s="66" t="s">
        <v>210</v>
      </c>
      <c r="D125" s="113"/>
      <c r="E125" s="113"/>
      <c r="F125" s="155">
        <v>2</v>
      </c>
      <c r="G125" s="141">
        <f t="shared" si="1"/>
        <v>409.93</v>
      </c>
      <c r="H125" s="113">
        <v>409.93</v>
      </c>
      <c r="I125" s="113">
        <v>0</v>
      </c>
      <c r="J125" s="113">
        <v>0</v>
      </c>
      <c r="K125" s="117">
        <v>993.50157460317405</v>
      </c>
      <c r="L125" s="117">
        <v>2237.2855660149698</v>
      </c>
      <c r="M125" s="117">
        <v>565.17324074450801</v>
      </c>
      <c r="N125" s="117">
        <v>234.489900174029</v>
      </c>
      <c r="O125" s="117">
        <v>9.0934999999999992E-3</v>
      </c>
      <c r="P125" s="117">
        <v>2.0823E-3</v>
      </c>
      <c r="Q125" s="117">
        <v>0</v>
      </c>
      <c r="R125" s="117">
        <v>0</v>
      </c>
      <c r="S125" s="117">
        <v>0</v>
      </c>
      <c r="T125" s="117">
        <v>4.3206000000000104E-3</v>
      </c>
      <c r="U125" s="117">
        <v>0</v>
      </c>
      <c r="V125" s="117">
        <v>1</v>
      </c>
      <c r="W125" s="117">
        <v>2.5157000000000001E-3</v>
      </c>
      <c r="X125" s="117">
        <v>2.2297000000000001E-2</v>
      </c>
      <c r="Y125" s="117">
        <v>1.0512E-3</v>
      </c>
      <c r="Z125" s="117">
        <v>1.1004000000000001E-3</v>
      </c>
      <c r="AA125" s="117">
        <v>5.4270000000000002E-4</v>
      </c>
      <c r="AB125" s="117">
        <v>0</v>
      </c>
      <c r="AC125" s="117">
        <v>0</v>
      </c>
      <c r="AD125" s="117">
        <v>3.1143998908215802E-4</v>
      </c>
      <c r="AE125" s="117">
        <v>5.3790000000000001E-4</v>
      </c>
      <c r="AF125" s="117">
        <v>0</v>
      </c>
      <c r="AG125" s="117">
        <v>3.0551999999999999E-2</v>
      </c>
      <c r="AH125" s="117">
        <v>0</v>
      </c>
      <c r="AI125" s="117">
        <v>4.2640000000000004E-3</v>
      </c>
      <c r="AJ125" s="117">
        <v>1.5436999999999999E-2</v>
      </c>
      <c r="AK125" s="117">
        <v>0</v>
      </c>
      <c r="AL125" s="117">
        <v>0</v>
      </c>
      <c r="AM125" s="117">
        <v>9.5370000000000003E-3</v>
      </c>
      <c r="AN125" s="125"/>
    </row>
    <row r="126" spans="1:40" ht="15" customHeight="1" x14ac:dyDescent="0.25">
      <c r="A126" s="115" t="s">
        <v>1011</v>
      </c>
      <c r="B126" s="113" t="s">
        <v>1591</v>
      </c>
      <c r="C126" s="66" t="s">
        <v>211</v>
      </c>
      <c r="D126" s="113"/>
      <c r="E126" s="113"/>
      <c r="F126" s="155">
        <v>2</v>
      </c>
      <c r="G126" s="141">
        <f t="shared" si="1"/>
        <v>403.93</v>
      </c>
      <c r="H126" s="113">
        <v>403.93</v>
      </c>
      <c r="I126" s="113">
        <v>0</v>
      </c>
      <c r="J126" s="113">
        <v>0</v>
      </c>
      <c r="K126" s="117">
        <v>999.53157460317402</v>
      </c>
      <c r="L126" s="117">
        <v>2280.5833318302002</v>
      </c>
      <c r="M126" s="117">
        <v>568.603526844508</v>
      </c>
      <c r="N126" s="117">
        <v>239.027939009123</v>
      </c>
      <c r="O126" s="117">
        <v>9.0934999999999992E-3</v>
      </c>
      <c r="P126" s="117">
        <v>2.0823E-3</v>
      </c>
      <c r="Q126" s="117">
        <v>0</v>
      </c>
      <c r="R126" s="117">
        <v>0</v>
      </c>
      <c r="S126" s="117">
        <v>0</v>
      </c>
      <c r="T126" s="117">
        <v>4.3206000000000104E-3</v>
      </c>
      <c r="U126" s="117">
        <v>0</v>
      </c>
      <c r="V126" s="117">
        <v>1</v>
      </c>
      <c r="W126" s="117">
        <v>2.4897999999999999E-3</v>
      </c>
      <c r="X126" s="117">
        <v>2.2297000000000001E-2</v>
      </c>
      <c r="Y126" s="117">
        <v>1.0512E-3</v>
      </c>
      <c r="Z126" s="117">
        <v>1.1004000000000001E-3</v>
      </c>
      <c r="AA126" s="117">
        <v>5.262E-4</v>
      </c>
      <c r="AB126" s="117">
        <v>0</v>
      </c>
      <c r="AC126" s="117">
        <v>0</v>
      </c>
      <c r="AD126" s="117">
        <v>3.1143998908215802E-4</v>
      </c>
      <c r="AE126" s="117">
        <v>5.2510000000000002E-4</v>
      </c>
      <c r="AF126" s="117">
        <v>0</v>
      </c>
      <c r="AG126" s="117">
        <v>3.0567E-2</v>
      </c>
      <c r="AH126" s="117">
        <v>0</v>
      </c>
      <c r="AI126" s="117">
        <v>2.2590000000000002E-3</v>
      </c>
      <c r="AJ126" s="117">
        <v>1.5764E-2</v>
      </c>
      <c r="AK126" s="117">
        <v>0</v>
      </c>
      <c r="AL126" s="117">
        <v>0</v>
      </c>
      <c r="AM126" s="117">
        <v>1.2909E-2</v>
      </c>
      <c r="AN126" s="125"/>
    </row>
    <row r="127" spans="1:40" ht="15" customHeight="1" x14ac:dyDescent="0.25">
      <c r="A127" s="115" t="s">
        <v>1958</v>
      </c>
      <c r="B127" s="113" t="s">
        <v>1592</v>
      </c>
      <c r="C127" s="66" t="s">
        <v>212</v>
      </c>
      <c r="D127" s="113"/>
      <c r="E127" s="113"/>
      <c r="F127" s="155">
        <v>2</v>
      </c>
      <c r="G127" s="141">
        <f t="shared" si="1"/>
        <v>924.5</v>
      </c>
      <c r="H127" s="113">
        <v>821.7</v>
      </c>
      <c r="I127" s="113">
        <v>0</v>
      </c>
      <c r="J127" s="113">
        <v>102.8</v>
      </c>
      <c r="K127" s="117">
        <v>1867.1663047618999</v>
      </c>
      <c r="L127" s="117">
        <v>4297.7176899890301</v>
      </c>
      <c r="M127" s="117">
        <v>1062.1748957898999</v>
      </c>
      <c r="N127" s="117">
        <v>450.44379108775098</v>
      </c>
      <c r="O127" s="117">
        <v>1.90986E-2</v>
      </c>
      <c r="P127" s="117">
        <v>4.0622000000000002E-3</v>
      </c>
      <c r="Q127" s="117">
        <v>0</v>
      </c>
      <c r="R127" s="117">
        <v>0</v>
      </c>
      <c r="S127" s="117">
        <v>0</v>
      </c>
      <c r="T127" s="117">
        <v>5.8694999999999798E-3</v>
      </c>
      <c r="U127" s="117">
        <v>0</v>
      </c>
      <c r="V127" s="117">
        <v>1</v>
      </c>
      <c r="W127" s="117">
        <v>3.4767999999999999E-3</v>
      </c>
      <c r="X127" s="117">
        <v>4.1584999999999997E-2</v>
      </c>
      <c r="Y127" s="117">
        <v>2.2263000000000001E-3</v>
      </c>
      <c r="Z127" s="117">
        <v>2.1467000000000001E-3</v>
      </c>
      <c r="AA127" s="117">
        <v>1.457E-3</v>
      </c>
      <c r="AB127" s="117">
        <v>8.8259999999999999E-4</v>
      </c>
      <c r="AC127" s="117">
        <v>0</v>
      </c>
      <c r="AD127" s="117">
        <v>4.7075254430682499E-4</v>
      </c>
      <c r="AE127" s="117">
        <v>1.1386E-3</v>
      </c>
      <c r="AF127" s="117">
        <v>0</v>
      </c>
      <c r="AG127" s="117">
        <v>6.3240000000000005E-2</v>
      </c>
      <c r="AH127" s="117">
        <v>0</v>
      </c>
      <c r="AI127" s="117">
        <v>1.3259999999999999E-3</v>
      </c>
      <c r="AJ127" s="117">
        <v>2.9855E-2</v>
      </c>
      <c r="AK127" s="117">
        <v>0</v>
      </c>
      <c r="AL127" s="117">
        <v>0</v>
      </c>
      <c r="AM127" s="117">
        <v>1.5025E-2</v>
      </c>
      <c r="AN127" s="125"/>
    </row>
    <row r="128" spans="1:40" ht="15" customHeight="1" x14ac:dyDescent="0.25">
      <c r="A128" s="115" t="s">
        <v>1012</v>
      </c>
      <c r="B128" s="113" t="s">
        <v>1593</v>
      </c>
      <c r="C128" s="66" t="s">
        <v>213</v>
      </c>
      <c r="D128" s="113"/>
      <c r="E128" s="113"/>
      <c r="F128" s="155">
        <v>2</v>
      </c>
      <c r="G128" s="141">
        <f t="shared" si="1"/>
        <v>909.2</v>
      </c>
      <c r="H128" s="113">
        <v>654.20000000000005</v>
      </c>
      <c r="I128" s="113">
        <v>0</v>
      </c>
      <c r="J128" s="113">
        <v>255</v>
      </c>
      <c r="K128" s="117">
        <v>2085.0552817460298</v>
      </c>
      <c r="L128" s="117">
        <v>4573.2101317282404</v>
      </c>
      <c r="M128" s="117">
        <v>1186.1253981268601</v>
      </c>
      <c r="N128" s="117">
        <v>479.31815390643698</v>
      </c>
      <c r="O128" s="117">
        <v>1.8085500000000001E-2</v>
      </c>
      <c r="P128" s="117">
        <v>4.0622000000000002E-3</v>
      </c>
      <c r="Q128" s="117">
        <v>0</v>
      </c>
      <c r="R128" s="117">
        <v>0</v>
      </c>
      <c r="S128" s="117">
        <v>0</v>
      </c>
      <c r="T128" s="117">
        <v>5.8694999999999798E-3</v>
      </c>
      <c r="U128" s="117">
        <v>0</v>
      </c>
      <c r="V128" s="117">
        <v>1</v>
      </c>
      <c r="W128" s="117">
        <v>4.1815000000000003E-3</v>
      </c>
      <c r="X128" s="117">
        <v>4.3886000000000001E-2</v>
      </c>
      <c r="Y128" s="117">
        <v>2.1979999999999999E-3</v>
      </c>
      <c r="Z128" s="117">
        <v>2.1467000000000001E-3</v>
      </c>
      <c r="AA128" s="117">
        <v>1.6153000000000001E-3</v>
      </c>
      <c r="AB128" s="117">
        <v>0</v>
      </c>
      <c r="AC128" s="117">
        <v>0</v>
      </c>
      <c r="AD128" s="117">
        <v>4.7075254430682499E-4</v>
      </c>
      <c r="AE128" s="117">
        <v>0</v>
      </c>
      <c r="AF128" s="117">
        <v>0</v>
      </c>
      <c r="AG128" s="117">
        <v>9.7502000000000005E-2</v>
      </c>
      <c r="AH128" s="117">
        <v>0</v>
      </c>
      <c r="AI128" s="117">
        <v>2.6900000000000001E-3</v>
      </c>
      <c r="AJ128" s="117">
        <v>2.7739E-2</v>
      </c>
      <c r="AK128" s="117">
        <v>0</v>
      </c>
      <c r="AL128" s="117">
        <v>0</v>
      </c>
      <c r="AM128" s="117">
        <v>1.1624000000000001E-2</v>
      </c>
      <c r="AN128" s="125"/>
    </row>
    <row r="129" spans="1:40" ht="15" customHeight="1" x14ac:dyDescent="0.25">
      <c r="A129" s="115" t="s">
        <v>1029</v>
      </c>
      <c r="B129" s="113" t="s">
        <v>1594</v>
      </c>
      <c r="C129" s="66" t="s">
        <v>214</v>
      </c>
      <c r="D129" s="113"/>
      <c r="E129" s="113"/>
      <c r="F129" s="155">
        <v>2</v>
      </c>
      <c r="G129" s="141">
        <f t="shared" si="1"/>
        <v>253.5</v>
      </c>
      <c r="H129" s="113">
        <v>253.5</v>
      </c>
      <c r="I129" s="113">
        <v>0</v>
      </c>
      <c r="J129" s="113">
        <v>0</v>
      </c>
      <c r="K129" s="117">
        <v>333.22425873015902</v>
      </c>
      <c r="L129" s="117">
        <v>808.02930743167303</v>
      </c>
      <c r="M129" s="117">
        <v>189.56128406382501</v>
      </c>
      <c r="N129" s="117">
        <v>84.689551711913595</v>
      </c>
      <c r="O129" s="117">
        <v>6.1025999999999997E-3</v>
      </c>
      <c r="P129" s="117">
        <v>1.4032000000000001E-3</v>
      </c>
      <c r="Q129" s="117">
        <v>0</v>
      </c>
      <c r="R129" s="117">
        <v>0</v>
      </c>
      <c r="S129" s="117">
        <v>0</v>
      </c>
      <c r="T129" s="117">
        <v>3.3391957773273098E-3</v>
      </c>
      <c r="U129" s="117">
        <v>0</v>
      </c>
      <c r="V129" s="117">
        <v>1</v>
      </c>
      <c r="W129" s="117">
        <v>1.325E-3</v>
      </c>
      <c r="X129" s="117">
        <v>1.2551E-2</v>
      </c>
      <c r="Y129" s="117">
        <v>7.9750000000000003E-4</v>
      </c>
      <c r="Z129" s="117">
        <v>7.4149999999999997E-4</v>
      </c>
      <c r="AA129" s="117">
        <v>1.896E-4</v>
      </c>
      <c r="AB129" s="117">
        <v>0</v>
      </c>
      <c r="AC129" s="117">
        <v>0</v>
      </c>
      <c r="AD129" s="117">
        <v>2.06636004989865E-4</v>
      </c>
      <c r="AE129" s="117">
        <v>0</v>
      </c>
      <c r="AF129" s="117">
        <v>0</v>
      </c>
      <c r="AG129" s="117">
        <v>0</v>
      </c>
      <c r="AH129" s="117">
        <v>0</v>
      </c>
      <c r="AI129" s="117">
        <v>0</v>
      </c>
      <c r="AJ129" s="117">
        <v>0</v>
      </c>
      <c r="AK129" s="117">
        <v>0</v>
      </c>
      <c r="AL129" s="117">
        <v>0</v>
      </c>
      <c r="AM129" s="117">
        <v>0</v>
      </c>
      <c r="AN129" s="125"/>
    </row>
    <row r="130" spans="1:40" ht="15" customHeight="1" x14ac:dyDescent="0.25">
      <c r="A130" s="115" t="s">
        <v>1013</v>
      </c>
      <c r="B130" s="113" t="s">
        <v>1595</v>
      </c>
      <c r="C130" s="66" t="s">
        <v>215</v>
      </c>
      <c r="D130" s="113"/>
      <c r="E130" s="113"/>
      <c r="F130" s="155">
        <v>2</v>
      </c>
      <c r="G130" s="141">
        <f t="shared" si="1"/>
        <v>171.6</v>
      </c>
      <c r="H130" s="113">
        <v>171.6</v>
      </c>
      <c r="I130" s="113">
        <v>0</v>
      </c>
      <c r="J130" s="113">
        <v>0</v>
      </c>
      <c r="K130" s="117">
        <v>237.74836349206399</v>
      </c>
      <c r="L130" s="117">
        <v>555.39055856448795</v>
      </c>
      <c r="M130" s="117">
        <v>135.24791153973001</v>
      </c>
      <c r="N130" s="117">
        <v>58.210484443143997</v>
      </c>
      <c r="O130" s="117">
        <v>4.6356000000000001E-3</v>
      </c>
      <c r="P130" s="117">
        <v>9.9310000000000002E-4</v>
      </c>
      <c r="Q130" s="117">
        <v>0</v>
      </c>
      <c r="R130" s="117">
        <v>0</v>
      </c>
      <c r="S130" s="117">
        <v>0</v>
      </c>
      <c r="T130" s="117">
        <v>1.004E-4</v>
      </c>
      <c r="U130" s="117">
        <v>0</v>
      </c>
      <c r="V130" s="117">
        <v>1</v>
      </c>
      <c r="W130" s="117">
        <v>1.2015000000000001E-3</v>
      </c>
      <c r="X130" s="117">
        <v>1.01E-2</v>
      </c>
      <c r="Y130" s="117">
        <v>5.5699999999999999E-4</v>
      </c>
      <c r="Z130" s="117">
        <v>5.2479999999999996E-4</v>
      </c>
      <c r="AA130" s="117">
        <v>0</v>
      </c>
      <c r="AB130" s="117">
        <v>0</v>
      </c>
      <c r="AC130" s="117">
        <v>0</v>
      </c>
      <c r="AD130" s="117">
        <v>0</v>
      </c>
      <c r="AE130" s="117">
        <v>1.9019999999999999E-4</v>
      </c>
      <c r="AF130" s="117">
        <v>0</v>
      </c>
      <c r="AG130" s="117">
        <v>4.46E-4</v>
      </c>
      <c r="AH130" s="117">
        <v>0</v>
      </c>
      <c r="AI130" s="117">
        <v>0</v>
      </c>
      <c r="AJ130" s="117">
        <v>0</v>
      </c>
      <c r="AK130" s="117">
        <v>0</v>
      </c>
      <c r="AL130" s="117">
        <v>0</v>
      </c>
      <c r="AM130" s="117">
        <v>3.9800000000000002E-4</v>
      </c>
      <c r="AN130" s="125"/>
    </row>
    <row r="131" spans="1:40" ht="15" customHeight="1" x14ac:dyDescent="0.25">
      <c r="A131" s="115" t="s">
        <v>1959</v>
      </c>
      <c r="B131" s="113" t="s">
        <v>1596</v>
      </c>
      <c r="C131" s="66" t="s">
        <v>216</v>
      </c>
      <c r="D131" s="113"/>
      <c r="E131" s="113"/>
      <c r="F131" s="155">
        <v>2</v>
      </c>
      <c r="G131" s="141">
        <f t="shared" si="1"/>
        <v>506.90000000000003</v>
      </c>
      <c r="H131" s="113">
        <v>311.60000000000002</v>
      </c>
      <c r="I131" s="113">
        <v>0</v>
      </c>
      <c r="J131" s="113">
        <v>195.3</v>
      </c>
      <c r="K131" s="117">
        <v>972.948834761905</v>
      </c>
      <c r="L131" s="117">
        <v>2174.12790378726</v>
      </c>
      <c r="M131" s="117">
        <v>553.48140363100504</v>
      </c>
      <c r="N131" s="117">
        <v>227.87034559594301</v>
      </c>
      <c r="O131" s="117">
        <v>8.0741000000000007E-3</v>
      </c>
      <c r="P131" s="117">
        <v>1.7139E-3</v>
      </c>
      <c r="Q131" s="117">
        <v>0</v>
      </c>
      <c r="R131" s="117">
        <v>0</v>
      </c>
      <c r="S131" s="117">
        <v>0</v>
      </c>
      <c r="T131" s="117">
        <v>3.3580358360716699E-3</v>
      </c>
      <c r="U131" s="117">
        <v>0</v>
      </c>
      <c r="V131" s="117">
        <v>1</v>
      </c>
      <c r="W131" s="117">
        <v>1.6634E-3</v>
      </c>
      <c r="X131" s="117">
        <v>1.9741999999999999E-2</v>
      </c>
      <c r="Y131" s="117">
        <v>1.0411000000000001E-3</v>
      </c>
      <c r="Z131" s="117">
        <v>9.0569999999999995E-4</v>
      </c>
      <c r="AA131" s="117">
        <v>6.9760000000000004E-4</v>
      </c>
      <c r="AB131" s="117">
        <v>0</v>
      </c>
      <c r="AC131" s="117">
        <v>0</v>
      </c>
      <c r="AD131" s="117">
        <v>2.0872713745427501E-4</v>
      </c>
      <c r="AE131" s="117">
        <v>0</v>
      </c>
      <c r="AF131" s="117">
        <v>0</v>
      </c>
      <c r="AG131" s="117">
        <v>3.7754999999999997E-2</v>
      </c>
      <c r="AH131" s="117">
        <v>0</v>
      </c>
      <c r="AI131" s="117">
        <v>1.3060000000000001E-3</v>
      </c>
      <c r="AJ131" s="117">
        <v>1.4708000000000001E-2</v>
      </c>
      <c r="AK131" s="117">
        <v>0</v>
      </c>
      <c r="AL131" s="117">
        <v>0</v>
      </c>
      <c r="AM131" s="117">
        <v>9.6919999999999992E-3</v>
      </c>
      <c r="AN131" s="125"/>
    </row>
    <row r="132" spans="1:40" ht="15" customHeight="1" x14ac:dyDescent="0.25">
      <c r="A132" s="115" t="s">
        <v>1960</v>
      </c>
      <c r="B132" s="113" t="s">
        <v>1597</v>
      </c>
      <c r="C132" s="66" t="s">
        <v>217</v>
      </c>
      <c r="D132" s="113"/>
      <c r="E132" s="113"/>
      <c r="F132" s="155">
        <v>2</v>
      </c>
      <c r="G132" s="141">
        <f t="shared" si="1"/>
        <v>452.1</v>
      </c>
      <c r="H132" s="113">
        <v>387.5</v>
      </c>
      <c r="I132" s="113">
        <v>0</v>
      </c>
      <c r="J132" s="113">
        <v>64.599999999999994</v>
      </c>
      <c r="K132" s="117">
        <v>999.00289095238099</v>
      </c>
      <c r="L132" s="117">
        <v>2161.4908956650802</v>
      </c>
      <c r="M132" s="117">
        <v>568.30277457608099</v>
      </c>
      <c r="N132" s="117">
        <v>226.545860774657</v>
      </c>
      <c r="O132" s="117">
        <v>8.2879000000000008E-3</v>
      </c>
      <c r="P132" s="117">
        <v>1.6915999999999999E-3</v>
      </c>
      <c r="Q132" s="117">
        <v>0</v>
      </c>
      <c r="R132" s="117">
        <v>0</v>
      </c>
      <c r="S132" s="117">
        <v>0</v>
      </c>
      <c r="T132" s="117">
        <v>3.3517561502143301E-3</v>
      </c>
      <c r="U132" s="117">
        <v>0</v>
      </c>
      <c r="V132" s="117">
        <v>1</v>
      </c>
      <c r="W132" s="117">
        <v>2.2315999999999998E-3</v>
      </c>
      <c r="X132" s="117">
        <v>1.9099000000000001E-2</v>
      </c>
      <c r="Y132" s="117">
        <v>9.7599999999999998E-4</v>
      </c>
      <c r="Z132" s="117">
        <v>8.9389999999999999E-4</v>
      </c>
      <c r="AA132" s="117">
        <v>5.7819999999999996E-4</v>
      </c>
      <c r="AB132" s="117">
        <v>0</v>
      </c>
      <c r="AC132" s="117">
        <v>0</v>
      </c>
      <c r="AD132" s="117">
        <v>2.0799289929800599E-4</v>
      </c>
      <c r="AE132" s="117">
        <v>0</v>
      </c>
      <c r="AF132" s="117">
        <v>0</v>
      </c>
      <c r="AG132" s="117">
        <v>3.7400000000000003E-2</v>
      </c>
      <c r="AH132" s="117">
        <v>0</v>
      </c>
      <c r="AI132" s="117">
        <v>1.286E-3</v>
      </c>
      <c r="AJ132" s="117">
        <v>1.7648E-2</v>
      </c>
      <c r="AK132" s="117">
        <v>0</v>
      </c>
      <c r="AL132" s="117">
        <v>0</v>
      </c>
      <c r="AM132" s="117">
        <v>1.2145E-2</v>
      </c>
      <c r="AN132" s="125"/>
    </row>
    <row r="133" spans="1:40" ht="15" customHeight="1" x14ac:dyDescent="0.25">
      <c r="A133" s="115" t="s">
        <v>852</v>
      </c>
      <c r="B133" s="113" t="s">
        <v>1598</v>
      </c>
      <c r="C133" s="66" t="s">
        <v>218</v>
      </c>
      <c r="D133" s="113"/>
      <c r="E133" s="113"/>
      <c r="F133" s="155">
        <v>2</v>
      </c>
      <c r="G133" s="141">
        <f t="shared" si="1"/>
        <v>379</v>
      </c>
      <c r="H133" s="113">
        <v>321.10000000000002</v>
      </c>
      <c r="I133" s="113">
        <v>0</v>
      </c>
      <c r="J133" s="113">
        <v>57.9</v>
      </c>
      <c r="K133" s="117">
        <v>821.69932539682497</v>
      </c>
      <c r="L133" s="117">
        <v>1810.8586768969899</v>
      </c>
      <c r="M133" s="117">
        <v>467.44009523849201</v>
      </c>
      <c r="N133" s="117">
        <v>189.79609792557301</v>
      </c>
      <c r="O133" s="117">
        <v>8.6613000000000002E-3</v>
      </c>
      <c r="P133" s="117">
        <v>2.0022999999999998E-3</v>
      </c>
      <c r="Q133" s="117">
        <v>0</v>
      </c>
      <c r="R133" s="117">
        <v>0</v>
      </c>
      <c r="S133" s="117">
        <v>0</v>
      </c>
      <c r="T133" s="117">
        <v>2.9204999999999899E-3</v>
      </c>
      <c r="U133" s="117">
        <v>0</v>
      </c>
      <c r="V133" s="117">
        <v>1</v>
      </c>
      <c r="W133" s="117">
        <v>2.5157000000000001E-3</v>
      </c>
      <c r="X133" s="117">
        <v>1.8408000000000001E-2</v>
      </c>
      <c r="Y133" s="117">
        <v>9.898000000000001E-4</v>
      </c>
      <c r="Z133" s="117">
        <v>1.0581E-3</v>
      </c>
      <c r="AA133" s="117">
        <v>3.8779999999999999E-4</v>
      </c>
      <c r="AB133" s="117">
        <v>0</v>
      </c>
      <c r="AC133" s="117">
        <v>0</v>
      </c>
      <c r="AD133" s="117">
        <v>1.52907412078408E-4</v>
      </c>
      <c r="AE133" s="117">
        <v>0</v>
      </c>
      <c r="AF133" s="117">
        <v>0</v>
      </c>
      <c r="AG133" s="117">
        <v>2.2231999999999998E-2</v>
      </c>
      <c r="AH133" s="117">
        <v>0</v>
      </c>
      <c r="AI133" s="117">
        <v>2.2850000000000001E-3</v>
      </c>
      <c r="AJ133" s="117">
        <v>1.5458E-2</v>
      </c>
      <c r="AK133" s="117">
        <v>0</v>
      </c>
      <c r="AL133" s="117">
        <v>0</v>
      </c>
      <c r="AM133" s="117">
        <v>6.3689999999999997E-3</v>
      </c>
      <c r="AN133" s="125"/>
    </row>
    <row r="134" spans="1:40" ht="15" customHeight="1" x14ac:dyDescent="0.25">
      <c r="A134" s="115" t="s">
        <v>1014</v>
      </c>
      <c r="B134" s="113" t="s">
        <v>1599</v>
      </c>
      <c r="C134" s="66" t="s">
        <v>219</v>
      </c>
      <c r="D134" s="113"/>
      <c r="E134" s="113"/>
      <c r="F134" s="155">
        <v>2</v>
      </c>
      <c r="G134" s="141">
        <f t="shared" si="1"/>
        <v>766.3</v>
      </c>
      <c r="H134" s="113">
        <v>685.8</v>
      </c>
      <c r="I134" s="113">
        <v>0</v>
      </c>
      <c r="J134" s="113">
        <v>80.5</v>
      </c>
      <c r="K134" s="117">
        <v>1896.1353341269801</v>
      </c>
      <c r="L134" s="117">
        <v>4238.2832201969404</v>
      </c>
      <c r="M134" s="117">
        <v>1078.65450752482</v>
      </c>
      <c r="N134" s="117">
        <v>444.214464308841</v>
      </c>
      <c r="O134" s="117">
        <v>1.70616E-2</v>
      </c>
      <c r="P134" s="117">
        <v>3.6040999999999998E-3</v>
      </c>
      <c r="Q134" s="117">
        <v>0</v>
      </c>
      <c r="R134" s="117">
        <v>0</v>
      </c>
      <c r="S134" s="117">
        <v>0</v>
      </c>
      <c r="T134" s="117">
        <v>5.9493999999999901E-3</v>
      </c>
      <c r="U134" s="117">
        <v>0</v>
      </c>
      <c r="V134" s="117">
        <v>1</v>
      </c>
      <c r="W134" s="117">
        <v>4.4371999999999997E-3</v>
      </c>
      <c r="X134" s="117">
        <v>4.9741E-2</v>
      </c>
      <c r="Y134" s="117">
        <v>2.124E-3</v>
      </c>
      <c r="Z134" s="117">
        <v>1.9046E-3</v>
      </c>
      <c r="AA134" s="117">
        <v>9.6909999999999997E-4</v>
      </c>
      <c r="AB134" s="117">
        <v>0</v>
      </c>
      <c r="AC134" s="117">
        <v>0</v>
      </c>
      <c r="AD134" s="117">
        <v>4.7024603163087599E-4</v>
      </c>
      <c r="AE134" s="117">
        <v>0</v>
      </c>
      <c r="AF134" s="117">
        <v>0</v>
      </c>
      <c r="AG134" s="117">
        <v>5.4274999999999997E-2</v>
      </c>
      <c r="AH134" s="117">
        <v>0</v>
      </c>
      <c r="AI134" s="117">
        <v>8.4000000000000003E-4</v>
      </c>
      <c r="AJ134" s="117">
        <v>3.0054999999999998E-2</v>
      </c>
      <c r="AK134" s="117">
        <v>0</v>
      </c>
      <c r="AL134" s="117">
        <v>0</v>
      </c>
      <c r="AM134" s="117">
        <v>2.7508999999999999E-2</v>
      </c>
      <c r="AN134" s="125"/>
    </row>
    <row r="135" spans="1:40" ht="15" customHeight="1" x14ac:dyDescent="0.25">
      <c r="A135" s="115" t="s">
        <v>854</v>
      </c>
      <c r="B135" s="113" t="s">
        <v>1600</v>
      </c>
      <c r="C135" s="66" t="s">
        <v>220</v>
      </c>
      <c r="D135" s="113"/>
      <c r="E135" s="113"/>
      <c r="F135" s="155">
        <v>2</v>
      </c>
      <c r="G135" s="141">
        <f t="shared" si="1"/>
        <v>994.8</v>
      </c>
      <c r="H135" s="113">
        <v>699</v>
      </c>
      <c r="I135" s="113">
        <v>0</v>
      </c>
      <c r="J135" s="113">
        <v>295.8</v>
      </c>
      <c r="K135" s="117">
        <v>2230.7524966666701</v>
      </c>
      <c r="L135" s="117">
        <v>4923.4321063868501</v>
      </c>
      <c r="M135" s="117">
        <v>1269.0081727787699</v>
      </c>
      <c r="N135" s="117">
        <v>516.02491907040599</v>
      </c>
      <c r="O135" s="117">
        <v>1.7700500000000001E-2</v>
      </c>
      <c r="P135" s="117">
        <v>4.3248999999999996E-3</v>
      </c>
      <c r="Q135" s="117">
        <v>0</v>
      </c>
      <c r="R135" s="117">
        <v>0</v>
      </c>
      <c r="S135" s="117">
        <v>0</v>
      </c>
      <c r="T135" s="117">
        <v>5.9493999999999901E-3</v>
      </c>
      <c r="U135" s="117">
        <v>0</v>
      </c>
      <c r="V135" s="117">
        <v>1</v>
      </c>
      <c r="W135" s="117">
        <v>4.4654999999999999E-3</v>
      </c>
      <c r="X135" s="117">
        <v>4.3025000000000001E-2</v>
      </c>
      <c r="Y135" s="117">
        <v>2.2434999999999998E-3</v>
      </c>
      <c r="Z135" s="117">
        <v>2.2855000000000002E-3</v>
      </c>
      <c r="AA135" s="117">
        <v>1.5782999999999999E-3</v>
      </c>
      <c r="AB135" s="117">
        <v>0</v>
      </c>
      <c r="AC135" s="117">
        <v>0</v>
      </c>
      <c r="AD135" s="117">
        <v>4.7024603163087599E-4</v>
      </c>
      <c r="AE135" s="117">
        <v>0</v>
      </c>
      <c r="AF135" s="117">
        <v>0</v>
      </c>
      <c r="AG135" s="117">
        <v>8.9268E-2</v>
      </c>
      <c r="AH135" s="117">
        <v>0</v>
      </c>
      <c r="AI135" s="117">
        <v>3.0219999999999999E-3</v>
      </c>
      <c r="AJ135" s="117">
        <v>3.0755999999999999E-2</v>
      </c>
      <c r="AK135" s="117">
        <v>0</v>
      </c>
      <c r="AL135" s="117">
        <v>0</v>
      </c>
      <c r="AM135" s="117">
        <v>3.3708000000000002E-2</v>
      </c>
      <c r="AN135" s="125"/>
    </row>
    <row r="136" spans="1:40" ht="15" customHeight="1" x14ac:dyDescent="0.25">
      <c r="A136" s="115" t="s">
        <v>1961</v>
      </c>
      <c r="B136" s="113" t="s">
        <v>1601</v>
      </c>
      <c r="C136" s="66" t="s">
        <v>221</v>
      </c>
      <c r="D136" s="113"/>
      <c r="E136" s="113"/>
      <c r="F136" s="155">
        <v>2</v>
      </c>
      <c r="G136" s="141">
        <f t="shared" si="1"/>
        <v>598.30999999999995</v>
      </c>
      <c r="H136" s="113">
        <v>468.01</v>
      </c>
      <c r="I136" s="113">
        <v>0</v>
      </c>
      <c r="J136" s="113">
        <v>130.30000000000001</v>
      </c>
      <c r="K136" s="117">
        <v>1328.5973507936501</v>
      </c>
      <c r="L136" s="117">
        <v>3048.6709636075402</v>
      </c>
      <c r="M136" s="117">
        <v>755.79917494598396</v>
      </c>
      <c r="N136" s="117">
        <v>319.53120369570598</v>
      </c>
      <c r="O136" s="117">
        <v>1.3349700000000001E-2</v>
      </c>
      <c r="P136" s="117">
        <v>3.6200999999999998E-3</v>
      </c>
      <c r="Q136" s="117">
        <v>0</v>
      </c>
      <c r="R136" s="117">
        <v>0</v>
      </c>
      <c r="S136" s="117">
        <v>0</v>
      </c>
      <c r="T136" s="117">
        <v>4.3834000000000199E-3</v>
      </c>
      <c r="U136" s="117">
        <v>0</v>
      </c>
      <c r="V136" s="117">
        <v>1</v>
      </c>
      <c r="W136" s="117">
        <v>2.9342000000000001E-3</v>
      </c>
      <c r="X136" s="117">
        <v>3.1309999999999998E-2</v>
      </c>
      <c r="Y136" s="117">
        <v>1.702E-3</v>
      </c>
      <c r="Z136" s="117">
        <v>1.913E-3</v>
      </c>
      <c r="AA136" s="117">
        <v>5.9860000000000002E-4</v>
      </c>
      <c r="AB136" s="117">
        <v>0</v>
      </c>
      <c r="AC136" s="117">
        <v>0</v>
      </c>
      <c r="AD136" s="117">
        <v>3.1111869334701699E-4</v>
      </c>
      <c r="AE136" s="117">
        <v>0</v>
      </c>
      <c r="AF136" s="117">
        <v>0</v>
      </c>
      <c r="AG136" s="117">
        <v>4.2430000000000002E-2</v>
      </c>
      <c r="AH136" s="117">
        <v>0</v>
      </c>
      <c r="AI136" s="117">
        <v>0</v>
      </c>
      <c r="AJ136" s="117">
        <v>2.1870000000000001E-2</v>
      </c>
      <c r="AK136" s="117">
        <v>0</v>
      </c>
      <c r="AL136" s="117">
        <v>0</v>
      </c>
      <c r="AM136" s="117">
        <v>1.2824E-2</v>
      </c>
      <c r="AN136" s="125"/>
    </row>
    <row r="137" spans="1:40" ht="15" customHeight="1" x14ac:dyDescent="0.25">
      <c r="A137" s="115" t="s">
        <v>857</v>
      </c>
      <c r="B137" s="113" t="s">
        <v>1602</v>
      </c>
      <c r="C137" s="66" t="s">
        <v>222</v>
      </c>
      <c r="D137" s="113"/>
      <c r="E137" s="113"/>
      <c r="F137" s="155">
        <v>2</v>
      </c>
      <c r="G137" s="141">
        <f t="shared" si="1"/>
        <v>465.59999999999997</v>
      </c>
      <c r="H137" s="113">
        <v>349.9</v>
      </c>
      <c r="I137" s="113">
        <v>0</v>
      </c>
      <c r="J137" s="113">
        <v>115.7</v>
      </c>
      <c r="K137" s="117">
        <v>1232.8480285714299</v>
      </c>
      <c r="L137" s="117">
        <v>2706.60057828445</v>
      </c>
      <c r="M137" s="117">
        <v>701.33025801342899</v>
      </c>
      <c r="N137" s="117">
        <v>283.67880660999299</v>
      </c>
      <c r="O137" s="117">
        <v>8.0187000000000001E-3</v>
      </c>
      <c r="P137" s="117">
        <v>3.4759000000000001E-3</v>
      </c>
      <c r="Q137" s="117">
        <v>0</v>
      </c>
      <c r="R137" s="117">
        <v>0</v>
      </c>
      <c r="S137" s="117">
        <v>0</v>
      </c>
      <c r="T137" s="117">
        <v>4.3834000000000199E-3</v>
      </c>
      <c r="U137" s="117">
        <v>0</v>
      </c>
      <c r="V137" s="117">
        <v>1</v>
      </c>
      <c r="W137" s="117">
        <v>1.9734000000000002E-3</v>
      </c>
      <c r="X137" s="117">
        <v>2.6483E-2</v>
      </c>
      <c r="Y137" s="117">
        <v>1.1914E-3</v>
      </c>
      <c r="Z137" s="117">
        <v>1.8368E-3</v>
      </c>
      <c r="AA137" s="117">
        <v>5.8049999999999996E-4</v>
      </c>
      <c r="AB137" s="117">
        <v>0</v>
      </c>
      <c r="AC137" s="117">
        <v>0</v>
      </c>
      <c r="AD137" s="117">
        <v>3.1111869334701699E-4</v>
      </c>
      <c r="AE137" s="117">
        <v>0</v>
      </c>
      <c r="AF137" s="117">
        <v>0</v>
      </c>
      <c r="AG137" s="117">
        <v>6.8085999999999994E-2</v>
      </c>
      <c r="AH137" s="117">
        <v>0</v>
      </c>
      <c r="AI137" s="117">
        <v>1.513E-3</v>
      </c>
      <c r="AJ137" s="117">
        <v>8.371E-3</v>
      </c>
      <c r="AK137" s="117">
        <v>0</v>
      </c>
      <c r="AL137" s="117">
        <v>0</v>
      </c>
      <c r="AM137" s="117">
        <v>8.3619999999999996E-3</v>
      </c>
      <c r="AN137" s="125"/>
    </row>
    <row r="138" spans="1:40" ht="15" customHeight="1" x14ac:dyDescent="0.25">
      <c r="A138" s="115" t="s">
        <v>1962</v>
      </c>
      <c r="B138" s="113" t="s">
        <v>1603</v>
      </c>
      <c r="C138" s="66" t="s">
        <v>223</v>
      </c>
      <c r="D138" s="113"/>
      <c r="E138" s="113"/>
      <c r="F138" s="155">
        <v>2</v>
      </c>
      <c r="G138" s="141">
        <f t="shared" si="1"/>
        <v>475.2</v>
      </c>
      <c r="H138" s="113">
        <v>475.2</v>
      </c>
      <c r="I138" s="113">
        <v>0</v>
      </c>
      <c r="J138" s="113">
        <v>0</v>
      </c>
      <c r="K138" s="117">
        <v>1242.77575555556</v>
      </c>
      <c r="L138" s="117">
        <v>2728.6266735183999</v>
      </c>
      <c r="M138" s="117">
        <v>706.97784406288895</v>
      </c>
      <c r="N138" s="117">
        <v>285.98736165146403</v>
      </c>
      <c r="O138" s="117">
        <v>1.2905700000000001E-2</v>
      </c>
      <c r="P138" s="117">
        <v>2.8993000000000001E-3</v>
      </c>
      <c r="Q138" s="117">
        <v>0</v>
      </c>
      <c r="R138" s="117">
        <v>0</v>
      </c>
      <c r="S138" s="117">
        <v>0</v>
      </c>
      <c r="T138" s="117">
        <v>4.3206000000000104E-3</v>
      </c>
      <c r="U138" s="117">
        <v>0</v>
      </c>
      <c r="V138" s="117">
        <v>1</v>
      </c>
      <c r="W138" s="117">
        <v>2.6112000000000002E-3</v>
      </c>
      <c r="X138" s="117">
        <v>2.9947000000000001E-2</v>
      </c>
      <c r="Y138" s="117">
        <v>1.6692E-3</v>
      </c>
      <c r="Z138" s="117">
        <v>1.5321E-3</v>
      </c>
      <c r="AA138" s="117">
        <v>5.6939999999999996E-4</v>
      </c>
      <c r="AB138" s="117">
        <v>0</v>
      </c>
      <c r="AC138" s="117">
        <v>0</v>
      </c>
      <c r="AD138" s="117">
        <v>3.1143998908215802E-4</v>
      </c>
      <c r="AE138" s="117">
        <v>0</v>
      </c>
      <c r="AF138" s="117">
        <v>0</v>
      </c>
      <c r="AG138" s="117">
        <v>5.6575E-2</v>
      </c>
      <c r="AH138" s="117">
        <v>0</v>
      </c>
      <c r="AI138" s="117">
        <v>1.0989999999999999E-3</v>
      </c>
      <c r="AJ138" s="117">
        <v>1.1338000000000001E-2</v>
      </c>
      <c r="AK138" s="117">
        <v>0</v>
      </c>
      <c r="AL138" s="117">
        <v>0</v>
      </c>
      <c r="AM138" s="117">
        <v>6.0169999999999998E-3</v>
      </c>
      <c r="AN138" s="125"/>
    </row>
    <row r="139" spans="1:40" ht="15" customHeight="1" x14ac:dyDescent="0.25">
      <c r="A139" s="115" t="s">
        <v>860</v>
      </c>
      <c r="B139" s="113" t="s">
        <v>1604</v>
      </c>
      <c r="C139" s="66" t="s">
        <v>224</v>
      </c>
      <c r="D139" s="113"/>
      <c r="E139" s="113"/>
      <c r="F139" s="155">
        <v>2</v>
      </c>
      <c r="G139" s="141">
        <f t="shared" ref="G139:G202" si="2">H139+J139</f>
        <v>498.78</v>
      </c>
      <c r="H139" s="113">
        <v>498.78</v>
      </c>
      <c r="I139" s="113">
        <v>0</v>
      </c>
      <c r="J139" s="113">
        <v>0</v>
      </c>
      <c r="K139" s="117">
        <v>1282.3741523809499</v>
      </c>
      <c r="L139" s="117">
        <v>2845.7701925879901</v>
      </c>
      <c r="M139" s="117">
        <v>729.50418406495203</v>
      </c>
      <c r="N139" s="117">
        <v>298.26517388514702</v>
      </c>
      <c r="O139" s="117">
        <v>6.7553999999999999E-3</v>
      </c>
      <c r="P139" s="117">
        <v>3.3798000000000001E-3</v>
      </c>
      <c r="Q139" s="117">
        <v>0</v>
      </c>
      <c r="R139" s="117">
        <v>0</v>
      </c>
      <c r="S139" s="117">
        <v>0</v>
      </c>
      <c r="T139" s="117">
        <v>4.3834000000000199E-3</v>
      </c>
      <c r="U139" s="117">
        <v>0</v>
      </c>
      <c r="V139" s="117">
        <v>1</v>
      </c>
      <c r="W139" s="117">
        <v>2.6112000000000002E-3</v>
      </c>
      <c r="X139" s="117">
        <v>3.1932000000000002E-2</v>
      </c>
      <c r="Y139" s="117">
        <v>1.0633000000000001E-3</v>
      </c>
      <c r="Z139" s="117">
        <v>1.7861000000000001E-3</v>
      </c>
      <c r="AA139" s="117">
        <v>4.3800000000000002E-4</v>
      </c>
      <c r="AB139" s="117">
        <v>0</v>
      </c>
      <c r="AC139" s="117">
        <v>0</v>
      </c>
      <c r="AD139" s="117">
        <v>3.1111869334701699E-4</v>
      </c>
      <c r="AE139" s="117">
        <v>0</v>
      </c>
      <c r="AF139" s="117">
        <v>0</v>
      </c>
      <c r="AG139" s="117">
        <v>6.4476000000000006E-2</v>
      </c>
      <c r="AH139" s="117">
        <v>0</v>
      </c>
      <c r="AI139" s="117">
        <v>1.403E-3</v>
      </c>
      <c r="AJ139" s="117">
        <v>1.1882999999999999E-2</v>
      </c>
      <c r="AK139" s="117">
        <v>0</v>
      </c>
      <c r="AL139" s="117">
        <v>0</v>
      </c>
      <c r="AM139" s="117">
        <v>7.7990000000000004E-3</v>
      </c>
      <c r="AN139" s="125"/>
    </row>
    <row r="140" spans="1:40" ht="15" customHeight="1" x14ac:dyDescent="0.25">
      <c r="A140" s="115" t="s">
        <v>1963</v>
      </c>
      <c r="B140" s="113" t="s">
        <v>1605</v>
      </c>
      <c r="C140" s="66" t="s">
        <v>225</v>
      </c>
      <c r="D140" s="113"/>
      <c r="E140" s="113"/>
      <c r="F140" s="155">
        <v>2</v>
      </c>
      <c r="G140" s="141">
        <f t="shared" si="2"/>
        <v>626.29999999999995</v>
      </c>
      <c r="H140" s="113">
        <v>626.29999999999995</v>
      </c>
      <c r="I140" s="113">
        <v>0</v>
      </c>
      <c r="J140" s="113">
        <v>0</v>
      </c>
      <c r="K140" s="117">
        <v>1475.4618619047601</v>
      </c>
      <c r="L140" s="117">
        <v>3266.5618260843498</v>
      </c>
      <c r="M140" s="117">
        <v>839.34598938176202</v>
      </c>
      <c r="N140" s="117">
        <v>342.36834499190002</v>
      </c>
      <c r="O140" s="117">
        <v>1.32979E-2</v>
      </c>
      <c r="P140" s="117">
        <v>2.6846999999999999E-3</v>
      </c>
      <c r="Q140" s="117">
        <v>0</v>
      </c>
      <c r="R140" s="117">
        <v>0</v>
      </c>
      <c r="S140" s="117">
        <v>0</v>
      </c>
      <c r="T140" s="117">
        <v>6.4716549737212897E-3</v>
      </c>
      <c r="U140" s="117">
        <v>0</v>
      </c>
      <c r="V140" s="117">
        <v>1</v>
      </c>
      <c r="W140" s="117">
        <v>3.7475999999999998E-3</v>
      </c>
      <c r="X140" s="117">
        <v>3.1147999999999999E-2</v>
      </c>
      <c r="Y140" s="117">
        <v>1.5277000000000001E-3</v>
      </c>
      <c r="Z140" s="117">
        <v>1.4187E-3</v>
      </c>
      <c r="AA140" s="117">
        <v>8.4210000000000003E-4</v>
      </c>
      <c r="AB140" s="117">
        <v>0</v>
      </c>
      <c r="AC140" s="117">
        <v>0</v>
      </c>
      <c r="AD140" s="117">
        <v>5.5992356749134497E-4</v>
      </c>
      <c r="AE140" s="117">
        <v>0</v>
      </c>
      <c r="AF140" s="117">
        <v>0</v>
      </c>
      <c r="AG140" s="117">
        <v>5.4186999999999999E-2</v>
      </c>
      <c r="AH140" s="117">
        <v>0</v>
      </c>
      <c r="AI140" s="117">
        <v>1.519E-3</v>
      </c>
      <c r="AJ140" s="117">
        <v>2.8235E-2</v>
      </c>
      <c r="AK140" s="117">
        <v>0</v>
      </c>
      <c r="AL140" s="117">
        <v>0</v>
      </c>
      <c r="AM140" s="117">
        <v>8.8280000000000008E-3</v>
      </c>
      <c r="AN140" s="125"/>
    </row>
    <row r="141" spans="1:40" ht="15" customHeight="1" x14ac:dyDescent="0.25">
      <c r="A141" s="115" t="s">
        <v>1964</v>
      </c>
      <c r="B141" s="113" t="s">
        <v>1606</v>
      </c>
      <c r="C141" s="66" t="s">
        <v>226</v>
      </c>
      <c r="D141" s="113"/>
      <c r="E141" s="113"/>
      <c r="F141" s="155">
        <v>2</v>
      </c>
      <c r="G141" s="141">
        <f t="shared" si="2"/>
        <v>373.5</v>
      </c>
      <c r="H141" s="113">
        <v>373.5</v>
      </c>
      <c r="I141" s="113">
        <v>0</v>
      </c>
      <c r="J141" s="113">
        <v>0</v>
      </c>
      <c r="K141" s="117">
        <v>462.12687857142902</v>
      </c>
      <c r="L141" s="117">
        <v>1124.2531336894899</v>
      </c>
      <c r="M141" s="117">
        <v>262.89011741292802</v>
      </c>
      <c r="N141" s="117">
        <v>117.832970941995</v>
      </c>
      <c r="O141" s="117">
        <v>8.8999999999999999E-3</v>
      </c>
      <c r="P141" s="117">
        <v>2.0566999999999998E-3</v>
      </c>
      <c r="Q141" s="117">
        <v>0</v>
      </c>
      <c r="R141" s="117">
        <v>0</v>
      </c>
      <c r="S141" s="117">
        <v>0</v>
      </c>
      <c r="T141" s="117">
        <v>2.4673278820718501E-3</v>
      </c>
      <c r="U141" s="117">
        <v>0</v>
      </c>
      <c r="V141" s="117">
        <v>1</v>
      </c>
      <c r="W141" s="117">
        <v>1.6944E-3</v>
      </c>
      <c r="X141" s="117">
        <v>1.6244000000000001E-2</v>
      </c>
      <c r="Y141" s="117">
        <v>1.0349999999999999E-3</v>
      </c>
      <c r="Z141" s="117">
        <v>1.0869E-3</v>
      </c>
      <c r="AA141" s="117">
        <v>0</v>
      </c>
      <c r="AB141" s="117">
        <v>0</v>
      </c>
      <c r="AC141" s="117">
        <v>0</v>
      </c>
      <c r="AD141" s="117">
        <v>2.46635941633245E-4</v>
      </c>
      <c r="AE141" s="117">
        <v>0</v>
      </c>
      <c r="AF141" s="117">
        <v>0</v>
      </c>
      <c r="AG141" s="117">
        <v>1.5610000000000001E-3</v>
      </c>
      <c r="AH141" s="117">
        <v>0</v>
      </c>
      <c r="AI141" s="117">
        <v>0</v>
      </c>
      <c r="AJ141" s="117">
        <v>4.26E-4</v>
      </c>
      <c r="AK141" s="117">
        <v>0</v>
      </c>
      <c r="AL141" s="117">
        <v>0</v>
      </c>
      <c r="AM141" s="117">
        <v>1.392E-3</v>
      </c>
      <c r="AN141" s="125"/>
    </row>
    <row r="142" spans="1:40" ht="15" customHeight="1" x14ac:dyDescent="0.25">
      <c r="A142" s="115" t="s">
        <v>1965</v>
      </c>
      <c r="B142" s="113" t="s">
        <v>1607</v>
      </c>
      <c r="C142" s="66" t="s">
        <v>227</v>
      </c>
      <c r="D142" s="113"/>
      <c r="E142" s="113"/>
      <c r="F142" s="155">
        <v>2</v>
      </c>
      <c r="G142" s="141">
        <f t="shared" si="2"/>
        <v>744.59999999999991</v>
      </c>
      <c r="H142" s="113">
        <v>539.29999999999995</v>
      </c>
      <c r="I142" s="113">
        <v>0</v>
      </c>
      <c r="J142" s="113">
        <v>205.3</v>
      </c>
      <c r="K142" s="117">
        <v>1438.3566436507899</v>
      </c>
      <c r="L142" s="117">
        <v>3187.6324834066399</v>
      </c>
      <c r="M142" s="117">
        <v>818.23794387362705</v>
      </c>
      <c r="N142" s="117">
        <v>334.09576058584997</v>
      </c>
      <c r="O142" s="117">
        <v>1.3574900000000001E-2</v>
      </c>
      <c r="P142" s="117">
        <v>3.4055000000000001E-3</v>
      </c>
      <c r="Q142" s="117">
        <v>0</v>
      </c>
      <c r="R142" s="117">
        <v>0</v>
      </c>
      <c r="S142" s="117">
        <v>0</v>
      </c>
      <c r="T142" s="117">
        <v>7.3249333708007101E-3</v>
      </c>
      <c r="U142" s="117">
        <v>0</v>
      </c>
      <c r="V142" s="117">
        <v>1</v>
      </c>
      <c r="W142" s="117">
        <v>3.4505999999999998E-3</v>
      </c>
      <c r="X142" s="117">
        <v>2.7609000000000002E-2</v>
      </c>
      <c r="Y142" s="117">
        <v>1.6056E-3</v>
      </c>
      <c r="Z142" s="117">
        <v>1.7995999999999999E-3</v>
      </c>
      <c r="AA142" s="117">
        <v>1.1703E-3</v>
      </c>
      <c r="AB142" s="117">
        <v>0</v>
      </c>
      <c r="AC142" s="117">
        <v>0</v>
      </c>
      <c r="AD142" s="117">
        <v>6.5799854017675101E-4</v>
      </c>
      <c r="AE142" s="117">
        <v>0</v>
      </c>
      <c r="AF142" s="117">
        <v>0</v>
      </c>
      <c r="AG142" s="117">
        <v>4.1439999999999998E-2</v>
      </c>
      <c r="AH142" s="117">
        <v>0</v>
      </c>
      <c r="AI142" s="117">
        <v>1.0510000000000001E-3</v>
      </c>
      <c r="AJ142" s="117">
        <v>2.0771000000000001E-2</v>
      </c>
      <c r="AK142" s="117">
        <v>0</v>
      </c>
      <c r="AL142" s="117">
        <v>0</v>
      </c>
      <c r="AM142" s="117">
        <v>2.213E-2</v>
      </c>
      <c r="AN142" s="125"/>
    </row>
    <row r="143" spans="1:40" ht="15" customHeight="1" x14ac:dyDescent="0.25">
      <c r="A143" s="115" t="s">
        <v>1966</v>
      </c>
      <c r="B143" s="113" t="s">
        <v>1608</v>
      </c>
      <c r="C143" s="66" t="s">
        <v>228</v>
      </c>
      <c r="D143" s="113"/>
      <c r="E143" s="113"/>
      <c r="F143" s="155">
        <v>2</v>
      </c>
      <c r="G143" s="141">
        <f t="shared" si="2"/>
        <v>422.9</v>
      </c>
      <c r="H143" s="113">
        <v>422.9</v>
      </c>
      <c r="I143" s="113">
        <v>0</v>
      </c>
      <c r="J143" s="113">
        <v>0</v>
      </c>
      <c r="K143" s="117">
        <v>1013.30574555556</v>
      </c>
      <c r="L143" s="117">
        <v>2207.48491270061</v>
      </c>
      <c r="M143" s="117">
        <v>576.43923947418898</v>
      </c>
      <c r="N143" s="117">
        <v>231.36649370015101</v>
      </c>
      <c r="O143" s="117">
        <v>9.0810999999999999E-3</v>
      </c>
      <c r="P143" s="117">
        <v>1.6433999999999999E-3</v>
      </c>
      <c r="Q143" s="117">
        <v>0</v>
      </c>
      <c r="R143" s="117">
        <v>0</v>
      </c>
      <c r="S143" s="117">
        <v>0</v>
      </c>
      <c r="T143" s="117">
        <v>3.3391957773273098E-3</v>
      </c>
      <c r="U143" s="117">
        <v>0</v>
      </c>
      <c r="V143" s="117">
        <v>1</v>
      </c>
      <c r="W143" s="117">
        <v>2.5027000000000001E-3</v>
      </c>
      <c r="X143" s="117">
        <v>1.6688999999999999E-2</v>
      </c>
      <c r="Y143" s="117">
        <v>9.8689999999999997E-4</v>
      </c>
      <c r="Z143" s="117">
        <v>8.6850000000000002E-4</v>
      </c>
      <c r="AA143" s="117">
        <v>6.3330000000000005E-4</v>
      </c>
      <c r="AB143" s="117">
        <v>0</v>
      </c>
      <c r="AC143" s="117">
        <v>0</v>
      </c>
      <c r="AD143" s="117">
        <v>2.06636004989865E-4</v>
      </c>
      <c r="AE143" s="117">
        <v>0</v>
      </c>
      <c r="AF143" s="117">
        <v>0</v>
      </c>
      <c r="AG143" s="117">
        <v>5.2054000000000003E-2</v>
      </c>
      <c r="AH143" s="117">
        <v>0</v>
      </c>
      <c r="AI143" s="117">
        <v>1.9499999999999999E-3</v>
      </c>
      <c r="AJ143" s="117">
        <v>1.3624000000000001E-2</v>
      </c>
      <c r="AK143" s="117">
        <v>0</v>
      </c>
      <c r="AL143" s="117">
        <v>0</v>
      </c>
      <c r="AM143" s="117">
        <v>5.9930000000000001E-3</v>
      </c>
      <c r="AN143" s="125"/>
    </row>
    <row r="144" spans="1:40" ht="15" customHeight="1" x14ac:dyDescent="0.25">
      <c r="A144" s="115" t="s">
        <v>1967</v>
      </c>
      <c r="B144" s="113" t="s">
        <v>1609</v>
      </c>
      <c r="C144" s="66" t="s">
        <v>229</v>
      </c>
      <c r="D144" s="113"/>
      <c r="E144" s="113"/>
      <c r="F144" s="155">
        <v>2</v>
      </c>
      <c r="G144" s="141">
        <f t="shared" si="2"/>
        <v>339.3</v>
      </c>
      <c r="H144" s="113">
        <v>339.3</v>
      </c>
      <c r="I144" s="113">
        <v>0</v>
      </c>
      <c r="J144" s="113">
        <v>0</v>
      </c>
      <c r="K144" s="117">
        <v>690.94727301587295</v>
      </c>
      <c r="L144" s="117">
        <v>1485.9077069984</v>
      </c>
      <c r="M144" s="117">
        <v>393.05917520053998</v>
      </c>
      <c r="N144" s="117">
        <v>155.737986770502</v>
      </c>
      <c r="O144" s="117">
        <v>7.1329999999999996E-3</v>
      </c>
      <c r="P144" s="117">
        <v>1.3775E-3</v>
      </c>
      <c r="Q144" s="117">
        <v>0</v>
      </c>
      <c r="R144" s="117">
        <v>0</v>
      </c>
      <c r="S144" s="117">
        <v>0</v>
      </c>
      <c r="T144" s="117">
        <v>3.2792830578512299E-3</v>
      </c>
      <c r="U144" s="117">
        <v>0</v>
      </c>
      <c r="V144" s="117">
        <v>1</v>
      </c>
      <c r="W144" s="117">
        <v>1.8802999999999999E-3</v>
      </c>
      <c r="X144" s="117">
        <v>1.6299999999999999E-2</v>
      </c>
      <c r="Y144" s="117">
        <v>7.896E-4</v>
      </c>
      <c r="Z144" s="117">
        <v>7.2800000000000002E-4</v>
      </c>
      <c r="AA144" s="117">
        <v>4.1330000000000002E-4</v>
      </c>
      <c r="AB144" s="117">
        <v>0</v>
      </c>
      <c r="AC144" s="117">
        <v>0</v>
      </c>
      <c r="AD144" s="117">
        <v>1.5257300275482E-4</v>
      </c>
      <c r="AE144" s="117">
        <v>0</v>
      </c>
      <c r="AF144" s="117">
        <v>0</v>
      </c>
      <c r="AG144" s="117">
        <v>2.1867999999999999E-2</v>
      </c>
      <c r="AH144" s="117">
        <v>0</v>
      </c>
      <c r="AI144" s="117">
        <v>4.0299999999999998E-4</v>
      </c>
      <c r="AJ144" s="117">
        <v>1.2182E-2</v>
      </c>
      <c r="AK144" s="117">
        <v>0</v>
      </c>
      <c r="AL144" s="117">
        <v>0</v>
      </c>
      <c r="AM144" s="117">
        <v>3.6719999999999999E-3</v>
      </c>
      <c r="AN144" s="125"/>
    </row>
    <row r="145" spans="1:40" ht="15" customHeight="1" x14ac:dyDescent="0.25">
      <c r="A145" s="115" t="s">
        <v>1968</v>
      </c>
      <c r="B145" s="113" t="s">
        <v>1610</v>
      </c>
      <c r="C145" s="66" t="s">
        <v>230</v>
      </c>
      <c r="D145" s="113"/>
      <c r="E145" s="113"/>
      <c r="F145" s="155">
        <v>2</v>
      </c>
      <c r="G145" s="141">
        <f t="shared" si="2"/>
        <v>373.83</v>
      </c>
      <c r="H145" s="113">
        <v>373.83</v>
      </c>
      <c r="I145" s="113">
        <v>0</v>
      </c>
      <c r="J145" s="113">
        <v>0</v>
      </c>
      <c r="K145" s="117">
        <v>420.54203015872997</v>
      </c>
      <c r="L145" s="117">
        <v>1122.0258444132501</v>
      </c>
      <c r="M145" s="117">
        <v>239.233744696397</v>
      </c>
      <c r="N145" s="117">
        <v>117.59952875295301</v>
      </c>
      <c r="O145" s="117">
        <v>8.1767000000000003E-3</v>
      </c>
      <c r="P145" s="117">
        <v>1.4128000000000001E-3</v>
      </c>
      <c r="Q145" s="117">
        <v>0</v>
      </c>
      <c r="R145" s="117">
        <v>0</v>
      </c>
      <c r="S145" s="117">
        <v>0</v>
      </c>
      <c r="T145" s="117">
        <v>4.4939844357976596E-3</v>
      </c>
      <c r="U145" s="117">
        <v>0</v>
      </c>
      <c r="V145" s="117">
        <v>1</v>
      </c>
      <c r="W145" s="117">
        <v>3.9770000000000002E-4</v>
      </c>
      <c r="X145" s="117">
        <v>1.5702000000000001E-2</v>
      </c>
      <c r="Y145" s="117">
        <v>7.8240000000000004E-4</v>
      </c>
      <c r="Z145" s="117">
        <v>7.4660000000000004E-4</v>
      </c>
      <c r="AA145" s="117">
        <v>6.2379999999999998E-4</v>
      </c>
      <c r="AB145" s="117">
        <v>0</v>
      </c>
      <c r="AC145" s="117">
        <v>0</v>
      </c>
      <c r="AD145" s="117">
        <v>6.4364202334630301E-4</v>
      </c>
      <c r="AE145" s="117">
        <v>3.4890000000000002E-4</v>
      </c>
      <c r="AF145" s="117">
        <v>0</v>
      </c>
      <c r="AG145" s="117">
        <v>0</v>
      </c>
      <c r="AH145" s="117">
        <v>0</v>
      </c>
      <c r="AI145" s="117">
        <v>0</v>
      </c>
      <c r="AJ145" s="117">
        <v>0</v>
      </c>
      <c r="AK145" s="117">
        <v>0</v>
      </c>
      <c r="AL145" s="117">
        <v>0</v>
      </c>
      <c r="AM145" s="117">
        <v>0</v>
      </c>
      <c r="AN145" s="125"/>
    </row>
    <row r="146" spans="1:40" ht="15" customHeight="1" x14ac:dyDescent="0.25">
      <c r="A146" s="115" t="s">
        <v>1969</v>
      </c>
      <c r="B146" s="113" t="s">
        <v>1611</v>
      </c>
      <c r="C146" s="66" t="s">
        <v>231</v>
      </c>
      <c r="D146" s="113"/>
      <c r="E146" s="113"/>
      <c r="F146" s="155">
        <v>2</v>
      </c>
      <c r="G146" s="141">
        <f t="shared" si="2"/>
        <v>393</v>
      </c>
      <c r="H146" s="113">
        <v>393</v>
      </c>
      <c r="I146" s="113">
        <v>0</v>
      </c>
      <c r="J146" s="113">
        <v>0</v>
      </c>
      <c r="K146" s="117">
        <v>622.50333952380902</v>
      </c>
      <c r="L146" s="117">
        <v>1381.6024702923501</v>
      </c>
      <c r="M146" s="117">
        <v>354.12347475490998</v>
      </c>
      <c r="N146" s="117">
        <v>144.80575491134201</v>
      </c>
      <c r="O146" s="117">
        <v>6.5728000000000002E-3</v>
      </c>
      <c r="P146" s="117">
        <v>1.1149E-3</v>
      </c>
      <c r="Q146" s="117">
        <v>0</v>
      </c>
      <c r="R146" s="117">
        <v>0</v>
      </c>
      <c r="S146" s="117">
        <v>0</v>
      </c>
      <c r="T146" s="117">
        <v>1.9378442081949101E-3</v>
      </c>
      <c r="U146" s="117">
        <v>0</v>
      </c>
      <c r="V146" s="117">
        <v>1</v>
      </c>
      <c r="W146" s="117">
        <v>1.6944E-3</v>
      </c>
      <c r="X146" s="117">
        <v>1.3410999999999999E-2</v>
      </c>
      <c r="Y146" s="117">
        <v>7.0410000000000004E-4</v>
      </c>
      <c r="Z146" s="117">
        <v>5.8909999999999995E-4</v>
      </c>
      <c r="AA146" s="117">
        <v>3.3119999999999997E-4</v>
      </c>
      <c r="AB146" s="117">
        <v>3.589E-4</v>
      </c>
      <c r="AC146" s="117">
        <v>0</v>
      </c>
      <c r="AD146" s="117">
        <v>2.1279401993355501E-4</v>
      </c>
      <c r="AE146" s="117">
        <v>0</v>
      </c>
      <c r="AF146" s="117">
        <v>0</v>
      </c>
      <c r="AG146" s="117">
        <v>1.7895999999999999E-2</v>
      </c>
      <c r="AH146" s="117">
        <v>0</v>
      </c>
      <c r="AI146" s="117">
        <v>7.18E-4</v>
      </c>
      <c r="AJ146" s="117">
        <v>1.1032E-2</v>
      </c>
      <c r="AK146" s="117">
        <v>0</v>
      </c>
      <c r="AL146" s="117">
        <v>0</v>
      </c>
      <c r="AM146" s="117">
        <v>4.1130000000000003E-3</v>
      </c>
      <c r="AN146" s="125"/>
    </row>
    <row r="147" spans="1:40" ht="15" customHeight="1" x14ac:dyDescent="0.25">
      <c r="A147" s="115" t="s">
        <v>1970</v>
      </c>
      <c r="B147" s="113" t="s">
        <v>1612</v>
      </c>
      <c r="C147" s="66" t="s">
        <v>232</v>
      </c>
      <c r="D147" s="113"/>
      <c r="E147" s="113"/>
      <c r="F147" s="155">
        <v>2</v>
      </c>
      <c r="G147" s="141">
        <f t="shared" si="2"/>
        <v>479.2</v>
      </c>
      <c r="H147" s="113">
        <v>234.6</v>
      </c>
      <c r="I147" s="113">
        <v>0</v>
      </c>
      <c r="J147" s="113">
        <v>244.6</v>
      </c>
      <c r="K147" s="117">
        <v>1291.3860723809501</v>
      </c>
      <c r="L147" s="117">
        <v>2819.5429882715398</v>
      </c>
      <c r="M147" s="117">
        <v>734.63079499535195</v>
      </c>
      <c r="N147" s="117">
        <v>295.51630060074098</v>
      </c>
      <c r="O147" s="117">
        <v>1.0526300000000001E-2</v>
      </c>
      <c r="P147" s="117">
        <v>2.7550999999999999E-3</v>
      </c>
      <c r="Q147" s="117">
        <v>0</v>
      </c>
      <c r="R147" s="117">
        <v>0</v>
      </c>
      <c r="S147" s="117">
        <v>0</v>
      </c>
      <c r="T147" s="117">
        <v>4.3206000000000104E-3</v>
      </c>
      <c r="U147" s="117">
        <v>0</v>
      </c>
      <c r="V147" s="117">
        <v>1</v>
      </c>
      <c r="W147" s="117">
        <v>1.9216000000000001E-3</v>
      </c>
      <c r="X147" s="117">
        <v>2.6225999999999999E-2</v>
      </c>
      <c r="Y147" s="117">
        <v>1.3385000000000001E-3</v>
      </c>
      <c r="Z147" s="117">
        <v>1.4559E-3</v>
      </c>
      <c r="AA147" s="117">
        <v>7.4330000000000002E-4</v>
      </c>
      <c r="AB147" s="117">
        <v>0</v>
      </c>
      <c r="AC147" s="117">
        <v>0</v>
      </c>
      <c r="AD147" s="117">
        <v>3.1143998908215802E-4</v>
      </c>
      <c r="AE147" s="117">
        <v>0</v>
      </c>
      <c r="AF147" s="117">
        <v>0</v>
      </c>
      <c r="AG147" s="117">
        <v>6.7088999999999996E-2</v>
      </c>
      <c r="AH147" s="117">
        <v>0</v>
      </c>
      <c r="AI147" s="117">
        <v>1.8339999999999999E-3</v>
      </c>
      <c r="AJ147" s="117">
        <v>1.1073E-2</v>
      </c>
      <c r="AK147" s="117">
        <v>0</v>
      </c>
      <c r="AL147" s="117">
        <v>0</v>
      </c>
      <c r="AM147" s="117">
        <v>1.2266000000000001E-2</v>
      </c>
      <c r="AN147" s="125"/>
    </row>
    <row r="148" spans="1:40" ht="15" customHeight="1" x14ac:dyDescent="0.25">
      <c r="A148" s="115" t="s">
        <v>1971</v>
      </c>
      <c r="B148" s="113" t="s">
        <v>1613</v>
      </c>
      <c r="C148" s="66" t="s">
        <v>233</v>
      </c>
      <c r="D148" s="113"/>
      <c r="E148" s="113"/>
      <c r="F148" s="155">
        <v>2</v>
      </c>
      <c r="G148" s="141">
        <f t="shared" si="2"/>
        <v>553.20000000000005</v>
      </c>
      <c r="H148" s="113">
        <v>553.20000000000005</v>
      </c>
      <c r="I148" s="113">
        <v>0</v>
      </c>
      <c r="J148" s="113">
        <v>0</v>
      </c>
      <c r="K148" s="117">
        <v>431.576231746031</v>
      </c>
      <c r="L148" s="117">
        <v>1251.0083103540301</v>
      </c>
      <c r="M148" s="117">
        <v>245.51077095336501</v>
      </c>
      <c r="N148" s="117">
        <v>131.11818100820599</v>
      </c>
      <c r="O148" s="117">
        <v>0</v>
      </c>
      <c r="P148" s="117">
        <v>0</v>
      </c>
      <c r="Q148" s="117">
        <v>0</v>
      </c>
      <c r="R148" s="117">
        <v>0</v>
      </c>
      <c r="S148" s="117">
        <v>0</v>
      </c>
      <c r="T148" s="117">
        <v>3.6581921846590999E-3</v>
      </c>
      <c r="U148" s="117">
        <v>0</v>
      </c>
      <c r="V148" s="117">
        <v>1</v>
      </c>
      <c r="W148" s="117">
        <v>2.0554000000000002E-3</v>
      </c>
      <c r="X148" s="117">
        <v>2.3517E-2</v>
      </c>
      <c r="Y148" s="117">
        <v>0</v>
      </c>
      <c r="Z148" s="117">
        <v>0</v>
      </c>
      <c r="AA148" s="117">
        <v>0</v>
      </c>
      <c r="AB148" s="117">
        <v>0</v>
      </c>
      <c r="AC148" s="117">
        <v>0</v>
      </c>
      <c r="AD148" s="117">
        <v>1.8301929545454601E-4</v>
      </c>
      <c r="AE148" s="117">
        <v>3.6309999999999999E-4</v>
      </c>
      <c r="AF148" s="117">
        <v>0</v>
      </c>
      <c r="AG148" s="117">
        <v>0</v>
      </c>
      <c r="AH148" s="117">
        <v>0</v>
      </c>
      <c r="AI148" s="117">
        <v>0</v>
      </c>
      <c r="AJ148" s="117">
        <v>0</v>
      </c>
      <c r="AK148" s="117">
        <v>0</v>
      </c>
      <c r="AL148" s="117">
        <v>0</v>
      </c>
      <c r="AM148" s="117">
        <v>0</v>
      </c>
      <c r="AN148" s="125"/>
    </row>
    <row r="149" spans="1:40" ht="15" customHeight="1" x14ac:dyDescent="0.25">
      <c r="A149" s="115" t="s">
        <v>1972</v>
      </c>
      <c r="B149" s="113" t="s">
        <v>1614</v>
      </c>
      <c r="C149" s="66" t="s">
        <v>234</v>
      </c>
      <c r="D149" s="113"/>
      <c r="E149" s="113"/>
      <c r="F149" s="155">
        <v>2</v>
      </c>
      <c r="G149" s="141">
        <f t="shared" si="2"/>
        <v>358.84</v>
      </c>
      <c r="H149" s="113">
        <v>358.84</v>
      </c>
      <c r="I149" s="113">
        <v>0</v>
      </c>
      <c r="J149" s="113">
        <v>0</v>
      </c>
      <c r="K149" s="117">
        <v>355.52854444444398</v>
      </c>
      <c r="L149" s="117">
        <v>932.26361174326496</v>
      </c>
      <c r="M149" s="117">
        <v>202.249523078111</v>
      </c>
      <c r="N149" s="117">
        <v>97.710549146811701</v>
      </c>
      <c r="O149" s="117">
        <v>5.0352000000000001E-3</v>
      </c>
      <c r="P149" s="117">
        <v>1.1854000000000001E-3</v>
      </c>
      <c r="Q149" s="117">
        <v>0</v>
      </c>
      <c r="R149" s="117">
        <v>0</v>
      </c>
      <c r="S149" s="117">
        <v>0</v>
      </c>
      <c r="T149" s="117">
        <v>2.9547295563139898E-3</v>
      </c>
      <c r="U149" s="117">
        <v>0</v>
      </c>
      <c r="V149" s="117">
        <v>1</v>
      </c>
      <c r="W149" s="117">
        <v>1.1264000000000001E-3</v>
      </c>
      <c r="X149" s="117">
        <v>1.2429000000000001E-2</v>
      </c>
      <c r="Y149" s="117">
        <v>6.5149999999999995E-4</v>
      </c>
      <c r="Z149" s="117">
        <v>6.2640000000000005E-4</v>
      </c>
      <c r="AA149" s="117">
        <v>6.7730000000000004E-4</v>
      </c>
      <c r="AB149" s="117">
        <v>0</v>
      </c>
      <c r="AC149" s="117">
        <v>0</v>
      </c>
      <c r="AD149" s="117">
        <v>6.5346369403734101E-4</v>
      </c>
      <c r="AE149" s="117">
        <v>5.3790000000000001E-4</v>
      </c>
      <c r="AF149" s="117">
        <v>0</v>
      </c>
      <c r="AG149" s="117">
        <v>0</v>
      </c>
      <c r="AH149" s="117">
        <v>0</v>
      </c>
      <c r="AI149" s="117">
        <v>0</v>
      </c>
      <c r="AJ149" s="117">
        <v>0</v>
      </c>
      <c r="AK149" s="117">
        <v>0</v>
      </c>
      <c r="AL149" s="117">
        <v>0</v>
      </c>
      <c r="AM149" s="117">
        <v>0</v>
      </c>
      <c r="AN149" s="125"/>
    </row>
    <row r="150" spans="1:40" ht="15" customHeight="1" x14ac:dyDescent="0.25">
      <c r="A150" s="115" t="s">
        <v>1973</v>
      </c>
      <c r="B150" s="113" t="s">
        <v>1615</v>
      </c>
      <c r="C150" s="66" t="s">
        <v>235</v>
      </c>
      <c r="D150" s="113"/>
      <c r="E150" s="113"/>
      <c r="F150" s="155">
        <v>2</v>
      </c>
      <c r="G150" s="141">
        <f t="shared" si="2"/>
        <v>488.8</v>
      </c>
      <c r="H150" s="113">
        <v>170.2</v>
      </c>
      <c r="I150" s="113">
        <v>0</v>
      </c>
      <c r="J150" s="113">
        <v>318.60000000000002</v>
      </c>
      <c r="K150" s="117">
        <v>997.76318888888898</v>
      </c>
      <c r="L150" s="117">
        <v>2202.7980965368001</v>
      </c>
      <c r="M150" s="117">
        <v>567.59754526322195</v>
      </c>
      <c r="N150" s="117">
        <v>230.87526849802299</v>
      </c>
      <c r="O150" s="117">
        <v>1.05781E-2</v>
      </c>
      <c r="P150" s="117">
        <v>2.7550999999999999E-3</v>
      </c>
      <c r="Q150" s="117">
        <v>0</v>
      </c>
      <c r="R150" s="117">
        <v>0</v>
      </c>
      <c r="S150" s="117">
        <v>0</v>
      </c>
      <c r="T150" s="117">
        <v>4.3206000000000104E-3</v>
      </c>
      <c r="U150" s="117">
        <v>0</v>
      </c>
      <c r="V150" s="117">
        <v>1</v>
      </c>
      <c r="W150" s="117">
        <v>2.6419999999999998E-3</v>
      </c>
      <c r="X150" s="117">
        <v>2.5772E-2</v>
      </c>
      <c r="Y150" s="117">
        <v>1.5026E-3</v>
      </c>
      <c r="Z150" s="117">
        <v>1.4559E-3</v>
      </c>
      <c r="AA150" s="117">
        <v>0</v>
      </c>
      <c r="AB150" s="117">
        <v>0</v>
      </c>
      <c r="AC150" s="117">
        <v>0</v>
      </c>
      <c r="AD150" s="117">
        <v>3.1143998908215802E-4</v>
      </c>
      <c r="AE150" s="117">
        <v>0</v>
      </c>
      <c r="AF150" s="117">
        <v>0</v>
      </c>
      <c r="AG150" s="117">
        <v>3.5518000000000001E-2</v>
      </c>
      <c r="AH150" s="117">
        <v>0</v>
      </c>
      <c r="AI150" s="117">
        <v>1.928E-3</v>
      </c>
      <c r="AJ150" s="117">
        <v>7.4510000000000002E-3</v>
      </c>
      <c r="AK150" s="117">
        <v>0</v>
      </c>
      <c r="AL150" s="117">
        <v>0</v>
      </c>
      <c r="AM150" s="117">
        <v>6.4209999999999996E-3</v>
      </c>
      <c r="AN150" s="125"/>
    </row>
    <row r="151" spans="1:40" ht="15" customHeight="1" x14ac:dyDescent="0.25">
      <c r="A151" s="115" t="s">
        <v>1974</v>
      </c>
      <c r="B151" s="113" t="s">
        <v>1616</v>
      </c>
      <c r="C151" s="66" t="s">
        <v>236</v>
      </c>
      <c r="D151" s="113"/>
      <c r="E151" s="113"/>
      <c r="F151" s="155">
        <v>2</v>
      </c>
      <c r="G151" s="141">
        <f t="shared" si="2"/>
        <v>327.9</v>
      </c>
      <c r="H151" s="113">
        <v>239.5</v>
      </c>
      <c r="I151" s="113">
        <v>0</v>
      </c>
      <c r="J151" s="113">
        <v>88.4</v>
      </c>
      <c r="K151" s="117">
        <v>906.84816984126996</v>
      </c>
      <c r="L151" s="117">
        <v>1985.32294275045</v>
      </c>
      <c r="M151" s="117">
        <v>515.87871837760304</v>
      </c>
      <c r="N151" s="117">
        <v>208.08169762967501</v>
      </c>
      <c r="O151" s="117">
        <v>7.1392000000000001E-3</v>
      </c>
      <c r="P151" s="117">
        <v>1.6659000000000001E-3</v>
      </c>
      <c r="Q151" s="117">
        <v>0</v>
      </c>
      <c r="R151" s="117">
        <v>0</v>
      </c>
      <c r="S151" s="117">
        <v>0</v>
      </c>
      <c r="T151" s="117">
        <v>2.9204999999999899E-3</v>
      </c>
      <c r="U151" s="117">
        <v>0</v>
      </c>
      <c r="V151" s="117">
        <v>1</v>
      </c>
      <c r="W151" s="117">
        <v>2.4355000000000002E-3</v>
      </c>
      <c r="X151" s="117">
        <v>1.7498E-2</v>
      </c>
      <c r="Y151" s="117">
        <v>8.7009999999999995E-4</v>
      </c>
      <c r="Z151" s="117">
        <v>8.8029999999999998E-4</v>
      </c>
      <c r="AA151" s="117">
        <v>5.5999999999999995E-4</v>
      </c>
      <c r="AB151" s="117">
        <v>0</v>
      </c>
      <c r="AC151" s="117">
        <v>0</v>
      </c>
      <c r="AD151" s="117">
        <v>1.52907412078408E-4</v>
      </c>
      <c r="AE151" s="117">
        <v>0</v>
      </c>
      <c r="AF151" s="117">
        <v>0</v>
      </c>
      <c r="AG151" s="117">
        <v>4.3616000000000002E-2</v>
      </c>
      <c r="AH151" s="117">
        <v>0</v>
      </c>
      <c r="AI151" s="117">
        <v>1.359E-3</v>
      </c>
      <c r="AJ151" s="117">
        <v>1.4574999999999999E-2</v>
      </c>
      <c r="AK151" s="117">
        <v>0</v>
      </c>
      <c r="AL151" s="117">
        <v>0</v>
      </c>
      <c r="AM151" s="117">
        <v>5.5979999999999997E-3</v>
      </c>
      <c r="AN151" s="125"/>
    </row>
    <row r="152" spans="1:40" ht="15" customHeight="1" x14ac:dyDescent="0.25">
      <c r="A152" s="115" t="s">
        <v>1055</v>
      </c>
      <c r="B152" s="113" t="s">
        <v>1617</v>
      </c>
      <c r="C152" s="66" t="s">
        <v>237</v>
      </c>
      <c r="D152" s="113"/>
      <c r="E152" s="113"/>
      <c r="F152" s="155">
        <v>2</v>
      </c>
      <c r="G152" s="141">
        <f t="shared" si="2"/>
        <v>354.3</v>
      </c>
      <c r="H152" s="113">
        <v>354.3</v>
      </c>
      <c r="I152" s="113">
        <v>0</v>
      </c>
      <c r="J152" s="113">
        <v>0</v>
      </c>
      <c r="K152" s="117">
        <v>700.54991603174597</v>
      </c>
      <c r="L152" s="117">
        <v>1454.38123857185</v>
      </c>
      <c r="M152" s="117">
        <v>398.52183073297903</v>
      </c>
      <c r="N152" s="117">
        <v>152.43369761471499</v>
      </c>
      <c r="O152" s="117">
        <v>5.8349999999999999E-3</v>
      </c>
      <c r="P152" s="117">
        <v>1.1854000000000001E-3</v>
      </c>
      <c r="Q152" s="117">
        <v>0</v>
      </c>
      <c r="R152" s="117">
        <v>0</v>
      </c>
      <c r="S152" s="117">
        <v>0</v>
      </c>
      <c r="T152" s="117">
        <v>4.0688764403040001E-4</v>
      </c>
      <c r="U152" s="117">
        <v>0</v>
      </c>
      <c r="V152" s="117">
        <v>1</v>
      </c>
      <c r="W152" s="117">
        <v>8.9630000000000005E-4</v>
      </c>
      <c r="X152" s="117">
        <v>7.4489999999999999E-3</v>
      </c>
      <c r="Y152" s="117">
        <v>7.9029999999999997E-4</v>
      </c>
      <c r="Z152" s="117">
        <v>6.2640000000000005E-4</v>
      </c>
      <c r="AA152" s="117">
        <v>6.0099999999999997E-4</v>
      </c>
      <c r="AB152" s="117">
        <v>0</v>
      </c>
      <c r="AC152" s="117">
        <v>0</v>
      </c>
      <c r="AD152" s="117">
        <v>4.6202990929149397E-6</v>
      </c>
      <c r="AE152" s="117">
        <v>0</v>
      </c>
      <c r="AF152" s="117">
        <v>0</v>
      </c>
      <c r="AG152" s="117">
        <v>5.1551E-2</v>
      </c>
      <c r="AH152" s="117">
        <v>0</v>
      </c>
      <c r="AI152" s="117">
        <v>1.856E-3</v>
      </c>
      <c r="AJ152" s="117">
        <v>0</v>
      </c>
      <c r="AK152" s="117">
        <v>0</v>
      </c>
      <c r="AL152" s="117">
        <v>0</v>
      </c>
      <c r="AM152" s="117">
        <v>5.8640000000000003E-3</v>
      </c>
      <c r="AN152" s="125"/>
    </row>
    <row r="153" spans="1:40" ht="15" customHeight="1" x14ac:dyDescent="0.25">
      <c r="A153" s="115" t="s">
        <v>1975</v>
      </c>
      <c r="B153" s="113" t="s">
        <v>1618</v>
      </c>
      <c r="C153" s="66" t="s">
        <v>238</v>
      </c>
      <c r="D153" s="113"/>
      <c r="E153" s="113"/>
      <c r="F153" s="155">
        <v>2</v>
      </c>
      <c r="G153" s="141">
        <f t="shared" si="2"/>
        <v>474.29999999999995</v>
      </c>
      <c r="H153" s="113">
        <v>397.4</v>
      </c>
      <c r="I153" s="113">
        <v>0</v>
      </c>
      <c r="J153" s="113">
        <v>76.900000000000006</v>
      </c>
      <c r="K153" s="117">
        <v>1170.16682111111</v>
      </c>
      <c r="L153" s="117">
        <v>2659.32616015541</v>
      </c>
      <c r="M153" s="117">
        <v>665.67279952547801</v>
      </c>
      <c r="N153" s="117">
        <v>278.72397484588799</v>
      </c>
      <c r="O153" s="117">
        <v>1.02544E-2</v>
      </c>
      <c r="P153" s="117">
        <v>3.2131999999999998E-3</v>
      </c>
      <c r="Q153" s="117">
        <v>0</v>
      </c>
      <c r="R153" s="117">
        <v>0</v>
      </c>
      <c r="S153" s="117">
        <v>0</v>
      </c>
      <c r="T153" s="117">
        <v>4.3834000000000199E-3</v>
      </c>
      <c r="U153" s="117">
        <v>0</v>
      </c>
      <c r="V153" s="117">
        <v>1</v>
      </c>
      <c r="W153" s="117">
        <v>2.2187000000000001E-3</v>
      </c>
      <c r="X153" s="117">
        <v>2.7012999999999999E-2</v>
      </c>
      <c r="Y153" s="117">
        <v>1.1551000000000001E-3</v>
      </c>
      <c r="Z153" s="117">
        <v>1.6980000000000001E-3</v>
      </c>
      <c r="AA153" s="117">
        <v>7.4279999999999995E-4</v>
      </c>
      <c r="AB153" s="117">
        <v>0</v>
      </c>
      <c r="AC153" s="117">
        <v>0</v>
      </c>
      <c r="AD153" s="117">
        <v>3.1111869334701699E-4</v>
      </c>
      <c r="AE153" s="117">
        <v>0</v>
      </c>
      <c r="AF153" s="117">
        <v>0</v>
      </c>
      <c r="AG153" s="117">
        <v>5.0788E-2</v>
      </c>
      <c r="AH153" s="117">
        <v>0</v>
      </c>
      <c r="AI153" s="117">
        <v>2.2699999999999999E-3</v>
      </c>
      <c r="AJ153" s="117">
        <v>9.2169999999999995E-3</v>
      </c>
      <c r="AK153" s="117">
        <v>0</v>
      </c>
      <c r="AL153" s="117">
        <v>0</v>
      </c>
      <c r="AM153" s="117">
        <v>1.133E-2</v>
      </c>
      <c r="AN153" s="125"/>
    </row>
    <row r="154" spans="1:40" ht="15" customHeight="1" x14ac:dyDescent="0.25">
      <c r="A154" s="115" t="s">
        <v>1069</v>
      </c>
      <c r="B154" s="113" t="s">
        <v>1619</v>
      </c>
      <c r="C154" s="66" t="s">
        <v>239</v>
      </c>
      <c r="D154" s="113"/>
      <c r="E154" s="113"/>
      <c r="F154" s="155">
        <v>2</v>
      </c>
      <c r="G154" s="141">
        <f t="shared" si="2"/>
        <v>286.2</v>
      </c>
      <c r="H154" s="113">
        <v>286.2</v>
      </c>
      <c r="I154" s="113">
        <v>0</v>
      </c>
      <c r="J154" s="113">
        <v>0</v>
      </c>
      <c r="K154" s="117">
        <v>689.599747619048</v>
      </c>
      <c r="L154" s="117">
        <v>1572.5868045631501</v>
      </c>
      <c r="M154" s="117">
        <v>392.292608428047</v>
      </c>
      <c r="N154" s="117">
        <v>164.82282298626299</v>
      </c>
      <c r="O154" s="117">
        <v>7.6628E-3</v>
      </c>
      <c r="P154" s="117">
        <v>1.3711000000000001E-3</v>
      </c>
      <c r="Q154" s="117">
        <v>0</v>
      </c>
      <c r="R154" s="117">
        <v>0</v>
      </c>
      <c r="S154" s="117">
        <v>0</v>
      </c>
      <c r="T154" s="117">
        <v>2.8748000000000098E-3</v>
      </c>
      <c r="U154" s="117">
        <v>0</v>
      </c>
      <c r="V154" s="117">
        <v>1</v>
      </c>
      <c r="W154" s="117">
        <v>1.8672999999999999E-3</v>
      </c>
      <c r="X154" s="117">
        <v>1.3823E-2</v>
      </c>
      <c r="Y154" s="117">
        <v>9.6770000000000005E-4</v>
      </c>
      <c r="Z154" s="117">
        <v>7.2460000000000005E-4</v>
      </c>
      <c r="AA154" s="117">
        <v>3.523E-4</v>
      </c>
      <c r="AB154" s="117">
        <v>0</v>
      </c>
      <c r="AC154" s="117">
        <v>0</v>
      </c>
      <c r="AD154" s="117">
        <v>1.5303478292727599E-4</v>
      </c>
      <c r="AE154" s="117">
        <v>0</v>
      </c>
      <c r="AF154" s="117">
        <v>0</v>
      </c>
      <c r="AG154" s="117">
        <v>3.2092999999999997E-2</v>
      </c>
      <c r="AH154" s="117">
        <v>0</v>
      </c>
      <c r="AI154" s="117">
        <v>1.712E-3</v>
      </c>
      <c r="AJ154" s="117">
        <v>4.0220000000000004E-3</v>
      </c>
      <c r="AK154" s="117">
        <v>0</v>
      </c>
      <c r="AL154" s="117">
        <v>0</v>
      </c>
      <c r="AM154" s="117">
        <v>5.11E-3</v>
      </c>
      <c r="AN154" s="125"/>
    </row>
    <row r="155" spans="1:40" ht="15" customHeight="1" x14ac:dyDescent="0.25">
      <c r="A155" s="115" t="s">
        <v>1976</v>
      </c>
      <c r="B155" s="113" t="s">
        <v>1620</v>
      </c>
      <c r="C155" s="66" t="s">
        <v>240</v>
      </c>
      <c r="D155" s="113"/>
      <c r="E155" s="113"/>
      <c r="F155" s="155">
        <v>2</v>
      </c>
      <c r="G155" s="141">
        <f t="shared" si="2"/>
        <v>479.4</v>
      </c>
      <c r="H155" s="113">
        <v>366</v>
      </c>
      <c r="I155" s="113">
        <v>0</v>
      </c>
      <c r="J155" s="113">
        <v>113.4</v>
      </c>
      <c r="K155" s="117">
        <v>1316.81644968254</v>
      </c>
      <c r="L155" s="117">
        <v>2911.0807493024899</v>
      </c>
      <c r="M155" s="117">
        <v>749.09737373090604</v>
      </c>
      <c r="N155" s="117">
        <v>305.11037333439498</v>
      </c>
      <c r="O155" s="117">
        <v>9.9938000000000006E-3</v>
      </c>
      <c r="P155" s="117">
        <v>2.6365E-3</v>
      </c>
      <c r="Q155" s="117">
        <v>0</v>
      </c>
      <c r="R155" s="117">
        <v>0</v>
      </c>
      <c r="S155" s="117">
        <v>0</v>
      </c>
      <c r="T155" s="117">
        <v>4.3206000000000104E-3</v>
      </c>
      <c r="U155" s="117">
        <v>0</v>
      </c>
      <c r="V155" s="117">
        <v>1</v>
      </c>
      <c r="W155" s="117">
        <v>1.9475E-3</v>
      </c>
      <c r="X155" s="117">
        <v>2.5645999999999999E-2</v>
      </c>
      <c r="Y155" s="117">
        <v>1.2390000000000001E-3</v>
      </c>
      <c r="Z155" s="117">
        <v>1.3933000000000001E-3</v>
      </c>
      <c r="AA155" s="117">
        <v>7.8399999999999997E-4</v>
      </c>
      <c r="AB155" s="117">
        <v>0</v>
      </c>
      <c r="AC155" s="117">
        <v>0</v>
      </c>
      <c r="AD155" s="117">
        <v>3.1143998908215802E-4</v>
      </c>
      <c r="AE155" s="117">
        <v>0</v>
      </c>
      <c r="AF155" s="117">
        <v>0</v>
      </c>
      <c r="AG155" s="117">
        <v>8.0392000000000005E-2</v>
      </c>
      <c r="AH155" s="117">
        <v>0</v>
      </c>
      <c r="AI155" s="117">
        <v>2.049E-3</v>
      </c>
      <c r="AJ155" s="117">
        <v>8.1130000000000004E-3</v>
      </c>
      <c r="AK155" s="117">
        <v>0</v>
      </c>
      <c r="AL155" s="117">
        <v>0</v>
      </c>
      <c r="AM155" s="117">
        <v>7.633E-3</v>
      </c>
      <c r="AN155" s="125"/>
    </row>
    <row r="156" spans="1:40" ht="15" customHeight="1" x14ac:dyDescent="0.25">
      <c r="A156" s="115" t="s">
        <v>1068</v>
      </c>
      <c r="B156" s="113" t="s">
        <v>1621</v>
      </c>
      <c r="C156" s="66" t="s">
        <v>241</v>
      </c>
      <c r="D156" s="113"/>
      <c r="E156" s="113"/>
      <c r="F156" s="155">
        <v>2</v>
      </c>
      <c r="G156" s="141">
        <f t="shared" si="2"/>
        <v>404.5</v>
      </c>
      <c r="H156" s="113">
        <v>284.10000000000002</v>
      </c>
      <c r="I156" s="113">
        <v>0</v>
      </c>
      <c r="J156" s="113">
        <v>120.4</v>
      </c>
      <c r="K156" s="117">
        <v>1063.02742698413</v>
      </c>
      <c r="L156" s="117">
        <v>2311.3607066776399</v>
      </c>
      <c r="M156" s="117">
        <v>604.72441238846</v>
      </c>
      <c r="N156" s="117">
        <v>242.25371566688401</v>
      </c>
      <c r="O156" s="117">
        <v>5.5233000000000001E-3</v>
      </c>
      <c r="P156" s="117">
        <v>2.6365E-3</v>
      </c>
      <c r="Q156" s="117">
        <v>0</v>
      </c>
      <c r="R156" s="117">
        <v>0</v>
      </c>
      <c r="S156" s="117">
        <v>0</v>
      </c>
      <c r="T156" s="117">
        <v>4.3206000000000104E-3</v>
      </c>
      <c r="U156" s="117">
        <v>0</v>
      </c>
      <c r="V156" s="117">
        <v>1</v>
      </c>
      <c r="W156" s="117">
        <v>9.276E-4</v>
      </c>
      <c r="X156" s="117">
        <v>2.401E-2</v>
      </c>
      <c r="Y156" s="117">
        <v>8.3370000000000004E-4</v>
      </c>
      <c r="Z156" s="117">
        <v>1.3933000000000001E-3</v>
      </c>
      <c r="AA156" s="117">
        <v>0</v>
      </c>
      <c r="AB156" s="117">
        <v>0</v>
      </c>
      <c r="AC156" s="117">
        <v>0</v>
      </c>
      <c r="AD156" s="117">
        <v>3.1143998908215802E-4</v>
      </c>
      <c r="AE156" s="117">
        <v>0</v>
      </c>
      <c r="AF156" s="117">
        <v>0</v>
      </c>
      <c r="AG156" s="117">
        <v>5.8331000000000001E-2</v>
      </c>
      <c r="AH156" s="117">
        <v>0</v>
      </c>
      <c r="AI156" s="117">
        <v>1.16E-3</v>
      </c>
      <c r="AJ156" s="117">
        <v>8.0960000000000008E-3</v>
      </c>
      <c r="AK156" s="117">
        <v>0</v>
      </c>
      <c r="AL156" s="117">
        <v>0</v>
      </c>
      <c r="AM156" s="117">
        <v>9.4560000000000009E-3</v>
      </c>
      <c r="AN156" s="125"/>
    </row>
    <row r="157" spans="1:40" ht="15" customHeight="1" x14ac:dyDescent="0.25">
      <c r="A157" s="115" t="s">
        <v>1977</v>
      </c>
      <c r="B157" s="113" t="s">
        <v>1622</v>
      </c>
      <c r="C157" s="66" t="s">
        <v>242</v>
      </c>
      <c r="D157" s="113"/>
      <c r="E157" s="113"/>
      <c r="F157" s="155">
        <v>2</v>
      </c>
      <c r="G157" s="141">
        <f t="shared" si="2"/>
        <v>602.9</v>
      </c>
      <c r="H157" s="113">
        <v>418.2</v>
      </c>
      <c r="I157" s="113">
        <v>0</v>
      </c>
      <c r="J157" s="113">
        <v>184.7</v>
      </c>
      <c r="K157" s="117">
        <v>1229.0447984126999</v>
      </c>
      <c r="L157" s="117">
        <v>2810.1273046245401</v>
      </c>
      <c r="M157" s="117">
        <v>699.16671447303202</v>
      </c>
      <c r="N157" s="117">
        <v>294.52944279769798</v>
      </c>
      <c r="O157" s="117">
        <v>1.15917E-2</v>
      </c>
      <c r="P157" s="117">
        <v>3.4854999999999999E-3</v>
      </c>
      <c r="Q157" s="117">
        <v>0</v>
      </c>
      <c r="R157" s="117">
        <v>0</v>
      </c>
      <c r="S157" s="117">
        <v>0</v>
      </c>
      <c r="T157" s="117">
        <v>4.3834000000000199E-3</v>
      </c>
      <c r="U157" s="117">
        <v>0</v>
      </c>
      <c r="V157" s="117">
        <v>1</v>
      </c>
      <c r="W157" s="117">
        <v>2.2057000000000001E-3</v>
      </c>
      <c r="X157" s="117">
        <v>2.7994999999999999E-2</v>
      </c>
      <c r="Y157" s="117">
        <v>1.4834E-3</v>
      </c>
      <c r="Z157" s="117">
        <v>1.8419E-3</v>
      </c>
      <c r="AA157" s="117">
        <v>1.1846000000000001E-3</v>
      </c>
      <c r="AB157" s="117">
        <v>0</v>
      </c>
      <c r="AC157" s="117">
        <v>0</v>
      </c>
      <c r="AD157" s="117">
        <v>3.1111869334701699E-4</v>
      </c>
      <c r="AE157" s="117">
        <v>0</v>
      </c>
      <c r="AF157" s="117">
        <v>0</v>
      </c>
      <c r="AG157" s="117">
        <v>3.2184999999999998E-2</v>
      </c>
      <c r="AH157" s="117">
        <v>0</v>
      </c>
      <c r="AI157" s="117">
        <v>5.3499999999999999E-4</v>
      </c>
      <c r="AJ157" s="117">
        <v>2.5278999999999999E-2</v>
      </c>
      <c r="AK157" s="117">
        <v>0</v>
      </c>
      <c r="AL157" s="117">
        <v>0</v>
      </c>
      <c r="AM157" s="117">
        <v>1.239E-2</v>
      </c>
      <c r="AN157" s="125"/>
    </row>
    <row r="158" spans="1:40" ht="15" customHeight="1" x14ac:dyDescent="0.25">
      <c r="A158" s="115" t="s">
        <v>1056</v>
      </c>
      <c r="B158" s="113" t="s">
        <v>1623</v>
      </c>
      <c r="C158" s="66" t="s">
        <v>243</v>
      </c>
      <c r="D158" s="113"/>
      <c r="E158" s="113"/>
      <c r="F158" s="155">
        <v>2</v>
      </c>
      <c r="G158" s="141">
        <f t="shared" si="2"/>
        <v>762.81000000000006</v>
      </c>
      <c r="H158" s="113">
        <v>635.11</v>
      </c>
      <c r="I158" s="113">
        <v>0</v>
      </c>
      <c r="J158" s="113">
        <v>127.7</v>
      </c>
      <c r="K158" s="117">
        <v>815.09633015872998</v>
      </c>
      <c r="L158" s="117">
        <v>2378.7506300147702</v>
      </c>
      <c r="M158" s="117">
        <v>463.68384933739702</v>
      </c>
      <c r="N158" s="117">
        <v>249.31685353184801</v>
      </c>
      <c r="O158" s="117">
        <v>9.9215999999999992E-3</v>
      </c>
      <c r="P158" s="117">
        <v>2.0791999999999998E-3</v>
      </c>
      <c r="Q158" s="117">
        <v>0</v>
      </c>
      <c r="R158" s="117">
        <v>0</v>
      </c>
      <c r="S158" s="117">
        <v>0</v>
      </c>
      <c r="T158" s="117">
        <v>4.0983306012443198E-3</v>
      </c>
      <c r="U158" s="117">
        <v>0</v>
      </c>
      <c r="V158" s="117">
        <v>1</v>
      </c>
      <c r="W158" s="117">
        <v>5.7189999999999997E-4</v>
      </c>
      <c r="X158" s="117">
        <v>1.8801999999999999E-2</v>
      </c>
      <c r="Y158" s="117">
        <v>1.333E-3</v>
      </c>
      <c r="Z158" s="117">
        <v>1.0987E-3</v>
      </c>
      <c r="AA158" s="117">
        <v>1.3481000000000001E-3</v>
      </c>
      <c r="AB158" s="117">
        <v>0</v>
      </c>
      <c r="AC158" s="117">
        <v>0</v>
      </c>
      <c r="AD158" s="117">
        <v>2.25307999798495E-4</v>
      </c>
      <c r="AE158" s="117">
        <v>0</v>
      </c>
      <c r="AF158" s="117">
        <v>0</v>
      </c>
      <c r="AG158" s="117">
        <v>2.0119999999999999E-2</v>
      </c>
      <c r="AH158" s="117">
        <v>0</v>
      </c>
      <c r="AI158" s="117">
        <v>3.9800000000000002E-4</v>
      </c>
      <c r="AJ158" s="117">
        <v>2.0100000000000001E-3</v>
      </c>
      <c r="AK158" s="117">
        <v>0</v>
      </c>
      <c r="AL158" s="117">
        <v>0</v>
      </c>
      <c r="AM158" s="117">
        <v>8.6859999999999993E-3</v>
      </c>
      <c r="AN158" s="125"/>
    </row>
    <row r="159" spans="1:40" ht="15" customHeight="1" x14ac:dyDescent="0.25">
      <c r="A159" s="115" t="s">
        <v>1978</v>
      </c>
      <c r="B159" s="113" t="s">
        <v>1624</v>
      </c>
      <c r="C159" s="66" t="s">
        <v>244</v>
      </c>
      <c r="D159" s="113"/>
      <c r="E159" s="113"/>
      <c r="F159" s="155">
        <v>2</v>
      </c>
      <c r="G159" s="141">
        <f t="shared" si="2"/>
        <v>253.7</v>
      </c>
      <c r="H159" s="113">
        <v>253.7</v>
      </c>
      <c r="I159" s="113">
        <v>0</v>
      </c>
      <c r="J159" s="113">
        <v>0</v>
      </c>
      <c r="K159" s="117">
        <v>589.15184126984104</v>
      </c>
      <c r="L159" s="117">
        <v>1359.7971213082801</v>
      </c>
      <c r="M159" s="117">
        <v>335.15080794317498</v>
      </c>
      <c r="N159" s="117">
        <v>142.52033628432099</v>
      </c>
      <c r="O159" s="117">
        <v>5.6233999999999998E-3</v>
      </c>
      <c r="P159" s="117">
        <v>1.1372999999999999E-3</v>
      </c>
      <c r="Q159" s="117">
        <v>0</v>
      </c>
      <c r="R159" s="117">
        <v>0</v>
      </c>
      <c r="S159" s="117">
        <v>0</v>
      </c>
      <c r="T159" s="117">
        <v>2.5747000000000101E-3</v>
      </c>
      <c r="U159" s="117">
        <v>0</v>
      </c>
      <c r="V159" s="117">
        <v>1</v>
      </c>
      <c r="W159" s="117">
        <v>1.3533E-3</v>
      </c>
      <c r="X159" s="117">
        <v>1.3573999999999999E-2</v>
      </c>
      <c r="Y159" s="117">
        <v>7.2300000000000001E-4</v>
      </c>
      <c r="Z159" s="117">
        <v>6.0099999999999997E-4</v>
      </c>
      <c r="AA159" s="117">
        <v>0</v>
      </c>
      <c r="AB159" s="117">
        <v>0</v>
      </c>
      <c r="AC159" s="117">
        <v>0</v>
      </c>
      <c r="AD159" s="117">
        <v>1.53990248621059E-4</v>
      </c>
      <c r="AE159" s="117">
        <v>0</v>
      </c>
      <c r="AF159" s="117">
        <v>0</v>
      </c>
      <c r="AG159" s="117">
        <v>2.1569000000000001E-2</v>
      </c>
      <c r="AH159" s="117">
        <v>0</v>
      </c>
      <c r="AI159" s="117">
        <v>3.3700000000000001E-4</v>
      </c>
      <c r="AJ159" s="117">
        <v>9.0360000000000006E-3</v>
      </c>
      <c r="AK159" s="117">
        <v>0</v>
      </c>
      <c r="AL159" s="117">
        <v>0</v>
      </c>
      <c r="AM159" s="117">
        <v>4.8419999999999999E-3</v>
      </c>
      <c r="AN159" s="125"/>
    </row>
    <row r="160" spans="1:40" ht="15" customHeight="1" x14ac:dyDescent="0.25">
      <c r="A160" s="115" t="s">
        <v>1057</v>
      </c>
      <c r="B160" s="113" t="s">
        <v>1625</v>
      </c>
      <c r="C160" s="66" t="s">
        <v>245</v>
      </c>
      <c r="D160" s="113"/>
      <c r="E160" s="113"/>
      <c r="F160" s="155">
        <v>2</v>
      </c>
      <c r="G160" s="141">
        <f t="shared" si="2"/>
        <v>427.1</v>
      </c>
      <c r="H160" s="113">
        <v>427.1</v>
      </c>
      <c r="I160" s="113">
        <v>0</v>
      </c>
      <c r="J160" s="113">
        <v>0</v>
      </c>
      <c r="K160" s="117">
        <v>950.30005714285699</v>
      </c>
      <c r="L160" s="117">
        <v>2114.5353405611099</v>
      </c>
      <c r="M160" s="117">
        <v>540.59719350685702</v>
      </c>
      <c r="N160" s="117">
        <v>221.62444904421</v>
      </c>
      <c r="O160" s="117">
        <v>9.2227000000000003E-3</v>
      </c>
      <c r="P160" s="117">
        <v>2.0406999999999999E-3</v>
      </c>
      <c r="Q160" s="117">
        <v>0</v>
      </c>
      <c r="R160" s="117">
        <v>0</v>
      </c>
      <c r="S160" s="117">
        <v>0</v>
      </c>
      <c r="T160" s="117">
        <v>4.3206000000000104E-3</v>
      </c>
      <c r="U160" s="117">
        <v>0</v>
      </c>
      <c r="V160" s="117">
        <v>1</v>
      </c>
      <c r="W160" s="117">
        <v>2.5027000000000001E-3</v>
      </c>
      <c r="X160" s="117">
        <v>2.0646000000000001E-2</v>
      </c>
      <c r="Y160" s="117">
        <v>1.1483999999999999E-3</v>
      </c>
      <c r="Z160" s="117">
        <v>1.0784E-3</v>
      </c>
      <c r="AA160" s="117">
        <v>7.2630000000000004E-4</v>
      </c>
      <c r="AB160" s="117">
        <v>0</v>
      </c>
      <c r="AC160" s="117">
        <v>0</v>
      </c>
      <c r="AD160" s="117">
        <v>3.1143998908215802E-4</v>
      </c>
      <c r="AE160" s="117">
        <v>0</v>
      </c>
      <c r="AF160" s="117">
        <v>0</v>
      </c>
      <c r="AG160" s="117">
        <v>2.332E-2</v>
      </c>
      <c r="AH160" s="117">
        <v>0</v>
      </c>
      <c r="AI160" s="117">
        <v>2.2980000000000001E-3</v>
      </c>
      <c r="AJ160" s="117">
        <v>1.9667E-2</v>
      </c>
      <c r="AK160" s="117">
        <v>0</v>
      </c>
      <c r="AL160" s="117">
        <v>0</v>
      </c>
      <c r="AM160" s="117">
        <v>1.0035000000000001E-2</v>
      </c>
      <c r="AN160" s="125"/>
    </row>
    <row r="161" spans="1:40" ht="15" customHeight="1" x14ac:dyDescent="0.25">
      <c r="A161" s="115" t="s">
        <v>1979</v>
      </c>
      <c r="B161" s="113" t="s">
        <v>1626</v>
      </c>
      <c r="C161" s="66" t="s">
        <v>246</v>
      </c>
      <c r="D161" s="113"/>
      <c r="E161" s="113"/>
      <c r="F161" s="155">
        <v>2</v>
      </c>
      <c r="G161" s="141">
        <f t="shared" si="2"/>
        <v>603.29999999999995</v>
      </c>
      <c r="H161" s="113">
        <v>603.29999999999995</v>
      </c>
      <c r="I161" s="113">
        <v>0</v>
      </c>
      <c r="J161" s="113">
        <v>0</v>
      </c>
      <c r="K161" s="117">
        <v>1321.6414150793601</v>
      </c>
      <c r="L161" s="117">
        <v>2919.7370689679501</v>
      </c>
      <c r="M161" s="117">
        <v>751.84215179619798</v>
      </c>
      <c r="N161" s="117">
        <v>306.01764219853101</v>
      </c>
      <c r="O161" s="117">
        <v>1.51022E-2</v>
      </c>
      <c r="P161" s="117">
        <v>3.0211000000000001E-3</v>
      </c>
      <c r="Q161" s="117">
        <v>0</v>
      </c>
      <c r="R161" s="117">
        <v>0</v>
      </c>
      <c r="S161" s="117">
        <v>0</v>
      </c>
      <c r="T161" s="117">
        <v>4.3834000000000199E-3</v>
      </c>
      <c r="U161" s="117">
        <v>0</v>
      </c>
      <c r="V161" s="117">
        <v>1</v>
      </c>
      <c r="W161" s="117">
        <v>3.6391000000000001E-3</v>
      </c>
      <c r="X161" s="117">
        <v>2.7748999999999999E-2</v>
      </c>
      <c r="Y161" s="117">
        <v>1.7837E-3</v>
      </c>
      <c r="Z161" s="117">
        <v>1.5964E-3</v>
      </c>
      <c r="AA161" s="117">
        <v>1.0065E-3</v>
      </c>
      <c r="AB161" s="117">
        <v>0</v>
      </c>
      <c r="AC161" s="117">
        <v>0</v>
      </c>
      <c r="AD161" s="117">
        <v>3.1111869334701699E-4</v>
      </c>
      <c r="AE161" s="117">
        <v>0</v>
      </c>
      <c r="AF161" s="117">
        <v>0</v>
      </c>
      <c r="AG161" s="117">
        <v>3.8412000000000002E-2</v>
      </c>
      <c r="AH161" s="117">
        <v>0</v>
      </c>
      <c r="AI161" s="117">
        <v>2.82E-3</v>
      </c>
      <c r="AJ161" s="117">
        <v>2.0171999999999999E-2</v>
      </c>
      <c r="AK161" s="117">
        <v>0</v>
      </c>
      <c r="AL161" s="117">
        <v>0</v>
      </c>
      <c r="AM161" s="117">
        <v>1.5117999999999999E-2</v>
      </c>
      <c r="AN161" s="125"/>
    </row>
    <row r="162" spans="1:40" ht="15" customHeight="1" x14ac:dyDescent="0.25">
      <c r="A162" s="115" t="s">
        <v>1058</v>
      </c>
      <c r="B162" s="113" t="s">
        <v>1627</v>
      </c>
      <c r="C162" s="66" t="s">
        <v>247</v>
      </c>
      <c r="D162" s="113"/>
      <c r="E162" s="113"/>
      <c r="F162" s="155">
        <v>2</v>
      </c>
      <c r="G162" s="141">
        <f t="shared" si="2"/>
        <v>409.7</v>
      </c>
      <c r="H162" s="113">
        <v>409.7</v>
      </c>
      <c r="I162" s="113">
        <v>0</v>
      </c>
      <c r="J162" s="113">
        <v>0</v>
      </c>
      <c r="K162" s="117">
        <v>924.27319365079302</v>
      </c>
      <c r="L162" s="117">
        <v>2010.9029947634201</v>
      </c>
      <c r="M162" s="117">
        <v>525.79129167212704</v>
      </c>
      <c r="N162" s="117">
        <v>210.762742881154</v>
      </c>
      <c r="O162" s="117">
        <v>8.4305000000000005E-3</v>
      </c>
      <c r="P162" s="117">
        <v>1.6433999999999999E-3</v>
      </c>
      <c r="Q162" s="117">
        <v>0</v>
      </c>
      <c r="R162" s="117">
        <v>0</v>
      </c>
      <c r="S162" s="117">
        <v>0</v>
      </c>
      <c r="T162" s="117">
        <v>3.3391957773273098E-3</v>
      </c>
      <c r="U162" s="117">
        <v>0</v>
      </c>
      <c r="V162" s="117">
        <v>1</v>
      </c>
      <c r="W162" s="117">
        <v>2.5286000000000002E-3</v>
      </c>
      <c r="X162" s="117">
        <v>1.4888E-2</v>
      </c>
      <c r="Y162" s="117">
        <v>9.2139999999999995E-4</v>
      </c>
      <c r="Z162" s="117">
        <v>8.6850000000000002E-4</v>
      </c>
      <c r="AA162" s="117">
        <v>7.3930000000000003E-4</v>
      </c>
      <c r="AB162" s="117">
        <v>0</v>
      </c>
      <c r="AC162" s="117">
        <v>0</v>
      </c>
      <c r="AD162" s="117">
        <v>2.06636004989865E-4</v>
      </c>
      <c r="AE162" s="117">
        <v>0</v>
      </c>
      <c r="AF162" s="117">
        <v>0</v>
      </c>
      <c r="AG162" s="117">
        <v>3.4164E-2</v>
      </c>
      <c r="AH162" s="117">
        <v>0</v>
      </c>
      <c r="AI162" s="117">
        <v>2.055E-3</v>
      </c>
      <c r="AJ162" s="117">
        <v>2.0451E-2</v>
      </c>
      <c r="AK162" s="117">
        <v>0</v>
      </c>
      <c r="AL162" s="117">
        <v>0</v>
      </c>
      <c r="AM162" s="117">
        <v>6.3639999999999999E-3</v>
      </c>
      <c r="AN162" s="125"/>
    </row>
    <row r="163" spans="1:40" ht="15" customHeight="1" x14ac:dyDescent="0.25">
      <c r="A163" s="115" t="s">
        <v>1980</v>
      </c>
      <c r="B163" s="113" t="s">
        <v>1628</v>
      </c>
      <c r="C163" s="66" t="s">
        <v>248</v>
      </c>
      <c r="D163" s="113"/>
      <c r="E163" s="113"/>
      <c r="F163" s="155">
        <v>2</v>
      </c>
      <c r="G163" s="141">
        <f t="shared" si="2"/>
        <v>450.6</v>
      </c>
      <c r="H163" s="113">
        <v>386.5</v>
      </c>
      <c r="I163" s="113">
        <v>0</v>
      </c>
      <c r="J163" s="113">
        <v>64.099999999999994</v>
      </c>
      <c r="K163" s="117">
        <v>916.41024444444395</v>
      </c>
      <c r="L163" s="117">
        <v>2042.20818960013</v>
      </c>
      <c r="M163" s="117">
        <v>521.31829575711095</v>
      </c>
      <c r="N163" s="117">
        <v>214.04384035199001</v>
      </c>
      <c r="O163" s="117">
        <v>8.43E-3</v>
      </c>
      <c r="P163" s="117">
        <v>1.6433999999999999E-3</v>
      </c>
      <c r="Q163" s="117">
        <v>0</v>
      </c>
      <c r="R163" s="117">
        <v>0</v>
      </c>
      <c r="S163" s="117">
        <v>0</v>
      </c>
      <c r="T163" s="117">
        <v>3.3391957773273098E-3</v>
      </c>
      <c r="U163" s="117">
        <v>0</v>
      </c>
      <c r="V163" s="117">
        <v>1</v>
      </c>
      <c r="W163" s="117">
        <v>2.2187000000000001E-3</v>
      </c>
      <c r="X163" s="117">
        <v>1.5984999999999999E-2</v>
      </c>
      <c r="Y163" s="117">
        <v>9.7289999999999996E-4</v>
      </c>
      <c r="Z163" s="117">
        <v>8.6850000000000002E-4</v>
      </c>
      <c r="AA163" s="117">
        <v>8.4550000000000001E-4</v>
      </c>
      <c r="AB163" s="117">
        <v>0</v>
      </c>
      <c r="AC163" s="117">
        <v>0</v>
      </c>
      <c r="AD163" s="117">
        <v>2.06636004989865E-4</v>
      </c>
      <c r="AE163" s="117">
        <v>0</v>
      </c>
      <c r="AF163" s="117">
        <v>0</v>
      </c>
      <c r="AG163" s="117">
        <v>2.7171000000000001E-2</v>
      </c>
      <c r="AH163" s="117">
        <v>0</v>
      </c>
      <c r="AI163" s="117">
        <v>3.277E-3</v>
      </c>
      <c r="AJ163" s="117">
        <v>2.0452000000000001E-2</v>
      </c>
      <c r="AK163" s="117">
        <v>0</v>
      </c>
      <c r="AL163" s="117">
        <v>0</v>
      </c>
      <c r="AM163" s="117">
        <v>7.9050000000000006E-3</v>
      </c>
      <c r="AN163" s="125"/>
    </row>
    <row r="164" spans="1:40" ht="15" customHeight="1" x14ac:dyDescent="0.25">
      <c r="A164" s="115" t="s">
        <v>1070</v>
      </c>
      <c r="B164" s="113" t="s">
        <v>1630</v>
      </c>
      <c r="C164" s="66" t="s">
        <v>250</v>
      </c>
      <c r="D164" s="113"/>
      <c r="E164" s="113"/>
      <c r="F164" s="155">
        <v>2</v>
      </c>
      <c r="G164" s="141">
        <f t="shared" si="2"/>
        <v>261.2</v>
      </c>
      <c r="H164" s="113">
        <v>261.2</v>
      </c>
      <c r="I164" s="113">
        <v>0</v>
      </c>
      <c r="J164" s="113">
        <v>0</v>
      </c>
      <c r="K164" s="117">
        <v>682.11517777777794</v>
      </c>
      <c r="L164" s="117">
        <v>1523.50513670077</v>
      </c>
      <c r="M164" s="117">
        <v>388.03486118244399</v>
      </c>
      <c r="N164" s="117">
        <v>159.67857337760799</v>
      </c>
      <c r="O164" s="117">
        <v>3.9820000000000003E-3</v>
      </c>
      <c r="P164" s="117">
        <v>1.1149E-3</v>
      </c>
      <c r="Q164" s="117">
        <v>0</v>
      </c>
      <c r="R164" s="117">
        <v>0</v>
      </c>
      <c r="S164" s="117">
        <v>0</v>
      </c>
      <c r="T164" s="117">
        <v>2.9204999999999899E-3</v>
      </c>
      <c r="U164" s="117">
        <v>0</v>
      </c>
      <c r="V164" s="117">
        <v>1</v>
      </c>
      <c r="W164" s="117">
        <v>1.2578000000000001E-3</v>
      </c>
      <c r="X164" s="117">
        <v>1.2064E-2</v>
      </c>
      <c r="Y164" s="117">
        <v>5.5139999999999996E-4</v>
      </c>
      <c r="Z164" s="117">
        <v>5.8909999999999995E-4</v>
      </c>
      <c r="AA164" s="117">
        <v>3.4759999999999999E-4</v>
      </c>
      <c r="AB164" s="117">
        <v>0</v>
      </c>
      <c r="AC164" s="117">
        <v>0</v>
      </c>
      <c r="AD164" s="117">
        <v>1.52907412078408E-4</v>
      </c>
      <c r="AE164" s="117">
        <v>0</v>
      </c>
      <c r="AF164" s="117">
        <v>0</v>
      </c>
      <c r="AG164" s="117">
        <v>3.5184E-2</v>
      </c>
      <c r="AH164" s="117">
        <v>0</v>
      </c>
      <c r="AI164" s="117">
        <v>1.1050000000000001E-3</v>
      </c>
      <c r="AJ164" s="117">
        <v>9.2079999999999992E-3</v>
      </c>
      <c r="AK164" s="117">
        <v>0</v>
      </c>
      <c r="AL164" s="117">
        <v>0</v>
      </c>
      <c r="AM164" s="117">
        <v>7.0390000000000001E-3</v>
      </c>
      <c r="AN164" s="125"/>
    </row>
    <row r="165" spans="1:40" ht="15" customHeight="1" x14ac:dyDescent="0.25">
      <c r="A165" s="115" t="s">
        <v>1981</v>
      </c>
      <c r="B165" s="113" t="s">
        <v>1631</v>
      </c>
      <c r="C165" s="66" t="s">
        <v>251</v>
      </c>
      <c r="D165" s="113"/>
      <c r="E165" s="113"/>
      <c r="F165" s="155">
        <v>2</v>
      </c>
      <c r="G165" s="141">
        <f t="shared" si="2"/>
        <v>300.7</v>
      </c>
      <c r="H165" s="113">
        <v>194.4</v>
      </c>
      <c r="I165" s="113">
        <v>0</v>
      </c>
      <c r="J165" s="113">
        <v>106.3</v>
      </c>
      <c r="K165" s="117">
        <v>619.72030476190503</v>
      </c>
      <c r="L165" s="117">
        <v>1399.1990346087</v>
      </c>
      <c r="M165" s="117">
        <v>352.54028976990497</v>
      </c>
      <c r="N165" s="117">
        <v>146.65005081733801</v>
      </c>
      <c r="O165" s="117">
        <v>8.071E-3</v>
      </c>
      <c r="P165" s="117">
        <v>1.637E-3</v>
      </c>
      <c r="Q165" s="117">
        <v>0</v>
      </c>
      <c r="R165" s="117">
        <v>0</v>
      </c>
      <c r="S165" s="117">
        <v>0</v>
      </c>
      <c r="T165" s="117">
        <v>1.4059999999999999E-3</v>
      </c>
      <c r="U165" s="117">
        <v>0</v>
      </c>
      <c r="V165" s="117">
        <v>1</v>
      </c>
      <c r="W165" s="117">
        <v>1.8802999999999999E-3</v>
      </c>
      <c r="X165" s="117">
        <v>1.4726E-2</v>
      </c>
      <c r="Y165" s="117">
        <v>9.8689999999999997E-4</v>
      </c>
      <c r="Z165" s="117">
        <v>8.6510000000000005E-4</v>
      </c>
      <c r="AA165" s="117">
        <v>0</v>
      </c>
      <c r="AB165" s="117">
        <v>0</v>
      </c>
      <c r="AC165" s="117">
        <v>0</v>
      </c>
      <c r="AD165" s="117">
        <v>1.62046323471088E-4</v>
      </c>
      <c r="AE165" s="117">
        <v>0</v>
      </c>
      <c r="AF165" s="117">
        <v>0</v>
      </c>
      <c r="AG165" s="117">
        <v>1.9469E-2</v>
      </c>
      <c r="AH165" s="117">
        <v>0</v>
      </c>
      <c r="AI165" s="117">
        <v>0</v>
      </c>
      <c r="AJ165" s="117">
        <v>1.0396000000000001E-2</v>
      </c>
      <c r="AK165" s="117">
        <v>0</v>
      </c>
      <c r="AL165" s="117">
        <v>0</v>
      </c>
      <c r="AM165" s="117">
        <v>1.7459999999999999E-3</v>
      </c>
      <c r="AN165" s="125"/>
    </row>
    <row r="166" spans="1:40" ht="15" customHeight="1" x14ac:dyDescent="0.25">
      <c r="A166" s="115" t="s">
        <v>1982</v>
      </c>
      <c r="B166" s="113" t="s">
        <v>1632</v>
      </c>
      <c r="C166" s="66" t="s">
        <v>252</v>
      </c>
      <c r="D166" s="113"/>
      <c r="E166" s="113"/>
      <c r="F166" s="155">
        <v>2</v>
      </c>
      <c r="G166" s="141">
        <f t="shared" si="2"/>
        <v>373.3</v>
      </c>
      <c r="H166" s="113">
        <v>373.3</v>
      </c>
      <c r="I166" s="113">
        <v>0</v>
      </c>
      <c r="J166" s="113">
        <v>0</v>
      </c>
      <c r="K166" s="117">
        <v>688.91526190476202</v>
      </c>
      <c r="L166" s="117">
        <v>1533.49642730695</v>
      </c>
      <c r="M166" s="117">
        <v>391.90322503976199</v>
      </c>
      <c r="N166" s="117">
        <v>160.72576054604099</v>
      </c>
      <c r="O166" s="117">
        <v>8.5400000000000007E-3</v>
      </c>
      <c r="P166" s="117">
        <v>1.6723E-3</v>
      </c>
      <c r="Q166" s="117">
        <v>0</v>
      </c>
      <c r="R166" s="117">
        <v>0</v>
      </c>
      <c r="S166" s="117">
        <v>0</v>
      </c>
      <c r="T166" s="117">
        <v>4.10775163934425E-3</v>
      </c>
      <c r="U166" s="117">
        <v>0</v>
      </c>
      <c r="V166" s="117">
        <v>1</v>
      </c>
      <c r="W166" s="117">
        <v>1.7202999999999999E-3</v>
      </c>
      <c r="X166" s="117">
        <v>1.6265999999999999E-2</v>
      </c>
      <c r="Y166" s="117">
        <v>9.5569999999999997E-4</v>
      </c>
      <c r="Z166" s="117">
        <v>8.8369999999999996E-4</v>
      </c>
      <c r="AA166" s="117">
        <v>0</v>
      </c>
      <c r="AB166" s="117">
        <v>0</v>
      </c>
      <c r="AC166" s="117">
        <v>0</v>
      </c>
      <c r="AD166" s="117">
        <v>3.7008037746684701E-4</v>
      </c>
      <c r="AE166" s="117">
        <v>0</v>
      </c>
      <c r="AF166" s="117">
        <v>0</v>
      </c>
      <c r="AG166" s="117">
        <v>1.6409E-2</v>
      </c>
      <c r="AH166" s="117">
        <v>0</v>
      </c>
      <c r="AI166" s="117">
        <v>3.9899999999999999E-4</v>
      </c>
      <c r="AJ166" s="117">
        <v>1.0416999999999999E-2</v>
      </c>
      <c r="AK166" s="117">
        <v>0</v>
      </c>
      <c r="AL166" s="117">
        <v>0</v>
      </c>
      <c r="AM166" s="117">
        <v>5.7850000000000002E-3</v>
      </c>
      <c r="AN166" s="125"/>
    </row>
    <row r="167" spans="1:40" ht="15" customHeight="1" x14ac:dyDescent="0.25">
      <c r="A167" s="115" t="s">
        <v>1983</v>
      </c>
      <c r="B167" s="113" t="s">
        <v>1633</v>
      </c>
      <c r="C167" s="66" t="s">
        <v>39</v>
      </c>
      <c r="D167" s="113"/>
      <c r="E167" s="113"/>
      <c r="F167" s="155">
        <v>2</v>
      </c>
      <c r="G167" s="141">
        <f t="shared" si="2"/>
        <v>294.26</v>
      </c>
      <c r="H167" s="113">
        <v>232.46</v>
      </c>
      <c r="I167" s="113">
        <v>0</v>
      </c>
      <c r="J167" s="113">
        <v>61.8</v>
      </c>
      <c r="K167" s="117">
        <v>365.09555555555602</v>
      </c>
      <c r="L167" s="117">
        <v>724.89654285118604</v>
      </c>
      <c r="M167" s="117">
        <v>207.69190868888899</v>
      </c>
      <c r="N167" s="117">
        <v>75.976406656232797</v>
      </c>
      <c r="O167" s="117">
        <v>3.9068000000000002E-3</v>
      </c>
      <c r="P167" s="117">
        <v>1.4993000000000001E-3</v>
      </c>
      <c r="Q167" s="117">
        <v>0</v>
      </c>
      <c r="R167" s="117">
        <v>0</v>
      </c>
      <c r="S167" s="117">
        <v>0</v>
      </c>
      <c r="T167" s="117">
        <v>1.004E-4</v>
      </c>
      <c r="U167" s="117">
        <v>0</v>
      </c>
      <c r="V167" s="117">
        <v>1</v>
      </c>
      <c r="W167" s="117">
        <v>2.8616000000000002E-3</v>
      </c>
      <c r="X167" s="117">
        <v>1.4920000000000001E-3</v>
      </c>
      <c r="Y167" s="117">
        <v>5.2689999999999996E-4</v>
      </c>
      <c r="Z167" s="117">
        <v>7.9230000000000001E-4</v>
      </c>
      <c r="AA167" s="117">
        <v>0</v>
      </c>
      <c r="AB167" s="117">
        <v>0</v>
      </c>
      <c r="AC167" s="117">
        <v>0</v>
      </c>
      <c r="AD167" s="117">
        <v>0</v>
      </c>
      <c r="AE167" s="117">
        <v>0</v>
      </c>
      <c r="AF167" s="117">
        <v>0</v>
      </c>
      <c r="AG167" s="117">
        <v>9.9919999999999991E-3</v>
      </c>
      <c r="AH167" s="117">
        <v>0</v>
      </c>
      <c r="AI167" s="117">
        <v>0</v>
      </c>
      <c r="AJ167" s="117">
        <v>0</v>
      </c>
      <c r="AK167" s="117">
        <v>0</v>
      </c>
      <c r="AL167" s="117">
        <v>0</v>
      </c>
      <c r="AM167" s="117">
        <v>6.0679999999999996E-3</v>
      </c>
      <c r="AN167" s="125"/>
    </row>
    <row r="168" spans="1:40" ht="15" customHeight="1" x14ac:dyDescent="0.25">
      <c r="A168" s="115" t="s">
        <v>1059</v>
      </c>
      <c r="B168" s="113" t="s">
        <v>1634</v>
      </c>
      <c r="C168" s="66" t="s">
        <v>40</v>
      </c>
      <c r="D168" s="113"/>
      <c r="E168" s="113"/>
      <c r="F168" s="155">
        <v>2</v>
      </c>
      <c r="G168" s="141">
        <f t="shared" si="2"/>
        <v>472.1</v>
      </c>
      <c r="H168" s="113">
        <v>472.1</v>
      </c>
      <c r="I168" s="113">
        <v>0</v>
      </c>
      <c r="J168" s="113">
        <v>0</v>
      </c>
      <c r="K168" s="117">
        <v>837.84875365079404</v>
      </c>
      <c r="L168" s="117">
        <v>1980.31817871099</v>
      </c>
      <c r="M168" s="117">
        <v>476.62702048932698</v>
      </c>
      <c r="N168" s="117">
        <v>207.55714831069901</v>
      </c>
      <c r="O168" s="117">
        <v>8.4486000000000006E-3</v>
      </c>
      <c r="P168" s="117">
        <v>2.1592E-3</v>
      </c>
      <c r="Q168" s="117">
        <v>0</v>
      </c>
      <c r="R168" s="117">
        <v>0</v>
      </c>
      <c r="S168" s="117">
        <v>0</v>
      </c>
      <c r="T168" s="117">
        <v>2.4945999999999901E-3</v>
      </c>
      <c r="U168" s="117">
        <v>0</v>
      </c>
      <c r="V168" s="117">
        <v>1</v>
      </c>
      <c r="W168" s="117">
        <v>2.4897999999999999E-3</v>
      </c>
      <c r="X168" s="117">
        <v>2.5461999999999999E-2</v>
      </c>
      <c r="Y168" s="117">
        <v>9.3919999999999995E-4</v>
      </c>
      <c r="Z168" s="117">
        <v>1.1410000000000001E-3</v>
      </c>
      <c r="AA168" s="117">
        <v>5.4270000000000002E-4</v>
      </c>
      <c r="AB168" s="117">
        <v>0</v>
      </c>
      <c r="AC168" s="117">
        <v>0</v>
      </c>
      <c r="AD168" s="117">
        <v>1.5428654492827601E-4</v>
      </c>
      <c r="AE168" s="117">
        <v>0</v>
      </c>
      <c r="AF168" s="117">
        <v>0</v>
      </c>
      <c r="AG168" s="117">
        <v>1.538E-2</v>
      </c>
      <c r="AH168" s="117">
        <v>0</v>
      </c>
      <c r="AI168" s="117">
        <v>2.0890000000000001E-3</v>
      </c>
      <c r="AJ168" s="117">
        <v>1.5047E-2</v>
      </c>
      <c r="AK168" s="117">
        <v>0</v>
      </c>
      <c r="AL168" s="117">
        <v>0</v>
      </c>
      <c r="AM168" s="117">
        <v>4.4099999999999999E-3</v>
      </c>
      <c r="AN168" s="125"/>
    </row>
    <row r="169" spans="1:40" ht="15" customHeight="1" x14ac:dyDescent="0.25">
      <c r="A169" s="115" t="s">
        <v>1984</v>
      </c>
      <c r="B169" s="113" t="s">
        <v>1635</v>
      </c>
      <c r="C169" s="66" t="s">
        <v>102</v>
      </c>
      <c r="D169" s="113"/>
      <c r="E169" s="113"/>
      <c r="F169" s="155">
        <v>2</v>
      </c>
      <c r="G169" s="141">
        <f t="shared" si="2"/>
        <v>148.4</v>
      </c>
      <c r="H169" s="113">
        <v>148.4</v>
      </c>
      <c r="I169" s="113">
        <v>0</v>
      </c>
      <c r="J169" s="113">
        <v>0</v>
      </c>
      <c r="K169" s="117">
        <v>282.460047619048</v>
      </c>
      <c r="L169" s="117">
        <v>713.36796391025302</v>
      </c>
      <c r="M169" s="117">
        <v>160.68304728904801</v>
      </c>
      <c r="N169" s="117">
        <v>74.768096297433601</v>
      </c>
      <c r="O169" s="117">
        <v>3.8208999999999999E-3</v>
      </c>
      <c r="P169" s="117">
        <v>8.0090000000000001E-4</v>
      </c>
      <c r="Q169" s="117">
        <v>0</v>
      </c>
      <c r="R169" s="117">
        <v>0</v>
      </c>
      <c r="S169" s="117">
        <v>0</v>
      </c>
      <c r="T169" s="117">
        <v>1.5108000000000001E-3</v>
      </c>
      <c r="U169" s="117">
        <v>0</v>
      </c>
      <c r="V169" s="117">
        <v>1</v>
      </c>
      <c r="W169" s="117">
        <v>8.4719999999999999E-4</v>
      </c>
      <c r="X169" s="117">
        <v>1.5154000000000001E-2</v>
      </c>
      <c r="Y169" s="117">
        <v>5.2090000000000003E-4</v>
      </c>
      <c r="Z169" s="117">
        <v>4.2319999999999999E-4</v>
      </c>
      <c r="AA169" s="117">
        <v>1.762E-4</v>
      </c>
      <c r="AB169" s="117">
        <v>2.3250000000000001E-4</v>
      </c>
      <c r="AC169" s="117">
        <v>0</v>
      </c>
      <c r="AD169" s="117">
        <v>1.60761069205419E-4</v>
      </c>
      <c r="AE169" s="117">
        <v>0</v>
      </c>
      <c r="AF169" s="117">
        <v>0</v>
      </c>
      <c r="AG169" s="117">
        <v>8.92E-4</v>
      </c>
      <c r="AH169" s="117">
        <v>0</v>
      </c>
      <c r="AI169" s="117">
        <v>0</v>
      </c>
      <c r="AJ169" s="117">
        <v>0</v>
      </c>
      <c r="AK169" s="117">
        <v>0</v>
      </c>
      <c r="AL169" s="117">
        <v>0</v>
      </c>
      <c r="AM169" s="117">
        <v>7.9500000000000003E-4</v>
      </c>
      <c r="AN169" s="125"/>
    </row>
    <row r="170" spans="1:40" ht="15" customHeight="1" x14ac:dyDescent="0.25">
      <c r="A170" s="115" t="s">
        <v>1985</v>
      </c>
      <c r="B170" s="113" t="s">
        <v>1636</v>
      </c>
      <c r="C170" s="66" t="s">
        <v>253</v>
      </c>
      <c r="D170" s="113"/>
      <c r="E170" s="113"/>
      <c r="F170" s="155">
        <v>3</v>
      </c>
      <c r="G170" s="141">
        <f t="shared" si="2"/>
        <v>753.3</v>
      </c>
      <c r="H170" s="113">
        <v>664</v>
      </c>
      <c r="I170" s="113">
        <v>0</v>
      </c>
      <c r="J170" s="113">
        <v>89.3</v>
      </c>
      <c r="K170" s="117">
        <v>1760.5053047619001</v>
      </c>
      <c r="L170" s="117">
        <v>3872.4199188841599</v>
      </c>
      <c r="M170" s="117">
        <v>1001.4986527199</v>
      </c>
      <c r="N170" s="117">
        <v>405.86833169824803</v>
      </c>
      <c r="O170" s="117">
        <v>1.6670399999999998E-2</v>
      </c>
      <c r="P170" s="117">
        <v>3.7161999999999998E-3</v>
      </c>
      <c r="Q170" s="117">
        <v>0</v>
      </c>
      <c r="R170" s="117">
        <v>0</v>
      </c>
      <c r="S170" s="117">
        <v>0</v>
      </c>
      <c r="T170" s="117">
        <v>7.4005600866143698E-3</v>
      </c>
      <c r="U170" s="117">
        <v>0</v>
      </c>
      <c r="V170" s="117">
        <v>1</v>
      </c>
      <c r="W170" s="117">
        <v>6.8252E-3</v>
      </c>
      <c r="X170" s="117">
        <v>3.2280999999999997E-2</v>
      </c>
      <c r="Y170" s="117">
        <v>1.6651999999999999E-3</v>
      </c>
      <c r="Z170" s="117">
        <v>1.9637999999999999E-3</v>
      </c>
      <c r="AA170" s="117">
        <v>1.1129E-3</v>
      </c>
      <c r="AB170" s="117">
        <v>0</v>
      </c>
      <c r="AC170" s="117">
        <v>0</v>
      </c>
      <c r="AD170" s="117">
        <v>6.3394374310056696E-4</v>
      </c>
      <c r="AE170" s="117">
        <v>0</v>
      </c>
      <c r="AF170" s="117">
        <v>0</v>
      </c>
      <c r="AG170" s="117">
        <v>6.8685999999999997E-2</v>
      </c>
      <c r="AH170" s="117">
        <v>0</v>
      </c>
      <c r="AI170" s="117">
        <v>2.2780000000000001E-3</v>
      </c>
      <c r="AJ170" s="117">
        <v>2.3494000000000001E-2</v>
      </c>
      <c r="AK170" s="117">
        <v>0</v>
      </c>
      <c r="AL170" s="117">
        <v>0</v>
      </c>
      <c r="AM170" s="117">
        <v>1.8697999999999999E-2</v>
      </c>
      <c r="AN170" s="125"/>
    </row>
    <row r="171" spans="1:40" ht="15" customHeight="1" x14ac:dyDescent="0.25">
      <c r="A171" s="115" t="s">
        <v>1060</v>
      </c>
      <c r="B171" s="113" t="s">
        <v>1637</v>
      </c>
      <c r="C171" s="66" t="s">
        <v>254</v>
      </c>
      <c r="D171" s="113"/>
      <c r="E171" s="113"/>
      <c r="F171" s="155">
        <v>3</v>
      </c>
      <c r="G171" s="141">
        <f t="shared" si="2"/>
        <v>1469.5300000000002</v>
      </c>
      <c r="H171" s="113">
        <v>1132.9000000000001</v>
      </c>
      <c r="I171" s="113">
        <v>0</v>
      </c>
      <c r="J171" s="113">
        <v>336.63</v>
      </c>
      <c r="K171" s="117">
        <v>2703.9241365079401</v>
      </c>
      <c r="L171" s="117">
        <v>6190.1804765340103</v>
      </c>
      <c r="M171" s="117">
        <v>1538.1813235352699</v>
      </c>
      <c r="N171" s="117">
        <v>648.79281574552897</v>
      </c>
      <c r="O171" s="117">
        <v>2.5895000000000001E-2</v>
      </c>
      <c r="P171" s="117">
        <v>5.7922E-3</v>
      </c>
      <c r="Q171" s="117">
        <v>0</v>
      </c>
      <c r="R171" s="117">
        <v>0</v>
      </c>
      <c r="S171" s="117">
        <v>0</v>
      </c>
      <c r="T171" s="117">
        <v>1.43627578621889E-2</v>
      </c>
      <c r="U171" s="117">
        <v>0</v>
      </c>
      <c r="V171" s="117">
        <v>1</v>
      </c>
      <c r="W171" s="117">
        <v>1.01152E-2</v>
      </c>
      <c r="X171" s="117">
        <v>5.0286999999999998E-2</v>
      </c>
      <c r="Y171" s="117">
        <v>2.6803999999999999E-3</v>
      </c>
      <c r="Z171" s="117">
        <v>3.0607999999999998E-3</v>
      </c>
      <c r="AA171" s="117">
        <v>2.4597E-3</v>
      </c>
      <c r="AB171" s="117">
        <v>0</v>
      </c>
      <c r="AC171" s="117">
        <v>0</v>
      </c>
      <c r="AD171" s="117">
        <v>1.41674257155741E-3</v>
      </c>
      <c r="AE171" s="117">
        <v>0</v>
      </c>
      <c r="AF171" s="117">
        <v>0</v>
      </c>
      <c r="AG171" s="117">
        <v>6.2734999999999999E-2</v>
      </c>
      <c r="AH171" s="117">
        <v>0</v>
      </c>
      <c r="AI171" s="117">
        <v>1.325E-3</v>
      </c>
      <c r="AJ171" s="117">
        <v>5.8278999999999997E-2</v>
      </c>
      <c r="AK171" s="117">
        <v>0</v>
      </c>
      <c r="AL171" s="117">
        <v>0</v>
      </c>
      <c r="AM171" s="117">
        <v>3.0733E-2</v>
      </c>
      <c r="AN171" s="125"/>
    </row>
    <row r="172" spans="1:40" ht="15" customHeight="1" x14ac:dyDescent="0.25">
      <c r="A172" s="115" t="s">
        <v>1986</v>
      </c>
      <c r="B172" s="113" t="s">
        <v>1638</v>
      </c>
      <c r="C172" s="66" t="s">
        <v>255</v>
      </c>
      <c r="D172" s="113"/>
      <c r="E172" s="113"/>
      <c r="F172" s="155">
        <v>3</v>
      </c>
      <c r="G172" s="141">
        <f t="shared" si="2"/>
        <v>847.5</v>
      </c>
      <c r="H172" s="113">
        <v>783.2</v>
      </c>
      <c r="I172" s="113">
        <v>0</v>
      </c>
      <c r="J172" s="113">
        <v>64.3</v>
      </c>
      <c r="K172" s="117">
        <v>1760.1735547619</v>
      </c>
      <c r="L172" s="117">
        <v>3821.8621660957801</v>
      </c>
      <c r="M172" s="117">
        <v>1001.3099300974</v>
      </c>
      <c r="N172" s="117">
        <v>400.569373628498</v>
      </c>
      <c r="O172" s="117">
        <v>1.5683300000000001E-2</v>
      </c>
      <c r="P172" s="117">
        <v>3.9084999999999996E-3</v>
      </c>
      <c r="Q172" s="117">
        <v>0</v>
      </c>
      <c r="R172" s="117">
        <v>0</v>
      </c>
      <c r="S172" s="117">
        <v>0</v>
      </c>
      <c r="T172" s="117">
        <v>7.7288637481088898E-3</v>
      </c>
      <c r="U172" s="117">
        <v>0</v>
      </c>
      <c r="V172" s="117">
        <v>1</v>
      </c>
      <c r="W172" s="117">
        <v>5.4901999999999998E-3</v>
      </c>
      <c r="X172" s="117">
        <v>3.3070000000000002E-2</v>
      </c>
      <c r="Y172" s="117">
        <v>1.6936E-3</v>
      </c>
      <c r="Z172" s="117">
        <v>2.0653999999999998E-3</v>
      </c>
      <c r="AA172" s="117">
        <v>1.3692999999999999E-3</v>
      </c>
      <c r="AB172" s="117">
        <v>0</v>
      </c>
      <c r="AC172" s="117">
        <v>0</v>
      </c>
      <c r="AD172" s="117">
        <v>6.7184816565809104E-4</v>
      </c>
      <c r="AE172" s="117">
        <v>0</v>
      </c>
      <c r="AF172" s="117">
        <v>0</v>
      </c>
      <c r="AG172" s="117">
        <v>6.1877000000000001E-2</v>
      </c>
      <c r="AH172" s="117">
        <v>0</v>
      </c>
      <c r="AI172" s="117">
        <v>1.9880000000000002E-3</v>
      </c>
      <c r="AJ172" s="117">
        <v>2.7425000000000001E-2</v>
      </c>
      <c r="AK172" s="117">
        <v>0</v>
      </c>
      <c r="AL172" s="117">
        <v>0</v>
      </c>
      <c r="AM172" s="117">
        <v>1.9546000000000001E-2</v>
      </c>
      <c r="AN172" s="125"/>
    </row>
    <row r="173" spans="1:40" ht="15" customHeight="1" x14ac:dyDescent="0.25">
      <c r="A173" s="115" t="s">
        <v>1061</v>
      </c>
      <c r="B173" s="113" t="s">
        <v>1639</v>
      </c>
      <c r="C173" s="66" t="s">
        <v>256</v>
      </c>
      <c r="D173" s="113"/>
      <c r="E173" s="113"/>
      <c r="F173" s="155">
        <v>3</v>
      </c>
      <c r="G173" s="141">
        <f t="shared" si="2"/>
        <v>1108</v>
      </c>
      <c r="H173" s="113">
        <v>1053.5</v>
      </c>
      <c r="I173" s="113">
        <v>0</v>
      </c>
      <c r="J173" s="113">
        <v>54.5</v>
      </c>
      <c r="K173" s="117">
        <v>2207.9148666666702</v>
      </c>
      <c r="L173" s="117">
        <v>4661.1828739738403</v>
      </c>
      <c r="M173" s="117">
        <v>1256.0165302006701</v>
      </c>
      <c r="N173" s="117">
        <v>488.53857702119802</v>
      </c>
      <c r="O173" s="117">
        <v>2.0299399999999999E-2</v>
      </c>
      <c r="P173" s="117">
        <v>4.7829999999999999E-3</v>
      </c>
      <c r="Q173" s="117">
        <v>0</v>
      </c>
      <c r="R173" s="117">
        <v>0</v>
      </c>
      <c r="S173" s="117">
        <v>0</v>
      </c>
      <c r="T173" s="117">
        <v>6.8905450937829403E-3</v>
      </c>
      <c r="U173" s="117">
        <v>0</v>
      </c>
      <c r="V173" s="117">
        <v>1</v>
      </c>
      <c r="W173" s="117">
        <v>7.7552999999999997E-3</v>
      </c>
      <c r="X173" s="117">
        <v>3.4079999999999999E-2</v>
      </c>
      <c r="Y173" s="117">
        <v>2.0642999999999998E-3</v>
      </c>
      <c r="Z173" s="117">
        <v>2.5276000000000001E-3</v>
      </c>
      <c r="AA173" s="117">
        <v>2.3473999999999999E-3</v>
      </c>
      <c r="AB173" s="117">
        <v>0</v>
      </c>
      <c r="AC173" s="117">
        <v>0</v>
      </c>
      <c r="AD173" s="117">
        <v>5.7505781677545404E-4</v>
      </c>
      <c r="AE173" s="117">
        <v>0</v>
      </c>
      <c r="AF173" s="117">
        <v>0</v>
      </c>
      <c r="AG173" s="117">
        <v>8.8789999999999994E-2</v>
      </c>
      <c r="AH173" s="117">
        <v>0</v>
      </c>
      <c r="AI173" s="117">
        <v>2.0660000000000001E-3</v>
      </c>
      <c r="AJ173" s="117">
        <v>3.1545999999999998E-2</v>
      </c>
      <c r="AK173" s="117">
        <v>0</v>
      </c>
      <c r="AL173" s="117">
        <v>0</v>
      </c>
      <c r="AM173" s="117">
        <v>2.6619E-2</v>
      </c>
      <c r="AN173" s="125"/>
    </row>
    <row r="174" spans="1:40" ht="15" customHeight="1" x14ac:dyDescent="0.25">
      <c r="A174" s="115" t="s">
        <v>1987</v>
      </c>
      <c r="B174" s="113" t="s">
        <v>1640</v>
      </c>
      <c r="C174" s="66" t="s">
        <v>257</v>
      </c>
      <c r="D174" s="113"/>
      <c r="E174" s="113"/>
      <c r="F174" s="155">
        <v>3</v>
      </c>
      <c r="G174" s="141">
        <f t="shared" si="2"/>
        <v>601.4</v>
      </c>
      <c r="H174" s="113">
        <v>601.4</v>
      </c>
      <c r="I174" s="113">
        <v>0</v>
      </c>
      <c r="J174" s="113">
        <v>0</v>
      </c>
      <c r="K174" s="117">
        <v>1063.69480634921</v>
      </c>
      <c r="L174" s="117">
        <v>2387.25618356928</v>
      </c>
      <c r="M174" s="117">
        <v>605.10406448787296</v>
      </c>
      <c r="N174" s="117">
        <v>250.20832059989601</v>
      </c>
      <c r="O174" s="117">
        <v>1.0581800000000001E-2</v>
      </c>
      <c r="P174" s="117">
        <v>1.8067999999999999E-3</v>
      </c>
      <c r="Q174" s="117">
        <v>0</v>
      </c>
      <c r="R174" s="117">
        <v>0</v>
      </c>
      <c r="S174" s="117">
        <v>0</v>
      </c>
      <c r="T174" s="117">
        <v>3.8162587664664102E-3</v>
      </c>
      <c r="U174" s="117">
        <v>0</v>
      </c>
      <c r="V174" s="117">
        <v>1</v>
      </c>
      <c r="W174" s="117">
        <v>3.8711000000000001E-3</v>
      </c>
      <c r="X174" s="117">
        <v>2.0421000000000002E-2</v>
      </c>
      <c r="Y174" s="117">
        <v>1.1865000000000001E-3</v>
      </c>
      <c r="Z174" s="117">
        <v>9.5480000000000001E-4</v>
      </c>
      <c r="AA174" s="117">
        <v>1.0966999999999999E-3</v>
      </c>
      <c r="AB174" s="117">
        <v>0</v>
      </c>
      <c r="AC174" s="117">
        <v>0</v>
      </c>
      <c r="AD174" s="117">
        <v>2.3075396847269E-4</v>
      </c>
      <c r="AE174" s="117">
        <v>0</v>
      </c>
      <c r="AF174" s="117">
        <v>0</v>
      </c>
      <c r="AG174" s="117">
        <v>2.6700000000000002E-2</v>
      </c>
      <c r="AH174" s="117">
        <v>0</v>
      </c>
      <c r="AI174" s="117">
        <v>1.436E-3</v>
      </c>
      <c r="AJ174" s="117">
        <v>2.1779E-2</v>
      </c>
      <c r="AK174" s="117">
        <v>0</v>
      </c>
      <c r="AL174" s="117">
        <v>0</v>
      </c>
      <c r="AM174" s="117">
        <v>1.1413E-2</v>
      </c>
      <c r="AN174" s="125"/>
    </row>
    <row r="175" spans="1:40" ht="15" customHeight="1" x14ac:dyDescent="0.25">
      <c r="A175" s="115" t="s">
        <v>1062</v>
      </c>
      <c r="B175" s="113" t="s">
        <v>1641</v>
      </c>
      <c r="C175" s="66" t="s">
        <v>258</v>
      </c>
      <c r="D175" s="113"/>
      <c r="E175" s="113"/>
      <c r="F175" s="155">
        <v>3</v>
      </c>
      <c r="G175" s="141">
        <f t="shared" si="2"/>
        <v>1366.1</v>
      </c>
      <c r="H175" s="113">
        <v>1236.8</v>
      </c>
      <c r="I175" s="113">
        <v>0</v>
      </c>
      <c r="J175" s="113">
        <v>129.30000000000001</v>
      </c>
      <c r="K175" s="117">
        <v>2551.9380746031702</v>
      </c>
      <c r="L175" s="117">
        <v>5655.7997338225996</v>
      </c>
      <c r="M175" s="117">
        <v>1451.7210124995099</v>
      </c>
      <c r="N175" s="117">
        <v>592.78437010194705</v>
      </c>
      <c r="O175" s="117">
        <v>2.4108600000000001E-2</v>
      </c>
      <c r="P175" s="117">
        <v>6.8462000000000002E-3</v>
      </c>
      <c r="Q175" s="117">
        <v>0</v>
      </c>
      <c r="R175" s="117">
        <v>0</v>
      </c>
      <c r="S175" s="117">
        <v>0</v>
      </c>
      <c r="T175" s="117">
        <v>1.33168811748378E-2</v>
      </c>
      <c r="U175" s="117">
        <v>0</v>
      </c>
      <c r="V175" s="117">
        <v>1</v>
      </c>
      <c r="W175" s="117">
        <v>7.3000000000000001E-3</v>
      </c>
      <c r="X175" s="117">
        <v>4.9536999999999998E-2</v>
      </c>
      <c r="Y175" s="117">
        <v>2.7014999999999999E-3</v>
      </c>
      <c r="Z175" s="117">
        <v>3.6178E-3</v>
      </c>
      <c r="AA175" s="117">
        <v>2.6210999999999999E-3</v>
      </c>
      <c r="AB175" s="117">
        <v>0</v>
      </c>
      <c r="AC175" s="117">
        <v>0</v>
      </c>
      <c r="AD175" s="117">
        <v>1.2964013894596501E-3</v>
      </c>
      <c r="AE175" s="117">
        <v>0</v>
      </c>
      <c r="AF175" s="117">
        <v>0</v>
      </c>
      <c r="AG175" s="117">
        <v>5.9715999999999998E-2</v>
      </c>
      <c r="AH175" s="117">
        <v>0</v>
      </c>
      <c r="AI175" s="117">
        <v>1.567E-3</v>
      </c>
      <c r="AJ175" s="117">
        <v>5.2607000000000001E-2</v>
      </c>
      <c r="AK175" s="117">
        <v>0</v>
      </c>
      <c r="AL175" s="117">
        <v>0</v>
      </c>
      <c r="AM175" s="117">
        <v>2.9124000000000001E-2</v>
      </c>
      <c r="AN175" s="125"/>
    </row>
    <row r="176" spans="1:40" ht="15" customHeight="1" x14ac:dyDescent="0.25">
      <c r="A176" s="115" t="s">
        <v>1988</v>
      </c>
      <c r="B176" s="113" t="s">
        <v>1642</v>
      </c>
      <c r="C176" s="66" t="s">
        <v>259</v>
      </c>
      <c r="D176" s="113"/>
      <c r="E176" s="113"/>
      <c r="F176" s="155">
        <v>3</v>
      </c>
      <c r="G176" s="141">
        <f t="shared" si="2"/>
        <v>1578.7</v>
      </c>
      <c r="H176" s="113">
        <v>1578.7</v>
      </c>
      <c r="I176" s="113">
        <v>0</v>
      </c>
      <c r="J176" s="113">
        <v>0</v>
      </c>
      <c r="K176" s="117">
        <v>2999.6114952380999</v>
      </c>
      <c r="L176" s="117">
        <v>7165.9684710394704</v>
      </c>
      <c r="M176" s="117">
        <v>1706.3889912960899</v>
      </c>
      <c r="N176" s="117">
        <v>751.065155449646</v>
      </c>
      <c r="O176" s="117">
        <v>2.7634800000000001E-2</v>
      </c>
      <c r="P176" s="117">
        <v>7.0165000000000002E-3</v>
      </c>
      <c r="Q176" s="117">
        <v>0</v>
      </c>
      <c r="R176" s="117">
        <v>0</v>
      </c>
      <c r="S176" s="117">
        <v>7.4240000000000005E-4</v>
      </c>
      <c r="T176" s="117">
        <v>7.6506999999999999E-3</v>
      </c>
      <c r="U176" s="117">
        <v>0</v>
      </c>
      <c r="V176" s="117">
        <v>1</v>
      </c>
      <c r="W176" s="117">
        <v>2.5723E-3</v>
      </c>
      <c r="X176" s="117">
        <v>5.1235000000000003E-2</v>
      </c>
      <c r="Y176" s="117">
        <v>3.2012999999999998E-3</v>
      </c>
      <c r="Z176" s="117">
        <v>3.5582000000000001E-3</v>
      </c>
      <c r="AA176" s="117">
        <v>2.9670999999999999E-3</v>
      </c>
      <c r="AB176" s="117">
        <v>1.4815E-3</v>
      </c>
      <c r="AC176" s="117">
        <v>0</v>
      </c>
      <c r="AD176" s="117">
        <v>1.64781315985957E-3</v>
      </c>
      <c r="AE176" s="117">
        <v>6.1479999999999998E-4</v>
      </c>
      <c r="AF176" s="117">
        <v>0</v>
      </c>
      <c r="AG176" s="117">
        <v>0.104183</v>
      </c>
      <c r="AH176" s="117">
        <v>0</v>
      </c>
      <c r="AI176" s="117">
        <v>8.8780000000000005E-3</v>
      </c>
      <c r="AJ176" s="117">
        <v>5.2428000000000002E-2</v>
      </c>
      <c r="AK176" s="117">
        <v>0</v>
      </c>
      <c r="AL176" s="117">
        <v>2.996E-3</v>
      </c>
      <c r="AM176" s="117">
        <v>3.1168999999999999E-2</v>
      </c>
      <c r="AN176" s="125"/>
    </row>
    <row r="177" spans="1:40" ht="15" customHeight="1" x14ac:dyDescent="0.25">
      <c r="A177" s="115" t="s">
        <v>1063</v>
      </c>
      <c r="B177" s="113" t="s">
        <v>1643</v>
      </c>
      <c r="C177" s="66" t="s">
        <v>260</v>
      </c>
      <c r="D177" s="113"/>
      <c r="E177" s="113"/>
      <c r="F177" s="155">
        <v>3</v>
      </c>
      <c r="G177" s="141">
        <f t="shared" si="2"/>
        <v>631.1</v>
      </c>
      <c r="H177" s="113">
        <v>525.20000000000005</v>
      </c>
      <c r="I177" s="113">
        <v>0</v>
      </c>
      <c r="J177" s="113">
        <v>105.9</v>
      </c>
      <c r="K177" s="117">
        <v>1233.6726268253999</v>
      </c>
      <c r="L177" s="117">
        <v>2688.3603069973201</v>
      </c>
      <c r="M177" s="117">
        <v>701.79934722216296</v>
      </c>
      <c r="N177" s="117">
        <v>281.76704377638902</v>
      </c>
      <c r="O177" s="117">
        <v>1.21654E-2</v>
      </c>
      <c r="P177" s="117">
        <v>2.124E-3</v>
      </c>
      <c r="Q177" s="117">
        <v>0</v>
      </c>
      <c r="R177" s="117">
        <v>0</v>
      </c>
      <c r="S177" s="117">
        <v>0</v>
      </c>
      <c r="T177" s="117">
        <v>4.7833323174482998E-3</v>
      </c>
      <c r="U177" s="117">
        <v>0</v>
      </c>
      <c r="V177" s="117">
        <v>1</v>
      </c>
      <c r="W177" s="117">
        <v>4.3616000000000002E-3</v>
      </c>
      <c r="X177" s="117">
        <v>1.8793000000000001E-2</v>
      </c>
      <c r="Y177" s="117">
        <v>1.4704E-3</v>
      </c>
      <c r="Z177" s="117">
        <v>1.1224E-3</v>
      </c>
      <c r="AA177" s="117">
        <v>1.0751999999999999E-3</v>
      </c>
      <c r="AB177" s="117">
        <v>0</v>
      </c>
      <c r="AC177" s="117">
        <v>0</v>
      </c>
      <c r="AD177" s="117">
        <v>7.5594991245090195E-4</v>
      </c>
      <c r="AE177" s="117">
        <v>2.9460000000000001E-4</v>
      </c>
      <c r="AF177" s="117">
        <v>0</v>
      </c>
      <c r="AG177" s="117">
        <v>3.3679000000000001E-2</v>
      </c>
      <c r="AH177" s="117">
        <v>0</v>
      </c>
      <c r="AI177" s="117">
        <v>7.4809999999999998E-3</v>
      </c>
      <c r="AJ177" s="117">
        <v>2.4740000000000002E-2</v>
      </c>
      <c r="AK177" s="117">
        <v>0</v>
      </c>
      <c r="AL177" s="117">
        <v>0</v>
      </c>
      <c r="AM177" s="117">
        <v>1.2437E-2</v>
      </c>
      <c r="AN177" s="125"/>
    </row>
    <row r="178" spans="1:40" ht="15" customHeight="1" x14ac:dyDescent="0.25">
      <c r="A178" s="115" t="s">
        <v>1989</v>
      </c>
      <c r="B178" s="113" t="s">
        <v>1644</v>
      </c>
      <c r="C178" s="66" t="s">
        <v>41</v>
      </c>
      <c r="D178" s="113"/>
      <c r="E178" s="113"/>
      <c r="F178" s="155">
        <v>3</v>
      </c>
      <c r="G178" s="141">
        <f t="shared" si="2"/>
        <v>3973.0600000000004</v>
      </c>
      <c r="H178" s="113">
        <v>3022.76</v>
      </c>
      <c r="I178" s="113">
        <v>0</v>
      </c>
      <c r="J178" s="113">
        <v>950.3</v>
      </c>
      <c r="K178" s="117">
        <v>7489.5875706349198</v>
      </c>
      <c r="L178" s="117">
        <v>16028.421451873401</v>
      </c>
      <c r="M178" s="117">
        <v>4260.6016813070901</v>
      </c>
      <c r="N178" s="117">
        <v>1679.9388523708501</v>
      </c>
      <c r="O178" s="117">
        <v>4.59291E-2</v>
      </c>
      <c r="P178" s="117">
        <v>9.7806999999999998E-3</v>
      </c>
      <c r="Q178" s="117">
        <v>0</v>
      </c>
      <c r="R178" s="117">
        <v>0</v>
      </c>
      <c r="S178" s="117">
        <v>0</v>
      </c>
      <c r="T178" s="117">
        <v>4.7754653591607903E-2</v>
      </c>
      <c r="U178" s="117">
        <v>0</v>
      </c>
      <c r="V178" s="117">
        <v>1</v>
      </c>
      <c r="W178" s="117">
        <v>1.6806600000000001E-2</v>
      </c>
      <c r="X178" s="117">
        <v>0.118381</v>
      </c>
      <c r="Y178" s="117">
        <v>5.1178999999999999E-3</v>
      </c>
      <c r="Z178" s="117">
        <v>5.1685999999999998E-3</v>
      </c>
      <c r="AA178" s="117">
        <v>9.8034999999999997E-3</v>
      </c>
      <c r="AB178" s="117">
        <v>0</v>
      </c>
      <c r="AC178" s="117">
        <v>0</v>
      </c>
      <c r="AD178" s="117">
        <v>5.1779458751486304E-3</v>
      </c>
      <c r="AE178" s="117">
        <v>0</v>
      </c>
      <c r="AF178" s="117">
        <v>0</v>
      </c>
      <c r="AG178" s="117">
        <v>0.25664700000000001</v>
      </c>
      <c r="AH178" s="117">
        <v>0</v>
      </c>
      <c r="AI178" s="117">
        <v>5.6270000000000001E-3</v>
      </c>
      <c r="AJ178" s="117">
        <v>0.17125699999999999</v>
      </c>
      <c r="AK178" s="117">
        <v>0</v>
      </c>
      <c r="AL178" s="117">
        <v>0</v>
      </c>
      <c r="AM178" s="117">
        <v>7.6935000000000003E-2</v>
      </c>
      <c r="AN178" s="125"/>
    </row>
    <row r="179" spans="1:40" ht="15" customHeight="1" x14ac:dyDescent="0.25">
      <c r="A179" s="115" t="s">
        <v>1015</v>
      </c>
      <c r="B179" s="113" t="s">
        <v>1645</v>
      </c>
      <c r="C179" s="66" t="s">
        <v>261</v>
      </c>
      <c r="D179" s="113"/>
      <c r="E179" s="113"/>
      <c r="F179" s="155">
        <v>4</v>
      </c>
      <c r="G179" s="141">
        <f t="shared" si="2"/>
        <v>2167.6</v>
      </c>
      <c r="H179" s="113">
        <v>1931.4</v>
      </c>
      <c r="I179" s="113">
        <v>0</v>
      </c>
      <c r="J179" s="113">
        <v>236.2</v>
      </c>
      <c r="K179" s="117">
        <v>3639.6526915873001</v>
      </c>
      <c r="L179" s="117">
        <v>8017.9982114473596</v>
      </c>
      <c r="M179" s="117">
        <v>2070.4892266632701</v>
      </c>
      <c r="N179" s="117">
        <v>840.36639254179704</v>
      </c>
      <c r="O179" s="117">
        <v>3.7247500000000003E-2</v>
      </c>
      <c r="P179" s="117">
        <v>6.7276000000000002E-3</v>
      </c>
      <c r="Q179" s="117">
        <v>0</v>
      </c>
      <c r="R179" s="117">
        <v>0</v>
      </c>
      <c r="S179" s="117">
        <v>0</v>
      </c>
      <c r="T179" s="117">
        <v>1.6529598503251801E-2</v>
      </c>
      <c r="U179" s="117">
        <v>0</v>
      </c>
      <c r="V179" s="117">
        <v>1</v>
      </c>
      <c r="W179" s="117">
        <v>1.5293899999999999E-2</v>
      </c>
      <c r="X179" s="117">
        <v>5.5701000000000001E-2</v>
      </c>
      <c r="Y179" s="117">
        <v>3.8113999999999999E-3</v>
      </c>
      <c r="Z179" s="117">
        <v>3.5552000000000001E-3</v>
      </c>
      <c r="AA179" s="117">
        <v>4.8000999999999999E-3</v>
      </c>
      <c r="AB179" s="117">
        <v>0</v>
      </c>
      <c r="AC179" s="117">
        <v>0</v>
      </c>
      <c r="AD179" s="117">
        <v>1.68790369006453E-3</v>
      </c>
      <c r="AE179" s="117">
        <v>0</v>
      </c>
      <c r="AF179" s="117">
        <v>0</v>
      </c>
      <c r="AG179" s="117">
        <v>0.12225800000000001</v>
      </c>
      <c r="AH179" s="117">
        <v>0</v>
      </c>
      <c r="AI179" s="117">
        <v>3.251E-3</v>
      </c>
      <c r="AJ179" s="117">
        <v>5.8674999999999998E-2</v>
      </c>
      <c r="AK179" s="117">
        <v>0</v>
      </c>
      <c r="AL179" s="117">
        <v>0</v>
      </c>
      <c r="AM179" s="117">
        <v>3.0859000000000001E-2</v>
      </c>
      <c r="AN179" s="125"/>
    </row>
    <row r="180" spans="1:40" ht="15" customHeight="1" x14ac:dyDescent="0.25">
      <c r="A180" s="115" t="s">
        <v>1990</v>
      </c>
      <c r="B180" s="113" t="s">
        <v>1646</v>
      </c>
      <c r="C180" s="66" t="s">
        <v>262</v>
      </c>
      <c r="D180" s="113"/>
      <c r="E180" s="113"/>
      <c r="F180" s="155">
        <v>4</v>
      </c>
      <c r="G180" s="141">
        <f t="shared" si="2"/>
        <v>2315.5700000000002</v>
      </c>
      <c r="H180" s="113">
        <v>1907.4</v>
      </c>
      <c r="I180" s="113">
        <v>0</v>
      </c>
      <c r="J180" s="113">
        <v>408.17</v>
      </c>
      <c r="K180" s="117">
        <v>4594.6245007936504</v>
      </c>
      <c r="L180" s="117">
        <v>9759.8038422362897</v>
      </c>
      <c r="M180" s="117">
        <v>2613.74403976648</v>
      </c>
      <c r="N180" s="117">
        <v>1022.92504070479</v>
      </c>
      <c r="O180" s="117">
        <v>2.8158699999999998E-2</v>
      </c>
      <c r="P180" s="117">
        <v>4.6131999999999996E-3</v>
      </c>
      <c r="Q180" s="117">
        <v>0</v>
      </c>
      <c r="R180" s="117">
        <v>0</v>
      </c>
      <c r="S180" s="117">
        <v>0</v>
      </c>
      <c r="T180" s="117">
        <v>1.5735232546611699E-2</v>
      </c>
      <c r="U180" s="117">
        <v>0</v>
      </c>
      <c r="V180" s="117">
        <v>1</v>
      </c>
      <c r="W180" s="117">
        <v>7.6926E-3</v>
      </c>
      <c r="X180" s="117">
        <v>6.1557000000000001E-2</v>
      </c>
      <c r="Y180" s="117">
        <v>3.0763000000000001E-3</v>
      </c>
      <c r="Z180" s="117">
        <v>2.4377999999999999E-3</v>
      </c>
      <c r="AA180" s="117">
        <v>4.5440000000000003E-3</v>
      </c>
      <c r="AB180" s="117">
        <v>2.5753999999999998E-3</v>
      </c>
      <c r="AC180" s="117">
        <v>0</v>
      </c>
      <c r="AD180" s="117">
        <v>1.6191970225103299E-3</v>
      </c>
      <c r="AE180" s="117">
        <v>0</v>
      </c>
      <c r="AF180" s="117">
        <v>0</v>
      </c>
      <c r="AG180" s="117">
        <v>0.20691799999999999</v>
      </c>
      <c r="AH180" s="117">
        <v>0</v>
      </c>
      <c r="AI180" s="117">
        <v>5.855E-3</v>
      </c>
      <c r="AJ180" s="117">
        <v>9.9072999999999994E-2</v>
      </c>
      <c r="AK180" s="117">
        <v>0</v>
      </c>
      <c r="AL180" s="117">
        <v>0</v>
      </c>
      <c r="AM180" s="117">
        <v>4.8340000000000001E-2</v>
      </c>
      <c r="AN180" s="125"/>
    </row>
    <row r="181" spans="1:40" ht="15" customHeight="1" x14ac:dyDescent="0.25">
      <c r="A181" s="115" t="s">
        <v>1991</v>
      </c>
      <c r="B181" s="113" t="s">
        <v>1647</v>
      </c>
      <c r="C181" s="66" t="s">
        <v>263</v>
      </c>
      <c r="D181" s="113"/>
      <c r="E181" s="113"/>
      <c r="F181" s="155">
        <v>4</v>
      </c>
      <c r="G181" s="141">
        <f t="shared" si="2"/>
        <v>3253.33</v>
      </c>
      <c r="H181" s="113">
        <v>2888.6</v>
      </c>
      <c r="I181" s="113">
        <v>0</v>
      </c>
      <c r="J181" s="113">
        <v>364.73</v>
      </c>
      <c r="K181" s="117">
        <v>5674.1145920634899</v>
      </c>
      <c r="L181" s="117">
        <v>12166.591376349499</v>
      </c>
      <c r="M181" s="117">
        <v>3227.8335679871602</v>
      </c>
      <c r="N181" s="117">
        <v>1275.1804421551899</v>
      </c>
      <c r="O181" s="117">
        <v>4.2770099999999998E-2</v>
      </c>
      <c r="P181" s="117">
        <v>9.4987000000000005E-3</v>
      </c>
      <c r="Q181" s="117">
        <v>0</v>
      </c>
      <c r="R181" s="117">
        <v>0</v>
      </c>
      <c r="S181" s="117">
        <v>0</v>
      </c>
      <c r="T181" s="117">
        <v>2.8141605153090901E-2</v>
      </c>
      <c r="U181" s="117">
        <v>0</v>
      </c>
      <c r="V181" s="117">
        <v>1</v>
      </c>
      <c r="W181" s="117">
        <v>1.6740399999999999E-2</v>
      </c>
      <c r="X181" s="117">
        <v>7.9475000000000004E-2</v>
      </c>
      <c r="Y181" s="117">
        <v>4.5678999999999997E-3</v>
      </c>
      <c r="Z181" s="117">
        <v>5.0195999999999999E-3</v>
      </c>
      <c r="AA181" s="117">
        <v>6.5944999999999997E-3</v>
      </c>
      <c r="AB181" s="117">
        <v>0</v>
      </c>
      <c r="AC181" s="117">
        <v>0</v>
      </c>
      <c r="AD181" s="117">
        <v>2.97246639526089E-3</v>
      </c>
      <c r="AE181" s="117">
        <v>0</v>
      </c>
      <c r="AF181" s="117">
        <v>0</v>
      </c>
      <c r="AG181" s="117">
        <v>0.195467</v>
      </c>
      <c r="AH181" s="117">
        <v>0</v>
      </c>
      <c r="AI181" s="117">
        <v>4.3020000000000003E-3</v>
      </c>
      <c r="AJ181" s="117">
        <v>0.115721</v>
      </c>
      <c r="AK181" s="117">
        <v>0</v>
      </c>
      <c r="AL181" s="117">
        <v>0</v>
      </c>
      <c r="AM181" s="117">
        <v>6.7877999999999994E-2</v>
      </c>
      <c r="AN181" s="125"/>
    </row>
    <row r="182" spans="1:40" ht="15" customHeight="1" x14ac:dyDescent="0.25">
      <c r="A182" s="115" t="s">
        <v>1992</v>
      </c>
      <c r="B182" s="113" t="s">
        <v>1648</v>
      </c>
      <c r="C182" s="66" t="s">
        <v>264</v>
      </c>
      <c r="D182" s="113"/>
      <c r="E182" s="113"/>
      <c r="F182" s="155">
        <v>4</v>
      </c>
      <c r="G182" s="141">
        <f t="shared" si="2"/>
        <v>1172.81</v>
      </c>
      <c r="H182" s="113">
        <v>934</v>
      </c>
      <c r="I182" s="113">
        <v>0</v>
      </c>
      <c r="J182" s="113">
        <v>238.81</v>
      </c>
      <c r="K182" s="117">
        <v>2552.5610365079401</v>
      </c>
      <c r="L182" s="117">
        <v>5548.2288039974901</v>
      </c>
      <c r="M182" s="117">
        <v>1452.0753968382701</v>
      </c>
      <c r="N182" s="117">
        <v>581.50986094697703</v>
      </c>
      <c r="O182" s="117">
        <v>1.88661E-2</v>
      </c>
      <c r="P182" s="117">
        <v>4.4145E-3</v>
      </c>
      <c r="Q182" s="117">
        <v>0</v>
      </c>
      <c r="R182" s="117">
        <v>0</v>
      </c>
      <c r="S182" s="117">
        <v>0</v>
      </c>
      <c r="T182" s="117">
        <v>9.8700924903519296E-3</v>
      </c>
      <c r="U182" s="117">
        <v>0</v>
      </c>
      <c r="V182" s="117">
        <v>1</v>
      </c>
      <c r="W182" s="117">
        <v>6.5300000000000002E-3</v>
      </c>
      <c r="X182" s="117">
        <v>3.6634E-2</v>
      </c>
      <c r="Y182" s="117">
        <v>2.1710000000000002E-3</v>
      </c>
      <c r="Z182" s="117">
        <v>2.3329000000000002E-3</v>
      </c>
      <c r="AA182" s="117">
        <v>2.0825000000000001E-3</v>
      </c>
      <c r="AB182" s="117">
        <v>0</v>
      </c>
      <c r="AC182" s="117">
        <v>0</v>
      </c>
      <c r="AD182" s="117">
        <v>9.2622474957295201E-4</v>
      </c>
      <c r="AE182" s="117">
        <v>0</v>
      </c>
      <c r="AF182" s="117">
        <v>0</v>
      </c>
      <c r="AG182" s="117">
        <v>0.127003</v>
      </c>
      <c r="AH182" s="117">
        <v>0</v>
      </c>
      <c r="AI182" s="117">
        <v>3.0219999999999999E-3</v>
      </c>
      <c r="AJ182" s="117">
        <v>3.4386E-2</v>
      </c>
      <c r="AK182" s="117">
        <v>0</v>
      </c>
      <c r="AL182" s="117">
        <v>0</v>
      </c>
      <c r="AM182" s="117">
        <v>2.7099000000000002E-2</v>
      </c>
      <c r="AN182" s="125"/>
    </row>
    <row r="183" spans="1:40" ht="15" customHeight="1" x14ac:dyDescent="0.25">
      <c r="A183" s="115" t="s">
        <v>1016</v>
      </c>
      <c r="B183" s="113" t="s">
        <v>1649</v>
      </c>
      <c r="C183" s="66" t="s">
        <v>265</v>
      </c>
      <c r="D183" s="113"/>
      <c r="E183" s="113"/>
      <c r="F183" s="155">
        <v>4</v>
      </c>
      <c r="G183" s="141">
        <f t="shared" si="2"/>
        <v>1448.3</v>
      </c>
      <c r="H183" s="113">
        <v>1264.5999999999999</v>
      </c>
      <c r="I183" s="113">
        <v>0</v>
      </c>
      <c r="J183" s="113">
        <v>183.7</v>
      </c>
      <c r="K183" s="117">
        <v>2958.1594603174599</v>
      </c>
      <c r="L183" s="117">
        <v>6434.3890207408303</v>
      </c>
      <c r="M183" s="117">
        <v>1682.8081721907899</v>
      </c>
      <c r="N183" s="117">
        <v>674.38831326384695</v>
      </c>
      <c r="O183" s="117">
        <v>2.2882E-2</v>
      </c>
      <c r="P183" s="117">
        <v>4.5588E-3</v>
      </c>
      <c r="Q183" s="117">
        <v>0</v>
      </c>
      <c r="R183" s="117">
        <v>0</v>
      </c>
      <c r="S183" s="117">
        <v>0</v>
      </c>
      <c r="T183" s="117">
        <v>1.0099229497727199E-2</v>
      </c>
      <c r="U183" s="117">
        <v>0</v>
      </c>
      <c r="V183" s="117">
        <v>1</v>
      </c>
      <c r="W183" s="117">
        <v>1.02869E-2</v>
      </c>
      <c r="X183" s="117">
        <v>3.7906000000000002E-2</v>
      </c>
      <c r="Y183" s="117">
        <v>2.3847E-3</v>
      </c>
      <c r="Z183" s="117">
        <v>2.4091E-3</v>
      </c>
      <c r="AA183" s="117">
        <v>2.9865999999999998E-3</v>
      </c>
      <c r="AB183" s="117">
        <v>0</v>
      </c>
      <c r="AC183" s="117">
        <v>0</v>
      </c>
      <c r="AD183" s="117">
        <v>9.7207498097451198E-4</v>
      </c>
      <c r="AE183" s="117">
        <v>0</v>
      </c>
      <c r="AF183" s="117">
        <v>0</v>
      </c>
      <c r="AG183" s="117">
        <v>0.130138</v>
      </c>
      <c r="AH183" s="117">
        <v>0</v>
      </c>
      <c r="AI183" s="117">
        <v>8.7010000000000004E-3</v>
      </c>
      <c r="AJ183" s="117">
        <v>3.8643999999999998E-2</v>
      </c>
      <c r="AK183" s="117">
        <v>0</v>
      </c>
      <c r="AL183" s="117">
        <v>0</v>
      </c>
      <c r="AM183" s="117">
        <v>4.1619000000000003E-2</v>
      </c>
      <c r="AN183" s="125"/>
    </row>
    <row r="184" spans="1:40" ht="15" customHeight="1" x14ac:dyDescent="0.25">
      <c r="A184" s="115" t="s">
        <v>1993</v>
      </c>
      <c r="B184" s="113" t="s">
        <v>1650</v>
      </c>
      <c r="C184" s="66" t="s">
        <v>266</v>
      </c>
      <c r="D184" s="113"/>
      <c r="E184" s="113"/>
      <c r="F184" s="155">
        <v>4</v>
      </c>
      <c r="G184" s="141">
        <f t="shared" si="2"/>
        <v>1173.1199999999999</v>
      </c>
      <c r="H184" s="113">
        <v>1173.1199999999999</v>
      </c>
      <c r="I184" s="113">
        <v>0</v>
      </c>
      <c r="J184" s="113">
        <v>0</v>
      </c>
      <c r="K184" s="117">
        <v>2666.0628650793701</v>
      </c>
      <c r="L184" s="117">
        <v>5761.4298239007403</v>
      </c>
      <c r="M184" s="117">
        <v>1516.6431820577</v>
      </c>
      <c r="N184" s="117">
        <v>603.85545984303599</v>
      </c>
      <c r="O184" s="117">
        <v>2.6130899999999999E-2</v>
      </c>
      <c r="P184" s="117">
        <v>6.6378000000000001E-3</v>
      </c>
      <c r="Q184" s="117">
        <v>0</v>
      </c>
      <c r="R184" s="117">
        <v>0</v>
      </c>
      <c r="S184" s="117">
        <v>0</v>
      </c>
      <c r="T184" s="117">
        <v>9.8851591216970198E-3</v>
      </c>
      <c r="U184" s="117">
        <v>0</v>
      </c>
      <c r="V184" s="117">
        <v>1</v>
      </c>
      <c r="W184" s="117">
        <v>5.3952999999999996E-3</v>
      </c>
      <c r="X184" s="117">
        <v>3.7158999999999998E-2</v>
      </c>
      <c r="Y184" s="117">
        <v>2.1952E-3</v>
      </c>
      <c r="Z184" s="117">
        <v>3.3287E-3</v>
      </c>
      <c r="AA184" s="117">
        <v>1.3304E-3</v>
      </c>
      <c r="AB184" s="117">
        <v>9.8250000000000008E-4</v>
      </c>
      <c r="AC184" s="117">
        <v>0</v>
      </c>
      <c r="AD184" s="117">
        <v>1.0401005901430099E-3</v>
      </c>
      <c r="AE184" s="117">
        <v>1.0503000000000001E-3</v>
      </c>
      <c r="AF184" s="117">
        <v>0</v>
      </c>
      <c r="AG184" s="117">
        <v>0.10774400000000001</v>
      </c>
      <c r="AH184" s="117">
        <v>0</v>
      </c>
      <c r="AI184" s="117">
        <v>1.4968E-2</v>
      </c>
      <c r="AJ184" s="117">
        <v>3.4109E-2</v>
      </c>
      <c r="AK184" s="117">
        <v>0</v>
      </c>
      <c r="AL184" s="117">
        <v>0</v>
      </c>
      <c r="AM184" s="117">
        <v>3.2185999999999999E-2</v>
      </c>
      <c r="AN184" s="125"/>
    </row>
    <row r="185" spans="1:40" ht="15" customHeight="1" x14ac:dyDescent="0.25">
      <c r="A185" s="115" t="s">
        <v>1017</v>
      </c>
      <c r="B185" s="113" t="s">
        <v>1651</v>
      </c>
      <c r="C185" s="66" t="s">
        <v>267</v>
      </c>
      <c r="D185" s="113"/>
      <c r="E185" s="113"/>
      <c r="F185" s="155">
        <v>4</v>
      </c>
      <c r="G185" s="141">
        <f t="shared" si="2"/>
        <v>1469.3</v>
      </c>
      <c r="H185" s="113">
        <v>1469.3</v>
      </c>
      <c r="I185" s="113">
        <v>0</v>
      </c>
      <c r="J185" s="113">
        <v>0</v>
      </c>
      <c r="K185" s="117">
        <v>2589.24925952381</v>
      </c>
      <c r="L185" s="117">
        <v>5846.4326216850004</v>
      </c>
      <c r="M185" s="117">
        <v>1472.9462262653101</v>
      </c>
      <c r="N185" s="117">
        <v>612.76460307880495</v>
      </c>
      <c r="O185" s="117">
        <v>2.11386E-2</v>
      </c>
      <c r="P185" s="117">
        <v>3.5016000000000001E-3</v>
      </c>
      <c r="Q185" s="117">
        <v>0</v>
      </c>
      <c r="R185" s="117">
        <v>0</v>
      </c>
      <c r="S185" s="117">
        <v>0</v>
      </c>
      <c r="T185" s="117">
        <v>1.0099229497727199E-2</v>
      </c>
      <c r="U185" s="117">
        <v>0</v>
      </c>
      <c r="V185" s="117">
        <v>1</v>
      </c>
      <c r="W185" s="117">
        <v>1.05834E-2</v>
      </c>
      <c r="X185" s="117">
        <v>3.9114000000000003E-2</v>
      </c>
      <c r="Y185" s="117">
        <v>2.0190999999999998E-3</v>
      </c>
      <c r="Z185" s="117">
        <v>1.8504000000000001E-3</v>
      </c>
      <c r="AA185" s="117">
        <v>2.9240999999999998E-3</v>
      </c>
      <c r="AB185" s="117">
        <v>0</v>
      </c>
      <c r="AC185" s="117">
        <v>0</v>
      </c>
      <c r="AD185" s="117">
        <v>9.7207498097451198E-4</v>
      </c>
      <c r="AE185" s="117">
        <v>0</v>
      </c>
      <c r="AF185" s="117">
        <v>0</v>
      </c>
      <c r="AG185" s="117">
        <v>0.10108399999999999</v>
      </c>
      <c r="AH185" s="117">
        <v>0</v>
      </c>
      <c r="AI185" s="117">
        <v>4.9150000000000001E-3</v>
      </c>
      <c r="AJ185" s="117">
        <v>3.0939999999999999E-2</v>
      </c>
      <c r="AK185" s="117">
        <v>0</v>
      </c>
      <c r="AL185" s="117">
        <v>0</v>
      </c>
      <c r="AM185" s="117">
        <v>3.7007999999999999E-2</v>
      </c>
      <c r="AN185" s="125"/>
    </row>
    <row r="186" spans="1:40" ht="15" customHeight="1" x14ac:dyDescent="0.25">
      <c r="A186" s="115" t="s">
        <v>1994</v>
      </c>
      <c r="B186" s="113" t="s">
        <v>1652</v>
      </c>
      <c r="C186" s="66" t="s">
        <v>268</v>
      </c>
      <c r="D186" s="113"/>
      <c r="E186" s="113"/>
      <c r="F186" s="155">
        <v>4</v>
      </c>
      <c r="G186" s="141">
        <f t="shared" si="2"/>
        <v>2425.9</v>
      </c>
      <c r="H186" s="113">
        <v>2425.9</v>
      </c>
      <c r="I186" s="113">
        <v>0</v>
      </c>
      <c r="J186" s="113">
        <v>0</v>
      </c>
      <c r="K186" s="117">
        <v>3156.8479208333301</v>
      </c>
      <c r="L186" s="117">
        <v>8726.7998726406095</v>
      </c>
      <c r="M186" s="117">
        <v>1795.8360767244601</v>
      </c>
      <c r="N186" s="117">
        <v>914.65589465146195</v>
      </c>
      <c r="O186" s="117">
        <v>3.6942999999999997E-2</v>
      </c>
      <c r="P186" s="117">
        <v>4.6131999999999996E-3</v>
      </c>
      <c r="Q186" s="117">
        <v>0</v>
      </c>
      <c r="R186" s="117">
        <v>0</v>
      </c>
      <c r="S186" s="117">
        <v>0</v>
      </c>
      <c r="T186" s="117">
        <v>1.0418648055328999E-2</v>
      </c>
      <c r="U186" s="117">
        <v>0</v>
      </c>
      <c r="V186" s="117">
        <v>1</v>
      </c>
      <c r="W186" s="117">
        <v>5.3874999999999999E-3</v>
      </c>
      <c r="X186" s="117">
        <v>6.2665999999999999E-2</v>
      </c>
      <c r="Y186" s="117">
        <v>4.6322000000000004E-3</v>
      </c>
      <c r="Z186" s="117">
        <v>2.4377999999999999E-3</v>
      </c>
      <c r="AA186" s="117">
        <v>0</v>
      </c>
      <c r="AB186" s="117">
        <v>0</v>
      </c>
      <c r="AC186" s="117">
        <v>0</v>
      </c>
      <c r="AD186" s="117">
        <v>2.1287701679310799E-3</v>
      </c>
      <c r="AE186" s="117">
        <v>0</v>
      </c>
      <c r="AF186" s="117">
        <v>0</v>
      </c>
      <c r="AG186" s="117">
        <v>0.104604</v>
      </c>
      <c r="AH186" s="117">
        <v>0</v>
      </c>
      <c r="AI186" s="117">
        <v>1.867E-3</v>
      </c>
      <c r="AJ186" s="117">
        <v>4.1484E-2</v>
      </c>
      <c r="AK186" s="117">
        <v>0</v>
      </c>
      <c r="AL186" s="117">
        <v>0</v>
      </c>
      <c r="AM186" s="117">
        <v>1.9928000000000001E-2</v>
      </c>
      <c r="AN186" s="125"/>
    </row>
    <row r="187" spans="1:40" ht="15" customHeight="1" x14ac:dyDescent="0.25">
      <c r="A187" s="115" t="s">
        <v>1018</v>
      </c>
      <c r="B187" s="113" t="s">
        <v>1653</v>
      </c>
      <c r="C187" s="66" t="s">
        <v>269</v>
      </c>
      <c r="D187" s="113"/>
      <c r="E187" s="113"/>
      <c r="F187" s="155">
        <v>4</v>
      </c>
      <c r="G187" s="141">
        <f t="shared" si="2"/>
        <v>1472.6</v>
      </c>
      <c r="H187" s="113">
        <v>1379.8</v>
      </c>
      <c r="I187" s="113">
        <v>0</v>
      </c>
      <c r="J187" s="113">
        <v>92.8</v>
      </c>
      <c r="K187" s="117">
        <v>2642.3386711111102</v>
      </c>
      <c r="L187" s="117">
        <v>5836.3241772524998</v>
      </c>
      <c r="M187" s="117">
        <v>1503.14719983498</v>
      </c>
      <c r="N187" s="117">
        <v>611.70513701783295</v>
      </c>
      <c r="O187" s="117">
        <v>2.3663900000000002E-2</v>
      </c>
      <c r="P187" s="117">
        <v>4.5811000000000003E-3</v>
      </c>
      <c r="Q187" s="117">
        <v>0</v>
      </c>
      <c r="R187" s="117">
        <v>0</v>
      </c>
      <c r="S187" s="117">
        <v>0</v>
      </c>
      <c r="T187" s="117">
        <v>1.00571948367377E-2</v>
      </c>
      <c r="U187" s="117">
        <v>0</v>
      </c>
      <c r="V187" s="117">
        <v>1</v>
      </c>
      <c r="W187" s="117">
        <v>1.0273300000000001E-2</v>
      </c>
      <c r="X187" s="117">
        <v>4.2214000000000002E-2</v>
      </c>
      <c r="Y187" s="117">
        <v>2.4234999999999999E-3</v>
      </c>
      <c r="Z187" s="117">
        <v>2.4209000000000001E-3</v>
      </c>
      <c r="AA187" s="117">
        <v>2.7755000000000002E-3</v>
      </c>
      <c r="AB187" s="117">
        <v>0</v>
      </c>
      <c r="AC187" s="117">
        <v>0</v>
      </c>
      <c r="AD187" s="117">
        <v>9.8005444143828193E-4</v>
      </c>
      <c r="AE187" s="117">
        <v>0</v>
      </c>
      <c r="AF187" s="117">
        <v>0</v>
      </c>
      <c r="AG187" s="117">
        <v>8.6765999999999996E-2</v>
      </c>
      <c r="AH187" s="117">
        <v>0</v>
      </c>
      <c r="AI187" s="117">
        <v>1.3190000000000001E-3</v>
      </c>
      <c r="AJ187" s="117">
        <v>3.7997000000000003E-2</v>
      </c>
      <c r="AK187" s="117">
        <v>0</v>
      </c>
      <c r="AL187" s="117">
        <v>0</v>
      </c>
      <c r="AM187" s="117">
        <v>4.3573000000000001E-2</v>
      </c>
      <c r="AN187" s="125"/>
    </row>
    <row r="188" spans="1:40" ht="15" customHeight="1" x14ac:dyDescent="0.25">
      <c r="A188" s="115" t="s">
        <v>1995</v>
      </c>
      <c r="B188" s="113" t="s">
        <v>1654</v>
      </c>
      <c r="C188" s="66" t="s">
        <v>270</v>
      </c>
      <c r="D188" s="113"/>
      <c r="E188" s="113"/>
      <c r="F188" s="155">
        <v>4</v>
      </c>
      <c r="G188" s="141">
        <f t="shared" si="2"/>
        <v>1482.22</v>
      </c>
      <c r="H188" s="113">
        <v>1269.7</v>
      </c>
      <c r="I188" s="113">
        <v>0</v>
      </c>
      <c r="J188" s="113">
        <v>212.52</v>
      </c>
      <c r="K188" s="117">
        <v>2828.8888246031702</v>
      </c>
      <c r="L188" s="117">
        <v>6124.6166432115297</v>
      </c>
      <c r="M188" s="117">
        <v>1609.2699856520101</v>
      </c>
      <c r="N188" s="117">
        <v>641.921070375</v>
      </c>
      <c r="O188" s="117">
        <v>2.2544499999999999E-2</v>
      </c>
      <c r="P188" s="117">
        <v>4.5588E-3</v>
      </c>
      <c r="Q188" s="117">
        <v>0</v>
      </c>
      <c r="R188" s="117">
        <v>0</v>
      </c>
      <c r="S188" s="117">
        <v>0</v>
      </c>
      <c r="T188" s="117">
        <v>1.0152524016569501E-2</v>
      </c>
      <c r="U188" s="117">
        <v>0</v>
      </c>
      <c r="V188" s="117">
        <v>1</v>
      </c>
      <c r="W188" s="117">
        <v>9.3693000000000005E-3</v>
      </c>
      <c r="X188" s="117">
        <v>3.9711999999999997E-2</v>
      </c>
      <c r="Y188" s="117">
        <v>2.3752999999999999E-3</v>
      </c>
      <c r="Z188" s="117">
        <v>2.4091E-3</v>
      </c>
      <c r="AA188" s="117">
        <v>2.6932000000000002E-3</v>
      </c>
      <c r="AB188" s="117">
        <v>0</v>
      </c>
      <c r="AC188" s="117">
        <v>0</v>
      </c>
      <c r="AD188" s="117">
        <v>9.7174265111997797E-4</v>
      </c>
      <c r="AE188" s="117">
        <v>0</v>
      </c>
      <c r="AF188" s="117">
        <v>0</v>
      </c>
      <c r="AG188" s="117">
        <v>0.121227</v>
      </c>
      <c r="AH188" s="117">
        <v>0</v>
      </c>
      <c r="AI188" s="117">
        <v>2.3240000000000001E-3</v>
      </c>
      <c r="AJ188" s="117">
        <v>4.0582E-2</v>
      </c>
      <c r="AK188" s="117">
        <v>0</v>
      </c>
      <c r="AL188" s="117">
        <v>0</v>
      </c>
      <c r="AM188" s="117">
        <v>3.7772E-2</v>
      </c>
      <c r="AN188" s="125"/>
    </row>
    <row r="189" spans="1:40" ht="15" customHeight="1" x14ac:dyDescent="0.25">
      <c r="A189" s="115" t="s">
        <v>1019</v>
      </c>
      <c r="B189" s="113" t="s">
        <v>1655</v>
      </c>
      <c r="C189" s="66" t="s">
        <v>271</v>
      </c>
      <c r="D189" s="113"/>
      <c r="E189" s="113"/>
      <c r="F189" s="155">
        <v>4</v>
      </c>
      <c r="G189" s="141">
        <f t="shared" si="2"/>
        <v>1485.6</v>
      </c>
      <c r="H189" s="113">
        <v>1440.1</v>
      </c>
      <c r="I189" s="113">
        <v>0</v>
      </c>
      <c r="J189" s="113">
        <v>45.5</v>
      </c>
      <c r="K189" s="117">
        <v>3273.09182698413</v>
      </c>
      <c r="L189" s="117">
        <v>6711.5108727245097</v>
      </c>
      <c r="M189" s="117">
        <v>1861.9637476164601</v>
      </c>
      <c r="N189" s="117">
        <v>703.43345457025703</v>
      </c>
      <c r="O189" s="117">
        <v>2.3131800000000001E-2</v>
      </c>
      <c r="P189" s="117">
        <v>4.4627E-3</v>
      </c>
      <c r="Q189" s="117">
        <v>0</v>
      </c>
      <c r="R189" s="117">
        <v>0</v>
      </c>
      <c r="S189" s="117">
        <v>0</v>
      </c>
      <c r="T189" s="117">
        <v>1.00530821846272E-2</v>
      </c>
      <c r="U189" s="117">
        <v>0</v>
      </c>
      <c r="V189" s="117">
        <v>1</v>
      </c>
      <c r="W189" s="117">
        <v>1.0234500000000001E-2</v>
      </c>
      <c r="X189" s="117">
        <v>3.9239999999999997E-2</v>
      </c>
      <c r="Y189" s="117">
        <v>2.3240000000000001E-3</v>
      </c>
      <c r="Z189" s="117">
        <v>2.3582999999999998E-3</v>
      </c>
      <c r="AA189" s="117">
        <v>3.1698999999999998E-3</v>
      </c>
      <c r="AB189" s="117">
        <v>0</v>
      </c>
      <c r="AC189" s="117">
        <v>0</v>
      </c>
      <c r="AD189" s="117">
        <v>9.4085376461950699E-4</v>
      </c>
      <c r="AE189" s="117">
        <v>0</v>
      </c>
      <c r="AF189" s="117">
        <v>0</v>
      </c>
      <c r="AG189" s="117">
        <v>0.18357699999999999</v>
      </c>
      <c r="AH189" s="117">
        <v>0</v>
      </c>
      <c r="AI189" s="117">
        <v>7.7270000000000004E-3</v>
      </c>
      <c r="AJ189" s="117">
        <v>4.1017999999999999E-2</v>
      </c>
      <c r="AK189" s="117">
        <v>0</v>
      </c>
      <c r="AL189" s="117">
        <v>0</v>
      </c>
      <c r="AM189" s="117">
        <v>2.8691000000000001E-2</v>
      </c>
      <c r="AN189" s="125"/>
    </row>
    <row r="190" spans="1:40" ht="15" customHeight="1" x14ac:dyDescent="0.25">
      <c r="A190" s="115" t="s">
        <v>1996</v>
      </c>
      <c r="B190" s="113" t="s">
        <v>1656</v>
      </c>
      <c r="C190" s="66" t="s">
        <v>272</v>
      </c>
      <c r="D190" s="113"/>
      <c r="E190" s="113"/>
      <c r="F190" s="155">
        <v>4</v>
      </c>
      <c r="G190" s="141">
        <f t="shared" si="2"/>
        <v>1485</v>
      </c>
      <c r="H190" s="113">
        <v>1399.9</v>
      </c>
      <c r="I190" s="113">
        <v>0</v>
      </c>
      <c r="J190" s="113">
        <v>85.1</v>
      </c>
      <c r="K190" s="117">
        <v>2181.9389325396801</v>
      </c>
      <c r="L190" s="117">
        <v>4983.5445201552602</v>
      </c>
      <c r="M190" s="117">
        <v>1241.2396005538501</v>
      </c>
      <c r="N190" s="117">
        <v>522.32530115747295</v>
      </c>
      <c r="O190" s="117">
        <v>2.2793999999999998E-2</v>
      </c>
      <c r="P190" s="117">
        <v>4.4627E-3</v>
      </c>
      <c r="Q190" s="117">
        <v>0</v>
      </c>
      <c r="R190" s="117">
        <v>0</v>
      </c>
      <c r="S190" s="117">
        <v>0</v>
      </c>
      <c r="T190" s="117">
        <v>1.00530821846272E-2</v>
      </c>
      <c r="U190" s="117">
        <v>0</v>
      </c>
      <c r="V190" s="117">
        <v>1</v>
      </c>
      <c r="W190" s="117">
        <v>9.9503999999999999E-3</v>
      </c>
      <c r="X190" s="117">
        <v>3.9188000000000001E-2</v>
      </c>
      <c r="Y190" s="117">
        <v>2.3146E-3</v>
      </c>
      <c r="Z190" s="117">
        <v>2.3582999999999998E-3</v>
      </c>
      <c r="AA190" s="117">
        <v>3.0335000000000002E-3</v>
      </c>
      <c r="AB190" s="117">
        <v>0</v>
      </c>
      <c r="AC190" s="117">
        <v>0</v>
      </c>
      <c r="AD190" s="117">
        <v>9.4085376461950699E-4</v>
      </c>
      <c r="AE190" s="117">
        <v>0</v>
      </c>
      <c r="AF190" s="117">
        <v>0</v>
      </c>
      <c r="AG190" s="117">
        <v>4.9522999999999998E-2</v>
      </c>
      <c r="AH190" s="117">
        <v>0</v>
      </c>
      <c r="AI190" s="117">
        <v>1.0120000000000001E-3</v>
      </c>
      <c r="AJ190" s="117">
        <v>3.4333000000000002E-2</v>
      </c>
      <c r="AK190" s="117">
        <v>0</v>
      </c>
      <c r="AL190" s="117">
        <v>0</v>
      </c>
      <c r="AM190" s="117">
        <v>2.6915999999999999E-2</v>
      </c>
      <c r="AN190" s="125"/>
    </row>
    <row r="191" spans="1:40" ht="15" customHeight="1" x14ac:dyDescent="0.25">
      <c r="A191" s="115" t="s">
        <v>1020</v>
      </c>
      <c r="B191" s="113" t="s">
        <v>1657</v>
      </c>
      <c r="C191" s="66" t="s">
        <v>273</v>
      </c>
      <c r="D191" s="113"/>
      <c r="E191" s="113"/>
      <c r="F191" s="155">
        <v>4</v>
      </c>
      <c r="G191" s="141">
        <f t="shared" si="2"/>
        <v>2046.1999999999998</v>
      </c>
      <c r="H191" s="113">
        <v>2000.1</v>
      </c>
      <c r="I191" s="113">
        <v>0</v>
      </c>
      <c r="J191" s="113">
        <v>46.1</v>
      </c>
      <c r="K191" s="117">
        <v>3016.16603492063</v>
      </c>
      <c r="L191" s="117">
        <v>6916.1961041137101</v>
      </c>
      <c r="M191" s="117">
        <v>1715.8063722853001</v>
      </c>
      <c r="N191" s="117">
        <v>724.886513672158</v>
      </c>
      <c r="O191" s="117">
        <v>3.5722299999999998E-2</v>
      </c>
      <c r="P191" s="117">
        <v>7.1120000000000003E-3</v>
      </c>
      <c r="Q191" s="117">
        <v>0</v>
      </c>
      <c r="R191" s="117">
        <v>0</v>
      </c>
      <c r="S191" s="117">
        <v>0</v>
      </c>
      <c r="T191" s="117">
        <v>1.394705248594E-2</v>
      </c>
      <c r="U191" s="117">
        <v>0</v>
      </c>
      <c r="V191" s="117">
        <v>1</v>
      </c>
      <c r="W191" s="117">
        <v>1.57973E-2</v>
      </c>
      <c r="X191" s="117">
        <v>5.6564999999999997E-2</v>
      </c>
      <c r="Y191" s="117">
        <v>3.4199E-3</v>
      </c>
      <c r="Z191" s="117">
        <v>3.7583E-3</v>
      </c>
      <c r="AA191" s="117">
        <v>4.2786999999999999E-3</v>
      </c>
      <c r="AB191" s="117">
        <v>0</v>
      </c>
      <c r="AC191" s="117">
        <v>0</v>
      </c>
      <c r="AD191" s="117">
        <v>1.4040700011966E-3</v>
      </c>
      <c r="AE191" s="117">
        <v>0</v>
      </c>
      <c r="AF191" s="117">
        <v>0</v>
      </c>
      <c r="AG191" s="117">
        <v>6.1364000000000002E-2</v>
      </c>
      <c r="AH191" s="117">
        <v>0</v>
      </c>
      <c r="AI191" s="117">
        <v>1.175E-3</v>
      </c>
      <c r="AJ191" s="117">
        <v>4.7252000000000002E-2</v>
      </c>
      <c r="AK191" s="117">
        <v>0</v>
      </c>
      <c r="AL191" s="117">
        <v>0</v>
      </c>
      <c r="AM191" s="117">
        <v>2.9250000000000002E-2</v>
      </c>
      <c r="AN191" s="125"/>
    </row>
    <row r="192" spans="1:40" ht="15" customHeight="1" x14ac:dyDescent="0.25">
      <c r="A192" s="115" t="s">
        <v>1997</v>
      </c>
      <c r="B192" s="113" t="s">
        <v>1658</v>
      </c>
      <c r="C192" s="66" t="s">
        <v>274</v>
      </c>
      <c r="D192" s="113"/>
      <c r="E192" s="113"/>
      <c r="F192" s="155">
        <v>4</v>
      </c>
      <c r="G192" s="141">
        <f t="shared" si="2"/>
        <v>2055.6</v>
      </c>
      <c r="H192" s="113">
        <v>2055.6</v>
      </c>
      <c r="I192" s="113">
        <v>0</v>
      </c>
      <c r="J192" s="113">
        <v>0</v>
      </c>
      <c r="K192" s="117">
        <v>3465.1081158730199</v>
      </c>
      <c r="L192" s="117">
        <v>7759.3549021954204</v>
      </c>
      <c r="M192" s="117">
        <v>1971.19605387668</v>
      </c>
      <c r="N192" s="117">
        <v>813.25798729910196</v>
      </c>
      <c r="O192" s="117">
        <v>3.3093200000000003E-2</v>
      </c>
      <c r="P192" s="117">
        <v>6.6283000000000002E-3</v>
      </c>
      <c r="Q192" s="117">
        <v>0</v>
      </c>
      <c r="R192" s="117">
        <v>0</v>
      </c>
      <c r="S192" s="117">
        <v>0</v>
      </c>
      <c r="T192" s="117">
        <v>1.8717776809365001E-2</v>
      </c>
      <c r="U192" s="117">
        <v>0</v>
      </c>
      <c r="V192" s="117">
        <v>1</v>
      </c>
      <c r="W192" s="117">
        <v>1.0738899999999999E-2</v>
      </c>
      <c r="X192" s="117">
        <v>5.1615000000000001E-2</v>
      </c>
      <c r="Y192" s="117">
        <v>3.0986E-3</v>
      </c>
      <c r="Z192" s="117">
        <v>3.5027000000000001E-3</v>
      </c>
      <c r="AA192" s="117">
        <v>3.4713999999999999E-3</v>
      </c>
      <c r="AB192" s="117">
        <v>1.7097E-3</v>
      </c>
      <c r="AC192" s="117">
        <v>0</v>
      </c>
      <c r="AD192" s="117">
        <v>3.1651371700638698E-3</v>
      </c>
      <c r="AE192" s="117">
        <v>0</v>
      </c>
      <c r="AF192" s="117">
        <v>0</v>
      </c>
      <c r="AG192" s="117">
        <v>0.122626</v>
      </c>
      <c r="AH192" s="117">
        <v>0</v>
      </c>
      <c r="AI192" s="117">
        <v>5.744E-3</v>
      </c>
      <c r="AJ192" s="117">
        <v>4.7298E-2</v>
      </c>
      <c r="AK192" s="117">
        <v>0</v>
      </c>
      <c r="AL192" s="117">
        <v>0</v>
      </c>
      <c r="AM192" s="117">
        <v>3.9017999999999997E-2</v>
      </c>
      <c r="AN192" s="125"/>
    </row>
    <row r="193" spans="1:40" ht="15" customHeight="1" x14ac:dyDescent="0.25">
      <c r="A193" s="115" t="s">
        <v>1998</v>
      </c>
      <c r="B193" s="113" t="s">
        <v>1659</v>
      </c>
      <c r="C193" s="66" t="s">
        <v>275</v>
      </c>
      <c r="D193" s="113"/>
      <c r="E193" s="113"/>
      <c r="F193" s="155">
        <v>4</v>
      </c>
      <c r="G193" s="141">
        <f t="shared" si="2"/>
        <v>1981.17</v>
      </c>
      <c r="H193" s="113">
        <v>1981.17</v>
      </c>
      <c r="I193" s="113">
        <v>0</v>
      </c>
      <c r="J193" s="113">
        <v>0</v>
      </c>
      <c r="K193" s="117">
        <v>3676.3812038095198</v>
      </c>
      <c r="L193" s="117">
        <v>8202.2311771827899</v>
      </c>
      <c r="M193" s="117">
        <v>2091.3829754111198</v>
      </c>
      <c r="N193" s="117">
        <v>859.67584968052904</v>
      </c>
      <c r="O193" s="117">
        <v>2.8616599999999999E-2</v>
      </c>
      <c r="P193" s="117">
        <v>4.5907999999999999E-3</v>
      </c>
      <c r="Q193" s="117">
        <v>0</v>
      </c>
      <c r="R193" s="117">
        <v>0</v>
      </c>
      <c r="S193" s="117">
        <v>0</v>
      </c>
      <c r="T193" s="117">
        <v>1.5799124175435698E-2</v>
      </c>
      <c r="U193" s="117">
        <v>0</v>
      </c>
      <c r="V193" s="117">
        <v>1</v>
      </c>
      <c r="W193" s="117">
        <v>1.18415E-2</v>
      </c>
      <c r="X193" s="117">
        <v>5.4649999999999997E-2</v>
      </c>
      <c r="Y193" s="117">
        <v>3.0791999999999998E-3</v>
      </c>
      <c r="Z193" s="117">
        <v>2.4260000000000002E-3</v>
      </c>
      <c r="AA193" s="117">
        <v>4.3939000000000001E-3</v>
      </c>
      <c r="AB193" s="117">
        <v>0</v>
      </c>
      <c r="AC193" s="117">
        <v>0</v>
      </c>
      <c r="AD193" s="117">
        <v>1.6071683008440499E-3</v>
      </c>
      <c r="AE193" s="117">
        <v>0</v>
      </c>
      <c r="AF193" s="117">
        <v>0</v>
      </c>
      <c r="AG193" s="117">
        <v>0.15104999999999999</v>
      </c>
      <c r="AH193" s="117">
        <v>0</v>
      </c>
      <c r="AI193" s="117">
        <v>4.3740000000000003E-3</v>
      </c>
      <c r="AJ193" s="117">
        <v>6.3566999999999999E-2</v>
      </c>
      <c r="AK193" s="117">
        <v>0</v>
      </c>
      <c r="AL193" s="117">
        <v>0</v>
      </c>
      <c r="AM193" s="117">
        <v>3.5314999999999999E-2</v>
      </c>
      <c r="AN193" s="125"/>
    </row>
    <row r="194" spans="1:40" ht="15" customHeight="1" x14ac:dyDescent="0.25">
      <c r="A194" s="115" t="s">
        <v>1999</v>
      </c>
      <c r="B194" s="113" t="s">
        <v>1660</v>
      </c>
      <c r="C194" s="66" t="s">
        <v>276</v>
      </c>
      <c r="D194" s="113"/>
      <c r="E194" s="113"/>
      <c r="F194" s="155">
        <v>4</v>
      </c>
      <c r="G194" s="141">
        <f t="shared" si="2"/>
        <v>2483.1999999999998</v>
      </c>
      <c r="H194" s="113">
        <v>2013</v>
      </c>
      <c r="I194" s="113">
        <v>0</v>
      </c>
      <c r="J194" s="113">
        <v>470.2</v>
      </c>
      <c r="K194" s="117">
        <v>3865.80475238095</v>
      </c>
      <c r="L194" s="117">
        <v>8727.6195447430091</v>
      </c>
      <c r="M194" s="117">
        <v>2199.1403494869501</v>
      </c>
      <c r="N194" s="117">
        <v>914.74180448451602</v>
      </c>
      <c r="O194" s="117">
        <v>3.7639699999999998E-2</v>
      </c>
      <c r="P194" s="117">
        <v>1.11582E-2</v>
      </c>
      <c r="Q194" s="117">
        <v>0</v>
      </c>
      <c r="R194" s="117">
        <v>0</v>
      </c>
      <c r="S194" s="117">
        <v>0</v>
      </c>
      <c r="T194" s="117">
        <v>3.2917070031983797E-2</v>
      </c>
      <c r="U194" s="117">
        <v>0</v>
      </c>
      <c r="V194" s="117">
        <v>1</v>
      </c>
      <c r="W194" s="117">
        <v>1.11498E-2</v>
      </c>
      <c r="X194" s="117">
        <v>7.7911999999999995E-2</v>
      </c>
      <c r="Y194" s="117">
        <v>4.4133999999999996E-3</v>
      </c>
      <c r="Z194" s="117">
        <v>5.8964999999999998E-3</v>
      </c>
      <c r="AA194" s="117">
        <v>4.5019999999999999E-3</v>
      </c>
      <c r="AB194" s="117">
        <v>0</v>
      </c>
      <c r="AC194" s="117">
        <v>0</v>
      </c>
      <c r="AD194" s="117">
        <v>3.6406461684600701E-3</v>
      </c>
      <c r="AE194" s="117">
        <v>0</v>
      </c>
      <c r="AF194" s="117">
        <v>0</v>
      </c>
      <c r="AG194" s="117">
        <v>7.2555999999999995E-2</v>
      </c>
      <c r="AH194" s="117">
        <v>0</v>
      </c>
      <c r="AI194" s="117">
        <v>2.1410000000000001E-3</v>
      </c>
      <c r="AJ194" s="117">
        <v>7.2196999999999997E-2</v>
      </c>
      <c r="AK194" s="117">
        <v>0</v>
      </c>
      <c r="AL194" s="117">
        <v>0</v>
      </c>
      <c r="AM194" s="117">
        <v>2.8108000000000001E-2</v>
      </c>
      <c r="AN194" s="125"/>
    </row>
    <row r="195" spans="1:40" ht="15" customHeight="1" x14ac:dyDescent="0.25">
      <c r="A195" s="115" t="s">
        <v>2000</v>
      </c>
      <c r="B195" s="113" t="s">
        <v>1661</v>
      </c>
      <c r="C195" s="66" t="s">
        <v>277</v>
      </c>
      <c r="D195" s="113"/>
      <c r="E195" s="113"/>
      <c r="F195" s="155">
        <v>4</v>
      </c>
      <c r="G195" s="141">
        <f t="shared" si="2"/>
        <v>1282.0999999999999</v>
      </c>
      <c r="H195" s="113">
        <v>1282.0999999999999</v>
      </c>
      <c r="I195" s="113">
        <v>0</v>
      </c>
      <c r="J195" s="113">
        <v>0</v>
      </c>
      <c r="K195" s="117">
        <v>2255.1988031746</v>
      </c>
      <c r="L195" s="117">
        <v>4935.9508373362796</v>
      </c>
      <c r="M195" s="117">
        <v>1282.9149431619401</v>
      </c>
      <c r="N195" s="117">
        <v>517.33700726121504</v>
      </c>
      <c r="O195" s="117">
        <v>2.00784E-2</v>
      </c>
      <c r="P195" s="117">
        <v>4.4627E-3</v>
      </c>
      <c r="Q195" s="117">
        <v>0</v>
      </c>
      <c r="R195" s="117">
        <v>0</v>
      </c>
      <c r="S195" s="117">
        <v>0</v>
      </c>
      <c r="T195" s="117">
        <v>9.8398216000168803E-3</v>
      </c>
      <c r="U195" s="117">
        <v>0</v>
      </c>
      <c r="V195" s="117">
        <v>1</v>
      </c>
      <c r="W195" s="117">
        <v>7.7285000000000001E-3</v>
      </c>
      <c r="X195" s="117">
        <v>3.3242000000000001E-2</v>
      </c>
      <c r="Y195" s="117">
        <v>2.2390999999999999E-3</v>
      </c>
      <c r="Z195" s="117">
        <v>2.3582999999999998E-3</v>
      </c>
      <c r="AA195" s="117">
        <v>2.4258000000000001E-3</v>
      </c>
      <c r="AB195" s="117">
        <v>0</v>
      </c>
      <c r="AC195" s="117">
        <v>0</v>
      </c>
      <c r="AD195" s="117">
        <v>9.4216964493412203E-4</v>
      </c>
      <c r="AE195" s="117">
        <v>0</v>
      </c>
      <c r="AF195" s="117">
        <v>0</v>
      </c>
      <c r="AG195" s="117">
        <v>9.5866999999999994E-2</v>
      </c>
      <c r="AH195" s="117">
        <v>0</v>
      </c>
      <c r="AI195" s="117">
        <v>1.1620000000000001E-3</v>
      </c>
      <c r="AJ195" s="117">
        <v>3.1946000000000002E-2</v>
      </c>
      <c r="AK195" s="117">
        <v>0</v>
      </c>
      <c r="AL195" s="117">
        <v>0</v>
      </c>
      <c r="AM195" s="117">
        <v>1.7378000000000001E-2</v>
      </c>
      <c r="AN195" s="125"/>
    </row>
    <row r="196" spans="1:40" ht="15" customHeight="1" x14ac:dyDescent="0.25">
      <c r="A196" s="115" t="s">
        <v>1021</v>
      </c>
      <c r="B196" s="113" t="s">
        <v>1662</v>
      </c>
      <c r="C196" s="66" t="s">
        <v>278</v>
      </c>
      <c r="D196" s="113"/>
      <c r="E196" s="113"/>
      <c r="F196" s="155">
        <v>4</v>
      </c>
      <c r="G196" s="141">
        <f t="shared" si="2"/>
        <v>2791.9</v>
      </c>
      <c r="H196" s="113">
        <v>2723.3</v>
      </c>
      <c r="I196" s="113">
        <v>0</v>
      </c>
      <c r="J196" s="113">
        <v>68.599999999999994</v>
      </c>
      <c r="K196" s="117">
        <v>4723.6021785714302</v>
      </c>
      <c r="L196" s="117">
        <v>10546.047532849399</v>
      </c>
      <c r="M196" s="117">
        <v>2687.11557132393</v>
      </c>
      <c r="N196" s="117">
        <v>1105.3312419179399</v>
      </c>
      <c r="O196" s="117">
        <v>4.8069199999999999E-2</v>
      </c>
      <c r="P196" s="117">
        <v>7.2722000000000004E-3</v>
      </c>
      <c r="Q196" s="117">
        <v>0</v>
      </c>
      <c r="R196" s="117">
        <v>0</v>
      </c>
      <c r="S196" s="117">
        <v>0</v>
      </c>
      <c r="T196" s="117">
        <v>1.6065372455726399E-2</v>
      </c>
      <c r="U196" s="117">
        <v>0</v>
      </c>
      <c r="V196" s="117">
        <v>1</v>
      </c>
      <c r="W196" s="117">
        <v>2.26196E-2</v>
      </c>
      <c r="X196" s="117">
        <v>6.2025999999999998E-2</v>
      </c>
      <c r="Y196" s="117">
        <v>4.5310999999999997E-3</v>
      </c>
      <c r="Z196" s="117">
        <v>3.8430000000000001E-3</v>
      </c>
      <c r="AA196" s="117">
        <v>5.9991000000000003E-3</v>
      </c>
      <c r="AB196" s="117">
        <v>0</v>
      </c>
      <c r="AC196" s="117">
        <v>0</v>
      </c>
      <c r="AD196" s="117">
        <v>1.85548902548426E-3</v>
      </c>
      <c r="AE196" s="117">
        <v>0</v>
      </c>
      <c r="AF196" s="117">
        <v>0</v>
      </c>
      <c r="AG196" s="117">
        <v>0.170933</v>
      </c>
      <c r="AH196" s="117">
        <v>0</v>
      </c>
      <c r="AI196" s="117">
        <v>9.8180000000000003E-3</v>
      </c>
      <c r="AJ196" s="117">
        <v>7.6239000000000001E-2</v>
      </c>
      <c r="AK196" s="117">
        <v>0</v>
      </c>
      <c r="AL196" s="117">
        <v>0</v>
      </c>
      <c r="AM196" s="117">
        <v>4.6445E-2</v>
      </c>
      <c r="AN196" s="125"/>
    </row>
    <row r="197" spans="1:40" ht="15" customHeight="1" x14ac:dyDescent="0.25">
      <c r="A197" s="115" t="s">
        <v>2001</v>
      </c>
      <c r="B197" s="113" t="s">
        <v>1663</v>
      </c>
      <c r="C197" s="66" t="s">
        <v>279</v>
      </c>
      <c r="D197" s="113"/>
      <c r="E197" s="113"/>
      <c r="F197" s="155">
        <v>4</v>
      </c>
      <c r="G197" s="141">
        <f t="shared" si="2"/>
        <v>2846.8999999999996</v>
      </c>
      <c r="H197" s="113">
        <v>2653.7</v>
      </c>
      <c r="I197" s="113">
        <v>0</v>
      </c>
      <c r="J197" s="113">
        <v>193.2</v>
      </c>
      <c r="K197" s="117">
        <v>4287.3750161111102</v>
      </c>
      <c r="L197" s="117">
        <v>9499.8512846770409</v>
      </c>
      <c r="M197" s="117">
        <v>2438.9590254151299</v>
      </c>
      <c r="N197" s="117">
        <v>995.67941314699999</v>
      </c>
      <c r="O197" s="117">
        <v>4.1940100000000001E-2</v>
      </c>
      <c r="P197" s="117">
        <v>8.9604999999999997E-3</v>
      </c>
      <c r="Q197" s="117">
        <v>0</v>
      </c>
      <c r="R197" s="117">
        <v>0</v>
      </c>
      <c r="S197" s="117">
        <v>0</v>
      </c>
      <c r="T197" s="117">
        <v>2.41741538094189E-2</v>
      </c>
      <c r="U197" s="117">
        <v>0</v>
      </c>
      <c r="V197" s="117">
        <v>1</v>
      </c>
      <c r="W197" s="117">
        <v>2.1114999999999998E-2</v>
      </c>
      <c r="X197" s="117">
        <v>7.9204999999999998E-2</v>
      </c>
      <c r="Y197" s="117">
        <v>3.7031E-3</v>
      </c>
      <c r="Z197" s="117">
        <v>4.7352000000000002E-3</v>
      </c>
      <c r="AA197" s="117">
        <v>6.3083999999999996E-3</v>
      </c>
      <c r="AB197" s="117">
        <v>0</v>
      </c>
      <c r="AC197" s="117">
        <v>0</v>
      </c>
      <c r="AD197" s="117">
        <v>2.5948446641841801E-3</v>
      </c>
      <c r="AE197" s="117">
        <v>0</v>
      </c>
      <c r="AF197" s="117">
        <v>0</v>
      </c>
      <c r="AG197" s="117">
        <v>8.1975999999999993E-2</v>
      </c>
      <c r="AH197" s="117">
        <v>0</v>
      </c>
      <c r="AI197" s="117">
        <v>7.7289999999999998E-3</v>
      </c>
      <c r="AJ197" s="117">
        <v>8.2698999999999995E-2</v>
      </c>
      <c r="AK197" s="117">
        <v>0</v>
      </c>
      <c r="AL197" s="117">
        <v>0</v>
      </c>
      <c r="AM197" s="117">
        <v>3.6695999999999999E-2</v>
      </c>
      <c r="AN197" s="125"/>
    </row>
    <row r="198" spans="1:40" ht="15" customHeight="1" x14ac:dyDescent="0.25">
      <c r="A198" s="115" t="s">
        <v>1022</v>
      </c>
      <c r="B198" s="113" t="s">
        <v>1664</v>
      </c>
      <c r="C198" s="66" t="s">
        <v>280</v>
      </c>
      <c r="D198" s="113"/>
      <c r="E198" s="113"/>
      <c r="F198" s="155">
        <v>4</v>
      </c>
      <c r="G198" s="141">
        <f t="shared" si="2"/>
        <v>2296.6999999999998</v>
      </c>
      <c r="H198" s="113">
        <v>1773.9</v>
      </c>
      <c r="I198" s="113">
        <v>0</v>
      </c>
      <c r="J198" s="113">
        <v>522.79999999999995</v>
      </c>
      <c r="K198" s="117">
        <v>3072.7104238095199</v>
      </c>
      <c r="L198" s="117">
        <v>6781.7742986181702</v>
      </c>
      <c r="M198" s="117">
        <v>1747.9727787925201</v>
      </c>
      <c r="N198" s="117">
        <v>710.79776423816998</v>
      </c>
      <c r="O198" s="117">
        <v>3.4844199999999999E-2</v>
      </c>
      <c r="P198" s="117">
        <v>6.7051999999999997E-3</v>
      </c>
      <c r="Q198" s="117">
        <v>0</v>
      </c>
      <c r="R198" s="117">
        <v>0</v>
      </c>
      <c r="S198" s="117">
        <v>0</v>
      </c>
      <c r="T198" s="117">
        <v>1.5901379046876499E-2</v>
      </c>
      <c r="U198" s="117">
        <v>0</v>
      </c>
      <c r="V198" s="117">
        <v>1</v>
      </c>
      <c r="W198" s="117">
        <v>1.49321E-2</v>
      </c>
      <c r="X198" s="117">
        <v>5.3696000000000001E-2</v>
      </c>
      <c r="Y198" s="117">
        <v>3.4212999999999999E-3</v>
      </c>
      <c r="Z198" s="117">
        <v>3.5433000000000001E-3</v>
      </c>
      <c r="AA198" s="117">
        <v>3.9001000000000001E-3</v>
      </c>
      <c r="AB198" s="117">
        <v>0</v>
      </c>
      <c r="AC198" s="117">
        <v>0</v>
      </c>
      <c r="AD198" s="117">
        <v>1.68034333495761E-3</v>
      </c>
      <c r="AE198" s="117">
        <v>0</v>
      </c>
      <c r="AF198" s="117">
        <v>0</v>
      </c>
      <c r="AG198" s="117">
        <v>5.9059E-2</v>
      </c>
      <c r="AH198" s="117">
        <v>0</v>
      </c>
      <c r="AI198" s="117">
        <v>1.4170000000000001E-3</v>
      </c>
      <c r="AJ198" s="117">
        <v>4.9805000000000002E-2</v>
      </c>
      <c r="AK198" s="117">
        <v>0</v>
      </c>
      <c r="AL198" s="117">
        <v>0</v>
      </c>
      <c r="AM198" s="117">
        <v>3.3316999999999999E-2</v>
      </c>
      <c r="AN198" s="125"/>
    </row>
    <row r="199" spans="1:40" ht="15" customHeight="1" x14ac:dyDescent="0.25">
      <c r="A199" s="115" t="s">
        <v>2002</v>
      </c>
      <c r="B199" s="113" t="s">
        <v>1665</v>
      </c>
      <c r="C199" s="66" t="s">
        <v>281</v>
      </c>
      <c r="D199" s="113"/>
      <c r="E199" s="113"/>
      <c r="F199" s="155">
        <v>4</v>
      </c>
      <c r="G199" s="141">
        <f t="shared" si="2"/>
        <v>2573.1</v>
      </c>
      <c r="H199" s="113">
        <v>2311.4</v>
      </c>
      <c r="I199" s="113">
        <v>0</v>
      </c>
      <c r="J199" s="113">
        <v>261.7</v>
      </c>
      <c r="K199" s="117">
        <v>3810.5411349206302</v>
      </c>
      <c r="L199" s="117">
        <v>8594.2449142169407</v>
      </c>
      <c r="M199" s="117">
        <v>2167.7025354223001</v>
      </c>
      <c r="N199" s="117">
        <v>900.76280945907797</v>
      </c>
      <c r="O199" s="117">
        <v>4.5050600000000003E-2</v>
      </c>
      <c r="P199" s="117">
        <v>8.8804000000000001E-3</v>
      </c>
      <c r="Q199" s="117">
        <v>0</v>
      </c>
      <c r="R199" s="117">
        <v>0</v>
      </c>
      <c r="S199" s="117">
        <v>0</v>
      </c>
      <c r="T199" s="117">
        <v>2.3674294696726699E-2</v>
      </c>
      <c r="U199" s="117">
        <v>0</v>
      </c>
      <c r="V199" s="117">
        <v>1</v>
      </c>
      <c r="W199" s="117">
        <v>2.0262599999999999E-2</v>
      </c>
      <c r="X199" s="117">
        <v>7.4482999999999994E-2</v>
      </c>
      <c r="Y199" s="117">
        <v>4.4501999999999996E-3</v>
      </c>
      <c r="Z199" s="117">
        <v>4.6927999999999996E-3</v>
      </c>
      <c r="AA199" s="117">
        <v>4.4270999999999998E-3</v>
      </c>
      <c r="AB199" s="117">
        <v>0</v>
      </c>
      <c r="AC199" s="117">
        <v>0</v>
      </c>
      <c r="AD199" s="117">
        <v>2.5374833917190601E-3</v>
      </c>
      <c r="AE199" s="117">
        <v>0</v>
      </c>
      <c r="AF199" s="117">
        <v>0</v>
      </c>
      <c r="AG199" s="117">
        <v>6.4378000000000005E-2</v>
      </c>
      <c r="AH199" s="117">
        <v>0</v>
      </c>
      <c r="AI199" s="117">
        <v>1.9840000000000001E-3</v>
      </c>
      <c r="AJ199" s="117">
        <v>6.2725000000000003E-2</v>
      </c>
      <c r="AK199" s="117">
        <v>0</v>
      </c>
      <c r="AL199" s="117">
        <v>0</v>
      </c>
      <c r="AM199" s="117">
        <v>3.2467000000000003E-2</v>
      </c>
      <c r="AN199" s="125"/>
    </row>
    <row r="200" spans="1:40" ht="15" customHeight="1" x14ac:dyDescent="0.25">
      <c r="A200" s="115" t="s">
        <v>2003</v>
      </c>
      <c r="B200" s="113" t="s">
        <v>1666</v>
      </c>
      <c r="C200" s="66" t="s">
        <v>282</v>
      </c>
      <c r="D200" s="113"/>
      <c r="E200" s="113"/>
      <c r="F200" s="155">
        <v>4</v>
      </c>
      <c r="G200" s="141">
        <f t="shared" si="2"/>
        <v>3631.7</v>
      </c>
      <c r="H200" s="113">
        <v>3340.7</v>
      </c>
      <c r="I200" s="113">
        <v>0</v>
      </c>
      <c r="J200" s="113">
        <v>291</v>
      </c>
      <c r="K200" s="117">
        <v>5405.3505222222202</v>
      </c>
      <c r="L200" s="117">
        <v>12083.7487948007</v>
      </c>
      <c r="M200" s="117">
        <v>3074.9417515765499</v>
      </c>
      <c r="N200" s="117">
        <v>1266.4977111830599</v>
      </c>
      <c r="O200" s="117">
        <v>5.7573899999999997E-2</v>
      </c>
      <c r="P200" s="117">
        <v>1.12832E-2</v>
      </c>
      <c r="Q200" s="117">
        <v>0</v>
      </c>
      <c r="R200" s="117">
        <v>0</v>
      </c>
      <c r="S200" s="117">
        <v>0</v>
      </c>
      <c r="T200" s="117">
        <v>3.5490123624847797E-2</v>
      </c>
      <c r="U200" s="117">
        <v>0</v>
      </c>
      <c r="V200" s="117">
        <v>1</v>
      </c>
      <c r="W200" s="117">
        <v>2.5877299999999999E-2</v>
      </c>
      <c r="X200" s="117">
        <v>9.4996999999999998E-2</v>
      </c>
      <c r="Y200" s="117">
        <v>5.6930000000000001E-3</v>
      </c>
      <c r="Z200" s="117">
        <v>5.9626000000000002E-3</v>
      </c>
      <c r="AA200" s="117">
        <v>7.1000000000000004E-3</v>
      </c>
      <c r="AB200" s="117">
        <v>0</v>
      </c>
      <c r="AC200" s="117">
        <v>0</v>
      </c>
      <c r="AD200" s="117">
        <v>3.7420949124538001E-3</v>
      </c>
      <c r="AE200" s="117">
        <v>0</v>
      </c>
      <c r="AF200" s="117">
        <v>0</v>
      </c>
      <c r="AG200" s="117">
        <v>0.116838</v>
      </c>
      <c r="AH200" s="117">
        <v>0</v>
      </c>
      <c r="AI200" s="117">
        <v>6.9779999999999998E-3</v>
      </c>
      <c r="AJ200" s="117">
        <v>9.0901999999999997E-2</v>
      </c>
      <c r="AK200" s="117">
        <v>0</v>
      </c>
      <c r="AL200" s="117">
        <v>0</v>
      </c>
      <c r="AM200" s="117">
        <v>4.4162E-2</v>
      </c>
      <c r="AN200" s="125"/>
    </row>
    <row r="201" spans="1:40" ht="15" customHeight="1" x14ac:dyDescent="0.25">
      <c r="A201" s="115" t="s">
        <v>2004</v>
      </c>
      <c r="B201" s="113" t="s">
        <v>1667</v>
      </c>
      <c r="C201" s="66" t="s">
        <v>283</v>
      </c>
      <c r="D201" s="113"/>
      <c r="E201" s="113"/>
      <c r="F201" s="155">
        <v>4</v>
      </c>
      <c r="G201" s="141">
        <f t="shared" si="2"/>
        <v>1504.4</v>
      </c>
      <c r="H201" s="113">
        <v>1504.4</v>
      </c>
      <c r="I201" s="113">
        <v>0</v>
      </c>
      <c r="J201" s="113">
        <v>0</v>
      </c>
      <c r="K201" s="117">
        <v>2655.6102412698401</v>
      </c>
      <c r="L201" s="117">
        <v>5988.0304455292699</v>
      </c>
      <c r="M201" s="117">
        <v>1510.69699795117</v>
      </c>
      <c r="N201" s="117">
        <v>627.60547099592304</v>
      </c>
      <c r="O201" s="117">
        <v>2.5389599999999998E-2</v>
      </c>
      <c r="P201" s="117">
        <v>5.3340000000000002E-3</v>
      </c>
      <c r="Q201" s="117">
        <v>0</v>
      </c>
      <c r="R201" s="117">
        <v>0</v>
      </c>
      <c r="S201" s="117">
        <v>0</v>
      </c>
      <c r="T201" s="117">
        <v>9.3412762504192694E-3</v>
      </c>
      <c r="U201" s="117">
        <v>0</v>
      </c>
      <c r="V201" s="117">
        <v>1</v>
      </c>
      <c r="W201" s="117">
        <v>1.0518599999999999E-2</v>
      </c>
      <c r="X201" s="117">
        <v>4.2101E-2</v>
      </c>
      <c r="Y201" s="117">
        <v>2.5731999999999999E-3</v>
      </c>
      <c r="Z201" s="117">
        <v>2.8188000000000002E-3</v>
      </c>
      <c r="AA201" s="117">
        <v>2.8639999999999998E-3</v>
      </c>
      <c r="AB201" s="117">
        <v>0</v>
      </c>
      <c r="AC201" s="117">
        <v>0</v>
      </c>
      <c r="AD201" s="117">
        <v>8.8477280603689601E-4</v>
      </c>
      <c r="AE201" s="117">
        <v>0</v>
      </c>
      <c r="AF201" s="117">
        <v>0</v>
      </c>
      <c r="AG201" s="117">
        <v>0.101289</v>
      </c>
      <c r="AH201" s="117">
        <v>0</v>
      </c>
      <c r="AI201" s="117">
        <v>4.313E-3</v>
      </c>
      <c r="AJ201" s="117">
        <v>3.0787999999999999E-2</v>
      </c>
      <c r="AK201" s="117">
        <v>0</v>
      </c>
      <c r="AL201" s="117">
        <v>0</v>
      </c>
      <c r="AM201" s="117">
        <v>3.1495000000000002E-2</v>
      </c>
      <c r="AN201" s="125"/>
    </row>
    <row r="202" spans="1:40" ht="15" customHeight="1" x14ac:dyDescent="0.25">
      <c r="A202" s="115" t="s">
        <v>1023</v>
      </c>
      <c r="B202" s="113" t="s">
        <v>1668</v>
      </c>
      <c r="C202" s="66" t="s">
        <v>284</v>
      </c>
      <c r="D202" s="113"/>
      <c r="E202" s="113"/>
      <c r="F202" s="155">
        <v>4</v>
      </c>
      <c r="G202" s="141">
        <f t="shared" si="2"/>
        <v>2594.3000000000002</v>
      </c>
      <c r="H202" s="113">
        <v>2273.5</v>
      </c>
      <c r="I202" s="113">
        <v>0</v>
      </c>
      <c r="J202" s="113">
        <v>320.8</v>
      </c>
      <c r="K202" s="117">
        <v>4423.3210119047599</v>
      </c>
      <c r="L202" s="117">
        <v>9892.3922987449496</v>
      </c>
      <c r="M202" s="117">
        <v>2516.2946240422598</v>
      </c>
      <c r="N202" s="117">
        <v>1036.82163683146</v>
      </c>
      <c r="O202" s="117">
        <v>4.4717399999999997E-2</v>
      </c>
      <c r="P202" s="117">
        <v>7.7270999999999998E-3</v>
      </c>
      <c r="Q202" s="117">
        <v>0</v>
      </c>
      <c r="R202" s="117">
        <v>0</v>
      </c>
      <c r="S202" s="117">
        <v>0</v>
      </c>
      <c r="T202" s="117">
        <v>2.2806405590289E-2</v>
      </c>
      <c r="U202" s="117">
        <v>0</v>
      </c>
      <c r="V202" s="117">
        <v>1</v>
      </c>
      <c r="W202" s="117">
        <v>1.9700700000000002E-2</v>
      </c>
      <c r="X202" s="117">
        <v>8.0797999999999995E-2</v>
      </c>
      <c r="Y202" s="117">
        <v>4.4416000000000004E-3</v>
      </c>
      <c r="Z202" s="117">
        <v>4.0834000000000001E-3</v>
      </c>
      <c r="AA202" s="117">
        <v>5.4577000000000002E-3</v>
      </c>
      <c r="AB202" s="117">
        <v>0</v>
      </c>
      <c r="AC202" s="117">
        <v>0</v>
      </c>
      <c r="AD202" s="117">
        <v>2.4184264371549099E-3</v>
      </c>
      <c r="AE202" s="117">
        <v>0</v>
      </c>
      <c r="AF202" s="117">
        <v>0</v>
      </c>
      <c r="AG202" s="117">
        <v>0.13182099999999999</v>
      </c>
      <c r="AH202" s="117">
        <v>0</v>
      </c>
      <c r="AI202" s="117">
        <v>3.264E-3</v>
      </c>
      <c r="AJ202" s="117">
        <v>7.6355999999999993E-2</v>
      </c>
      <c r="AK202" s="117">
        <v>0</v>
      </c>
      <c r="AL202" s="117">
        <v>0</v>
      </c>
      <c r="AM202" s="117">
        <v>3.4491000000000001E-2</v>
      </c>
      <c r="AN202" s="125"/>
    </row>
    <row r="203" spans="1:40" ht="15" customHeight="1" x14ac:dyDescent="0.25">
      <c r="A203" s="115" t="s">
        <v>2005</v>
      </c>
      <c r="B203" s="113" t="s">
        <v>1669</v>
      </c>
      <c r="C203" s="66" t="s">
        <v>285</v>
      </c>
      <c r="D203" s="113"/>
      <c r="E203" s="113"/>
      <c r="F203" s="155">
        <v>4</v>
      </c>
      <c r="G203" s="141">
        <f t="shared" ref="G203:G266" si="3">H203+J203</f>
        <v>1317.9</v>
      </c>
      <c r="H203" s="113">
        <v>996.3</v>
      </c>
      <c r="I203" s="113">
        <v>0</v>
      </c>
      <c r="J203" s="113">
        <v>321.60000000000002</v>
      </c>
      <c r="K203" s="117">
        <v>2003.85105634921</v>
      </c>
      <c r="L203" s="117">
        <v>4686.1711342313902</v>
      </c>
      <c r="M203" s="117">
        <v>1139.93075042537</v>
      </c>
      <c r="N203" s="117">
        <v>491.15759657879198</v>
      </c>
      <c r="O203" s="117">
        <v>1.6187099999999999E-2</v>
      </c>
      <c r="P203" s="117">
        <v>3.4535E-3</v>
      </c>
      <c r="Q203" s="117">
        <v>0</v>
      </c>
      <c r="R203" s="117">
        <v>0</v>
      </c>
      <c r="S203" s="117">
        <v>0</v>
      </c>
      <c r="T203" s="117">
        <v>9.9695256430843201E-3</v>
      </c>
      <c r="U203" s="117">
        <v>0</v>
      </c>
      <c r="V203" s="117">
        <v>1</v>
      </c>
      <c r="W203" s="117">
        <v>6.5539999999999999E-3</v>
      </c>
      <c r="X203" s="117">
        <v>3.9591000000000001E-2</v>
      </c>
      <c r="Y203" s="117">
        <v>2.0531E-3</v>
      </c>
      <c r="Z203" s="117">
        <v>1.825E-3</v>
      </c>
      <c r="AA203" s="117">
        <v>2.5060999999999998E-3</v>
      </c>
      <c r="AB203" s="117">
        <v>0</v>
      </c>
      <c r="AC203" s="117">
        <v>0</v>
      </c>
      <c r="AD203" s="117">
        <v>9.5712825817215197E-4</v>
      </c>
      <c r="AE203" s="117">
        <v>0</v>
      </c>
      <c r="AF203" s="117">
        <v>0</v>
      </c>
      <c r="AG203" s="117">
        <v>4.6313E-2</v>
      </c>
      <c r="AH203" s="117">
        <v>0</v>
      </c>
      <c r="AI203" s="117">
        <v>1.606E-3</v>
      </c>
      <c r="AJ203" s="117">
        <v>3.8525999999999998E-2</v>
      </c>
      <c r="AK203" s="117">
        <v>0</v>
      </c>
      <c r="AL203" s="117">
        <v>0</v>
      </c>
      <c r="AM203" s="117">
        <v>2.3105000000000001E-2</v>
      </c>
      <c r="AN203" s="125"/>
    </row>
    <row r="204" spans="1:40" ht="15" customHeight="1" x14ac:dyDescent="0.25">
      <c r="A204" s="115" t="s">
        <v>1024</v>
      </c>
      <c r="B204" s="113" t="s">
        <v>1670</v>
      </c>
      <c r="C204" s="66" t="s">
        <v>286</v>
      </c>
      <c r="D204" s="113"/>
      <c r="E204" s="113"/>
      <c r="F204" s="155">
        <v>4</v>
      </c>
      <c r="G204" s="141">
        <f t="shared" si="3"/>
        <v>1452.8</v>
      </c>
      <c r="H204" s="113">
        <v>1452.8</v>
      </c>
      <c r="I204" s="113">
        <v>0</v>
      </c>
      <c r="J204" s="113">
        <v>0</v>
      </c>
      <c r="K204" s="117">
        <v>2171.7306603174602</v>
      </c>
      <c r="L204" s="117">
        <v>5035.2711886297102</v>
      </c>
      <c r="M204" s="117">
        <v>1235.43242073479</v>
      </c>
      <c r="N204" s="117">
        <v>527.74677328027894</v>
      </c>
      <c r="O204" s="117">
        <v>2.11386E-2</v>
      </c>
      <c r="P204" s="117">
        <v>3.5016000000000001E-3</v>
      </c>
      <c r="Q204" s="117">
        <v>0</v>
      </c>
      <c r="R204" s="117">
        <v>0</v>
      </c>
      <c r="S204" s="117">
        <v>0</v>
      </c>
      <c r="T204" s="117">
        <v>1.0099229497727199E-2</v>
      </c>
      <c r="U204" s="117">
        <v>0</v>
      </c>
      <c r="V204" s="117">
        <v>1</v>
      </c>
      <c r="W204" s="117">
        <v>1.05057E-2</v>
      </c>
      <c r="X204" s="117">
        <v>4.0155000000000003E-2</v>
      </c>
      <c r="Y204" s="117">
        <v>2.0190999999999998E-3</v>
      </c>
      <c r="Z204" s="117">
        <v>1.8504000000000001E-3</v>
      </c>
      <c r="AA204" s="117">
        <v>2.8540000000000002E-3</v>
      </c>
      <c r="AB204" s="117">
        <v>0</v>
      </c>
      <c r="AC204" s="117">
        <v>0</v>
      </c>
      <c r="AD204" s="117">
        <v>9.7207498097451198E-4</v>
      </c>
      <c r="AE204" s="117">
        <v>0</v>
      </c>
      <c r="AF204" s="117">
        <v>0</v>
      </c>
      <c r="AG204" s="117">
        <v>4.3589000000000003E-2</v>
      </c>
      <c r="AH204" s="117">
        <v>0</v>
      </c>
      <c r="AI204" s="117">
        <v>2.1740000000000002E-3</v>
      </c>
      <c r="AJ204" s="117">
        <v>4.1249000000000001E-2</v>
      </c>
      <c r="AK204" s="117">
        <v>0</v>
      </c>
      <c r="AL204" s="117">
        <v>0</v>
      </c>
      <c r="AM204" s="117">
        <v>2.6023999999999999E-2</v>
      </c>
      <c r="AN204" s="125"/>
    </row>
    <row r="205" spans="1:40" ht="15" customHeight="1" x14ac:dyDescent="0.25">
      <c r="A205" s="115" t="s">
        <v>2006</v>
      </c>
      <c r="B205" s="113" t="s">
        <v>1671</v>
      </c>
      <c r="C205" s="66" t="s">
        <v>287</v>
      </c>
      <c r="D205" s="113"/>
      <c r="E205" s="113"/>
      <c r="F205" s="155">
        <v>4</v>
      </c>
      <c r="G205" s="141">
        <f t="shared" si="3"/>
        <v>1607.2</v>
      </c>
      <c r="H205" s="113">
        <v>1311.9</v>
      </c>
      <c r="I205" s="113">
        <v>0</v>
      </c>
      <c r="J205" s="113">
        <v>295.3</v>
      </c>
      <c r="K205" s="117">
        <v>2041.4139231746001</v>
      </c>
      <c r="L205" s="117">
        <v>4607.0355369450699</v>
      </c>
      <c r="M205" s="117">
        <v>1161.29913847634</v>
      </c>
      <c r="N205" s="117">
        <v>482.86339462721202</v>
      </c>
      <c r="O205" s="117">
        <v>2.2331500000000001E-2</v>
      </c>
      <c r="P205" s="117">
        <v>4.3569000000000004E-3</v>
      </c>
      <c r="Q205" s="117">
        <v>0</v>
      </c>
      <c r="R205" s="117">
        <v>0</v>
      </c>
      <c r="S205" s="117">
        <v>0</v>
      </c>
      <c r="T205" s="117">
        <v>9.56071001352146E-3</v>
      </c>
      <c r="U205" s="117">
        <v>0</v>
      </c>
      <c r="V205" s="117">
        <v>1</v>
      </c>
      <c r="W205" s="117">
        <v>9.9892999999999996E-3</v>
      </c>
      <c r="X205" s="117">
        <v>3.7768999999999997E-2</v>
      </c>
      <c r="Y205" s="117">
        <v>2.2298000000000001E-3</v>
      </c>
      <c r="Z205" s="117">
        <v>2.3024E-3</v>
      </c>
      <c r="AA205" s="117">
        <v>2.9759999999999999E-3</v>
      </c>
      <c r="AB205" s="117">
        <v>0</v>
      </c>
      <c r="AC205" s="117">
        <v>0</v>
      </c>
      <c r="AD205" s="117">
        <v>9.0996374937299504E-4</v>
      </c>
      <c r="AE205" s="117">
        <v>0</v>
      </c>
      <c r="AF205" s="117">
        <v>0</v>
      </c>
      <c r="AG205" s="117">
        <v>2.6905999999999999E-2</v>
      </c>
      <c r="AH205" s="117">
        <v>0</v>
      </c>
      <c r="AI205" s="117">
        <v>0</v>
      </c>
      <c r="AJ205" s="117">
        <v>4.8695000000000002E-2</v>
      </c>
      <c r="AK205" s="117">
        <v>0</v>
      </c>
      <c r="AL205" s="117">
        <v>0</v>
      </c>
      <c r="AM205" s="117">
        <v>1.3972999999999999E-2</v>
      </c>
      <c r="AN205" s="125"/>
    </row>
    <row r="206" spans="1:40" ht="15" customHeight="1" x14ac:dyDescent="0.25">
      <c r="A206" s="115" t="s">
        <v>2007</v>
      </c>
      <c r="B206" s="113" t="s">
        <v>1672</v>
      </c>
      <c r="C206" s="66" t="s">
        <v>288</v>
      </c>
      <c r="D206" s="113"/>
      <c r="E206" s="113"/>
      <c r="F206" s="155">
        <v>4</v>
      </c>
      <c r="G206" s="141">
        <f t="shared" si="3"/>
        <v>2716</v>
      </c>
      <c r="H206" s="113">
        <v>2014</v>
      </c>
      <c r="I206" s="113">
        <v>0</v>
      </c>
      <c r="J206" s="113">
        <v>702</v>
      </c>
      <c r="K206" s="117">
        <v>3891.27632063492</v>
      </c>
      <c r="L206" s="117">
        <v>8743.9900860491398</v>
      </c>
      <c r="M206" s="117">
        <v>2213.6303605195899</v>
      </c>
      <c r="N206" s="117">
        <v>916.45760091881095</v>
      </c>
      <c r="O206" s="117">
        <v>3.5000700000000003E-2</v>
      </c>
      <c r="P206" s="117">
        <v>8.3774999999999995E-3</v>
      </c>
      <c r="Q206" s="117">
        <v>0</v>
      </c>
      <c r="R206" s="117">
        <v>0</v>
      </c>
      <c r="S206" s="117">
        <v>0</v>
      </c>
      <c r="T206" s="117">
        <v>2.5932393320146001E-2</v>
      </c>
      <c r="U206" s="117">
        <v>0</v>
      </c>
      <c r="V206" s="117">
        <v>1</v>
      </c>
      <c r="W206" s="117">
        <v>1.2810999999999999E-2</v>
      </c>
      <c r="X206" s="117">
        <v>6.8465999999999999E-2</v>
      </c>
      <c r="Y206" s="117">
        <v>4.0854999999999997E-3</v>
      </c>
      <c r="Z206" s="117">
        <v>4.4270999999999998E-3</v>
      </c>
      <c r="AA206" s="117">
        <v>4.202E-3</v>
      </c>
      <c r="AB206" s="117">
        <v>0</v>
      </c>
      <c r="AC206" s="117">
        <v>0</v>
      </c>
      <c r="AD206" s="117">
        <v>2.7707375458077498E-3</v>
      </c>
      <c r="AE206" s="117">
        <v>0</v>
      </c>
      <c r="AF206" s="117">
        <v>0</v>
      </c>
      <c r="AG206" s="117">
        <v>9.7574999999999995E-2</v>
      </c>
      <c r="AH206" s="117">
        <v>0</v>
      </c>
      <c r="AI206" s="117">
        <v>0</v>
      </c>
      <c r="AJ206" s="117">
        <v>6.3424999999999995E-2</v>
      </c>
      <c r="AK206" s="117">
        <v>0</v>
      </c>
      <c r="AL206" s="117">
        <v>0</v>
      </c>
      <c r="AM206" s="117">
        <v>4.1505E-2</v>
      </c>
      <c r="AN206" s="125"/>
    </row>
    <row r="207" spans="1:40" ht="15" customHeight="1" x14ac:dyDescent="0.25">
      <c r="A207" s="115" t="s">
        <v>2008</v>
      </c>
      <c r="B207" s="113" t="s">
        <v>1673</v>
      </c>
      <c r="C207" s="66" t="s">
        <v>289</v>
      </c>
      <c r="D207" s="113"/>
      <c r="E207" s="113"/>
      <c r="F207" s="155">
        <v>4</v>
      </c>
      <c r="G207" s="141">
        <f t="shared" si="3"/>
        <v>2488.34</v>
      </c>
      <c r="H207" s="113">
        <v>2100.34</v>
      </c>
      <c r="I207" s="113">
        <v>0</v>
      </c>
      <c r="J207" s="113">
        <v>388</v>
      </c>
      <c r="K207" s="117">
        <v>4229.4337044444501</v>
      </c>
      <c r="L207" s="117">
        <v>9074.3192909477602</v>
      </c>
      <c r="M207" s="117">
        <v>2405.9979514473098</v>
      </c>
      <c r="N207" s="117">
        <v>951.07940488423503</v>
      </c>
      <c r="O207" s="117">
        <v>4.1760800000000001E-2</v>
      </c>
      <c r="P207" s="117">
        <v>7.3619000000000002E-3</v>
      </c>
      <c r="Q207" s="117">
        <v>0</v>
      </c>
      <c r="R207" s="117">
        <v>0</v>
      </c>
      <c r="S207" s="117">
        <v>0</v>
      </c>
      <c r="T207" s="117">
        <v>2.0544481969955002E-2</v>
      </c>
      <c r="U207" s="117">
        <v>0</v>
      </c>
      <c r="V207" s="117">
        <v>1</v>
      </c>
      <c r="W207" s="117">
        <v>1.2803200000000001E-2</v>
      </c>
      <c r="X207" s="117">
        <v>7.0654999999999996E-2</v>
      </c>
      <c r="Y207" s="117">
        <v>4.1002E-3</v>
      </c>
      <c r="Z207" s="117">
        <v>3.8904E-3</v>
      </c>
      <c r="AA207" s="117">
        <v>5.3730000000000002E-3</v>
      </c>
      <c r="AB207" s="117">
        <v>2.2001E-3</v>
      </c>
      <c r="AC207" s="117">
        <v>0</v>
      </c>
      <c r="AD207" s="117">
        <v>2.17834419804334E-3</v>
      </c>
      <c r="AE207" s="117">
        <v>0</v>
      </c>
      <c r="AF207" s="117">
        <v>0</v>
      </c>
      <c r="AG207" s="117">
        <v>0.15087700000000001</v>
      </c>
      <c r="AH207" s="117">
        <v>0</v>
      </c>
      <c r="AI207" s="117">
        <v>3.686E-3</v>
      </c>
      <c r="AJ207" s="117">
        <v>6.1162000000000001E-2</v>
      </c>
      <c r="AK207" s="117">
        <v>0</v>
      </c>
      <c r="AL207" s="117">
        <v>0</v>
      </c>
      <c r="AM207" s="117">
        <v>4.0832E-2</v>
      </c>
      <c r="AN207" s="125"/>
    </row>
    <row r="208" spans="1:40" ht="15" customHeight="1" x14ac:dyDescent="0.25">
      <c r="A208" s="115" t="s">
        <v>1025</v>
      </c>
      <c r="B208" s="113" t="s">
        <v>1674</v>
      </c>
      <c r="C208" s="66" t="s">
        <v>290</v>
      </c>
      <c r="D208" s="113"/>
      <c r="E208" s="113"/>
      <c r="F208" s="155">
        <v>4</v>
      </c>
      <c r="G208" s="141">
        <f t="shared" si="3"/>
        <v>2581.1999999999998</v>
      </c>
      <c r="H208" s="113">
        <v>2581.1999999999998</v>
      </c>
      <c r="I208" s="113">
        <v>0</v>
      </c>
      <c r="J208" s="113">
        <v>0</v>
      </c>
      <c r="K208" s="117">
        <v>4369.7161380952402</v>
      </c>
      <c r="L208" s="117">
        <v>9527.0180432194302</v>
      </c>
      <c r="M208" s="117">
        <v>2485.8004194782402</v>
      </c>
      <c r="N208" s="117">
        <v>998.52676110982804</v>
      </c>
      <c r="O208" s="117">
        <v>4.4167100000000001E-2</v>
      </c>
      <c r="P208" s="117">
        <v>7.3908000000000003E-3</v>
      </c>
      <c r="Q208" s="117">
        <v>0</v>
      </c>
      <c r="R208" s="117">
        <v>0</v>
      </c>
      <c r="S208" s="117">
        <v>0</v>
      </c>
      <c r="T208" s="117">
        <v>2.05027590718877E-2</v>
      </c>
      <c r="U208" s="117">
        <v>0</v>
      </c>
      <c r="V208" s="117">
        <v>1</v>
      </c>
      <c r="W208" s="117">
        <v>2.0714199999999999E-2</v>
      </c>
      <c r="X208" s="117">
        <v>7.2618000000000002E-2</v>
      </c>
      <c r="Y208" s="117">
        <v>4.1742000000000003E-3</v>
      </c>
      <c r="Z208" s="117">
        <v>3.9056E-3</v>
      </c>
      <c r="AA208" s="117">
        <v>4.8313000000000002E-3</v>
      </c>
      <c r="AB208" s="117">
        <v>0</v>
      </c>
      <c r="AC208" s="117">
        <v>0</v>
      </c>
      <c r="AD208" s="117">
        <v>2.18530005401286E-3</v>
      </c>
      <c r="AE208" s="117">
        <v>0</v>
      </c>
      <c r="AF208" s="117">
        <v>0</v>
      </c>
      <c r="AG208" s="117">
        <v>0.154554</v>
      </c>
      <c r="AH208" s="117">
        <v>0</v>
      </c>
      <c r="AI208" s="117">
        <v>2.7330000000000002E-3</v>
      </c>
      <c r="AJ208" s="117">
        <v>5.8724999999999999E-2</v>
      </c>
      <c r="AK208" s="117">
        <v>0</v>
      </c>
      <c r="AL208" s="117">
        <v>0</v>
      </c>
      <c r="AM208" s="117">
        <v>4.0615999999999999E-2</v>
      </c>
      <c r="AN208" s="125"/>
    </row>
    <row r="209" spans="1:40" ht="15" customHeight="1" x14ac:dyDescent="0.25">
      <c r="A209" s="115" t="s">
        <v>2009</v>
      </c>
      <c r="B209" s="113" t="s">
        <v>1675</v>
      </c>
      <c r="C209" s="66" t="s">
        <v>291</v>
      </c>
      <c r="D209" s="113"/>
      <c r="E209" s="113"/>
      <c r="F209" s="155">
        <v>4</v>
      </c>
      <c r="G209" s="141">
        <f t="shared" si="3"/>
        <v>4960.1000000000004</v>
      </c>
      <c r="H209" s="113">
        <v>3993</v>
      </c>
      <c r="I209" s="113">
        <v>0</v>
      </c>
      <c r="J209" s="113">
        <v>967.1</v>
      </c>
      <c r="K209" s="117">
        <v>8035.4438825396801</v>
      </c>
      <c r="L209" s="117">
        <v>17430.192125055699</v>
      </c>
      <c r="M209" s="117">
        <v>4571.1229614603499</v>
      </c>
      <c r="N209" s="117">
        <v>1826.85843662709</v>
      </c>
      <c r="O209" s="117">
        <v>7.4143700000000007E-2</v>
      </c>
      <c r="P209" s="117">
        <v>1.8116400000000001E-2</v>
      </c>
      <c r="Q209" s="117">
        <v>0</v>
      </c>
      <c r="R209" s="117">
        <v>0</v>
      </c>
      <c r="S209" s="117">
        <v>0</v>
      </c>
      <c r="T209" s="117">
        <v>7.2850043052218205E-2</v>
      </c>
      <c r="U209" s="117">
        <v>0</v>
      </c>
      <c r="V209" s="117">
        <v>1</v>
      </c>
      <c r="W209" s="117">
        <v>2.5314199999999999E-2</v>
      </c>
      <c r="X209" s="117">
        <v>0.14616499999999999</v>
      </c>
      <c r="Y209" s="117">
        <v>8.4127999999999998E-3</v>
      </c>
      <c r="Z209" s="117">
        <v>9.5735999999999998E-3</v>
      </c>
      <c r="AA209" s="117">
        <v>8.6618000000000007E-3</v>
      </c>
      <c r="AB209" s="117">
        <v>0</v>
      </c>
      <c r="AC209" s="117">
        <v>0</v>
      </c>
      <c r="AD209" s="117">
        <v>8.2449957112203098E-3</v>
      </c>
      <c r="AE209" s="117">
        <v>0</v>
      </c>
      <c r="AF209" s="117">
        <v>0</v>
      </c>
      <c r="AG209" s="117">
        <v>0.11871</v>
      </c>
      <c r="AH209" s="117">
        <v>0</v>
      </c>
      <c r="AI209" s="117">
        <v>1.9580000000000001E-3</v>
      </c>
      <c r="AJ209" s="117">
        <v>0.20449600000000001</v>
      </c>
      <c r="AK209" s="117">
        <v>0</v>
      </c>
      <c r="AL209" s="117">
        <v>0</v>
      </c>
      <c r="AM209" s="117">
        <v>6.5045000000000006E-2</v>
      </c>
      <c r="AN209" s="125"/>
    </row>
    <row r="210" spans="1:40" ht="15" customHeight="1" x14ac:dyDescent="0.25">
      <c r="A210" s="115" t="s">
        <v>2010</v>
      </c>
      <c r="B210" s="113" t="s">
        <v>1676</v>
      </c>
      <c r="C210" s="66" t="s">
        <v>42</v>
      </c>
      <c r="D210" s="113"/>
      <c r="E210" s="113"/>
      <c r="F210" s="155">
        <v>4</v>
      </c>
      <c r="G210" s="141">
        <f t="shared" si="3"/>
        <v>3401.3999999999996</v>
      </c>
      <c r="H210" s="113">
        <v>2784.6</v>
      </c>
      <c r="I210" s="113">
        <v>0</v>
      </c>
      <c r="J210" s="113">
        <v>616.79999999999995</v>
      </c>
      <c r="K210" s="117">
        <v>6047.2519031745996</v>
      </c>
      <c r="L210" s="117">
        <v>13504.978632533001</v>
      </c>
      <c r="M210" s="117">
        <v>3440.1001901589402</v>
      </c>
      <c r="N210" s="117">
        <v>1415.45681047578</v>
      </c>
      <c r="O210" s="117">
        <v>5.0413199999999998E-2</v>
      </c>
      <c r="P210" s="117">
        <v>1.19591E-2</v>
      </c>
      <c r="Q210" s="117">
        <v>0</v>
      </c>
      <c r="R210" s="117">
        <v>0</v>
      </c>
      <c r="S210" s="117">
        <v>0</v>
      </c>
      <c r="T210" s="117">
        <v>3.9292911981150098E-2</v>
      </c>
      <c r="U210" s="117">
        <v>0</v>
      </c>
      <c r="V210" s="117">
        <v>1</v>
      </c>
      <c r="W210" s="117">
        <v>1.5254999999999999E-2</v>
      </c>
      <c r="X210" s="117">
        <v>9.6452999999999997E-2</v>
      </c>
      <c r="Y210" s="117">
        <v>5.9696000000000003E-3</v>
      </c>
      <c r="Z210" s="117">
        <v>6.3198000000000004E-3</v>
      </c>
      <c r="AA210" s="117">
        <v>6.6154999999999999E-3</v>
      </c>
      <c r="AB210" s="117">
        <v>0</v>
      </c>
      <c r="AC210" s="117">
        <v>0</v>
      </c>
      <c r="AD210" s="117">
        <v>4.3652073972348703E-3</v>
      </c>
      <c r="AE210" s="117">
        <v>0</v>
      </c>
      <c r="AF210" s="117">
        <v>0</v>
      </c>
      <c r="AG210" s="117">
        <v>0.170542</v>
      </c>
      <c r="AH210" s="117">
        <v>0</v>
      </c>
      <c r="AI210" s="117">
        <v>4.4520000000000002E-3</v>
      </c>
      <c r="AJ210" s="117">
        <v>0.114401</v>
      </c>
      <c r="AK210" s="117">
        <v>0</v>
      </c>
      <c r="AL210" s="117">
        <v>0</v>
      </c>
      <c r="AM210" s="117">
        <v>8.3061999999999997E-2</v>
      </c>
      <c r="AN210" s="125"/>
    </row>
    <row r="211" spans="1:40" ht="15" customHeight="1" x14ac:dyDescent="0.25">
      <c r="A211" s="115" t="s">
        <v>2011</v>
      </c>
      <c r="B211" s="113" t="s">
        <v>1677</v>
      </c>
      <c r="C211" s="66" t="s">
        <v>43</v>
      </c>
      <c r="D211" s="113"/>
      <c r="E211" s="113"/>
      <c r="F211" s="155">
        <v>4</v>
      </c>
      <c r="G211" s="141">
        <f t="shared" si="3"/>
        <v>1210.4000000000001</v>
      </c>
      <c r="H211" s="113">
        <v>1113.4000000000001</v>
      </c>
      <c r="I211" s="113">
        <v>0</v>
      </c>
      <c r="J211" s="113">
        <v>97</v>
      </c>
      <c r="K211" s="117">
        <v>2517.6618428571401</v>
      </c>
      <c r="L211" s="117">
        <v>5464.82260882227</v>
      </c>
      <c r="M211" s="117">
        <v>1432.2222925461399</v>
      </c>
      <c r="N211" s="117">
        <v>572.76805763066204</v>
      </c>
      <c r="O211" s="117">
        <v>3.1844999999999998E-2</v>
      </c>
      <c r="P211" s="117">
        <v>9.1526999999999997E-3</v>
      </c>
      <c r="Q211" s="117">
        <v>0</v>
      </c>
      <c r="R211" s="117">
        <v>0</v>
      </c>
      <c r="S211" s="117">
        <v>0</v>
      </c>
      <c r="T211" s="117">
        <v>9.8785574577485106E-3</v>
      </c>
      <c r="U211" s="117">
        <v>0</v>
      </c>
      <c r="V211" s="117">
        <v>1</v>
      </c>
      <c r="W211" s="117">
        <v>6.9825E-3</v>
      </c>
      <c r="X211" s="117">
        <v>3.5361999999999998E-2</v>
      </c>
      <c r="Y211" s="117">
        <v>3.9481999999999998E-3</v>
      </c>
      <c r="Z211" s="117">
        <v>4.8367000000000002E-3</v>
      </c>
      <c r="AA211" s="117">
        <v>2.7856999999999999E-3</v>
      </c>
      <c r="AB211" s="117">
        <v>1.0559E-3</v>
      </c>
      <c r="AC211" s="117">
        <v>0</v>
      </c>
      <c r="AD211" s="117">
        <v>9.2067455746617404E-4</v>
      </c>
      <c r="AE211" s="117">
        <v>0</v>
      </c>
      <c r="AF211" s="117">
        <v>0</v>
      </c>
      <c r="AG211" s="117">
        <v>8.7248999999999993E-2</v>
      </c>
      <c r="AH211" s="117">
        <v>0</v>
      </c>
      <c r="AI211" s="117">
        <v>3.4269999999999999E-3</v>
      </c>
      <c r="AJ211" s="117">
        <v>3.4172000000000001E-2</v>
      </c>
      <c r="AK211" s="117">
        <v>0</v>
      </c>
      <c r="AL211" s="117">
        <v>0</v>
      </c>
      <c r="AM211" s="117">
        <v>2.5405E-2</v>
      </c>
      <c r="AN211" s="125"/>
    </row>
    <row r="212" spans="1:40" ht="15" customHeight="1" x14ac:dyDescent="0.25">
      <c r="A212" s="115" t="s">
        <v>2012</v>
      </c>
      <c r="B212" s="113" t="s">
        <v>1678</v>
      </c>
      <c r="C212" s="66" t="s">
        <v>44</v>
      </c>
      <c r="D212" s="113"/>
      <c r="E212" s="113"/>
      <c r="F212" s="155">
        <v>4</v>
      </c>
      <c r="G212" s="141">
        <f t="shared" si="3"/>
        <v>4486.1000000000004</v>
      </c>
      <c r="H212" s="113">
        <v>3517.1</v>
      </c>
      <c r="I212" s="113">
        <v>0</v>
      </c>
      <c r="J212" s="113">
        <v>969</v>
      </c>
      <c r="K212" s="117">
        <v>8505.5926809523808</v>
      </c>
      <c r="L212" s="117">
        <v>17968.342858922599</v>
      </c>
      <c r="M212" s="117">
        <v>4838.57650841338</v>
      </c>
      <c r="N212" s="117">
        <v>1883.2620150436701</v>
      </c>
      <c r="O212" s="117">
        <v>6.0780500000000001E-2</v>
      </c>
      <c r="P212" s="117">
        <v>1.4031800000000001E-2</v>
      </c>
      <c r="Q212" s="117">
        <v>0</v>
      </c>
      <c r="R212" s="117">
        <v>0</v>
      </c>
      <c r="S212" s="117">
        <v>0</v>
      </c>
      <c r="T212" s="117">
        <v>4.9960386426978497E-2</v>
      </c>
      <c r="U212" s="117">
        <v>0</v>
      </c>
      <c r="V212" s="117">
        <v>1</v>
      </c>
      <c r="W212" s="117">
        <v>2.0740100000000001E-2</v>
      </c>
      <c r="X212" s="117">
        <v>0.11677700000000001</v>
      </c>
      <c r="Y212" s="117">
        <v>6.9759000000000002E-3</v>
      </c>
      <c r="Z212" s="117">
        <v>7.4151E-3</v>
      </c>
      <c r="AA212" s="117">
        <v>7.4945000000000003E-3</v>
      </c>
      <c r="AB212" s="117">
        <v>0</v>
      </c>
      <c r="AC212" s="117">
        <v>0</v>
      </c>
      <c r="AD212" s="117">
        <v>5.5862065560414098E-3</v>
      </c>
      <c r="AE212" s="117">
        <v>0</v>
      </c>
      <c r="AF212" s="117">
        <v>0</v>
      </c>
      <c r="AG212" s="117">
        <v>0.38095000000000001</v>
      </c>
      <c r="AH212" s="117">
        <v>0</v>
      </c>
      <c r="AI212" s="117">
        <v>1.0784E-2</v>
      </c>
      <c r="AJ212" s="117">
        <v>0.130103</v>
      </c>
      <c r="AK212" s="117">
        <v>0</v>
      </c>
      <c r="AL212" s="117">
        <v>0</v>
      </c>
      <c r="AM212" s="117">
        <v>7.6901999999999998E-2</v>
      </c>
      <c r="AN212" s="125"/>
    </row>
    <row r="213" spans="1:40" ht="15" customHeight="1" x14ac:dyDescent="0.25">
      <c r="A213" s="115" t="s">
        <v>2013</v>
      </c>
      <c r="B213" s="113" t="s">
        <v>1679</v>
      </c>
      <c r="C213" s="66" t="s">
        <v>45</v>
      </c>
      <c r="D213" s="113"/>
      <c r="E213" s="113"/>
      <c r="F213" s="155">
        <v>4</v>
      </c>
      <c r="G213" s="141">
        <f t="shared" si="3"/>
        <v>3322.9</v>
      </c>
      <c r="H213" s="113">
        <v>2278.4</v>
      </c>
      <c r="I213" s="113">
        <v>0</v>
      </c>
      <c r="J213" s="113">
        <v>1044.5</v>
      </c>
      <c r="K213" s="117">
        <v>6355.3569715873</v>
      </c>
      <c r="L213" s="117">
        <v>13737.1362072312</v>
      </c>
      <c r="M213" s="117">
        <v>3615.37192042687</v>
      </c>
      <c r="N213" s="117">
        <v>1439.7892458798999</v>
      </c>
      <c r="O213" s="117">
        <v>4.5243800000000001E-2</v>
      </c>
      <c r="P213" s="117">
        <v>1.12543E-2</v>
      </c>
      <c r="Q213" s="117">
        <v>0</v>
      </c>
      <c r="R213" s="117">
        <v>0</v>
      </c>
      <c r="S213" s="117">
        <v>0</v>
      </c>
      <c r="T213" s="117">
        <v>3.6125583752194601E-2</v>
      </c>
      <c r="U213" s="117">
        <v>0</v>
      </c>
      <c r="V213" s="117">
        <v>1</v>
      </c>
      <c r="W213" s="117">
        <v>9.9726999999999993E-3</v>
      </c>
      <c r="X213" s="117">
        <v>8.7554999999999994E-2</v>
      </c>
      <c r="Y213" s="117">
        <v>5.4865000000000001E-3</v>
      </c>
      <c r="Z213" s="117">
        <v>5.9473E-3</v>
      </c>
      <c r="AA213" s="117">
        <v>7.3886999999999998E-3</v>
      </c>
      <c r="AB213" s="117">
        <v>3.0753999999999998E-3</v>
      </c>
      <c r="AC213" s="117">
        <v>0</v>
      </c>
      <c r="AD213" s="117">
        <v>3.9246423327555799E-3</v>
      </c>
      <c r="AE213" s="117">
        <v>0</v>
      </c>
      <c r="AF213" s="117">
        <v>0</v>
      </c>
      <c r="AG213" s="117">
        <v>0.23078799999999999</v>
      </c>
      <c r="AH213" s="117">
        <v>0</v>
      </c>
      <c r="AI213" s="117">
        <v>7.1869999999999998E-3</v>
      </c>
      <c r="AJ213" s="117">
        <v>0.12236</v>
      </c>
      <c r="AK213" s="117">
        <v>0</v>
      </c>
      <c r="AL213" s="117">
        <v>0</v>
      </c>
      <c r="AM213" s="117">
        <v>8.9907000000000001E-2</v>
      </c>
      <c r="AN213" s="125"/>
    </row>
    <row r="214" spans="1:40" ht="15" customHeight="1" x14ac:dyDescent="0.25">
      <c r="A214" s="115" t="s">
        <v>2014</v>
      </c>
      <c r="B214" s="113" t="s">
        <v>1680</v>
      </c>
      <c r="C214" s="66" t="s">
        <v>46</v>
      </c>
      <c r="D214" s="113"/>
      <c r="E214" s="113"/>
      <c r="F214" s="155">
        <v>4</v>
      </c>
      <c r="G214" s="141">
        <f t="shared" si="3"/>
        <v>2396.4899999999998</v>
      </c>
      <c r="H214" s="113">
        <v>1686.26</v>
      </c>
      <c r="I214" s="113">
        <v>0</v>
      </c>
      <c r="J214" s="113">
        <v>710.23</v>
      </c>
      <c r="K214" s="117">
        <v>4288.8283301587298</v>
      </c>
      <c r="L214" s="117">
        <v>9198.6623466544806</v>
      </c>
      <c r="M214" s="117">
        <v>2439.7857721773998</v>
      </c>
      <c r="N214" s="117">
        <v>964.11180055285502</v>
      </c>
      <c r="O214" s="117">
        <v>2.8330399999999999E-2</v>
      </c>
      <c r="P214" s="117">
        <v>5.3917000000000001E-3</v>
      </c>
      <c r="Q214" s="117">
        <v>0</v>
      </c>
      <c r="R214" s="117">
        <v>0</v>
      </c>
      <c r="S214" s="117">
        <v>0</v>
      </c>
      <c r="T214" s="117">
        <v>1.7116203598801501E-2</v>
      </c>
      <c r="U214" s="117">
        <v>0</v>
      </c>
      <c r="V214" s="117">
        <v>1</v>
      </c>
      <c r="W214" s="117">
        <v>9.6921999999999998E-3</v>
      </c>
      <c r="X214" s="117">
        <v>6.0132999999999999E-2</v>
      </c>
      <c r="Y214" s="117">
        <v>3.4025000000000001E-3</v>
      </c>
      <c r="Z214" s="117">
        <v>2.8492000000000001E-3</v>
      </c>
      <c r="AA214" s="117">
        <v>5.2205999999999997E-3</v>
      </c>
      <c r="AB214" s="117">
        <v>0</v>
      </c>
      <c r="AC214" s="117">
        <v>0</v>
      </c>
      <c r="AD214" s="117">
        <v>1.7487363977090799E-3</v>
      </c>
      <c r="AE214" s="117">
        <v>0</v>
      </c>
      <c r="AF214" s="117">
        <v>0</v>
      </c>
      <c r="AG214" s="117">
        <v>0.15795500000000001</v>
      </c>
      <c r="AH214" s="117">
        <v>0</v>
      </c>
      <c r="AI214" s="117">
        <v>4.5110000000000003E-3</v>
      </c>
      <c r="AJ214" s="117">
        <v>0.101287</v>
      </c>
      <c r="AK214" s="117">
        <v>0</v>
      </c>
      <c r="AL214" s="117">
        <v>0</v>
      </c>
      <c r="AM214" s="117">
        <v>4.6609999999999999E-2</v>
      </c>
      <c r="AN214" s="125"/>
    </row>
    <row r="215" spans="1:40" ht="15" customHeight="1" x14ac:dyDescent="0.25">
      <c r="A215" s="115" t="s">
        <v>2015</v>
      </c>
      <c r="B215" s="113" t="s">
        <v>1681</v>
      </c>
      <c r="C215" s="66" t="s">
        <v>47</v>
      </c>
      <c r="D215" s="113"/>
      <c r="E215" s="113"/>
      <c r="F215" s="155">
        <v>4</v>
      </c>
      <c r="G215" s="141">
        <f t="shared" si="3"/>
        <v>2726.35</v>
      </c>
      <c r="H215" s="113">
        <v>1891.75</v>
      </c>
      <c r="I215" s="113">
        <v>0</v>
      </c>
      <c r="J215" s="113">
        <v>834.6</v>
      </c>
      <c r="K215" s="117">
        <v>4277.9810414285703</v>
      </c>
      <c r="L215" s="117">
        <v>9692.2553714511996</v>
      </c>
      <c r="M215" s="117">
        <v>2433.61507503747</v>
      </c>
      <c r="N215" s="117">
        <v>1015.8452854818</v>
      </c>
      <c r="O215" s="117">
        <v>3.62945E-2</v>
      </c>
      <c r="P215" s="117">
        <v>8.3455000000000005E-3</v>
      </c>
      <c r="Q215" s="117">
        <v>0</v>
      </c>
      <c r="R215" s="117">
        <v>0</v>
      </c>
      <c r="S215" s="117">
        <v>0</v>
      </c>
      <c r="T215" s="117">
        <v>2.6039056799114699E-2</v>
      </c>
      <c r="U215" s="117">
        <v>0</v>
      </c>
      <c r="V215" s="117">
        <v>1</v>
      </c>
      <c r="W215" s="117">
        <v>9.9763000000000004E-3</v>
      </c>
      <c r="X215" s="117">
        <v>7.3026999999999995E-2</v>
      </c>
      <c r="Y215" s="117">
        <v>4.7083999999999997E-3</v>
      </c>
      <c r="Z215" s="117">
        <v>4.4101000000000001E-3</v>
      </c>
      <c r="AA215" s="117">
        <v>5.0048000000000002E-3</v>
      </c>
      <c r="AB215" s="117">
        <v>0</v>
      </c>
      <c r="AC215" s="117">
        <v>0</v>
      </c>
      <c r="AD215" s="117">
        <v>2.7700468215600201E-3</v>
      </c>
      <c r="AE215" s="117">
        <v>0</v>
      </c>
      <c r="AF215" s="117">
        <v>0</v>
      </c>
      <c r="AG215" s="117">
        <v>0.115332</v>
      </c>
      <c r="AH215" s="117">
        <v>0</v>
      </c>
      <c r="AI215" s="117">
        <v>2.696E-3</v>
      </c>
      <c r="AJ215" s="117">
        <v>8.0707000000000001E-2</v>
      </c>
      <c r="AK215" s="117">
        <v>0</v>
      </c>
      <c r="AL215" s="117">
        <v>0</v>
      </c>
      <c r="AM215" s="117">
        <v>4.9010999999999999E-2</v>
      </c>
      <c r="AN215" s="125"/>
    </row>
    <row r="216" spans="1:40" ht="15" customHeight="1" x14ac:dyDescent="0.25">
      <c r="A216" s="115" t="s">
        <v>2016</v>
      </c>
      <c r="B216" s="113" t="s">
        <v>1682</v>
      </c>
      <c r="C216" s="66" t="s">
        <v>48</v>
      </c>
      <c r="D216" s="113"/>
      <c r="E216" s="113"/>
      <c r="F216" s="155">
        <v>4</v>
      </c>
      <c r="G216" s="141">
        <f t="shared" si="3"/>
        <v>1494.6000000000001</v>
      </c>
      <c r="H216" s="113">
        <v>1448.4</v>
      </c>
      <c r="I216" s="113">
        <v>0</v>
      </c>
      <c r="J216" s="113">
        <v>46.2</v>
      </c>
      <c r="K216" s="117">
        <v>2695.2527309523798</v>
      </c>
      <c r="L216" s="117">
        <v>5849.4896307976396</v>
      </c>
      <c r="M216" s="117">
        <v>1533.24842105688</v>
      </c>
      <c r="N216" s="117">
        <v>613.08500820390202</v>
      </c>
      <c r="O216" s="117">
        <v>2.3895300000000001E-2</v>
      </c>
      <c r="P216" s="117">
        <v>4.5588E-3</v>
      </c>
      <c r="Q216" s="117">
        <v>0</v>
      </c>
      <c r="R216" s="117">
        <v>0</v>
      </c>
      <c r="S216" s="117">
        <v>0</v>
      </c>
      <c r="T216" s="117">
        <v>1.03125016715811E-2</v>
      </c>
      <c r="U216" s="117">
        <v>0</v>
      </c>
      <c r="V216" s="117">
        <v>1</v>
      </c>
      <c r="W216" s="117">
        <v>1.05057E-2</v>
      </c>
      <c r="X216" s="117">
        <v>4.0569000000000001E-2</v>
      </c>
      <c r="Y216" s="117">
        <v>2.4130000000000002E-3</v>
      </c>
      <c r="Z216" s="117">
        <v>2.4091E-3</v>
      </c>
      <c r="AA216" s="117">
        <v>2.5585E-3</v>
      </c>
      <c r="AB216" s="117">
        <v>0</v>
      </c>
      <c r="AC216" s="117">
        <v>0</v>
      </c>
      <c r="AD216" s="117">
        <v>9.7076641138406502E-4</v>
      </c>
      <c r="AE216" s="117">
        <v>0</v>
      </c>
      <c r="AF216" s="117">
        <v>0</v>
      </c>
      <c r="AG216" s="117">
        <v>9.4893000000000005E-2</v>
      </c>
      <c r="AH216" s="117">
        <v>0</v>
      </c>
      <c r="AI216" s="117">
        <v>3.2439999999999999E-3</v>
      </c>
      <c r="AJ216" s="117">
        <v>4.0502000000000003E-2</v>
      </c>
      <c r="AK216" s="117">
        <v>0</v>
      </c>
      <c r="AL216" s="117">
        <v>0</v>
      </c>
      <c r="AM216" s="117">
        <v>3.9040999999999999E-2</v>
      </c>
      <c r="AN216" s="125"/>
    </row>
    <row r="217" spans="1:40" ht="15" customHeight="1" x14ac:dyDescent="0.25">
      <c r="A217" s="115" t="s">
        <v>2017</v>
      </c>
      <c r="B217" s="113" t="s">
        <v>1683</v>
      </c>
      <c r="C217" s="66" t="s">
        <v>292</v>
      </c>
      <c r="D217" s="113"/>
      <c r="E217" s="113"/>
      <c r="F217" s="155">
        <v>5</v>
      </c>
      <c r="G217" s="141">
        <f t="shared" si="3"/>
        <v>1840.7</v>
      </c>
      <c r="H217" s="113">
        <v>1840.7</v>
      </c>
      <c r="I217" s="113">
        <v>0</v>
      </c>
      <c r="J217" s="113">
        <v>0</v>
      </c>
      <c r="K217" s="117">
        <v>3145.0756344444399</v>
      </c>
      <c r="L217" s="117">
        <v>6877.4746815526196</v>
      </c>
      <c r="M217" s="117">
        <v>1789.1391761664099</v>
      </c>
      <c r="N217" s="117">
        <v>720.82812137353005</v>
      </c>
      <c r="O217" s="117">
        <v>2.9975000000000002E-2</v>
      </c>
      <c r="P217" s="117">
        <v>8.1467999999999992E-3</v>
      </c>
      <c r="Q217" s="117">
        <v>0</v>
      </c>
      <c r="R217" s="117">
        <v>0</v>
      </c>
      <c r="S217" s="117">
        <v>0</v>
      </c>
      <c r="T217" s="117">
        <v>1.6598262268546101E-2</v>
      </c>
      <c r="U217" s="117">
        <v>0</v>
      </c>
      <c r="V217" s="117">
        <v>1</v>
      </c>
      <c r="W217" s="117">
        <v>1.1679200000000001E-2</v>
      </c>
      <c r="X217" s="117">
        <v>5.3275999999999997E-2</v>
      </c>
      <c r="Y217" s="117">
        <v>3.4597999999999999E-3</v>
      </c>
      <c r="Z217" s="117">
        <v>4.3052000000000003E-3</v>
      </c>
      <c r="AA217" s="117">
        <v>4.1574999999999997E-3</v>
      </c>
      <c r="AB217" s="117">
        <v>0</v>
      </c>
      <c r="AC217" s="117">
        <v>0</v>
      </c>
      <c r="AD217" s="117">
        <v>1.76406600257432E-3</v>
      </c>
      <c r="AE217" s="117">
        <v>1.2936E-3</v>
      </c>
      <c r="AF217" s="117">
        <v>0</v>
      </c>
      <c r="AG217" s="117">
        <v>6.5806000000000003E-2</v>
      </c>
      <c r="AH217" s="117">
        <v>0</v>
      </c>
      <c r="AI217" s="117">
        <v>4.7450000000000001E-3</v>
      </c>
      <c r="AJ217" s="117">
        <v>6.3841999999999996E-2</v>
      </c>
      <c r="AK217" s="117">
        <v>0</v>
      </c>
      <c r="AL217" s="117">
        <v>0</v>
      </c>
      <c r="AM217" s="117">
        <v>3.6062999999999998E-2</v>
      </c>
      <c r="AN217" s="125"/>
    </row>
    <row r="218" spans="1:40" ht="15" customHeight="1" x14ac:dyDescent="0.25">
      <c r="A218" s="115" t="s">
        <v>2018</v>
      </c>
      <c r="B218" s="113" t="s">
        <v>1684</v>
      </c>
      <c r="C218" s="66" t="s">
        <v>293</v>
      </c>
      <c r="D218" s="113"/>
      <c r="E218" s="113"/>
      <c r="F218" s="155">
        <v>5</v>
      </c>
      <c r="G218" s="141">
        <f t="shared" si="3"/>
        <v>2805.68</v>
      </c>
      <c r="H218" s="113">
        <v>2805.68</v>
      </c>
      <c r="I218" s="113">
        <v>0</v>
      </c>
      <c r="J218" s="113">
        <v>0</v>
      </c>
      <c r="K218" s="117">
        <v>4848.87925</v>
      </c>
      <c r="L218" s="117">
        <v>11425.811566083399</v>
      </c>
      <c r="M218" s="117">
        <v>2758.3819389475002</v>
      </c>
      <c r="N218" s="117">
        <v>1197.5393102411999</v>
      </c>
      <c r="O218" s="117">
        <v>4.6360199999999997E-2</v>
      </c>
      <c r="P218" s="117">
        <v>9.6781999999999997E-3</v>
      </c>
      <c r="Q218" s="117">
        <v>0</v>
      </c>
      <c r="R218" s="117">
        <v>0</v>
      </c>
      <c r="S218" s="117">
        <v>2.4745000000000001E-3</v>
      </c>
      <c r="T218" s="117">
        <v>2.37455339985943E-2</v>
      </c>
      <c r="U218" s="117">
        <v>0</v>
      </c>
      <c r="V218" s="117">
        <v>1</v>
      </c>
      <c r="W218" s="117">
        <v>2.1245699999999999E-2</v>
      </c>
      <c r="X218" s="117">
        <v>0.100674</v>
      </c>
      <c r="Y218" s="117">
        <v>4.725E-3</v>
      </c>
      <c r="Z218" s="117">
        <v>5.1143999999999998E-3</v>
      </c>
      <c r="AA218" s="117">
        <v>5.7219999999999997E-3</v>
      </c>
      <c r="AB218" s="117">
        <v>0</v>
      </c>
      <c r="AC218" s="117">
        <v>0</v>
      </c>
      <c r="AD218" s="117">
        <v>2.5959765019665198E-3</v>
      </c>
      <c r="AE218" s="117">
        <v>0</v>
      </c>
      <c r="AF218" s="117">
        <v>0</v>
      </c>
      <c r="AG218" s="117">
        <v>0.12865599999999999</v>
      </c>
      <c r="AH218" s="117">
        <v>0</v>
      </c>
      <c r="AI218" s="117">
        <v>2.281E-3</v>
      </c>
      <c r="AJ218" s="117">
        <v>7.3016999999999999E-2</v>
      </c>
      <c r="AK218" s="117">
        <v>0</v>
      </c>
      <c r="AL218" s="117">
        <v>2.4919999999999999E-3</v>
      </c>
      <c r="AM218" s="117">
        <v>4.3256999999999997E-2</v>
      </c>
      <c r="AN218" s="125"/>
    </row>
    <row r="219" spans="1:40" ht="15" customHeight="1" x14ac:dyDescent="0.25">
      <c r="A219" s="115" t="s">
        <v>2019</v>
      </c>
      <c r="B219" s="113" t="s">
        <v>1685</v>
      </c>
      <c r="C219" s="66" t="s">
        <v>294</v>
      </c>
      <c r="D219" s="113"/>
      <c r="E219" s="113"/>
      <c r="F219" s="155">
        <v>5</v>
      </c>
      <c r="G219" s="141">
        <f t="shared" si="3"/>
        <v>4890.7</v>
      </c>
      <c r="H219" s="113">
        <v>4845</v>
      </c>
      <c r="I219" s="113">
        <v>0</v>
      </c>
      <c r="J219" s="113">
        <v>45.7</v>
      </c>
      <c r="K219" s="117">
        <v>9394.1231776190507</v>
      </c>
      <c r="L219" s="117">
        <v>20285.266983736099</v>
      </c>
      <c r="M219" s="117">
        <v>5344.0348520521502</v>
      </c>
      <c r="N219" s="117">
        <v>2126.0988325653798</v>
      </c>
      <c r="O219" s="117">
        <v>7.2442099999999995E-2</v>
      </c>
      <c r="P219" s="117">
        <v>1.6722899999999999E-2</v>
      </c>
      <c r="Q219" s="117">
        <v>0</v>
      </c>
      <c r="R219" s="117">
        <v>0</v>
      </c>
      <c r="S219" s="117">
        <v>0</v>
      </c>
      <c r="T219" s="117">
        <v>4.9820737084611003E-2</v>
      </c>
      <c r="U219" s="117">
        <v>0</v>
      </c>
      <c r="V219" s="117">
        <v>1</v>
      </c>
      <c r="W219" s="117">
        <v>3.7541999999999999E-2</v>
      </c>
      <c r="X219" s="117">
        <v>0.106045</v>
      </c>
      <c r="Y219" s="117">
        <v>7.5921000000000001E-3</v>
      </c>
      <c r="Z219" s="117">
        <v>8.8371999999999999E-3</v>
      </c>
      <c r="AA219" s="117">
        <v>8.2401000000000002E-3</v>
      </c>
      <c r="AB219" s="117">
        <v>0</v>
      </c>
      <c r="AC219" s="117">
        <v>0</v>
      </c>
      <c r="AD219" s="117">
        <v>5.40556328761324E-3</v>
      </c>
      <c r="AE219" s="117">
        <v>3.0866999999999999E-3</v>
      </c>
      <c r="AF219" s="117">
        <v>0</v>
      </c>
      <c r="AG219" s="117">
        <v>0.35439599999999999</v>
      </c>
      <c r="AH219" s="117">
        <v>0</v>
      </c>
      <c r="AI219" s="117">
        <v>1.269E-2</v>
      </c>
      <c r="AJ219" s="117">
        <v>0.11284</v>
      </c>
      <c r="AK219" s="117">
        <v>0</v>
      </c>
      <c r="AL219" s="117">
        <v>0</v>
      </c>
      <c r="AM219" s="117">
        <v>0.18635699999999999</v>
      </c>
      <c r="AN219" s="125"/>
    </row>
    <row r="220" spans="1:40" ht="15" customHeight="1" x14ac:dyDescent="0.25">
      <c r="A220" s="115" t="s">
        <v>2020</v>
      </c>
      <c r="B220" s="113" t="s">
        <v>1686</v>
      </c>
      <c r="C220" s="66" t="s">
        <v>295</v>
      </c>
      <c r="D220" s="113"/>
      <c r="E220" s="113"/>
      <c r="F220" s="155">
        <v>5</v>
      </c>
      <c r="G220" s="141">
        <f t="shared" si="3"/>
        <v>2947.6</v>
      </c>
      <c r="H220" s="113">
        <v>2589.4</v>
      </c>
      <c r="I220" s="113">
        <v>0</v>
      </c>
      <c r="J220" s="113">
        <v>358.2</v>
      </c>
      <c r="K220" s="117">
        <v>4128.8092352381</v>
      </c>
      <c r="L220" s="117">
        <v>9231.5730759238704</v>
      </c>
      <c r="M220" s="117">
        <v>2348.7557096498899</v>
      </c>
      <c r="N220" s="117">
        <v>967.56117408757996</v>
      </c>
      <c r="O220" s="117">
        <v>3.91518E-2</v>
      </c>
      <c r="P220" s="117">
        <v>8.3134000000000003E-3</v>
      </c>
      <c r="Q220" s="117">
        <v>0</v>
      </c>
      <c r="R220" s="117">
        <v>0</v>
      </c>
      <c r="S220" s="117">
        <v>0</v>
      </c>
      <c r="T220" s="117">
        <v>1.8580267190097401E-2</v>
      </c>
      <c r="U220" s="117">
        <v>0</v>
      </c>
      <c r="V220" s="117">
        <v>1</v>
      </c>
      <c r="W220" s="117">
        <v>1.8432899999999999E-2</v>
      </c>
      <c r="X220" s="117">
        <v>5.9735999999999997E-2</v>
      </c>
      <c r="Y220" s="117">
        <v>3.8330999999999999E-3</v>
      </c>
      <c r="Z220" s="117">
        <v>4.3931999999999999E-3</v>
      </c>
      <c r="AA220" s="117">
        <v>5.3823999999999999E-3</v>
      </c>
      <c r="AB220" s="117">
        <v>0</v>
      </c>
      <c r="AC220" s="117">
        <v>0</v>
      </c>
      <c r="AD220" s="117">
        <v>1.8422406591322401E-3</v>
      </c>
      <c r="AE220" s="117">
        <v>0</v>
      </c>
      <c r="AF220" s="117">
        <v>0</v>
      </c>
      <c r="AG220" s="117">
        <v>0.122265</v>
      </c>
      <c r="AH220" s="117">
        <v>0</v>
      </c>
      <c r="AI220" s="117">
        <v>1.2070000000000001E-2</v>
      </c>
      <c r="AJ220" s="117">
        <v>4.9741E-2</v>
      </c>
      <c r="AK220" s="117">
        <v>0</v>
      </c>
      <c r="AL220" s="117">
        <v>0</v>
      </c>
      <c r="AM220" s="117">
        <v>5.0097000000000003E-2</v>
      </c>
      <c r="AN220" s="125"/>
    </row>
    <row r="221" spans="1:40" ht="15" customHeight="1" x14ac:dyDescent="0.25">
      <c r="A221" s="115" t="s">
        <v>2021</v>
      </c>
      <c r="B221" s="113" t="s">
        <v>1687</v>
      </c>
      <c r="C221" s="66" t="s">
        <v>296</v>
      </c>
      <c r="D221" s="113"/>
      <c r="E221" s="113"/>
      <c r="F221" s="155">
        <v>5</v>
      </c>
      <c r="G221" s="141">
        <f t="shared" si="3"/>
        <v>1867.1</v>
      </c>
      <c r="H221" s="113">
        <v>1730</v>
      </c>
      <c r="I221" s="113">
        <v>0</v>
      </c>
      <c r="J221" s="113">
        <v>137.1</v>
      </c>
      <c r="K221" s="117">
        <v>2612.6110166666699</v>
      </c>
      <c r="L221" s="117">
        <v>5732.4863337731704</v>
      </c>
      <c r="M221" s="117">
        <v>1486.2360290511699</v>
      </c>
      <c r="N221" s="117">
        <v>600.82189264276599</v>
      </c>
      <c r="O221" s="117">
        <v>2.7181400000000001E-2</v>
      </c>
      <c r="P221" s="117">
        <v>5.1354E-3</v>
      </c>
      <c r="Q221" s="117">
        <v>0</v>
      </c>
      <c r="R221" s="117">
        <v>0</v>
      </c>
      <c r="S221" s="117">
        <v>0</v>
      </c>
      <c r="T221" s="117">
        <v>1.0878104562975201E-2</v>
      </c>
      <c r="U221" s="117">
        <v>0</v>
      </c>
      <c r="V221" s="117">
        <v>1</v>
      </c>
      <c r="W221" s="117">
        <v>1.25857E-2</v>
      </c>
      <c r="X221" s="117">
        <v>3.9944E-2</v>
      </c>
      <c r="Y221" s="117">
        <v>2.7488E-3</v>
      </c>
      <c r="Z221" s="117">
        <v>2.7138000000000002E-3</v>
      </c>
      <c r="AA221" s="117">
        <v>3.4177000000000001E-3</v>
      </c>
      <c r="AB221" s="117">
        <v>0</v>
      </c>
      <c r="AC221" s="117">
        <v>0</v>
      </c>
      <c r="AD221" s="117">
        <v>1.0646888054751801E-3</v>
      </c>
      <c r="AE221" s="117">
        <v>0</v>
      </c>
      <c r="AF221" s="117">
        <v>0</v>
      </c>
      <c r="AG221" s="117">
        <v>7.2797000000000001E-2</v>
      </c>
      <c r="AH221" s="117">
        <v>0</v>
      </c>
      <c r="AI221" s="117">
        <v>3.5199999999999999E-4</v>
      </c>
      <c r="AJ221" s="117">
        <v>3.6429999999999997E-2</v>
      </c>
      <c r="AK221" s="117">
        <v>0</v>
      </c>
      <c r="AL221" s="117">
        <v>0</v>
      </c>
      <c r="AM221" s="117">
        <v>3.2418000000000002E-2</v>
      </c>
      <c r="AN221" s="125"/>
    </row>
    <row r="222" spans="1:40" ht="15" customHeight="1" x14ac:dyDescent="0.25">
      <c r="A222" s="115" t="s">
        <v>2022</v>
      </c>
      <c r="B222" s="113" t="s">
        <v>1688</v>
      </c>
      <c r="C222" s="66" t="s">
        <v>297</v>
      </c>
      <c r="D222" s="113"/>
      <c r="E222" s="113"/>
      <c r="F222" s="155">
        <v>5</v>
      </c>
      <c r="G222" s="141">
        <f t="shared" si="3"/>
        <v>2117.4</v>
      </c>
      <c r="H222" s="113">
        <v>1759.4</v>
      </c>
      <c r="I222" s="113">
        <v>0</v>
      </c>
      <c r="J222" s="113">
        <v>358</v>
      </c>
      <c r="K222" s="117">
        <v>3224.11596349206</v>
      </c>
      <c r="L222" s="117">
        <v>7006.9177205849401</v>
      </c>
      <c r="M222" s="117">
        <v>1834.1028481517301</v>
      </c>
      <c r="N222" s="117">
        <v>734.39504629450801</v>
      </c>
      <c r="O222" s="117">
        <v>2.71811E-2</v>
      </c>
      <c r="P222" s="117">
        <v>5.1354E-3</v>
      </c>
      <c r="Q222" s="117">
        <v>0</v>
      </c>
      <c r="R222" s="117">
        <v>0</v>
      </c>
      <c r="S222" s="117">
        <v>0</v>
      </c>
      <c r="T222" s="117">
        <v>1.23952173161188E-2</v>
      </c>
      <c r="U222" s="117">
        <v>0</v>
      </c>
      <c r="V222" s="117">
        <v>1</v>
      </c>
      <c r="W222" s="117">
        <v>1.2572699999999999E-2</v>
      </c>
      <c r="X222" s="117">
        <v>3.9803999999999999E-2</v>
      </c>
      <c r="Y222" s="117">
        <v>2.7488E-3</v>
      </c>
      <c r="Z222" s="117">
        <v>2.7138000000000002E-3</v>
      </c>
      <c r="AA222" s="117">
        <v>4.6480000000000002E-3</v>
      </c>
      <c r="AB222" s="117">
        <v>0</v>
      </c>
      <c r="AC222" s="117">
        <v>0</v>
      </c>
      <c r="AD222" s="117">
        <v>1.12930559330412E-3</v>
      </c>
      <c r="AE222" s="117">
        <v>0</v>
      </c>
      <c r="AF222" s="117">
        <v>0</v>
      </c>
      <c r="AG222" s="117">
        <v>0.105314</v>
      </c>
      <c r="AH222" s="117">
        <v>0</v>
      </c>
      <c r="AI222" s="117">
        <v>7.3629999999999998E-3</v>
      </c>
      <c r="AJ222" s="117">
        <v>4.2806999999999998E-2</v>
      </c>
      <c r="AK222" s="117">
        <v>0</v>
      </c>
      <c r="AL222" s="117">
        <v>0</v>
      </c>
      <c r="AM222" s="117">
        <v>5.6779999999999997E-2</v>
      </c>
      <c r="AN222" s="125"/>
    </row>
    <row r="223" spans="1:40" ht="15" customHeight="1" x14ac:dyDescent="0.25">
      <c r="A223" s="115" t="s">
        <v>2023</v>
      </c>
      <c r="B223" s="113" t="s">
        <v>1689</v>
      </c>
      <c r="C223" s="66" t="s">
        <v>298</v>
      </c>
      <c r="D223" s="113"/>
      <c r="E223" s="113"/>
      <c r="F223" s="155">
        <v>5</v>
      </c>
      <c r="G223" s="141">
        <f t="shared" si="3"/>
        <v>3446.77</v>
      </c>
      <c r="H223" s="113">
        <v>3261</v>
      </c>
      <c r="I223" s="113">
        <v>0</v>
      </c>
      <c r="J223" s="113">
        <v>185.77</v>
      </c>
      <c r="K223" s="117">
        <v>6187.5317952381001</v>
      </c>
      <c r="L223" s="117">
        <v>13659.790313850999</v>
      </c>
      <c r="M223" s="117">
        <v>3519.9012123571001</v>
      </c>
      <c r="N223" s="117">
        <v>1431.6826227947199</v>
      </c>
      <c r="O223" s="117">
        <v>5.1832099999999999E-2</v>
      </c>
      <c r="P223" s="117">
        <v>1.0004900000000001E-2</v>
      </c>
      <c r="Q223" s="117">
        <v>0</v>
      </c>
      <c r="R223" s="117">
        <v>0</v>
      </c>
      <c r="S223" s="117">
        <v>0</v>
      </c>
      <c r="T223" s="117">
        <v>2.5097439842225299E-2</v>
      </c>
      <c r="U223" s="117">
        <v>0</v>
      </c>
      <c r="V223" s="117">
        <v>1</v>
      </c>
      <c r="W223" s="117">
        <v>2.45902E-2</v>
      </c>
      <c r="X223" s="117">
        <v>8.9561000000000002E-2</v>
      </c>
      <c r="Y223" s="117">
        <v>5.1070000000000004E-3</v>
      </c>
      <c r="Z223" s="117">
        <v>5.2871000000000003E-3</v>
      </c>
      <c r="AA223" s="117">
        <v>7.3157999999999999E-3</v>
      </c>
      <c r="AB223" s="117">
        <v>0</v>
      </c>
      <c r="AC223" s="117">
        <v>0</v>
      </c>
      <c r="AD223" s="117">
        <v>2.7119179835143601E-3</v>
      </c>
      <c r="AE223" s="117">
        <v>0</v>
      </c>
      <c r="AF223" s="117">
        <v>0</v>
      </c>
      <c r="AG223" s="117">
        <v>0.187468</v>
      </c>
      <c r="AH223" s="117">
        <v>0</v>
      </c>
      <c r="AI223" s="117">
        <v>6.391E-3</v>
      </c>
      <c r="AJ223" s="117">
        <v>0.13658699999999999</v>
      </c>
      <c r="AK223" s="117">
        <v>0</v>
      </c>
      <c r="AL223" s="117">
        <v>0</v>
      </c>
      <c r="AM223" s="117">
        <v>7.4173000000000003E-2</v>
      </c>
      <c r="AN223" s="125"/>
    </row>
    <row r="224" spans="1:40" ht="15" customHeight="1" x14ac:dyDescent="0.25">
      <c r="A224" s="115" t="s">
        <v>2024</v>
      </c>
      <c r="B224" s="113" t="s">
        <v>1690</v>
      </c>
      <c r="C224" s="66" t="s">
        <v>299</v>
      </c>
      <c r="D224" s="113"/>
      <c r="E224" s="113"/>
      <c r="F224" s="155">
        <v>5</v>
      </c>
      <c r="G224" s="141">
        <f t="shared" si="3"/>
        <v>2189.9</v>
      </c>
      <c r="H224" s="113">
        <v>2189.9</v>
      </c>
      <c r="I224" s="113">
        <v>0</v>
      </c>
      <c r="J224" s="113">
        <v>0</v>
      </c>
      <c r="K224" s="117">
        <v>4290.0353571428604</v>
      </c>
      <c r="L224" s="117">
        <v>9626.07626131508</v>
      </c>
      <c r="M224" s="117">
        <v>2440.4724136178602</v>
      </c>
      <c r="N224" s="117">
        <v>1008.90905294843</v>
      </c>
      <c r="O224" s="117">
        <v>3.2501299999999997E-2</v>
      </c>
      <c r="P224" s="117">
        <v>8.6353000000000003E-3</v>
      </c>
      <c r="Q224" s="117">
        <v>0</v>
      </c>
      <c r="R224" s="117">
        <v>0</v>
      </c>
      <c r="S224" s="117">
        <v>1.8559E-3</v>
      </c>
      <c r="T224" s="117">
        <v>1.9342878037015801E-2</v>
      </c>
      <c r="U224" s="117">
        <v>0</v>
      </c>
      <c r="V224" s="117">
        <v>1</v>
      </c>
      <c r="W224" s="117">
        <v>6.8155000000000004E-3</v>
      </c>
      <c r="X224" s="117">
        <v>6.0569999999999999E-2</v>
      </c>
      <c r="Y224" s="117">
        <v>3.8252E-3</v>
      </c>
      <c r="Z224" s="117">
        <v>4.3788000000000004E-3</v>
      </c>
      <c r="AA224" s="117">
        <v>3.3896999999999998E-3</v>
      </c>
      <c r="AB224" s="117">
        <v>1.5405E-3</v>
      </c>
      <c r="AC224" s="117">
        <v>0</v>
      </c>
      <c r="AD224" s="117">
        <v>2.12682319577084E-3</v>
      </c>
      <c r="AE224" s="117">
        <v>2.2797999999999998E-3</v>
      </c>
      <c r="AF224" s="117">
        <v>8.9462E-2</v>
      </c>
      <c r="AG224" s="117">
        <v>7.2392999999999999E-2</v>
      </c>
      <c r="AH224" s="117">
        <v>0</v>
      </c>
      <c r="AI224" s="117">
        <v>8.7469999999999996E-3</v>
      </c>
      <c r="AJ224" s="117">
        <v>8.3820000000000006E-2</v>
      </c>
      <c r="AK224" s="117">
        <v>0</v>
      </c>
      <c r="AL224" s="117">
        <v>2.7399999999999998E-3</v>
      </c>
      <c r="AM224" s="117">
        <v>3.3449E-2</v>
      </c>
      <c r="AN224" s="125"/>
    </row>
    <row r="225" spans="1:40" ht="15" customHeight="1" x14ac:dyDescent="0.25">
      <c r="A225" s="115" t="s">
        <v>2025</v>
      </c>
      <c r="B225" s="113" t="s">
        <v>1691</v>
      </c>
      <c r="C225" s="66" t="s">
        <v>300</v>
      </c>
      <c r="D225" s="113"/>
      <c r="E225" s="113"/>
      <c r="F225" s="155">
        <v>5</v>
      </c>
      <c r="G225" s="141">
        <f t="shared" si="3"/>
        <v>2743.1</v>
      </c>
      <c r="H225" s="113">
        <v>2743.1</v>
      </c>
      <c r="I225" s="113">
        <v>0</v>
      </c>
      <c r="J225" s="113">
        <v>0</v>
      </c>
      <c r="K225" s="117">
        <v>4540.7945261904797</v>
      </c>
      <c r="L225" s="117">
        <v>10749.6273140058</v>
      </c>
      <c r="M225" s="117">
        <v>2583.1217821139799</v>
      </c>
      <c r="N225" s="117">
        <v>1126.6684387809501</v>
      </c>
      <c r="O225" s="117">
        <v>4.7033899999999997E-2</v>
      </c>
      <c r="P225" s="117">
        <v>9.8350999999999994E-3</v>
      </c>
      <c r="Q225" s="117">
        <v>0</v>
      </c>
      <c r="R225" s="117">
        <v>0</v>
      </c>
      <c r="S225" s="117">
        <v>2.4745000000000001E-3</v>
      </c>
      <c r="T225" s="117">
        <v>2.5702784211424499E-2</v>
      </c>
      <c r="U225" s="117">
        <v>0</v>
      </c>
      <c r="V225" s="117">
        <v>1</v>
      </c>
      <c r="W225" s="117">
        <v>1.36311E-2</v>
      </c>
      <c r="X225" s="117">
        <v>0.10868899999999999</v>
      </c>
      <c r="Y225" s="117">
        <v>4.8544E-3</v>
      </c>
      <c r="Z225" s="117">
        <v>5.1973000000000002E-3</v>
      </c>
      <c r="AA225" s="117">
        <v>3.9049000000000002E-3</v>
      </c>
      <c r="AB225" s="117">
        <v>1.9446000000000001E-3</v>
      </c>
      <c r="AC225" s="117">
        <v>0</v>
      </c>
      <c r="AD225" s="117">
        <v>3.0478964006793899E-3</v>
      </c>
      <c r="AE225" s="117">
        <v>7.6760000000000001E-4</v>
      </c>
      <c r="AF225" s="117">
        <v>0</v>
      </c>
      <c r="AG225" s="117">
        <v>8.2366999999999996E-2</v>
      </c>
      <c r="AH225" s="117">
        <v>0</v>
      </c>
      <c r="AI225" s="117">
        <v>3.003E-3</v>
      </c>
      <c r="AJ225" s="117">
        <v>7.8071000000000002E-2</v>
      </c>
      <c r="AK225" s="117">
        <v>0</v>
      </c>
      <c r="AL225" s="117">
        <v>2.8400000000000001E-3</v>
      </c>
      <c r="AM225" s="117">
        <v>3.9009000000000002E-2</v>
      </c>
      <c r="AN225" s="125"/>
    </row>
    <row r="226" spans="1:40" ht="15" customHeight="1" x14ac:dyDescent="0.25">
      <c r="A226" s="115" t="s">
        <v>2026</v>
      </c>
      <c r="B226" s="113" t="s">
        <v>1692</v>
      </c>
      <c r="C226" s="66" t="s">
        <v>301</v>
      </c>
      <c r="D226" s="113"/>
      <c r="E226" s="113"/>
      <c r="F226" s="155">
        <v>5</v>
      </c>
      <c r="G226" s="141">
        <f t="shared" si="3"/>
        <v>2889.06</v>
      </c>
      <c r="H226" s="113">
        <v>2796.95</v>
      </c>
      <c r="I226" s="113">
        <v>0</v>
      </c>
      <c r="J226" s="113">
        <v>92.11</v>
      </c>
      <c r="K226" s="117">
        <v>4116.5255419047598</v>
      </c>
      <c r="L226" s="117">
        <v>8875.7641230298195</v>
      </c>
      <c r="M226" s="117">
        <v>2341.7678850233601</v>
      </c>
      <c r="N226" s="117">
        <v>930.26883773475504</v>
      </c>
      <c r="O226" s="117">
        <v>2.7917600000000001E-2</v>
      </c>
      <c r="P226" s="117">
        <v>6.0613000000000004E-3</v>
      </c>
      <c r="Q226" s="117">
        <v>0</v>
      </c>
      <c r="R226" s="117">
        <v>0</v>
      </c>
      <c r="S226" s="117">
        <v>0</v>
      </c>
      <c r="T226" s="117">
        <v>1.8650053321836401E-2</v>
      </c>
      <c r="U226" s="117">
        <v>0</v>
      </c>
      <c r="V226" s="117">
        <v>1</v>
      </c>
      <c r="W226" s="117">
        <v>7.8913999999999998E-3</v>
      </c>
      <c r="X226" s="117">
        <v>5.5064000000000002E-2</v>
      </c>
      <c r="Y226" s="117">
        <v>3.2640999999999998E-3</v>
      </c>
      <c r="Z226" s="117">
        <v>3.2031E-3</v>
      </c>
      <c r="AA226" s="117">
        <v>5.7356000000000004E-3</v>
      </c>
      <c r="AB226" s="117">
        <v>0</v>
      </c>
      <c r="AC226" s="117">
        <v>0</v>
      </c>
      <c r="AD226" s="117">
        <v>1.9963895495655401E-3</v>
      </c>
      <c r="AE226" s="117">
        <v>0</v>
      </c>
      <c r="AF226" s="117">
        <v>0</v>
      </c>
      <c r="AG226" s="117">
        <v>0.14765600000000001</v>
      </c>
      <c r="AH226" s="117">
        <v>0</v>
      </c>
      <c r="AI226" s="117">
        <v>3.9199999999999999E-4</v>
      </c>
      <c r="AJ226" s="117">
        <v>7.2330000000000005E-2</v>
      </c>
      <c r="AK226" s="117">
        <v>0</v>
      </c>
      <c r="AL226" s="117">
        <v>0</v>
      </c>
      <c r="AM226" s="117">
        <v>6.1581999999999998E-2</v>
      </c>
      <c r="AN226" s="125"/>
    </row>
    <row r="227" spans="1:40" ht="15" customHeight="1" x14ac:dyDescent="0.25">
      <c r="A227" s="115" t="s">
        <v>2027</v>
      </c>
      <c r="B227" s="113" t="s">
        <v>1693</v>
      </c>
      <c r="C227" s="66" t="s">
        <v>302</v>
      </c>
      <c r="D227" s="113"/>
      <c r="E227" s="113"/>
      <c r="F227" s="155">
        <v>5</v>
      </c>
      <c r="G227" s="141">
        <f t="shared" si="3"/>
        <v>3219.5</v>
      </c>
      <c r="H227" s="113">
        <v>3219.5</v>
      </c>
      <c r="I227" s="113">
        <v>0</v>
      </c>
      <c r="J227" s="113">
        <v>0</v>
      </c>
      <c r="K227" s="117">
        <v>5321.6898904761902</v>
      </c>
      <c r="L227" s="117">
        <v>11555.943505966001</v>
      </c>
      <c r="M227" s="117">
        <v>3027.3497279951898</v>
      </c>
      <c r="N227" s="117">
        <v>1211.17843886029</v>
      </c>
      <c r="O227" s="117">
        <v>5.4680399999999997E-2</v>
      </c>
      <c r="P227" s="117">
        <v>1.1187000000000001E-2</v>
      </c>
      <c r="Q227" s="117">
        <v>0</v>
      </c>
      <c r="R227" s="117">
        <v>0</v>
      </c>
      <c r="S227" s="117">
        <v>0</v>
      </c>
      <c r="T227" s="117">
        <v>2.61871070168673E-2</v>
      </c>
      <c r="U227" s="117">
        <v>0</v>
      </c>
      <c r="V227" s="117">
        <v>1</v>
      </c>
      <c r="W227" s="117">
        <v>2.6992599999999999E-2</v>
      </c>
      <c r="X227" s="117">
        <v>6.6321000000000005E-2</v>
      </c>
      <c r="Y227" s="117">
        <v>5.2065999999999996E-3</v>
      </c>
      <c r="Z227" s="117">
        <v>5.9118E-3</v>
      </c>
      <c r="AA227" s="117">
        <v>6.3029000000000002E-3</v>
      </c>
      <c r="AB227" s="117">
        <v>0</v>
      </c>
      <c r="AC227" s="117">
        <v>0</v>
      </c>
      <c r="AD227" s="117">
        <v>2.8500290245649499E-3</v>
      </c>
      <c r="AE227" s="117">
        <v>0</v>
      </c>
      <c r="AF227" s="117">
        <v>0</v>
      </c>
      <c r="AG227" s="117">
        <v>0.17629</v>
      </c>
      <c r="AH227" s="117">
        <v>0</v>
      </c>
      <c r="AI227" s="117">
        <v>3.558E-3</v>
      </c>
      <c r="AJ227" s="117">
        <v>8.3071000000000006E-2</v>
      </c>
      <c r="AK227" s="117">
        <v>0</v>
      </c>
      <c r="AL227" s="117">
        <v>0</v>
      </c>
      <c r="AM227" s="117">
        <v>5.7336999999999999E-2</v>
      </c>
      <c r="AN227" s="125"/>
    </row>
    <row r="228" spans="1:40" ht="15" customHeight="1" x14ac:dyDescent="0.25">
      <c r="A228" s="115" t="s">
        <v>2028</v>
      </c>
      <c r="B228" s="113" t="s">
        <v>1694</v>
      </c>
      <c r="C228" s="66" t="s">
        <v>303</v>
      </c>
      <c r="D228" s="113"/>
      <c r="E228" s="113"/>
      <c r="F228" s="155">
        <v>5</v>
      </c>
      <c r="G228" s="141">
        <f t="shared" si="3"/>
        <v>1871.6999999999998</v>
      </c>
      <c r="H228" s="113">
        <v>1738.1</v>
      </c>
      <c r="I228" s="113">
        <v>0</v>
      </c>
      <c r="J228" s="113">
        <v>133.6</v>
      </c>
      <c r="K228" s="117">
        <v>2511.3844873015901</v>
      </c>
      <c r="L228" s="117">
        <v>5776.9945144171797</v>
      </c>
      <c r="M228" s="117">
        <v>1428.6512932912501</v>
      </c>
      <c r="N228" s="117">
        <v>605.48679505606401</v>
      </c>
      <c r="O228" s="117">
        <v>2.4641699999999999E-2</v>
      </c>
      <c r="P228" s="117">
        <v>5.7280999999999999E-3</v>
      </c>
      <c r="Q228" s="117">
        <v>0</v>
      </c>
      <c r="R228" s="117">
        <v>0</v>
      </c>
      <c r="S228" s="117">
        <v>0</v>
      </c>
      <c r="T228" s="117">
        <v>1.13402899821734E-2</v>
      </c>
      <c r="U228" s="117">
        <v>0</v>
      </c>
      <c r="V228" s="117">
        <v>1</v>
      </c>
      <c r="W228" s="117">
        <v>1.2611600000000001E-2</v>
      </c>
      <c r="X228" s="117">
        <v>4.1953999999999998E-2</v>
      </c>
      <c r="Y228" s="117">
        <v>2.2913999999999999E-3</v>
      </c>
      <c r="Z228" s="117">
        <v>3.0270000000000002E-3</v>
      </c>
      <c r="AA228" s="117">
        <v>4.0159999999999996E-3</v>
      </c>
      <c r="AB228" s="117">
        <v>0</v>
      </c>
      <c r="AC228" s="117">
        <v>0</v>
      </c>
      <c r="AD228" s="117">
        <v>1.13614903883263E-3</v>
      </c>
      <c r="AE228" s="117">
        <v>0</v>
      </c>
      <c r="AF228" s="117">
        <v>0</v>
      </c>
      <c r="AG228" s="117">
        <v>5.4170999999999997E-2</v>
      </c>
      <c r="AH228" s="117">
        <v>0</v>
      </c>
      <c r="AI228" s="117">
        <v>2.61E-4</v>
      </c>
      <c r="AJ228" s="117">
        <v>3.4034000000000002E-2</v>
      </c>
      <c r="AK228" s="117">
        <v>0</v>
      </c>
      <c r="AL228" s="117">
        <v>0</v>
      </c>
      <c r="AM228" s="117">
        <v>3.8545999999999997E-2</v>
      </c>
      <c r="AN228" s="125"/>
    </row>
    <row r="229" spans="1:40" ht="15" customHeight="1" x14ac:dyDescent="0.25">
      <c r="A229" s="115" t="s">
        <v>2029</v>
      </c>
      <c r="B229" s="113" t="s">
        <v>1695</v>
      </c>
      <c r="C229" s="66" t="s">
        <v>304</v>
      </c>
      <c r="D229" s="113"/>
      <c r="E229" s="113"/>
      <c r="F229" s="155">
        <v>5</v>
      </c>
      <c r="G229" s="141">
        <f t="shared" si="3"/>
        <v>1894.8000000000002</v>
      </c>
      <c r="H229" s="113">
        <v>1531.9</v>
      </c>
      <c r="I229" s="113">
        <v>0</v>
      </c>
      <c r="J229" s="113">
        <v>362.9</v>
      </c>
      <c r="K229" s="117">
        <v>2400.0109419047599</v>
      </c>
      <c r="L229" s="117">
        <v>5397.1602661879797</v>
      </c>
      <c r="M229" s="117">
        <v>1365.2942245213601</v>
      </c>
      <c r="N229" s="117">
        <v>565.67636749916198</v>
      </c>
      <c r="O229" s="117">
        <v>2.7812E-2</v>
      </c>
      <c r="P229" s="117">
        <v>5.7120000000000001E-3</v>
      </c>
      <c r="Q229" s="117">
        <v>0</v>
      </c>
      <c r="R229" s="117">
        <v>0</v>
      </c>
      <c r="S229" s="117">
        <v>0</v>
      </c>
      <c r="T229" s="117">
        <v>1.0664830687706101E-2</v>
      </c>
      <c r="U229" s="117">
        <v>0</v>
      </c>
      <c r="V229" s="117">
        <v>1</v>
      </c>
      <c r="W229" s="117">
        <v>1.2043399999999999E-2</v>
      </c>
      <c r="X229" s="117">
        <v>4.0314000000000003E-2</v>
      </c>
      <c r="Y229" s="117">
        <v>2.8134000000000002E-3</v>
      </c>
      <c r="Z229" s="117">
        <v>3.0184999999999999E-3</v>
      </c>
      <c r="AA229" s="117">
        <v>4.1352999999999997E-3</v>
      </c>
      <c r="AB229" s="117">
        <v>0</v>
      </c>
      <c r="AC229" s="117">
        <v>0</v>
      </c>
      <c r="AD229" s="117">
        <v>1.06617191866855E-3</v>
      </c>
      <c r="AE229" s="117">
        <v>0</v>
      </c>
      <c r="AF229" s="117">
        <v>0</v>
      </c>
      <c r="AG229" s="117">
        <v>4.4804999999999998E-2</v>
      </c>
      <c r="AH229" s="117">
        <v>0</v>
      </c>
      <c r="AI229" s="117">
        <v>1.0120000000000001E-3</v>
      </c>
      <c r="AJ229" s="117">
        <v>3.3128999999999999E-2</v>
      </c>
      <c r="AK229" s="117">
        <v>0</v>
      </c>
      <c r="AL229" s="117">
        <v>0</v>
      </c>
      <c r="AM229" s="117">
        <v>2.9298000000000001E-2</v>
      </c>
      <c r="AN229" s="125"/>
    </row>
    <row r="230" spans="1:40" ht="15" customHeight="1" x14ac:dyDescent="0.25">
      <c r="A230" s="115" t="s">
        <v>2030</v>
      </c>
      <c r="B230" s="113" t="s">
        <v>1696</v>
      </c>
      <c r="C230" s="66" t="s">
        <v>305</v>
      </c>
      <c r="D230" s="113"/>
      <c r="E230" s="113"/>
      <c r="F230" s="155">
        <v>5</v>
      </c>
      <c r="G230" s="141">
        <f t="shared" si="3"/>
        <v>1861.1999999999998</v>
      </c>
      <c r="H230" s="113">
        <v>1556.6</v>
      </c>
      <c r="I230" s="113">
        <v>0</v>
      </c>
      <c r="J230" s="113">
        <v>304.60000000000002</v>
      </c>
      <c r="K230" s="117">
        <v>3016.0265607936499</v>
      </c>
      <c r="L230" s="117">
        <v>6739.1635219638601</v>
      </c>
      <c r="M230" s="117">
        <v>1715.7270296386801</v>
      </c>
      <c r="N230" s="117">
        <v>706.33172873703199</v>
      </c>
      <c r="O230" s="117">
        <v>2.4561800000000002E-2</v>
      </c>
      <c r="P230" s="117">
        <v>5.7120000000000001E-3</v>
      </c>
      <c r="Q230" s="117">
        <v>0</v>
      </c>
      <c r="R230" s="117">
        <v>0</v>
      </c>
      <c r="S230" s="117">
        <v>0</v>
      </c>
      <c r="T230" s="117">
        <v>1.15054795799384E-2</v>
      </c>
      <c r="U230" s="117">
        <v>0</v>
      </c>
      <c r="V230" s="117">
        <v>1</v>
      </c>
      <c r="W230" s="117">
        <v>1.1746299999999999E-2</v>
      </c>
      <c r="X230" s="117">
        <v>4.0749E-2</v>
      </c>
      <c r="Y230" s="117">
        <v>2.4218E-3</v>
      </c>
      <c r="Z230" s="117">
        <v>3.0184999999999999E-3</v>
      </c>
      <c r="AA230" s="117">
        <v>3.2293999999999999E-3</v>
      </c>
      <c r="AB230" s="117">
        <v>0</v>
      </c>
      <c r="AC230" s="117">
        <v>0</v>
      </c>
      <c r="AD230" s="117">
        <v>1.1290618794133601E-3</v>
      </c>
      <c r="AE230" s="117">
        <v>0</v>
      </c>
      <c r="AF230" s="117">
        <v>0</v>
      </c>
      <c r="AG230" s="117">
        <v>0.121804</v>
      </c>
      <c r="AH230" s="117">
        <v>0</v>
      </c>
      <c r="AI230" s="117">
        <v>3.3159999999999999E-3</v>
      </c>
      <c r="AJ230" s="117">
        <v>3.2483999999999999E-2</v>
      </c>
      <c r="AK230" s="117">
        <v>0</v>
      </c>
      <c r="AL230" s="117">
        <v>0</v>
      </c>
      <c r="AM230" s="117">
        <v>4.3962000000000001E-2</v>
      </c>
      <c r="AN230" s="125"/>
    </row>
    <row r="231" spans="1:40" ht="15" customHeight="1" x14ac:dyDescent="0.25">
      <c r="A231" s="115" t="s">
        <v>2031</v>
      </c>
      <c r="B231" s="113" t="s">
        <v>1697</v>
      </c>
      <c r="C231" s="66" t="s">
        <v>306</v>
      </c>
      <c r="D231" s="113"/>
      <c r="E231" s="113"/>
      <c r="F231" s="155">
        <v>5</v>
      </c>
      <c r="G231" s="141">
        <f t="shared" si="3"/>
        <v>2489.87</v>
      </c>
      <c r="H231" s="113">
        <v>2489.87</v>
      </c>
      <c r="I231" s="113">
        <v>0</v>
      </c>
      <c r="J231" s="113">
        <v>0</v>
      </c>
      <c r="K231" s="117">
        <v>5234.9755940476198</v>
      </c>
      <c r="L231" s="117">
        <v>11469.0160572802</v>
      </c>
      <c r="M231" s="117">
        <v>2978.0205661858699</v>
      </c>
      <c r="N231" s="117">
        <v>1202.06757296354</v>
      </c>
      <c r="O231" s="117">
        <v>3.5548299999999998E-2</v>
      </c>
      <c r="P231" s="117">
        <v>8.3946000000000003E-3</v>
      </c>
      <c r="Q231" s="117">
        <v>0</v>
      </c>
      <c r="R231" s="117">
        <v>0</v>
      </c>
      <c r="S231" s="117">
        <v>1.8559E-3</v>
      </c>
      <c r="T231" s="117">
        <v>1.8060369440550499E-2</v>
      </c>
      <c r="U231" s="117">
        <v>0</v>
      </c>
      <c r="V231" s="117">
        <v>1</v>
      </c>
      <c r="W231" s="117">
        <v>1.0263100000000001E-2</v>
      </c>
      <c r="X231" s="117">
        <v>5.5483999999999999E-2</v>
      </c>
      <c r="Y231" s="117">
        <v>3.7810999999999999E-3</v>
      </c>
      <c r="Z231" s="117">
        <v>4.2529000000000004E-3</v>
      </c>
      <c r="AA231" s="117">
        <v>1.7474000000000001E-3</v>
      </c>
      <c r="AB231" s="117">
        <v>1.8592000000000001E-3</v>
      </c>
      <c r="AC231" s="117">
        <v>0</v>
      </c>
      <c r="AD231" s="117">
        <v>2.0025632586860099E-3</v>
      </c>
      <c r="AE231" s="117">
        <v>2.3557999999999999E-3</v>
      </c>
      <c r="AF231" s="117">
        <v>0.102271</v>
      </c>
      <c r="AG231" s="117">
        <v>0.12675900000000001</v>
      </c>
      <c r="AH231" s="117">
        <v>0</v>
      </c>
      <c r="AI231" s="117">
        <v>1.1926000000000001E-2</v>
      </c>
      <c r="AJ231" s="117">
        <v>0.10706</v>
      </c>
      <c r="AK231" s="117">
        <v>0</v>
      </c>
      <c r="AL231" s="117">
        <v>2.2399999999999998E-3</v>
      </c>
      <c r="AM231" s="117">
        <v>5.8139999999999997E-2</v>
      </c>
      <c r="AN231" s="125"/>
    </row>
    <row r="232" spans="1:40" ht="15" customHeight="1" x14ac:dyDescent="0.25">
      <c r="A232" s="115" t="s">
        <v>2032</v>
      </c>
      <c r="B232" s="113" t="s">
        <v>1698</v>
      </c>
      <c r="C232" s="66" t="s">
        <v>307</v>
      </c>
      <c r="D232" s="113"/>
      <c r="E232" s="113"/>
      <c r="F232" s="155">
        <v>5</v>
      </c>
      <c r="G232" s="141">
        <f t="shared" si="3"/>
        <v>2481.4</v>
      </c>
      <c r="H232" s="113">
        <v>2481.4</v>
      </c>
      <c r="I232" s="113">
        <v>0</v>
      </c>
      <c r="J232" s="113">
        <v>0</v>
      </c>
      <c r="K232" s="117">
        <v>5864.00344047619</v>
      </c>
      <c r="L232" s="117">
        <v>12791.000087620299</v>
      </c>
      <c r="M232" s="117">
        <v>3335.8556371836899</v>
      </c>
      <c r="N232" s="117">
        <v>1340.62471918349</v>
      </c>
      <c r="O232" s="117">
        <v>3.5550499999999999E-2</v>
      </c>
      <c r="P232" s="117">
        <v>8.3946000000000003E-3</v>
      </c>
      <c r="Q232" s="117">
        <v>0</v>
      </c>
      <c r="R232" s="117">
        <v>0</v>
      </c>
      <c r="S232" s="117">
        <v>1.8559E-3</v>
      </c>
      <c r="T232" s="117">
        <v>1.8060369440550499E-2</v>
      </c>
      <c r="U232" s="117">
        <v>0</v>
      </c>
      <c r="V232" s="117">
        <v>1</v>
      </c>
      <c r="W232" s="117">
        <v>1.01984E-2</v>
      </c>
      <c r="X232" s="117">
        <v>5.8958000000000003E-2</v>
      </c>
      <c r="Y232" s="117">
        <v>3.8633999999999999E-3</v>
      </c>
      <c r="Z232" s="117">
        <v>4.2529000000000004E-3</v>
      </c>
      <c r="AA232" s="117">
        <v>4.3382999999999998E-3</v>
      </c>
      <c r="AB232" s="117">
        <v>1.9042E-3</v>
      </c>
      <c r="AC232" s="117">
        <v>0</v>
      </c>
      <c r="AD232" s="117">
        <v>2.0025632586860099E-3</v>
      </c>
      <c r="AE232" s="117">
        <v>2.3557999999999999E-3</v>
      </c>
      <c r="AF232" s="117">
        <v>0.138542</v>
      </c>
      <c r="AG232" s="117">
        <v>0.16918</v>
      </c>
      <c r="AH232" s="117">
        <v>0</v>
      </c>
      <c r="AI232" s="117">
        <v>1.4348E-2</v>
      </c>
      <c r="AJ232" s="117">
        <v>9.8220000000000002E-2</v>
      </c>
      <c r="AK232" s="117">
        <v>0</v>
      </c>
      <c r="AL232" s="117">
        <v>2.9450000000000001E-3</v>
      </c>
      <c r="AM232" s="117">
        <v>6.0440000000000001E-2</v>
      </c>
      <c r="AN232" s="125"/>
    </row>
    <row r="233" spans="1:40" ht="15" customHeight="1" x14ac:dyDescent="0.25">
      <c r="A233" s="115" t="s">
        <v>2033</v>
      </c>
      <c r="B233" s="113" t="s">
        <v>1699</v>
      </c>
      <c r="C233" s="66" t="s">
        <v>308</v>
      </c>
      <c r="D233" s="113"/>
      <c r="E233" s="113"/>
      <c r="F233" s="155">
        <v>5</v>
      </c>
      <c r="G233" s="141">
        <f t="shared" si="3"/>
        <v>1899.07</v>
      </c>
      <c r="H233" s="113">
        <v>1780.57</v>
      </c>
      <c r="I233" s="113">
        <v>0</v>
      </c>
      <c r="J233" s="113">
        <v>118.5</v>
      </c>
      <c r="K233" s="117">
        <v>2774.3275976190498</v>
      </c>
      <c r="L233" s="117">
        <v>6104.0176379538498</v>
      </c>
      <c r="M233" s="117">
        <v>1578.2317404575499</v>
      </c>
      <c r="N233" s="117">
        <v>639.76208863394299</v>
      </c>
      <c r="O233" s="117">
        <v>2.76181E-2</v>
      </c>
      <c r="P233" s="117">
        <v>5.7345E-3</v>
      </c>
      <c r="Q233" s="117">
        <v>0</v>
      </c>
      <c r="R233" s="117">
        <v>0</v>
      </c>
      <c r="S233" s="117">
        <v>0</v>
      </c>
      <c r="T233" s="117">
        <v>1.1203614650872801E-2</v>
      </c>
      <c r="U233" s="117">
        <v>0</v>
      </c>
      <c r="V233" s="117">
        <v>1</v>
      </c>
      <c r="W233" s="117">
        <v>1.34769E-2</v>
      </c>
      <c r="X233" s="117">
        <v>4.2569000000000003E-2</v>
      </c>
      <c r="Y233" s="117">
        <v>2.8603999999999999E-3</v>
      </c>
      <c r="Z233" s="117">
        <v>3.0303999999999999E-3</v>
      </c>
      <c r="AA233" s="117">
        <v>1.2917E-3</v>
      </c>
      <c r="AB233" s="117">
        <v>0</v>
      </c>
      <c r="AC233" s="117">
        <v>0</v>
      </c>
      <c r="AD233" s="117">
        <v>1.13942693266833E-3</v>
      </c>
      <c r="AE233" s="117">
        <v>1.5199E-3</v>
      </c>
      <c r="AF233" s="117">
        <v>0</v>
      </c>
      <c r="AG233" s="117">
        <v>7.5569999999999998E-2</v>
      </c>
      <c r="AH233" s="117">
        <v>0</v>
      </c>
      <c r="AI233" s="117">
        <v>5.666E-3</v>
      </c>
      <c r="AJ233" s="117">
        <v>3.4157E-2</v>
      </c>
      <c r="AK233" s="117">
        <v>0</v>
      </c>
      <c r="AL233" s="117">
        <v>0</v>
      </c>
      <c r="AM233" s="117">
        <v>4.0431000000000002E-2</v>
      </c>
      <c r="AN233" s="125"/>
    </row>
    <row r="234" spans="1:40" ht="15" customHeight="1" x14ac:dyDescent="0.25">
      <c r="A234" s="115" t="s">
        <v>2034</v>
      </c>
      <c r="B234" s="113" t="s">
        <v>1700</v>
      </c>
      <c r="C234" s="66" t="s">
        <v>309</v>
      </c>
      <c r="D234" s="113"/>
      <c r="E234" s="113"/>
      <c r="F234" s="155">
        <v>5</v>
      </c>
      <c r="G234" s="141">
        <f t="shared" si="3"/>
        <v>2636.9100000000003</v>
      </c>
      <c r="H234" s="113">
        <v>2504.61</v>
      </c>
      <c r="I234" s="113">
        <v>0</v>
      </c>
      <c r="J234" s="113">
        <v>132.30000000000001</v>
      </c>
      <c r="K234" s="117">
        <v>5586.7886117460303</v>
      </c>
      <c r="L234" s="117">
        <v>11658.048046869701</v>
      </c>
      <c r="M234" s="117">
        <v>3178.15643756397</v>
      </c>
      <c r="N234" s="117">
        <v>1221.8800157924099</v>
      </c>
      <c r="O234" s="117">
        <v>4.1141900000000002E-2</v>
      </c>
      <c r="P234" s="117">
        <v>8.4575999999999991E-3</v>
      </c>
      <c r="Q234" s="117">
        <v>0</v>
      </c>
      <c r="R234" s="117">
        <v>0</v>
      </c>
      <c r="S234" s="117">
        <v>0</v>
      </c>
      <c r="T234" s="117">
        <v>1.7695330801827499E-2</v>
      </c>
      <c r="U234" s="117">
        <v>0</v>
      </c>
      <c r="V234" s="117">
        <v>1</v>
      </c>
      <c r="W234" s="117">
        <v>1.9944199999999999E-2</v>
      </c>
      <c r="X234" s="117">
        <v>5.6544999999999998E-2</v>
      </c>
      <c r="Y234" s="117">
        <v>3.9902000000000002E-3</v>
      </c>
      <c r="Z234" s="117">
        <v>4.4694000000000001E-3</v>
      </c>
      <c r="AA234" s="117">
        <v>5.7204999999999999E-3</v>
      </c>
      <c r="AB234" s="117">
        <v>0</v>
      </c>
      <c r="AC234" s="117">
        <v>0</v>
      </c>
      <c r="AD234" s="117">
        <v>1.7579953055245499E-3</v>
      </c>
      <c r="AE234" s="117">
        <v>0</v>
      </c>
      <c r="AF234" s="117">
        <v>0</v>
      </c>
      <c r="AG234" s="117">
        <v>0.330816</v>
      </c>
      <c r="AH234" s="117">
        <v>0</v>
      </c>
      <c r="AI234" s="117">
        <v>8.1989999999999997E-3</v>
      </c>
      <c r="AJ234" s="117">
        <v>5.4441000000000003E-2</v>
      </c>
      <c r="AK234" s="117">
        <v>0</v>
      </c>
      <c r="AL234" s="117">
        <v>0</v>
      </c>
      <c r="AM234" s="117">
        <v>5.5322999999999997E-2</v>
      </c>
      <c r="AN234" s="125"/>
    </row>
    <row r="235" spans="1:40" ht="15" customHeight="1" x14ac:dyDescent="0.25">
      <c r="A235" s="115" t="s">
        <v>2035</v>
      </c>
      <c r="B235" s="113" t="s">
        <v>1701</v>
      </c>
      <c r="C235" s="66" t="s">
        <v>310</v>
      </c>
      <c r="D235" s="113"/>
      <c r="E235" s="113"/>
      <c r="F235" s="155">
        <v>5</v>
      </c>
      <c r="G235" s="141">
        <f t="shared" si="3"/>
        <v>1804.3</v>
      </c>
      <c r="H235" s="113">
        <v>1804.3</v>
      </c>
      <c r="I235" s="113">
        <v>0</v>
      </c>
      <c r="J235" s="113">
        <v>0</v>
      </c>
      <c r="K235" s="117">
        <v>2804.16599460317</v>
      </c>
      <c r="L235" s="117">
        <v>6045.6602999019697</v>
      </c>
      <c r="M235" s="117">
        <v>1595.2059093499099</v>
      </c>
      <c r="N235" s="117">
        <v>633.64565603272604</v>
      </c>
      <c r="O235" s="117">
        <v>2.7519100000000001E-2</v>
      </c>
      <c r="P235" s="117">
        <v>5.7120000000000001E-3</v>
      </c>
      <c r="Q235" s="117">
        <v>0</v>
      </c>
      <c r="R235" s="117">
        <v>0</v>
      </c>
      <c r="S235" s="117">
        <v>0</v>
      </c>
      <c r="T235" s="117">
        <v>1.13454858840929E-2</v>
      </c>
      <c r="U235" s="117">
        <v>0</v>
      </c>
      <c r="V235" s="117">
        <v>1</v>
      </c>
      <c r="W235" s="117">
        <v>1.2934599999999999E-2</v>
      </c>
      <c r="X235" s="117">
        <v>3.7907000000000003E-2</v>
      </c>
      <c r="Y235" s="117">
        <v>2.7582000000000001E-3</v>
      </c>
      <c r="Z235" s="117">
        <v>3.0184999999999999E-3</v>
      </c>
      <c r="AA235" s="117">
        <v>4.3486999999999996E-3</v>
      </c>
      <c r="AB235" s="117">
        <v>0</v>
      </c>
      <c r="AC235" s="117">
        <v>0</v>
      </c>
      <c r="AD235" s="117">
        <v>1.1301380845650101E-3</v>
      </c>
      <c r="AE235" s="117">
        <v>0</v>
      </c>
      <c r="AF235" s="117">
        <v>0</v>
      </c>
      <c r="AG235" s="117">
        <v>9.8399E-2</v>
      </c>
      <c r="AH235" s="117">
        <v>0</v>
      </c>
      <c r="AI235" s="117">
        <v>3.016E-3</v>
      </c>
      <c r="AJ235" s="117">
        <v>3.4860000000000002E-2</v>
      </c>
      <c r="AK235" s="117">
        <v>0</v>
      </c>
      <c r="AL235" s="117">
        <v>0</v>
      </c>
      <c r="AM235" s="117">
        <v>3.2863000000000003E-2</v>
      </c>
      <c r="AN235" s="125"/>
    </row>
    <row r="236" spans="1:40" ht="15" customHeight="1" x14ac:dyDescent="0.25">
      <c r="A236" s="115" t="s">
        <v>2036</v>
      </c>
      <c r="B236" s="113" t="s">
        <v>1702</v>
      </c>
      <c r="C236" s="66" t="s">
        <v>311</v>
      </c>
      <c r="D236" s="113"/>
      <c r="E236" s="113"/>
      <c r="F236" s="155">
        <v>5</v>
      </c>
      <c r="G236" s="141">
        <f t="shared" si="3"/>
        <v>3175.8</v>
      </c>
      <c r="H236" s="113">
        <v>3175.8</v>
      </c>
      <c r="I236" s="113">
        <v>0</v>
      </c>
      <c r="J236" s="113">
        <v>0</v>
      </c>
      <c r="K236" s="117">
        <v>5280.3189166666698</v>
      </c>
      <c r="L236" s="117">
        <v>12142.203298037601</v>
      </c>
      <c r="M236" s="117">
        <v>3003.8150221241699</v>
      </c>
      <c r="N236" s="117">
        <v>1272.6243276673199</v>
      </c>
      <c r="O236" s="117">
        <v>4.9566399999999997E-2</v>
      </c>
      <c r="P236" s="117">
        <v>1.0937199999999999E-2</v>
      </c>
      <c r="Q236" s="117">
        <v>0</v>
      </c>
      <c r="R236" s="117">
        <v>0</v>
      </c>
      <c r="S236" s="117">
        <v>2.4745000000000001E-3</v>
      </c>
      <c r="T236" s="117">
        <v>2.5143602344697698E-2</v>
      </c>
      <c r="U236" s="117">
        <v>0</v>
      </c>
      <c r="V236" s="117">
        <v>1</v>
      </c>
      <c r="W236" s="117">
        <v>2.3416800000000002E-2</v>
      </c>
      <c r="X236" s="117">
        <v>8.0047999999999994E-2</v>
      </c>
      <c r="Y236" s="117">
        <v>4.7942999999999996E-3</v>
      </c>
      <c r="Z236" s="117">
        <v>5.7796999999999996E-3</v>
      </c>
      <c r="AA236" s="117">
        <v>5.2689E-3</v>
      </c>
      <c r="AB236" s="117">
        <v>0</v>
      </c>
      <c r="AC236" s="117">
        <v>0</v>
      </c>
      <c r="AD236" s="117">
        <v>3.61011762510286E-3</v>
      </c>
      <c r="AE236" s="117">
        <v>0</v>
      </c>
      <c r="AF236" s="117">
        <v>0</v>
      </c>
      <c r="AG236" s="117">
        <v>0.16933200000000001</v>
      </c>
      <c r="AH236" s="117">
        <v>0</v>
      </c>
      <c r="AI236" s="117">
        <v>4.5690000000000001E-3</v>
      </c>
      <c r="AJ236" s="117">
        <v>7.8840999999999994E-2</v>
      </c>
      <c r="AK236" s="117">
        <v>0</v>
      </c>
      <c r="AL236" s="117">
        <v>3.4510000000000001E-3</v>
      </c>
      <c r="AM236" s="117">
        <v>5.4314000000000001E-2</v>
      </c>
      <c r="AN236" s="125"/>
    </row>
    <row r="237" spans="1:40" ht="15" customHeight="1" x14ac:dyDescent="0.25">
      <c r="A237" s="115" t="s">
        <v>2037</v>
      </c>
      <c r="B237" s="113" t="s">
        <v>1703</v>
      </c>
      <c r="C237" s="66" t="s">
        <v>312</v>
      </c>
      <c r="D237" s="113"/>
      <c r="E237" s="113"/>
      <c r="F237" s="155">
        <v>5</v>
      </c>
      <c r="G237" s="141">
        <f t="shared" si="3"/>
        <v>3380.05</v>
      </c>
      <c r="H237" s="113">
        <v>3077.05</v>
      </c>
      <c r="I237" s="113">
        <v>0</v>
      </c>
      <c r="J237" s="113">
        <v>303</v>
      </c>
      <c r="K237" s="117">
        <v>4856.9065547619002</v>
      </c>
      <c r="L237" s="117">
        <v>11157.7961241797</v>
      </c>
      <c r="M237" s="117">
        <v>2762.9484318074101</v>
      </c>
      <c r="N237" s="117">
        <v>1169.4486117752799</v>
      </c>
      <c r="O237" s="117">
        <v>5.0564699999999997E-2</v>
      </c>
      <c r="P237" s="117">
        <v>1.11775E-2</v>
      </c>
      <c r="Q237" s="117">
        <v>0</v>
      </c>
      <c r="R237" s="117">
        <v>0</v>
      </c>
      <c r="S237" s="117">
        <v>0</v>
      </c>
      <c r="T237" s="117">
        <v>2.7662729613267399E-2</v>
      </c>
      <c r="U237" s="117">
        <v>0</v>
      </c>
      <c r="V237" s="117">
        <v>1</v>
      </c>
      <c r="W237" s="117">
        <v>2.2615699999999999E-2</v>
      </c>
      <c r="X237" s="117">
        <v>8.3854999999999999E-2</v>
      </c>
      <c r="Y237" s="117">
        <v>5.0844000000000002E-3</v>
      </c>
      <c r="Z237" s="117">
        <v>5.9067E-3</v>
      </c>
      <c r="AA237" s="117">
        <v>5.2788000000000002E-3</v>
      </c>
      <c r="AB237" s="117">
        <v>0</v>
      </c>
      <c r="AC237" s="117">
        <v>0</v>
      </c>
      <c r="AD237" s="117">
        <v>4.3777898826985202E-3</v>
      </c>
      <c r="AE237" s="117">
        <v>0</v>
      </c>
      <c r="AF237" s="117">
        <v>0</v>
      </c>
      <c r="AG237" s="117">
        <v>0.111002</v>
      </c>
      <c r="AH237" s="117">
        <v>0</v>
      </c>
      <c r="AI237" s="117">
        <v>7.6369999999999997E-3</v>
      </c>
      <c r="AJ237" s="117">
        <v>7.5534000000000004E-2</v>
      </c>
      <c r="AK237" s="117">
        <v>0</v>
      </c>
      <c r="AL237" s="117">
        <v>0</v>
      </c>
      <c r="AM237" s="117">
        <v>4.5476000000000003E-2</v>
      </c>
      <c r="AN237" s="125"/>
    </row>
    <row r="238" spans="1:40" ht="15" customHeight="1" x14ac:dyDescent="0.25">
      <c r="A238" s="115" t="s">
        <v>2038</v>
      </c>
      <c r="B238" s="113" t="s">
        <v>1704</v>
      </c>
      <c r="C238" s="66" t="s">
        <v>313</v>
      </c>
      <c r="D238" s="113"/>
      <c r="E238" s="113"/>
      <c r="F238" s="155">
        <v>5</v>
      </c>
      <c r="G238" s="141">
        <f t="shared" si="3"/>
        <v>3476.23</v>
      </c>
      <c r="H238" s="113">
        <v>2612.75</v>
      </c>
      <c r="I238" s="113">
        <v>0</v>
      </c>
      <c r="J238" s="113">
        <v>863.48</v>
      </c>
      <c r="K238" s="117">
        <v>5085.5969947619096</v>
      </c>
      <c r="L238" s="117">
        <v>11167.4629554888</v>
      </c>
      <c r="M238" s="117">
        <v>2893.0435624102101</v>
      </c>
      <c r="N238" s="117">
        <v>1170.46179236478</v>
      </c>
      <c r="O238" s="117">
        <v>4.9592299999999999E-2</v>
      </c>
      <c r="P238" s="117">
        <v>1.1180600000000001E-2</v>
      </c>
      <c r="Q238" s="117">
        <v>0</v>
      </c>
      <c r="R238" s="117">
        <v>0</v>
      </c>
      <c r="S238" s="117">
        <v>0</v>
      </c>
      <c r="T238" s="117">
        <v>2.62632805096252E-2</v>
      </c>
      <c r="U238" s="117">
        <v>0</v>
      </c>
      <c r="V238" s="117">
        <v>1</v>
      </c>
      <c r="W238" s="117">
        <v>2.2344800000000001E-2</v>
      </c>
      <c r="X238" s="117">
        <v>7.2903999999999997E-2</v>
      </c>
      <c r="Y238" s="117">
        <v>5.0609000000000001E-3</v>
      </c>
      <c r="Z238" s="117">
        <v>5.9084000000000003E-3</v>
      </c>
      <c r="AA238" s="117">
        <v>7.1076000000000004E-3</v>
      </c>
      <c r="AB238" s="117">
        <v>0</v>
      </c>
      <c r="AC238" s="117">
        <v>0</v>
      </c>
      <c r="AD238" s="117">
        <v>2.84570616509845E-3</v>
      </c>
      <c r="AE238" s="117">
        <v>0</v>
      </c>
      <c r="AF238" s="117">
        <v>0</v>
      </c>
      <c r="AG238" s="117">
        <v>0.13392499999999999</v>
      </c>
      <c r="AH238" s="117">
        <v>0</v>
      </c>
      <c r="AI238" s="117">
        <v>2.6570000000000001E-3</v>
      </c>
      <c r="AJ238" s="117">
        <v>8.9590000000000003E-2</v>
      </c>
      <c r="AK238" s="117">
        <v>0</v>
      </c>
      <c r="AL238" s="117">
        <v>0</v>
      </c>
      <c r="AM238" s="117">
        <v>5.5590000000000001E-2</v>
      </c>
      <c r="AN238" s="125"/>
    </row>
    <row r="239" spans="1:40" ht="15" customHeight="1" x14ac:dyDescent="0.25">
      <c r="A239" s="115" t="s">
        <v>2039</v>
      </c>
      <c r="B239" s="113" t="s">
        <v>1705</v>
      </c>
      <c r="C239" s="66" t="s">
        <v>314</v>
      </c>
      <c r="D239" s="113"/>
      <c r="E239" s="113"/>
      <c r="F239" s="155">
        <v>5</v>
      </c>
      <c r="G239" s="141">
        <f t="shared" si="3"/>
        <v>3298.2799999999997</v>
      </c>
      <c r="H239" s="113">
        <v>2162.08</v>
      </c>
      <c r="I239" s="113">
        <v>0</v>
      </c>
      <c r="J239" s="113">
        <v>1136.2</v>
      </c>
      <c r="K239" s="117">
        <v>4732.3500464285698</v>
      </c>
      <c r="L239" s="117">
        <v>10686.063836478501</v>
      </c>
      <c r="M239" s="117">
        <v>2692.0919709118202</v>
      </c>
      <c r="N239" s="117">
        <v>1120.0063507013101</v>
      </c>
      <c r="O239" s="117">
        <v>2.5133699999999998E-2</v>
      </c>
      <c r="P239" s="117">
        <v>5.8883E-3</v>
      </c>
      <c r="Q239" s="117">
        <v>0</v>
      </c>
      <c r="R239" s="117">
        <v>0</v>
      </c>
      <c r="S239" s="117">
        <v>0</v>
      </c>
      <c r="T239" s="117">
        <v>1.8698839670596601E-2</v>
      </c>
      <c r="U239" s="117">
        <v>0</v>
      </c>
      <c r="V239" s="117">
        <v>1</v>
      </c>
      <c r="W239" s="117">
        <v>9.9919999999999991E-3</v>
      </c>
      <c r="X239" s="117">
        <v>7.1328000000000003E-2</v>
      </c>
      <c r="Y239" s="117">
        <v>3.0641000000000002E-3</v>
      </c>
      <c r="Z239" s="117">
        <v>3.1116E-3</v>
      </c>
      <c r="AA239" s="117">
        <v>7.5918000000000001E-3</v>
      </c>
      <c r="AB239" s="117">
        <v>3.5994E-3</v>
      </c>
      <c r="AC239" s="117">
        <v>0</v>
      </c>
      <c r="AD239" s="117">
        <v>1.9661266582204299E-3</v>
      </c>
      <c r="AE239" s="117">
        <v>0</v>
      </c>
      <c r="AF239" s="117">
        <v>0</v>
      </c>
      <c r="AG239" s="117">
        <v>0.180427</v>
      </c>
      <c r="AH239" s="117">
        <v>0</v>
      </c>
      <c r="AI239" s="117">
        <v>4.4060000000000002E-3</v>
      </c>
      <c r="AJ239" s="117">
        <v>6.6654000000000005E-2</v>
      </c>
      <c r="AK239" s="117">
        <v>0</v>
      </c>
      <c r="AL239" s="117">
        <v>0</v>
      </c>
      <c r="AM239" s="117">
        <v>7.4764999999999998E-2</v>
      </c>
      <c r="AN239" s="125"/>
    </row>
    <row r="240" spans="1:40" ht="15" customHeight="1" x14ac:dyDescent="0.25">
      <c r="A240" s="115" t="s">
        <v>2040</v>
      </c>
      <c r="B240" s="113" t="s">
        <v>1706</v>
      </c>
      <c r="C240" s="70" t="s">
        <v>315</v>
      </c>
      <c r="D240" s="113"/>
      <c r="E240" s="113"/>
      <c r="F240" s="155">
        <v>5</v>
      </c>
      <c r="G240" s="141">
        <f t="shared" si="3"/>
        <v>2816.07</v>
      </c>
      <c r="H240" s="113">
        <v>2338.0700000000002</v>
      </c>
      <c r="I240" s="113">
        <v>0</v>
      </c>
      <c r="J240" s="113">
        <v>478</v>
      </c>
      <c r="K240" s="117">
        <v>4362.1958117460299</v>
      </c>
      <c r="L240" s="117">
        <v>9382.8278565502496</v>
      </c>
      <c r="M240" s="117">
        <v>2481.5223314279701</v>
      </c>
      <c r="N240" s="117">
        <v>983.41418764503101</v>
      </c>
      <c r="O240" s="117">
        <v>2.7765600000000001E-2</v>
      </c>
      <c r="P240" s="117">
        <v>6.2951999999999999E-3</v>
      </c>
      <c r="Q240" s="117">
        <v>0</v>
      </c>
      <c r="R240" s="117">
        <v>0</v>
      </c>
      <c r="S240" s="117">
        <v>0</v>
      </c>
      <c r="T240" s="117">
        <v>1.8332910733314101E-2</v>
      </c>
      <c r="U240" s="117">
        <v>0</v>
      </c>
      <c r="V240" s="117">
        <v>1</v>
      </c>
      <c r="W240" s="117">
        <v>8.6E-3</v>
      </c>
      <c r="X240" s="117">
        <v>6.0021999999999999E-2</v>
      </c>
      <c r="Y240" s="117">
        <v>3.0190999999999998E-3</v>
      </c>
      <c r="Z240" s="117">
        <v>3.3265999999999999E-3</v>
      </c>
      <c r="AA240" s="117">
        <v>6.7381999999999997E-3</v>
      </c>
      <c r="AB240" s="117">
        <v>3.2596999999999999E-3</v>
      </c>
      <c r="AC240" s="117">
        <v>0</v>
      </c>
      <c r="AD240" s="117">
        <v>1.92407623268979E-3</v>
      </c>
      <c r="AE240" s="117">
        <v>0</v>
      </c>
      <c r="AF240" s="117">
        <v>0</v>
      </c>
      <c r="AG240" s="117">
        <v>0.14702100000000001</v>
      </c>
      <c r="AH240" s="117">
        <v>0</v>
      </c>
      <c r="AI240" s="117">
        <v>5.64E-3</v>
      </c>
      <c r="AJ240" s="117">
        <v>9.1527999999999998E-2</v>
      </c>
      <c r="AK240" s="117">
        <v>0</v>
      </c>
      <c r="AL240" s="117">
        <v>0</v>
      </c>
      <c r="AM240" s="117">
        <v>5.7485000000000001E-2</v>
      </c>
      <c r="AN240" s="125"/>
    </row>
    <row r="241" spans="1:40" ht="15" customHeight="1" x14ac:dyDescent="0.25">
      <c r="A241" s="115" t="s">
        <v>2041</v>
      </c>
      <c r="B241" s="113" t="s">
        <v>1707</v>
      </c>
      <c r="C241" s="66" t="s">
        <v>316</v>
      </c>
      <c r="D241" s="113"/>
      <c r="E241" s="113"/>
      <c r="F241" s="155">
        <v>5</v>
      </c>
      <c r="G241" s="141">
        <f t="shared" si="3"/>
        <v>2850.7000000000003</v>
      </c>
      <c r="H241" s="113">
        <v>2771.3</v>
      </c>
      <c r="I241" s="113">
        <v>0</v>
      </c>
      <c r="J241" s="113">
        <v>79.400000000000006</v>
      </c>
      <c r="K241" s="117">
        <v>5989.1073869047596</v>
      </c>
      <c r="L241" s="117">
        <v>13527.5026812182</v>
      </c>
      <c r="M241" s="117">
        <v>3407.0235191885099</v>
      </c>
      <c r="N241" s="117">
        <v>1417.81755601848</v>
      </c>
      <c r="O241" s="117">
        <v>4.6698999999999997E-2</v>
      </c>
      <c r="P241" s="117">
        <v>9.8350999999999994E-3</v>
      </c>
      <c r="Q241" s="117">
        <v>0</v>
      </c>
      <c r="R241" s="117">
        <v>0</v>
      </c>
      <c r="S241" s="117">
        <v>2.4745000000000001E-3</v>
      </c>
      <c r="T241" s="117">
        <v>2.5144734638524499E-2</v>
      </c>
      <c r="U241" s="117">
        <v>0</v>
      </c>
      <c r="V241" s="117">
        <v>1</v>
      </c>
      <c r="W241" s="117">
        <v>1.36311E-2</v>
      </c>
      <c r="X241" s="117">
        <v>0.114389</v>
      </c>
      <c r="Y241" s="117">
        <v>4.8450000000000003E-3</v>
      </c>
      <c r="Z241" s="117">
        <v>5.1973000000000002E-3</v>
      </c>
      <c r="AA241" s="117">
        <v>5.2230000000000002E-3</v>
      </c>
      <c r="AB241" s="117">
        <v>2.2215E-3</v>
      </c>
      <c r="AC241" s="117">
        <v>0</v>
      </c>
      <c r="AD241" s="117">
        <v>2.7059194299240601E-3</v>
      </c>
      <c r="AE241" s="117">
        <v>4.4837000000000002E-3</v>
      </c>
      <c r="AF241" s="117">
        <v>0</v>
      </c>
      <c r="AG241" s="117">
        <v>0.205567</v>
      </c>
      <c r="AH241" s="117">
        <v>0</v>
      </c>
      <c r="AI241" s="117">
        <v>1.4165000000000001E-2</v>
      </c>
      <c r="AJ241" s="117">
        <v>7.7552999999999997E-2</v>
      </c>
      <c r="AK241" s="117">
        <v>0</v>
      </c>
      <c r="AL241" s="117">
        <v>2.8300000000000001E-3</v>
      </c>
      <c r="AM241" s="117">
        <v>8.8625999999999996E-2</v>
      </c>
      <c r="AN241" s="125"/>
    </row>
    <row r="242" spans="1:40" ht="15" customHeight="1" x14ac:dyDescent="0.25">
      <c r="A242" s="115" t="s">
        <v>2042</v>
      </c>
      <c r="B242" s="113" t="s">
        <v>1708</v>
      </c>
      <c r="C242" s="66" t="s">
        <v>317</v>
      </c>
      <c r="D242" s="113"/>
      <c r="E242" s="113"/>
      <c r="F242" s="155">
        <v>5</v>
      </c>
      <c r="G242" s="141">
        <f t="shared" si="3"/>
        <v>4529.63</v>
      </c>
      <c r="H242" s="113">
        <v>4489.03</v>
      </c>
      <c r="I242" s="113">
        <v>0</v>
      </c>
      <c r="J242" s="113">
        <v>40.6</v>
      </c>
      <c r="K242" s="117">
        <v>7049.5608950793603</v>
      </c>
      <c r="L242" s="117">
        <v>15727.1169490219</v>
      </c>
      <c r="M242" s="117">
        <v>4010.2837063838001</v>
      </c>
      <c r="N242" s="117">
        <v>1648.35912742699</v>
      </c>
      <c r="O242" s="117">
        <v>7.4216599999999994E-2</v>
      </c>
      <c r="P242" s="117">
        <v>1.6908699999999999E-2</v>
      </c>
      <c r="Q242" s="117">
        <v>0</v>
      </c>
      <c r="R242" s="117">
        <v>0</v>
      </c>
      <c r="S242" s="117">
        <v>0</v>
      </c>
      <c r="T242" s="117">
        <v>4.6495574608944497E-2</v>
      </c>
      <c r="U242" s="117">
        <v>0</v>
      </c>
      <c r="V242" s="117">
        <v>1</v>
      </c>
      <c r="W242" s="117">
        <v>3.4386699999999999E-2</v>
      </c>
      <c r="X242" s="117">
        <v>0.112543</v>
      </c>
      <c r="Y242" s="117">
        <v>7.4659000000000001E-3</v>
      </c>
      <c r="Z242" s="117">
        <v>8.9353999999999996E-3</v>
      </c>
      <c r="AA242" s="117">
        <v>1.0574099999999999E-2</v>
      </c>
      <c r="AB242" s="117">
        <v>0</v>
      </c>
      <c r="AC242" s="117">
        <v>0</v>
      </c>
      <c r="AD242" s="117">
        <v>5.2289833271870799E-3</v>
      </c>
      <c r="AE242" s="117">
        <v>0</v>
      </c>
      <c r="AF242" s="117">
        <v>0</v>
      </c>
      <c r="AG242" s="117">
        <v>0.15642400000000001</v>
      </c>
      <c r="AH242" s="117">
        <v>0</v>
      </c>
      <c r="AI242" s="117">
        <v>6.365E-3</v>
      </c>
      <c r="AJ242" s="117">
        <v>0.11036700000000001</v>
      </c>
      <c r="AK242" s="117">
        <v>0</v>
      </c>
      <c r="AL242" s="117">
        <v>0</v>
      </c>
      <c r="AM242" s="117">
        <v>7.9251000000000002E-2</v>
      </c>
      <c r="AN242" s="125"/>
    </row>
    <row r="243" spans="1:40" ht="15" customHeight="1" x14ac:dyDescent="0.25">
      <c r="A243" s="115" t="s">
        <v>2043</v>
      </c>
      <c r="B243" s="113" t="s">
        <v>1709</v>
      </c>
      <c r="C243" s="66" t="s">
        <v>318</v>
      </c>
      <c r="D243" s="113"/>
      <c r="E243" s="113"/>
      <c r="F243" s="155">
        <v>5</v>
      </c>
      <c r="G243" s="141">
        <f t="shared" si="3"/>
        <v>4524.01</v>
      </c>
      <c r="H243" s="113">
        <v>4524.01</v>
      </c>
      <c r="I243" s="113">
        <v>0</v>
      </c>
      <c r="J243" s="113">
        <v>0</v>
      </c>
      <c r="K243" s="117">
        <v>7246.6088083333298</v>
      </c>
      <c r="L243" s="117">
        <v>16563.396535969499</v>
      </c>
      <c r="M243" s="117">
        <v>4122.3783527965797</v>
      </c>
      <c r="N243" s="117">
        <v>1736.00959093497</v>
      </c>
      <c r="O243" s="117">
        <v>7.1797700000000006E-2</v>
      </c>
      <c r="P243" s="117">
        <v>1.6069300000000002E-2</v>
      </c>
      <c r="Q243" s="117">
        <v>0</v>
      </c>
      <c r="R243" s="117">
        <v>0</v>
      </c>
      <c r="S243" s="117">
        <v>4.516E-3</v>
      </c>
      <c r="T243" s="117">
        <v>4.1687499641815402E-2</v>
      </c>
      <c r="U243" s="117">
        <v>0</v>
      </c>
      <c r="V243" s="117">
        <v>1</v>
      </c>
      <c r="W243" s="117">
        <v>3.3474900000000002E-2</v>
      </c>
      <c r="X243" s="117">
        <v>0.11838600000000001</v>
      </c>
      <c r="Y243" s="117">
        <v>6.9858999999999997E-3</v>
      </c>
      <c r="Z243" s="117">
        <v>8.4918000000000007E-3</v>
      </c>
      <c r="AA243" s="117">
        <v>1.06114E-2</v>
      </c>
      <c r="AB243" s="117">
        <v>0</v>
      </c>
      <c r="AC243" s="117">
        <v>0</v>
      </c>
      <c r="AD243" s="117">
        <v>4.6908788316532002E-3</v>
      </c>
      <c r="AE243" s="117">
        <v>0</v>
      </c>
      <c r="AF243" s="117">
        <v>0</v>
      </c>
      <c r="AG243" s="117">
        <v>0.19292899999999999</v>
      </c>
      <c r="AH243" s="117">
        <v>0</v>
      </c>
      <c r="AI243" s="117">
        <v>3.7399999999999998E-3</v>
      </c>
      <c r="AJ243" s="117">
        <v>0.10868899999999999</v>
      </c>
      <c r="AK243" s="117">
        <v>0</v>
      </c>
      <c r="AL243" s="117">
        <v>5.2350000000000001E-3</v>
      </c>
      <c r="AM243" s="117">
        <v>6.7732000000000001E-2</v>
      </c>
      <c r="AN243" s="125"/>
    </row>
    <row r="244" spans="1:40" ht="15" customHeight="1" x14ac:dyDescent="0.25">
      <c r="A244" s="115" t="s">
        <v>2044</v>
      </c>
      <c r="B244" s="113" t="s">
        <v>1710</v>
      </c>
      <c r="C244" s="66" t="s">
        <v>319</v>
      </c>
      <c r="D244" s="113"/>
      <c r="E244" s="113"/>
      <c r="F244" s="155">
        <v>5</v>
      </c>
      <c r="G244" s="141">
        <f t="shared" si="3"/>
        <v>2744.3</v>
      </c>
      <c r="H244" s="113">
        <v>2744.3</v>
      </c>
      <c r="I244" s="113">
        <v>0</v>
      </c>
      <c r="J244" s="113">
        <v>0</v>
      </c>
      <c r="K244" s="117">
        <v>4885.8888214285698</v>
      </c>
      <c r="L244" s="117">
        <v>11490.378770224101</v>
      </c>
      <c r="M244" s="117">
        <v>2779.4355738460699</v>
      </c>
      <c r="N244" s="117">
        <v>1204.3065989071899</v>
      </c>
      <c r="O244" s="117">
        <v>4.7106200000000001E-2</v>
      </c>
      <c r="P244" s="117">
        <v>1.3070699999999999E-2</v>
      </c>
      <c r="Q244" s="117">
        <v>0</v>
      </c>
      <c r="R244" s="117">
        <v>0</v>
      </c>
      <c r="S244" s="117">
        <v>2.4745000000000001E-3</v>
      </c>
      <c r="T244" s="117">
        <v>2.8403240969606801E-2</v>
      </c>
      <c r="U244" s="117">
        <v>0</v>
      </c>
      <c r="V244" s="117">
        <v>1</v>
      </c>
      <c r="W244" s="117">
        <v>1.35811E-2</v>
      </c>
      <c r="X244" s="117">
        <v>9.5999000000000001E-2</v>
      </c>
      <c r="Y244" s="117">
        <v>4.8679999999999999E-3</v>
      </c>
      <c r="Z244" s="117">
        <v>6.9071999999999996E-3</v>
      </c>
      <c r="AA244" s="117">
        <v>4.3394999999999996E-3</v>
      </c>
      <c r="AB244" s="117">
        <v>2.5625000000000001E-3</v>
      </c>
      <c r="AC244" s="117">
        <v>0</v>
      </c>
      <c r="AD244" s="117">
        <v>2.9237466818487199E-3</v>
      </c>
      <c r="AE244" s="117">
        <v>0</v>
      </c>
      <c r="AF244" s="117">
        <v>0</v>
      </c>
      <c r="AG244" s="117">
        <v>0.119904</v>
      </c>
      <c r="AH244" s="117">
        <v>0</v>
      </c>
      <c r="AI244" s="117">
        <v>7.8329999999999997E-3</v>
      </c>
      <c r="AJ244" s="117">
        <v>8.0479999999999996E-2</v>
      </c>
      <c r="AK244" s="117">
        <v>0</v>
      </c>
      <c r="AL244" s="117">
        <v>2.8440000000000002E-3</v>
      </c>
      <c r="AM244" s="117">
        <v>4.7754999999999999E-2</v>
      </c>
      <c r="AN244" s="125"/>
    </row>
    <row r="245" spans="1:40" ht="15" customHeight="1" x14ac:dyDescent="0.25">
      <c r="A245" s="115" t="s">
        <v>2045</v>
      </c>
      <c r="B245" s="113" t="s">
        <v>1711</v>
      </c>
      <c r="C245" s="66" t="s">
        <v>320</v>
      </c>
      <c r="D245" s="113"/>
      <c r="E245" s="113"/>
      <c r="F245" s="155">
        <v>5</v>
      </c>
      <c r="G245" s="141">
        <f t="shared" si="3"/>
        <v>2292.33</v>
      </c>
      <c r="H245" s="113">
        <v>2128.4299999999998</v>
      </c>
      <c r="I245" s="113">
        <v>0</v>
      </c>
      <c r="J245" s="113">
        <v>163.9</v>
      </c>
      <c r="K245" s="117">
        <v>4850.4540476190496</v>
      </c>
      <c r="L245" s="117">
        <v>10842.3843741292</v>
      </c>
      <c r="M245" s="117">
        <v>2759.2777940690498</v>
      </c>
      <c r="N245" s="117">
        <v>1136.3903062524801</v>
      </c>
      <c r="O245" s="117">
        <v>3.4002999999999999E-2</v>
      </c>
      <c r="P245" s="117">
        <v>8.0987000000000003E-3</v>
      </c>
      <c r="Q245" s="117">
        <v>0</v>
      </c>
      <c r="R245" s="117">
        <v>0</v>
      </c>
      <c r="S245" s="117">
        <v>1.8559E-3</v>
      </c>
      <c r="T245" s="117">
        <v>2.0299683073317001E-2</v>
      </c>
      <c r="U245" s="117">
        <v>0</v>
      </c>
      <c r="V245" s="117">
        <v>1</v>
      </c>
      <c r="W245" s="117">
        <v>8.6983000000000008E-3</v>
      </c>
      <c r="X245" s="117">
        <v>6.4779000000000003E-2</v>
      </c>
      <c r="Y245" s="117">
        <v>3.8457000000000001E-3</v>
      </c>
      <c r="Z245" s="117">
        <v>4.2798000000000003E-3</v>
      </c>
      <c r="AA245" s="117">
        <v>5.3027999999999999E-3</v>
      </c>
      <c r="AB245" s="117">
        <v>2.2812000000000002E-3</v>
      </c>
      <c r="AC245" s="117">
        <v>0</v>
      </c>
      <c r="AD245" s="117">
        <v>2.1110714986580701E-3</v>
      </c>
      <c r="AE245" s="117">
        <v>0</v>
      </c>
      <c r="AF245" s="117">
        <v>0</v>
      </c>
      <c r="AG245" s="117">
        <v>0.19291700000000001</v>
      </c>
      <c r="AH245" s="117">
        <v>0</v>
      </c>
      <c r="AI245" s="117">
        <v>1.462E-3</v>
      </c>
      <c r="AJ245" s="117">
        <v>0.105325</v>
      </c>
      <c r="AK245" s="117">
        <v>0</v>
      </c>
      <c r="AL245" s="117">
        <v>3.238E-3</v>
      </c>
      <c r="AM245" s="117">
        <v>5.8814999999999999E-2</v>
      </c>
      <c r="AN245" s="125"/>
    </row>
    <row r="246" spans="1:40" ht="15" customHeight="1" x14ac:dyDescent="0.25">
      <c r="A246" s="115" t="s">
        <v>2046</v>
      </c>
      <c r="B246" s="113" t="s">
        <v>1712</v>
      </c>
      <c r="C246" s="66" t="s">
        <v>321</v>
      </c>
      <c r="D246" s="113"/>
      <c r="E246" s="113"/>
      <c r="F246" s="155">
        <v>5</v>
      </c>
      <c r="G246" s="141">
        <f t="shared" si="3"/>
        <v>4735.0700000000006</v>
      </c>
      <c r="H246" s="113">
        <v>4358.7700000000004</v>
      </c>
      <c r="I246" s="113">
        <v>0</v>
      </c>
      <c r="J246" s="113">
        <v>376.3</v>
      </c>
      <c r="K246" s="117">
        <v>8065.0132142857101</v>
      </c>
      <c r="L246" s="117">
        <v>17723.585720380899</v>
      </c>
      <c r="M246" s="117">
        <v>4587.9440672107103</v>
      </c>
      <c r="N246" s="117">
        <v>1857.6090193531199</v>
      </c>
      <c r="O246" s="117">
        <v>6.1809900000000001E-2</v>
      </c>
      <c r="P246" s="117">
        <v>1.4144E-2</v>
      </c>
      <c r="Q246" s="117">
        <v>0</v>
      </c>
      <c r="R246" s="117">
        <v>0</v>
      </c>
      <c r="S246" s="117">
        <v>3.0931999999999999E-3</v>
      </c>
      <c r="T246" s="117">
        <v>3.7460396760919001E-2</v>
      </c>
      <c r="U246" s="117">
        <v>0</v>
      </c>
      <c r="V246" s="117">
        <v>1</v>
      </c>
      <c r="W246" s="117">
        <v>1.8641399999999999E-2</v>
      </c>
      <c r="X246" s="117">
        <v>9.6952999999999998E-2</v>
      </c>
      <c r="Y246" s="117">
        <v>6.4060999999999996E-3</v>
      </c>
      <c r="Z246" s="117">
        <v>7.4744E-3</v>
      </c>
      <c r="AA246" s="117">
        <v>9.4534000000000007E-3</v>
      </c>
      <c r="AB246" s="117">
        <v>4.2655999999999996E-3</v>
      </c>
      <c r="AC246" s="117">
        <v>0</v>
      </c>
      <c r="AD246" s="117">
        <v>4.1224370268831004E-3</v>
      </c>
      <c r="AE246" s="117">
        <v>0</v>
      </c>
      <c r="AF246" s="117">
        <v>0</v>
      </c>
      <c r="AG246" s="117">
        <v>0.32671600000000001</v>
      </c>
      <c r="AH246" s="117">
        <v>0</v>
      </c>
      <c r="AI246" s="117">
        <v>1.0373E-2</v>
      </c>
      <c r="AJ246" s="117">
        <v>0.13427800000000001</v>
      </c>
      <c r="AK246" s="117">
        <v>0</v>
      </c>
      <c r="AL246" s="117">
        <v>6.5079999999999999E-3</v>
      </c>
      <c r="AM246" s="117">
        <v>8.4369E-2</v>
      </c>
      <c r="AN246" s="125"/>
    </row>
    <row r="247" spans="1:40" ht="15" customHeight="1" x14ac:dyDescent="0.25">
      <c r="A247" s="115" t="s">
        <v>2047</v>
      </c>
      <c r="B247" s="113" t="s">
        <v>1713</v>
      </c>
      <c r="C247" s="66" t="s">
        <v>322</v>
      </c>
      <c r="D247" s="113"/>
      <c r="E247" s="113"/>
      <c r="F247" s="155">
        <v>5</v>
      </c>
      <c r="G247" s="141">
        <f t="shared" si="3"/>
        <v>3267.3</v>
      </c>
      <c r="H247" s="113">
        <v>3267.3</v>
      </c>
      <c r="I247" s="113">
        <v>0</v>
      </c>
      <c r="J247" s="113">
        <v>0</v>
      </c>
      <c r="K247" s="117">
        <v>5360.6341261904799</v>
      </c>
      <c r="L247" s="117">
        <v>12423.1565307784</v>
      </c>
      <c r="M247" s="117">
        <v>3049.5039353659799</v>
      </c>
      <c r="N247" s="117">
        <v>1302.0710359908801</v>
      </c>
      <c r="O247" s="117">
        <v>4.9181799999999998E-2</v>
      </c>
      <c r="P247" s="117">
        <v>1.1468900000000001E-2</v>
      </c>
      <c r="Q247" s="117">
        <v>0</v>
      </c>
      <c r="R247" s="117">
        <v>0</v>
      </c>
      <c r="S247" s="117">
        <v>2.4745000000000001E-3</v>
      </c>
      <c r="T247" s="117">
        <v>2.8296435289145799E-2</v>
      </c>
      <c r="U247" s="117">
        <v>0</v>
      </c>
      <c r="V247" s="117">
        <v>1</v>
      </c>
      <c r="W247" s="117">
        <v>1.35923E-2</v>
      </c>
      <c r="X247" s="117">
        <v>8.1074999999999994E-2</v>
      </c>
      <c r="Y247" s="117">
        <v>5.3349000000000001E-3</v>
      </c>
      <c r="Z247" s="117">
        <v>6.0606999999999996E-3</v>
      </c>
      <c r="AA247" s="117">
        <v>6.4561999999999996E-3</v>
      </c>
      <c r="AB247" s="117">
        <v>3.0772E-3</v>
      </c>
      <c r="AC247" s="117">
        <v>0</v>
      </c>
      <c r="AD247" s="117">
        <v>3.0530849880656E-3</v>
      </c>
      <c r="AE247" s="117">
        <v>2.0749000000000002E-3</v>
      </c>
      <c r="AF247" s="117">
        <v>0</v>
      </c>
      <c r="AG247" s="117">
        <v>0.155057</v>
      </c>
      <c r="AH247" s="117">
        <v>0</v>
      </c>
      <c r="AI247" s="117">
        <v>1.8519000000000001E-2</v>
      </c>
      <c r="AJ247" s="117">
        <v>8.3876999999999993E-2</v>
      </c>
      <c r="AK247" s="117">
        <v>0</v>
      </c>
      <c r="AL247" s="117">
        <v>3.8140000000000001E-3</v>
      </c>
      <c r="AM247" s="117">
        <v>5.1066E-2</v>
      </c>
      <c r="AN247" s="125"/>
    </row>
    <row r="248" spans="1:40" ht="15" customHeight="1" x14ac:dyDescent="0.25">
      <c r="A248" s="115" t="s">
        <v>2048</v>
      </c>
      <c r="B248" s="113" t="s">
        <v>1714</v>
      </c>
      <c r="C248" s="66" t="s">
        <v>323</v>
      </c>
      <c r="D248" s="113"/>
      <c r="E248" s="113"/>
      <c r="F248" s="155">
        <v>5</v>
      </c>
      <c r="G248" s="141">
        <f t="shared" si="3"/>
        <v>3505.5</v>
      </c>
      <c r="H248" s="113">
        <v>3228.8</v>
      </c>
      <c r="I248" s="113">
        <v>0</v>
      </c>
      <c r="J248" s="113">
        <v>276.7</v>
      </c>
      <c r="K248" s="117">
        <v>4695.6822238095201</v>
      </c>
      <c r="L248" s="117">
        <v>10440.7363729097</v>
      </c>
      <c r="M248" s="117">
        <v>2671.2327466585202</v>
      </c>
      <c r="N248" s="117">
        <v>1094.2935792446699</v>
      </c>
      <c r="O248" s="117">
        <v>5.4892499999999997E-2</v>
      </c>
      <c r="P248" s="117">
        <v>1.12382E-2</v>
      </c>
      <c r="Q248" s="117">
        <v>0</v>
      </c>
      <c r="R248" s="117">
        <v>0</v>
      </c>
      <c r="S248" s="117">
        <v>0</v>
      </c>
      <c r="T248" s="117">
        <v>2.65143330404756E-2</v>
      </c>
      <c r="U248" s="117">
        <v>0</v>
      </c>
      <c r="V248" s="117">
        <v>1</v>
      </c>
      <c r="W248" s="117">
        <v>2.6992599999999999E-2</v>
      </c>
      <c r="X248" s="117">
        <v>6.7626000000000006E-2</v>
      </c>
      <c r="Y248" s="117">
        <v>5.2496000000000001E-3</v>
      </c>
      <c r="Z248" s="117">
        <v>5.9389000000000004E-3</v>
      </c>
      <c r="AA248" s="117">
        <v>7.7973000000000001E-3</v>
      </c>
      <c r="AB248" s="117">
        <v>0</v>
      </c>
      <c r="AC248" s="117">
        <v>0</v>
      </c>
      <c r="AD248" s="117">
        <v>2.8874520533047399E-3</v>
      </c>
      <c r="AE248" s="117">
        <v>0</v>
      </c>
      <c r="AF248" s="117">
        <v>0</v>
      </c>
      <c r="AG248" s="117">
        <v>9.8049999999999998E-2</v>
      </c>
      <c r="AH248" s="117">
        <v>0</v>
      </c>
      <c r="AI248" s="117">
        <v>5.457E-3</v>
      </c>
      <c r="AJ248" s="117">
        <v>6.3519000000000006E-2</v>
      </c>
      <c r="AK248" s="117">
        <v>0</v>
      </c>
      <c r="AL248" s="117">
        <v>0</v>
      </c>
      <c r="AM248" s="117">
        <v>5.2285999999999999E-2</v>
      </c>
      <c r="AN248" s="125"/>
    </row>
    <row r="249" spans="1:40" ht="15" customHeight="1" x14ac:dyDescent="0.25">
      <c r="A249" s="115" t="s">
        <v>2049</v>
      </c>
      <c r="B249" s="113" t="s">
        <v>1715</v>
      </c>
      <c r="C249" s="66" t="s">
        <v>324</v>
      </c>
      <c r="D249" s="113"/>
      <c r="E249" s="113"/>
      <c r="F249" s="155">
        <v>5</v>
      </c>
      <c r="G249" s="141">
        <f t="shared" si="3"/>
        <v>3564.3</v>
      </c>
      <c r="H249" s="113">
        <v>3564.3</v>
      </c>
      <c r="I249" s="113">
        <v>0</v>
      </c>
      <c r="J249" s="113">
        <v>0</v>
      </c>
      <c r="K249" s="117">
        <v>4918.9665357142803</v>
      </c>
      <c r="L249" s="117">
        <v>11356.049365029599</v>
      </c>
      <c r="M249" s="117">
        <v>2798.2524931717899</v>
      </c>
      <c r="N249" s="117">
        <v>1190.2275339487501</v>
      </c>
      <c r="O249" s="117">
        <v>5.5171400000000002E-2</v>
      </c>
      <c r="P249" s="117">
        <v>1.01426E-2</v>
      </c>
      <c r="Q249" s="117">
        <v>0</v>
      </c>
      <c r="R249" s="117">
        <v>0</v>
      </c>
      <c r="S249" s="117">
        <v>0</v>
      </c>
      <c r="T249" s="117">
        <v>2.6887688986903899E-2</v>
      </c>
      <c r="U249" s="117">
        <v>0</v>
      </c>
      <c r="V249" s="117">
        <v>1</v>
      </c>
      <c r="W249" s="117">
        <v>2.7637399999999999E-2</v>
      </c>
      <c r="X249" s="117">
        <v>0.10667</v>
      </c>
      <c r="Y249" s="117">
        <v>5.2984E-3</v>
      </c>
      <c r="Z249" s="117">
        <v>5.3598999999999999E-3</v>
      </c>
      <c r="AA249" s="117">
        <v>7.0940999999999999E-3</v>
      </c>
      <c r="AB249" s="117">
        <v>0</v>
      </c>
      <c r="AC249" s="117">
        <v>0</v>
      </c>
      <c r="AD249" s="117">
        <v>2.9304172217161999E-3</v>
      </c>
      <c r="AE249" s="117">
        <v>0</v>
      </c>
      <c r="AF249" s="117">
        <v>0</v>
      </c>
      <c r="AG249" s="117">
        <v>8.2049999999999998E-2</v>
      </c>
      <c r="AH249" s="117">
        <v>0</v>
      </c>
      <c r="AI249" s="117">
        <v>5.457E-3</v>
      </c>
      <c r="AJ249" s="117">
        <v>6.5823000000000007E-2</v>
      </c>
      <c r="AK249" s="117">
        <v>0</v>
      </c>
      <c r="AL249" s="117">
        <v>0</v>
      </c>
      <c r="AM249" s="117">
        <v>4.4054000000000003E-2</v>
      </c>
      <c r="AN249" s="125"/>
    </row>
    <row r="250" spans="1:40" ht="15" customHeight="1" x14ac:dyDescent="0.25">
      <c r="A250" s="115" t="s">
        <v>2050</v>
      </c>
      <c r="B250" s="113" t="s">
        <v>1716</v>
      </c>
      <c r="C250" s="66" t="s">
        <v>325</v>
      </c>
      <c r="D250" s="113"/>
      <c r="E250" s="113"/>
      <c r="F250" s="155">
        <v>5</v>
      </c>
      <c r="G250" s="141">
        <f t="shared" si="3"/>
        <v>3571.4</v>
      </c>
      <c r="H250" s="113">
        <v>3571.4</v>
      </c>
      <c r="I250" s="113">
        <v>0</v>
      </c>
      <c r="J250" s="113">
        <v>0</v>
      </c>
      <c r="K250" s="117">
        <v>4885.5189190476203</v>
      </c>
      <c r="L250" s="117">
        <v>11814.861560536399</v>
      </c>
      <c r="M250" s="117">
        <v>2779.2251474786199</v>
      </c>
      <c r="N250" s="117">
        <v>1238.3156401598201</v>
      </c>
      <c r="O250" s="117">
        <v>5.3879299999999998E-2</v>
      </c>
      <c r="P250" s="117">
        <v>1.01426E-2</v>
      </c>
      <c r="Q250" s="117">
        <v>0</v>
      </c>
      <c r="R250" s="117">
        <v>0</v>
      </c>
      <c r="S250" s="117">
        <v>0</v>
      </c>
      <c r="T250" s="117">
        <v>2.6887688986903899E-2</v>
      </c>
      <c r="U250" s="117">
        <v>0</v>
      </c>
      <c r="V250" s="117">
        <v>1</v>
      </c>
      <c r="W250" s="117">
        <v>2.77799E-2</v>
      </c>
      <c r="X250" s="117">
        <v>0.10542</v>
      </c>
      <c r="Y250" s="117">
        <v>5.0650000000000001E-3</v>
      </c>
      <c r="Z250" s="117">
        <v>5.3598999999999999E-3</v>
      </c>
      <c r="AA250" s="117">
        <v>7.7968999999999998E-3</v>
      </c>
      <c r="AB250" s="117">
        <v>0</v>
      </c>
      <c r="AC250" s="117">
        <v>0</v>
      </c>
      <c r="AD250" s="117">
        <v>2.9304172217161999E-3</v>
      </c>
      <c r="AE250" s="117">
        <v>0</v>
      </c>
      <c r="AF250" s="117">
        <v>0</v>
      </c>
      <c r="AG250" s="117">
        <v>6.8836999999999995E-2</v>
      </c>
      <c r="AH250" s="117">
        <v>0</v>
      </c>
      <c r="AI250" s="117">
        <v>2.82E-3</v>
      </c>
      <c r="AJ250" s="117">
        <v>7.7977000000000005E-2</v>
      </c>
      <c r="AK250" s="117">
        <v>0</v>
      </c>
      <c r="AL250" s="117">
        <v>0</v>
      </c>
      <c r="AM250" s="117">
        <v>4.4856E-2</v>
      </c>
      <c r="AN250" s="125"/>
    </row>
    <row r="251" spans="1:40" ht="15" customHeight="1" x14ac:dyDescent="0.25">
      <c r="A251" s="115" t="s">
        <v>2051</v>
      </c>
      <c r="B251" s="113" t="s">
        <v>1717</v>
      </c>
      <c r="C251" s="66" t="s">
        <v>326</v>
      </c>
      <c r="D251" s="113"/>
      <c r="E251" s="113"/>
      <c r="F251" s="155">
        <v>5</v>
      </c>
      <c r="G251" s="141">
        <f t="shared" si="3"/>
        <v>2681.5</v>
      </c>
      <c r="H251" s="113">
        <v>2470.9</v>
      </c>
      <c r="I251" s="113">
        <v>0</v>
      </c>
      <c r="J251" s="113">
        <v>210.6</v>
      </c>
      <c r="K251" s="117">
        <v>3815.7516746031702</v>
      </c>
      <c r="L251" s="117">
        <v>8526.7527270363898</v>
      </c>
      <c r="M251" s="117">
        <v>2170.6666551315102</v>
      </c>
      <c r="N251" s="117">
        <v>893.68895332068303</v>
      </c>
      <c r="O251" s="117">
        <v>3.92775E-2</v>
      </c>
      <c r="P251" s="117">
        <v>8.8419999999999992E-3</v>
      </c>
      <c r="Q251" s="117">
        <v>0</v>
      </c>
      <c r="R251" s="117">
        <v>0</v>
      </c>
      <c r="S251" s="117">
        <v>0</v>
      </c>
      <c r="T251" s="117">
        <v>1.9929382765626301E-2</v>
      </c>
      <c r="U251" s="117">
        <v>0</v>
      </c>
      <c r="V251" s="117">
        <v>1</v>
      </c>
      <c r="W251" s="117">
        <v>1.966E-2</v>
      </c>
      <c r="X251" s="117">
        <v>5.8525000000000001E-2</v>
      </c>
      <c r="Y251" s="117">
        <v>3.6973000000000002E-3</v>
      </c>
      <c r="Z251" s="117">
        <v>4.6724999999999996E-3</v>
      </c>
      <c r="AA251" s="117">
        <v>5.4597999999999999E-3</v>
      </c>
      <c r="AB251" s="117">
        <v>0</v>
      </c>
      <c r="AC251" s="117">
        <v>0</v>
      </c>
      <c r="AD251" s="117">
        <v>2.1268629428398602E-3</v>
      </c>
      <c r="AE251" s="117">
        <v>0</v>
      </c>
      <c r="AF251" s="117">
        <v>0</v>
      </c>
      <c r="AG251" s="117">
        <v>9.7324999999999995E-2</v>
      </c>
      <c r="AH251" s="117">
        <v>0</v>
      </c>
      <c r="AI251" s="117">
        <v>9.5299999999999996E-4</v>
      </c>
      <c r="AJ251" s="117">
        <v>4.7897000000000002E-2</v>
      </c>
      <c r="AK251" s="117">
        <v>0</v>
      </c>
      <c r="AL251" s="117">
        <v>0</v>
      </c>
      <c r="AM251" s="117">
        <v>5.1885000000000001E-2</v>
      </c>
      <c r="AN251" s="125"/>
    </row>
    <row r="252" spans="1:40" ht="15" customHeight="1" x14ac:dyDescent="0.25">
      <c r="A252" s="115" t="s">
        <v>2052</v>
      </c>
      <c r="B252" s="113" t="s">
        <v>1718</v>
      </c>
      <c r="C252" s="70" t="s">
        <v>327</v>
      </c>
      <c r="D252" s="113"/>
      <c r="E252" s="113"/>
      <c r="F252" s="155">
        <v>5</v>
      </c>
      <c r="G252" s="141">
        <f t="shared" si="3"/>
        <v>3174.5</v>
      </c>
      <c r="H252" s="113">
        <v>3107.5</v>
      </c>
      <c r="I252" s="113">
        <v>0</v>
      </c>
      <c r="J252" s="113">
        <v>67</v>
      </c>
      <c r="K252" s="117">
        <v>4838.7182611111102</v>
      </c>
      <c r="L252" s="117">
        <v>11123.0032958519</v>
      </c>
      <c r="M252" s="117">
        <v>2752.60165719828</v>
      </c>
      <c r="N252" s="117">
        <v>1165.8019754382401</v>
      </c>
      <c r="O252" s="117">
        <v>5.99038E-2</v>
      </c>
      <c r="P252" s="117">
        <v>1.26222E-2</v>
      </c>
      <c r="Q252" s="117">
        <v>0</v>
      </c>
      <c r="R252" s="117">
        <v>0</v>
      </c>
      <c r="S252" s="117">
        <v>0</v>
      </c>
      <c r="T252" s="117">
        <v>2.61566179810079E-2</v>
      </c>
      <c r="U252" s="117">
        <v>0</v>
      </c>
      <c r="V252" s="117">
        <v>1</v>
      </c>
      <c r="W252" s="117">
        <v>2.3815599999999999E-2</v>
      </c>
      <c r="X252" s="117">
        <v>7.7613000000000001E-2</v>
      </c>
      <c r="Y252" s="117">
        <v>5.5313999999999997E-3</v>
      </c>
      <c r="Z252" s="117">
        <v>6.6702000000000003E-3</v>
      </c>
      <c r="AA252" s="117">
        <v>6.9446000000000004E-3</v>
      </c>
      <c r="AB252" s="117">
        <v>0</v>
      </c>
      <c r="AC252" s="117">
        <v>0</v>
      </c>
      <c r="AD252" s="117">
        <v>2.84647340793569E-3</v>
      </c>
      <c r="AE252" s="117">
        <v>3.8693E-3</v>
      </c>
      <c r="AF252" s="117">
        <v>0</v>
      </c>
      <c r="AG252" s="117">
        <v>9.9456000000000003E-2</v>
      </c>
      <c r="AH252" s="117">
        <v>0</v>
      </c>
      <c r="AI252" s="117">
        <v>1.175E-2</v>
      </c>
      <c r="AJ252" s="117">
        <v>5.7793999999999998E-2</v>
      </c>
      <c r="AK252" s="117">
        <v>0</v>
      </c>
      <c r="AL252" s="117">
        <v>0</v>
      </c>
      <c r="AM252" s="117">
        <v>5.6461999999999998E-2</v>
      </c>
      <c r="AN252" s="125"/>
    </row>
    <row r="253" spans="1:40" ht="15" customHeight="1" x14ac:dyDescent="0.25">
      <c r="A253" s="115" t="s">
        <v>2053</v>
      </c>
      <c r="B253" s="113" t="s">
        <v>1719</v>
      </c>
      <c r="C253" s="66" t="s">
        <v>328</v>
      </c>
      <c r="D253" s="113"/>
      <c r="E253" s="113"/>
      <c r="F253" s="155">
        <v>5</v>
      </c>
      <c r="G253" s="141">
        <f t="shared" si="3"/>
        <v>2102.6</v>
      </c>
      <c r="H253" s="113">
        <v>2102.6</v>
      </c>
      <c r="I253" s="113">
        <v>0</v>
      </c>
      <c r="J253" s="113">
        <v>0</v>
      </c>
      <c r="K253" s="117">
        <v>3205.7356960317402</v>
      </c>
      <c r="L253" s="117">
        <v>7134.5845642081904</v>
      </c>
      <c r="M253" s="117">
        <v>1823.64686540158</v>
      </c>
      <c r="N253" s="117">
        <v>747.77580817466105</v>
      </c>
      <c r="O253" s="117">
        <v>3.6216499999999999E-2</v>
      </c>
      <c r="P253" s="117">
        <v>8.7939000000000003E-3</v>
      </c>
      <c r="Q253" s="117">
        <v>0</v>
      </c>
      <c r="R253" s="117">
        <v>0</v>
      </c>
      <c r="S253" s="117">
        <v>0</v>
      </c>
      <c r="T253" s="117">
        <v>1.9709967957737301E-2</v>
      </c>
      <c r="U253" s="117">
        <v>0</v>
      </c>
      <c r="V253" s="117">
        <v>1</v>
      </c>
      <c r="W253" s="117">
        <v>1.4585000000000001E-2</v>
      </c>
      <c r="X253" s="117">
        <v>5.4563E-2</v>
      </c>
      <c r="Y253" s="117">
        <v>4.0898000000000002E-3</v>
      </c>
      <c r="Z253" s="117">
        <v>4.6471000000000004E-3</v>
      </c>
      <c r="AA253" s="117">
        <v>4.0188000000000003E-3</v>
      </c>
      <c r="AB253" s="117">
        <v>0</v>
      </c>
      <c r="AC253" s="117">
        <v>0</v>
      </c>
      <c r="AD253" s="117">
        <v>2.10184116117897E-3</v>
      </c>
      <c r="AE253" s="117">
        <v>0</v>
      </c>
      <c r="AF253" s="117">
        <v>0</v>
      </c>
      <c r="AG253" s="117">
        <v>6.3600000000000004E-2</v>
      </c>
      <c r="AH253" s="117">
        <v>0</v>
      </c>
      <c r="AI253" s="117">
        <v>3.6600000000000001E-4</v>
      </c>
      <c r="AJ253" s="117">
        <v>4.9969E-2</v>
      </c>
      <c r="AK253" s="117">
        <v>0</v>
      </c>
      <c r="AL253" s="117">
        <v>0</v>
      </c>
      <c r="AM253" s="117">
        <v>3.8613000000000001E-2</v>
      </c>
      <c r="AN253" s="125"/>
    </row>
    <row r="254" spans="1:40" ht="15" customHeight="1" x14ac:dyDescent="0.25">
      <c r="A254" s="115" t="s">
        <v>2054</v>
      </c>
      <c r="B254" s="113" t="s">
        <v>1720</v>
      </c>
      <c r="C254" s="66" t="s">
        <v>329</v>
      </c>
      <c r="D254" s="113"/>
      <c r="E254" s="113"/>
      <c r="F254" s="155">
        <v>5</v>
      </c>
      <c r="G254" s="141">
        <f t="shared" si="3"/>
        <v>3559.5</v>
      </c>
      <c r="H254" s="113">
        <v>3559.5</v>
      </c>
      <c r="I254" s="113">
        <v>0</v>
      </c>
      <c r="J254" s="113">
        <v>0</v>
      </c>
      <c r="K254" s="117">
        <v>5413.4920833333299</v>
      </c>
      <c r="L254" s="117">
        <v>12297.180735534401</v>
      </c>
      <c r="M254" s="117">
        <v>3079.5732414458298</v>
      </c>
      <c r="N254" s="117">
        <v>1288.8675128913601</v>
      </c>
      <c r="O254" s="117">
        <v>5.5151199999999997E-2</v>
      </c>
      <c r="P254" s="117">
        <v>1.01426E-2</v>
      </c>
      <c r="Q254" s="117">
        <v>0</v>
      </c>
      <c r="R254" s="117">
        <v>0</v>
      </c>
      <c r="S254" s="117">
        <v>0</v>
      </c>
      <c r="T254" s="117">
        <v>3.1162296943257301E-2</v>
      </c>
      <c r="U254" s="117">
        <v>0</v>
      </c>
      <c r="V254" s="117">
        <v>1</v>
      </c>
      <c r="W254" s="117">
        <v>2.6701900000000001E-2</v>
      </c>
      <c r="X254" s="117">
        <v>0.108639</v>
      </c>
      <c r="Y254" s="117">
        <v>5.2979999999999998E-3</v>
      </c>
      <c r="Z254" s="117">
        <v>5.3598999999999999E-3</v>
      </c>
      <c r="AA254" s="117">
        <v>8.1808999999999996E-3</v>
      </c>
      <c r="AB254" s="117">
        <v>0</v>
      </c>
      <c r="AC254" s="117">
        <v>0</v>
      </c>
      <c r="AD254" s="117">
        <v>2.9038186770235998E-3</v>
      </c>
      <c r="AE254" s="117">
        <v>0</v>
      </c>
      <c r="AF254" s="117">
        <v>0</v>
      </c>
      <c r="AG254" s="117">
        <v>0.11248900000000001</v>
      </c>
      <c r="AH254" s="117">
        <v>0</v>
      </c>
      <c r="AI254" s="117">
        <v>6.6779999999999999E-3</v>
      </c>
      <c r="AJ254" s="117">
        <v>7.6919000000000001E-2</v>
      </c>
      <c r="AK254" s="117">
        <v>0</v>
      </c>
      <c r="AL254" s="117">
        <v>0</v>
      </c>
      <c r="AM254" s="117">
        <v>6.1574999999999998E-2</v>
      </c>
      <c r="AN254" s="125"/>
    </row>
    <row r="255" spans="1:40" ht="15" customHeight="1" x14ac:dyDescent="0.25">
      <c r="A255" s="115" t="s">
        <v>2055</v>
      </c>
      <c r="B255" s="113" t="s">
        <v>1721</v>
      </c>
      <c r="C255" s="66" t="s">
        <v>330</v>
      </c>
      <c r="D255" s="113"/>
      <c r="E255" s="113"/>
      <c r="F255" s="155">
        <v>5</v>
      </c>
      <c r="G255" s="141">
        <f t="shared" si="3"/>
        <v>3575.2</v>
      </c>
      <c r="H255" s="113">
        <v>3575.2</v>
      </c>
      <c r="I255" s="113">
        <v>0</v>
      </c>
      <c r="J255" s="113">
        <v>0</v>
      </c>
      <c r="K255" s="117">
        <v>5623.7287500000002</v>
      </c>
      <c r="L255" s="117">
        <v>12935.871223559299</v>
      </c>
      <c r="M255" s="117">
        <v>3199.1705740124999</v>
      </c>
      <c r="N255" s="117">
        <v>1355.8086629412501</v>
      </c>
      <c r="O255" s="117">
        <v>5.5154700000000001E-2</v>
      </c>
      <c r="P255" s="117">
        <v>1.01426E-2</v>
      </c>
      <c r="Q255" s="117">
        <v>0</v>
      </c>
      <c r="R255" s="117">
        <v>0</v>
      </c>
      <c r="S255" s="117">
        <v>0</v>
      </c>
      <c r="T255" s="117">
        <v>2.6887688986903899E-2</v>
      </c>
      <c r="U255" s="117">
        <v>0</v>
      </c>
      <c r="V255" s="117">
        <v>1</v>
      </c>
      <c r="W255" s="117">
        <v>2.6727799999999999E-2</v>
      </c>
      <c r="X255" s="117">
        <v>0.108517</v>
      </c>
      <c r="Y255" s="117">
        <v>5.2985999999999997E-3</v>
      </c>
      <c r="Z255" s="117">
        <v>5.3598999999999999E-3</v>
      </c>
      <c r="AA255" s="117">
        <v>8.2354999999999998E-3</v>
      </c>
      <c r="AB255" s="117">
        <v>0</v>
      </c>
      <c r="AC255" s="117">
        <v>0</v>
      </c>
      <c r="AD255" s="117">
        <v>2.9304172217161999E-3</v>
      </c>
      <c r="AE255" s="117">
        <v>0</v>
      </c>
      <c r="AF255" s="117">
        <v>0</v>
      </c>
      <c r="AG255" s="117">
        <v>0.13922000000000001</v>
      </c>
      <c r="AH255" s="117">
        <v>0</v>
      </c>
      <c r="AI255" s="117">
        <v>3.9750000000000002E-3</v>
      </c>
      <c r="AJ255" s="117">
        <v>8.3320000000000005E-2</v>
      </c>
      <c r="AK255" s="117">
        <v>0</v>
      </c>
      <c r="AL255" s="117">
        <v>0</v>
      </c>
      <c r="AM255" s="117">
        <v>6.5965999999999997E-2</v>
      </c>
      <c r="AN255" s="125"/>
    </row>
    <row r="256" spans="1:40" ht="15" customHeight="1" x14ac:dyDescent="0.25">
      <c r="A256" s="115" t="s">
        <v>2056</v>
      </c>
      <c r="B256" s="113" t="s">
        <v>1722</v>
      </c>
      <c r="C256" s="66" t="s">
        <v>331</v>
      </c>
      <c r="D256" s="113"/>
      <c r="E256" s="113"/>
      <c r="F256" s="155">
        <v>5</v>
      </c>
      <c r="G256" s="141">
        <f t="shared" si="3"/>
        <v>3564.2</v>
      </c>
      <c r="H256" s="113">
        <v>3564.2</v>
      </c>
      <c r="I256" s="113">
        <v>0</v>
      </c>
      <c r="J256" s="113">
        <v>0</v>
      </c>
      <c r="K256" s="117">
        <v>5469.7492499999998</v>
      </c>
      <c r="L256" s="117">
        <v>12868.221206927599</v>
      </c>
      <c r="M256" s="117">
        <v>3111.5762558474999</v>
      </c>
      <c r="N256" s="117">
        <v>1348.71826469808</v>
      </c>
      <c r="O256" s="117">
        <v>5.5171400000000002E-2</v>
      </c>
      <c r="P256" s="117">
        <v>1.01426E-2</v>
      </c>
      <c r="Q256" s="117">
        <v>0</v>
      </c>
      <c r="R256" s="117">
        <v>0</v>
      </c>
      <c r="S256" s="117">
        <v>0</v>
      </c>
      <c r="T256" s="117">
        <v>2.6887688986903899E-2</v>
      </c>
      <c r="U256" s="117">
        <v>0</v>
      </c>
      <c r="V256" s="117">
        <v>1</v>
      </c>
      <c r="W256" s="117">
        <v>2.6727799999999999E-2</v>
      </c>
      <c r="X256" s="117">
        <v>0.108664</v>
      </c>
      <c r="Y256" s="117">
        <v>5.2984E-3</v>
      </c>
      <c r="Z256" s="117">
        <v>5.3598999999999999E-3</v>
      </c>
      <c r="AA256" s="117">
        <v>8.2354999999999998E-3</v>
      </c>
      <c r="AB256" s="117">
        <v>0</v>
      </c>
      <c r="AC256" s="117">
        <v>0</v>
      </c>
      <c r="AD256" s="117">
        <v>2.9304172217161999E-3</v>
      </c>
      <c r="AE256" s="117">
        <v>0</v>
      </c>
      <c r="AF256" s="117">
        <v>0</v>
      </c>
      <c r="AG256" s="117">
        <v>0.123714</v>
      </c>
      <c r="AH256" s="117">
        <v>0</v>
      </c>
      <c r="AI256" s="117">
        <v>8.9300000000000004E-3</v>
      </c>
      <c r="AJ256" s="117">
        <v>8.0575999999999995E-2</v>
      </c>
      <c r="AK256" s="117">
        <v>0</v>
      </c>
      <c r="AL256" s="117">
        <v>0</v>
      </c>
      <c r="AM256" s="117">
        <v>5.6612000000000003E-2</v>
      </c>
      <c r="AN256" s="125"/>
    </row>
    <row r="257" spans="1:40" ht="15" customHeight="1" x14ac:dyDescent="0.25">
      <c r="A257" s="115" t="s">
        <v>2057</v>
      </c>
      <c r="B257" s="113" t="s">
        <v>1723</v>
      </c>
      <c r="C257" s="66" t="s">
        <v>332</v>
      </c>
      <c r="D257" s="113"/>
      <c r="E257" s="113"/>
      <c r="F257" s="155">
        <v>5</v>
      </c>
      <c r="G257" s="141">
        <f t="shared" si="3"/>
        <v>3571.96</v>
      </c>
      <c r="H257" s="113">
        <v>3571.96</v>
      </c>
      <c r="I257" s="113">
        <v>0</v>
      </c>
      <c r="J257" s="113">
        <v>0</v>
      </c>
      <c r="K257" s="117">
        <v>5849.5675499999998</v>
      </c>
      <c r="L257" s="117">
        <v>13539.2329376415</v>
      </c>
      <c r="M257" s="117">
        <v>3327.6434921685</v>
      </c>
      <c r="N257" s="117">
        <v>1419.0470041942001</v>
      </c>
      <c r="O257" s="117">
        <v>5.5153399999999998E-2</v>
      </c>
      <c r="P257" s="117">
        <v>1.01426E-2</v>
      </c>
      <c r="Q257" s="117">
        <v>0</v>
      </c>
      <c r="R257" s="117">
        <v>0</v>
      </c>
      <c r="S257" s="117">
        <v>0</v>
      </c>
      <c r="T257" s="117">
        <v>2.6887688986903899E-2</v>
      </c>
      <c r="U257" s="117">
        <v>0</v>
      </c>
      <c r="V257" s="117">
        <v>1</v>
      </c>
      <c r="W257" s="117">
        <v>2.6753699999999998E-2</v>
      </c>
      <c r="X257" s="117">
        <v>0.108554</v>
      </c>
      <c r="Y257" s="117">
        <v>5.2984E-3</v>
      </c>
      <c r="Z257" s="117">
        <v>5.3598999999999999E-3</v>
      </c>
      <c r="AA257" s="117">
        <v>8.1700999999999996E-3</v>
      </c>
      <c r="AB257" s="117">
        <v>0</v>
      </c>
      <c r="AC257" s="117">
        <v>0</v>
      </c>
      <c r="AD257" s="117">
        <v>2.9304172217161999E-3</v>
      </c>
      <c r="AE257" s="117">
        <v>0</v>
      </c>
      <c r="AF257" s="117">
        <v>0</v>
      </c>
      <c r="AG257" s="117">
        <v>0.17503099999999999</v>
      </c>
      <c r="AH257" s="117">
        <v>0</v>
      </c>
      <c r="AI257" s="117">
        <v>6.4359999999999999E-3</v>
      </c>
      <c r="AJ257" s="117">
        <v>8.2304000000000002E-2</v>
      </c>
      <c r="AK257" s="117">
        <v>0</v>
      </c>
      <c r="AL257" s="117">
        <v>0</v>
      </c>
      <c r="AM257" s="117">
        <v>5.9944999999999998E-2</v>
      </c>
      <c r="AN257" s="125"/>
    </row>
    <row r="258" spans="1:40" ht="15" customHeight="1" x14ac:dyDescent="0.25">
      <c r="A258" s="115" t="s">
        <v>2058</v>
      </c>
      <c r="B258" s="113" t="s">
        <v>1724</v>
      </c>
      <c r="C258" s="66" t="s">
        <v>333</v>
      </c>
      <c r="D258" s="113"/>
      <c r="E258" s="113"/>
      <c r="F258" s="155">
        <v>5</v>
      </c>
      <c r="G258" s="141">
        <f t="shared" si="3"/>
        <v>4572.3</v>
      </c>
      <c r="H258" s="113">
        <v>4471.5</v>
      </c>
      <c r="I258" s="113">
        <v>0</v>
      </c>
      <c r="J258" s="113">
        <v>100.8</v>
      </c>
      <c r="K258" s="117">
        <v>7535.59339</v>
      </c>
      <c r="L258" s="117">
        <v>16176.5360215491</v>
      </c>
      <c r="M258" s="117">
        <v>4286.7730117693</v>
      </c>
      <c r="N258" s="117">
        <v>1695.4627404185601</v>
      </c>
      <c r="O258" s="117">
        <v>7.4333700000000003E-2</v>
      </c>
      <c r="P258" s="117">
        <v>1.6649199999999999E-2</v>
      </c>
      <c r="Q258" s="117">
        <v>0</v>
      </c>
      <c r="R258" s="117">
        <v>0</v>
      </c>
      <c r="S258" s="117">
        <v>0</v>
      </c>
      <c r="T258" s="117">
        <v>4.5869844768821597E-2</v>
      </c>
      <c r="U258" s="117">
        <v>0</v>
      </c>
      <c r="V258" s="117">
        <v>1</v>
      </c>
      <c r="W258" s="117">
        <v>3.2826300000000003E-2</v>
      </c>
      <c r="X258" s="117">
        <v>0.10729900000000001</v>
      </c>
      <c r="Y258" s="117">
        <v>7.437E-3</v>
      </c>
      <c r="Z258" s="117">
        <v>8.7982000000000008E-3</v>
      </c>
      <c r="AA258" s="117">
        <v>7.3369000000000004E-3</v>
      </c>
      <c r="AB258" s="117">
        <v>0</v>
      </c>
      <c r="AC258" s="117">
        <v>0</v>
      </c>
      <c r="AD258" s="117">
        <v>5.4601519003623497E-3</v>
      </c>
      <c r="AE258" s="117">
        <v>0</v>
      </c>
      <c r="AF258" s="117">
        <v>0</v>
      </c>
      <c r="AG258" s="117">
        <v>0.22117600000000001</v>
      </c>
      <c r="AH258" s="117">
        <v>0</v>
      </c>
      <c r="AI258" s="117">
        <v>1.175E-2</v>
      </c>
      <c r="AJ258" s="117">
        <v>0.110689</v>
      </c>
      <c r="AK258" s="117">
        <v>0</v>
      </c>
      <c r="AL258" s="117">
        <v>0</v>
      </c>
      <c r="AM258" s="117">
        <v>9.0611999999999998E-2</v>
      </c>
      <c r="AN258" s="125"/>
    </row>
    <row r="259" spans="1:40" ht="15" customHeight="1" x14ac:dyDescent="0.25">
      <c r="A259" s="115" t="s">
        <v>2059</v>
      </c>
      <c r="B259" s="113" t="s">
        <v>1725</v>
      </c>
      <c r="C259" s="66" t="s">
        <v>334</v>
      </c>
      <c r="D259" s="113"/>
      <c r="E259" s="113"/>
      <c r="F259" s="155">
        <v>5</v>
      </c>
      <c r="G259" s="141">
        <f t="shared" si="3"/>
        <v>4577.8</v>
      </c>
      <c r="H259" s="113">
        <v>4538</v>
      </c>
      <c r="I259" s="113">
        <v>0</v>
      </c>
      <c r="J259" s="113">
        <v>39.799999999999997</v>
      </c>
      <c r="K259" s="117">
        <v>7705.0070833333302</v>
      </c>
      <c r="L259" s="117">
        <v>17183.5426704604</v>
      </c>
      <c r="M259" s="117">
        <v>4383.1473794958301</v>
      </c>
      <c r="N259" s="117">
        <v>1801.00710729096</v>
      </c>
      <c r="O259" s="117">
        <v>7.4344800000000003E-2</v>
      </c>
      <c r="P259" s="117">
        <v>1.6652400000000001E-2</v>
      </c>
      <c r="Q259" s="117">
        <v>0</v>
      </c>
      <c r="R259" s="117">
        <v>0</v>
      </c>
      <c r="S259" s="117">
        <v>4.516E-3</v>
      </c>
      <c r="T259" s="117">
        <v>4.58980445794058E-2</v>
      </c>
      <c r="U259" s="117">
        <v>0</v>
      </c>
      <c r="V259" s="117">
        <v>1</v>
      </c>
      <c r="W259" s="117">
        <v>3.3315299999999999E-2</v>
      </c>
      <c r="X259" s="117">
        <v>0.119224</v>
      </c>
      <c r="Y259" s="117">
        <v>7.4390000000000003E-3</v>
      </c>
      <c r="Z259" s="117">
        <v>8.7998999999999994E-3</v>
      </c>
      <c r="AA259" s="117">
        <v>7.2807999999999996E-3</v>
      </c>
      <c r="AB259" s="117">
        <v>0</v>
      </c>
      <c r="AC259" s="117">
        <v>0</v>
      </c>
      <c r="AD259" s="117">
        <v>5.4633736954900402E-3</v>
      </c>
      <c r="AE259" s="117">
        <v>0</v>
      </c>
      <c r="AF259" s="117">
        <v>0</v>
      </c>
      <c r="AG259" s="117">
        <v>0.217725</v>
      </c>
      <c r="AH259" s="117">
        <v>0</v>
      </c>
      <c r="AI259" s="117">
        <v>1.1195E-2</v>
      </c>
      <c r="AJ259" s="117">
        <v>0.11056100000000001</v>
      </c>
      <c r="AK259" s="117">
        <v>0</v>
      </c>
      <c r="AL259" s="117">
        <v>5.1539999999999997E-3</v>
      </c>
      <c r="AM259" s="117">
        <v>8.5126999999999994E-2</v>
      </c>
      <c r="AN259" s="125"/>
    </row>
    <row r="260" spans="1:40" ht="15" customHeight="1" x14ac:dyDescent="0.25">
      <c r="A260" s="115" t="s">
        <v>2060</v>
      </c>
      <c r="B260" s="113" t="s">
        <v>1726</v>
      </c>
      <c r="C260" s="66" t="s">
        <v>335</v>
      </c>
      <c r="D260" s="113"/>
      <c r="E260" s="113"/>
      <c r="F260" s="155">
        <v>5</v>
      </c>
      <c r="G260" s="141">
        <f t="shared" si="3"/>
        <v>3208.93</v>
      </c>
      <c r="H260" s="113">
        <v>3208.93</v>
      </c>
      <c r="I260" s="113">
        <v>0</v>
      </c>
      <c r="J260" s="113">
        <v>0</v>
      </c>
      <c r="K260" s="117">
        <v>5672.8886821428596</v>
      </c>
      <c r="L260" s="117">
        <v>12517.6504139933</v>
      </c>
      <c r="M260" s="117">
        <v>3227.1361846106101</v>
      </c>
      <c r="N260" s="117">
        <v>1311.9749398906399</v>
      </c>
      <c r="O260" s="117">
        <v>5.12658E-2</v>
      </c>
      <c r="P260" s="117">
        <v>1.1180600000000001E-2</v>
      </c>
      <c r="Q260" s="117">
        <v>0</v>
      </c>
      <c r="R260" s="117">
        <v>0</v>
      </c>
      <c r="S260" s="117">
        <v>0</v>
      </c>
      <c r="T260" s="117">
        <v>2.6504503615939101E-2</v>
      </c>
      <c r="U260" s="117">
        <v>0</v>
      </c>
      <c r="V260" s="117">
        <v>1</v>
      </c>
      <c r="W260" s="117">
        <v>2.3326099999999999E-2</v>
      </c>
      <c r="X260" s="117">
        <v>7.9602999999999993E-2</v>
      </c>
      <c r="Y260" s="117">
        <v>5.1079999999999997E-3</v>
      </c>
      <c r="Z260" s="117">
        <v>5.9084000000000003E-3</v>
      </c>
      <c r="AA260" s="117">
        <v>5.2018999999999998E-3</v>
      </c>
      <c r="AB260" s="117">
        <v>0</v>
      </c>
      <c r="AC260" s="117">
        <v>0</v>
      </c>
      <c r="AD260" s="117">
        <v>3.07396539505163E-3</v>
      </c>
      <c r="AE260" s="117">
        <v>0</v>
      </c>
      <c r="AF260" s="117">
        <v>0</v>
      </c>
      <c r="AG260" s="117">
        <v>0.208236</v>
      </c>
      <c r="AH260" s="117">
        <v>0</v>
      </c>
      <c r="AI260" s="117">
        <v>1.3055000000000001E-2</v>
      </c>
      <c r="AJ260" s="117">
        <v>8.1034999999999996E-2</v>
      </c>
      <c r="AK260" s="117">
        <v>0</v>
      </c>
      <c r="AL260" s="117">
        <v>0</v>
      </c>
      <c r="AM260" s="117">
        <v>6.1352999999999998E-2</v>
      </c>
      <c r="AN260" s="125"/>
    </row>
    <row r="261" spans="1:40" ht="15" customHeight="1" x14ac:dyDescent="0.25">
      <c r="A261" s="115" t="s">
        <v>2061</v>
      </c>
      <c r="B261" s="113" t="s">
        <v>1727</v>
      </c>
      <c r="C261" s="66" t="s">
        <v>336</v>
      </c>
      <c r="D261" s="113"/>
      <c r="E261" s="113"/>
      <c r="F261" s="155">
        <v>5</v>
      </c>
      <c r="G261" s="141">
        <f t="shared" si="3"/>
        <v>6256.6</v>
      </c>
      <c r="H261" s="113">
        <v>5131.2</v>
      </c>
      <c r="I261" s="113">
        <v>0</v>
      </c>
      <c r="J261" s="113">
        <v>1125.4000000000001</v>
      </c>
      <c r="K261" s="117">
        <v>10191.1310190476</v>
      </c>
      <c r="L261" s="117">
        <v>22384.286397814602</v>
      </c>
      <c r="M261" s="117">
        <v>5797.4287028056197</v>
      </c>
      <c r="N261" s="117">
        <v>2346.0970573549498</v>
      </c>
      <c r="O261" s="117">
        <v>9.6867800000000004E-2</v>
      </c>
      <c r="P261" s="117">
        <v>2.2223400000000001E-2</v>
      </c>
      <c r="Q261" s="117">
        <v>0</v>
      </c>
      <c r="R261" s="117">
        <v>0</v>
      </c>
      <c r="S261" s="117">
        <v>6.9905000000000002E-3</v>
      </c>
      <c r="T261" s="117">
        <v>7.2511092181939907E-2</v>
      </c>
      <c r="U261" s="117">
        <v>0</v>
      </c>
      <c r="V261" s="117">
        <v>1</v>
      </c>
      <c r="W261" s="117">
        <v>4.23592E-2</v>
      </c>
      <c r="X261" s="117">
        <v>0.15371399999999999</v>
      </c>
      <c r="Y261" s="117">
        <v>9.8271000000000001E-3</v>
      </c>
      <c r="Z261" s="117">
        <v>1.1743999999999999E-2</v>
      </c>
      <c r="AA261" s="117">
        <v>1.0107400000000001E-2</v>
      </c>
      <c r="AB261" s="117">
        <v>0</v>
      </c>
      <c r="AC261" s="117">
        <v>0</v>
      </c>
      <c r="AD261" s="117">
        <v>8.5573767082858E-3</v>
      </c>
      <c r="AE261" s="117">
        <v>0</v>
      </c>
      <c r="AF261" s="117">
        <v>0</v>
      </c>
      <c r="AG261" s="117">
        <v>0.27000800000000003</v>
      </c>
      <c r="AH261" s="117">
        <v>0</v>
      </c>
      <c r="AI261" s="117">
        <v>1.9616999999999999E-2</v>
      </c>
      <c r="AJ261" s="117">
        <v>0.14214599999999999</v>
      </c>
      <c r="AK261" s="117">
        <v>0</v>
      </c>
      <c r="AL261" s="117">
        <v>6.6230000000000004E-3</v>
      </c>
      <c r="AM261" s="117">
        <v>0.108962</v>
      </c>
      <c r="AN261" s="125"/>
    </row>
    <row r="262" spans="1:40" ht="15" customHeight="1" x14ac:dyDescent="0.25">
      <c r="A262" s="115" t="s">
        <v>2062</v>
      </c>
      <c r="B262" s="113" t="s">
        <v>1728</v>
      </c>
      <c r="C262" s="66" t="s">
        <v>337</v>
      </c>
      <c r="D262" s="113"/>
      <c r="E262" s="113"/>
      <c r="F262" s="155">
        <v>5</v>
      </c>
      <c r="G262" s="141">
        <f t="shared" si="3"/>
        <v>2767.8</v>
      </c>
      <c r="H262" s="113">
        <v>2767.8</v>
      </c>
      <c r="I262" s="113">
        <v>0</v>
      </c>
      <c r="J262" s="113">
        <v>0</v>
      </c>
      <c r="K262" s="117">
        <v>5207.3506380952404</v>
      </c>
      <c r="L262" s="117">
        <v>12189.9353275144</v>
      </c>
      <c r="M262" s="117">
        <v>2962.30555749324</v>
      </c>
      <c r="N262" s="117">
        <v>1277.62712167679</v>
      </c>
      <c r="O262" s="117">
        <v>4.6727999999999999E-2</v>
      </c>
      <c r="P262" s="117">
        <v>1.09211E-2</v>
      </c>
      <c r="Q262" s="117">
        <v>0</v>
      </c>
      <c r="R262" s="117">
        <v>0</v>
      </c>
      <c r="S262" s="117">
        <v>0</v>
      </c>
      <c r="T262" s="117">
        <v>2.49018233278641E-2</v>
      </c>
      <c r="U262" s="117">
        <v>0</v>
      </c>
      <c r="V262" s="117">
        <v>1</v>
      </c>
      <c r="W262" s="117">
        <v>1.9980299999999999E-2</v>
      </c>
      <c r="X262" s="117">
        <v>9.9371000000000001E-2</v>
      </c>
      <c r="Y262" s="117">
        <v>4.7968000000000004E-3</v>
      </c>
      <c r="Z262" s="117">
        <v>5.7711999999999998E-3</v>
      </c>
      <c r="AA262" s="117">
        <v>4.4267000000000004E-3</v>
      </c>
      <c r="AB262" s="117">
        <v>0</v>
      </c>
      <c r="AC262" s="117">
        <v>0</v>
      </c>
      <c r="AD262" s="117">
        <v>2.8858472011083301E-3</v>
      </c>
      <c r="AE262" s="117">
        <v>0</v>
      </c>
      <c r="AF262" s="117">
        <v>0</v>
      </c>
      <c r="AG262" s="117">
        <v>0.16173899999999999</v>
      </c>
      <c r="AH262" s="117">
        <v>0</v>
      </c>
      <c r="AI262" s="117">
        <v>1.0314E-2</v>
      </c>
      <c r="AJ262" s="117">
        <v>8.0980999999999997E-2</v>
      </c>
      <c r="AK262" s="117">
        <v>0</v>
      </c>
      <c r="AL262" s="117">
        <v>0</v>
      </c>
      <c r="AM262" s="117">
        <v>5.0722999999999997E-2</v>
      </c>
      <c r="AN262" s="125"/>
    </row>
    <row r="263" spans="1:40" ht="15" customHeight="1" x14ac:dyDescent="0.25">
      <c r="A263" s="115" t="s">
        <v>2063</v>
      </c>
      <c r="B263" s="113" t="s">
        <v>1729</v>
      </c>
      <c r="C263" s="66" t="s">
        <v>338</v>
      </c>
      <c r="D263" s="113"/>
      <c r="E263" s="113"/>
      <c r="F263" s="155">
        <v>5</v>
      </c>
      <c r="G263" s="141">
        <f t="shared" si="3"/>
        <v>4580.3</v>
      </c>
      <c r="H263" s="113">
        <v>4580.3</v>
      </c>
      <c r="I263" s="113">
        <v>0</v>
      </c>
      <c r="J263" s="113">
        <v>0</v>
      </c>
      <c r="K263" s="117">
        <v>7588.0572035714304</v>
      </c>
      <c r="L263" s="117">
        <v>16928.7536399491</v>
      </c>
      <c r="M263" s="117">
        <v>4316.6181013956802</v>
      </c>
      <c r="N263" s="117">
        <v>1774.3026690030699</v>
      </c>
      <c r="O263" s="117">
        <v>7.4440199999999998E-2</v>
      </c>
      <c r="P263" s="117">
        <v>1.6671600000000002E-2</v>
      </c>
      <c r="Q263" s="117">
        <v>0</v>
      </c>
      <c r="R263" s="117">
        <v>0</v>
      </c>
      <c r="S263" s="117">
        <v>4.6087999999999997E-3</v>
      </c>
      <c r="T263" s="117">
        <v>4.6060523054115503E-2</v>
      </c>
      <c r="U263" s="117">
        <v>0</v>
      </c>
      <c r="V263" s="117">
        <v>1</v>
      </c>
      <c r="W263" s="117">
        <v>3.33023E-2</v>
      </c>
      <c r="X263" s="117">
        <v>0.117392</v>
      </c>
      <c r="Y263" s="117">
        <v>7.4568999999999998E-3</v>
      </c>
      <c r="Z263" s="117">
        <v>8.8100999999999995E-3</v>
      </c>
      <c r="AA263" s="117">
        <v>7.4310000000000001E-3</v>
      </c>
      <c r="AB263" s="117">
        <v>0</v>
      </c>
      <c r="AC263" s="117">
        <v>0</v>
      </c>
      <c r="AD263" s="117">
        <v>5.4865591507001097E-3</v>
      </c>
      <c r="AE263" s="117">
        <v>0</v>
      </c>
      <c r="AF263" s="117">
        <v>0</v>
      </c>
      <c r="AG263" s="117">
        <v>0.21882299999999999</v>
      </c>
      <c r="AH263" s="117">
        <v>0</v>
      </c>
      <c r="AI263" s="117">
        <v>9.4780000000000003E-3</v>
      </c>
      <c r="AJ263" s="117">
        <v>0.102601</v>
      </c>
      <c r="AK263" s="117">
        <v>0</v>
      </c>
      <c r="AL263" s="117">
        <v>5.1710000000000002E-3</v>
      </c>
      <c r="AM263" s="117">
        <v>8.0387E-2</v>
      </c>
      <c r="AN263" s="125"/>
    </row>
    <row r="264" spans="1:40" ht="15" customHeight="1" x14ac:dyDescent="0.25">
      <c r="A264" s="115" t="s">
        <v>2064</v>
      </c>
      <c r="B264" s="113" t="s">
        <v>1730</v>
      </c>
      <c r="C264" s="66" t="s">
        <v>339</v>
      </c>
      <c r="D264" s="113"/>
      <c r="E264" s="113"/>
      <c r="F264" s="155">
        <v>5</v>
      </c>
      <c r="G264" s="141">
        <f t="shared" si="3"/>
        <v>6211.0999999999995</v>
      </c>
      <c r="H264" s="113">
        <v>5975.2</v>
      </c>
      <c r="I264" s="113">
        <v>0</v>
      </c>
      <c r="J264" s="113">
        <v>235.9</v>
      </c>
      <c r="K264" s="117">
        <v>10649.6040725397</v>
      </c>
      <c r="L264" s="117">
        <v>23892.166843815801</v>
      </c>
      <c r="M264" s="117">
        <v>6058.2402687456497</v>
      </c>
      <c r="N264" s="117">
        <v>2504.1380069003399</v>
      </c>
      <c r="O264" s="117">
        <v>9.6943100000000004E-2</v>
      </c>
      <c r="P264" s="117">
        <v>2.2239499999999999E-2</v>
      </c>
      <c r="Q264" s="117">
        <v>0</v>
      </c>
      <c r="R264" s="117">
        <v>0</v>
      </c>
      <c r="S264" s="117">
        <v>6.9905000000000002E-3</v>
      </c>
      <c r="T264" s="117">
        <v>7.4183923326657603E-2</v>
      </c>
      <c r="U264" s="117">
        <v>0</v>
      </c>
      <c r="V264" s="117">
        <v>1</v>
      </c>
      <c r="W264" s="117">
        <v>4.2929200000000001E-2</v>
      </c>
      <c r="X264" s="117">
        <v>0.140016</v>
      </c>
      <c r="Y264" s="117">
        <v>9.8411999999999996E-3</v>
      </c>
      <c r="Z264" s="117">
        <v>1.17524E-2</v>
      </c>
      <c r="AA264" s="117">
        <v>1.0132499999999999E-2</v>
      </c>
      <c r="AB264" s="117">
        <v>0</v>
      </c>
      <c r="AC264" s="117">
        <v>0</v>
      </c>
      <c r="AD264" s="117">
        <v>8.9169214541790706E-3</v>
      </c>
      <c r="AE264" s="117">
        <v>0</v>
      </c>
      <c r="AF264" s="117">
        <v>0</v>
      </c>
      <c r="AG264" s="117">
        <v>0.348549</v>
      </c>
      <c r="AH264" s="117">
        <v>0</v>
      </c>
      <c r="AI264" s="117">
        <v>1.316E-2</v>
      </c>
      <c r="AJ264" s="117">
        <v>0.15346099999999999</v>
      </c>
      <c r="AK264" s="117">
        <v>0</v>
      </c>
      <c r="AL264" s="117">
        <v>6.9969999999999997E-3</v>
      </c>
      <c r="AM264" s="117">
        <v>0.105988</v>
      </c>
      <c r="AN264" s="125"/>
    </row>
    <row r="265" spans="1:40" ht="15" customHeight="1" x14ac:dyDescent="0.25">
      <c r="A265" s="115" t="s">
        <v>2065</v>
      </c>
      <c r="B265" s="113" t="s">
        <v>1731</v>
      </c>
      <c r="C265" s="66" t="s">
        <v>340</v>
      </c>
      <c r="D265" s="113"/>
      <c r="E265" s="113"/>
      <c r="F265" s="155">
        <v>5</v>
      </c>
      <c r="G265" s="141">
        <f t="shared" si="3"/>
        <v>3171.42</v>
      </c>
      <c r="H265" s="113">
        <v>2685</v>
      </c>
      <c r="I265" s="113">
        <v>0</v>
      </c>
      <c r="J265" s="113">
        <v>486.42</v>
      </c>
      <c r="K265" s="117">
        <v>4666.9157678571401</v>
      </c>
      <c r="L265" s="117">
        <v>10903.882777971499</v>
      </c>
      <c r="M265" s="117">
        <v>2654.8683728608898</v>
      </c>
      <c r="N265" s="117">
        <v>1142.83595395919</v>
      </c>
      <c r="O265" s="117">
        <v>5.3863599999999998E-2</v>
      </c>
      <c r="P265" s="117">
        <v>1.11775E-2</v>
      </c>
      <c r="Q265" s="117">
        <v>0</v>
      </c>
      <c r="R265" s="117">
        <v>0</v>
      </c>
      <c r="S265" s="117">
        <v>0</v>
      </c>
      <c r="T265" s="117">
        <v>2.6441559709920199E-2</v>
      </c>
      <c r="U265" s="117">
        <v>0</v>
      </c>
      <c r="V265" s="117">
        <v>1</v>
      </c>
      <c r="W265" s="117">
        <v>2.0729600000000001E-2</v>
      </c>
      <c r="X265" s="117">
        <v>8.2250000000000004E-2</v>
      </c>
      <c r="Y265" s="117">
        <v>5.9896000000000003E-3</v>
      </c>
      <c r="Z265" s="117">
        <v>5.9067E-3</v>
      </c>
      <c r="AA265" s="117">
        <v>5.4536000000000003E-3</v>
      </c>
      <c r="AB265" s="117">
        <v>0</v>
      </c>
      <c r="AC265" s="117">
        <v>0</v>
      </c>
      <c r="AD265" s="117">
        <v>3.3043544508414399E-3</v>
      </c>
      <c r="AE265" s="117">
        <v>0</v>
      </c>
      <c r="AF265" s="117">
        <v>0</v>
      </c>
      <c r="AG265" s="117">
        <v>7.0999999999999994E-2</v>
      </c>
      <c r="AH265" s="117">
        <v>0</v>
      </c>
      <c r="AI265" s="117">
        <v>5.7840000000000001E-3</v>
      </c>
      <c r="AJ265" s="117">
        <v>9.332E-2</v>
      </c>
      <c r="AK265" s="117">
        <v>0</v>
      </c>
      <c r="AL265" s="117">
        <v>0</v>
      </c>
      <c r="AM265" s="117">
        <v>4.8091000000000002E-2</v>
      </c>
      <c r="AN265" s="125"/>
    </row>
    <row r="266" spans="1:40" ht="15" customHeight="1" x14ac:dyDescent="0.25">
      <c r="A266" s="115" t="s">
        <v>2066</v>
      </c>
      <c r="B266" s="113" t="s">
        <v>1732</v>
      </c>
      <c r="C266" s="66" t="s">
        <v>341</v>
      </c>
      <c r="D266" s="113"/>
      <c r="E266" s="113"/>
      <c r="F266" s="155">
        <v>5</v>
      </c>
      <c r="G266" s="141">
        <f t="shared" si="3"/>
        <v>3165.2999999999997</v>
      </c>
      <c r="H266" s="113">
        <v>2595.6999999999998</v>
      </c>
      <c r="I266" s="113">
        <v>0</v>
      </c>
      <c r="J266" s="113">
        <v>569.6</v>
      </c>
      <c r="K266" s="117">
        <v>5118.9144345238101</v>
      </c>
      <c r="L266" s="117">
        <v>11805.9522037975</v>
      </c>
      <c r="M266" s="117">
        <v>2911.99685436756</v>
      </c>
      <c r="N266" s="117">
        <v>1237.3818504800099</v>
      </c>
      <c r="O266" s="117">
        <v>5.2524899999999999E-2</v>
      </c>
      <c r="P266" s="117">
        <v>1.11775E-2</v>
      </c>
      <c r="Q266" s="117">
        <v>0</v>
      </c>
      <c r="R266" s="117">
        <v>0</v>
      </c>
      <c r="S266" s="117">
        <v>0</v>
      </c>
      <c r="T266" s="117">
        <v>2.6452010833382601E-2</v>
      </c>
      <c r="U266" s="117">
        <v>0</v>
      </c>
      <c r="V266" s="117">
        <v>1</v>
      </c>
      <c r="W266" s="117">
        <v>1.93476E-2</v>
      </c>
      <c r="X266" s="117">
        <v>8.2782999999999995E-2</v>
      </c>
      <c r="Y266" s="117">
        <v>5.9541000000000004E-3</v>
      </c>
      <c r="Z266" s="117">
        <v>5.9067E-3</v>
      </c>
      <c r="AA266" s="117">
        <v>5.4995E-3</v>
      </c>
      <c r="AB266" s="117">
        <v>0</v>
      </c>
      <c r="AC266" s="117">
        <v>0</v>
      </c>
      <c r="AD266" s="117">
        <v>3.3055930752356501E-3</v>
      </c>
      <c r="AE266" s="117">
        <v>0</v>
      </c>
      <c r="AF266" s="117">
        <v>0</v>
      </c>
      <c r="AG266" s="117">
        <v>0.136017</v>
      </c>
      <c r="AH266" s="117">
        <v>0</v>
      </c>
      <c r="AI266" s="117">
        <v>7.7679999999999997E-3</v>
      </c>
      <c r="AJ266" s="117">
        <v>9.2147000000000007E-2</v>
      </c>
      <c r="AK266" s="117">
        <v>0</v>
      </c>
      <c r="AL266" s="117">
        <v>0</v>
      </c>
      <c r="AM266" s="117">
        <v>4.9128999999999999E-2</v>
      </c>
      <c r="AN266" s="125"/>
    </row>
    <row r="267" spans="1:40" ht="15" customHeight="1" x14ac:dyDescent="0.25">
      <c r="A267" s="115" t="s">
        <v>2067</v>
      </c>
      <c r="B267" s="113" t="s">
        <v>1733</v>
      </c>
      <c r="C267" s="66" t="s">
        <v>342</v>
      </c>
      <c r="D267" s="113"/>
      <c r="E267" s="113"/>
      <c r="F267" s="155">
        <v>5</v>
      </c>
      <c r="G267" s="141">
        <f t="shared" ref="G267:G330" si="4">H267+J267</f>
        <v>4456.6000000000004</v>
      </c>
      <c r="H267" s="113">
        <v>4456.6000000000004</v>
      </c>
      <c r="I267" s="113">
        <v>0</v>
      </c>
      <c r="J267" s="113">
        <v>0</v>
      </c>
      <c r="K267" s="117">
        <v>7702.0193261904797</v>
      </c>
      <c r="L267" s="117">
        <v>17659.943651341899</v>
      </c>
      <c r="M267" s="117">
        <v>4381.4477340899803</v>
      </c>
      <c r="N267" s="117">
        <v>1850.9386940971499</v>
      </c>
      <c r="O267" s="117">
        <v>7.04351E-2</v>
      </c>
      <c r="P267" s="117">
        <v>1.6530699999999999E-2</v>
      </c>
      <c r="Q267" s="117">
        <v>0</v>
      </c>
      <c r="R267" s="117">
        <v>0</v>
      </c>
      <c r="S267" s="117">
        <v>4.516E-3</v>
      </c>
      <c r="T267" s="117">
        <v>4.8544301330543001E-2</v>
      </c>
      <c r="U267" s="117">
        <v>0</v>
      </c>
      <c r="V267" s="117">
        <v>1</v>
      </c>
      <c r="W267" s="117">
        <v>3.0088E-2</v>
      </c>
      <c r="X267" s="117">
        <v>0.13422200000000001</v>
      </c>
      <c r="Y267" s="117">
        <v>7.2451E-3</v>
      </c>
      <c r="Z267" s="117">
        <v>8.7355999999999996E-3</v>
      </c>
      <c r="AA267" s="117">
        <v>7.3198999999999998E-3</v>
      </c>
      <c r="AB267" s="117">
        <v>0</v>
      </c>
      <c r="AC267" s="117">
        <v>0</v>
      </c>
      <c r="AD267" s="117">
        <v>5.3005317114871399E-3</v>
      </c>
      <c r="AE267" s="117">
        <v>0</v>
      </c>
      <c r="AF267" s="117">
        <v>0</v>
      </c>
      <c r="AG267" s="117">
        <v>0.22617100000000001</v>
      </c>
      <c r="AH267" s="117">
        <v>0</v>
      </c>
      <c r="AI267" s="117">
        <v>1.0392E-2</v>
      </c>
      <c r="AJ267" s="117">
        <v>0.114442</v>
      </c>
      <c r="AK267" s="117">
        <v>0</v>
      </c>
      <c r="AL267" s="117">
        <v>4.5890000000000002E-3</v>
      </c>
      <c r="AM267" s="117">
        <v>6.8992999999999999E-2</v>
      </c>
      <c r="AN267" s="125"/>
    </row>
    <row r="268" spans="1:40" ht="15" customHeight="1" x14ac:dyDescent="0.25">
      <c r="A268" s="115" t="s">
        <v>2068</v>
      </c>
      <c r="B268" s="113" t="s">
        <v>1734</v>
      </c>
      <c r="C268" s="66" t="s">
        <v>343</v>
      </c>
      <c r="D268" s="113"/>
      <c r="E268" s="113"/>
      <c r="F268" s="155">
        <v>5</v>
      </c>
      <c r="G268" s="141">
        <f t="shared" si="4"/>
        <v>3670.1</v>
      </c>
      <c r="H268" s="113">
        <v>3569.1</v>
      </c>
      <c r="I268" s="113">
        <v>0</v>
      </c>
      <c r="J268" s="113">
        <v>101</v>
      </c>
      <c r="K268" s="117">
        <v>5122.6763501587302</v>
      </c>
      <c r="L268" s="117">
        <v>12076.265529571299</v>
      </c>
      <c r="M268" s="117">
        <v>2914.1368953147999</v>
      </c>
      <c r="N268" s="117">
        <v>1265.71339015437</v>
      </c>
      <c r="O268" s="117">
        <v>4.7173600000000003E-2</v>
      </c>
      <c r="P268" s="117">
        <v>1.0722499999999999E-2</v>
      </c>
      <c r="Q268" s="117">
        <v>0</v>
      </c>
      <c r="R268" s="117">
        <v>0</v>
      </c>
      <c r="S268" s="117">
        <v>0</v>
      </c>
      <c r="T268" s="117">
        <v>1.61330824690941E-2</v>
      </c>
      <c r="U268" s="117">
        <v>0</v>
      </c>
      <c r="V268" s="117">
        <v>1</v>
      </c>
      <c r="W268" s="117">
        <v>1.3079800000000001E-2</v>
      </c>
      <c r="X268" s="117">
        <v>5.0269000000000001E-2</v>
      </c>
      <c r="Y268" s="117">
        <v>4.9874000000000003E-3</v>
      </c>
      <c r="Z268" s="117">
        <v>5.6663E-3</v>
      </c>
      <c r="AA268" s="117">
        <v>6.7055999999999999E-3</v>
      </c>
      <c r="AB268" s="117">
        <v>3.3895000000000002E-3</v>
      </c>
      <c r="AC268" s="117">
        <v>0</v>
      </c>
      <c r="AD268" s="117">
        <v>3.29560265038043E-3</v>
      </c>
      <c r="AE268" s="117">
        <v>0</v>
      </c>
      <c r="AF268" s="117">
        <v>0</v>
      </c>
      <c r="AG268" s="117">
        <v>0.19486500000000001</v>
      </c>
      <c r="AH268" s="117">
        <v>0</v>
      </c>
      <c r="AI268" s="117">
        <v>6.43E-3</v>
      </c>
      <c r="AJ268" s="117">
        <v>8.8283E-2</v>
      </c>
      <c r="AK268" s="117">
        <v>0</v>
      </c>
      <c r="AL268" s="117">
        <v>0</v>
      </c>
      <c r="AM268" s="117">
        <v>5.5125E-2</v>
      </c>
      <c r="AN268" s="125"/>
    </row>
    <row r="269" spans="1:40" ht="15" customHeight="1" x14ac:dyDescent="0.25">
      <c r="A269" s="115" t="s">
        <v>2069</v>
      </c>
      <c r="B269" s="113" t="s">
        <v>1735</v>
      </c>
      <c r="C269" s="66" t="s">
        <v>344</v>
      </c>
      <c r="D269" s="113"/>
      <c r="E269" s="113"/>
      <c r="F269" s="155">
        <v>5</v>
      </c>
      <c r="G269" s="141">
        <f t="shared" si="4"/>
        <v>3567.9</v>
      </c>
      <c r="H269" s="113">
        <v>3567.9</v>
      </c>
      <c r="I269" s="113">
        <v>0</v>
      </c>
      <c r="J269" s="113">
        <v>0</v>
      </c>
      <c r="K269" s="117">
        <v>5376.67949047619</v>
      </c>
      <c r="L269" s="117">
        <v>12512.718522118699</v>
      </c>
      <c r="M269" s="117">
        <v>3058.6316617471898</v>
      </c>
      <c r="N269" s="117">
        <v>1311.4580283032601</v>
      </c>
      <c r="O269" s="117">
        <v>5.5176799999999998E-2</v>
      </c>
      <c r="P269" s="117">
        <v>1.01458E-2</v>
      </c>
      <c r="Q269" s="117">
        <v>0</v>
      </c>
      <c r="R269" s="117">
        <v>0</v>
      </c>
      <c r="S269" s="117">
        <v>0</v>
      </c>
      <c r="T269" s="117">
        <v>2.68416289804899E-2</v>
      </c>
      <c r="U269" s="117">
        <v>0</v>
      </c>
      <c r="V269" s="117">
        <v>1</v>
      </c>
      <c r="W269" s="117">
        <v>2.6805499999999999E-2</v>
      </c>
      <c r="X269" s="117">
        <v>0.108017</v>
      </c>
      <c r="Y269" s="117">
        <v>5.2994000000000001E-3</v>
      </c>
      <c r="Z269" s="117">
        <v>5.3616000000000002E-3</v>
      </c>
      <c r="AA269" s="117">
        <v>7.3642999999999998E-3</v>
      </c>
      <c r="AB269" s="117">
        <v>0</v>
      </c>
      <c r="AC269" s="117">
        <v>0</v>
      </c>
      <c r="AD269" s="117">
        <v>2.93163148431419E-3</v>
      </c>
      <c r="AE269" s="117">
        <v>0</v>
      </c>
      <c r="AF269" s="117">
        <v>0</v>
      </c>
      <c r="AG269" s="117">
        <v>0.13825499999999999</v>
      </c>
      <c r="AH269" s="117">
        <v>0</v>
      </c>
      <c r="AI269" s="117">
        <v>4.4089999999999997E-3</v>
      </c>
      <c r="AJ269" s="117">
        <v>7.8675999999999996E-2</v>
      </c>
      <c r="AK269" s="117">
        <v>0</v>
      </c>
      <c r="AL269" s="117">
        <v>0</v>
      </c>
      <c r="AM269" s="117">
        <v>4.0985000000000001E-2</v>
      </c>
      <c r="AN269" s="125"/>
    </row>
    <row r="270" spans="1:40" ht="15" customHeight="1" x14ac:dyDescent="0.25">
      <c r="A270" s="115" t="s">
        <v>2070</v>
      </c>
      <c r="B270" s="113" t="s">
        <v>1736</v>
      </c>
      <c r="C270" s="66" t="s">
        <v>345</v>
      </c>
      <c r="D270" s="113"/>
      <c r="E270" s="113"/>
      <c r="F270" s="155">
        <v>5</v>
      </c>
      <c r="G270" s="141">
        <f t="shared" si="4"/>
        <v>1869.4</v>
      </c>
      <c r="H270" s="113">
        <v>1700.4</v>
      </c>
      <c r="I270" s="113">
        <v>0</v>
      </c>
      <c r="J270" s="113">
        <v>169</v>
      </c>
      <c r="K270" s="117">
        <v>2745.76304126984</v>
      </c>
      <c r="L270" s="117">
        <v>6227.3092796122301</v>
      </c>
      <c r="M270" s="117">
        <v>1561.98222128717</v>
      </c>
      <c r="N270" s="117">
        <v>652.68428559615802</v>
      </c>
      <c r="O270" s="117">
        <v>2.75503E-2</v>
      </c>
      <c r="P270" s="117">
        <v>5.7216999999999997E-3</v>
      </c>
      <c r="Q270" s="117">
        <v>0</v>
      </c>
      <c r="R270" s="117">
        <v>0</v>
      </c>
      <c r="S270" s="117">
        <v>0</v>
      </c>
      <c r="T270" s="117">
        <v>1.1320367430170701E-2</v>
      </c>
      <c r="U270" s="117">
        <v>0</v>
      </c>
      <c r="V270" s="117">
        <v>1</v>
      </c>
      <c r="W270" s="117">
        <v>1.28828E-2</v>
      </c>
      <c r="X270" s="117">
        <v>3.9544000000000003E-2</v>
      </c>
      <c r="Y270" s="117">
        <v>2.7656999999999998E-3</v>
      </c>
      <c r="Z270" s="117">
        <v>3.0236E-3</v>
      </c>
      <c r="AA270" s="117">
        <v>3.9994000000000002E-3</v>
      </c>
      <c r="AB270" s="117">
        <v>0</v>
      </c>
      <c r="AC270" s="117">
        <v>0</v>
      </c>
      <c r="AD270" s="117">
        <v>1.1338463570915701E-3</v>
      </c>
      <c r="AE270" s="117">
        <v>0</v>
      </c>
      <c r="AF270" s="117">
        <v>0</v>
      </c>
      <c r="AG270" s="117">
        <v>7.3787000000000005E-2</v>
      </c>
      <c r="AH270" s="117">
        <v>0</v>
      </c>
      <c r="AI270" s="117">
        <v>2.689E-3</v>
      </c>
      <c r="AJ270" s="117">
        <v>3.8748999999999999E-2</v>
      </c>
      <c r="AK270" s="117">
        <v>0</v>
      </c>
      <c r="AL270" s="117">
        <v>0</v>
      </c>
      <c r="AM270" s="117">
        <v>4.1251000000000003E-2</v>
      </c>
      <c r="AN270" s="125"/>
    </row>
    <row r="271" spans="1:40" ht="15" customHeight="1" x14ac:dyDescent="0.25">
      <c r="A271" s="115" t="s">
        <v>2071</v>
      </c>
      <c r="B271" s="113" t="s">
        <v>1737</v>
      </c>
      <c r="C271" s="66" t="s">
        <v>346</v>
      </c>
      <c r="D271" s="113"/>
      <c r="E271" s="113"/>
      <c r="F271" s="155">
        <v>5</v>
      </c>
      <c r="G271" s="141">
        <f t="shared" si="4"/>
        <v>2762.24</v>
      </c>
      <c r="H271" s="113">
        <v>2762.24</v>
      </c>
      <c r="I271" s="113">
        <v>0</v>
      </c>
      <c r="J271" s="113">
        <v>0</v>
      </c>
      <c r="K271" s="117">
        <v>5597.4517595238103</v>
      </c>
      <c r="L271" s="117">
        <v>12674.054822588099</v>
      </c>
      <c r="M271" s="117">
        <v>3184.22238244031</v>
      </c>
      <c r="N271" s="117">
        <v>1328.36768595546</v>
      </c>
      <c r="O271" s="117">
        <v>4.67331E-2</v>
      </c>
      <c r="P271" s="117">
        <v>9.7678000000000001E-3</v>
      </c>
      <c r="Q271" s="117">
        <v>0</v>
      </c>
      <c r="R271" s="117">
        <v>0</v>
      </c>
      <c r="S271" s="117">
        <v>0</v>
      </c>
      <c r="T271" s="117">
        <v>2.63129709316305E-2</v>
      </c>
      <c r="U271" s="117">
        <v>0</v>
      </c>
      <c r="V271" s="117">
        <v>1</v>
      </c>
      <c r="W271" s="117">
        <v>1.3579300000000001E-2</v>
      </c>
      <c r="X271" s="117">
        <v>9.7020999999999996E-2</v>
      </c>
      <c r="Y271" s="117">
        <v>4.7977000000000002E-3</v>
      </c>
      <c r="Z271" s="117">
        <v>5.1618000000000002E-3</v>
      </c>
      <c r="AA271" s="117">
        <v>0</v>
      </c>
      <c r="AB271" s="117">
        <v>0</v>
      </c>
      <c r="AC271" s="117">
        <v>0</v>
      </c>
      <c r="AD271" s="117">
        <v>4.5098276627077404E-3</v>
      </c>
      <c r="AE271" s="117">
        <v>0</v>
      </c>
      <c r="AF271" s="117">
        <v>0</v>
      </c>
      <c r="AG271" s="117">
        <v>0.21111199999999999</v>
      </c>
      <c r="AH271" s="117">
        <v>0</v>
      </c>
      <c r="AI271" s="117">
        <v>1.5796999999999999E-2</v>
      </c>
      <c r="AJ271" s="117">
        <v>7.8829999999999997E-2</v>
      </c>
      <c r="AK271" s="117">
        <v>0</v>
      </c>
      <c r="AL271" s="117">
        <v>0</v>
      </c>
      <c r="AM271" s="117">
        <v>7.7408000000000005E-2</v>
      </c>
      <c r="AN271" s="125"/>
    </row>
    <row r="272" spans="1:40" ht="15" customHeight="1" x14ac:dyDescent="0.25">
      <c r="A272" s="115" t="s">
        <v>2072</v>
      </c>
      <c r="B272" s="113" t="s">
        <v>1738</v>
      </c>
      <c r="C272" s="66" t="s">
        <v>347</v>
      </c>
      <c r="D272" s="113"/>
      <c r="E272" s="113"/>
      <c r="F272" s="155">
        <v>5</v>
      </c>
      <c r="G272" s="141">
        <f t="shared" si="4"/>
        <v>2066.5</v>
      </c>
      <c r="H272" s="113">
        <v>1762.3</v>
      </c>
      <c r="I272" s="113">
        <v>0</v>
      </c>
      <c r="J272" s="113">
        <v>304.2</v>
      </c>
      <c r="K272" s="117">
        <v>2396.65411428571</v>
      </c>
      <c r="L272" s="117">
        <v>5471.0945978019899</v>
      </c>
      <c r="M272" s="117">
        <v>1363.38462599371</v>
      </c>
      <c r="N272" s="117">
        <v>573.42542479562599</v>
      </c>
      <c r="O272" s="117">
        <v>2.8964400000000001E-2</v>
      </c>
      <c r="P272" s="117">
        <v>6.1926000000000004E-3</v>
      </c>
      <c r="Q272" s="117">
        <v>0</v>
      </c>
      <c r="R272" s="117">
        <v>0</v>
      </c>
      <c r="S272" s="117">
        <v>0</v>
      </c>
      <c r="T272" s="117">
        <v>1.26524819936716E-2</v>
      </c>
      <c r="U272" s="117">
        <v>0</v>
      </c>
      <c r="V272" s="117">
        <v>1</v>
      </c>
      <c r="W272" s="117">
        <v>1.23664E-2</v>
      </c>
      <c r="X272" s="117">
        <v>3.9747999999999999E-2</v>
      </c>
      <c r="Y272" s="117">
        <v>3.1375000000000001E-3</v>
      </c>
      <c r="Z272" s="117">
        <v>3.2724999999999998E-3</v>
      </c>
      <c r="AA272" s="117">
        <v>4.8586000000000002E-3</v>
      </c>
      <c r="AB272" s="117">
        <v>0</v>
      </c>
      <c r="AC272" s="117">
        <v>0</v>
      </c>
      <c r="AD272" s="117">
        <v>1.28706944982707E-3</v>
      </c>
      <c r="AE272" s="117">
        <v>0</v>
      </c>
      <c r="AF272" s="117">
        <v>0</v>
      </c>
      <c r="AG272" s="117">
        <v>3.2511999999999999E-2</v>
      </c>
      <c r="AH272" s="117">
        <v>0</v>
      </c>
      <c r="AI272" s="117">
        <v>0</v>
      </c>
      <c r="AJ272" s="117">
        <v>4.4426E-2</v>
      </c>
      <c r="AK272" s="117">
        <v>0</v>
      </c>
      <c r="AL272" s="117">
        <v>0</v>
      </c>
      <c r="AM272" s="117">
        <v>1.6347E-2</v>
      </c>
      <c r="AN272" s="125"/>
    </row>
    <row r="273" spans="1:40" ht="15" customHeight="1" x14ac:dyDescent="0.25">
      <c r="A273" s="115" t="s">
        <v>2073</v>
      </c>
      <c r="B273" s="113" t="s">
        <v>1739</v>
      </c>
      <c r="C273" s="66" t="s">
        <v>348</v>
      </c>
      <c r="D273" s="113"/>
      <c r="E273" s="113"/>
      <c r="F273" s="155">
        <v>5</v>
      </c>
      <c r="G273" s="141">
        <f t="shared" si="4"/>
        <v>5961.3</v>
      </c>
      <c r="H273" s="113">
        <v>4483.3</v>
      </c>
      <c r="I273" s="113">
        <v>0</v>
      </c>
      <c r="J273" s="113">
        <v>1478</v>
      </c>
      <c r="K273" s="117">
        <v>7904.9457964285702</v>
      </c>
      <c r="L273" s="117">
        <v>17579.060680918999</v>
      </c>
      <c r="M273" s="117">
        <v>4496.8865152143198</v>
      </c>
      <c r="N273" s="117">
        <v>1842.46134996712</v>
      </c>
      <c r="O273" s="117">
        <v>7.3528800000000005E-2</v>
      </c>
      <c r="P273" s="117">
        <v>1.6639600000000001E-2</v>
      </c>
      <c r="Q273" s="117">
        <v>0</v>
      </c>
      <c r="R273" s="117">
        <v>0</v>
      </c>
      <c r="S273" s="117">
        <v>4.516E-3</v>
      </c>
      <c r="T273" s="117">
        <v>4.7443451693882303E-2</v>
      </c>
      <c r="U273" s="117">
        <v>0</v>
      </c>
      <c r="V273" s="117">
        <v>1</v>
      </c>
      <c r="W273" s="117">
        <v>3.1486500000000001E-2</v>
      </c>
      <c r="X273" s="117">
        <v>0.12219099999999999</v>
      </c>
      <c r="Y273" s="117">
        <v>7.502E-3</v>
      </c>
      <c r="Z273" s="117">
        <v>8.7931999999999993E-3</v>
      </c>
      <c r="AA273" s="117">
        <v>7.6518999999999997E-3</v>
      </c>
      <c r="AB273" s="117">
        <v>0</v>
      </c>
      <c r="AC273" s="117">
        <v>0</v>
      </c>
      <c r="AD273" s="117">
        <v>5.4391701307782399E-3</v>
      </c>
      <c r="AE273" s="117">
        <v>0</v>
      </c>
      <c r="AF273" s="117">
        <v>0</v>
      </c>
      <c r="AG273" s="117">
        <v>0.201242</v>
      </c>
      <c r="AH273" s="117">
        <v>0</v>
      </c>
      <c r="AI273" s="117">
        <v>7.5069999999999998E-3</v>
      </c>
      <c r="AJ273" s="117">
        <v>0.114617</v>
      </c>
      <c r="AK273" s="117">
        <v>0</v>
      </c>
      <c r="AL273" s="117">
        <v>5.9719999999999999E-3</v>
      </c>
      <c r="AM273" s="117">
        <v>7.7480999999999994E-2</v>
      </c>
      <c r="AN273" s="125"/>
    </row>
    <row r="274" spans="1:40" ht="15" customHeight="1" x14ac:dyDescent="0.25">
      <c r="A274" s="115" t="s">
        <v>2074</v>
      </c>
      <c r="B274" s="113" t="s">
        <v>1740</v>
      </c>
      <c r="C274" s="66" t="s">
        <v>349</v>
      </c>
      <c r="D274" s="113"/>
      <c r="E274" s="113"/>
      <c r="F274" s="155">
        <v>5</v>
      </c>
      <c r="G274" s="141">
        <f t="shared" si="4"/>
        <v>4212.1099999999997</v>
      </c>
      <c r="H274" s="113">
        <v>3766.2</v>
      </c>
      <c r="I274" s="113">
        <v>0</v>
      </c>
      <c r="J274" s="113">
        <v>445.91</v>
      </c>
      <c r="K274" s="117">
        <v>6285.5508996825401</v>
      </c>
      <c r="L274" s="117">
        <v>13692.8867615749</v>
      </c>
      <c r="M274" s="117">
        <v>3575.6613403024098</v>
      </c>
      <c r="N274" s="117">
        <v>1435.1514614806599</v>
      </c>
      <c r="O274" s="117">
        <v>6.5769900000000006E-2</v>
      </c>
      <c r="P274" s="117">
        <v>1.3961299999999999E-2</v>
      </c>
      <c r="Q274" s="117">
        <v>0</v>
      </c>
      <c r="R274" s="117">
        <v>0</v>
      </c>
      <c r="S274" s="117">
        <v>0</v>
      </c>
      <c r="T274" s="117">
        <v>3.6852345819191598E-2</v>
      </c>
      <c r="U274" s="117">
        <v>0</v>
      </c>
      <c r="V274" s="117">
        <v>1</v>
      </c>
      <c r="W274" s="117">
        <v>3.1199999999999999E-2</v>
      </c>
      <c r="X274" s="117">
        <v>9.4946000000000003E-2</v>
      </c>
      <c r="Y274" s="117">
        <v>6.3987000000000002E-3</v>
      </c>
      <c r="Z274" s="117">
        <v>7.3778999999999997E-3</v>
      </c>
      <c r="AA274" s="117">
        <v>9.0802000000000001E-3</v>
      </c>
      <c r="AB274" s="117">
        <v>0</v>
      </c>
      <c r="AC274" s="117">
        <v>0</v>
      </c>
      <c r="AD274" s="117">
        <v>3.9619890557635604E-3</v>
      </c>
      <c r="AE274" s="117">
        <v>0</v>
      </c>
      <c r="AF274" s="117">
        <v>0</v>
      </c>
      <c r="AG274" s="117">
        <v>0.15637400000000001</v>
      </c>
      <c r="AH274" s="117">
        <v>0</v>
      </c>
      <c r="AI274" s="117">
        <v>3.5839999999999999E-3</v>
      </c>
      <c r="AJ274" s="117">
        <v>9.1920000000000002E-2</v>
      </c>
      <c r="AK274" s="117">
        <v>0</v>
      </c>
      <c r="AL274" s="117">
        <v>0</v>
      </c>
      <c r="AM274" s="117">
        <v>7.5024999999999994E-2</v>
      </c>
      <c r="AN274" s="125"/>
    </row>
    <row r="275" spans="1:40" ht="15" customHeight="1" x14ac:dyDescent="0.25">
      <c r="A275" s="115" t="s">
        <v>2075</v>
      </c>
      <c r="B275" s="113" t="s">
        <v>1741</v>
      </c>
      <c r="C275" s="66" t="s">
        <v>350</v>
      </c>
      <c r="D275" s="113"/>
      <c r="E275" s="113"/>
      <c r="F275" s="155">
        <v>5</v>
      </c>
      <c r="G275" s="141">
        <f t="shared" si="4"/>
        <v>3203.6</v>
      </c>
      <c r="H275" s="113">
        <v>3203.6</v>
      </c>
      <c r="I275" s="113">
        <v>0</v>
      </c>
      <c r="J275" s="113">
        <v>0</v>
      </c>
      <c r="K275" s="117">
        <v>5253.7128698412698</v>
      </c>
      <c r="L275" s="117">
        <v>11409.3638869347</v>
      </c>
      <c r="M275" s="117">
        <v>2988.6796402666</v>
      </c>
      <c r="N275" s="117">
        <v>1195.8154289896299</v>
      </c>
      <c r="O275" s="117">
        <v>5.4658100000000001E-2</v>
      </c>
      <c r="P275" s="117">
        <v>1.1180600000000001E-2</v>
      </c>
      <c r="Q275" s="117">
        <v>0</v>
      </c>
      <c r="R275" s="117">
        <v>0</v>
      </c>
      <c r="S275" s="117">
        <v>0</v>
      </c>
      <c r="T275" s="117">
        <v>2.61566179810079E-2</v>
      </c>
      <c r="U275" s="117">
        <v>0</v>
      </c>
      <c r="V275" s="117">
        <v>1</v>
      </c>
      <c r="W275" s="117">
        <v>2.70315E-2</v>
      </c>
      <c r="X275" s="117">
        <v>7.4499999999999997E-2</v>
      </c>
      <c r="Y275" s="117">
        <v>5.2024000000000003E-3</v>
      </c>
      <c r="Z275" s="117">
        <v>5.9084000000000003E-3</v>
      </c>
      <c r="AA275" s="117">
        <v>7.8800999999999993E-3</v>
      </c>
      <c r="AB275" s="117">
        <v>0</v>
      </c>
      <c r="AC275" s="117">
        <v>0</v>
      </c>
      <c r="AD275" s="117">
        <v>2.84647340793569E-3</v>
      </c>
      <c r="AE275" s="117">
        <v>0</v>
      </c>
      <c r="AF275" s="117">
        <v>0</v>
      </c>
      <c r="AG275" s="117">
        <v>0.15688099999999999</v>
      </c>
      <c r="AH275" s="117">
        <v>0</v>
      </c>
      <c r="AI275" s="117">
        <v>4.2719999999999998E-3</v>
      </c>
      <c r="AJ275" s="117">
        <v>7.5864000000000001E-2</v>
      </c>
      <c r="AK275" s="117">
        <v>0</v>
      </c>
      <c r="AL275" s="117">
        <v>0</v>
      </c>
      <c r="AM275" s="117">
        <v>6.0775000000000003E-2</v>
      </c>
      <c r="AN275" s="125"/>
    </row>
    <row r="276" spans="1:40" ht="15" customHeight="1" x14ac:dyDescent="0.25">
      <c r="A276" s="115" t="s">
        <v>2076</v>
      </c>
      <c r="B276" s="113" t="s">
        <v>1742</v>
      </c>
      <c r="C276" s="66" t="s">
        <v>351</v>
      </c>
      <c r="D276" s="113"/>
      <c r="E276" s="113"/>
      <c r="F276" s="155">
        <v>5</v>
      </c>
      <c r="G276" s="141">
        <f t="shared" si="4"/>
        <v>3709.9399999999996</v>
      </c>
      <c r="H276" s="113">
        <v>2920.74</v>
      </c>
      <c r="I276" s="113">
        <v>0</v>
      </c>
      <c r="J276" s="113">
        <v>789.2</v>
      </c>
      <c r="K276" s="117">
        <v>5000.6018193650798</v>
      </c>
      <c r="L276" s="117">
        <v>11015.0359725864</v>
      </c>
      <c r="M276" s="117">
        <v>2844.6923569822102</v>
      </c>
      <c r="N276" s="117">
        <v>1154.4859202867799</v>
      </c>
      <c r="O276" s="117">
        <v>5.1582599999999999E-2</v>
      </c>
      <c r="P276" s="117">
        <v>1.12511E-2</v>
      </c>
      <c r="Q276" s="117">
        <v>0</v>
      </c>
      <c r="R276" s="117">
        <v>0</v>
      </c>
      <c r="S276" s="117">
        <v>0</v>
      </c>
      <c r="T276" s="117">
        <v>2.7808157719836E-2</v>
      </c>
      <c r="U276" s="117">
        <v>0</v>
      </c>
      <c r="V276" s="117">
        <v>1</v>
      </c>
      <c r="W276" s="117">
        <v>2.2980799999999999E-2</v>
      </c>
      <c r="X276" s="117">
        <v>7.6774999999999996E-2</v>
      </c>
      <c r="Y276" s="117">
        <v>5.1676999999999999E-3</v>
      </c>
      <c r="Z276" s="117">
        <v>5.9455999999999997E-3</v>
      </c>
      <c r="AA276" s="117">
        <v>5.6844E-3</v>
      </c>
      <c r="AB276" s="117">
        <v>0</v>
      </c>
      <c r="AC276" s="117">
        <v>0</v>
      </c>
      <c r="AD276" s="117">
        <v>3.8249611851863098E-3</v>
      </c>
      <c r="AE276" s="117">
        <v>0</v>
      </c>
      <c r="AF276" s="117">
        <v>0</v>
      </c>
      <c r="AG276" s="117">
        <v>0.122992</v>
      </c>
      <c r="AH276" s="117">
        <v>0</v>
      </c>
      <c r="AI276" s="117">
        <v>3.5860000000000002E-3</v>
      </c>
      <c r="AJ276" s="117">
        <v>7.4065000000000006E-2</v>
      </c>
      <c r="AK276" s="117">
        <v>0</v>
      </c>
      <c r="AL276" s="117">
        <v>0</v>
      </c>
      <c r="AM276" s="117">
        <v>5.5259999999999997E-2</v>
      </c>
      <c r="AN276" s="125"/>
    </row>
    <row r="277" spans="1:40" ht="15" customHeight="1" x14ac:dyDescent="0.25">
      <c r="A277" s="115" t="s">
        <v>2077</v>
      </c>
      <c r="B277" s="113" t="s">
        <v>1743</v>
      </c>
      <c r="C277" s="66" t="s">
        <v>352</v>
      </c>
      <c r="D277" s="113"/>
      <c r="E277" s="113"/>
      <c r="F277" s="155">
        <v>5</v>
      </c>
      <c r="G277" s="141">
        <f t="shared" si="4"/>
        <v>1950.8</v>
      </c>
      <c r="H277" s="113">
        <v>1754.6</v>
      </c>
      <c r="I277" s="113">
        <v>0</v>
      </c>
      <c r="J277" s="113">
        <v>196.2</v>
      </c>
      <c r="K277" s="117">
        <v>2915.9554198412702</v>
      </c>
      <c r="L277" s="117">
        <v>6762.0334590324701</v>
      </c>
      <c r="M277" s="117">
        <v>1658.7995596850999</v>
      </c>
      <c r="N277" s="117">
        <v>708.72872684119204</v>
      </c>
      <c r="O277" s="117">
        <v>2.751E-2</v>
      </c>
      <c r="P277" s="117">
        <v>5.7120000000000001E-3</v>
      </c>
      <c r="Q277" s="117">
        <v>0</v>
      </c>
      <c r="R277" s="117">
        <v>0</v>
      </c>
      <c r="S277" s="117">
        <v>0</v>
      </c>
      <c r="T277" s="117">
        <v>1.12921861240089E-2</v>
      </c>
      <c r="U277" s="117">
        <v>0</v>
      </c>
      <c r="V277" s="117">
        <v>1</v>
      </c>
      <c r="W277" s="117">
        <v>1.2934599999999999E-2</v>
      </c>
      <c r="X277" s="117">
        <v>4.0214E-2</v>
      </c>
      <c r="Y277" s="117">
        <v>2.7582000000000001E-3</v>
      </c>
      <c r="Z277" s="117">
        <v>3.0184999999999999E-3</v>
      </c>
      <c r="AA277" s="117">
        <v>3.9909999999999998E-3</v>
      </c>
      <c r="AB277" s="117">
        <v>0</v>
      </c>
      <c r="AC277" s="117">
        <v>0</v>
      </c>
      <c r="AD277" s="117">
        <v>1.13050364069381E-3</v>
      </c>
      <c r="AE277" s="117">
        <v>0</v>
      </c>
      <c r="AF277" s="117">
        <v>0</v>
      </c>
      <c r="AG277" s="117">
        <v>9.9330000000000002E-2</v>
      </c>
      <c r="AH277" s="117">
        <v>0</v>
      </c>
      <c r="AI277" s="117">
        <v>3.2569999999999999E-3</v>
      </c>
      <c r="AJ277" s="117">
        <v>3.9031000000000003E-2</v>
      </c>
      <c r="AK277" s="117">
        <v>0</v>
      </c>
      <c r="AL277" s="117">
        <v>0</v>
      </c>
      <c r="AM277" s="117">
        <v>3.4694999999999997E-2</v>
      </c>
      <c r="AN277" s="125"/>
    </row>
    <row r="278" spans="1:40" ht="15" customHeight="1" x14ac:dyDescent="0.25">
      <c r="A278" s="115" t="s">
        <v>2078</v>
      </c>
      <c r="B278" s="113" t="s">
        <v>1744</v>
      </c>
      <c r="C278" s="66" t="s">
        <v>353</v>
      </c>
      <c r="D278" s="113"/>
      <c r="E278" s="113"/>
      <c r="F278" s="155">
        <v>5</v>
      </c>
      <c r="G278" s="141">
        <f t="shared" si="4"/>
        <v>4420.7</v>
      </c>
      <c r="H278" s="113">
        <v>3727.2</v>
      </c>
      <c r="I278" s="113">
        <v>0</v>
      </c>
      <c r="J278" s="113">
        <v>693.5</v>
      </c>
      <c r="K278" s="117">
        <v>6314.7655047619</v>
      </c>
      <c r="L278" s="117">
        <v>14060.3289811213</v>
      </c>
      <c r="M278" s="117">
        <v>3592.2806526938998</v>
      </c>
      <c r="N278" s="117">
        <v>1473.66308051132</v>
      </c>
      <c r="O278" s="117">
        <v>6.5769900000000006E-2</v>
      </c>
      <c r="P278" s="117">
        <v>1.3977399999999999E-2</v>
      </c>
      <c r="Q278" s="117">
        <v>0</v>
      </c>
      <c r="R278" s="117">
        <v>0</v>
      </c>
      <c r="S278" s="117">
        <v>0</v>
      </c>
      <c r="T278" s="117">
        <v>3.5785613391729101E-2</v>
      </c>
      <c r="U278" s="117">
        <v>0</v>
      </c>
      <c r="V278" s="117">
        <v>1</v>
      </c>
      <c r="W278" s="117">
        <v>3.1794200000000002E-2</v>
      </c>
      <c r="X278" s="117">
        <v>0.103827</v>
      </c>
      <c r="Y278" s="117">
        <v>6.3987000000000002E-3</v>
      </c>
      <c r="Z278" s="117">
        <v>7.3863000000000002E-3</v>
      </c>
      <c r="AA278" s="117">
        <v>7.7838999999999998E-3</v>
      </c>
      <c r="AB278" s="117">
        <v>0</v>
      </c>
      <c r="AC278" s="117">
        <v>0</v>
      </c>
      <c r="AD278" s="117">
        <v>3.9693733992913196E-3</v>
      </c>
      <c r="AE278" s="117">
        <v>0</v>
      </c>
      <c r="AF278" s="117">
        <v>0</v>
      </c>
      <c r="AG278" s="117">
        <v>0.14411399999999999</v>
      </c>
      <c r="AH278" s="117">
        <v>0</v>
      </c>
      <c r="AI278" s="117">
        <v>3.7209999999999999E-3</v>
      </c>
      <c r="AJ278" s="117">
        <v>9.2794000000000001E-2</v>
      </c>
      <c r="AK278" s="117">
        <v>0</v>
      </c>
      <c r="AL278" s="117">
        <v>0</v>
      </c>
      <c r="AM278" s="117">
        <v>7.3028999999999997E-2</v>
      </c>
      <c r="AN278" s="125"/>
    </row>
    <row r="279" spans="1:40" ht="15" customHeight="1" x14ac:dyDescent="0.25">
      <c r="A279" s="115" t="s">
        <v>2079</v>
      </c>
      <c r="B279" s="113" t="s">
        <v>1745</v>
      </c>
      <c r="C279" s="66" t="s">
        <v>354</v>
      </c>
      <c r="D279" s="113"/>
      <c r="E279" s="113"/>
      <c r="F279" s="155">
        <v>5</v>
      </c>
      <c r="G279" s="141">
        <f t="shared" si="4"/>
        <v>2543.14</v>
      </c>
      <c r="H279" s="113">
        <v>2104.64</v>
      </c>
      <c r="I279" s="113">
        <v>0</v>
      </c>
      <c r="J279" s="113">
        <v>438.5</v>
      </c>
      <c r="K279" s="117">
        <v>3560.4794833333299</v>
      </c>
      <c r="L279" s="117">
        <v>8385.6122062074792</v>
      </c>
      <c r="M279" s="117">
        <v>2025.44996368383</v>
      </c>
      <c r="N279" s="117">
        <v>878.89601533260497</v>
      </c>
      <c r="O279" s="117">
        <v>3.6787500000000001E-2</v>
      </c>
      <c r="P279" s="117">
        <v>7.5284999999999996E-3</v>
      </c>
      <c r="Q279" s="117">
        <v>0</v>
      </c>
      <c r="R279" s="117">
        <v>0</v>
      </c>
      <c r="S279" s="117">
        <v>0</v>
      </c>
      <c r="T279" s="117">
        <v>1.6865419560333699E-2</v>
      </c>
      <c r="U279" s="117">
        <v>0</v>
      </c>
      <c r="V279" s="117">
        <v>1</v>
      </c>
      <c r="W279" s="117">
        <v>1.6353800000000002E-2</v>
      </c>
      <c r="X279" s="117">
        <v>6.3990000000000005E-2</v>
      </c>
      <c r="Y279" s="117">
        <v>3.8230999999999998E-3</v>
      </c>
      <c r="Z279" s="117">
        <v>3.9784E-3</v>
      </c>
      <c r="AA279" s="117">
        <v>5.1415999999999996E-3</v>
      </c>
      <c r="AB279" s="117">
        <v>0</v>
      </c>
      <c r="AC279" s="117">
        <v>0</v>
      </c>
      <c r="AD279" s="117">
        <v>1.8045326966278201E-3</v>
      </c>
      <c r="AE279" s="117">
        <v>0</v>
      </c>
      <c r="AF279" s="117">
        <v>0</v>
      </c>
      <c r="AG279" s="117">
        <v>9.4093999999999997E-2</v>
      </c>
      <c r="AH279" s="117">
        <v>0</v>
      </c>
      <c r="AI279" s="117">
        <v>3.7269999999999998E-3</v>
      </c>
      <c r="AJ279" s="117">
        <v>4.0913999999999999E-2</v>
      </c>
      <c r="AK279" s="117">
        <v>0</v>
      </c>
      <c r="AL279" s="117">
        <v>0</v>
      </c>
      <c r="AM279" s="117">
        <v>3.8295000000000003E-2</v>
      </c>
      <c r="AN279" s="125"/>
    </row>
    <row r="280" spans="1:40" ht="15" customHeight="1" x14ac:dyDescent="0.25">
      <c r="A280" s="115" t="s">
        <v>2080</v>
      </c>
      <c r="B280" s="113" t="s">
        <v>1746</v>
      </c>
      <c r="C280" s="66" t="s">
        <v>355</v>
      </c>
      <c r="D280" s="113"/>
      <c r="E280" s="113"/>
      <c r="F280" s="155">
        <v>5</v>
      </c>
      <c r="G280" s="141">
        <f t="shared" si="4"/>
        <v>2998.76</v>
      </c>
      <c r="H280" s="113">
        <v>2552.36</v>
      </c>
      <c r="I280" s="113">
        <v>0</v>
      </c>
      <c r="J280" s="113">
        <v>446.4</v>
      </c>
      <c r="K280" s="117">
        <v>4160.8259769841297</v>
      </c>
      <c r="L280" s="117">
        <v>9130.4226202370501</v>
      </c>
      <c r="M280" s="117">
        <v>2366.9690735269601</v>
      </c>
      <c r="N280" s="117">
        <v>956.95959482704598</v>
      </c>
      <c r="O280" s="117">
        <v>4.5589600000000001E-2</v>
      </c>
      <c r="P280" s="117">
        <v>9.6781999999999997E-3</v>
      </c>
      <c r="Q280" s="117">
        <v>0</v>
      </c>
      <c r="R280" s="117">
        <v>0</v>
      </c>
      <c r="S280" s="117">
        <v>0</v>
      </c>
      <c r="T280" s="117">
        <v>2.2760613222279999E-2</v>
      </c>
      <c r="U280" s="117">
        <v>0</v>
      </c>
      <c r="V280" s="117">
        <v>1</v>
      </c>
      <c r="W280" s="117">
        <v>2.2459900000000001E-2</v>
      </c>
      <c r="X280" s="117">
        <v>6.8408999999999998E-2</v>
      </c>
      <c r="Y280" s="117">
        <v>4.3704E-3</v>
      </c>
      <c r="Z280" s="117">
        <v>5.1143999999999998E-3</v>
      </c>
      <c r="AA280" s="117">
        <v>4.9421999999999999E-3</v>
      </c>
      <c r="AB280" s="117">
        <v>0</v>
      </c>
      <c r="AC280" s="117">
        <v>0</v>
      </c>
      <c r="AD280" s="117">
        <v>2.4947595166990798E-3</v>
      </c>
      <c r="AE280" s="117">
        <v>0</v>
      </c>
      <c r="AF280" s="117">
        <v>0</v>
      </c>
      <c r="AG280" s="117">
        <v>0.102864</v>
      </c>
      <c r="AH280" s="117">
        <v>0</v>
      </c>
      <c r="AI280" s="117">
        <v>1.6670000000000001E-3</v>
      </c>
      <c r="AJ280" s="117">
        <v>5.4024999999999997E-2</v>
      </c>
      <c r="AK280" s="117">
        <v>0</v>
      </c>
      <c r="AL280" s="117">
        <v>0</v>
      </c>
      <c r="AM280" s="117">
        <v>4.0654000000000003E-2</v>
      </c>
      <c r="AN280" s="125"/>
    </row>
    <row r="281" spans="1:40" ht="15" customHeight="1" x14ac:dyDescent="0.25">
      <c r="A281" s="115" t="s">
        <v>2081</v>
      </c>
      <c r="B281" s="113" t="s">
        <v>1747</v>
      </c>
      <c r="C281" s="66" t="s">
        <v>356</v>
      </c>
      <c r="D281" s="113"/>
      <c r="E281" s="113"/>
      <c r="F281" s="155">
        <v>5</v>
      </c>
      <c r="G281" s="141">
        <f t="shared" si="4"/>
        <v>2604</v>
      </c>
      <c r="H281" s="113">
        <v>2562</v>
      </c>
      <c r="I281" s="113">
        <v>0</v>
      </c>
      <c r="J281" s="113">
        <v>42</v>
      </c>
      <c r="K281" s="117">
        <v>4460.5568785714304</v>
      </c>
      <c r="L281" s="117">
        <v>10017.072431901101</v>
      </c>
      <c r="M281" s="117">
        <v>2537.47699151293</v>
      </c>
      <c r="N281" s="117">
        <v>1049.88936158755</v>
      </c>
      <c r="O281" s="117">
        <v>4.14157E-2</v>
      </c>
      <c r="P281" s="117">
        <v>7.5797E-3</v>
      </c>
      <c r="Q281" s="117">
        <v>0</v>
      </c>
      <c r="R281" s="117">
        <v>0</v>
      </c>
      <c r="S281" s="117">
        <v>0</v>
      </c>
      <c r="T281" s="117">
        <v>1.81069932302339E-2</v>
      </c>
      <c r="U281" s="117">
        <v>0</v>
      </c>
      <c r="V281" s="117">
        <v>1</v>
      </c>
      <c r="W281" s="117">
        <v>2.0060100000000001E-2</v>
      </c>
      <c r="X281" s="117">
        <v>8.1157000000000007E-2</v>
      </c>
      <c r="Y281" s="117">
        <v>3.9877000000000003E-3</v>
      </c>
      <c r="Z281" s="117">
        <v>4.0055000000000004E-3</v>
      </c>
      <c r="AA281" s="117">
        <v>5.7194999999999998E-3</v>
      </c>
      <c r="AB281" s="117">
        <v>0</v>
      </c>
      <c r="AC281" s="117">
        <v>0</v>
      </c>
      <c r="AD281" s="117">
        <v>1.91782064355133E-3</v>
      </c>
      <c r="AE281" s="117">
        <v>0</v>
      </c>
      <c r="AF281" s="117">
        <v>0</v>
      </c>
      <c r="AG281" s="117">
        <v>0.14338400000000001</v>
      </c>
      <c r="AH281" s="117">
        <v>0</v>
      </c>
      <c r="AI281" s="117">
        <v>3.5899999999999999E-3</v>
      </c>
      <c r="AJ281" s="117">
        <v>6.1151999999999998E-2</v>
      </c>
      <c r="AK281" s="117">
        <v>0</v>
      </c>
      <c r="AL281" s="117">
        <v>0</v>
      </c>
      <c r="AM281" s="117">
        <v>5.3871000000000002E-2</v>
      </c>
      <c r="AN281" s="125"/>
    </row>
    <row r="282" spans="1:40" ht="15" customHeight="1" x14ac:dyDescent="0.25">
      <c r="A282" s="115" t="s">
        <v>2082</v>
      </c>
      <c r="B282" s="113" t="s">
        <v>1748</v>
      </c>
      <c r="C282" s="66" t="s">
        <v>357</v>
      </c>
      <c r="D282" s="113"/>
      <c r="E282" s="113"/>
      <c r="F282" s="155">
        <v>5</v>
      </c>
      <c r="G282" s="141">
        <f t="shared" si="4"/>
        <v>2780.9</v>
      </c>
      <c r="H282" s="113">
        <v>2295.3000000000002</v>
      </c>
      <c r="I282" s="113">
        <v>0</v>
      </c>
      <c r="J282" s="113">
        <v>485.6</v>
      </c>
      <c r="K282" s="117">
        <v>4112.2550714285699</v>
      </c>
      <c r="L282" s="117">
        <v>9378.6187110258707</v>
      </c>
      <c r="M282" s="117">
        <v>2339.3385424835701</v>
      </c>
      <c r="N282" s="117">
        <v>982.97302710262102</v>
      </c>
      <c r="O282" s="117">
        <v>2.53063E-2</v>
      </c>
      <c r="P282" s="117">
        <v>5.6959999999999997E-3</v>
      </c>
      <c r="Q282" s="117">
        <v>0</v>
      </c>
      <c r="R282" s="117">
        <v>0</v>
      </c>
      <c r="S282" s="117">
        <v>0</v>
      </c>
      <c r="T282" s="117">
        <v>1.7514490862640199E-2</v>
      </c>
      <c r="U282" s="117">
        <v>0</v>
      </c>
      <c r="V282" s="117">
        <v>1</v>
      </c>
      <c r="W282" s="117">
        <v>1.0759599999999999E-2</v>
      </c>
      <c r="X282" s="117">
        <v>6.2709000000000001E-2</v>
      </c>
      <c r="Y282" s="117">
        <v>2.9353000000000001E-3</v>
      </c>
      <c r="Z282" s="117">
        <v>3.0100999999999999E-3</v>
      </c>
      <c r="AA282" s="117">
        <v>5.3368000000000001E-3</v>
      </c>
      <c r="AB282" s="117">
        <v>0</v>
      </c>
      <c r="AC282" s="117">
        <v>0</v>
      </c>
      <c r="AD282" s="117">
        <v>1.87910284938619E-3</v>
      </c>
      <c r="AE282" s="117">
        <v>0</v>
      </c>
      <c r="AF282" s="117">
        <v>0</v>
      </c>
      <c r="AG282" s="117">
        <v>0.15864200000000001</v>
      </c>
      <c r="AH282" s="117">
        <v>0</v>
      </c>
      <c r="AI282" s="117">
        <v>2.0430000000000001E-3</v>
      </c>
      <c r="AJ282" s="117">
        <v>5.1874999999999998E-2</v>
      </c>
      <c r="AK282" s="117">
        <v>0</v>
      </c>
      <c r="AL282" s="117">
        <v>0</v>
      </c>
      <c r="AM282" s="117">
        <v>7.0074999999999998E-2</v>
      </c>
      <c r="AN282" s="125"/>
    </row>
    <row r="283" spans="1:40" ht="15" customHeight="1" x14ac:dyDescent="0.25">
      <c r="A283" s="115" t="s">
        <v>2083</v>
      </c>
      <c r="B283" s="113" t="s">
        <v>1749</v>
      </c>
      <c r="C283" s="66" t="s">
        <v>358</v>
      </c>
      <c r="D283" s="113"/>
      <c r="E283" s="113"/>
      <c r="F283" s="155">
        <v>5</v>
      </c>
      <c r="G283" s="141">
        <f t="shared" si="4"/>
        <v>2595.52</v>
      </c>
      <c r="H283" s="113">
        <v>2595.52</v>
      </c>
      <c r="I283" s="113">
        <v>0</v>
      </c>
      <c r="J283" s="113">
        <v>0</v>
      </c>
      <c r="K283" s="117">
        <v>4249.3884285714303</v>
      </c>
      <c r="L283" s="117">
        <v>9802.6885563646902</v>
      </c>
      <c r="M283" s="117">
        <v>2417.3495953614301</v>
      </c>
      <c r="N283" s="117">
        <v>1027.41978759258</v>
      </c>
      <c r="O283" s="117">
        <v>4.14157E-2</v>
      </c>
      <c r="P283" s="117">
        <v>7.5797E-3</v>
      </c>
      <c r="Q283" s="117">
        <v>0</v>
      </c>
      <c r="R283" s="117">
        <v>0</v>
      </c>
      <c r="S283" s="117">
        <v>0</v>
      </c>
      <c r="T283" s="117">
        <v>1.79469297121666E-2</v>
      </c>
      <c r="U283" s="117">
        <v>0</v>
      </c>
      <c r="V283" s="117">
        <v>1</v>
      </c>
      <c r="W283" s="117">
        <v>2.00083E-2</v>
      </c>
      <c r="X283" s="117">
        <v>8.2011000000000001E-2</v>
      </c>
      <c r="Y283" s="117">
        <v>3.9877000000000003E-3</v>
      </c>
      <c r="Z283" s="117">
        <v>4.0055000000000004E-3</v>
      </c>
      <c r="AA283" s="117">
        <v>5.7140999999999997E-3</v>
      </c>
      <c r="AB283" s="117">
        <v>0</v>
      </c>
      <c r="AC283" s="117">
        <v>0</v>
      </c>
      <c r="AD283" s="117">
        <v>1.9189868438837601E-3</v>
      </c>
      <c r="AE283" s="117">
        <v>0</v>
      </c>
      <c r="AF283" s="117">
        <v>0</v>
      </c>
      <c r="AG283" s="117">
        <v>0.110565</v>
      </c>
      <c r="AH283" s="117">
        <v>0</v>
      </c>
      <c r="AI283" s="117">
        <v>5.3039999999999997E-3</v>
      </c>
      <c r="AJ283" s="117">
        <v>6.2345999999999999E-2</v>
      </c>
      <c r="AK283" s="117">
        <v>0</v>
      </c>
      <c r="AL283" s="117">
        <v>0</v>
      </c>
      <c r="AM283" s="117">
        <v>4.9861000000000003E-2</v>
      </c>
      <c r="AN283" s="125"/>
    </row>
    <row r="284" spans="1:40" ht="15" customHeight="1" x14ac:dyDescent="0.25">
      <c r="A284" s="115" t="s">
        <v>2084</v>
      </c>
      <c r="B284" s="113" t="s">
        <v>1750</v>
      </c>
      <c r="C284" s="66" t="s">
        <v>359</v>
      </c>
      <c r="D284" s="113"/>
      <c r="E284" s="113"/>
      <c r="F284" s="155">
        <v>5</v>
      </c>
      <c r="G284" s="141">
        <f t="shared" si="4"/>
        <v>3235</v>
      </c>
      <c r="H284" s="113">
        <v>2559.3000000000002</v>
      </c>
      <c r="I284" s="113">
        <v>0</v>
      </c>
      <c r="J284" s="113">
        <v>675.7</v>
      </c>
      <c r="K284" s="117">
        <v>4833.2209122222202</v>
      </c>
      <c r="L284" s="117">
        <v>10614.489468102</v>
      </c>
      <c r="M284" s="117">
        <v>2749.4743803358601</v>
      </c>
      <c r="N284" s="117">
        <v>1112.5046411517701</v>
      </c>
      <c r="O284" s="117">
        <v>4.7444800000000002E-2</v>
      </c>
      <c r="P284" s="117">
        <v>1.07738E-2</v>
      </c>
      <c r="Q284" s="117">
        <v>0</v>
      </c>
      <c r="R284" s="117">
        <v>0</v>
      </c>
      <c r="S284" s="117">
        <v>0</v>
      </c>
      <c r="T284" s="117">
        <v>2.3365879844926801E-2</v>
      </c>
      <c r="U284" s="117">
        <v>0</v>
      </c>
      <c r="V284" s="117">
        <v>1</v>
      </c>
      <c r="W284" s="117">
        <v>2.2459900000000001E-2</v>
      </c>
      <c r="X284" s="117">
        <v>7.0611999999999994E-2</v>
      </c>
      <c r="Y284" s="117">
        <v>4.7130000000000002E-3</v>
      </c>
      <c r="Z284" s="117">
        <v>5.6934000000000004E-3</v>
      </c>
      <c r="AA284" s="117">
        <v>5.535E-3</v>
      </c>
      <c r="AB284" s="117">
        <v>0</v>
      </c>
      <c r="AC284" s="117">
        <v>0</v>
      </c>
      <c r="AD284" s="117">
        <v>2.5523893908981098E-3</v>
      </c>
      <c r="AE284" s="117">
        <v>0</v>
      </c>
      <c r="AF284" s="117">
        <v>0</v>
      </c>
      <c r="AG284" s="117">
        <v>0.17195099999999999</v>
      </c>
      <c r="AH284" s="117">
        <v>0</v>
      </c>
      <c r="AI284" s="117">
        <v>1.3060000000000001E-3</v>
      </c>
      <c r="AJ284" s="117">
        <v>5.5953999999999997E-2</v>
      </c>
      <c r="AK284" s="117">
        <v>0</v>
      </c>
      <c r="AL284" s="117">
        <v>0</v>
      </c>
      <c r="AM284" s="117">
        <v>4.5041999999999999E-2</v>
      </c>
      <c r="AN284" s="125"/>
    </row>
    <row r="285" spans="1:40" ht="15" customHeight="1" x14ac:dyDescent="0.25">
      <c r="A285" s="115" t="s">
        <v>2085</v>
      </c>
      <c r="B285" s="113" t="s">
        <v>1751</v>
      </c>
      <c r="C285" s="66" t="s">
        <v>49</v>
      </c>
      <c r="D285" s="113"/>
      <c r="E285" s="113"/>
      <c r="F285" s="155">
        <v>5</v>
      </c>
      <c r="G285" s="141">
        <f t="shared" si="4"/>
        <v>9098.1</v>
      </c>
      <c r="H285" s="113">
        <v>6585.6</v>
      </c>
      <c r="I285" s="113">
        <v>0</v>
      </c>
      <c r="J285" s="113">
        <v>2512.5</v>
      </c>
      <c r="K285" s="117">
        <v>13697.437678571399</v>
      </c>
      <c r="L285" s="117">
        <v>29915.905720898099</v>
      </c>
      <c r="M285" s="117">
        <v>7792.0613722089302</v>
      </c>
      <c r="N285" s="117">
        <v>3135.48607860733</v>
      </c>
      <c r="O285" s="117">
        <v>0.1231406</v>
      </c>
      <c r="P285" s="117">
        <v>2.80252E-2</v>
      </c>
      <c r="Q285" s="117">
        <v>0</v>
      </c>
      <c r="R285" s="117">
        <v>0</v>
      </c>
      <c r="S285" s="117">
        <v>0</v>
      </c>
      <c r="T285" s="117">
        <v>0.109684650370463</v>
      </c>
      <c r="U285" s="117">
        <v>0</v>
      </c>
      <c r="V285" s="117">
        <v>1</v>
      </c>
      <c r="W285" s="117">
        <v>5.6433700000000003E-2</v>
      </c>
      <c r="X285" s="117">
        <v>0.18888199999999999</v>
      </c>
      <c r="Y285" s="117">
        <v>1.2533000000000001E-2</v>
      </c>
      <c r="Z285" s="117">
        <v>1.4809900000000001E-2</v>
      </c>
      <c r="AA285" s="117">
        <v>1.9746E-2</v>
      </c>
      <c r="AB285" s="117">
        <v>0</v>
      </c>
      <c r="AC285" s="117">
        <v>0</v>
      </c>
      <c r="AD285" s="117">
        <v>1.2146793947901901E-2</v>
      </c>
      <c r="AE285" s="117">
        <v>0</v>
      </c>
      <c r="AF285" s="117">
        <v>0</v>
      </c>
      <c r="AG285" s="117">
        <v>0.372803</v>
      </c>
      <c r="AH285" s="117">
        <v>0</v>
      </c>
      <c r="AI285" s="117">
        <v>1.1384E-2</v>
      </c>
      <c r="AJ285" s="117">
        <v>0.23883799999999999</v>
      </c>
      <c r="AK285" s="117">
        <v>0</v>
      </c>
      <c r="AL285" s="117">
        <v>0</v>
      </c>
      <c r="AM285" s="117">
        <v>0.121674</v>
      </c>
      <c r="AN285" s="125"/>
    </row>
    <row r="286" spans="1:40" ht="15" customHeight="1" x14ac:dyDescent="0.25">
      <c r="A286" s="115" t="s">
        <v>2086</v>
      </c>
      <c r="B286" s="113" t="s">
        <v>1752</v>
      </c>
      <c r="C286" s="66" t="s">
        <v>50</v>
      </c>
      <c r="D286" s="113"/>
      <c r="E286" s="113"/>
      <c r="F286" s="155">
        <v>5</v>
      </c>
      <c r="G286" s="141">
        <f t="shared" si="4"/>
        <v>2609.46</v>
      </c>
      <c r="H286" s="113">
        <v>2468.86</v>
      </c>
      <c r="I286" s="113">
        <v>0</v>
      </c>
      <c r="J286" s="113">
        <v>140.6</v>
      </c>
      <c r="K286" s="117">
        <v>4431.7515369841303</v>
      </c>
      <c r="L286" s="117">
        <v>9784.3912373723197</v>
      </c>
      <c r="M286" s="117">
        <v>2521.09049684416</v>
      </c>
      <c r="N286" s="117">
        <v>1025.5020455889901</v>
      </c>
      <c r="O286" s="117">
        <v>4.0804199999999999E-2</v>
      </c>
      <c r="P286" s="117">
        <v>8.4575999999999991E-3</v>
      </c>
      <c r="Q286" s="117">
        <v>0</v>
      </c>
      <c r="R286" s="117">
        <v>0</v>
      </c>
      <c r="S286" s="117">
        <v>0</v>
      </c>
      <c r="T286" s="117">
        <v>1.8332910733314101E-2</v>
      </c>
      <c r="U286" s="117">
        <v>0</v>
      </c>
      <c r="V286" s="117">
        <v>1</v>
      </c>
      <c r="W286" s="117">
        <v>1.9673E-2</v>
      </c>
      <c r="X286" s="117">
        <v>5.6249E-2</v>
      </c>
      <c r="Y286" s="117">
        <v>3.9807999999999996E-3</v>
      </c>
      <c r="Z286" s="117">
        <v>4.4694000000000001E-3</v>
      </c>
      <c r="AA286" s="117">
        <v>5.7109999999999999E-3</v>
      </c>
      <c r="AB286" s="117">
        <v>0</v>
      </c>
      <c r="AC286" s="117">
        <v>0</v>
      </c>
      <c r="AD286" s="117">
        <v>1.92407623268979E-3</v>
      </c>
      <c r="AE286" s="117">
        <v>0</v>
      </c>
      <c r="AF286" s="117">
        <v>0</v>
      </c>
      <c r="AG286" s="117">
        <v>0.16503999999999999</v>
      </c>
      <c r="AH286" s="117">
        <v>0</v>
      </c>
      <c r="AI286" s="117">
        <v>5.3010000000000002E-3</v>
      </c>
      <c r="AJ286" s="117">
        <v>5.6945000000000003E-2</v>
      </c>
      <c r="AK286" s="117">
        <v>0</v>
      </c>
      <c r="AL286" s="117">
        <v>0</v>
      </c>
      <c r="AM286" s="117">
        <v>6.0995000000000001E-2</v>
      </c>
      <c r="AN286" s="125"/>
    </row>
    <row r="287" spans="1:40" ht="15" customHeight="1" x14ac:dyDescent="0.25">
      <c r="A287" s="115" t="s">
        <v>2087</v>
      </c>
      <c r="B287" s="113" t="s">
        <v>1753</v>
      </c>
      <c r="C287" s="66" t="s">
        <v>51</v>
      </c>
      <c r="D287" s="113"/>
      <c r="E287" s="113"/>
      <c r="F287" s="155">
        <v>5</v>
      </c>
      <c r="G287" s="141">
        <f t="shared" si="4"/>
        <v>2619.3000000000002</v>
      </c>
      <c r="H287" s="113">
        <v>2004.8</v>
      </c>
      <c r="I287" s="113">
        <v>0</v>
      </c>
      <c r="J287" s="113">
        <v>614.5</v>
      </c>
      <c r="K287" s="117">
        <v>4889.3737476190499</v>
      </c>
      <c r="L287" s="117">
        <v>10494.209703427199</v>
      </c>
      <c r="M287" s="117">
        <v>2781.4180438080498</v>
      </c>
      <c r="N287" s="117">
        <v>1099.8981190162101</v>
      </c>
      <c r="O287" s="117">
        <v>3.5738399999999997E-2</v>
      </c>
      <c r="P287" s="117">
        <v>8.4575999999999991E-3</v>
      </c>
      <c r="Q287" s="117">
        <v>0</v>
      </c>
      <c r="R287" s="117">
        <v>0</v>
      </c>
      <c r="S287" s="117">
        <v>1.8559E-3</v>
      </c>
      <c r="T287" s="117">
        <v>1.8652906969542301E-2</v>
      </c>
      <c r="U287" s="117">
        <v>0</v>
      </c>
      <c r="V287" s="117">
        <v>1</v>
      </c>
      <c r="W287" s="117">
        <v>9.7666000000000003E-3</v>
      </c>
      <c r="X287" s="117">
        <v>5.6493000000000002E-2</v>
      </c>
      <c r="Y287" s="117">
        <v>3.8392999999999999E-3</v>
      </c>
      <c r="Z287" s="117">
        <v>4.4694000000000001E-3</v>
      </c>
      <c r="AA287" s="117">
        <v>5.0948E-3</v>
      </c>
      <c r="AB287" s="117">
        <v>2.0263E-3</v>
      </c>
      <c r="AC287" s="117">
        <v>0</v>
      </c>
      <c r="AD287" s="117">
        <v>1.9218509246104001E-3</v>
      </c>
      <c r="AE287" s="117">
        <v>0</v>
      </c>
      <c r="AF287" s="117">
        <v>0</v>
      </c>
      <c r="AG287" s="117">
        <v>0.22430600000000001</v>
      </c>
      <c r="AH287" s="117">
        <v>0</v>
      </c>
      <c r="AI287" s="117">
        <v>7.1149999999999998E-3</v>
      </c>
      <c r="AJ287" s="117">
        <v>7.8896999999999995E-2</v>
      </c>
      <c r="AK287" s="117">
        <v>0</v>
      </c>
      <c r="AL287" s="117">
        <v>2.7360000000000002E-3</v>
      </c>
      <c r="AM287" s="117">
        <v>5.3682000000000001E-2</v>
      </c>
      <c r="AN287" s="125"/>
    </row>
    <row r="288" spans="1:40" ht="15" customHeight="1" x14ac:dyDescent="0.25">
      <c r="A288" s="115" t="s">
        <v>2088</v>
      </c>
      <c r="B288" s="113" t="s">
        <v>1754</v>
      </c>
      <c r="C288" s="66" t="s">
        <v>52</v>
      </c>
      <c r="D288" s="113"/>
      <c r="E288" s="113"/>
      <c r="F288" s="155">
        <v>5</v>
      </c>
      <c r="G288" s="141">
        <f t="shared" si="4"/>
        <v>5026.5</v>
      </c>
      <c r="H288" s="113">
        <v>3834.8</v>
      </c>
      <c r="I288" s="113">
        <v>0</v>
      </c>
      <c r="J288" s="113">
        <v>1191.7</v>
      </c>
      <c r="K288" s="117">
        <v>7761.9841738095201</v>
      </c>
      <c r="L288" s="117">
        <v>17300.965095440799</v>
      </c>
      <c r="M288" s="117">
        <v>4415.55993695502</v>
      </c>
      <c r="N288" s="117">
        <v>1813.31415165316</v>
      </c>
      <c r="O288" s="117">
        <v>7.6924699999999999E-2</v>
      </c>
      <c r="P288" s="117">
        <v>1.6771000000000001E-2</v>
      </c>
      <c r="Q288" s="117">
        <v>0</v>
      </c>
      <c r="R288" s="117">
        <v>0</v>
      </c>
      <c r="S288" s="117">
        <v>0</v>
      </c>
      <c r="T288" s="117">
        <v>4.8768963006527402E-2</v>
      </c>
      <c r="U288" s="117">
        <v>0</v>
      </c>
      <c r="V288" s="117">
        <v>1</v>
      </c>
      <c r="W288" s="117">
        <v>3.1716399999999999E-2</v>
      </c>
      <c r="X288" s="117">
        <v>0.112815</v>
      </c>
      <c r="Y288" s="117">
        <v>8.5021000000000003E-3</v>
      </c>
      <c r="Z288" s="117">
        <v>8.8626E-3</v>
      </c>
      <c r="AA288" s="117">
        <v>9.1988999999999994E-3</v>
      </c>
      <c r="AB288" s="117">
        <v>0</v>
      </c>
      <c r="AC288" s="117">
        <v>0</v>
      </c>
      <c r="AD288" s="117">
        <v>5.2423622624428899E-3</v>
      </c>
      <c r="AE288" s="117">
        <v>4.5786999999999998E-3</v>
      </c>
      <c r="AF288" s="117">
        <v>0</v>
      </c>
      <c r="AG288" s="117">
        <v>0.19167100000000001</v>
      </c>
      <c r="AH288" s="117">
        <v>0</v>
      </c>
      <c r="AI288" s="117">
        <v>1.4139000000000001E-2</v>
      </c>
      <c r="AJ288" s="117">
        <v>0.105131</v>
      </c>
      <c r="AK288" s="117">
        <v>0</v>
      </c>
      <c r="AL288" s="117">
        <v>0</v>
      </c>
      <c r="AM288" s="117">
        <v>0.113092</v>
      </c>
      <c r="AN288" s="125"/>
    </row>
    <row r="289" spans="1:40" ht="15" customHeight="1" x14ac:dyDescent="0.25">
      <c r="A289" s="115" t="s">
        <v>2089</v>
      </c>
      <c r="B289" s="113" t="s">
        <v>1755</v>
      </c>
      <c r="C289" s="66" t="s">
        <v>53</v>
      </c>
      <c r="D289" s="113"/>
      <c r="E289" s="113"/>
      <c r="F289" s="155">
        <v>5</v>
      </c>
      <c r="G289" s="141">
        <f t="shared" si="4"/>
        <v>2840.51</v>
      </c>
      <c r="H289" s="113">
        <v>2289.0100000000002</v>
      </c>
      <c r="I289" s="113">
        <v>0</v>
      </c>
      <c r="J289" s="113">
        <v>551.5</v>
      </c>
      <c r="K289" s="117">
        <v>3654.1635031746</v>
      </c>
      <c r="L289" s="117">
        <v>8070.08013772089</v>
      </c>
      <c r="M289" s="117">
        <v>2078.7439920509401</v>
      </c>
      <c r="N289" s="117">
        <v>845.82509923452699</v>
      </c>
      <c r="O289" s="117">
        <v>3.8406299999999997E-2</v>
      </c>
      <c r="P289" s="117">
        <v>8.6017000000000003E-3</v>
      </c>
      <c r="Q289" s="117">
        <v>0</v>
      </c>
      <c r="R289" s="117">
        <v>0</v>
      </c>
      <c r="S289" s="117">
        <v>0</v>
      </c>
      <c r="T289" s="117">
        <v>1.9119739252149499E-2</v>
      </c>
      <c r="U289" s="117">
        <v>0</v>
      </c>
      <c r="V289" s="117">
        <v>1</v>
      </c>
      <c r="W289" s="117">
        <v>1.95823E-2</v>
      </c>
      <c r="X289" s="117">
        <v>5.1282000000000001E-2</v>
      </c>
      <c r="Y289" s="117">
        <v>4.0975999999999999E-3</v>
      </c>
      <c r="Z289" s="117">
        <v>4.5456000000000003E-3</v>
      </c>
      <c r="AA289" s="117">
        <v>5.2430000000000003E-3</v>
      </c>
      <c r="AB289" s="117">
        <v>0</v>
      </c>
      <c r="AC289" s="117">
        <v>0</v>
      </c>
      <c r="AD289" s="117">
        <v>1.9989464161221699E-3</v>
      </c>
      <c r="AE289" s="117">
        <v>2.2988000000000001E-3</v>
      </c>
      <c r="AF289" s="117">
        <v>0</v>
      </c>
      <c r="AG289" s="117">
        <v>7.3029999999999998E-2</v>
      </c>
      <c r="AH289" s="117">
        <v>0</v>
      </c>
      <c r="AI289" s="117">
        <v>2.624E-3</v>
      </c>
      <c r="AJ289" s="117">
        <v>5.8976000000000001E-2</v>
      </c>
      <c r="AK289" s="117">
        <v>0</v>
      </c>
      <c r="AL289" s="117">
        <v>0</v>
      </c>
      <c r="AM289" s="117">
        <v>4.2657E-2</v>
      </c>
      <c r="AN289" s="125"/>
    </row>
    <row r="290" spans="1:40" ht="15" customHeight="1" x14ac:dyDescent="0.25">
      <c r="A290" s="115" t="s">
        <v>2090</v>
      </c>
      <c r="B290" s="113" t="s">
        <v>1756</v>
      </c>
      <c r="C290" s="66" t="s">
        <v>54</v>
      </c>
      <c r="D290" s="113"/>
      <c r="E290" s="113"/>
      <c r="F290" s="155">
        <v>5</v>
      </c>
      <c r="G290" s="141">
        <f t="shared" si="4"/>
        <v>3295.38</v>
      </c>
      <c r="H290" s="113">
        <v>2609.98</v>
      </c>
      <c r="I290" s="113">
        <v>0</v>
      </c>
      <c r="J290" s="113">
        <v>685.4</v>
      </c>
      <c r="K290" s="117">
        <v>5499.7413126984102</v>
      </c>
      <c r="L290" s="117">
        <v>12225.298112234799</v>
      </c>
      <c r="M290" s="117">
        <v>3128.6378405547498</v>
      </c>
      <c r="N290" s="117">
        <v>1281.3334951433301</v>
      </c>
      <c r="O290" s="117">
        <v>4.9449800000000002E-2</v>
      </c>
      <c r="P290" s="117">
        <v>1.1228699999999999E-2</v>
      </c>
      <c r="Q290" s="117">
        <v>0</v>
      </c>
      <c r="R290" s="117">
        <v>0</v>
      </c>
      <c r="S290" s="117">
        <v>0</v>
      </c>
      <c r="T290" s="117">
        <v>2.65542578975741E-2</v>
      </c>
      <c r="U290" s="117">
        <v>0</v>
      </c>
      <c r="V290" s="117">
        <v>1</v>
      </c>
      <c r="W290" s="117">
        <v>2.2446899999999999E-2</v>
      </c>
      <c r="X290" s="117">
        <v>7.6059000000000002E-2</v>
      </c>
      <c r="Y290" s="117">
        <v>5.1736000000000004E-3</v>
      </c>
      <c r="Z290" s="117">
        <v>5.9338000000000004E-3</v>
      </c>
      <c r="AA290" s="117">
        <v>5.4532000000000001E-3</v>
      </c>
      <c r="AB290" s="117">
        <v>0</v>
      </c>
      <c r="AC290" s="117">
        <v>0</v>
      </c>
      <c r="AD290" s="117">
        <v>2.88063246252593E-3</v>
      </c>
      <c r="AE290" s="117">
        <v>2.0620999999999999E-3</v>
      </c>
      <c r="AF290" s="117">
        <v>0</v>
      </c>
      <c r="AG290" s="117">
        <v>0.19975200000000001</v>
      </c>
      <c r="AH290" s="117">
        <v>0</v>
      </c>
      <c r="AI290" s="117">
        <v>2.761E-3</v>
      </c>
      <c r="AJ290" s="117">
        <v>6.8883E-2</v>
      </c>
      <c r="AK290" s="117">
        <v>0</v>
      </c>
      <c r="AL290" s="117">
        <v>0</v>
      </c>
      <c r="AM290" s="117">
        <v>7.1732000000000004E-2</v>
      </c>
      <c r="AN290" s="125"/>
    </row>
    <row r="291" spans="1:40" ht="15" customHeight="1" x14ac:dyDescent="0.25">
      <c r="A291" s="115" t="s">
        <v>2091</v>
      </c>
      <c r="B291" s="113" t="s">
        <v>1757</v>
      </c>
      <c r="C291" s="66" t="s">
        <v>55</v>
      </c>
      <c r="D291" s="113"/>
      <c r="E291" s="113"/>
      <c r="F291" s="155">
        <v>5</v>
      </c>
      <c r="G291" s="141">
        <f t="shared" si="4"/>
        <v>5761.1900000000005</v>
      </c>
      <c r="H291" s="113">
        <v>4602.8900000000003</v>
      </c>
      <c r="I291" s="113">
        <v>0</v>
      </c>
      <c r="J291" s="113">
        <v>1158.3</v>
      </c>
      <c r="K291" s="117">
        <v>8618.5041345238096</v>
      </c>
      <c r="L291" s="117">
        <v>20264.225919791999</v>
      </c>
      <c r="M291" s="117">
        <v>4902.8084470065596</v>
      </c>
      <c r="N291" s="117">
        <v>2123.8935186534</v>
      </c>
      <c r="O291" s="117">
        <v>7.81863E-2</v>
      </c>
      <c r="P291" s="117">
        <v>2.0046700000000001E-2</v>
      </c>
      <c r="Q291" s="117">
        <v>0</v>
      </c>
      <c r="R291" s="117">
        <v>0</v>
      </c>
      <c r="S291" s="117">
        <v>4.3303999999999999E-3</v>
      </c>
      <c r="T291" s="117">
        <v>6.2547334914690902E-2</v>
      </c>
      <c r="U291" s="117">
        <v>0</v>
      </c>
      <c r="V291" s="117">
        <v>1</v>
      </c>
      <c r="W291" s="117">
        <v>2.03657E-2</v>
      </c>
      <c r="X291" s="117">
        <v>0.14535799999999999</v>
      </c>
      <c r="Y291" s="117">
        <v>8.7510999999999995E-3</v>
      </c>
      <c r="Z291" s="117">
        <v>1.03982E-2</v>
      </c>
      <c r="AA291" s="117">
        <v>8.5795000000000003E-3</v>
      </c>
      <c r="AB291" s="117">
        <v>4.1627000000000001E-3</v>
      </c>
      <c r="AC291" s="117">
        <v>0</v>
      </c>
      <c r="AD291" s="117">
        <v>6.9849955794868699E-3</v>
      </c>
      <c r="AE291" s="117">
        <v>4.47E-3</v>
      </c>
      <c r="AF291" s="117">
        <v>0</v>
      </c>
      <c r="AG291" s="117">
        <v>0.18514700000000001</v>
      </c>
      <c r="AH291" s="117">
        <v>0</v>
      </c>
      <c r="AI291" s="117">
        <v>7.6769999999999998E-3</v>
      </c>
      <c r="AJ291" s="117">
        <v>0.14934700000000001</v>
      </c>
      <c r="AK291" s="117">
        <v>0</v>
      </c>
      <c r="AL291" s="117">
        <v>5.8700000000000002E-3</v>
      </c>
      <c r="AM291" s="117">
        <v>9.7602999999999995E-2</v>
      </c>
      <c r="AN291" s="125"/>
    </row>
    <row r="292" spans="1:40" ht="15" customHeight="1" x14ac:dyDescent="0.25">
      <c r="A292" s="115" t="s">
        <v>2092</v>
      </c>
      <c r="B292" s="113" t="s">
        <v>1758</v>
      </c>
      <c r="C292" s="66" t="s">
        <v>56</v>
      </c>
      <c r="D292" s="113"/>
      <c r="E292" s="113"/>
      <c r="F292" s="155">
        <v>5</v>
      </c>
      <c r="G292" s="141">
        <f t="shared" si="4"/>
        <v>3190.1</v>
      </c>
      <c r="H292" s="113">
        <v>3190.1</v>
      </c>
      <c r="I292" s="113">
        <v>0</v>
      </c>
      <c r="J292" s="113">
        <v>0</v>
      </c>
      <c r="K292" s="117">
        <v>4962.4166984126996</v>
      </c>
      <c r="L292" s="117">
        <v>10960.5546058906</v>
      </c>
      <c r="M292" s="117">
        <v>2822.9699872260298</v>
      </c>
      <c r="N292" s="117">
        <v>1148.7757282434</v>
      </c>
      <c r="O292" s="117">
        <v>5.92332E-2</v>
      </c>
      <c r="P292" s="117">
        <v>1.26222E-2</v>
      </c>
      <c r="Q292" s="117">
        <v>0</v>
      </c>
      <c r="R292" s="117">
        <v>0</v>
      </c>
      <c r="S292" s="117">
        <v>0</v>
      </c>
      <c r="T292" s="117">
        <v>2.6250850027087599E-2</v>
      </c>
      <c r="U292" s="117">
        <v>0</v>
      </c>
      <c r="V292" s="117">
        <v>1</v>
      </c>
      <c r="W292" s="117">
        <v>2.2514099999999999E-2</v>
      </c>
      <c r="X292" s="117">
        <v>6.9832000000000005E-2</v>
      </c>
      <c r="Y292" s="117">
        <v>5.5370999999999997E-3</v>
      </c>
      <c r="Z292" s="117">
        <v>6.6702000000000003E-3</v>
      </c>
      <c r="AA292" s="117">
        <v>5.6173000000000004E-3</v>
      </c>
      <c r="AB292" s="117">
        <v>0</v>
      </c>
      <c r="AC292" s="117">
        <v>0</v>
      </c>
      <c r="AD292" s="117">
        <v>2.8457952506575602E-3</v>
      </c>
      <c r="AE292" s="117">
        <v>3.8693E-3</v>
      </c>
      <c r="AF292" s="117">
        <v>0</v>
      </c>
      <c r="AG292" s="117">
        <v>0.11304500000000001</v>
      </c>
      <c r="AH292" s="117">
        <v>0</v>
      </c>
      <c r="AI292" s="117">
        <v>1.0900999999999999E-2</v>
      </c>
      <c r="AJ292" s="117">
        <v>7.4750999999999998E-2</v>
      </c>
      <c r="AK292" s="117">
        <v>0</v>
      </c>
      <c r="AL292" s="117">
        <v>0</v>
      </c>
      <c r="AM292" s="117">
        <v>6.2734999999999999E-2</v>
      </c>
      <c r="AN292" s="125"/>
    </row>
    <row r="293" spans="1:40" ht="15" customHeight="1" x14ac:dyDescent="0.25">
      <c r="A293" s="115" t="s">
        <v>2093</v>
      </c>
      <c r="B293" s="113" t="s">
        <v>1759</v>
      </c>
      <c r="C293" s="66" t="s">
        <v>57</v>
      </c>
      <c r="D293" s="113"/>
      <c r="E293" s="113"/>
      <c r="F293" s="155">
        <v>5</v>
      </c>
      <c r="G293" s="141">
        <f t="shared" si="4"/>
        <v>3374.56</v>
      </c>
      <c r="H293" s="113">
        <v>2586.9899999999998</v>
      </c>
      <c r="I293" s="113">
        <v>0</v>
      </c>
      <c r="J293" s="113">
        <v>787.57</v>
      </c>
      <c r="K293" s="117">
        <v>5454.2661365079402</v>
      </c>
      <c r="L293" s="117">
        <v>11995.1144026477</v>
      </c>
      <c r="M293" s="117">
        <v>3102.7683770752701</v>
      </c>
      <c r="N293" s="117">
        <v>1257.2079405415</v>
      </c>
      <c r="O293" s="117">
        <v>4.9255E-2</v>
      </c>
      <c r="P293" s="117">
        <v>1.1180600000000001E-2</v>
      </c>
      <c r="Q293" s="117">
        <v>0</v>
      </c>
      <c r="R293" s="117">
        <v>0</v>
      </c>
      <c r="S293" s="117">
        <v>0</v>
      </c>
      <c r="T293" s="117">
        <v>2.6423370460633901E-2</v>
      </c>
      <c r="U293" s="117">
        <v>0</v>
      </c>
      <c r="V293" s="117">
        <v>1</v>
      </c>
      <c r="W293" s="117">
        <v>2.2950399999999999E-2</v>
      </c>
      <c r="X293" s="117">
        <v>7.5596999999999998E-2</v>
      </c>
      <c r="Y293" s="117">
        <v>5.0514999999999996E-3</v>
      </c>
      <c r="Z293" s="117">
        <v>5.9084000000000003E-3</v>
      </c>
      <c r="AA293" s="117">
        <v>6.4719E-3</v>
      </c>
      <c r="AB293" s="117">
        <v>0</v>
      </c>
      <c r="AC293" s="117">
        <v>0</v>
      </c>
      <c r="AD293" s="117">
        <v>2.8445665288885699E-3</v>
      </c>
      <c r="AE293" s="117">
        <v>0</v>
      </c>
      <c r="AF293" s="117">
        <v>0</v>
      </c>
      <c r="AG293" s="117">
        <v>0.16550100000000001</v>
      </c>
      <c r="AH293" s="117">
        <v>0</v>
      </c>
      <c r="AI293" s="117">
        <v>3.009E-3</v>
      </c>
      <c r="AJ293" s="117">
        <v>0.103977</v>
      </c>
      <c r="AK293" s="117">
        <v>0</v>
      </c>
      <c r="AL293" s="117">
        <v>0</v>
      </c>
      <c r="AM293" s="117">
        <v>5.9186999999999997E-2</v>
      </c>
      <c r="AN293" s="125"/>
    </row>
    <row r="294" spans="1:40" ht="15" customHeight="1" x14ac:dyDescent="0.25">
      <c r="A294" s="115" t="s">
        <v>2094</v>
      </c>
      <c r="B294" s="113" t="s">
        <v>1760</v>
      </c>
      <c r="C294" s="66" t="s">
        <v>58</v>
      </c>
      <c r="D294" s="113"/>
      <c r="E294" s="113"/>
      <c r="F294" s="155">
        <v>5</v>
      </c>
      <c r="G294" s="141">
        <f t="shared" si="4"/>
        <v>2749.1</v>
      </c>
      <c r="H294" s="113">
        <v>2749.1</v>
      </c>
      <c r="I294" s="113">
        <v>0</v>
      </c>
      <c r="J294" s="113">
        <v>0</v>
      </c>
      <c r="K294" s="117">
        <v>5079.6615714285699</v>
      </c>
      <c r="L294" s="117">
        <v>11538.658489924101</v>
      </c>
      <c r="M294" s="117">
        <v>2889.6670781385701</v>
      </c>
      <c r="N294" s="117">
        <v>1209.3667963289399</v>
      </c>
      <c r="O294" s="117">
        <v>4.6741499999999998E-2</v>
      </c>
      <c r="P294" s="117">
        <v>9.7678000000000001E-3</v>
      </c>
      <c r="Q294" s="117">
        <v>0</v>
      </c>
      <c r="R294" s="117">
        <v>0</v>
      </c>
      <c r="S294" s="117">
        <v>2.4745000000000001E-3</v>
      </c>
      <c r="T294" s="117">
        <v>2.5051376422271999E-2</v>
      </c>
      <c r="U294" s="117">
        <v>0</v>
      </c>
      <c r="V294" s="117">
        <v>1</v>
      </c>
      <c r="W294" s="117">
        <v>1.9993199999999999E-2</v>
      </c>
      <c r="X294" s="117">
        <v>0.106711</v>
      </c>
      <c r="Y294" s="117">
        <v>4.7993000000000003E-3</v>
      </c>
      <c r="Z294" s="117">
        <v>5.1618000000000002E-3</v>
      </c>
      <c r="AA294" s="117">
        <v>4.7637000000000001E-3</v>
      </c>
      <c r="AB294" s="117">
        <v>0</v>
      </c>
      <c r="AC294" s="117">
        <v>0</v>
      </c>
      <c r="AD294" s="117">
        <v>3.0019613856920899E-3</v>
      </c>
      <c r="AE294" s="117">
        <v>0</v>
      </c>
      <c r="AF294" s="117">
        <v>0</v>
      </c>
      <c r="AG294" s="117">
        <v>0.14480199999999999</v>
      </c>
      <c r="AH294" s="117">
        <v>0</v>
      </c>
      <c r="AI294" s="117">
        <v>5.875E-3</v>
      </c>
      <c r="AJ294" s="117">
        <v>7.9242999999999994E-2</v>
      </c>
      <c r="AK294" s="117">
        <v>0</v>
      </c>
      <c r="AL294" s="117">
        <v>2.7079999999999999E-3</v>
      </c>
      <c r="AM294" s="117">
        <v>4.2749000000000002E-2</v>
      </c>
      <c r="AN294" s="125"/>
    </row>
    <row r="295" spans="1:40" ht="15" customHeight="1" x14ac:dyDescent="0.25">
      <c r="A295" s="115" t="s">
        <v>2095</v>
      </c>
      <c r="B295" s="113" t="s">
        <v>1761</v>
      </c>
      <c r="C295" s="66" t="s">
        <v>59</v>
      </c>
      <c r="D295" s="113"/>
      <c r="E295" s="113"/>
      <c r="F295" s="155">
        <v>5</v>
      </c>
      <c r="G295" s="141">
        <f t="shared" si="4"/>
        <v>4228.09</v>
      </c>
      <c r="H295" s="113">
        <v>3582</v>
      </c>
      <c r="I295" s="113">
        <v>0</v>
      </c>
      <c r="J295" s="113">
        <v>646.09</v>
      </c>
      <c r="K295" s="117">
        <v>6746.9278571428604</v>
      </c>
      <c r="L295" s="117">
        <v>15583.6926873174</v>
      </c>
      <c r="M295" s="117">
        <v>3838.12485009286</v>
      </c>
      <c r="N295" s="117">
        <v>1633.3268305577301</v>
      </c>
      <c r="O295" s="117">
        <v>6.2905100000000005E-2</v>
      </c>
      <c r="P295" s="117">
        <v>1.6658800000000001E-2</v>
      </c>
      <c r="Q295" s="117">
        <v>0</v>
      </c>
      <c r="R295" s="117">
        <v>0</v>
      </c>
      <c r="S295" s="117">
        <v>3.7117999999999999E-3</v>
      </c>
      <c r="T295" s="117">
        <v>4.62761719284948E-2</v>
      </c>
      <c r="U295" s="117">
        <v>0</v>
      </c>
      <c r="V295" s="117">
        <v>1</v>
      </c>
      <c r="W295" s="117">
        <v>2.1864600000000001E-2</v>
      </c>
      <c r="X295" s="117">
        <v>0.109264</v>
      </c>
      <c r="Y295" s="117">
        <v>7.1262000000000001E-3</v>
      </c>
      <c r="Z295" s="117">
        <v>8.8033E-3</v>
      </c>
      <c r="AA295" s="117">
        <v>6.3258999999999998E-3</v>
      </c>
      <c r="AB295" s="117">
        <v>0</v>
      </c>
      <c r="AC295" s="117">
        <v>0</v>
      </c>
      <c r="AD295" s="117">
        <v>5.3558457815626303E-3</v>
      </c>
      <c r="AE295" s="117">
        <v>0</v>
      </c>
      <c r="AF295" s="117">
        <v>0</v>
      </c>
      <c r="AG295" s="117">
        <v>0.16814499999999999</v>
      </c>
      <c r="AH295" s="117">
        <v>0</v>
      </c>
      <c r="AI295" s="117">
        <v>1.4622E-2</v>
      </c>
      <c r="AJ295" s="117">
        <v>0.121418</v>
      </c>
      <c r="AK295" s="117">
        <v>0</v>
      </c>
      <c r="AL295" s="117">
        <v>3.6960000000000001E-3</v>
      </c>
      <c r="AM295" s="117">
        <v>4.9717999999999998E-2</v>
      </c>
      <c r="AN295" s="125"/>
    </row>
    <row r="296" spans="1:40" ht="15" customHeight="1" x14ac:dyDescent="0.25">
      <c r="A296" s="115" t="s">
        <v>2096</v>
      </c>
      <c r="B296" s="113" t="s">
        <v>1762</v>
      </c>
      <c r="C296" s="66" t="s">
        <v>60</v>
      </c>
      <c r="D296" s="113"/>
      <c r="E296" s="113"/>
      <c r="F296" s="155">
        <v>5</v>
      </c>
      <c r="G296" s="141">
        <f t="shared" si="4"/>
        <v>2741.4</v>
      </c>
      <c r="H296" s="113">
        <v>2741.4</v>
      </c>
      <c r="I296" s="113">
        <v>0</v>
      </c>
      <c r="J296" s="113">
        <v>0</v>
      </c>
      <c r="K296" s="117">
        <v>4716.2348265079299</v>
      </c>
      <c r="L296" s="117">
        <v>10853.9029529175</v>
      </c>
      <c r="M296" s="117">
        <v>2682.92450575557</v>
      </c>
      <c r="N296" s="117">
        <v>1137.59756849528</v>
      </c>
      <c r="O296" s="117">
        <v>4.6431500000000001E-2</v>
      </c>
      <c r="P296" s="117">
        <v>9.6620999999999999E-3</v>
      </c>
      <c r="Q296" s="117">
        <v>0</v>
      </c>
      <c r="R296" s="117">
        <v>0</v>
      </c>
      <c r="S296" s="117">
        <v>0</v>
      </c>
      <c r="T296" s="117">
        <v>2.42766585833545E-2</v>
      </c>
      <c r="U296" s="117">
        <v>0</v>
      </c>
      <c r="V296" s="117">
        <v>1</v>
      </c>
      <c r="W296" s="117">
        <v>2.0176400000000001E-2</v>
      </c>
      <c r="X296" s="117">
        <v>8.9155999999999999E-2</v>
      </c>
      <c r="Y296" s="117">
        <v>4.7403999999999996E-3</v>
      </c>
      <c r="Z296" s="117">
        <v>5.1059E-3</v>
      </c>
      <c r="AA296" s="117">
        <v>4.6116000000000004E-3</v>
      </c>
      <c r="AB296" s="117">
        <v>0</v>
      </c>
      <c r="AC296" s="117">
        <v>0</v>
      </c>
      <c r="AD296" s="117">
        <v>2.9266524614872899E-3</v>
      </c>
      <c r="AE296" s="117">
        <v>0</v>
      </c>
      <c r="AF296" s="117">
        <v>0</v>
      </c>
      <c r="AG296" s="117">
        <v>0.122664</v>
      </c>
      <c r="AH296" s="117">
        <v>0</v>
      </c>
      <c r="AI296" s="117">
        <v>1.0314E-2</v>
      </c>
      <c r="AJ296" s="117">
        <v>7.9283000000000006E-2</v>
      </c>
      <c r="AK296" s="117">
        <v>0</v>
      </c>
      <c r="AL296" s="117">
        <v>0</v>
      </c>
      <c r="AM296" s="117">
        <v>4.0229000000000001E-2</v>
      </c>
      <c r="AN296" s="125"/>
    </row>
    <row r="297" spans="1:40" ht="15" customHeight="1" x14ac:dyDescent="0.25">
      <c r="A297" s="115" t="s">
        <v>2097</v>
      </c>
      <c r="B297" s="113" t="s">
        <v>1763</v>
      </c>
      <c r="C297" s="66" t="s">
        <v>61</v>
      </c>
      <c r="D297" s="113"/>
      <c r="E297" s="113"/>
      <c r="F297" s="155">
        <v>5</v>
      </c>
      <c r="G297" s="141">
        <f t="shared" si="4"/>
        <v>2712.05</v>
      </c>
      <c r="H297" s="113">
        <v>2712.05</v>
      </c>
      <c r="I297" s="113">
        <v>0</v>
      </c>
      <c r="J297" s="113">
        <v>0</v>
      </c>
      <c r="K297" s="117">
        <v>4799.6405761904798</v>
      </c>
      <c r="L297" s="117">
        <v>11402.497085105901</v>
      </c>
      <c r="M297" s="117">
        <v>2730.3715345774799</v>
      </c>
      <c r="N297" s="117">
        <v>1195.0957194899499</v>
      </c>
      <c r="O297" s="117">
        <v>4.6890599999999998E-2</v>
      </c>
      <c r="P297" s="117">
        <v>9.7678000000000001E-3</v>
      </c>
      <c r="Q297" s="117">
        <v>0</v>
      </c>
      <c r="R297" s="117">
        <v>0</v>
      </c>
      <c r="S297" s="117">
        <v>0</v>
      </c>
      <c r="T297" s="117">
        <v>2.5460227757172899E-2</v>
      </c>
      <c r="U297" s="117">
        <v>0</v>
      </c>
      <c r="V297" s="117">
        <v>1</v>
      </c>
      <c r="W297" s="117">
        <v>2.0228200000000002E-2</v>
      </c>
      <c r="X297" s="117">
        <v>8.9304999999999995E-2</v>
      </c>
      <c r="Y297" s="117">
        <v>4.8260999999999998E-3</v>
      </c>
      <c r="Z297" s="117">
        <v>5.1618000000000002E-3</v>
      </c>
      <c r="AA297" s="117">
        <v>5.4695999999999998E-3</v>
      </c>
      <c r="AB297" s="117">
        <v>0</v>
      </c>
      <c r="AC297" s="117">
        <v>0</v>
      </c>
      <c r="AD297" s="117">
        <v>3.59155158527499E-3</v>
      </c>
      <c r="AE297" s="117">
        <v>0</v>
      </c>
      <c r="AF297" s="117">
        <v>0</v>
      </c>
      <c r="AG297" s="117">
        <v>0.13736699999999999</v>
      </c>
      <c r="AH297" s="117">
        <v>0</v>
      </c>
      <c r="AI297" s="117">
        <v>1.2403000000000001E-2</v>
      </c>
      <c r="AJ297" s="117">
        <v>8.0059000000000005E-2</v>
      </c>
      <c r="AK297" s="117">
        <v>0</v>
      </c>
      <c r="AL297" s="117">
        <v>0</v>
      </c>
      <c r="AM297" s="117">
        <v>3.0322000000000002E-2</v>
      </c>
      <c r="AN297" s="125"/>
    </row>
    <row r="298" spans="1:40" ht="15" customHeight="1" x14ac:dyDescent="0.25">
      <c r="A298" s="115" t="s">
        <v>2098</v>
      </c>
      <c r="B298" s="113" t="s">
        <v>1764</v>
      </c>
      <c r="C298" s="66" t="s">
        <v>62</v>
      </c>
      <c r="D298" s="113"/>
      <c r="E298" s="113"/>
      <c r="F298" s="155">
        <v>5</v>
      </c>
      <c r="G298" s="141">
        <f t="shared" si="4"/>
        <v>5864.08</v>
      </c>
      <c r="H298" s="113">
        <v>5864.08</v>
      </c>
      <c r="I298" s="113">
        <v>0</v>
      </c>
      <c r="J298" s="113">
        <v>0</v>
      </c>
      <c r="K298" s="117">
        <v>9711.1811571428607</v>
      </c>
      <c r="L298" s="117">
        <v>22464.097855963599</v>
      </c>
      <c r="M298" s="117">
        <v>5524.3996248638596</v>
      </c>
      <c r="N298" s="117">
        <v>2354.4620962835502</v>
      </c>
      <c r="O298" s="117">
        <v>9.0435399999999999E-2</v>
      </c>
      <c r="P298" s="117">
        <v>1.9686200000000001E-2</v>
      </c>
      <c r="Q298" s="117">
        <v>0</v>
      </c>
      <c r="R298" s="117">
        <v>0</v>
      </c>
      <c r="S298" s="117">
        <v>6.9905000000000002E-3</v>
      </c>
      <c r="T298" s="117">
        <v>6.8981832879393495E-2</v>
      </c>
      <c r="U298" s="117">
        <v>0</v>
      </c>
      <c r="V298" s="117">
        <v>1</v>
      </c>
      <c r="W298" s="117">
        <v>3.9697000000000003E-2</v>
      </c>
      <c r="X298" s="117">
        <v>0.182978</v>
      </c>
      <c r="Y298" s="117">
        <v>9.0528999999999991E-3</v>
      </c>
      <c r="Z298" s="117">
        <v>1.04031E-2</v>
      </c>
      <c r="AA298" s="117">
        <v>9.8417999999999995E-3</v>
      </c>
      <c r="AB298" s="117">
        <v>0</v>
      </c>
      <c r="AC298" s="117">
        <v>0</v>
      </c>
      <c r="AD298" s="117">
        <v>8.2063833066832494E-3</v>
      </c>
      <c r="AE298" s="117">
        <v>0</v>
      </c>
      <c r="AF298" s="117">
        <v>0</v>
      </c>
      <c r="AG298" s="117">
        <v>0.22739000000000001</v>
      </c>
      <c r="AH298" s="117">
        <v>0</v>
      </c>
      <c r="AI298" s="117">
        <v>2.2291999999999999E-2</v>
      </c>
      <c r="AJ298" s="117">
        <v>0.15857499999999999</v>
      </c>
      <c r="AK298" s="117">
        <v>0</v>
      </c>
      <c r="AL298" s="117">
        <v>6.0400000000000002E-3</v>
      </c>
      <c r="AM298" s="117">
        <v>6.8703E-2</v>
      </c>
      <c r="AN298" s="125"/>
    </row>
    <row r="299" spans="1:40" ht="15" customHeight="1" x14ac:dyDescent="0.25">
      <c r="A299" s="115" t="s">
        <v>2099</v>
      </c>
      <c r="B299" s="113" t="s">
        <v>1765</v>
      </c>
      <c r="C299" s="66" t="s">
        <v>63</v>
      </c>
      <c r="D299" s="113"/>
      <c r="E299" s="113"/>
      <c r="F299" s="155">
        <v>5</v>
      </c>
      <c r="G299" s="141">
        <f t="shared" si="4"/>
        <v>4467.5200000000004</v>
      </c>
      <c r="H299" s="113">
        <v>4467.5200000000004</v>
      </c>
      <c r="I299" s="113">
        <v>0</v>
      </c>
      <c r="J299" s="113">
        <v>0</v>
      </c>
      <c r="K299" s="117">
        <v>7542.8830880952401</v>
      </c>
      <c r="L299" s="117">
        <v>17369.587615812401</v>
      </c>
      <c r="M299" s="117">
        <v>4290.9199023247402</v>
      </c>
      <c r="N299" s="117">
        <v>1820.50647801329</v>
      </c>
      <c r="O299" s="117">
        <v>7.0355200000000007E-2</v>
      </c>
      <c r="P299" s="117">
        <v>1.47815E-2</v>
      </c>
      <c r="Q299" s="117">
        <v>0</v>
      </c>
      <c r="R299" s="117">
        <v>0</v>
      </c>
      <c r="S299" s="117">
        <v>3.3406E-3</v>
      </c>
      <c r="T299" s="117">
        <v>4.4567846311645801E-2</v>
      </c>
      <c r="U299" s="117">
        <v>0</v>
      </c>
      <c r="V299" s="117">
        <v>1</v>
      </c>
      <c r="W299" s="117">
        <v>3.0088E-2</v>
      </c>
      <c r="X299" s="117">
        <v>0.139989</v>
      </c>
      <c r="Y299" s="117">
        <v>7.2302E-3</v>
      </c>
      <c r="Z299" s="117">
        <v>7.8111999999999999E-3</v>
      </c>
      <c r="AA299" s="117">
        <v>7.7730999999999998E-3</v>
      </c>
      <c r="AB299" s="117">
        <v>0</v>
      </c>
      <c r="AC299" s="117">
        <v>0</v>
      </c>
      <c r="AD299" s="117">
        <v>5.3082108280431304E-3</v>
      </c>
      <c r="AE299" s="117">
        <v>0</v>
      </c>
      <c r="AF299" s="117">
        <v>0</v>
      </c>
      <c r="AG299" s="117">
        <v>0.19969300000000001</v>
      </c>
      <c r="AH299" s="117">
        <v>0</v>
      </c>
      <c r="AI299" s="117">
        <v>2.0268999999999999E-2</v>
      </c>
      <c r="AJ299" s="117">
        <v>0.11550100000000001</v>
      </c>
      <c r="AK299" s="117">
        <v>0</v>
      </c>
      <c r="AL299" s="117">
        <v>4.5640000000000003E-3</v>
      </c>
      <c r="AM299" s="117">
        <v>6.2426000000000002E-2</v>
      </c>
      <c r="AN299" s="125"/>
    </row>
    <row r="300" spans="1:40" ht="15" customHeight="1" x14ac:dyDescent="0.25">
      <c r="A300" s="115" t="s">
        <v>2100</v>
      </c>
      <c r="B300" s="113" t="s">
        <v>1766</v>
      </c>
      <c r="C300" s="66" t="s">
        <v>64</v>
      </c>
      <c r="D300" s="113"/>
      <c r="E300" s="113"/>
      <c r="F300" s="155">
        <v>5</v>
      </c>
      <c r="G300" s="141">
        <f t="shared" si="4"/>
        <v>2779.82</v>
      </c>
      <c r="H300" s="113">
        <v>2779.82</v>
      </c>
      <c r="I300" s="113">
        <v>0</v>
      </c>
      <c r="J300" s="113">
        <v>0</v>
      </c>
      <c r="K300" s="117">
        <v>5056.2689761904803</v>
      </c>
      <c r="L300" s="117">
        <v>11568.7522536463</v>
      </c>
      <c r="M300" s="117">
        <v>2876.35973248548</v>
      </c>
      <c r="N300" s="117">
        <v>1212.5209237046699</v>
      </c>
      <c r="O300" s="117">
        <v>4.6738399999999999E-2</v>
      </c>
      <c r="P300" s="117">
        <v>9.7678000000000001E-3</v>
      </c>
      <c r="Q300" s="117">
        <v>0</v>
      </c>
      <c r="R300" s="117">
        <v>0</v>
      </c>
      <c r="S300" s="117">
        <v>3.3406E-3</v>
      </c>
      <c r="T300" s="117">
        <v>2.4942410981021301E-2</v>
      </c>
      <c r="U300" s="117">
        <v>0</v>
      </c>
      <c r="V300" s="117">
        <v>1</v>
      </c>
      <c r="W300" s="117">
        <v>2.0057999999999999E-2</v>
      </c>
      <c r="X300" s="117">
        <v>9.5533999999999994E-2</v>
      </c>
      <c r="Y300" s="117">
        <v>4.7987000000000004E-3</v>
      </c>
      <c r="Z300" s="117">
        <v>5.1618000000000002E-3</v>
      </c>
      <c r="AA300" s="117">
        <v>4.3838999999999996E-3</v>
      </c>
      <c r="AB300" s="117">
        <v>0</v>
      </c>
      <c r="AC300" s="117">
        <v>0</v>
      </c>
      <c r="AD300" s="117">
        <v>2.8858257143095801E-3</v>
      </c>
      <c r="AE300" s="117">
        <v>0</v>
      </c>
      <c r="AF300" s="117">
        <v>0</v>
      </c>
      <c r="AG300" s="117">
        <v>0.129553</v>
      </c>
      <c r="AH300" s="117">
        <v>0</v>
      </c>
      <c r="AI300" s="117">
        <v>1.3055000000000001E-2</v>
      </c>
      <c r="AJ300" s="117">
        <v>7.8187999999999994E-2</v>
      </c>
      <c r="AK300" s="117">
        <v>0</v>
      </c>
      <c r="AL300" s="117">
        <v>2.8519999999999999E-3</v>
      </c>
      <c r="AM300" s="117">
        <v>5.9394000000000002E-2</v>
      </c>
      <c r="AN300" s="125"/>
    </row>
    <row r="301" spans="1:40" ht="15" customHeight="1" x14ac:dyDescent="0.25">
      <c r="A301" s="115" t="s">
        <v>2101</v>
      </c>
      <c r="B301" s="113" t="s">
        <v>1767</v>
      </c>
      <c r="C301" s="66" t="s">
        <v>65</v>
      </c>
      <c r="D301" s="113"/>
      <c r="E301" s="113"/>
      <c r="F301" s="155">
        <v>5</v>
      </c>
      <c r="G301" s="141">
        <f t="shared" si="4"/>
        <v>2762.3</v>
      </c>
      <c r="H301" s="113">
        <v>2762.3</v>
      </c>
      <c r="I301" s="113">
        <v>0</v>
      </c>
      <c r="J301" s="113">
        <v>0</v>
      </c>
      <c r="K301" s="117">
        <v>4999.71689285714</v>
      </c>
      <c r="L301" s="117">
        <v>11510.891767945999</v>
      </c>
      <c r="M301" s="117">
        <v>2844.18894883964</v>
      </c>
      <c r="N301" s="117">
        <v>1206.45656619842</v>
      </c>
      <c r="O301" s="117">
        <v>4.6738399999999999E-2</v>
      </c>
      <c r="P301" s="117">
        <v>9.7678000000000001E-3</v>
      </c>
      <c r="Q301" s="117">
        <v>0</v>
      </c>
      <c r="R301" s="117">
        <v>0</v>
      </c>
      <c r="S301" s="117">
        <v>3.3406E-3</v>
      </c>
      <c r="T301" s="117">
        <v>2.4942410981021301E-2</v>
      </c>
      <c r="U301" s="117">
        <v>0</v>
      </c>
      <c r="V301" s="117">
        <v>1</v>
      </c>
      <c r="W301" s="117">
        <v>2.0008000000000001E-2</v>
      </c>
      <c r="X301" s="117">
        <v>9.7151000000000001E-2</v>
      </c>
      <c r="Y301" s="117">
        <v>4.7987000000000004E-3</v>
      </c>
      <c r="Z301" s="117">
        <v>5.1618000000000002E-3</v>
      </c>
      <c r="AA301" s="117">
        <v>4.3838999999999996E-3</v>
      </c>
      <c r="AB301" s="117">
        <v>0</v>
      </c>
      <c r="AC301" s="117">
        <v>0</v>
      </c>
      <c r="AD301" s="117">
        <v>2.8858257143095801E-3</v>
      </c>
      <c r="AE301" s="117">
        <v>0</v>
      </c>
      <c r="AF301" s="117">
        <v>0</v>
      </c>
      <c r="AG301" s="117">
        <v>0.12565100000000001</v>
      </c>
      <c r="AH301" s="117">
        <v>0</v>
      </c>
      <c r="AI301" s="117">
        <v>1.0052999999999999E-2</v>
      </c>
      <c r="AJ301" s="117">
        <v>7.8226000000000004E-2</v>
      </c>
      <c r="AK301" s="117">
        <v>0</v>
      </c>
      <c r="AL301" s="117">
        <v>2.8519999999999999E-3</v>
      </c>
      <c r="AM301" s="117">
        <v>5.7762000000000001E-2</v>
      </c>
      <c r="AN301" s="125"/>
    </row>
    <row r="302" spans="1:40" ht="15" customHeight="1" x14ac:dyDescent="0.25">
      <c r="A302" s="115" t="s">
        <v>2102</v>
      </c>
      <c r="B302" s="113" t="s">
        <v>1768</v>
      </c>
      <c r="C302" s="66" t="s">
        <v>66</v>
      </c>
      <c r="D302" s="113"/>
      <c r="E302" s="113"/>
      <c r="F302" s="155">
        <v>5</v>
      </c>
      <c r="G302" s="141">
        <f t="shared" si="4"/>
        <v>2743.4</v>
      </c>
      <c r="H302" s="113">
        <v>2743.4</v>
      </c>
      <c r="I302" s="113">
        <v>0</v>
      </c>
      <c r="J302" s="113">
        <v>0</v>
      </c>
      <c r="K302" s="117">
        <v>5367.8971261904799</v>
      </c>
      <c r="L302" s="117">
        <v>12222.1902112115</v>
      </c>
      <c r="M302" s="117">
        <v>3053.6356381759801</v>
      </c>
      <c r="N302" s="117">
        <v>1281.0077560370801</v>
      </c>
      <c r="O302" s="117">
        <v>4.6734100000000001E-2</v>
      </c>
      <c r="P302" s="117">
        <v>9.7678000000000001E-3</v>
      </c>
      <c r="Q302" s="117">
        <v>0</v>
      </c>
      <c r="R302" s="117">
        <v>0</v>
      </c>
      <c r="S302" s="117">
        <v>3.3406E-3</v>
      </c>
      <c r="T302" s="117">
        <v>2.49380254138474E-2</v>
      </c>
      <c r="U302" s="117">
        <v>0</v>
      </c>
      <c r="V302" s="117">
        <v>1</v>
      </c>
      <c r="W302" s="117">
        <v>2.0008000000000001E-2</v>
      </c>
      <c r="X302" s="117">
        <v>9.7720000000000001E-2</v>
      </c>
      <c r="Y302" s="117">
        <v>4.7978999999999999E-3</v>
      </c>
      <c r="Z302" s="117">
        <v>5.1618000000000002E-3</v>
      </c>
      <c r="AA302" s="117">
        <v>4.3838999999999996E-3</v>
      </c>
      <c r="AB302" s="117">
        <v>0</v>
      </c>
      <c r="AC302" s="117">
        <v>0</v>
      </c>
      <c r="AD302" s="117">
        <v>2.8852906665440799E-3</v>
      </c>
      <c r="AE302" s="117">
        <v>0</v>
      </c>
      <c r="AF302" s="117">
        <v>0</v>
      </c>
      <c r="AG302" s="117">
        <v>0.17622199999999999</v>
      </c>
      <c r="AH302" s="117">
        <v>0</v>
      </c>
      <c r="AI302" s="117">
        <v>1.1292999999999999E-2</v>
      </c>
      <c r="AJ302" s="117">
        <v>7.6947000000000002E-2</v>
      </c>
      <c r="AK302" s="117">
        <v>0</v>
      </c>
      <c r="AL302" s="117">
        <v>2.8479999999999998E-3</v>
      </c>
      <c r="AM302" s="117">
        <v>5.8658000000000002E-2</v>
      </c>
      <c r="AN302" s="125"/>
    </row>
    <row r="303" spans="1:40" ht="15" customHeight="1" x14ac:dyDescent="0.25">
      <c r="A303" s="115" t="s">
        <v>2103</v>
      </c>
      <c r="B303" s="113" t="s">
        <v>1769</v>
      </c>
      <c r="C303" s="66" t="s">
        <v>67</v>
      </c>
      <c r="D303" s="113"/>
      <c r="E303" s="113"/>
      <c r="F303" s="155">
        <v>5</v>
      </c>
      <c r="G303" s="141">
        <f t="shared" si="4"/>
        <v>5790.5899999999992</v>
      </c>
      <c r="H303" s="113">
        <v>5601.9</v>
      </c>
      <c r="I303" s="113">
        <v>0</v>
      </c>
      <c r="J303" s="113">
        <v>188.69</v>
      </c>
      <c r="K303" s="117">
        <v>9795.9207238095205</v>
      </c>
      <c r="L303" s="117">
        <v>22072.2317641728</v>
      </c>
      <c r="M303" s="117">
        <v>5572.6054221535196</v>
      </c>
      <c r="N303" s="117">
        <v>2313.3906112029499</v>
      </c>
      <c r="O303" s="117">
        <v>9.1765600000000003E-2</v>
      </c>
      <c r="P303" s="117">
        <v>1.9679800000000001E-2</v>
      </c>
      <c r="Q303" s="117">
        <v>0</v>
      </c>
      <c r="R303" s="117">
        <v>0</v>
      </c>
      <c r="S303" s="117">
        <v>6.9905000000000002E-3</v>
      </c>
      <c r="T303" s="117">
        <v>6.9458158137825493E-2</v>
      </c>
      <c r="U303" s="117">
        <v>0</v>
      </c>
      <c r="V303" s="117">
        <v>1</v>
      </c>
      <c r="W303" s="117">
        <v>3.81873E-2</v>
      </c>
      <c r="X303" s="117">
        <v>0.18662100000000001</v>
      </c>
      <c r="Y303" s="117">
        <v>9.5177000000000005E-3</v>
      </c>
      <c r="Z303" s="117">
        <v>1.0399800000000001E-2</v>
      </c>
      <c r="AA303" s="117">
        <v>9.6780000000000008E-3</v>
      </c>
      <c r="AB303" s="117">
        <v>0</v>
      </c>
      <c r="AC303" s="117">
        <v>0</v>
      </c>
      <c r="AD303" s="117">
        <v>8.1955769157143303E-3</v>
      </c>
      <c r="AE303" s="117">
        <v>0</v>
      </c>
      <c r="AF303" s="117">
        <v>0</v>
      </c>
      <c r="AG303" s="117">
        <v>0.225748</v>
      </c>
      <c r="AH303" s="117">
        <v>0</v>
      </c>
      <c r="AI303" s="117">
        <v>2.8591999999999999E-2</v>
      </c>
      <c r="AJ303" s="117">
        <v>0.160356</v>
      </c>
      <c r="AK303" s="117">
        <v>0</v>
      </c>
      <c r="AL303" s="117">
        <v>6.0150000000000004E-3</v>
      </c>
      <c r="AM303" s="117">
        <v>6.8802000000000002E-2</v>
      </c>
      <c r="AN303" s="125"/>
    </row>
    <row r="304" spans="1:40" ht="15" customHeight="1" x14ac:dyDescent="0.25">
      <c r="A304" s="115" t="s">
        <v>2104</v>
      </c>
      <c r="B304" s="113" t="s">
        <v>1770</v>
      </c>
      <c r="C304" s="66" t="s">
        <v>68</v>
      </c>
      <c r="D304" s="113"/>
      <c r="E304" s="113"/>
      <c r="F304" s="155">
        <v>5</v>
      </c>
      <c r="G304" s="141">
        <f t="shared" si="4"/>
        <v>4445.5</v>
      </c>
      <c r="H304" s="113">
        <v>4445.5</v>
      </c>
      <c r="I304" s="113">
        <v>0</v>
      </c>
      <c r="J304" s="113">
        <v>0</v>
      </c>
      <c r="K304" s="117">
        <v>7901.2402261904799</v>
      </c>
      <c r="L304" s="117">
        <v>17899.134427772002</v>
      </c>
      <c r="M304" s="117">
        <v>4494.7785274729804</v>
      </c>
      <c r="N304" s="117">
        <v>1876.0082793747799</v>
      </c>
      <c r="O304" s="117">
        <v>7.04404E-2</v>
      </c>
      <c r="P304" s="117">
        <v>1.48007E-2</v>
      </c>
      <c r="Q304" s="117">
        <v>0</v>
      </c>
      <c r="R304" s="117">
        <v>0</v>
      </c>
      <c r="S304" s="117">
        <v>4.516E-3</v>
      </c>
      <c r="T304" s="117">
        <v>4.4761160829502801E-2</v>
      </c>
      <c r="U304" s="117">
        <v>0</v>
      </c>
      <c r="V304" s="117">
        <v>1</v>
      </c>
      <c r="W304" s="117">
        <v>3.00361E-2</v>
      </c>
      <c r="X304" s="117">
        <v>0.143842</v>
      </c>
      <c r="Y304" s="117">
        <v>7.2461000000000001E-3</v>
      </c>
      <c r="Z304" s="117">
        <v>7.8213999999999992E-3</v>
      </c>
      <c r="AA304" s="117">
        <v>7.6137000000000002E-3</v>
      </c>
      <c r="AB304" s="117">
        <v>0</v>
      </c>
      <c r="AC304" s="117">
        <v>0</v>
      </c>
      <c r="AD304" s="117">
        <v>5.3301304141764403E-3</v>
      </c>
      <c r="AE304" s="117">
        <v>0</v>
      </c>
      <c r="AF304" s="117">
        <v>0</v>
      </c>
      <c r="AG304" s="117">
        <v>0.24165300000000001</v>
      </c>
      <c r="AH304" s="117">
        <v>0</v>
      </c>
      <c r="AI304" s="117">
        <v>2.2977999999999998E-2</v>
      </c>
      <c r="AJ304" s="117">
        <v>0.115999</v>
      </c>
      <c r="AK304" s="117">
        <v>0</v>
      </c>
      <c r="AL304" s="117">
        <v>4.7920000000000003E-3</v>
      </c>
      <c r="AM304" s="117">
        <v>5.9068000000000002E-2</v>
      </c>
      <c r="AN304" s="125"/>
    </row>
    <row r="305" spans="1:40" ht="15" customHeight="1" x14ac:dyDescent="0.25">
      <c r="A305" s="115" t="s">
        <v>2105</v>
      </c>
      <c r="B305" s="113" t="s">
        <v>1771</v>
      </c>
      <c r="C305" s="66" t="s">
        <v>69</v>
      </c>
      <c r="D305" s="113"/>
      <c r="E305" s="113"/>
      <c r="F305" s="155">
        <v>5</v>
      </c>
      <c r="G305" s="141">
        <f t="shared" si="4"/>
        <v>4591.2</v>
      </c>
      <c r="H305" s="113">
        <v>4591.2</v>
      </c>
      <c r="I305" s="113">
        <v>0</v>
      </c>
      <c r="J305" s="113">
        <v>0</v>
      </c>
      <c r="K305" s="117">
        <v>7436.24920833333</v>
      </c>
      <c r="L305" s="117">
        <v>16833.944548992102</v>
      </c>
      <c r="M305" s="117">
        <v>4230.25908714458</v>
      </c>
      <c r="N305" s="117">
        <v>1764.3657281798701</v>
      </c>
      <c r="O305" s="117">
        <v>7.3669299999999993E-2</v>
      </c>
      <c r="P305" s="117">
        <v>1.6652400000000001E-2</v>
      </c>
      <c r="Q305" s="117">
        <v>0</v>
      </c>
      <c r="R305" s="117">
        <v>0</v>
      </c>
      <c r="S305" s="117">
        <v>4.516E-3</v>
      </c>
      <c r="T305" s="117">
        <v>4.5923019623049198E-2</v>
      </c>
      <c r="U305" s="117">
        <v>0</v>
      </c>
      <c r="V305" s="117">
        <v>1</v>
      </c>
      <c r="W305" s="117">
        <v>3.2695500000000002E-2</v>
      </c>
      <c r="X305" s="117">
        <v>0.119642</v>
      </c>
      <c r="Y305" s="117">
        <v>7.4200999999999998E-3</v>
      </c>
      <c r="Z305" s="117">
        <v>8.7998999999999994E-3</v>
      </c>
      <c r="AA305" s="117">
        <v>7.9317999999999993E-3</v>
      </c>
      <c r="AB305" s="117">
        <v>0</v>
      </c>
      <c r="AC305" s="117">
        <v>0</v>
      </c>
      <c r="AD305" s="117">
        <v>5.4631679545026996E-3</v>
      </c>
      <c r="AE305" s="117">
        <v>0</v>
      </c>
      <c r="AF305" s="117">
        <v>0</v>
      </c>
      <c r="AG305" s="117">
        <v>0.20540800000000001</v>
      </c>
      <c r="AH305" s="117">
        <v>0</v>
      </c>
      <c r="AI305" s="117">
        <v>5.875E-3</v>
      </c>
      <c r="AJ305" s="117">
        <v>0.113373</v>
      </c>
      <c r="AK305" s="117">
        <v>0</v>
      </c>
      <c r="AL305" s="117">
        <v>5.176E-3</v>
      </c>
      <c r="AM305" s="117">
        <v>6.3582E-2</v>
      </c>
      <c r="AN305" s="125"/>
    </row>
    <row r="306" spans="1:40" ht="15" customHeight="1" x14ac:dyDescent="0.25">
      <c r="A306" s="115" t="s">
        <v>2106</v>
      </c>
      <c r="B306" s="113" t="s">
        <v>1772</v>
      </c>
      <c r="C306" s="66" t="s">
        <v>70</v>
      </c>
      <c r="D306" s="113"/>
      <c r="E306" s="113"/>
      <c r="F306" s="155">
        <v>5</v>
      </c>
      <c r="G306" s="141">
        <f t="shared" si="4"/>
        <v>4566.7</v>
      </c>
      <c r="H306" s="113">
        <v>4566.7</v>
      </c>
      <c r="I306" s="113">
        <v>0</v>
      </c>
      <c r="J306" s="113">
        <v>0</v>
      </c>
      <c r="K306" s="117">
        <v>7333.8462738095204</v>
      </c>
      <c r="L306" s="117">
        <v>16892.6789662589</v>
      </c>
      <c r="M306" s="117">
        <v>4172.00512978202</v>
      </c>
      <c r="N306" s="117">
        <v>1770.5216824535901</v>
      </c>
      <c r="O306" s="117">
        <v>7.4333700000000003E-2</v>
      </c>
      <c r="P306" s="117">
        <v>1.6649199999999999E-2</v>
      </c>
      <c r="Q306" s="117">
        <v>0</v>
      </c>
      <c r="R306" s="117">
        <v>0</v>
      </c>
      <c r="S306" s="117">
        <v>4.516E-3</v>
      </c>
      <c r="T306" s="117">
        <v>4.64339834404403E-2</v>
      </c>
      <c r="U306" s="117">
        <v>0</v>
      </c>
      <c r="V306" s="117">
        <v>1</v>
      </c>
      <c r="W306" s="117">
        <v>3.3522499999999997E-2</v>
      </c>
      <c r="X306" s="117">
        <v>0.117364</v>
      </c>
      <c r="Y306" s="117">
        <v>7.437E-3</v>
      </c>
      <c r="Z306" s="117">
        <v>8.7982000000000008E-3</v>
      </c>
      <c r="AA306" s="117">
        <v>7.9407999999999996E-3</v>
      </c>
      <c r="AB306" s="117">
        <v>0</v>
      </c>
      <c r="AC306" s="117">
        <v>0</v>
      </c>
      <c r="AD306" s="117">
        <v>5.4562218390117601E-3</v>
      </c>
      <c r="AE306" s="117">
        <v>0</v>
      </c>
      <c r="AF306" s="117">
        <v>0</v>
      </c>
      <c r="AG306" s="117">
        <v>0.19245200000000001</v>
      </c>
      <c r="AH306" s="117">
        <v>0</v>
      </c>
      <c r="AI306" s="117">
        <v>1.1946E-2</v>
      </c>
      <c r="AJ306" s="117">
        <v>0.11278100000000001</v>
      </c>
      <c r="AK306" s="117">
        <v>0</v>
      </c>
      <c r="AL306" s="117">
        <v>5.1539999999999997E-3</v>
      </c>
      <c r="AM306" s="117">
        <v>5.5953999999999997E-2</v>
      </c>
      <c r="AN306" s="125"/>
    </row>
    <row r="307" spans="1:40" ht="15" customHeight="1" x14ac:dyDescent="0.25">
      <c r="A307" s="115" t="s">
        <v>2107</v>
      </c>
      <c r="B307" s="113" t="s">
        <v>1773</v>
      </c>
      <c r="C307" s="66" t="s">
        <v>71</v>
      </c>
      <c r="D307" s="113"/>
      <c r="E307" s="113"/>
      <c r="F307" s="155">
        <v>5</v>
      </c>
      <c r="G307" s="141">
        <f t="shared" si="4"/>
        <v>4553.8</v>
      </c>
      <c r="H307" s="113">
        <v>4553.8</v>
      </c>
      <c r="I307" s="113">
        <v>0</v>
      </c>
      <c r="J307" s="113">
        <v>0</v>
      </c>
      <c r="K307" s="117">
        <v>7410.2334523809504</v>
      </c>
      <c r="L307" s="117">
        <v>17607.684046335999</v>
      </c>
      <c r="M307" s="117">
        <v>4215.4595040559498</v>
      </c>
      <c r="N307" s="117">
        <v>1845.4613648964701</v>
      </c>
      <c r="O307" s="117">
        <v>7.4344800000000003E-2</v>
      </c>
      <c r="P307" s="117">
        <v>1.6652400000000001E-2</v>
      </c>
      <c r="Q307" s="117">
        <v>0</v>
      </c>
      <c r="R307" s="117">
        <v>0</v>
      </c>
      <c r="S307" s="117">
        <v>4.516E-3</v>
      </c>
      <c r="T307" s="117">
        <v>4.6471648175204897E-2</v>
      </c>
      <c r="U307" s="117">
        <v>0</v>
      </c>
      <c r="V307" s="117">
        <v>1</v>
      </c>
      <c r="W307" s="117">
        <v>3.3367099999999997E-2</v>
      </c>
      <c r="X307" s="117">
        <v>0.13272999999999999</v>
      </c>
      <c r="Y307" s="117">
        <v>7.4390000000000003E-3</v>
      </c>
      <c r="Z307" s="117">
        <v>8.7998999999999994E-3</v>
      </c>
      <c r="AA307" s="117">
        <v>8.2098999999999991E-3</v>
      </c>
      <c r="AB307" s="117">
        <v>0</v>
      </c>
      <c r="AC307" s="117">
        <v>0</v>
      </c>
      <c r="AD307" s="117">
        <v>5.4606027023680302E-3</v>
      </c>
      <c r="AE307" s="117">
        <v>0</v>
      </c>
      <c r="AF307" s="117">
        <v>0</v>
      </c>
      <c r="AG307" s="117">
        <v>0.17222899999999999</v>
      </c>
      <c r="AH307" s="117">
        <v>0</v>
      </c>
      <c r="AI307" s="117">
        <v>1.9753E-2</v>
      </c>
      <c r="AJ307" s="117">
        <v>0.112149</v>
      </c>
      <c r="AK307" s="117">
        <v>0</v>
      </c>
      <c r="AL307" s="117">
        <v>7.5680000000000001E-3</v>
      </c>
      <c r="AM307" s="117">
        <v>5.4824999999999999E-2</v>
      </c>
      <c r="AN307" s="125"/>
    </row>
    <row r="308" spans="1:40" ht="15" customHeight="1" x14ac:dyDescent="0.25">
      <c r="A308" s="115" t="s">
        <v>2108</v>
      </c>
      <c r="B308" s="113" t="s">
        <v>1774</v>
      </c>
      <c r="C308" s="66" t="s">
        <v>72</v>
      </c>
      <c r="D308" s="113"/>
      <c r="E308" s="113"/>
      <c r="F308" s="155">
        <v>5</v>
      </c>
      <c r="G308" s="141">
        <f t="shared" si="4"/>
        <v>6174.2300000000005</v>
      </c>
      <c r="H308" s="113">
        <v>6129.13</v>
      </c>
      <c r="I308" s="113">
        <v>0</v>
      </c>
      <c r="J308" s="113">
        <v>45.1</v>
      </c>
      <c r="K308" s="117">
        <v>9784.0828071428605</v>
      </c>
      <c r="L308" s="117">
        <v>21760.425101733799</v>
      </c>
      <c r="M308" s="117">
        <v>5565.8711864993602</v>
      </c>
      <c r="N308" s="117">
        <v>2280.7101549127201</v>
      </c>
      <c r="O308" s="117">
        <v>9.7259499999999999E-2</v>
      </c>
      <c r="P308" s="117">
        <v>2.2236300000000001E-2</v>
      </c>
      <c r="Q308" s="117">
        <v>0</v>
      </c>
      <c r="R308" s="117">
        <v>0</v>
      </c>
      <c r="S308" s="117">
        <v>6.9905000000000002E-3</v>
      </c>
      <c r="T308" s="117">
        <v>7.3330323797037397E-2</v>
      </c>
      <c r="U308" s="117">
        <v>0</v>
      </c>
      <c r="V308" s="117">
        <v>1</v>
      </c>
      <c r="W308" s="117">
        <v>4.3050600000000001E-2</v>
      </c>
      <c r="X308" s="117">
        <v>0.139261</v>
      </c>
      <c r="Y308" s="117">
        <v>9.8466000000000005E-3</v>
      </c>
      <c r="Z308" s="117">
        <v>1.1750699999999999E-2</v>
      </c>
      <c r="AA308" s="117">
        <v>1.03169E-2</v>
      </c>
      <c r="AB308" s="117">
        <v>0</v>
      </c>
      <c r="AC308" s="117">
        <v>0</v>
      </c>
      <c r="AD308" s="117">
        <v>8.9165237056821403E-3</v>
      </c>
      <c r="AE308" s="117">
        <v>0</v>
      </c>
      <c r="AF308" s="117">
        <v>0</v>
      </c>
      <c r="AG308" s="117">
        <v>0.24099899999999999</v>
      </c>
      <c r="AH308" s="117">
        <v>0</v>
      </c>
      <c r="AI308" s="117">
        <v>3.4126999999999998E-2</v>
      </c>
      <c r="AJ308" s="117">
        <v>0.153585</v>
      </c>
      <c r="AK308" s="117">
        <v>0</v>
      </c>
      <c r="AL308" s="117">
        <v>6.9839999999999998E-3</v>
      </c>
      <c r="AM308" s="117">
        <v>6.8278000000000005E-2</v>
      </c>
      <c r="AN308" s="125"/>
    </row>
    <row r="309" spans="1:40" ht="15" customHeight="1" x14ac:dyDescent="0.25">
      <c r="A309" s="115" t="s">
        <v>2109</v>
      </c>
      <c r="B309" s="113" t="s">
        <v>1775</v>
      </c>
      <c r="C309" s="66" t="s">
        <v>73</v>
      </c>
      <c r="D309" s="113"/>
      <c r="E309" s="113"/>
      <c r="F309" s="155">
        <v>5</v>
      </c>
      <c r="G309" s="141">
        <f t="shared" si="4"/>
        <v>4494.13</v>
      </c>
      <c r="H309" s="113">
        <v>3611.53</v>
      </c>
      <c r="I309" s="113">
        <v>0</v>
      </c>
      <c r="J309" s="113">
        <v>882.6</v>
      </c>
      <c r="K309" s="117">
        <v>6119.3365198412703</v>
      </c>
      <c r="L309" s="117">
        <v>13369.594368452799</v>
      </c>
      <c r="M309" s="117">
        <v>3481.1069660420999</v>
      </c>
      <c r="N309" s="117">
        <v>1401.2671857575399</v>
      </c>
      <c r="O309" s="117">
        <v>5.8776500000000002E-2</v>
      </c>
      <c r="P309" s="117">
        <v>1.1789300000000001E-2</v>
      </c>
      <c r="Q309" s="117">
        <v>0</v>
      </c>
      <c r="R309" s="117">
        <v>0</v>
      </c>
      <c r="S309" s="117">
        <v>0</v>
      </c>
      <c r="T309" s="117">
        <v>3.6898159564473898E-2</v>
      </c>
      <c r="U309" s="117">
        <v>0</v>
      </c>
      <c r="V309" s="117">
        <v>1</v>
      </c>
      <c r="W309" s="117">
        <v>2.33977E-2</v>
      </c>
      <c r="X309" s="117">
        <v>9.9124000000000004E-2</v>
      </c>
      <c r="Y309" s="117">
        <v>5.7051999999999997E-3</v>
      </c>
      <c r="Z309" s="117">
        <v>6.2300000000000003E-3</v>
      </c>
      <c r="AA309" s="117">
        <v>7.9767999999999992E-3</v>
      </c>
      <c r="AB309" s="117">
        <v>0</v>
      </c>
      <c r="AC309" s="117">
        <v>0</v>
      </c>
      <c r="AD309" s="117">
        <v>3.9616816608737202E-3</v>
      </c>
      <c r="AE309" s="117">
        <v>0</v>
      </c>
      <c r="AF309" s="117">
        <v>0</v>
      </c>
      <c r="AG309" s="117">
        <v>0.162495</v>
      </c>
      <c r="AH309" s="117">
        <v>0</v>
      </c>
      <c r="AI309" s="117">
        <v>4.2370000000000003E-3</v>
      </c>
      <c r="AJ309" s="117">
        <v>9.1295000000000001E-2</v>
      </c>
      <c r="AK309" s="117">
        <v>0</v>
      </c>
      <c r="AL309" s="117">
        <v>0</v>
      </c>
      <c r="AM309" s="117">
        <v>6.5636E-2</v>
      </c>
      <c r="AN309" s="125"/>
    </row>
    <row r="310" spans="1:40" ht="15" customHeight="1" x14ac:dyDescent="0.25">
      <c r="A310" s="115" t="s">
        <v>2110</v>
      </c>
      <c r="B310" s="113" t="s">
        <v>1776</v>
      </c>
      <c r="C310" s="66" t="s">
        <v>74</v>
      </c>
      <c r="D310" s="113"/>
      <c r="E310" s="113"/>
      <c r="F310" s="155">
        <v>5</v>
      </c>
      <c r="G310" s="141">
        <f t="shared" si="4"/>
        <v>3009.77</v>
      </c>
      <c r="H310" s="113">
        <v>2322.87</v>
      </c>
      <c r="I310" s="113">
        <v>0</v>
      </c>
      <c r="J310" s="113">
        <v>686.9</v>
      </c>
      <c r="K310" s="117">
        <v>4197.7345238095204</v>
      </c>
      <c r="L310" s="117">
        <v>9299.7233331485095</v>
      </c>
      <c r="M310" s="117">
        <v>2387.96523855952</v>
      </c>
      <c r="N310" s="117">
        <v>974.704002547296</v>
      </c>
      <c r="O310" s="117">
        <v>3.81909E-2</v>
      </c>
      <c r="P310" s="117">
        <v>8.5536999999999992E-3</v>
      </c>
      <c r="Q310" s="117">
        <v>0</v>
      </c>
      <c r="R310" s="117">
        <v>0</v>
      </c>
      <c r="S310" s="117">
        <v>0</v>
      </c>
      <c r="T310" s="117">
        <v>2.01581676931031E-2</v>
      </c>
      <c r="U310" s="117">
        <v>0</v>
      </c>
      <c r="V310" s="117">
        <v>1</v>
      </c>
      <c r="W310" s="117">
        <v>1.7077200000000001E-2</v>
      </c>
      <c r="X310" s="117">
        <v>6.3381000000000007E-2</v>
      </c>
      <c r="Y310" s="117">
        <v>3.9756000000000001E-3</v>
      </c>
      <c r="Z310" s="117">
        <v>4.5202000000000003E-3</v>
      </c>
      <c r="AA310" s="117">
        <v>5.9832000000000002E-3</v>
      </c>
      <c r="AB310" s="117">
        <v>0</v>
      </c>
      <c r="AC310" s="117">
        <v>0</v>
      </c>
      <c r="AD310" s="117">
        <v>1.96542534095097E-3</v>
      </c>
      <c r="AE310" s="117">
        <v>0</v>
      </c>
      <c r="AF310" s="117">
        <v>0</v>
      </c>
      <c r="AG310" s="117">
        <v>0.12609300000000001</v>
      </c>
      <c r="AH310" s="117">
        <v>0</v>
      </c>
      <c r="AI310" s="117">
        <v>2.65E-3</v>
      </c>
      <c r="AJ310" s="117">
        <v>5.6467000000000003E-2</v>
      </c>
      <c r="AK310" s="117">
        <v>0</v>
      </c>
      <c r="AL310" s="117">
        <v>0</v>
      </c>
      <c r="AM310" s="117">
        <v>5.0895999999999997E-2</v>
      </c>
      <c r="AN310" s="125"/>
    </row>
    <row r="311" spans="1:40" ht="15" customHeight="1" x14ac:dyDescent="0.25">
      <c r="A311" s="115" t="s">
        <v>2111</v>
      </c>
      <c r="B311" s="113" t="s">
        <v>1777</v>
      </c>
      <c r="C311" s="66" t="s">
        <v>75</v>
      </c>
      <c r="D311" s="113"/>
      <c r="E311" s="113"/>
      <c r="F311" s="155">
        <v>5</v>
      </c>
      <c r="G311" s="141">
        <f t="shared" si="4"/>
        <v>1851.94</v>
      </c>
      <c r="H311" s="113">
        <v>1851.94</v>
      </c>
      <c r="I311" s="113">
        <v>0</v>
      </c>
      <c r="J311" s="113">
        <v>0</v>
      </c>
      <c r="K311" s="117">
        <v>3020.6510365079398</v>
      </c>
      <c r="L311" s="117">
        <v>6351.6462434889199</v>
      </c>
      <c r="M311" s="117">
        <v>1718.35775513827</v>
      </c>
      <c r="N311" s="117">
        <v>665.71604278007305</v>
      </c>
      <c r="O311" s="117">
        <v>2.7981499999999999E-2</v>
      </c>
      <c r="P311" s="117">
        <v>5.0873000000000003E-3</v>
      </c>
      <c r="Q311" s="117">
        <v>0</v>
      </c>
      <c r="R311" s="117">
        <v>0</v>
      </c>
      <c r="S311" s="117">
        <v>0</v>
      </c>
      <c r="T311" s="117">
        <v>1.09231399544276E-2</v>
      </c>
      <c r="U311" s="117">
        <v>0</v>
      </c>
      <c r="V311" s="117">
        <v>1</v>
      </c>
      <c r="W311" s="117">
        <v>1.3567600000000001E-2</v>
      </c>
      <c r="X311" s="117">
        <v>3.7505999999999998E-2</v>
      </c>
      <c r="Y311" s="117">
        <v>2.7372999999999998E-3</v>
      </c>
      <c r="Z311" s="117">
        <v>2.6884000000000001E-3</v>
      </c>
      <c r="AA311" s="117">
        <v>3.3939E-3</v>
      </c>
      <c r="AB311" s="117">
        <v>0</v>
      </c>
      <c r="AC311" s="117">
        <v>0</v>
      </c>
      <c r="AD311" s="117">
        <v>1.05033280356921E-3</v>
      </c>
      <c r="AE311" s="117">
        <v>0</v>
      </c>
      <c r="AF311" s="117">
        <v>0</v>
      </c>
      <c r="AG311" s="117">
        <v>0.11430899999999999</v>
      </c>
      <c r="AH311" s="117">
        <v>0</v>
      </c>
      <c r="AI311" s="117">
        <v>4.8310000000000002E-3</v>
      </c>
      <c r="AJ311" s="117">
        <v>3.5305999999999997E-2</v>
      </c>
      <c r="AK311" s="117">
        <v>0</v>
      </c>
      <c r="AL311" s="117">
        <v>0</v>
      </c>
      <c r="AM311" s="117">
        <v>4.4970000000000003E-2</v>
      </c>
      <c r="AN311" s="125"/>
    </row>
    <row r="312" spans="1:40" ht="15" customHeight="1" x14ac:dyDescent="0.25">
      <c r="A312" s="115" t="s">
        <v>2112</v>
      </c>
      <c r="B312" s="113" t="s">
        <v>1778</v>
      </c>
      <c r="C312" s="66" t="s">
        <v>76</v>
      </c>
      <c r="D312" s="113"/>
      <c r="E312" s="113"/>
      <c r="F312" s="155">
        <v>5</v>
      </c>
      <c r="G312" s="141">
        <f t="shared" si="4"/>
        <v>3400.35</v>
      </c>
      <c r="H312" s="113">
        <v>2555.1</v>
      </c>
      <c r="I312" s="113">
        <v>0</v>
      </c>
      <c r="J312" s="113">
        <v>845.25</v>
      </c>
      <c r="K312" s="117">
        <v>4723.2568380952398</v>
      </c>
      <c r="L312" s="117">
        <v>10561.3748145145</v>
      </c>
      <c r="M312" s="117">
        <v>2686.9191174872399</v>
      </c>
      <c r="N312" s="117">
        <v>1106.93769430927</v>
      </c>
      <c r="O312" s="117">
        <v>4.9361500000000003E-2</v>
      </c>
      <c r="P312" s="117">
        <v>1.1206199999999999E-2</v>
      </c>
      <c r="Q312" s="117">
        <v>0</v>
      </c>
      <c r="R312" s="117">
        <v>0</v>
      </c>
      <c r="S312" s="117">
        <v>0</v>
      </c>
      <c r="T312" s="117">
        <v>2.6575024665901802E-2</v>
      </c>
      <c r="U312" s="117">
        <v>0</v>
      </c>
      <c r="V312" s="117">
        <v>1</v>
      </c>
      <c r="W312" s="117">
        <v>2.19058E-2</v>
      </c>
      <c r="X312" s="117">
        <v>7.9089999999999994E-2</v>
      </c>
      <c r="Y312" s="117">
        <v>5.0714000000000002E-3</v>
      </c>
      <c r="Z312" s="117">
        <v>5.9218999999999999E-3</v>
      </c>
      <c r="AA312" s="117">
        <v>6.2068000000000002E-3</v>
      </c>
      <c r="AB312" s="117">
        <v>0</v>
      </c>
      <c r="AC312" s="117">
        <v>0</v>
      </c>
      <c r="AD312" s="117">
        <v>2.86198817866112E-3</v>
      </c>
      <c r="AE312" s="117">
        <v>0</v>
      </c>
      <c r="AF312" s="117">
        <v>0</v>
      </c>
      <c r="AG312" s="117">
        <v>8.6430000000000007E-2</v>
      </c>
      <c r="AH312" s="117">
        <v>0</v>
      </c>
      <c r="AI312" s="117">
        <v>7.4399999999999998E-4</v>
      </c>
      <c r="AJ312" s="117">
        <v>9.1378000000000001E-2</v>
      </c>
      <c r="AK312" s="117">
        <v>0</v>
      </c>
      <c r="AL312" s="117">
        <v>0</v>
      </c>
      <c r="AM312" s="117">
        <v>4.9763000000000002E-2</v>
      </c>
      <c r="AN312" s="125"/>
    </row>
    <row r="313" spans="1:40" ht="15" customHeight="1" x14ac:dyDescent="0.25">
      <c r="A313" s="115" t="s">
        <v>2113</v>
      </c>
      <c r="B313" s="113" t="s">
        <v>1779</v>
      </c>
      <c r="C313" s="66" t="s">
        <v>360</v>
      </c>
      <c r="D313" s="113"/>
      <c r="E313" s="113"/>
      <c r="F313" s="155">
        <v>6</v>
      </c>
      <c r="G313" s="141">
        <f t="shared" si="4"/>
        <v>3630</v>
      </c>
      <c r="H313" s="113">
        <v>2148</v>
      </c>
      <c r="I313" s="113">
        <v>0</v>
      </c>
      <c r="J313" s="113">
        <v>1482</v>
      </c>
      <c r="K313" s="117">
        <v>3790.91704404762</v>
      </c>
      <c r="L313" s="117">
        <v>8839.6181049266906</v>
      </c>
      <c r="M313" s="117">
        <v>2156.5389788473699</v>
      </c>
      <c r="N313" s="117">
        <v>926.48037357736598</v>
      </c>
      <c r="O313" s="117">
        <v>3.3209200000000001E-2</v>
      </c>
      <c r="P313" s="117">
        <v>7.9225000000000007E-3</v>
      </c>
      <c r="Q313" s="117">
        <v>0</v>
      </c>
      <c r="R313" s="117">
        <v>0</v>
      </c>
      <c r="S313" s="117">
        <v>1.4228000000000001E-3</v>
      </c>
      <c r="T313" s="117">
        <v>1.402053632559E-2</v>
      </c>
      <c r="U313" s="117">
        <v>0</v>
      </c>
      <c r="V313" s="117">
        <v>1</v>
      </c>
      <c r="W313" s="117">
        <v>5.5589999999999997E-3</v>
      </c>
      <c r="X313" s="117">
        <v>6.1006999999999999E-2</v>
      </c>
      <c r="Y313" s="117">
        <v>4.1662000000000001E-3</v>
      </c>
      <c r="Z313" s="117">
        <v>4.1866999999999998E-3</v>
      </c>
      <c r="AA313" s="117">
        <v>7.2608999999999998E-3</v>
      </c>
      <c r="AB313" s="117">
        <v>2.5447E-3</v>
      </c>
      <c r="AC313" s="117">
        <v>0</v>
      </c>
      <c r="AD313" s="117">
        <v>1.1831196260918E-3</v>
      </c>
      <c r="AE313" s="117">
        <v>0</v>
      </c>
      <c r="AF313" s="117">
        <v>0</v>
      </c>
      <c r="AG313" s="117">
        <v>6.7243999999999998E-2</v>
      </c>
      <c r="AH313" s="117">
        <v>0</v>
      </c>
      <c r="AI313" s="117">
        <v>2.2800000000000001E-4</v>
      </c>
      <c r="AJ313" s="117">
        <v>6.8961999999999996E-2</v>
      </c>
      <c r="AK313" s="117">
        <v>0</v>
      </c>
      <c r="AL313" s="117">
        <v>3.594E-3</v>
      </c>
      <c r="AM313" s="117">
        <v>4.9137E-2</v>
      </c>
      <c r="AN313" s="125"/>
    </row>
    <row r="314" spans="1:40" ht="15" customHeight="1" x14ac:dyDescent="0.25">
      <c r="A314" s="115" t="s">
        <v>2114</v>
      </c>
      <c r="B314" s="113" t="s">
        <v>1780</v>
      </c>
      <c r="C314" s="66" t="s">
        <v>361</v>
      </c>
      <c r="D314" s="113"/>
      <c r="E314" s="113"/>
      <c r="F314" s="155">
        <v>8</v>
      </c>
      <c r="G314" s="141">
        <f t="shared" si="4"/>
        <v>7052.84</v>
      </c>
      <c r="H314" s="113">
        <v>7052.84</v>
      </c>
      <c r="I314" s="113">
        <v>6173.14</v>
      </c>
      <c r="J314" s="113">
        <v>0</v>
      </c>
      <c r="K314" s="117">
        <v>14697.1088890476</v>
      </c>
      <c r="L314" s="117">
        <v>44582.075488209499</v>
      </c>
      <c r="M314" s="117">
        <v>8360.7443337125205</v>
      </c>
      <c r="N314" s="117">
        <v>4672.6473319192401</v>
      </c>
      <c r="O314" s="117">
        <v>5.2073899999999999E-2</v>
      </c>
      <c r="P314" s="117">
        <v>1.8914199999999999E-2</v>
      </c>
      <c r="Q314" s="117">
        <v>0</v>
      </c>
      <c r="R314" s="117">
        <v>0</v>
      </c>
      <c r="S314" s="117">
        <v>7.8566E-3</v>
      </c>
      <c r="T314" s="117">
        <v>6.5474068571353405E-2</v>
      </c>
      <c r="U314" s="117">
        <v>0</v>
      </c>
      <c r="V314" s="117">
        <v>1</v>
      </c>
      <c r="W314" s="117">
        <v>2.60366E-2</v>
      </c>
      <c r="X314" s="117">
        <v>0.27185900000000002</v>
      </c>
      <c r="Y314" s="117">
        <v>5.1206999999999997E-3</v>
      </c>
      <c r="Z314" s="117">
        <v>9.9529000000000006E-3</v>
      </c>
      <c r="AA314" s="117">
        <v>1.41841E-2</v>
      </c>
      <c r="AB314" s="117">
        <v>6.0740999999999998E-3</v>
      </c>
      <c r="AC314" s="117">
        <v>0</v>
      </c>
      <c r="AD314" s="117">
        <v>9.8831366863058392E-3</v>
      </c>
      <c r="AE314" s="117">
        <v>3.5907000000000001E-3</v>
      </c>
      <c r="AF314" s="117">
        <v>0.266212</v>
      </c>
      <c r="AG314" s="117">
        <v>0.288879</v>
      </c>
      <c r="AH314" s="117">
        <v>0</v>
      </c>
      <c r="AI314" s="117">
        <v>3.0837E-2</v>
      </c>
      <c r="AJ314" s="117">
        <v>0.39820299999999997</v>
      </c>
      <c r="AK314" s="117">
        <v>0</v>
      </c>
      <c r="AL314" s="117">
        <v>5.025E-3</v>
      </c>
      <c r="AM314" s="117">
        <v>5.7015999999999997E-2</v>
      </c>
      <c r="AN314" s="125"/>
    </row>
    <row r="315" spans="1:40" ht="15" customHeight="1" x14ac:dyDescent="0.25">
      <c r="A315" s="115" t="s">
        <v>2115</v>
      </c>
      <c r="B315" s="113" t="s">
        <v>1781</v>
      </c>
      <c r="C315" s="66" t="s">
        <v>362</v>
      </c>
      <c r="D315" s="113"/>
      <c r="E315" s="113"/>
      <c r="F315" s="155">
        <v>8</v>
      </c>
      <c r="G315" s="141">
        <f t="shared" si="4"/>
        <v>6125.75</v>
      </c>
      <c r="H315" s="113">
        <v>6125.75</v>
      </c>
      <c r="I315" s="113">
        <v>5410.6</v>
      </c>
      <c r="J315" s="113">
        <v>0</v>
      </c>
      <c r="K315" s="117">
        <v>12149.5580142857</v>
      </c>
      <c r="L315" s="117">
        <v>37151.4379640443</v>
      </c>
      <c r="M315" s="117">
        <v>6911.5190675867198</v>
      </c>
      <c r="N315" s="117">
        <v>3893.84221301148</v>
      </c>
      <c r="O315" s="117">
        <v>4.39808E-2</v>
      </c>
      <c r="P315" s="117">
        <v>1.38012E-2</v>
      </c>
      <c r="Q315" s="117">
        <v>0</v>
      </c>
      <c r="R315" s="117">
        <v>0</v>
      </c>
      <c r="S315" s="117">
        <v>3.8045000000000002E-3</v>
      </c>
      <c r="T315" s="117">
        <v>4.4774328784238801E-2</v>
      </c>
      <c r="U315" s="117">
        <v>0</v>
      </c>
      <c r="V315" s="117">
        <v>1</v>
      </c>
      <c r="W315" s="117">
        <v>2.0935100000000002E-2</v>
      </c>
      <c r="X315" s="117">
        <v>0.21668399999999999</v>
      </c>
      <c r="Y315" s="117">
        <v>4.7210000000000004E-3</v>
      </c>
      <c r="Z315" s="117">
        <v>7.2614999999999997E-3</v>
      </c>
      <c r="AA315" s="117">
        <v>1.3404299999999999E-2</v>
      </c>
      <c r="AB315" s="117">
        <v>5.0197000000000002E-3</v>
      </c>
      <c r="AC315" s="117">
        <v>0</v>
      </c>
      <c r="AD315" s="117">
        <v>6.5919489622977097E-3</v>
      </c>
      <c r="AE315" s="117">
        <v>3.5530000000000002E-3</v>
      </c>
      <c r="AF315" s="117">
        <v>0.21448400000000001</v>
      </c>
      <c r="AG315" s="117">
        <v>0.28499099999999999</v>
      </c>
      <c r="AH315" s="117">
        <v>0</v>
      </c>
      <c r="AI315" s="117">
        <v>2.2370999999999999E-2</v>
      </c>
      <c r="AJ315" s="117">
        <v>0.290885</v>
      </c>
      <c r="AK315" s="117">
        <v>0</v>
      </c>
      <c r="AL315" s="117">
        <v>3.9969999999999997E-3</v>
      </c>
      <c r="AM315" s="117">
        <v>7.4460999999999999E-2</v>
      </c>
      <c r="AN315" s="125"/>
    </row>
    <row r="316" spans="1:40" ht="15" customHeight="1" x14ac:dyDescent="0.25">
      <c r="A316" s="115" t="s">
        <v>2116</v>
      </c>
      <c r="B316" s="113" t="s">
        <v>1782</v>
      </c>
      <c r="C316" s="66" t="s">
        <v>363</v>
      </c>
      <c r="D316" s="113"/>
      <c r="E316" s="113"/>
      <c r="F316" s="155">
        <v>8</v>
      </c>
      <c r="G316" s="141">
        <f t="shared" si="4"/>
        <v>5138.55</v>
      </c>
      <c r="H316" s="113">
        <v>5138.55</v>
      </c>
      <c r="I316" s="113">
        <v>4496.1000000000004</v>
      </c>
      <c r="J316" s="113">
        <v>0</v>
      </c>
      <c r="K316" s="117">
        <v>8972.4069952380905</v>
      </c>
      <c r="L316" s="117">
        <v>28593.340844004801</v>
      </c>
      <c r="M316" s="117">
        <v>5104.1331673811001</v>
      </c>
      <c r="N316" s="117">
        <v>2996.8680538601402</v>
      </c>
      <c r="O316" s="117">
        <v>5.9751499999999999E-2</v>
      </c>
      <c r="P316" s="117">
        <v>1.12832E-2</v>
      </c>
      <c r="Q316" s="117">
        <v>0</v>
      </c>
      <c r="R316" s="117">
        <v>0</v>
      </c>
      <c r="S316" s="117">
        <v>7.8566E-3</v>
      </c>
      <c r="T316" s="117">
        <v>2.8637294736277501E-2</v>
      </c>
      <c r="U316" s="117">
        <v>0</v>
      </c>
      <c r="V316" s="117">
        <v>1</v>
      </c>
      <c r="W316" s="117">
        <v>1.62858E-2</v>
      </c>
      <c r="X316" s="117">
        <v>0.14576700000000001</v>
      </c>
      <c r="Y316" s="117">
        <v>6.0143000000000002E-3</v>
      </c>
      <c r="Z316" s="117">
        <v>5.9414000000000003E-3</v>
      </c>
      <c r="AA316" s="117">
        <v>1.23082E-2</v>
      </c>
      <c r="AB316" s="117">
        <v>4.3654999999999996E-3</v>
      </c>
      <c r="AC316" s="117">
        <v>0</v>
      </c>
      <c r="AD316" s="117">
        <v>4.2037291278726697E-3</v>
      </c>
      <c r="AE316" s="117">
        <v>1.8998999999999999E-3</v>
      </c>
      <c r="AF316" s="117">
        <v>0.13596900000000001</v>
      </c>
      <c r="AG316" s="117">
        <v>0.189305</v>
      </c>
      <c r="AH316" s="117">
        <v>0</v>
      </c>
      <c r="AI316" s="117">
        <v>1.8277999999999999E-2</v>
      </c>
      <c r="AJ316" s="117">
        <v>0.17299900000000001</v>
      </c>
      <c r="AK316" s="117">
        <v>0</v>
      </c>
      <c r="AL316" s="117">
        <v>3.6960000000000001E-3</v>
      </c>
      <c r="AM316" s="117">
        <v>8.4265999999999994E-2</v>
      </c>
      <c r="AN316" s="125"/>
    </row>
    <row r="317" spans="1:40" ht="15" customHeight="1" x14ac:dyDescent="0.25">
      <c r="A317" s="115" t="s">
        <v>2117</v>
      </c>
      <c r="B317" s="113" t="s">
        <v>1783</v>
      </c>
      <c r="C317" s="66" t="s">
        <v>364</v>
      </c>
      <c r="D317" s="113"/>
      <c r="E317" s="113"/>
      <c r="F317" s="155">
        <v>8</v>
      </c>
      <c r="G317" s="141">
        <f t="shared" si="4"/>
        <v>6120.05</v>
      </c>
      <c r="H317" s="113">
        <v>6120.05</v>
      </c>
      <c r="I317" s="113">
        <v>5402.9</v>
      </c>
      <c r="J317" s="113">
        <v>0</v>
      </c>
      <c r="K317" s="117">
        <v>11524.4266095238</v>
      </c>
      <c r="L317" s="117">
        <v>34706.689885064101</v>
      </c>
      <c r="M317" s="117">
        <v>6555.9005653598097</v>
      </c>
      <c r="N317" s="117">
        <v>3637.6081668535599</v>
      </c>
      <c r="O317" s="117">
        <v>4.39808E-2</v>
      </c>
      <c r="P317" s="117">
        <v>1.38012E-2</v>
      </c>
      <c r="Q317" s="117">
        <v>0</v>
      </c>
      <c r="R317" s="117">
        <v>0</v>
      </c>
      <c r="S317" s="117">
        <v>3.8045000000000002E-3</v>
      </c>
      <c r="T317" s="117">
        <v>4.7467602977754299E-2</v>
      </c>
      <c r="U317" s="117">
        <v>0</v>
      </c>
      <c r="V317" s="117">
        <v>1</v>
      </c>
      <c r="W317" s="117">
        <v>2.4176E-2</v>
      </c>
      <c r="X317" s="117">
        <v>0.222138</v>
      </c>
      <c r="Y317" s="117">
        <v>4.7210000000000004E-3</v>
      </c>
      <c r="Z317" s="117">
        <v>7.2614999999999997E-3</v>
      </c>
      <c r="AA317" s="117">
        <v>1.3313699999999999E-2</v>
      </c>
      <c r="AB317" s="117">
        <v>5.4814E-3</v>
      </c>
      <c r="AC317" s="117">
        <v>0</v>
      </c>
      <c r="AD317" s="117">
        <v>1.0053787122621101E-2</v>
      </c>
      <c r="AE317" s="117">
        <v>3.4799000000000002E-3</v>
      </c>
      <c r="AF317" s="117">
        <v>0.223</v>
      </c>
      <c r="AG317" s="117">
        <v>0.17141899999999999</v>
      </c>
      <c r="AH317" s="117">
        <v>0</v>
      </c>
      <c r="AI317" s="117">
        <v>9.1389999999999996E-3</v>
      </c>
      <c r="AJ317" s="117">
        <v>0.31324200000000002</v>
      </c>
      <c r="AK317" s="117">
        <v>0</v>
      </c>
      <c r="AL317" s="117">
        <v>4.2579999999999996E-3</v>
      </c>
      <c r="AM317" s="117">
        <v>6.8017999999999995E-2</v>
      </c>
      <c r="AN317" s="125"/>
    </row>
    <row r="318" spans="1:40" ht="15" customHeight="1" x14ac:dyDescent="0.25">
      <c r="A318" s="115" t="s">
        <v>2118</v>
      </c>
      <c r="B318" s="113" t="s">
        <v>1784</v>
      </c>
      <c r="C318" s="66" t="s">
        <v>365</v>
      </c>
      <c r="D318" s="113"/>
      <c r="E318" s="113"/>
      <c r="F318" s="155">
        <v>9</v>
      </c>
      <c r="G318" s="141">
        <f t="shared" si="4"/>
        <v>6095.61</v>
      </c>
      <c r="H318" s="113">
        <v>6095.61</v>
      </c>
      <c r="I318" s="113">
        <v>5494.55</v>
      </c>
      <c r="J318" s="113">
        <v>0</v>
      </c>
      <c r="K318" s="117">
        <v>11239.536305952401</v>
      </c>
      <c r="L318" s="117">
        <v>34212.5513462905</v>
      </c>
      <c r="M318" s="117">
        <v>6393.83501836713</v>
      </c>
      <c r="N318" s="117">
        <v>3585.8175066047102</v>
      </c>
      <c r="O318" s="117">
        <v>9.5350199999999996E-2</v>
      </c>
      <c r="P318" s="117">
        <v>2.03115E-2</v>
      </c>
      <c r="Q318" s="117">
        <v>0</v>
      </c>
      <c r="R318" s="117">
        <v>0</v>
      </c>
      <c r="S318" s="117">
        <v>4.0829999999999998E-3</v>
      </c>
      <c r="T318" s="117">
        <v>4.63909729937012E-2</v>
      </c>
      <c r="U318" s="117">
        <v>0</v>
      </c>
      <c r="V318" s="117">
        <v>1</v>
      </c>
      <c r="W318" s="117">
        <v>2.0948399999999999E-2</v>
      </c>
      <c r="X318" s="117">
        <v>0.16966200000000001</v>
      </c>
      <c r="Y318" s="117">
        <v>1.06503E-2</v>
      </c>
      <c r="Z318" s="117">
        <v>1.08848E-2</v>
      </c>
      <c r="AA318" s="117">
        <v>1.7451500000000002E-2</v>
      </c>
      <c r="AB318" s="117">
        <v>5.7276999999999996E-3</v>
      </c>
      <c r="AC318" s="117">
        <v>0</v>
      </c>
      <c r="AD318" s="117">
        <v>7.9031210991855096E-3</v>
      </c>
      <c r="AE318" s="117">
        <v>0</v>
      </c>
      <c r="AF318" s="117">
        <v>0.21256800000000001</v>
      </c>
      <c r="AG318" s="117">
        <v>0.157309</v>
      </c>
      <c r="AH318" s="117">
        <v>0</v>
      </c>
      <c r="AI318" s="117">
        <v>6.6709999999999998E-3</v>
      </c>
      <c r="AJ318" s="117">
        <v>0.284773</v>
      </c>
      <c r="AK318" s="117">
        <v>0</v>
      </c>
      <c r="AL318" s="117">
        <v>3.7550000000000001E-3</v>
      </c>
      <c r="AM318" s="117">
        <v>5.8383999999999998E-2</v>
      </c>
      <c r="AN318" s="125"/>
    </row>
    <row r="319" spans="1:40" ht="15" customHeight="1" x14ac:dyDescent="0.25">
      <c r="A319" s="115" t="s">
        <v>2119</v>
      </c>
      <c r="B319" s="113" t="s">
        <v>1785</v>
      </c>
      <c r="C319" s="66" t="s">
        <v>366</v>
      </c>
      <c r="D319" s="113"/>
      <c r="E319" s="113"/>
      <c r="F319" s="155">
        <v>9</v>
      </c>
      <c r="G319" s="141">
        <f t="shared" si="4"/>
        <v>6316</v>
      </c>
      <c r="H319" s="113">
        <v>6316</v>
      </c>
      <c r="I319" s="113">
        <v>5603.5</v>
      </c>
      <c r="J319" s="113">
        <v>0</v>
      </c>
      <c r="K319" s="117">
        <v>11745.792458333301</v>
      </c>
      <c r="L319" s="117">
        <v>34759.6138681538</v>
      </c>
      <c r="M319" s="117">
        <v>6681.82895577208</v>
      </c>
      <c r="N319" s="117">
        <v>3643.1551295211898</v>
      </c>
      <c r="O319" s="117">
        <v>9.4263600000000003E-2</v>
      </c>
      <c r="P319" s="117">
        <v>2.0064800000000001E-2</v>
      </c>
      <c r="Q319" s="117">
        <v>0</v>
      </c>
      <c r="R319" s="117">
        <v>0</v>
      </c>
      <c r="S319" s="117">
        <v>4.0829999999999998E-3</v>
      </c>
      <c r="T319" s="117">
        <v>5.2892285741917497E-2</v>
      </c>
      <c r="U319" s="117">
        <v>0</v>
      </c>
      <c r="V319" s="117">
        <v>1</v>
      </c>
      <c r="W319" s="117">
        <v>2.0961299999999999E-2</v>
      </c>
      <c r="X319" s="117">
        <v>0.211428</v>
      </c>
      <c r="Y319" s="117">
        <v>1.04472E-2</v>
      </c>
      <c r="Z319" s="117">
        <v>1.07545E-2</v>
      </c>
      <c r="AA319" s="117">
        <v>1.82469E-2</v>
      </c>
      <c r="AB319" s="117">
        <v>5.7977999999999997E-3</v>
      </c>
      <c r="AC319" s="117">
        <v>0</v>
      </c>
      <c r="AD319" s="117">
        <v>7.5802838555940897E-3</v>
      </c>
      <c r="AE319" s="117">
        <v>0</v>
      </c>
      <c r="AF319" s="117">
        <v>0.219249</v>
      </c>
      <c r="AG319" s="117">
        <v>0.14172399999999999</v>
      </c>
      <c r="AH319" s="117">
        <v>0</v>
      </c>
      <c r="AI319" s="117">
        <v>1.1396999999999999E-2</v>
      </c>
      <c r="AJ319" s="117">
        <v>0.28691800000000001</v>
      </c>
      <c r="AK319" s="117">
        <v>0</v>
      </c>
      <c r="AL319" s="117">
        <v>4.4419999999999998E-3</v>
      </c>
      <c r="AM319" s="117">
        <v>5.9200000000000003E-2</v>
      </c>
      <c r="AN319" s="125"/>
    </row>
    <row r="320" spans="1:40" ht="15" customHeight="1" x14ac:dyDescent="0.25">
      <c r="A320" s="115" t="s">
        <v>2120</v>
      </c>
      <c r="B320" s="113" t="s">
        <v>1786</v>
      </c>
      <c r="C320" s="66" t="s">
        <v>367</v>
      </c>
      <c r="D320" s="113"/>
      <c r="E320" s="113"/>
      <c r="F320" s="155">
        <v>9</v>
      </c>
      <c r="G320" s="141">
        <f t="shared" si="4"/>
        <v>4163.4000000000005</v>
      </c>
      <c r="H320" s="113">
        <v>4099.3</v>
      </c>
      <c r="I320" s="113">
        <v>3825.3</v>
      </c>
      <c r="J320" s="113">
        <v>64.099999999999994</v>
      </c>
      <c r="K320" s="117">
        <v>8263.1116761904796</v>
      </c>
      <c r="L320" s="117">
        <v>26305.713051188999</v>
      </c>
      <c r="M320" s="117">
        <v>4700.6363392344801</v>
      </c>
      <c r="N320" s="117">
        <v>2757.1017848951101</v>
      </c>
      <c r="O320" s="117">
        <v>7.1353700000000006E-2</v>
      </c>
      <c r="P320" s="117">
        <v>1.11418E-2</v>
      </c>
      <c r="Q320" s="117">
        <v>0</v>
      </c>
      <c r="R320" s="117">
        <v>0</v>
      </c>
      <c r="S320" s="117">
        <v>2.722E-3</v>
      </c>
      <c r="T320" s="117">
        <v>1.8747492891902199E-2</v>
      </c>
      <c r="U320" s="117">
        <v>0</v>
      </c>
      <c r="V320" s="117">
        <v>1</v>
      </c>
      <c r="W320" s="117">
        <v>1.47694E-2</v>
      </c>
      <c r="X320" s="117">
        <v>8.4045999999999996E-2</v>
      </c>
      <c r="Y320" s="117">
        <v>6.1783000000000003E-3</v>
      </c>
      <c r="Z320" s="117">
        <v>5.6677000000000003E-3</v>
      </c>
      <c r="AA320" s="117">
        <v>8.0695000000000003E-3</v>
      </c>
      <c r="AB320" s="117">
        <v>3.0463E-3</v>
      </c>
      <c r="AC320" s="117">
        <v>0</v>
      </c>
      <c r="AD320" s="117">
        <v>4.2119832936256497E-3</v>
      </c>
      <c r="AE320" s="117">
        <v>1.0375E-3</v>
      </c>
      <c r="AF320" s="117">
        <v>0.206263</v>
      </c>
      <c r="AG320" s="117">
        <v>0.17024</v>
      </c>
      <c r="AH320" s="117">
        <v>0</v>
      </c>
      <c r="AI320" s="117">
        <v>1.3219E-2</v>
      </c>
      <c r="AJ320" s="117">
        <v>0.190382</v>
      </c>
      <c r="AK320" s="117">
        <v>0</v>
      </c>
      <c r="AL320" s="117">
        <v>2.9450000000000001E-3</v>
      </c>
      <c r="AM320" s="117">
        <v>5.2372000000000002E-2</v>
      </c>
      <c r="AN320" s="125"/>
    </row>
    <row r="321" spans="1:40" ht="15" customHeight="1" x14ac:dyDescent="0.25">
      <c r="A321" s="115" t="s">
        <v>2121</v>
      </c>
      <c r="B321" s="113" t="s">
        <v>1787</v>
      </c>
      <c r="C321" s="66" t="s">
        <v>368</v>
      </c>
      <c r="D321" s="113"/>
      <c r="E321" s="113"/>
      <c r="F321" s="155">
        <v>9</v>
      </c>
      <c r="G321" s="141">
        <f t="shared" si="4"/>
        <v>4082.7</v>
      </c>
      <c r="H321" s="113">
        <v>4082.7</v>
      </c>
      <c r="I321" s="113">
        <v>3640.6</v>
      </c>
      <c r="J321" s="113">
        <v>0</v>
      </c>
      <c r="K321" s="117">
        <v>8151.6844761904804</v>
      </c>
      <c r="L321" s="117">
        <v>22712.257573577499</v>
      </c>
      <c r="M321" s="117">
        <v>4637.2487479704796</v>
      </c>
      <c r="N321" s="117">
        <v>2380.47171628665</v>
      </c>
      <c r="O321" s="117">
        <v>5.0751699999999997E-2</v>
      </c>
      <c r="P321" s="117">
        <v>8.9980000000000008E-3</v>
      </c>
      <c r="Q321" s="117">
        <v>0</v>
      </c>
      <c r="R321" s="117">
        <v>0</v>
      </c>
      <c r="S321" s="117">
        <v>2.722E-3</v>
      </c>
      <c r="T321" s="117">
        <v>3.1129227880345899E-2</v>
      </c>
      <c r="U321" s="117">
        <v>0</v>
      </c>
      <c r="V321" s="117">
        <v>1</v>
      </c>
      <c r="W321" s="117">
        <v>2.2115200000000002E-2</v>
      </c>
      <c r="X321" s="117">
        <v>8.1171999999999994E-2</v>
      </c>
      <c r="Y321" s="117">
        <v>5.7907999999999996E-3</v>
      </c>
      <c r="Z321" s="117">
        <v>4.7949000000000004E-3</v>
      </c>
      <c r="AA321" s="117">
        <v>5.4320999999999996E-3</v>
      </c>
      <c r="AB321" s="117">
        <v>2.8722000000000001E-3</v>
      </c>
      <c r="AC321" s="117">
        <v>0</v>
      </c>
      <c r="AD321" s="117">
        <v>7.5341170596776499E-3</v>
      </c>
      <c r="AE321" s="117">
        <v>0</v>
      </c>
      <c r="AF321" s="117">
        <v>0.23381199999999999</v>
      </c>
      <c r="AG321" s="117">
        <v>0.18160000000000001</v>
      </c>
      <c r="AH321" s="117">
        <v>0</v>
      </c>
      <c r="AI321" s="117">
        <v>1.172E-2</v>
      </c>
      <c r="AJ321" s="117">
        <v>0.169157</v>
      </c>
      <c r="AK321" s="117">
        <v>0</v>
      </c>
      <c r="AL321" s="117">
        <v>2.0730000000000002E-3</v>
      </c>
      <c r="AM321" s="117">
        <v>3.6881999999999998E-2</v>
      </c>
      <c r="AN321" s="125"/>
    </row>
    <row r="322" spans="1:40" ht="15" customHeight="1" x14ac:dyDescent="0.25">
      <c r="A322" s="115" t="s">
        <v>2122</v>
      </c>
      <c r="B322" s="113" t="s">
        <v>1788</v>
      </c>
      <c r="C322" s="66" t="s">
        <v>369</v>
      </c>
      <c r="D322" s="113"/>
      <c r="E322" s="113"/>
      <c r="F322" s="155">
        <v>9</v>
      </c>
      <c r="G322" s="141">
        <f t="shared" si="4"/>
        <v>2214.37</v>
      </c>
      <c r="H322" s="113">
        <v>2214.37</v>
      </c>
      <c r="I322" s="113">
        <v>2000.74</v>
      </c>
      <c r="J322" s="113">
        <v>0</v>
      </c>
      <c r="K322" s="117">
        <v>4327.5209333333296</v>
      </c>
      <c r="L322" s="117">
        <v>12538.8633346509</v>
      </c>
      <c r="M322" s="117">
        <v>2461.79683334533</v>
      </c>
      <c r="N322" s="117">
        <v>1314.19826610476</v>
      </c>
      <c r="O322" s="117">
        <v>3.2183999999999997E-2</v>
      </c>
      <c r="P322" s="117">
        <v>6.7587999999999997E-3</v>
      </c>
      <c r="Q322" s="117">
        <v>0</v>
      </c>
      <c r="R322" s="117">
        <v>0</v>
      </c>
      <c r="S322" s="117">
        <v>1.361E-3</v>
      </c>
      <c r="T322" s="117">
        <v>1.45530987513251E-2</v>
      </c>
      <c r="U322" s="117">
        <v>0</v>
      </c>
      <c r="V322" s="117">
        <v>1</v>
      </c>
      <c r="W322" s="117">
        <v>6.9956999999999997E-3</v>
      </c>
      <c r="X322" s="117">
        <v>5.8256000000000002E-2</v>
      </c>
      <c r="Y322" s="117">
        <v>3.6438E-3</v>
      </c>
      <c r="Z322" s="117">
        <v>3.6221000000000001E-3</v>
      </c>
      <c r="AA322" s="117">
        <v>6.1088999999999996E-3</v>
      </c>
      <c r="AB322" s="117">
        <v>2.2542999999999999E-3</v>
      </c>
      <c r="AC322" s="117">
        <v>0</v>
      </c>
      <c r="AD322" s="117">
        <v>3.0544567461183499E-3</v>
      </c>
      <c r="AE322" s="117">
        <v>0</v>
      </c>
      <c r="AF322" s="117">
        <v>7.3635999999999993E-2</v>
      </c>
      <c r="AG322" s="117">
        <v>9.2547000000000004E-2</v>
      </c>
      <c r="AH322" s="117">
        <v>0</v>
      </c>
      <c r="AI322" s="117">
        <v>9.1190000000000004E-3</v>
      </c>
      <c r="AJ322" s="117">
        <v>0.11118599999999999</v>
      </c>
      <c r="AK322" s="117">
        <v>0</v>
      </c>
      <c r="AL322" s="117">
        <v>1.3470000000000001E-3</v>
      </c>
      <c r="AM322" s="117">
        <v>2.2859000000000001E-2</v>
      </c>
      <c r="AN322" s="125"/>
    </row>
    <row r="323" spans="1:40" ht="15" customHeight="1" x14ac:dyDescent="0.25">
      <c r="A323" s="115" t="s">
        <v>2123</v>
      </c>
      <c r="B323" s="113" t="s">
        <v>1789</v>
      </c>
      <c r="C323" s="66" t="s">
        <v>370</v>
      </c>
      <c r="D323" s="113"/>
      <c r="E323" s="113"/>
      <c r="F323" s="155">
        <v>9</v>
      </c>
      <c r="G323" s="141">
        <f t="shared" si="4"/>
        <v>5953.29</v>
      </c>
      <c r="H323" s="113">
        <v>5953.29</v>
      </c>
      <c r="I323" s="113">
        <v>5383.93</v>
      </c>
      <c r="J323" s="113">
        <v>0</v>
      </c>
      <c r="K323" s="117">
        <v>11409.075404761899</v>
      </c>
      <c r="L323" s="117">
        <v>37157.352786197902</v>
      </c>
      <c r="M323" s="117">
        <v>6490.2807255069001</v>
      </c>
      <c r="N323" s="117">
        <v>3894.4621455214001</v>
      </c>
      <c r="O323" s="117">
        <v>7.32294E-2</v>
      </c>
      <c r="P323" s="117">
        <v>2.01865E-2</v>
      </c>
      <c r="Q323" s="117">
        <v>0</v>
      </c>
      <c r="R323" s="117">
        <v>0</v>
      </c>
      <c r="S323" s="117">
        <v>4.0829999999999998E-3</v>
      </c>
      <c r="T323" s="117">
        <v>4.2425223858383501E-2</v>
      </c>
      <c r="U323" s="117">
        <v>0</v>
      </c>
      <c r="V323" s="117">
        <v>1</v>
      </c>
      <c r="W323" s="117">
        <v>2.0948399999999999E-2</v>
      </c>
      <c r="X323" s="117">
        <v>0.201852</v>
      </c>
      <c r="Y323" s="117">
        <v>6.6509999999999998E-3</v>
      </c>
      <c r="Z323" s="117">
        <v>1.08188E-2</v>
      </c>
      <c r="AA323" s="117">
        <v>1.6682300000000001E-2</v>
      </c>
      <c r="AB323" s="117">
        <v>5.6495E-3</v>
      </c>
      <c r="AC323" s="117">
        <v>0</v>
      </c>
      <c r="AD323" s="117">
        <v>3.96139138436713E-3</v>
      </c>
      <c r="AE323" s="117">
        <v>0</v>
      </c>
      <c r="AF323" s="117">
        <v>0.20979300000000001</v>
      </c>
      <c r="AG323" s="117">
        <v>0.14543200000000001</v>
      </c>
      <c r="AH323" s="117">
        <v>0</v>
      </c>
      <c r="AI323" s="117">
        <v>1.192E-2</v>
      </c>
      <c r="AJ323" s="117">
        <v>0.32031799999999999</v>
      </c>
      <c r="AK323" s="117">
        <v>0</v>
      </c>
      <c r="AL323" s="117">
        <v>4.1739999999999998E-3</v>
      </c>
      <c r="AM323" s="117">
        <v>6.0143000000000002E-2</v>
      </c>
      <c r="AN323" s="125"/>
    </row>
    <row r="324" spans="1:40" ht="15" customHeight="1" x14ac:dyDescent="0.25">
      <c r="A324" s="115" t="s">
        <v>2124</v>
      </c>
      <c r="B324" s="113" t="s">
        <v>1790</v>
      </c>
      <c r="C324" s="66" t="s">
        <v>371</v>
      </c>
      <c r="D324" s="113"/>
      <c r="E324" s="113"/>
      <c r="F324" s="155">
        <v>9</v>
      </c>
      <c r="G324" s="141">
        <f t="shared" si="4"/>
        <v>3858.65</v>
      </c>
      <c r="H324" s="113">
        <v>3858.65</v>
      </c>
      <c r="I324" s="113">
        <v>3417.15</v>
      </c>
      <c r="J324" s="113">
        <v>0</v>
      </c>
      <c r="K324" s="117">
        <v>7459.5801773809499</v>
      </c>
      <c r="L324" s="117">
        <v>22991.595403018</v>
      </c>
      <c r="M324" s="117">
        <v>4243.5313755067</v>
      </c>
      <c r="N324" s="117">
        <v>2409.7491141903201</v>
      </c>
      <c r="O324" s="117">
        <v>4.8331399999999997E-2</v>
      </c>
      <c r="P324" s="117">
        <v>7.5299E-3</v>
      </c>
      <c r="Q324" s="117">
        <v>0</v>
      </c>
      <c r="R324" s="117">
        <v>0</v>
      </c>
      <c r="S324" s="117">
        <v>2.722E-3</v>
      </c>
      <c r="T324" s="117">
        <v>3.2006489565097503E-2</v>
      </c>
      <c r="U324" s="117">
        <v>0</v>
      </c>
      <c r="V324" s="117">
        <v>1</v>
      </c>
      <c r="W324" s="117">
        <v>1.4017399999999999E-2</v>
      </c>
      <c r="X324" s="117">
        <v>0.13611300000000001</v>
      </c>
      <c r="Y324" s="117">
        <v>4.3521999999999996E-3</v>
      </c>
      <c r="Z324" s="117">
        <v>4.0800000000000003E-3</v>
      </c>
      <c r="AA324" s="117">
        <v>1.0866199999999999E-2</v>
      </c>
      <c r="AB324" s="117">
        <v>3.9899999999999996E-3</v>
      </c>
      <c r="AC324" s="117">
        <v>0</v>
      </c>
      <c r="AD324" s="117">
        <v>3.6851207706501601E-3</v>
      </c>
      <c r="AE324" s="117">
        <v>0</v>
      </c>
      <c r="AF324" s="117">
        <v>0.13833899999999999</v>
      </c>
      <c r="AG324" s="117">
        <v>8.7635000000000005E-2</v>
      </c>
      <c r="AH324" s="117">
        <v>0</v>
      </c>
      <c r="AI324" s="117">
        <v>9.4909999999999994E-3</v>
      </c>
      <c r="AJ324" s="117">
        <v>0.21673300000000001</v>
      </c>
      <c r="AK324" s="117">
        <v>0</v>
      </c>
      <c r="AL324" s="117">
        <v>2.7520000000000001E-3</v>
      </c>
      <c r="AM324" s="117">
        <v>3.9556000000000001E-2</v>
      </c>
      <c r="AN324" s="125"/>
    </row>
    <row r="325" spans="1:40" ht="15" customHeight="1" x14ac:dyDescent="0.25">
      <c r="A325" s="115" t="s">
        <v>2125</v>
      </c>
      <c r="B325" s="113" t="s">
        <v>1791</v>
      </c>
      <c r="C325" s="66" t="s">
        <v>372</v>
      </c>
      <c r="D325" s="113"/>
      <c r="E325" s="113"/>
      <c r="F325" s="155">
        <v>9</v>
      </c>
      <c r="G325" s="141">
        <f t="shared" si="4"/>
        <v>9788.74</v>
      </c>
      <c r="H325" s="113">
        <v>9788.74</v>
      </c>
      <c r="I325" s="113">
        <v>8699.7199999999993</v>
      </c>
      <c r="J325" s="113">
        <v>0</v>
      </c>
      <c r="K325" s="117">
        <v>15513.2703011905</v>
      </c>
      <c r="L325" s="117">
        <v>46422.482315103603</v>
      </c>
      <c r="M325" s="117">
        <v>8825.0340762382293</v>
      </c>
      <c r="N325" s="117">
        <v>4865.5403714459999</v>
      </c>
      <c r="O325" s="117">
        <v>0.1167966</v>
      </c>
      <c r="P325" s="117">
        <v>2.0881799999999999E-2</v>
      </c>
      <c r="Q325" s="117">
        <v>0</v>
      </c>
      <c r="R325" s="117">
        <v>0</v>
      </c>
      <c r="S325" s="117">
        <v>4.0829999999999998E-3</v>
      </c>
      <c r="T325" s="117">
        <v>6.0852000458022498E-2</v>
      </c>
      <c r="U325" s="117">
        <v>0</v>
      </c>
      <c r="V325" s="117">
        <v>1</v>
      </c>
      <c r="W325" s="117">
        <v>3.1822799999999998E-2</v>
      </c>
      <c r="X325" s="117">
        <v>0.24556500000000001</v>
      </c>
      <c r="Y325" s="117">
        <v>1.1652300000000001E-2</v>
      </c>
      <c r="Z325" s="117">
        <v>1.11862E-2</v>
      </c>
      <c r="AA325" s="117">
        <v>2.9095300000000001E-2</v>
      </c>
      <c r="AB325" s="117">
        <v>8.7729999999999995E-3</v>
      </c>
      <c r="AC325" s="117">
        <v>0</v>
      </c>
      <c r="AD325" s="117">
        <v>9.2228631260298892E-3</v>
      </c>
      <c r="AE325" s="117">
        <v>0</v>
      </c>
      <c r="AF325" s="117">
        <v>0.26976699999999998</v>
      </c>
      <c r="AG325" s="117">
        <v>0.26860400000000001</v>
      </c>
      <c r="AH325" s="117">
        <v>0</v>
      </c>
      <c r="AI325" s="117">
        <v>1.8748000000000001E-2</v>
      </c>
      <c r="AJ325" s="117">
        <v>0.33671899999999999</v>
      </c>
      <c r="AK325" s="117">
        <v>0</v>
      </c>
      <c r="AL325" s="117">
        <v>6.5469999999999999E-3</v>
      </c>
      <c r="AM325" s="117">
        <v>8.3232E-2</v>
      </c>
      <c r="AN325" s="125"/>
    </row>
    <row r="326" spans="1:40" ht="15" customHeight="1" x14ac:dyDescent="0.25">
      <c r="A326" s="115" t="s">
        <v>2126</v>
      </c>
      <c r="B326" s="113" t="s">
        <v>1792</v>
      </c>
      <c r="C326" s="66" t="s">
        <v>373</v>
      </c>
      <c r="D326" s="113"/>
      <c r="E326" s="113"/>
      <c r="F326" s="155">
        <v>9</v>
      </c>
      <c r="G326" s="141">
        <f t="shared" si="4"/>
        <v>6581.9</v>
      </c>
      <c r="H326" s="113">
        <v>6581.9</v>
      </c>
      <c r="I326" s="113">
        <v>5852.3</v>
      </c>
      <c r="J326" s="113">
        <v>0</v>
      </c>
      <c r="K326" s="117">
        <v>10863.548097618999</v>
      </c>
      <c r="L326" s="117">
        <v>30476.128576619099</v>
      </c>
      <c r="M326" s="117">
        <v>6179.9466062925503</v>
      </c>
      <c r="N326" s="117">
        <v>3194.2030361154402</v>
      </c>
      <c r="O326" s="117">
        <v>7.8034599999999996E-2</v>
      </c>
      <c r="P326" s="117">
        <v>1.3971900000000001E-2</v>
      </c>
      <c r="Q326" s="117">
        <v>0</v>
      </c>
      <c r="R326" s="117">
        <v>0</v>
      </c>
      <c r="S326" s="117">
        <v>2.722E-3</v>
      </c>
      <c r="T326" s="117">
        <v>3.8821571754678402E-2</v>
      </c>
      <c r="U326" s="117">
        <v>0</v>
      </c>
      <c r="V326" s="117">
        <v>1</v>
      </c>
      <c r="W326" s="117">
        <v>2.1340000000000001E-2</v>
      </c>
      <c r="X326" s="117">
        <v>0.16758600000000001</v>
      </c>
      <c r="Y326" s="117">
        <v>7.7736999999999997E-3</v>
      </c>
      <c r="Z326" s="117">
        <v>7.4752999999999998E-3</v>
      </c>
      <c r="AA326" s="117">
        <v>1.9228700000000001E-2</v>
      </c>
      <c r="AB326" s="117">
        <v>5.9598999999999997E-3</v>
      </c>
      <c r="AC326" s="117">
        <v>0</v>
      </c>
      <c r="AD326" s="117">
        <v>7.7968326071358304E-3</v>
      </c>
      <c r="AE326" s="117">
        <v>0</v>
      </c>
      <c r="AF326" s="117">
        <v>0.185476</v>
      </c>
      <c r="AG326" s="117">
        <v>0.23011599999999999</v>
      </c>
      <c r="AH326" s="117">
        <v>0</v>
      </c>
      <c r="AI326" s="117">
        <v>2.2717000000000001E-2</v>
      </c>
      <c r="AJ326" s="117">
        <v>0.21216699999999999</v>
      </c>
      <c r="AK326" s="117">
        <v>0</v>
      </c>
      <c r="AL326" s="117">
        <v>4.326E-3</v>
      </c>
      <c r="AM326" s="117">
        <v>6.6502000000000006E-2</v>
      </c>
      <c r="AN326" s="125"/>
    </row>
    <row r="327" spans="1:40" ht="15" customHeight="1" x14ac:dyDescent="0.25">
      <c r="A327" s="115" t="s">
        <v>2127</v>
      </c>
      <c r="B327" s="113" t="s">
        <v>1793</v>
      </c>
      <c r="C327" s="66" t="s">
        <v>374</v>
      </c>
      <c r="D327" s="113"/>
      <c r="E327" s="113"/>
      <c r="F327" s="155">
        <v>9</v>
      </c>
      <c r="G327" s="141">
        <f t="shared" si="4"/>
        <v>8443.0499999999993</v>
      </c>
      <c r="H327" s="113">
        <v>8443.0499999999993</v>
      </c>
      <c r="I327" s="113">
        <v>7463.85</v>
      </c>
      <c r="J327" s="113">
        <v>0</v>
      </c>
      <c r="K327" s="117">
        <v>16463.340266666699</v>
      </c>
      <c r="L327" s="117">
        <v>51766.427129718897</v>
      </c>
      <c r="M327" s="117">
        <v>9365.5003774986599</v>
      </c>
      <c r="N327" s="117">
        <v>5425.6392274658401</v>
      </c>
      <c r="O327" s="117">
        <v>6.1674600000000003E-2</v>
      </c>
      <c r="P327" s="117">
        <v>1.15231E-2</v>
      </c>
      <c r="Q327" s="117">
        <v>0</v>
      </c>
      <c r="R327" s="117">
        <v>0</v>
      </c>
      <c r="S327" s="117">
        <v>8.0421999999999993E-3</v>
      </c>
      <c r="T327" s="117">
        <v>7.1996030844571998E-2</v>
      </c>
      <c r="U327" s="117">
        <v>0</v>
      </c>
      <c r="V327" s="117">
        <v>1</v>
      </c>
      <c r="W327" s="117">
        <v>2.88705E-2</v>
      </c>
      <c r="X327" s="117">
        <v>0.30505399999999999</v>
      </c>
      <c r="Y327" s="117">
        <v>6.5268000000000001E-3</v>
      </c>
      <c r="Z327" s="117">
        <v>6.2909999999999997E-3</v>
      </c>
      <c r="AA327" s="117">
        <v>1.9130399999999999E-2</v>
      </c>
      <c r="AB327" s="117">
        <v>7.1678999999999996E-3</v>
      </c>
      <c r="AC327" s="117">
        <v>0</v>
      </c>
      <c r="AD327" s="117">
        <v>1.03298705801556E-2</v>
      </c>
      <c r="AE327" s="117">
        <v>4.4837000000000002E-3</v>
      </c>
      <c r="AF327" s="117">
        <v>0.31242700000000001</v>
      </c>
      <c r="AG327" s="117">
        <v>0.28827599999999998</v>
      </c>
      <c r="AH327" s="117">
        <v>0</v>
      </c>
      <c r="AI327" s="117">
        <v>2.3781E-2</v>
      </c>
      <c r="AJ327" s="117">
        <v>0.42572900000000002</v>
      </c>
      <c r="AK327" s="117">
        <v>0</v>
      </c>
      <c r="AL327" s="117">
        <v>7.8899999999999994E-3</v>
      </c>
      <c r="AM327" s="117">
        <v>0.111766</v>
      </c>
      <c r="AN327" s="125"/>
    </row>
    <row r="328" spans="1:40" ht="15" customHeight="1" x14ac:dyDescent="0.25">
      <c r="A328" s="115" t="s">
        <v>2128</v>
      </c>
      <c r="B328" s="113" t="s">
        <v>1794</v>
      </c>
      <c r="C328" s="66" t="s">
        <v>375</v>
      </c>
      <c r="D328" s="113"/>
      <c r="E328" s="113"/>
      <c r="F328" s="155">
        <v>9</v>
      </c>
      <c r="G328" s="141">
        <f t="shared" si="4"/>
        <v>7614.5</v>
      </c>
      <c r="H328" s="113">
        <v>7614.5</v>
      </c>
      <c r="I328" s="113">
        <v>6849.25</v>
      </c>
      <c r="J328" s="113">
        <v>0</v>
      </c>
      <c r="K328" s="117">
        <v>13604.5507595238</v>
      </c>
      <c r="L328" s="117">
        <v>41837.641990191099</v>
      </c>
      <c r="M328" s="117">
        <v>7739.2207905703099</v>
      </c>
      <c r="N328" s="117">
        <v>4385.0032569919304</v>
      </c>
      <c r="O328" s="117">
        <v>8.5790400000000003E-2</v>
      </c>
      <c r="P328" s="117">
        <v>1.54901E-2</v>
      </c>
      <c r="Q328" s="117">
        <v>0</v>
      </c>
      <c r="R328" s="117">
        <v>0</v>
      </c>
      <c r="S328" s="117">
        <v>1.20632E-2</v>
      </c>
      <c r="T328" s="117">
        <v>5.5902599917324901E-2</v>
      </c>
      <c r="U328" s="117">
        <v>0</v>
      </c>
      <c r="V328" s="117">
        <v>1</v>
      </c>
      <c r="W328" s="117">
        <v>2.3971099999999999E-2</v>
      </c>
      <c r="X328" s="117">
        <v>0.22461600000000001</v>
      </c>
      <c r="Y328" s="117">
        <v>8.5640999999999998E-3</v>
      </c>
      <c r="Z328" s="117">
        <v>8.3368999999999995E-3</v>
      </c>
      <c r="AA328" s="117">
        <v>1.6772800000000001E-2</v>
      </c>
      <c r="AB328" s="117">
        <v>6.1038000000000004E-3</v>
      </c>
      <c r="AC328" s="117">
        <v>0</v>
      </c>
      <c r="AD328" s="117">
        <v>7.8531152084214406E-3</v>
      </c>
      <c r="AE328" s="117">
        <v>2.7358E-3</v>
      </c>
      <c r="AF328" s="117">
        <v>0.25229000000000001</v>
      </c>
      <c r="AG328" s="117">
        <v>0.25639699999999999</v>
      </c>
      <c r="AH328" s="117">
        <v>0</v>
      </c>
      <c r="AI328" s="117">
        <v>2.9062000000000001E-2</v>
      </c>
      <c r="AJ328" s="117">
        <v>0.30109599999999997</v>
      </c>
      <c r="AK328" s="117">
        <v>0</v>
      </c>
      <c r="AL328" s="117">
        <v>5.0819999999999997E-3</v>
      </c>
      <c r="AM328" s="117">
        <v>5.9700999999999997E-2</v>
      </c>
      <c r="AN328" s="125"/>
    </row>
    <row r="329" spans="1:40" ht="15" customHeight="1" x14ac:dyDescent="0.25">
      <c r="A329" s="115" t="s">
        <v>2129</v>
      </c>
      <c r="B329" s="113" t="s">
        <v>1795</v>
      </c>
      <c r="C329" s="66" t="s">
        <v>376</v>
      </c>
      <c r="D329" s="113"/>
      <c r="E329" s="113"/>
      <c r="F329" s="155">
        <v>9</v>
      </c>
      <c r="G329" s="141">
        <f t="shared" si="4"/>
        <v>11377.55</v>
      </c>
      <c r="H329" s="113">
        <v>11377.55</v>
      </c>
      <c r="I329" s="113">
        <v>10080.85</v>
      </c>
      <c r="J329" s="113">
        <v>0</v>
      </c>
      <c r="K329" s="117">
        <v>22799.210564285699</v>
      </c>
      <c r="L329" s="117">
        <v>68938.0094333874</v>
      </c>
      <c r="M329" s="117">
        <v>12969.7869137052</v>
      </c>
      <c r="N329" s="117">
        <v>7225.39276871334</v>
      </c>
      <c r="O329" s="117">
        <v>0.13891120000000001</v>
      </c>
      <c r="P329" s="117">
        <v>2.6105E-2</v>
      </c>
      <c r="Q329" s="117">
        <v>0</v>
      </c>
      <c r="R329" s="117">
        <v>0</v>
      </c>
      <c r="S329" s="117">
        <v>2.0105399999999999E-2</v>
      </c>
      <c r="T329" s="117">
        <v>0.10940512809353101</v>
      </c>
      <c r="U329" s="117">
        <v>0</v>
      </c>
      <c r="V329" s="117">
        <v>1</v>
      </c>
      <c r="W329" s="117">
        <v>3.7411800000000002E-2</v>
      </c>
      <c r="X329" s="117">
        <v>0.34967399999999998</v>
      </c>
      <c r="Y329" s="117">
        <v>1.4168399999999999E-2</v>
      </c>
      <c r="Z329" s="117">
        <v>1.4047199999999999E-2</v>
      </c>
      <c r="AA329" s="117">
        <v>1.5737899999999999E-2</v>
      </c>
      <c r="AB329" s="117">
        <v>9.4655999999999994E-3</v>
      </c>
      <c r="AC329" s="117">
        <v>0</v>
      </c>
      <c r="AD329" s="117">
        <v>2.0183173698906501E-2</v>
      </c>
      <c r="AE329" s="117">
        <v>4.4076999999999996E-3</v>
      </c>
      <c r="AF329" s="117">
        <v>0.38775799999999999</v>
      </c>
      <c r="AG329" s="117">
        <v>0.49255700000000002</v>
      </c>
      <c r="AH329" s="117">
        <v>0</v>
      </c>
      <c r="AI329" s="117">
        <v>4.5329000000000001E-2</v>
      </c>
      <c r="AJ329" s="117">
        <v>0.51488900000000004</v>
      </c>
      <c r="AK329" s="117">
        <v>0</v>
      </c>
      <c r="AL329" s="117">
        <v>7.8239999999999994E-3</v>
      </c>
      <c r="AM329" s="117">
        <v>0.16166800000000001</v>
      </c>
      <c r="AN329" s="125"/>
    </row>
    <row r="330" spans="1:40" ht="15" customHeight="1" x14ac:dyDescent="0.25">
      <c r="A330" s="115" t="s">
        <v>2130</v>
      </c>
      <c r="B330" s="113" t="s">
        <v>1796</v>
      </c>
      <c r="C330" s="66" t="s">
        <v>377</v>
      </c>
      <c r="D330" s="113"/>
      <c r="E330" s="113"/>
      <c r="F330" s="155">
        <v>9</v>
      </c>
      <c r="G330" s="141">
        <f t="shared" si="4"/>
        <v>11456.45</v>
      </c>
      <c r="H330" s="113">
        <v>11363.16</v>
      </c>
      <c r="I330" s="113">
        <v>10095.209999999999</v>
      </c>
      <c r="J330" s="113">
        <v>93.29</v>
      </c>
      <c r="K330" s="117">
        <v>22145.439923809499</v>
      </c>
      <c r="L330" s="117">
        <v>68906.028448986806</v>
      </c>
      <c r="M330" s="117">
        <v>12597.8764094575</v>
      </c>
      <c r="N330" s="117">
        <v>7222.0408417383096</v>
      </c>
      <c r="O330" s="117">
        <v>0.13958680000000001</v>
      </c>
      <c r="P330" s="117">
        <v>2.6105E-2</v>
      </c>
      <c r="Q330" s="117">
        <v>0</v>
      </c>
      <c r="R330" s="117">
        <v>0</v>
      </c>
      <c r="S330" s="117">
        <v>2.0105399999999999E-2</v>
      </c>
      <c r="T330" s="117">
        <v>0.10940512809353101</v>
      </c>
      <c r="U330" s="117">
        <v>0</v>
      </c>
      <c r="V330" s="117">
        <v>1</v>
      </c>
      <c r="W330" s="117">
        <v>3.8031799999999998E-2</v>
      </c>
      <c r="X330" s="117">
        <v>0.35186000000000001</v>
      </c>
      <c r="Y330" s="117">
        <v>1.4187200000000001E-2</v>
      </c>
      <c r="Z330" s="117">
        <v>1.4047199999999999E-2</v>
      </c>
      <c r="AA330" s="117">
        <v>2.3515500000000002E-2</v>
      </c>
      <c r="AB330" s="117">
        <v>9.5116999999999997E-3</v>
      </c>
      <c r="AC330" s="117">
        <v>0</v>
      </c>
      <c r="AD330" s="117">
        <v>2.0183173698906501E-2</v>
      </c>
      <c r="AE330" s="117">
        <v>4.4837000000000002E-3</v>
      </c>
      <c r="AF330" s="117">
        <v>0.41502499999999998</v>
      </c>
      <c r="AG330" s="117">
        <v>0.41931299999999999</v>
      </c>
      <c r="AH330" s="117">
        <v>0</v>
      </c>
      <c r="AI330" s="117">
        <v>2.664E-2</v>
      </c>
      <c r="AJ330" s="117">
        <v>0.50744500000000003</v>
      </c>
      <c r="AK330" s="117">
        <v>0</v>
      </c>
      <c r="AL330" s="117">
        <v>8.0990000000000003E-3</v>
      </c>
      <c r="AM330" s="117">
        <v>0.124518</v>
      </c>
      <c r="AN330" s="125"/>
    </row>
    <row r="331" spans="1:40" ht="15" customHeight="1" x14ac:dyDescent="0.25">
      <c r="A331" s="115" t="s">
        <v>2131</v>
      </c>
      <c r="B331" s="113" t="s">
        <v>1797</v>
      </c>
      <c r="C331" s="66" t="s">
        <v>378</v>
      </c>
      <c r="D331" s="113"/>
      <c r="E331" s="113"/>
      <c r="F331" s="155">
        <v>9</v>
      </c>
      <c r="G331" s="141">
        <f t="shared" ref="G331:G394" si="5">H331+J331</f>
        <v>5047.8</v>
      </c>
      <c r="H331" s="113">
        <v>5047.8</v>
      </c>
      <c r="I331" s="113">
        <v>4495.7</v>
      </c>
      <c r="J331" s="113">
        <v>0</v>
      </c>
      <c r="K331" s="117">
        <v>8920.2120976190508</v>
      </c>
      <c r="L331" s="117">
        <v>26297.278809571799</v>
      </c>
      <c r="M331" s="117">
        <v>5074.4410559725502</v>
      </c>
      <c r="N331" s="117">
        <v>2756.2177920312201</v>
      </c>
      <c r="O331" s="117">
        <v>6.8458500000000005E-2</v>
      </c>
      <c r="P331" s="117">
        <v>1.3754600000000001E-2</v>
      </c>
      <c r="Q331" s="117">
        <v>0</v>
      </c>
      <c r="R331" s="117">
        <v>0</v>
      </c>
      <c r="S331" s="117">
        <v>2.722E-3</v>
      </c>
      <c r="T331" s="117">
        <v>3.6012573373599699E-2</v>
      </c>
      <c r="U331" s="117">
        <v>0</v>
      </c>
      <c r="V331" s="117">
        <v>1</v>
      </c>
      <c r="W331" s="117">
        <v>1.6586400000000001E-2</v>
      </c>
      <c r="X331" s="117">
        <v>0.15324299999999999</v>
      </c>
      <c r="Y331" s="117">
        <v>7.4333999999999997E-3</v>
      </c>
      <c r="Z331" s="117">
        <v>7.3693999999999999E-3</v>
      </c>
      <c r="AA331" s="117">
        <v>1.4757599999999999E-2</v>
      </c>
      <c r="AB331" s="117">
        <v>4.6433999999999998E-3</v>
      </c>
      <c r="AC331" s="117">
        <v>0</v>
      </c>
      <c r="AD331" s="117">
        <v>5.2075564301759898E-3</v>
      </c>
      <c r="AE331" s="117">
        <v>0</v>
      </c>
      <c r="AF331" s="117">
        <v>0.17430599999999999</v>
      </c>
      <c r="AG331" s="117">
        <v>0.105188</v>
      </c>
      <c r="AH331" s="117">
        <v>0</v>
      </c>
      <c r="AI331" s="117">
        <v>1.188E-2</v>
      </c>
      <c r="AJ331" s="117">
        <v>0.21946599999999999</v>
      </c>
      <c r="AK331" s="117">
        <v>0</v>
      </c>
      <c r="AL331" s="117">
        <v>3.5370000000000002E-3</v>
      </c>
      <c r="AM331" s="117">
        <v>4.5089999999999998E-2</v>
      </c>
      <c r="AN331" s="125"/>
    </row>
    <row r="332" spans="1:40" ht="15" customHeight="1" x14ac:dyDescent="0.25">
      <c r="A332" s="115" t="s">
        <v>2132</v>
      </c>
      <c r="B332" s="113" t="s">
        <v>1798</v>
      </c>
      <c r="C332" s="66" t="s">
        <v>379</v>
      </c>
      <c r="D332" s="113"/>
      <c r="E332" s="113"/>
      <c r="F332" s="155">
        <v>9</v>
      </c>
      <c r="G332" s="141">
        <f t="shared" si="5"/>
        <v>4715.25</v>
      </c>
      <c r="H332" s="113">
        <v>4715.25</v>
      </c>
      <c r="I332" s="113">
        <v>4143.6000000000004</v>
      </c>
      <c r="J332" s="113">
        <v>0</v>
      </c>
      <c r="K332" s="117">
        <v>9046.5863428571392</v>
      </c>
      <c r="L332" s="117">
        <v>29250.8235470256</v>
      </c>
      <c r="M332" s="117">
        <v>5146.3315728611396</v>
      </c>
      <c r="N332" s="117">
        <v>3065.7788159637498</v>
      </c>
      <c r="O332" s="117">
        <v>5.7142999999999999E-2</v>
      </c>
      <c r="P332" s="117">
        <v>1.0688700000000001E-2</v>
      </c>
      <c r="Q332" s="117">
        <v>0</v>
      </c>
      <c r="R332" s="117">
        <v>0</v>
      </c>
      <c r="S332" s="117">
        <v>2.722E-3</v>
      </c>
      <c r="T332" s="117">
        <v>3.7357869240049697E-2</v>
      </c>
      <c r="U332" s="117">
        <v>0</v>
      </c>
      <c r="V332" s="117">
        <v>1</v>
      </c>
      <c r="W332" s="117">
        <v>1.48615E-2</v>
      </c>
      <c r="X332" s="117">
        <v>0.15185000000000001</v>
      </c>
      <c r="Y332" s="117">
        <v>5.9014999999999996E-3</v>
      </c>
      <c r="Z332" s="117">
        <v>5.7492999999999997E-3</v>
      </c>
      <c r="AA332" s="117">
        <v>6.8602000000000003E-3</v>
      </c>
      <c r="AB332" s="117">
        <v>4.2205999999999997E-3</v>
      </c>
      <c r="AC332" s="117">
        <v>0</v>
      </c>
      <c r="AD332" s="117">
        <v>7.1867270757429297E-3</v>
      </c>
      <c r="AE332" s="117">
        <v>1.8136000000000001E-3</v>
      </c>
      <c r="AF332" s="117">
        <v>0.16592699999999999</v>
      </c>
      <c r="AG332" s="117">
        <v>0.187607</v>
      </c>
      <c r="AH332" s="117">
        <v>0</v>
      </c>
      <c r="AI332" s="117">
        <v>9.1389999999999996E-3</v>
      </c>
      <c r="AJ332" s="117">
        <v>0.194996</v>
      </c>
      <c r="AK332" s="117">
        <v>0</v>
      </c>
      <c r="AL332" s="117">
        <v>3.6679999999999998E-3</v>
      </c>
      <c r="AM332" s="117">
        <v>7.1869000000000002E-2</v>
      </c>
      <c r="AN332" s="125"/>
    </row>
    <row r="333" spans="1:40" ht="15" customHeight="1" x14ac:dyDescent="0.25">
      <c r="A333" s="115" t="s">
        <v>2133</v>
      </c>
      <c r="B333" s="113" t="s">
        <v>1799</v>
      </c>
      <c r="C333" s="66" t="s">
        <v>380</v>
      </c>
      <c r="D333" s="113"/>
      <c r="E333" s="113"/>
      <c r="F333" s="155">
        <v>9</v>
      </c>
      <c r="G333" s="141">
        <f t="shared" si="5"/>
        <v>9737.7999999999993</v>
      </c>
      <c r="H333" s="113">
        <v>9698.4</v>
      </c>
      <c r="I333" s="113">
        <v>8588.4</v>
      </c>
      <c r="J333" s="113">
        <v>39.4</v>
      </c>
      <c r="K333" s="117">
        <v>17889.196478571401</v>
      </c>
      <c r="L333" s="117">
        <v>54277.879485629303</v>
      </c>
      <c r="M333" s="117">
        <v>10176.6272007649</v>
      </c>
      <c r="N333" s="117">
        <v>5688.8645488888096</v>
      </c>
      <c r="O333" s="117">
        <v>0.1108634</v>
      </c>
      <c r="P333" s="117">
        <v>2.0172900000000001E-2</v>
      </c>
      <c r="Q333" s="117">
        <v>0</v>
      </c>
      <c r="R333" s="117">
        <v>0</v>
      </c>
      <c r="S333" s="117">
        <v>1.6084299999999999E-2</v>
      </c>
      <c r="T333" s="117">
        <v>8.0990720683210504E-2</v>
      </c>
      <c r="U333" s="117">
        <v>0</v>
      </c>
      <c r="V333" s="117">
        <v>1</v>
      </c>
      <c r="W333" s="117">
        <v>3.0949600000000001E-2</v>
      </c>
      <c r="X333" s="117">
        <v>0.287742</v>
      </c>
      <c r="Y333" s="117">
        <v>1.10422E-2</v>
      </c>
      <c r="Z333" s="117">
        <v>1.0862E-2</v>
      </c>
      <c r="AA333" s="117">
        <v>2.0027799999999998E-2</v>
      </c>
      <c r="AB333" s="117">
        <v>7.7866000000000003E-3</v>
      </c>
      <c r="AC333" s="117">
        <v>0</v>
      </c>
      <c r="AD333" s="117">
        <v>1.53871720656706E-2</v>
      </c>
      <c r="AE333" s="117">
        <v>3.6097E-3</v>
      </c>
      <c r="AF333" s="117">
        <v>0.32570199999999999</v>
      </c>
      <c r="AG333" s="117">
        <v>0.32301200000000002</v>
      </c>
      <c r="AH333" s="117">
        <v>0</v>
      </c>
      <c r="AI333" s="117">
        <v>2.0771000000000001E-2</v>
      </c>
      <c r="AJ333" s="117">
        <v>0.418269</v>
      </c>
      <c r="AK333" s="117">
        <v>0</v>
      </c>
      <c r="AL333" s="117">
        <v>6.7840000000000001E-3</v>
      </c>
      <c r="AM333" s="117">
        <v>0.114292</v>
      </c>
      <c r="AN333" s="125"/>
    </row>
    <row r="334" spans="1:40" ht="15" customHeight="1" x14ac:dyDescent="0.25">
      <c r="A334" s="115" t="s">
        <v>2134</v>
      </c>
      <c r="B334" s="113" t="s">
        <v>1800</v>
      </c>
      <c r="C334" s="66" t="s">
        <v>381</v>
      </c>
      <c r="D334" s="113"/>
      <c r="E334" s="113"/>
      <c r="F334" s="155">
        <v>9</v>
      </c>
      <c r="G334" s="141">
        <f t="shared" si="5"/>
        <v>9277.65</v>
      </c>
      <c r="H334" s="113">
        <v>9162.5499999999993</v>
      </c>
      <c r="I334" s="113">
        <v>8158.5</v>
      </c>
      <c r="J334" s="113">
        <v>115.1</v>
      </c>
      <c r="K334" s="117">
        <v>16654.555442857101</v>
      </c>
      <c r="L334" s="117">
        <v>51489.589072455703</v>
      </c>
      <c r="M334" s="117">
        <v>9474.2769547781409</v>
      </c>
      <c r="N334" s="117">
        <v>5396.6238306840796</v>
      </c>
      <c r="O334" s="117">
        <v>0.10917499999999999</v>
      </c>
      <c r="P334" s="117">
        <v>2.0172900000000001E-2</v>
      </c>
      <c r="Q334" s="117">
        <v>0</v>
      </c>
      <c r="R334" s="117">
        <v>0</v>
      </c>
      <c r="S334" s="117">
        <v>1.6084299999999999E-2</v>
      </c>
      <c r="T334" s="117">
        <v>8.0990720683210504E-2</v>
      </c>
      <c r="U334" s="117">
        <v>0</v>
      </c>
      <c r="V334" s="117">
        <v>1</v>
      </c>
      <c r="W334" s="117">
        <v>3.0019899999999999E-2</v>
      </c>
      <c r="X334" s="117">
        <v>0.26696500000000001</v>
      </c>
      <c r="Y334" s="117">
        <v>1.0995E-2</v>
      </c>
      <c r="Z334" s="117">
        <v>1.0862E-2</v>
      </c>
      <c r="AA334" s="117">
        <v>1.8610100000000001E-2</v>
      </c>
      <c r="AB334" s="117">
        <v>7.4557E-3</v>
      </c>
      <c r="AC334" s="117">
        <v>0</v>
      </c>
      <c r="AD334" s="117">
        <v>1.53871720656706E-2</v>
      </c>
      <c r="AE334" s="117">
        <v>3.6097E-3</v>
      </c>
      <c r="AF334" s="117">
        <v>0.32801000000000002</v>
      </c>
      <c r="AG334" s="117">
        <v>0.29650300000000002</v>
      </c>
      <c r="AH334" s="117">
        <v>0</v>
      </c>
      <c r="AI334" s="117">
        <v>2.2168E-2</v>
      </c>
      <c r="AJ334" s="117">
        <v>0.373332</v>
      </c>
      <c r="AK334" s="117">
        <v>0</v>
      </c>
      <c r="AL334" s="117">
        <v>4.8840000000000003E-3</v>
      </c>
      <c r="AM334" s="117">
        <v>6.1380999999999998E-2</v>
      </c>
      <c r="AN334" s="125"/>
    </row>
    <row r="335" spans="1:40" ht="15" customHeight="1" x14ac:dyDescent="0.25">
      <c r="A335" s="115" t="s">
        <v>2135</v>
      </c>
      <c r="B335" s="113" t="s">
        <v>1801</v>
      </c>
      <c r="C335" s="66" t="s">
        <v>382</v>
      </c>
      <c r="D335" s="113"/>
      <c r="E335" s="113"/>
      <c r="F335" s="155">
        <v>9</v>
      </c>
      <c r="G335" s="141">
        <f t="shared" si="5"/>
        <v>3777.3500000000004</v>
      </c>
      <c r="H335" s="113">
        <v>3714.05</v>
      </c>
      <c r="I335" s="113">
        <v>3373.8</v>
      </c>
      <c r="J335" s="113">
        <v>63.3</v>
      </c>
      <c r="K335" s="117">
        <v>6802.3133821428601</v>
      </c>
      <c r="L335" s="117">
        <v>22624.8100435099</v>
      </c>
      <c r="M335" s="117">
        <v>3869.6320136996101</v>
      </c>
      <c r="N335" s="117">
        <v>2371.3063406602701</v>
      </c>
      <c r="O335" s="117">
        <v>4.3954899999999998E-2</v>
      </c>
      <c r="P335" s="117">
        <v>9.6818000000000008E-3</v>
      </c>
      <c r="Q335" s="117">
        <v>0</v>
      </c>
      <c r="R335" s="117">
        <v>0</v>
      </c>
      <c r="S335" s="117">
        <v>2.722E-3</v>
      </c>
      <c r="T335" s="117">
        <v>2.8365084345912998E-2</v>
      </c>
      <c r="U335" s="117">
        <v>0</v>
      </c>
      <c r="V335" s="117">
        <v>1</v>
      </c>
      <c r="W335" s="117">
        <v>1.48272E-2</v>
      </c>
      <c r="X335" s="117">
        <v>0.106597</v>
      </c>
      <c r="Y335" s="117">
        <v>4.4946999999999999E-3</v>
      </c>
      <c r="Z335" s="117">
        <v>4.8937E-3</v>
      </c>
      <c r="AA335" s="117">
        <v>7.8300999999999996E-3</v>
      </c>
      <c r="AB335" s="117">
        <v>2.9819999999999998E-3</v>
      </c>
      <c r="AC335" s="117">
        <v>0</v>
      </c>
      <c r="AD335" s="117">
        <v>4.8818517854120804E-3</v>
      </c>
      <c r="AE335" s="117">
        <v>1.2551999999999999E-3</v>
      </c>
      <c r="AF335" s="117">
        <v>0.14940700000000001</v>
      </c>
      <c r="AG335" s="117">
        <v>7.6531000000000002E-2</v>
      </c>
      <c r="AH335" s="117">
        <v>0</v>
      </c>
      <c r="AI335" s="117">
        <v>7.3629999999999998E-3</v>
      </c>
      <c r="AJ335" s="117">
        <v>0.19248199999999999</v>
      </c>
      <c r="AK335" s="117">
        <v>0</v>
      </c>
      <c r="AL335" s="117">
        <v>2.3210000000000001E-3</v>
      </c>
      <c r="AM335" s="117">
        <v>2.4698000000000001E-2</v>
      </c>
      <c r="AN335" s="125"/>
    </row>
    <row r="336" spans="1:40" ht="15" customHeight="1" x14ac:dyDescent="0.25">
      <c r="A336" s="115" t="s">
        <v>2136</v>
      </c>
      <c r="B336" s="113" t="s">
        <v>1802</v>
      </c>
      <c r="C336" s="66" t="s">
        <v>383</v>
      </c>
      <c r="D336" s="113"/>
      <c r="E336" s="113"/>
      <c r="F336" s="155">
        <v>9</v>
      </c>
      <c r="G336" s="141">
        <f t="shared" si="5"/>
        <v>4652.96</v>
      </c>
      <c r="H336" s="113">
        <v>4509.26</v>
      </c>
      <c r="I336" s="113">
        <v>4140.8599999999997</v>
      </c>
      <c r="J336" s="113">
        <v>143.69999999999999</v>
      </c>
      <c r="K336" s="117">
        <v>7395.7199988095199</v>
      </c>
      <c r="L336" s="117">
        <v>22568.952980215701</v>
      </c>
      <c r="M336" s="117">
        <v>4207.2032357227699</v>
      </c>
      <c r="N336" s="117">
        <v>2365.45196185641</v>
      </c>
      <c r="O336" s="117">
        <v>7.1994699999999995E-2</v>
      </c>
      <c r="P336" s="117">
        <v>1.18221E-2</v>
      </c>
      <c r="Q336" s="117">
        <v>0</v>
      </c>
      <c r="R336" s="117">
        <v>0</v>
      </c>
      <c r="S336" s="117">
        <v>2.722E-3</v>
      </c>
      <c r="T336" s="117">
        <v>2.3204874029677601E-2</v>
      </c>
      <c r="U336" s="117">
        <v>0</v>
      </c>
      <c r="V336" s="117">
        <v>1</v>
      </c>
      <c r="W336" s="117">
        <v>1.45367E-2</v>
      </c>
      <c r="X336" s="117">
        <v>7.8433000000000003E-2</v>
      </c>
      <c r="Y336" s="117">
        <v>6.6785999999999998E-3</v>
      </c>
      <c r="Z336" s="117">
        <v>6.0762999999999998E-3</v>
      </c>
      <c r="AA336" s="117">
        <v>8.8818000000000005E-3</v>
      </c>
      <c r="AB336" s="117">
        <v>3.5807E-3</v>
      </c>
      <c r="AC336" s="117">
        <v>0</v>
      </c>
      <c r="AD336" s="117">
        <v>4.3379839837594898E-3</v>
      </c>
      <c r="AE336" s="117">
        <v>1.268E-3</v>
      </c>
      <c r="AF336" s="117">
        <v>0.16752</v>
      </c>
      <c r="AG336" s="117">
        <v>8.9672000000000002E-2</v>
      </c>
      <c r="AH336" s="117">
        <v>0</v>
      </c>
      <c r="AI336" s="117">
        <v>8.7600000000000004E-3</v>
      </c>
      <c r="AJ336" s="117">
        <v>0.19370899999999999</v>
      </c>
      <c r="AK336" s="117">
        <v>0</v>
      </c>
      <c r="AL336" s="117">
        <v>3.1280000000000001E-3</v>
      </c>
      <c r="AM336" s="117">
        <v>3.4562000000000002E-2</v>
      </c>
      <c r="AN336" s="125"/>
    </row>
    <row r="337" spans="1:40" ht="15" customHeight="1" x14ac:dyDescent="0.25">
      <c r="A337" s="115" t="s">
        <v>2137</v>
      </c>
      <c r="B337" s="113" t="s">
        <v>1803</v>
      </c>
      <c r="C337" s="66" t="s">
        <v>384</v>
      </c>
      <c r="D337" s="113"/>
      <c r="E337" s="113"/>
      <c r="F337" s="155">
        <v>9</v>
      </c>
      <c r="G337" s="141">
        <f t="shared" si="5"/>
        <v>9553.74</v>
      </c>
      <c r="H337" s="113">
        <v>9553.74</v>
      </c>
      <c r="I337" s="113">
        <v>8493.5</v>
      </c>
      <c r="J337" s="113">
        <v>0</v>
      </c>
      <c r="K337" s="117">
        <v>18353.341197619</v>
      </c>
      <c r="L337" s="117">
        <v>52907.158923819203</v>
      </c>
      <c r="M337" s="117">
        <v>10440.6652070895</v>
      </c>
      <c r="N337" s="117">
        <v>5545.1993268054903</v>
      </c>
      <c r="O337" s="117">
        <v>0.1089821</v>
      </c>
      <c r="P337" s="117">
        <v>1.9596200000000001E-2</v>
      </c>
      <c r="Q337" s="117">
        <v>0</v>
      </c>
      <c r="R337" s="117">
        <v>0</v>
      </c>
      <c r="S337" s="117">
        <v>1.6084299999999999E-2</v>
      </c>
      <c r="T337" s="117">
        <v>7.0914108162594303E-2</v>
      </c>
      <c r="U337" s="117">
        <v>0</v>
      </c>
      <c r="V337" s="117">
        <v>1</v>
      </c>
      <c r="W337" s="117">
        <v>3.1285199999999999E-2</v>
      </c>
      <c r="X337" s="117">
        <v>0.28467199999999998</v>
      </c>
      <c r="Y337" s="117">
        <v>1.0583199999999999E-2</v>
      </c>
      <c r="Z337" s="117">
        <v>1.0557199999999999E-2</v>
      </c>
      <c r="AA337" s="117">
        <v>2.3091299999999999E-2</v>
      </c>
      <c r="AB337" s="117">
        <v>8.4928999999999994E-3</v>
      </c>
      <c r="AC337" s="117">
        <v>0</v>
      </c>
      <c r="AD337" s="117">
        <v>1.02125200246136E-2</v>
      </c>
      <c r="AE337" s="117">
        <v>3.5907000000000001E-3</v>
      </c>
      <c r="AF337" s="117">
        <v>0.35278300000000001</v>
      </c>
      <c r="AG337" s="117">
        <v>0.266737</v>
      </c>
      <c r="AH337" s="117">
        <v>0</v>
      </c>
      <c r="AI337" s="117">
        <v>2.8434999999999998E-2</v>
      </c>
      <c r="AJ337" s="117">
        <v>0.473825</v>
      </c>
      <c r="AK337" s="117">
        <v>0</v>
      </c>
      <c r="AL337" s="117">
        <v>6.1500000000000001E-3</v>
      </c>
      <c r="AM337" s="117">
        <v>0.163019</v>
      </c>
      <c r="AN337" s="125"/>
    </row>
    <row r="338" spans="1:40" ht="15" customHeight="1" x14ac:dyDescent="0.25">
      <c r="A338" s="115" t="s">
        <v>2138</v>
      </c>
      <c r="B338" s="113" t="s">
        <v>1804</v>
      </c>
      <c r="C338" s="66" t="s">
        <v>385</v>
      </c>
      <c r="D338" s="113"/>
      <c r="E338" s="113"/>
      <c r="F338" s="155">
        <v>9</v>
      </c>
      <c r="G338" s="141">
        <f t="shared" si="5"/>
        <v>7507.43</v>
      </c>
      <c r="H338" s="113">
        <v>7507.43</v>
      </c>
      <c r="I338" s="113">
        <v>6734.68</v>
      </c>
      <c r="J338" s="113">
        <v>0</v>
      </c>
      <c r="K338" s="117">
        <v>14445.9894785714</v>
      </c>
      <c r="L338" s="117">
        <v>41022.638805691</v>
      </c>
      <c r="M338" s="117">
        <v>8217.8900346749306</v>
      </c>
      <c r="N338" s="117">
        <v>4299.5827732244697</v>
      </c>
      <c r="O338" s="117">
        <v>8.7270500000000001E-2</v>
      </c>
      <c r="P338" s="117">
        <v>1.9283100000000001E-2</v>
      </c>
      <c r="Q338" s="117">
        <v>0</v>
      </c>
      <c r="R338" s="117">
        <v>0</v>
      </c>
      <c r="S338" s="117">
        <v>8.0421999999999993E-3</v>
      </c>
      <c r="T338" s="117">
        <v>6.3853314955437196E-2</v>
      </c>
      <c r="U338" s="117">
        <v>0</v>
      </c>
      <c r="V338" s="117">
        <v>1</v>
      </c>
      <c r="W338" s="117">
        <v>2.95255E-2</v>
      </c>
      <c r="X338" s="117">
        <v>0.20916000000000001</v>
      </c>
      <c r="Y338" s="117">
        <v>8.8415000000000004E-3</v>
      </c>
      <c r="Z338" s="117">
        <v>1.00094E-2</v>
      </c>
      <c r="AA338" s="117">
        <v>1.6079400000000001E-2</v>
      </c>
      <c r="AB338" s="117">
        <v>5.9677000000000003E-3</v>
      </c>
      <c r="AC338" s="117">
        <v>0</v>
      </c>
      <c r="AD338" s="117">
        <v>1.08707992910344E-2</v>
      </c>
      <c r="AE338" s="117">
        <v>2.4463000000000002E-3</v>
      </c>
      <c r="AF338" s="117">
        <v>0.27405600000000002</v>
      </c>
      <c r="AG338" s="117">
        <v>0.28165899999999999</v>
      </c>
      <c r="AH338" s="117">
        <v>0</v>
      </c>
      <c r="AI338" s="117">
        <v>2.6581E-2</v>
      </c>
      <c r="AJ338" s="117">
        <v>0.35011100000000001</v>
      </c>
      <c r="AK338" s="117">
        <v>0</v>
      </c>
      <c r="AL338" s="117">
        <v>5.1180000000000002E-3</v>
      </c>
      <c r="AM338" s="117">
        <v>8.1484000000000001E-2</v>
      </c>
      <c r="AN338" s="125"/>
    </row>
    <row r="339" spans="1:40" ht="15" customHeight="1" x14ac:dyDescent="0.25">
      <c r="A339" s="115" t="s">
        <v>2139</v>
      </c>
      <c r="B339" s="113" t="s">
        <v>1805</v>
      </c>
      <c r="C339" s="66" t="s">
        <v>386</v>
      </c>
      <c r="D339" s="113"/>
      <c r="E339" s="113"/>
      <c r="F339" s="155">
        <v>9</v>
      </c>
      <c r="G339" s="141">
        <f t="shared" si="5"/>
        <v>4254.1000000000004</v>
      </c>
      <c r="H339" s="113">
        <v>4254.1000000000004</v>
      </c>
      <c r="I339" s="113">
        <v>3789.1</v>
      </c>
      <c r="J339" s="113">
        <v>0</v>
      </c>
      <c r="K339" s="117">
        <v>6965.5505047618999</v>
      </c>
      <c r="L339" s="117">
        <v>21241.706602965001</v>
      </c>
      <c r="M339" s="117">
        <v>3962.4927156438998</v>
      </c>
      <c r="N339" s="117">
        <v>2226.3432690567602</v>
      </c>
      <c r="O339" s="117">
        <v>7.1760699999999997E-2</v>
      </c>
      <c r="P339" s="117">
        <v>1.17459E-2</v>
      </c>
      <c r="Q339" s="117">
        <v>0</v>
      </c>
      <c r="R339" s="117">
        <v>0</v>
      </c>
      <c r="S339" s="117">
        <v>2.722E-3</v>
      </c>
      <c r="T339" s="117">
        <v>2.40320411689924E-2</v>
      </c>
      <c r="U339" s="117">
        <v>0</v>
      </c>
      <c r="V339" s="117">
        <v>1</v>
      </c>
      <c r="W339" s="117">
        <v>1.47694E-2</v>
      </c>
      <c r="X339" s="117">
        <v>7.6032000000000002E-2</v>
      </c>
      <c r="Y339" s="117">
        <v>6.7669000000000002E-3</v>
      </c>
      <c r="Z339" s="117">
        <v>6.3079E-3</v>
      </c>
      <c r="AA339" s="117">
        <v>9.0089999999999996E-3</v>
      </c>
      <c r="AB339" s="117">
        <v>3.5780999999999999E-3</v>
      </c>
      <c r="AC339" s="117">
        <v>0</v>
      </c>
      <c r="AD339" s="117">
        <v>6.3168053394144098E-3</v>
      </c>
      <c r="AE339" s="117">
        <v>0</v>
      </c>
      <c r="AF339" s="117">
        <v>0.143737</v>
      </c>
      <c r="AG339" s="117">
        <v>9.6180000000000002E-2</v>
      </c>
      <c r="AH339" s="117">
        <v>0</v>
      </c>
      <c r="AI339" s="117">
        <v>3.3679999999999999E-3</v>
      </c>
      <c r="AJ339" s="117">
        <v>0.178393</v>
      </c>
      <c r="AK339" s="117">
        <v>0</v>
      </c>
      <c r="AL339" s="117">
        <v>2.8960000000000001E-3</v>
      </c>
      <c r="AM339" s="117">
        <v>3.7191000000000002E-2</v>
      </c>
      <c r="AN339" s="125"/>
    </row>
    <row r="340" spans="1:40" ht="15" customHeight="1" x14ac:dyDescent="0.25">
      <c r="A340" s="115" t="s">
        <v>2140</v>
      </c>
      <c r="B340" s="113" t="s">
        <v>1806</v>
      </c>
      <c r="C340" s="66" t="s">
        <v>387</v>
      </c>
      <c r="D340" s="113"/>
      <c r="E340" s="113"/>
      <c r="F340" s="155">
        <v>9</v>
      </c>
      <c r="G340" s="141">
        <f t="shared" si="5"/>
        <v>3815</v>
      </c>
      <c r="H340" s="113">
        <v>3815</v>
      </c>
      <c r="I340" s="113">
        <v>3500.2</v>
      </c>
      <c r="J340" s="113">
        <v>0</v>
      </c>
      <c r="K340" s="117">
        <v>4760.8888107142902</v>
      </c>
      <c r="L340" s="117">
        <v>13387.640121599299</v>
      </c>
      <c r="M340" s="117">
        <v>2708.3268177510399</v>
      </c>
      <c r="N340" s="117">
        <v>1403.1585611448199</v>
      </c>
      <c r="O340" s="117">
        <v>3.7338499999999997E-2</v>
      </c>
      <c r="P340" s="117">
        <v>6.8003999999999998E-3</v>
      </c>
      <c r="Q340" s="117">
        <v>0</v>
      </c>
      <c r="R340" s="117">
        <v>0</v>
      </c>
      <c r="S340" s="117">
        <v>1.361E-3</v>
      </c>
      <c r="T340" s="117">
        <v>1.3274732911096199E-2</v>
      </c>
      <c r="U340" s="117">
        <v>0</v>
      </c>
      <c r="V340" s="117">
        <v>1</v>
      </c>
      <c r="W340" s="117">
        <v>9.2146999999999993E-3</v>
      </c>
      <c r="X340" s="117">
        <v>4.2819000000000003E-2</v>
      </c>
      <c r="Y340" s="117">
        <v>4.0603999999999996E-3</v>
      </c>
      <c r="Z340" s="117">
        <v>3.6440999999999999E-3</v>
      </c>
      <c r="AA340" s="117">
        <v>1.06248E-2</v>
      </c>
      <c r="AB340" s="117">
        <v>3.4834000000000002E-3</v>
      </c>
      <c r="AC340" s="117">
        <v>0</v>
      </c>
      <c r="AD340" s="117">
        <v>1.41196707276732E-3</v>
      </c>
      <c r="AE340" s="117">
        <v>0</v>
      </c>
      <c r="AF340" s="117">
        <v>7.2729000000000002E-2</v>
      </c>
      <c r="AG340" s="117">
        <v>7.0846999999999993E-2</v>
      </c>
      <c r="AH340" s="117">
        <v>0</v>
      </c>
      <c r="AI340" s="117">
        <v>3.1489999999999999E-3</v>
      </c>
      <c r="AJ340" s="117">
        <v>0.14351900000000001</v>
      </c>
      <c r="AK340" s="117">
        <v>0</v>
      </c>
      <c r="AL340" s="117">
        <v>2.0820000000000001E-3</v>
      </c>
      <c r="AM340" s="117">
        <v>2.4964E-2</v>
      </c>
      <c r="AN340" s="125"/>
    </row>
    <row r="341" spans="1:40" ht="15" customHeight="1" x14ac:dyDescent="0.25">
      <c r="A341" s="115" t="s">
        <v>2141</v>
      </c>
      <c r="B341" s="113" t="s">
        <v>1807</v>
      </c>
      <c r="C341" s="66" t="s">
        <v>388</v>
      </c>
      <c r="D341" s="113"/>
      <c r="E341" s="113"/>
      <c r="F341" s="155">
        <v>9</v>
      </c>
      <c r="G341" s="141">
        <f t="shared" si="5"/>
        <v>4024.2</v>
      </c>
      <c r="H341" s="113">
        <v>4024.2</v>
      </c>
      <c r="I341" s="113">
        <v>3577.4</v>
      </c>
      <c r="J341" s="113">
        <v>0</v>
      </c>
      <c r="K341" s="117">
        <v>8120.8568238095304</v>
      </c>
      <c r="L341" s="117">
        <v>23928.802840682602</v>
      </c>
      <c r="M341" s="117">
        <v>4619.7118213605199</v>
      </c>
      <c r="N341" s="117">
        <v>2507.9778257319399</v>
      </c>
      <c r="O341" s="117">
        <v>5.1397199999999997E-2</v>
      </c>
      <c r="P341" s="117">
        <v>9.5353999999999994E-3</v>
      </c>
      <c r="Q341" s="117">
        <v>0</v>
      </c>
      <c r="R341" s="117">
        <v>0</v>
      </c>
      <c r="S341" s="117">
        <v>2.722E-3</v>
      </c>
      <c r="T341" s="117">
        <v>3.26619390365432E-2</v>
      </c>
      <c r="U341" s="117">
        <v>0</v>
      </c>
      <c r="V341" s="117">
        <v>1</v>
      </c>
      <c r="W341" s="117">
        <v>1.4732E-2</v>
      </c>
      <c r="X341" s="117">
        <v>0.13778699999999999</v>
      </c>
      <c r="Y341" s="117">
        <v>5.2671000000000003E-3</v>
      </c>
      <c r="Z341" s="117">
        <v>5.1397999999999999E-3</v>
      </c>
      <c r="AA341" s="117">
        <v>8.4185000000000006E-3</v>
      </c>
      <c r="AB341" s="117">
        <v>3.0668000000000002E-3</v>
      </c>
      <c r="AC341" s="117">
        <v>0</v>
      </c>
      <c r="AD341" s="117">
        <v>4.8222702602304102E-3</v>
      </c>
      <c r="AE341" s="117">
        <v>1.268E-3</v>
      </c>
      <c r="AF341" s="117">
        <v>0.167542</v>
      </c>
      <c r="AG341" s="117">
        <v>0.126418</v>
      </c>
      <c r="AH341" s="117">
        <v>0</v>
      </c>
      <c r="AI341" s="117">
        <v>7.4809999999999998E-3</v>
      </c>
      <c r="AJ341" s="117">
        <v>0.22840099999999999</v>
      </c>
      <c r="AK341" s="117">
        <v>0</v>
      </c>
      <c r="AL341" s="117">
        <v>2.7880000000000001E-3</v>
      </c>
      <c r="AM341" s="117">
        <v>3.2246999999999998E-2</v>
      </c>
      <c r="AN341" s="125"/>
    </row>
    <row r="342" spans="1:40" ht="15" customHeight="1" x14ac:dyDescent="0.25">
      <c r="A342" s="115" t="s">
        <v>2142</v>
      </c>
      <c r="B342" s="113" t="s">
        <v>1808</v>
      </c>
      <c r="C342" s="66" t="s">
        <v>389</v>
      </c>
      <c r="D342" s="113"/>
      <c r="E342" s="113"/>
      <c r="F342" s="155">
        <v>9</v>
      </c>
      <c r="G342" s="141">
        <f t="shared" si="5"/>
        <v>11582.12</v>
      </c>
      <c r="H342" s="113">
        <v>11582.12</v>
      </c>
      <c r="I342" s="113">
        <v>10354.49</v>
      </c>
      <c r="J342" s="113">
        <v>0</v>
      </c>
      <c r="K342" s="117">
        <v>20546.963540476201</v>
      </c>
      <c r="L342" s="117">
        <v>62062.785250445399</v>
      </c>
      <c r="M342" s="117">
        <v>11688.551149270699</v>
      </c>
      <c r="N342" s="117">
        <v>6504.8005220991799</v>
      </c>
      <c r="O342" s="117">
        <v>0.1318645</v>
      </c>
      <c r="P342" s="117">
        <v>4.0915100000000003E-2</v>
      </c>
      <c r="Q342" s="117">
        <v>0</v>
      </c>
      <c r="R342" s="117">
        <v>0</v>
      </c>
      <c r="S342" s="117">
        <v>1.20632E-2</v>
      </c>
      <c r="T342" s="117">
        <v>7.9908335226153607E-2</v>
      </c>
      <c r="U342" s="117">
        <v>0</v>
      </c>
      <c r="V342" s="117">
        <v>1</v>
      </c>
      <c r="W342" s="117">
        <v>4.4158999999999997E-2</v>
      </c>
      <c r="X342" s="117">
        <v>0.322768</v>
      </c>
      <c r="Y342" s="117">
        <v>1.34272E-2</v>
      </c>
      <c r="Z342" s="117">
        <v>2.0856900000000001E-2</v>
      </c>
      <c r="AA342" s="117">
        <v>2.17188E-2</v>
      </c>
      <c r="AB342" s="117">
        <v>8.3719999999999992E-3</v>
      </c>
      <c r="AC342" s="117">
        <v>0</v>
      </c>
      <c r="AD342" s="117">
        <v>1.42463862558251E-2</v>
      </c>
      <c r="AE342" s="117">
        <v>3.6118999999999999E-3</v>
      </c>
      <c r="AF342" s="117">
        <v>0.413022</v>
      </c>
      <c r="AG342" s="117">
        <v>0.30274699999999999</v>
      </c>
      <c r="AH342" s="117">
        <v>0</v>
      </c>
      <c r="AI342" s="117">
        <v>2.3623999999999999E-2</v>
      </c>
      <c r="AJ342" s="117">
        <v>0.50523200000000001</v>
      </c>
      <c r="AK342" s="117">
        <v>0</v>
      </c>
      <c r="AL342" s="117">
        <v>7.3070000000000001E-3</v>
      </c>
      <c r="AM342" s="117">
        <v>9.9541000000000004E-2</v>
      </c>
      <c r="AN342" s="125"/>
    </row>
    <row r="343" spans="1:40" ht="15" customHeight="1" x14ac:dyDescent="0.25">
      <c r="A343" s="115" t="s">
        <v>2143</v>
      </c>
      <c r="B343" s="113" t="s">
        <v>1809</v>
      </c>
      <c r="C343" s="66" t="s">
        <v>390</v>
      </c>
      <c r="D343" s="113"/>
      <c r="E343" s="113"/>
      <c r="F343" s="155">
        <v>9</v>
      </c>
      <c r="G343" s="141">
        <f t="shared" si="5"/>
        <v>3771.47</v>
      </c>
      <c r="H343" s="113">
        <v>3771.47</v>
      </c>
      <c r="I343" s="113">
        <v>3366.47</v>
      </c>
      <c r="J343" s="113">
        <v>0</v>
      </c>
      <c r="K343" s="117">
        <v>7115.30964047619</v>
      </c>
      <c r="L343" s="117">
        <v>21325.348838572801</v>
      </c>
      <c r="M343" s="117">
        <v>4047.68619517769</v>
      </c>
      <c r="N343" s="117">
        <v>2235.1098117708202</v>
      </c>
      <c r="O343" s="117">
        <v>4.3981399999999997E-2</v>
      </c>
      <c r="P343" s="117">
        <v>1.09792E-2</v>
      </c>
      <c r="Q343" s="117">
        <v>0</v>
      </c>
      <c r="R343" s="117">
        <v>0</v>
      </c>
      <c r="S343" s="117">
        <v>2.5363999999999999E-3</v>
      </c>
      <c r="T343" s="117">
        <v>2.4105173245867698E-2</v>
      </c>
      <c r="U343" s="117">
        <v>0</v>
      </c>
      <c r="V343" s="117">
        <v>1</v>
      </c>
      <c r="W343" s="117">
        <v>1.47838E-2</v>
      </c>
      <c r="X343" s="117">
        <v>0.108593</v>
      </c>
      <c r="Y343" s="117">
        <v>4.4995E-3</v>
      </c>
      <c r="Z343" s="117">
        <v>5.5265000000000002E-3</v>
      </c>
      <c r="AA343" s="117">
        <v>5.9687000000000004E-3</v>
      </c>
      <c r="AB343" s="117">
        <v>2.7548999999999998E-3</v>
      </c>
      <c r="AC343" s="117">
        <v>0</v>
      </c>
      <c r="AD343" s="117">
        <v>4.4315069253935699E-3</v>
      </c>
      <c r="AE343" s="117">
        <v>1.2551999999999999E-3</v>
      </c>
      <c r="AF343" s="117">
        <v>0.15330299999999999</v>
      </c>
      <c r="AG343" s="117">
        <v>0.106546</v>
      </c>
      <c r="AH343" s="117">
        <v>0</v>
      </c>
      <c r="AI343" s="117">
        <v>9.7920000000000004E-3</v>
      </c>
      <c r="AJ343" s="117">
        <v>0.17599000000000001</v>
      </c>
      <c r="AK343" s="117">
        <v>0</v>
      </c>
      <c r="AL343" s="117">
        <v>2.8319999999999999E-3</v>
      </c>
      <c r="AM343" s="117">
        <v>5.4613000000000002E-2</v>
      </c>
      <c r="AN343" s="125"/>
    </row>
    <row r="344" spans="1:40" ht="15" customHeight="1" x14ac:dyDescent="0.25">
      <c r="A344" s="115" t="s">
        <v>2144</v>
      </c>
      <c r="B344" s="113" t="s">
        <v>1810</v>
      </c>
      <c r="C344" s="66" t="s">
        <v>391</v>
      </c>
      <c r="D344" s="113"/>
      <c r="E344" s="113"/>
      <c r="F344" s="155">
        <v>9</v>
      </c>
      <c r="G344" s="141">
        <f t="shared" si="5"/>
        <v>3767.85</v>
      </c>
      <c r="H344" s="113">
        <v>3767.85</v>
      </c>
      <c r="I344" s="113">
        <v>3361.42</v>
      </c>
      <c r="J344" s="113">
        <v>0</v>
      </c>
      <c r="K344" s="117">
        <v>7277.3482738095199</v>
      </c>
      <c r="L344" s="117">
        <v>20944.997878542901</v>
      </c>
      <c r="M344" s="117">
        <v>4139.8651125220204</v>
      </c>
      <c r="N344" s="117">
        <v>2195.2452276500799</v>
      </c>
      <c r="O344" s="117">
        <v>4.3979299999999999E-2</v>
      </c>
      <c r="P344" s="117">
        <v>1.09792E-2</v>
      </c>
      <c r="Q344" s="117">
        <v>0</v>
      </c>
      <c r="R344" s="117">
        <v>0</v>
      </c>
      <c r="S344" s="117">
        <v>2.5363999999999999E-3</v>
      </c>
      <c r="T344" s="117">
        <v>2.58752954875472E-2</v>
      </c>
      <c r="U344" s="117">
        <v>0</v>
      </c>
      <c r="V344" s="117">
        <v>1</v>
      </c>
      <c r="W344" s="117">
        <v>1.47709E-2</v>
      </c>
      <c r="X344" s="117">
        <v>0.108584</v>
      </c>
      <c r="Y344" s="117">
        <v>4.4995E-3</v>
      </c>
      <c r="Z344" s="117">
        <v>5.5265000000000002E-3</v>
      </c>
      <c r="AA344" s="117">
        <v>9.8455000000000001E-3</v>
      </c>
      <c r="AB344" s="117">
        <v>3.5239999999999998E-3</v>
      </c>
      <c r="AC344" s="117">
        <v>0</v>
      </c>
      <c r="AD344" s="117">
        <v>4.5797023522632704E-3</v>
      </c>
      <c r="AE344" s="117">
        <v>1.2168000000000001E-3</v>
      </c>
      <c r="AF344" s="117">
        <v>0.12808600000000001</v>
      </c>
      <c r="AG344" s="117">
        <v>0.15490300000000001</v>
      </c>
      <c r="AH344" s="117">
        <v>0</v>
      </c>
      <c r="AI344" s="117">
        <v>1.5014E-2</v>
      </c>
      <c r="AJ344" s="117">
        <v>0.17599000000000001</v>
      </c>
      <c r="AK344" s="117">
        <v>0</v>
      </c>
      <c r="AL344" s="117">
        <v>2.8319999999999999E-3</v>
      </c>
      <c r="AM344" s="117">
        <v>4.1617000000000001E-2</v>
      </c>
      <c r="AN344" s="125"/>
    </row>
    <row r="345" spans="1:40" ht="15" customHeight="1" x14ac:dyDescent="0.25">
      <c r="A345" s="115" t="s">
        <v>2145</v>
      </c>
      <c r="B345" s="113" t="s">
        <v>1811</v>
      </c>
      <c r="C345" s="66" t="s">
        <v>392</v>
      </c>
      <c r="D345" s="113"/>
      <c r="E345" s="113"/>
      <c r="F345" s="155">
        <v>9</v>
      </c>
      <c r="G345" s="141">
        <f t="shared" si="5"/>
        <v>4293.3200000000006</v>
      </c>
      <c r="H345" s="113">
        <v>4227.22</v>
      </c>
      <c r="I345" s="113">
        <v>3882.56</v>
      </c>
      <c r="J345" s="113">
        <v>66.099999999999994</v>
      </c>
      <c r="K345" s="117">
        <v>7543.3369761904796</v>
      </c>
      <c r="L345" s="117">
        <v>22877.9947403693</v>
      </c>
      <c r="M345" s="117">
        <v>4291.1781056454802</v>
      </c>
      <c r="N345" s="117">
        <v>2397.8426287381099</v>
      </c>
      <c r="O345" s="117">
        <v>7.1282499999999999E-2</v>
      </c>
      <c r="P345" s="117">
        <v>1.19471E-2</v>
      </c>
      <c r="Q345" s="117">
        <v>0</v>
      </c>
      <c r="R345" s="117">
        <v>0</v>
      </c>
      <c r="S345" s="117">
        <v>2.722E-3</v>
      </c>
      <c r="T345" s="117">
        <v>2.3916505273775899E-2</v>
      </c>
      <c r="U345" s="117">
        <v>0</v>
      </c>
      <c r="V345" s="117">
        <v>1</v>
      </c>
      <c r="W345" s="117">
        <v>1.45497E-2</v>
      </c>
      <c r="X345" s="117">
        <v>7.8967999999999997E-2</v>
      </c>
      <c r="Y345" s="117">
        <v>6.7597000000000004E-3</v>
      </c>
      <c r="Z345" s="117">
        <v>6.1418999999999996E-3</v>
      </c>
      <c r="AA345" s="117">
        <v>9.2732000000000005E-3</v>
      </c>
      <c r="AB345" s="117">
        <v>4.2544999999999996E-3</v>
      </c>
      <c r="AC345" s="117">
        <v>0</v>
      </c>
      <c r="AD345" s="117">
        <v>4.37933585868728E-3</v>
      </c>
      <c r="AE345" s="117">
        <v>1.2296E-3</v>
      </c>
      <c r="AF345" s="117">
        <v>0.15779799999999999</v>
      </c>
      <c r="AG345" s="117">
        <v>0.116608</v>
      </c>
      <c r="AH345" s="117">
        <v>0</v>
      </c>
      <c r="AI345" s="117">
        <v>1.1443E-2</v>
      </c>
      <c r="AJ345" s="117">
        <v>0.19515399999999999</v>
      </c>
      <c r="AK345" s="117">
        <v>0</v>
      </c>
      <c r="AL345" s="117">
        <v>3.238E-3</v>
      </c>
      <c r="AM345" s="117">
        <v>4.3885E-2</v>
      </c>
      <c r="AN345" s="125"/>
    </row>
    <row r="346" spans="1:40" ht="15" customHeight="1" x14ac:dyDescent="0.25">
      <c r="A346" s="115" t="s">
        <v>2146</v>
      </c>
      <c r="B346" s="113" t="s">
        <v>1812</v>
      </c>
      <c r="C346" s="66" t="s">
        <v>393</v>
      </c>
      <c r="D346" s="113"/>
      <c r="E346" s="113"/>
      <c r="F346" s="155">
        <v>9</v>
      </c>
      <c r="G346" s="141">
        <f t="shared" si="5"/>
        <v>10381.549999999999</v>
      </c>
      <c r="H346" s="113">
        <v>10260.299999999999</v>
      </c>
      <c r="I346" s="113">
        <v>9099.85</v>
      </c>
      <c r="J346" s="113">
        <v>121.25</v>
      </c>
      <c r="K346" s="117">
        <v>17967.951976190499</v>
      </c>
      <c r="L346" s="117">
        <v>55513.497908497098</v>
      </c>
      <c r="M346" s="117">
        <v>10221.4288406955</v>
      </c>
      <c r="N346" s="117">
        <v>5818.3697157895804</v>
      </c>
      <c r="O346" s="117">
        <v>0.1193695</v>
      </c>
      <c r="P346" s="117">
        <v>2.1614499999999998E-2</v>
      </c>
      <c r="Q346" s="117">
        <v>0</v>
      </c>
      <c r="R346" s="117">
        <v>0</v>
      </c>
      <c r="S346" s="117">
        <v>1.6084299999999999E-2</v>
      </c>
      <c r="T346" s="117">
        <v>8.8279209271485401E-2</v>
      </c>
      <c r="U346" s="117">
        <v>0</v>
      </c>
      <c r="V346" s="117">
        <v>1</v>
      </c>
      <c r="W346" s="117">
        <v>3.28998E-2</v>
      </c>
      <c r="X346" s="117">
        <v>0.30710999999999999</v>
      </c>
      <c r="Y346" s="117">
        <v>1.1972E-2</v>
      </c>
      <c r="Z346" s="117">
        <v>1.16238E-2</v>
      </c>
      <c r="AA346" s="117">
        <v>2.13905E-2</v>
      </c>
      <c r="AB346" s="117">
        <v>1.0667299999999999E-2</v>
      </c>
      <c r="AC346" s="117">
        <v>0</v>
      </c>
      <c r="AD346" s="117">
        <v>1.58924878345242E-2</v>
      </c>
      <c r="AE346" s="117">
        <v>2.4463000000000002E-3</v>
      </c>
      <c r="AF346" s="117">
        <v>0.35537000000000002</v>
      </c>
      <c r="AG346" s="117">
        <v>0.24743699999999999</v>
      </c>
      <c r="AH346" s="117">
        <v>0</v>
      </c>
      <c r="AI346" s="117">
        <v>2.0295000000000001E-2</v>
      </c>
      <c r="AJ346" s="117">
        <v>0.41151900000000002</v>
      </c>
      <c r="AK346" s="117">
        <v>0</v>
      </c>
      <c r="AL346" s="117">
        <v>7.5960000000000003E-3</v>
      </c>
      <c r="AM346" s="117">
        <v>8.7314000000000003E-2</v>
      </c>
      <c r="AN346" s="125"/>
    </row>
    <row r="347" spans="1:40" ht="15" customHeight="1" x14ac:dyDescent="0.25">
      <c r="A347" s="115" t="s">
        <v>2147</v>
      </c>
      <c r="B347" s="113" t="s">
        <v>1813</v>
      </c>
      <c r="C347" s="66" t="s">
        <v>394</v>
      </c>
      <c r="D347" s="113"/>
      <c r="E347" s="113"/>
      <c r="F347" s="155">
        <v>9</v>
      </c>
      <c r="G347" s="141">
        <f t="shared" si="5"/>
        <v>7425.1</v>
      </c>
      <c r="H347" s="113">
        <v>7425.1</v>
      </c>
      <c r="I347" s="113">
        <v>6499.05</v>
      </c>
      <c r="J347" s="113">
        <v>0</v>
      </c>
      <c r="K347" s="117">
        <v>13977.368014285699</v>
      </c>
      <c r="L347" s="117">
        <v>43690.5264183252</v>
      </c>
      <c r="M347" s="117">
        <v>7951.3053422867197</v>
      </c>
      <c r="N347" s="117">
        <v>4579.2040739046697</v>
      </c>
      <c r="O347" s="117">
        <v>9.1583600000000001E-2</v>
      </c>
      <c r="P347" s="117">
        <v>1.7268100000000002E-2</v>
      </c>
      <c r="Q347" s="117">
        <v>0</v>
      </c>
      <c r="R347" s="117">
        <v>0</v>
      </c>
      <c r="S347" s="117">
        <v>1.20632E-2</v>
      </c>
      <c r="T347" s="117">
        <v>5.4761497368144202E-2</v>
      </c>
      <c r="U347" s="117">
        <v>0</v>
      </c>
      <c r="V347" s="117">
        <v>1</v>
      </c>
      <c r="W347" s="117">
        <v>2.4565199999999999E-2</v>
      </c>
      <c r="X347" s="117">
        <v>0.239067</v>
      </c>
      <c r="Y347" s="117">
        <v>9.3478999999999993E-3</v>
      </c>
      <c r="Z347" s="117">
        <v>9.2765E-3</v>
      </c>
      <c r="AA347" s="117">
        <v>1.67221E-2</v>
      </c>
      <c r="AB347" s="117">
        <v>6.0289000000000002E-3</v>
      </c>
      <c r="AC347" s="117">
        <v>0</v>
      </c>
      <c r="AD347" s="117">
        <v>7.7099001726509903E-3</v>
      </c>
      <c r="AE347" s="117">
        <v>2.7548E-3</v>
      </c>
      <c r="AF347" s="117">
        <v>0.25367499999999998</v>
      </c>
      <c r="AG347" s="117">
        <v>0.28145700000000001</v>
      </c>
      <c r="AH347" s="117">
        <v>0</v>
      </c>
      <c r="AI347" s="117">
        <v>2.3120999999999999E-2</v>
      </c>
      <c r="AJ347" s="117">
        <v>0.28245500000000001</v>
      </c>
      <c r="AK347" s="117">
        <v>0</v>
      </c>
      <c r="AL347" s="117">
        <v>8.8380000000000004E-3</v>
      </c>
      <c r="AM347" s="117">
        <v>8.4591E-2</v>
      </c>
      <c r="AN347" s="125"/>
    </row>
    <row r="348" spans="1:40" ht="15" customHeight="1" x14ac:dyDescent="0.25">
      <c r="A348" s="115" t="s">
        <v>2148</v>
      </c>
      <c r="B348" s="113" t="s">
        <v>1814</v>
      </c>
      <c r="C348" s="66" t="s">
        <v>395</v>
      </c>
      <c r="D348" s="113"/>
      <c r="E348" s="113"/>
      <c r="F348" s="155">
        <v>9</v>
      </c>
      <c r="G348" s="141">
        <f t="shared" si="5"/>
        <v>6020</v>
      </c>
      <c r="H348" s="113">
        <v>6020</v>
      </c>
      <c r="I348" s="113">
        <v>5284.45</v>
      </c>
      <c r="J348" s="113">
        <v>0</v>
      </c>
      <c r="K348" s="117">
        <v>13985.2819666667</v>
      </c>
      <c r="L348" s="117">
        <v>42789.909375754301</v>
      </c>
      <c r="M348" s="117">
        <v>7955.8073523776702</v>
      </c>
      <c r="N348" s="117">
        <v>4484.8104016728003</v>
      </c>
      <c r="O348" s="117">
        <v>6.6345899999999999E-2</v>
      </c>
      <c r="P348" s="117">
        <v>9.1245000000000007E-3</v>
      </c>
      <c r="Q348" s="117">
        <v>0</v>
      </c>
      <c r="R348" s="117">
        <v>0</v>
      </c>
      <c r="S348" s="117">
        <v>6.0315999999999998E-3</v>
      </c>
      <c r="T348" s="117">
        <v>5.46819035843637E-2</v>
      </c>
      <c r="U348" s="117">
        <v>0</v>
      </c>
      <c r="V348" s="117">
        <v>1</v>
      </c>
      <c r="W348" s="117">
        <v>2.1969099999999998E-2</v>
      </c>
      <c r="X348" s="117">
        <v>0.206313</v>
      </c>
      <c r="Y348" s="117">
        <v>5.5646000000000003E-3</v>
      </c>
      <c r="Z348" s="117">
        <v>4.973E-3</v>
      </c>
      <c r="AA348" s="117">
        <v>1.21469E-2</v>
      </c>
      <c r="AB348" s="117">
        <v>4.3626999999999997E-3</v>
      </c>
      <c r="AC348" s="117">
        <v>0</v>
      </c>
      <c r="AD348" s="117">
        <v>7.7375346072186902E-3</v>
      </c>
      <c r="AE348" s="117">
        <v>3.5530000000000002E-3</v>
      </c>
      <c r="AF348" s="117">
        <v>0.22247500000000001</v>
      </c>
      <c r="AG348" s="117">
        <v>0.41835699999999998</v>
      </c>
      <c r="AH348" s="117">
        <v>0</v>
      </c>
      <c r="AI348" s="117">
        <v>3.6750999999999999E-2</v>
      </c>
      <c r="AJ348" s="117">
        <v>0.34024799999999999</v>
      </c>
      <c r="AK348" s="117">
        <v>0</v>
      </c>
      <c r="AL348" s="117">
        <v>4.4949999999999999E-3</v>
      </c>
      <c r="AM348" s="117">
        <v>9.4326999999999994E-2</v>
      </c>
      <c r="AN348" s="125"/>
    </row>
    <row r="349" spans="1:40" ht="15" customHeight="1" x14ac:dyDescent="0.25">
      <c r="A349" s="115" t="s">
        <v>2149</v>
      </c>
      <c r="B349" s="113" t="s">
        <v>1815</v>
      </c>
      <c r="C349" s="66" t="s">
        <v>396</v>
      </c>
      <c r="D349" s="113"/>
      <c r="E349" s="113"/>
      <c r="F349" s="155">
        <v>9</v>
      </c>
      <c r="G349" s="141">
        <f t="shared" si="5"/>
        <v>6306.37</v>
      </c>
      <c r="H349" s="113">
        <v>6306.37</v>
      </c>
      <c r="I349" s="113">
        <v>5599.99</v>
      </c>
      <c r="J349" s="113">
        <v>0</v>
      </c>
      <c r="K349" s="117">
        <v>11468.0129988095</v>
      </c>
      <c r="L349" s="117">
        <v>37951.323646885598</v>
      </c>
      <c r="M349" s="117">
        <v>6523.8085546327702</v>
      </c>
      <c r="N349" s="117">
        <v>3977.6782314300799</v>
      </c>
      <c r="O349" s="117">
        <v>9.5927700000000005E-2</v>
      </c>
      <c r="P349" s="117">
        <v>2.02122E-2</v>
      </c>
      <c r="Q349" s="117">
        <v>0</v>
      </c>
      <c r="R349" s="117">
        <v>0</v>
      </c>
      <c r="S349" s="117">
        <v>4.0829999999999998E-3</v>
      </c>
      <c r="T349" s="117">
        <v>4.61388272627637E-2</v>
      </c>
      <c r="U349" s="117">
        <v>0</v>
      </c>
      <c r="V349" s="117">
        <v>1</v>
      </c>
      <c r="W349" s="117">
        <v>2.1542499999999999E-2</v>
      </c>
      <c r="X349" s="117">
        <v>0.16656299999999999</v>
      </c>
      <c r="Y349" s="117">
        <v>1.0597199999999999E-2</v>
      </c>
      <c r="Z349" s="117">
        <v>1.08323E-2</v>
      </c>
      <c r="AA349" s="117">
        <v>1.73419E-2</v>
      </c>
      <c r="AB349" s="117">
        <v>5.9248E-3</v>
      </c>
      <c r="AC349" s="117">
        <v>0</v>
      </c>
      <c r="AD349" s="117">
        <v>7.9870493561055803E-3</v>
      </c>
      <c r="AE349" s="117">
        <v>0</v>
      </c>
      <c r="AF349" s="117">
        <v>0.23069500000000001</v>
      </c>
      <c r="AG349" s="117">
        <v>0.16857900000000001</v>
      </c>
      <c r="AH349" s="117">
        <v>0</v>
      </c>
      <c r="AI349" s="117">
        <v>1.346E-2</v>
      </c>
      <c r="AJ349" s="117">
        <v>0.28095700000000001</v>
      </c>
      <c r="AK349" s="117">
        <v>0</v>
      </c>
      <c r="AL349" s="117">
        <v>4.1780000000000003E-3</v>
      </c>
      <c r="AM349" s="117">
        <v>4.9012E-2</v>
      </c>
      <c r="AN349" s="125"/>
    </row>
    <row r="350" spans="1:40" ht="15" customHeight="1" x14ac:dyDescent="0.25">
      <c r="A350" s="115" t="s">
        <v>2150</v>
      </c>
      <c r="B350" s="113" t="s">
        <v>1816</v>
      </c>
      <c r="C350" s="66" t="s">
        <v>397</v>
      </c>
      <c r="D350" s="113"/>
      <c r="E350" s="113"/>
      <c r="F350" s="155">
        <v>9</v>
      </c>
      <c r="G350" s="141">
        <f t="shared" si="5"/>
        <v>6138.38</v>
      </c>
      <c r="H350" s="113">
        <v>6138.38</v>
      </c>
      <c r="I350" s="113">
        <v>5450.32</v>
      </c>
      <c r="J350" s="113">
        <v>0</v>
      </c>
      <c r="K350" s="117">
        <v>10579.7164619048</v>
      </c>
      <c r="L350" s="117">
        <v>34757.319634183703</v>
      </c>
      <c r="M350" s="117">
        <v>6018.4833036837599</v>
      </c>
      <c r="N350" s="117">
        <v>3642.9146708588</v>
      </c>
      <c r="O350" s="117">
        <v>9.5891500000000005E-2</v>
      </c>
      <c r="P350" s="117">
        <v>2.0202600000000001E-2</v>
      </c>
      <c r="Q350" s="117">
        <v>0</v>
      </c>
      <c r="R350" s="117">
        <v>0</v>
      </c>
      <c r="S350" s="117">
        <v>4.0829999999999998E-3</v>
      </c>
      <c r="T350" s="117">
        <v>4.5911533588508198E-2</v>
      </c>
      <c r="U350" s="117">
        <v>0</v>
      </c>
      <c r="V350" s="117">
        <v>1</v>
      </c>
      <c r="W350" s="117">
        <v>2.15295E-2</v>
      </c>
      <c r="X350" s="117">
        <v>0.166355</v>
      </c>
      <c r="Y350" s="117">
        <v>1.05904E-2</v>
      </c>
      <c r="Z350" s="117">
        <v>1.08273E-2</v>
      </c>
      <c r="AA350" s="117">
        <v>1.68132E-2</v>
      </c>
      <c r="AB350" s="117">
        <v>5.7111000000000002E-3</v>
      </c>
      <c r="AC350" s="117">
        <v>0</v>
      </c>
      <c r="AD350" s="117">
        <v>7.7924769401543697E-3</v>
      </c>
      <c r="AE350" s="117">
        <v>0</v>
      </c>
      <c r="AF350" s="117">
        <v>0.22131799999999999</v>
      </c>
      <c r="AG350" s="117">
        <v>7.2668999999999997E-2</v>
      </c>
      <c r="AH350" s="117">
        <v>0</v>
      </c>
      <c r="AI350" s="117">
        <v>7.9640000000000006E-3</v>
      </c>
      <c r="AJ350" s="117">
        <v>0.279275</v>
      </c>
      <c r="AK350" s="117">
        <v>0</v>
      </c>
      <c r="AL350" s="117">
        <v>4.1440000000000001E-3</v>
      </c>
      <c r="AM350" s="117">
        <v>4.7600999999999997E-2</v>
      </c>
      <c r="AN350" s="125"/>
    </row>
    <row r="351" spans="1:40" ht="15" customHeight="1" x14ac:dyDescent="0.25">
      <c r="A351" s="115" t="s">
        <v>2151</v>
      </c>
      <c r="B351" s="113" t="s">
        <v>1817</v>
      </c>
      <c r="C351" s="66" t="s">
        <v>398</v>
      </c>
      <c r="D351" s="113"/>
      <c r="E351" s="113"/>
      <c r="F351" s="155">
        <v>9</v>
      </c>
      <c r="G351" s="141">
        <f t="shared" si="5"/>
        <v>6304.12</v>
      </c>
      <c r="H351" s="113">
        <v>6304.12</v>
      </c>
      <c r="I351" s="113">
        <v>5608.92</v>
      </c>
      <c r="J351" s="113">
        <v>0</v>
      </c>
      <c r="K351" s="117">
        <v>11479.765527381</v>
      </c>
      <c r="L351" s="117">
        <v>36991.168713513398</v>
      </c>
      <c r="M351" s="117">
        <v>6530.4942155611998</v>
      </c>
      <c r="N351" s="117">
        <v>3877.0443928633399</v>
      </c>
      <c r="O351" s="117">
        <v>9.59927E-2</v>
      </c>
      <c r="P351" s="117">
        <v>1.8869299999999999E-2</v>
      </c>
      <c r="Q351" s="117">
        <v>0</v>
      </c>
      <c r="R351" s="117">
        <v>0</v>
      </c>
      <c r="S351" s="117">
        <v>4.0829999999999998E-3</v>
      </c>
      <c r="T351" s="117">
        <v>4.6237044965390398E-2</v>
      </c>
      <c r="U351" s="117">
        <v>0</v>
      </c>
      <c r="V351" s="117">
        <v>1</v>
      </c>
      <c r="W351" s="117">
        <v>2.1555399999999999E-2</v>
      </c>
      <c r="X351" s="117">
        <v>0.166517</v>
      </c>
      <c r="Y351" s="117">
        <v>1.06093E-2</v>
      </c>
      <c r="Z351" s="117">
        <v>1.01581E-2</v>
      </c>
      <c r="AA351" s="117">
        <v>1.73419E-2</v>
      </c>
      <c r="AB351" s="117">
        <v>5.9248E-3</v>
      </c>
      <c r="AC351" s="117">
        <v>0</v>
      </c>
      <c r="AD351" s="117">
        <v>7.9380477164207597E-3</v>
      </c>
      <c r="AE351" s="117">
        <v>0</v>
      </c>
      <c r="AF351" s="117">
        <v>0.22977</v>
      </c>
      <c r="AG351" s="117">
        <v>0.16663500000000001</v>
      </c>
      <c r="AH351" s="117">
        <v>0</v>
      </c>
      <c r="AI351" s="117">
        <v>9.1389999999999996E-3</v>
      </c>
      <c r="AJ351" s="117">
        <v>0.28791</v>
      </c>
      <c r="AK351" s="117">
        <v>0</v>
      </c>
      <c r="AL351" s="117">
        <v>4.1529999999999996E-3</v>
      </c>
      <c r="AM351" s="117">
        <v>5.4774999999999997E-2</v>
      </c>
      <c r="AN351" s="125"/>
    </row>
    <row r="352" spans="1:40" ht="15" customHeight="1" x14ac:dyDescent="0.25">
      <c r="A352" s="115" t="s">
        <v>2152</v>
      </c>
      <c r="B352" s="113" t="s">
        <v>1818</v>
      </c>
      <c r="C352" s="66" t="s">
        <v>399</v>
      </c>
      <c r="D352" s="113"/>
      <c r="E352" s="113"/>
      <c r="F352" s="155">
        <v>9</v>
      </c>
      <c r="G352" s="141">
        <f t="shared" si="5"/>
        <v>4191.3999999999996</v>
      </c>
      <c r="H352" s="113">
        <v>4191.3999999999996</v>
      </c>
      <c r="I352" s="113">
        <v>3722.7</v>
      </c>
      <c r="J352" s="113">
        <v>0</v>
      </c>
      <c r="K352" s="117">
        <v>7241.7484642857098</v>
      </c>
      <c r="L352" s="117">
        <v>20199.788967640601</v>
      </c>
      <c r="M352" s="117">
        <v>4119.61344887821</v>
      </c>
      <c r="N352" s="117">
        <v>2117.1398816984101</v>
      </c>
      <c r="O352" s="117">
        <v>5.9779199999999998E-2</v>
      </c>
      <c r="P352" s="117">
        <v>8.5143000000000007E-3</v>
      </c>
      <c r="Q352" s="117">
        <v>0</v>
      </c>
      <c r="R352" s="117">
        <v>0</v>
      </c>
      <c r="S352" s="117">
        <v>2.722E-3</v>
      </c>
      <c r="T352" s="117">
        <v>2.4015734233388802E-2</v>
      </c>
      <c r="U352" s="117">
        <v>0</v>
      </c>
      <c r="V352" s="117">
        <v>1</v>
      </c>
      <c r="W352" s="117">
        <v>3.5015699999999997E-2</v>
      </c>
      <c r="X352" s="117">
        <v>5.4824999999999999E-2</v>
      </c>
      <c r="Y352" s="117">
        <v>5.6563000000000004E-3</v>
      </c>
      <c r="Z352" s="117">
        <v>4.5497999999999997E-3</v>
      </c>
      <c r="AA352" s="117">
        <v>1.10142E-2</v>
      </c>
      <c r="AB352" s="117">
        <v>4.2722000000000003E-3</v>
      </c>
      <c r="AC352" s="117">
        <v>0</v>
      </c>
      <c r="AD352" s="117">
        <v>5.9241695232329396E-3</v>
      </c>
      <c r="AE352" s="117">
        <v>0</v>
      </c>
      <c r="AF352" s="117">
        <v>0</v>
      </c>
      <c r="AG352" s="117">
        <v>0.202352</v>
      </c>
      <c r="AH352" s="117">
        <v>0</v>
      </c>
      <c r="AI352" s="117">
        <v>1.2174000000000001E-2</v>
      </c>
      <c r="AJ352" s="117">
        <v>0.25345000000000001</v>
      </c>
      <c r="AK352" s="117">
        <v>0</v>
      </c>
      <c r="AL352" s="117">
        <v>3.2260000000000001E-3</v>
      </c>
      <c r="AM352" s="117">
        <v>4.8738999999999998E-2</v>
      </c>
      <c r="AN352" s="125"/>
    </row>
    <row r="353" spans="1:40" ht="15" customHeight="1" x14ac:dyDescent="0.25">
      <c r="A353" s="115" t="s">
        <v>2153</v>
      </c>
      <c r="B353" s="113" t="s">
        <v>1819</v>
      </c>
      <c r="C353" s="66" t="s">
        <v>400</v>
      </c>
      <c r="D353" s="113"/>
      <c r="E353" s="113"/>
      <c r="F353" s="155">
        <v>9</v>
      </c>
      <c r="G353" s="141">
        <f t="shared" si="5"/>
        <v>3813.3</v>
      </c>
      <c r="H353" s="113">
        <v>3813.3</v>
      </c>
      <c r="I353" s="113">
        <v>3405.65</v>
      </c>
      <c r="J353" s="113">
        <v>0</v>
      </c>
      <c r="K353" s="117">
        <v>7650.8591999999999</v>
      </c>
      <c r="L353" s="117">
        <v>22052.186851040398</v>
      </c>
      <c r="M353" s="117">
        <v>4352.3442731040004</v>
      </c>
      <c r="N353" s="117">
        <v>2311.2897038575402</v>
      </c>
      <c r="O353" s="117">
        <v>2.6303199999999999E-2</v>
      </c>
      <c r="P353" s="117">
        <v>1.09567E-2</v>
      </c>
      <c r="Q353" s="117">
        <v>0</v>
      </c>
      <c r="R353" s="117">
        <v>0</v>
      </c>
      <c r="S353" s="117">
        <v>4.0210999999999997E-3</v>
      </c>
      <c r="T353" s="117">
        <v>2.9420452136423501E-2</v>
      </c>
      <c r="U353" s="117">
        <v>0</v>
      </c>
      <c r="V353" s="117">
        <v>1</v>
      </c>
      <c r="W353" s="117">
        <v>1.44006E-2</v>
      </c>
      <c r="X353" s="117">
        <v>0.10644199999999999</v>
      </c>
      <c r="Y353" s="117">
        <v>3.3608000000000002E-3</v>
      </c>
      <c r="Z353" s="117">
        <v>5.5145999999999997E-3</v>
      </c>
      <c r="AA353" s="117">
        <v>8.1524000000000006E-3</v>
      </c>
      <c r="AB353" s="117">
        <v>3.6976000000000001E-3</v>
      </c>
      <c r="AC353" s="117">
        <v>0</v>
      </c>
      <c r="AD353" s="117">
        <v>4.8395736041885401E-3</v>
      </c>
      <c r="AE353" s="117">
        <v>1.8619000000000001E-3</v>
      </c>
      <c r="AF353" s="117">
        <v>0.155025</v>
      </c>
      <c r="AG353" s="117">
        <v>0.200679</v>
      </c>
      <c r="AH353" s="117">
        <v>0</v>
      </c>
      <c r="AI353" s="117">
        <v>1.5946999999999999E-2</v>
      </c>
      <c r="AJ353" s="117">
        <v>0.17254700000000001</v>
      </c>
      <c r="AK353" s="117">
        <v>0</v>
      </c>
      <c r="AL353" s="117">
        <v>2.4220000000000001E-3</v>
      </c>
      <c r="AM353" s="117">
        <v>4.3095000000000001E-2</v>
      </c>
      <c r="AN353" s="125"/>
    </row>
    <row r="354" spans="1:40" ht="15" customHeight="1" x14ac:dyDescent="0.25">
      <c r="A354" s="115" t="s">
        <v>2154</v>
      </c>
      <c r="B354" s="113" t="s">
        <v>1820</v>
      </c>
      <c r="C354" s="66" t="s">
        <v>401</v>
      </c>
      <c r="D354" s="113"/>
      <c r="E354" s="113"/>
      <c r="F354" s="155">
        <v>9</v>
      </c>
      <c r="G354" s="141">
        <f t="shared" si="5"/>
        <v>15432.37</v>
      </c>
      <c r="H354" s="113">
        <v>14576.67</v>
      </c>
      <c r="I354" s="113">
        <v>13386.95</v>
      </c>
      <c r="J354" s="113">
        <v>855.7</v>
      </c>
      <c r="K354" s="117">
        <v>26431.490452381</v>
      </c>
      <c r="L354" s="117">
        <v>74553.922850556599</v>
      </c>
      <c r="M354" s="117">
        <v>15036.081973646</v>
      </c>
      <c r="N354" s="117">
        <v>7813.9966539668303</v>
      </c>
      <c r="O354" s="117">
        <v>0.2444153</v>
      </c>
      <c r="P354" s="117">
        <v>4.0573199999999997E-2</v>
      </c>
      <c r="Q354" s="117">
        <v>0</v>
      </c>
      <c r="R354" s="117">
        <v>0</v>
      </c>
      <c r="S354" s="117">
        <v>9.5268999999999996E-3</v>
      </c>
      <c r="T354" s="117">
        <v>0.13285340102378501</v>
      </c>
      <c r="U354" s="117">
        <v>0</v>
      </c>
      <c r="V354" s="117">
        <v>1</v>
      </c>
      <c r="W354" s="117">
        <v>4.2693300000000003E-2</v>
      </c>
      <c r="X354" s="117">
        <v>0.26039499999999999</v>
      </c>
      <c r="Y354" s="117">
        <v>2.25922E-2</v>
      </c>
      <c r="Z354" s="117">
        <v>2.0921100000000002E-2</v>
      </c>
      <c r="AA354" s="117">
        <v>2.8867E-2</v>
      </c>
      <c r="AB354" s="117">
        <v>1.4271300000000001E-2</v>
      </c>
      <c r="AC354" s="117">
        <v>0</v>
      </c>
      <c r="AD354" s="117">
        <v>2.4998290862881301E-2</v>
      </c>
      <c r="AE354" s="117">
        <v>4.5406999999999999E-3</v>
      </c>
      <c r="AF354" s="117">
        <v>0.56089699999999998</v>
      </c>
      <c r="AG354" s="117">
        <v>0.421983</v>
      </c>
      <c r="AH354" s="117">
        <v>0</v>
      </c>
      <c r="AI354" s="117">
        <v>3.8115000000000003E-2</v>
      </c>
      <c r="AJ354" s="117">
        <v>0.68296400000000002</v>
      </c>
      <c r="AK354" s="117">
        <v>0</v>
      </c>
      <c r="AL354" s="117">
        <v>9.4000000000000004E-3</v>
      </c>
      <c r="AM354" s="117">
        <v>9.1835E-2</v>
      </c>
      <c r="AN354" s="125"/>
    </row>
    <row r="355" spans="1:40" ht="15" customHeight="1" x14ac:dyDescent="0.25">
      <c r="A355" s="115" t="s">
        <v>2155</v>
      </c>
      <c r="B355" s="113" t="s">
        <v>1821</v>
      </c>
      <c r="C355" s="66" t="s">
        <v>402</v>
      </c>
      <c r="D355" s="113"/>
      <c r="E355" s="113"/>
      <c r="F355" s="155">
        <v>9</v>
      </c>
      <c r="G355" s="141">
        <f t="shared" si="5"/>
        <v>7450.81</v>
      </c>
      <c r="H355" s="113">
        <v>7450.81</v>
      </c>
      <c r="I355" s="113">
        <v>6509.45</v>
      </c>
      <c r="J355" s="113">
        <v>0</v>
      </c>
      <c r="K355" s="117">
        <v>14377.6268238095</v>
      </c>
      <c r="L355" s="117">
        <v>44979.476064266499</v>
      </c>
      <c r="M355" s="117">
        <v>8179.0005712605298</v>
      </c>
      <c r="N355" s="117">
        <v>4714.29888629577</v>
      </c>
      <c r="O355" s="117">
        <v>9.1245900000000005E-2</v>
      </c>
      <c r="P355" s="117">
        <v>1.7268100000000002E-2</v>
      </c>
      <c r="Q355" s="117">
        <v>0</v>
      </c>
      <c r="R355" s="117">
        <v>0</v>
      </c>
      <c r="S355" s="117">
        <v>4.0829999999999998E-3</v>
      </c>
      <c r="T355" s="117">
        <v>5.7433972297037297E-2</v>
      </c>
      <c r="U355" s="117">
        <v>0</v>
      </c>
      <c r="V355" s="117">
        <v>1</v>
      </c>
      <c r="W355" s="117">
        <v>2.4565199999999999E-2</v>
      </c>
      <c r="X355" s="117">
        <v>0.21732699999999999</v>
      </c>
      <c r="Y355" s="117">
        <v>9.3384999999999996E-3</v>
      </c>
      <c r="Z355" s="117">
        <v>9.2765E-3</v>
      </c>
      <c r="AA355" s="117">
        <v>1.7009699999999999E-2</v>
      </c>
      <c r="AB355" s="117">
        <v>6.1314000000000004E-3</v>
      </c>
      <c r="AC355" s="117">
        <v>0</v>
      </c>
      <c r="AD355" s="117">
        <v>1.1080080971313799E-2</v>
      </c>
      <c r="AE355" s="117">
        <v>2.7548E-3</v>
      </c>
      <c r="AF355" s="117">
        <v>0.25475100000000001</v>
      </c>
      <c r="AG355" s="117">
        <v>0.38342300000000001</v>
      </c>
      <c r="AH355" s="117">
        <v>0</v>
      </c>
      <c r="AI355" s="117">
        <v>3.0738999999999999E-2</v>
      </c>
      <c r="AJ355" s="117">
        <v>0.28165699999999999</v>
      </c>
      <c r="AK355" s="117">
        <v>0</v>
      </c>
      <c r="AL355" s="117">
        <v>5.254E-3</v>
      </c>
      <c r="AM355" s="117">
        <v>7.6688999999999993E-2</v>
      </c>
      <c r="AN355" s="125"/>
    </row>
    <row r="356" spans="1:40" ht="15" customHeight="1" x14ac:dyDescent="0.25">
      <c r="A356" s="115" t="s">
        <v>2156</v>
      </c>
      <c r="B356" s="113" t="s">
        <v>1822</v>
      </c>
      <c r="C356" s="66" t="s">
        <v>403</v>
      </c>
      <c r="D356" s="113"/>
      <c r="E356" s="113"/>
      <c r="F356" s="155">
        <v>9</v>
      </c>
      <c r="G356" s="141">
        <f t="shared" si="5"/>
        <v>2163.8200000000002</v>
      </c>
      <c r="H356" s="113">
        <v>2163.8200000000002</v>
      </c>
      <c r="I356" s="113">
        <v>1929.62</v>
      </c>
      <c r="J356" s="113">
        <v>0</v>
      </c>
      <c r="K356" s="117">
        <v>3761.7689928571399</v>
      </c>
      <c r="L356" s="117">
        <v>10939.9370232617</v>
      </c>
      <c r="M356" s="117">
        <v>2139.9575269666402</v>
      </c>
      <c r="N356" s="117">
        <v>1146.61479940806</v>
      </c>
      <c r="O356" s="117">
        <v>3.62665E-2</v>
      </c>
      <c r="P356" s="117">
        <v>5.8840999999999997E-3</v>
      </c>
      <c r="Q356" s="117">
        <v>0</v>
      </c>
      <c r="R356" s="117">
        <v>0</v>
      </c>
      <c r="S356" s="117">
        <v>1.361E-3</v>
      </c>
      <c r="T356" s="117">
        <v>8.7773582785475902E-3</v>
      </c>
      <c r="U356" s="117">
        <v>0</v>
      </c>
      <c r="V356" s="117">
        <v>1</v>
      </c>
      <c r="W356" s="117">
        <v>7.3718000000000004E-3</v>
      </c>
      <c r="X356" s="117">
        <v>3.8041999999999999E-2</v>
      </c>
      <c r="Y356" s="117">
        <v>3.4559999999999999E-3</v>
      </c>
      <c r="Z356" s="117">
        <v>3.1599000000000002E-3</v>
      </c>
      <c r="AA356" s="117">
        <v>3.3233999999999998E-3</v>
      </c>
      <c r="AB356" s="117">
        <v>2.1061999999999999E-3</v>
      </c>
      <c r="AC356" s="117">
        <v>0</v>
      </c>
      <c r="AD356" s="117">
        <v>1.48658731162132E-3</v>
      </c>
      <c r="AE356" s="117">
        <v>7.4089999999999996E-4</v>
      </c>
      <c r="AF356" s="117">
        <v>7.6825000000000004E-2</v>
      </c>
      <c r="AG356" s="117">
        <v>7.1645E-2</v>
      </c>
      <c r="AH356" s="117">
        <v>0</v>
      </c>
      <c r="AI356" s="117">
        <v>7.1609999999999998E-3</v>
      </c>
      <c r="AJ356" s="117">
        <v>8.5058999999999996E-2</v>
      </c>
      <c r="AK356" s="117">
        <v>0</v>
      </c>
      <c r="AL356" s="117">
        <v>1.39E-3</v>
      </c>
      <c r="AM356" s="117">
        <v>2.8583000000000001E-2</v>
      </c>
      <c r="AN356" s="125"/>
    </row>
    <row r="357" spans="1:40" ht="15" customHeight="1" x14ac:dyDescent="0.25">
      <c r="A357" s="115" t="s">
        <v>2157</v>
      </c>
      <c r="B357" s="113" t="s">
        <v>1823</v>
      </c>
      <c r="C357" s="66" t="s">
        <v>404</v>
      </c>
      <c r="D357" s="113"/>
      <c r="E357" s="113"/>
      <c r="F357" s="155">
        <v>9</v>
      </c>
      <c r="G357" s="141">
        <f t="shared" si="5"/>
        <v>4314</v>
      </c>
      <c r="H357" s="113">
        <v>4314</v>
      </c>
      <c r="I357" s="113">
        <v>3856.4</v>
      </c>
      <c r="J357" s="113">
        <v>0</v>
      </c>
      <c r="K357" s="117">
        <v>7366.9786488095197</v>
      </c>
      <c r="L357" s="117">
        <v>21821.9986557952</v>
      </c>
      <c r="M357" s="117">
        <v>4190.8531439482704</v>
      </c>
      <c r="N357" s="117">
        <v>2287.1636791138899</v>
      </c>
      <c r="O357" s="117">
        <v>7.1867200000000006E-2</v>
      </c>
      <c r="P357" s="117">
        <v>1.17684E-2</v>
      </c>
      <c r="Q357" s="117">
        <v>0</v>
      </c>
      <c r="R357" s="117">
        <v>0</v>
      </c>
      <c r="S357" s="117">
        <v>2.722E-3</v>
      </c>
      <c r="T357" s="117">
        <v>2.3001411408197999E-2</v>
      </c>
      <c r="U357" s="117">
        <v>0</v>
      </c>
      <c r="V357" s="117">
        <v>1</v>
      </c>
      <c r="W357" s="117">
        <v>1.47434E-2</v>
      </c>
      <c r="X357" s="117">
        <v>7.3717000000000005E-2</v>
      </c>
      <c r="Y357" s="117">
        <v>6.7593000000000002E-3</v>
      </c>
      <c r="Z357" s="117">
        <v>6.3198000000000004E-3</v>
      </c>
      <c r="AA357" s="117">
        <v>6.9610999999999996E-3</v>
      </c>
      <c r="AB357" s="117">
        <v>3.7347999999999999E-3</v>
      </c>
      <c r="AC357" s="117">
        <v>0</v>
      </c>
      <c r="AD357" s="117">
        <v>3.2547974269477101E-3</v>
      </c>
      <c r="AE357" s="117">
        <v>1.5388999999999999E-3</v>
      </c>
      <c r="AF357" s="117">
        <v>0.14177100000000001</v>
      </c>
      <c r="AG357" s="117">
        <v>0.14318600000000001</v>
      </c>
      <c r="AH357" s="117">
        <v>0</v>
      </c>
      <c r="AI357" s="117">
        <v>1.4322E-2</v>
      </c>
      <c r="AJ357" s="117">
        <v>0.17338100000000001</v>
      </c>
      <c r="AK357" s="117">
        <v>0</v>
      </c>
      <c r="AL357" s="117">
        <v>2.7680000000000001E-3</v>
      </c>
      <c r="AM357" s="117">
        <v>4.2326999999999997E-2</v>
      </c>
      <c r="AN357" s="125"/>
    </row>
    <row r="358" spans="1:40" ht="15" customHeight="1" x14ac:dyDescent="0.25">
      <c r="A358" s="115" t="s">
        <v>2158</v>
      </c>
      <c r="B358" s="113" t="s">
        <v>1824</v>
      </c>
      <c r="C358" s="66" t="s">
        <v>405</v>
      </c>
      <c r="D358" s="113"/>
      <c r="E358" s="113"/>
      <c r="F358" s="155">
        <v>9</v>
      </c>
      <c r="G358" s="141">
        <f t="shared" si="5"/>
        <v>2140.7399999999998</v>
      </c>
      <c r="H358" s="113">
        <v>2140.7399999999998</v>
      </c>
      <c r="I358" s="113">
        <v>1904.24</v>
      </c>
      <c r="J358" s="113">
        <v>0</v>
      </c>
      <c r="K358" s="117">
        <v>3781.7980095238099</v>
      </c>
      <c r="L358" s="117">
        <v>11165.541259994099</v>
      </c>
      <c r="M358" s="117">
        <v>2151.3514336778098</v>
      </c>
      <c r="N358" s="117">
        <v>1170.26037945998</v>
      </c>
      <c r="O358" s="117">
        <v>3.62665E-2</v>
      </c>
      <c r="P358" s="117">
        <v>5.8840999999999997E-3</v>
      </c>
      <c r="Q358" s="117">
        <v>0</v>
      </c>
      <c r="R358" s="117">
        <v>0</v>
      </c>
      <c r="S358" s="117">
        <v>1.361E-3</v>
      </c>
      <c r="T358" s="117">
        <v>8.7773582785475902E-3</v>
      </c>
      <c r="U358" s="117">
        <v>0</v>
      </c>
      <c r="V358" s="117">
        <v>1</v>
      </c>
      <c r="W358" s="117">
        <v>7.3718000000000004E-3</v>
      </c>
      <c r="X358" s="117">
        <v>3.9141000000000002E-2</v>
      </c>
      <c r="Y358" s="117">
        <v>3.4559999999999999E-3</v>
      </c>
      <c r="Z358" s="117">
        <v>3.1599000000000002E-3</v>
      </c>
      <c r="AA358" s="117">
        <v>3.2063E-3</v>
      </c>
      <c r="AB358" s="117">
        <v>1.9930999999999998E-3</v>
      </c>
      <c r="AC358" s="117">
        <v>0</v>
      </c>
      <c r="AD358" s="117">
        <v>1.48658731162132E-3</v>
      </c>
      <c r="AE358" s="117">
        <v>5.3790000000000001E-4</v>
      </c>
      <c r="AF358" s="117">
        <v>8.1825999999999996E-2</v>
      </c>
      <c r="AG358" s="117">
        <v>7.1645E-2</v>
      </c>
      <c r="AH358" s="117">
        <v>0</v>
      </c>
      <c r="AI358" s="117">
        <v>7.1609999999999998E-3</v>
      </c>
      <c r="AJ358" s="117">
        <v>8.4936999999999999E-2</v>
      </c>
      <c r="AK358" s="117">
        <v>0</v>
      </c>
      <c r="AL358" s="117">
        <v>1.366E-3</v>
      </c>
      <c r="AM358" s="117">
        <v>2.5714000000000001E-2</v>
      </c>
      <c r="AN358" s="125"/>
    </row>
    <row r="359" spans="1:40" ht="15" customHeight="1" x14ac:dyDescent="0.25">
      <c r="A359" s="115" t="s">
        <v>2159</v>
      </c>
      <c r="B359" s="113" t="s">
        <v>1825</v>
      </c>
      <c r="C359" s="66" t="s">
        <v>406</v>
      </c>
      <c r="D359" s="113"/>
      <c r="E359" s="113"/>
      <c r="F359" s="155">
        <v>9</v>
      </c>
      <c r="G359" s="141">
        <f t="shared" si="5"/>
        <v>2135.1</v>
      </c>
      <c r="H359" s="113">
        <v>2135.1</v>
      </c>
      <c r="I359" s="113">
        <v>1901.6</v>
      </c>
      <c r="J359" s="113">
        <v>0</v>
      </c>
      <c r="K359" s="117">
        <v>3979.86627380952</v>
      </c>
      <c r="L359" s="117">
        <v>11333.2583892481</v>
      </c>
      <c r="M359" s="117">
        <v>2264.0265271820199</v>
      </c>
      <c r="N359" s="117">
        <v>1187.8388117770901</v>
      </c>
      <c r="O359" s="117">
        <v>3.6266199999999998E-2</v>
      </c>
      <c r="P359" s="117">
        <v>5.8840999999999997E-3</v>
      </c>
      <c r="Q359" s="117">
        <v>0</v>
      </c>
      <c r="R359" s="117">
        <v>0</v>
      </c>
      <c r="S359" s="117">
        <v>1.361E-3</v>
      </c>
      <c r="T359" s="117">
        <v>8.7773582785475902E-3</v>
      </c>
      <c r="U359" s="117">
        <v>0</v>
      </c>
      <c r="V359" s="117">
        <v>1</v>
      </c>
      <c r="W359" s="117">
        <v>7.3847000000000001E-3</v>
      </c>
      <c r="X359" s="117">
        <v>4.1302999999999999E-2</v>
      </c>
      <c r="Y359" s="117">
        <v>3.4559999999999999E-3</v>
      </c>
      <c r="Z359" s="117">
        <v>3.1599000000000002E-3</v>
      </c>
      <c r="AA359" s="117">
        <v>3.1405000000000001E-3</v>
      </c>
      <c r="AB359" s="117">
        <v>1.8274999999999999E-3</v>
      </c>
      <c r="AC359" s="117">
        <v>0</v>
      </c>
      <c r="AD359" s="117">
        <v>1.48658731162132E-3</v>
      </c>
      <c r="AE359" s="117">
        <v>9.9770000000000002E-4</v>
      </c>
      <c r="AF359" s="117">
        <v>7.5620000000000007E-2</v>
      </c>
      <c r="AG359" s="117">
        <v>8.1938999999999998E-2</v>
      </c>
      <c r="AH359" s="117">
        <v>0</v>
      </c>
      <c r="AI359" s="117">
        <v>9.8630000000000002E-3</v>
      </c>
      <c r="AJ359" s="117">
        <v>8.3346000000000003E-2</v>
      </c>
      <c r="AK359" s="117">
        <v>0</v>
      </c>
      <c r="AL359" s="117">
        <v>1.379E-3</v>
      </c>
      <c r="AM359" s="117">
        <v>4.5447000000000001E-2</v>
      </c>
      <c r="AN359" s="125"/>
    </row>
    <row r="360" spans="1:40" ht="15" customHeight="1" x14ac:dyDescent="0.25">
      <c r="A360" s="115" t="s">
        <v>2160</v>
      </c>
      <c r="B360" s="113" t="s">
        <v>1826</v>
      </c>
      <c r="C360" s="66" t="s">
        <v>407</v>
      </c>
      <c r="D360" s="113"/>
      <c r="E360" s="113"/>
      <c r="F360" s="155">
        <v>9</v>
      </c>
      <c r="G360" s="141">
        <f t="shared" si="5"/>
        <v>4349.8999999999996</v>
      </c>
      <c r="H360" s="113">
        <v>4349.8999999999996</v>
      </c>
      <c r="I360" s="113">
        <v>3872.1</v>
      </c>
      <c r="J360" s="113">
        <v>0</v>
      </c>
      <c r="K360" s="117">
        <v>7567.0669214285699</v>
      </c>
      <c r="L360" s="117">
        <v>22095.266643448202</v>
      </c>
      <c r="M360" s="117">
        <v>4304.6773595930699</v>
      </c>
      <c r="N360" s="117">
        <v>2315.8048968998</v>
      </c>
      <c r="O360" s="117">
        <v>7.1529099999999998E-2</v>
      </c>
      <c r="P360" s="117">
        <v>1.17684E-2</v>
      </c>
      <c r="Q360" s="117">
        <v>0</v>
      </c>
      <c r="R360" s="117">
        <v>0</v>
      </c>
      <c r="S360" s="117">
        <v>2.722E-3</v>
      </c>
      <c r="T360" s="117">
        <v>2.42791757784213E-2</v>
      </c>
      <c r="U360" s="117">
        <v>0</v>
      </c>
      <c r="V360" s="117">
        <v>1</v>
      </c>
      <c r="W360" s="117">
        <v>1.47434E-2</v>
      </c>
      <c r="X360" s="117">
        <v>7.4841000000000005E-2</v>
      </c>
      <c r="Y360" s="117">
        <v>6.7498999999999997E-3</v>
      </c>
      <c r="Z360" s="117">
        <v>6.3198000000000004E-3</v>
      </c>
      <c r="AA360" s="117">
        <v>7.0648000000000004E-3</v>
      </c>
      <c r="AB360" s="117">
        <v>3.4813000000000001E-3</v>
      </c>
      <c r="AC360" s="117">
        <v>0</v>
      </c>
      <c r="AD360" s="117">
        <v>3.2407751528548399E-3</v>
      </c>
      <c r="AE360" s="117">
        <v>1.0631E-3</v>
      </c>
      <c r="AF360" s="117">
        <v>0.14620900000000001</v>
      </c>
      <c r="AG360" s="117">
        <v>0.163879</v>
      </c>
      <c r="AH360" s="117">
        <v>0</v>
      </c>
      <c r="AI360" s="117">
        <v>1.9727000000000001E-2</v>
      </c>
      <c r="AJ360" s="117">
        <v>0.170261</v>
      </c>
      <c r="AK360" s="117">
        <v>0</v>
      </c>
      <c r="AL360" s="117">
        <v>2.738E-3</v>
      </c>
      <c r="AM360" s="117">
        <v>3.7985999999999999E-2</v>
      </c>
      <c r="AN360" s="125"/>
    </row>
    <row r="361" spans="1:40" ht="15" customHeight="1" x14ac:dyDescent="0.25">
      <c r="A361" s="115" t="s">
        <v>2161</v>
      </c>
      <c r="B361" s="113" t="s">
        <v>1827</v>
      </c>
      <c r="C361" s="66" t="s">
        <v>408</v>
      </c>
      <c r="D361" s="113"/>
      <c r="E361" s="113"/>
      <c r="F361" s="155">
        <v>9</v>
      </c>
      <c r="G361" s="141">
        <f t="shared" si="5"/>
        <v>2131.85</v>
      </c>
      <c r="H361" s="113">
        <v>2131.85</v>
      </c>
      <c r="I361" s="113">
        <v>1897.85</v>
      </c>
      <c r="J361" s="113">
        <v>0</v>
      </c>
      <c r="K361" s="117">
        <v>3822.3040202380998</v>
      </c>
      <c r="L361" s="117">
        <v>10997.420308418499</v>
      </c>
      <c r="M361" s="117">
        <v>2174.39408799285</v>
      </c>
      <c r="N361" s="117">
        <v>1152.63962252534</v>
      </c>
      <c r="O361" s="117">
        <v>3.6266199999999998E-2</v>
      </c>
      <c r="P361" s="117">
        <v>5.8840999999999997E-3</v>
      </c>
      <c r="Q361" s="117">
        <v>0</v>
      </c>
      <c r="R361" s="117">
        <v>0</v>
      </c>
      <c r="S361" s="117">
        <v>1.361E-3</v>
      </c>
      <c r="T361" s="117">
        <v>8.7773582785475902E-3</v>
      </c>
      <c r="U361" s="117">
        <v>0</v>
      </c>
      <c r="V361" s="117">
        <v>1</v>
      </c>
      <c r="W361" s="117">
        <v>7.3718000000000004E-3</v>
      </c>
      <c r="X361" s="117">
        <v>3.8282999999999998E-2</v>
      </c>
      <c r="Y361" s="117">
        <v>3.4559999999999999E-3</v>
      </c>
      <c r="Z361" s="117">
        <v>3.1599000000000002E-3</v>
      </c>
      <c r="AA361" s="117">
        <v>3.8363999999999998E-3</v>
      </c>
      <c r="AB361" s="117">
        <v>1.8055E-3</v>
      </c>
      <c r="AC361" s="117">
        <v>0</v>
      </c>
      <c r="AD361" s="117">
        <v>1.48658731162132E-3</v>
      </c>
      <c r="AE361" s="117">
        <v>5.3790000000000001E-4</v>
      </c>
      <c r="AF361" s="117">
        <v>7.5702000000000005E-2</v>
      </c>
      <c r="AG361" s="117">
        <v>8.1938999999999998E-2</v>
      </c>
      <c r="AH361" s="117">
        <v>0</v>
      </c>
      <c r="AI361" s="117">
        <v>9.8630000000000002E-3</v>
      </c>
      <c r="AJ361" s="117">
        <v>8.3405999999999994E-2</v>
      </c>
      <c r="AK361" s="117">
        <v>0</v>
      </c>
      <c r="AL361" s="117">
        <v>1.3829999999999999E-3</v>
      </c>
      <c r="AM361" s="117">
        <v>2.7404999999999999E-2</v>
      </c>
      <c r="AN361" s="125"/>
    </row>
    <row r="362" spans="1:40" ht="15" customHeight="1" x14ac:dyDescent="0.25">
      <c r="A362" s="115" t="s">
        <v>2162</v>
      </c>
      <c r="B362" s="113" t="s">
        <v>1828</v>
      </c>
      <c r="C362" s="66" t="s">
        <v>409</v>
      </c>
      <c r="D362" s="113"/>
      <c r="E362" s="113"/>
      <c r="F362" s="155">
        <v>9</v>
      </c>
      <c r="G362" s="141">
        <f t="shared" si="5"/>
        <v>6615</v>
      </c>
      <c r="H362" s="113">
        <v>6615</v>
      </c>
      <c r="I362" s="113">
        <v>5915.3</v>
      </c>
      <c r="J362" s="113">
        <v>0</v>
      </c>
      <c r="K362" s="117">
        <v>12363.0751785714</v>
      </c>
      <c r="L362" s="117">
        <v>38068.321700719898</v>
      </c>
      <c r="M362" s="117">
        <v>7032.9825768339297</v>
      </c>
      <c r="N362" s="117">
        <v>3989.9407974524502</v>
      </c>
      <c r="O362" s="117">
        <v>7.5727100000000006E-2</v>
      </c>
      <c r="P362" s="117">
        <v>1.71532E-2</v>
      </c>
      <c r="Q362" s="117">
        <v>0</v>
      </c>
      <c r="R362" s="117">
        <v>0</v>
      </c>
      <c r="S362" s="117">
        <v>3.0312999999999998E-3</v>
      </c>
      <c r="T362" s="117">
        <v>4.6449004947459398E-2</v>
      </c>
      <c r="U362" s="117">
        <v>0</v>
      </c>
      <c r="V362" s="117">
        <v>1</v>
      </c>
      <c r="W362" s="117">
        <v>2.2202E-2</v>
      </c>
      <c r="X362" s="117">
        <v>0.17528299999999999</v>
      </c>
      <c r="Y362" s="117">
        <v>7.6686000000000002E-3</v>
      </c>
      <c r="Z362" s="117">
        <v>8.5710999999999999E-3</v>
      </c>
      <c r="AA362" s="117">
        <v>1.3096200000000001E-2</v>
      </c>
      <c r="AB362" s="117">
        <v>5.5605999999999997E-3</v>
      </c>
      <c r="AC362" s="117">
        <v>0</v>
      </c>
      <c r="AD362" s="117">
        <v>7.9032611805613592E-3</v>
      </c>
      <c r="AE362" s="117">
        <v>2.7168000000000001E-3</v>
      </c>
      <c r="AF362" s="117">
        <v>0.25913799999999998</v>
      </c>
      <c r="AG362" s="117">
        <v>0.21344399999999999</v>
      </c>
      <c r="AH362" s="117">
        <v>0</v>
      </c>
      <c r="AI362" s="117">
        <v>2.2637999999999998E-2</v>
      </c>
      <c r="AJ362" s="117">
        <v>0.32661299999999999</v>
      </c>
      <c r="AK362" s="117">
        <v>0</v>
      </c>
      <c r="AL362" s="117">
        <v>3.836E-3</v>
      </c>
      <c r="AM362" s="117">
        <v>6.2283999999999999E-2</v>
      </c>
      <c r="AN362" s="125"/>
    </row>
    <row r="363" spans="1:40" ht="15" customHeight="1" x14ac:dyDescent="0.25">
      <c r="A363" s="115" t="s">
        <v>2163</v>
      </c>
      <c r="B363" s="113" t="s">
        <v>1829</v>
      </c>
      <c r="C363" s="66" t="s">
        <v>410</v>
      </c>
      <c r="D363" s="113"/>
      <c r="E363" s="113"/>
      <c r="F363" s="155">
        <v>9</v>
      </c>
      <c r="G363" s="141">
        <f t="shared" si="5"/>
        <v>9392.7999999999993</v>
      </c>
      <c r="H363" s="113">
        <v>9392.7999999999993</v>
      </c>
      <c r="I363" s="113">
        <v>8393.0499999999993</v>
      </c>
      <c r="J363" s="113">
        <v>0</v>
      </c>
      <c r="K363" s="117">
        <v>17359.2351190476</v>
      </c>
      <c r="L363" s="117">
        <v>54640.666529340902</v>
      </c>
      <c r="M363" s="117">
        <v>9875.14808217262</v>
      </c>
      <c r="N363" s="117">
        <v>5726.8882589402201</v>
      </c>
      <c r="O363" s="117">
        <v>0.1078017</v>
      </c>
      <c r="P363" s="117">
        <v>2.3921899999999999E-2</v>
      </c>
      <c r="Q363" s="117">
        <v>0</v>
      </c>
      <c r="R363" s="117">
        <v>0</v>
      </c>
      <c r="S363" s="117">
        <v>1.0052699999999999E-2</v>
      </c>
      <c r="T363" s="117">
        <v>8.21696864609711E-2</v>
      </c>
      <c r="U363" s="117">
        <v>0</v>
      </c>
      <c r="V363" s="117">
        <v>1</v>
      </c>
      <c r="W363" s="117">
        <v>3.9715300000000002E-2</v>
      </c>
      <c r="X363" s="117">
        <v>0.26006699999999999</v>
      </c>
      <c r="Y363" s="117">
        <v>1.0795900000000001E-2</v>
      </c>
      <c r="Z363" s="117">
        <v>1.20865E-2</v>
      </c>
      <c r="AA363" s="117">
        <v>1.8945099999999999E-2</v>
      </c>
      <c r="AB363" s="117">
        <v>8.1207999999999992E-3</v>
      </c>
      <c r="AC363" s="117">
        <v>0</v>
      </c>
      <c r="AD363" s="117">
        <v>1.38749363110156E-2</v>
      </c>
      <c r="AE363" s="117">
        <v>3.0227000000000001E-3</v>
      </c>
      <c r="AF363" s="117">
        <v>0.353904</v>
      </c>
      <c r="AG363" s="117">
        <v>0.244226</v>
      </c>
      <c r="AH363" s="117">
        <v>0</v>
      </c>
      <c r="AI363" s="117">
        <v>2.3376000000000001E-2</v>
      </c>
      <c r="AJ363" s="117">
        <v>0.45581300000000002</v>
      </c>
      <c r="AK363" s="117">
        <v>0</v>
      </c>
      <c r="AL363" s="117">
        <v>5.7200000000000003E-3</v>
      </c>
      <c r="AM363" s="117">
        <v>8.8275000000000006E-2</v>
      </c>
      <c r="AN363" s="125"/>
    </row>
    <row r="364" spans="1:40" ht="15" customHeight="1" x14ac:dyDescent="0.25">
      <c r="A364" s="115" t="s">
        <v>2164</v>
      </c>
      <c r="B364" s="113" t="s">
        <v>1830</v>
      </c>
      <c r="C364" s="66" t="s">
        <v>411</v>
      </c>
      <c r="D364" s="113"/>
      <c r="E364" s="113"/>
      <c r="F364" s="155">
        <v>9</v>
      </c>
      <c r="G364" s="141">
        <f t="shared" si="5"/>
        <v>4198.2</v>
      </c>
      <c r="H364" s="113">
        <v>4198.2</v>
      </c>
      <c r="I364" s="113">
        <v>3738</v>
      </c>
      <c r="J364" s="113">
        <v>0</v>
      </c>
      <c r="K364" s="117">
        <v>7270.9507547619096</v>
      </c>
      <c r="L364" s="117">
        <v>21806.4436830329</v>
      </c>
      <c r="M364" s="117">
        <v>4136.2257558614001</v>
      </c>
      <c r="N364" s="117">
        <v>2285.5333624186801</v>
      </c>
      <c r="O364" s="117">
        <v>7.1228200000000005E-2</v>
      </c>
      <c r="P364" s="117">
        <v>1.16241E-2</v>
      </c>
      <c r="Q364" s="117">
        <v>0</v>
      </c>
      <c r="R364" s="117">
        <v>0</v>
      </c>
      <c r="S364" s="117">
        <v>2.722E-3</v>
      </c>
      <c r="T364" s="117">
        <v>2.42813827560233E-2</v>
      </c>
      <c r="U364" s="117">
        <v>0</v>
      </c>
      <c r="V364" s="117">
        <v>1</v>
      </c>
      <c r="W364" s="117">
        <v>1.48212E-2</v>
      </c>
      <c r="X364" s="117">
        <v>7.5614000000000001E-2</v>
      </c>
      <c r="Y364" s="117">
        <v>6.6673000000000001E-3</v>
      </c>
      <c r="Z364" s="117">
        <v>6.2436000000000002E-3</v>
      </c>
      <c r="AA364" s="117">
        <v>8.7235000000000004E-3</v>
      </c>
      <c r="AB364" s="117">
        <v>4.5275000000000003E-3</v>
      </c>
      <c r="AC364" s="117">
        <v>0</v>
      </c>
      <c r="AD364" s="117">
        <v>6.23772766734815E-3</v>
      </c>
      <c r="AE364" s="117">
        <v>0</v>
      </c>
      <c r="AF364" s="117">
        <v>0.15373999999999999</v>
      </c>
      <c r="AG364" s="117">
        <v>0.12720100000000001</v>
      </c>
      <c r="AH364" s="117">
        <v>0</v>
      </c>
      <c r="AI364" s="117">
        <v>4.8700000000000002E-3</v>
      </c>
      <c r="AJ364" s="117">
        <v>0.16904</v>
      </c>
      <c r="AK364" s="117">
        <v>0</v>
      </c>
      <c r="AL364" s="117">
        <v>2.8279999999999998E-3</v>
      </c>
      <c r="AM364" s="117">
        <v>4.8779999999999997E-2</v>
      </c>
      <c r="AN364" s="125"/>
    </row>
    <row r="365" spans="1:40" ht="15" customHeight="1" x14ac:dyDescent="0.25">
      <c r="A365" s="115" t="s">
        <v>2165</v>
      </c>
      <c r="B365" s="113" t="s">
        <v>1831</v>
      </c>
      <c r="C365" s="66" t="s">
        <v>412</v>
      </c>
      <c r="D365" s="113"/>
      <c r="E365" s="113"/>
      <c r="F365" s="155">
        <v>9</v>
      </c>
      <c r="G365" s="141">
        <f t="shared" si="5"/>
        <v>3990.7000000000003</v>
      </c>
      <c r="H365" s="113">
        <v>3818.4</v>
      </c>
      <c r="I365" s="113">
        <v>3542.1</v>
      </c>
      <c r="J365" s="113">
        <v>172.3</v>
      </c>
      <c r="K365" s="117">
        <v>8193.07215</v>
      </c>
      <c r="L365" s="117">
        <v>24200.742638518401</v>
      </c>
      <c r="M365" s="117">
        <v>4660.7929539705001</v>
      </c>
      <c r="N365" s="117">
        <v>2536.4798359431202</v>
      </c>
      <c r="O365" s="117">
        <v>5.1448800000000003E-2</v>
      </c>
      <c r="P365" s="117">
        <v>9.5096999999999994E-3</v>
      </c>
      <c r="Q365" s="117">
        <v>0</v>
      </c>
      <c r="R365" s="117">
        <v>0</v>
      </c>
      <c r="S365" s="117">
        <v>2.722E-3</v>
      </c>
      <c r="T365" s="117">
        <v>3.00399265381034E-2</v>
      </c>
      <c r="U365" s="117">
        <v>0</v>
      </c>
      <c r="V365" s="117">
        <v>1</v>
      </c>
      <c r="W365" s="117">
        <v>1.434E-2</v>
      </c>
      <c r="X365" s="117">
        <v>0.14224999999999999</v>
      </c>
      <c r="Y365" s="117">
        <v>5.2283E-3</v>
      </c>
      <c r="Z365" s="117">
        <v>5.1263000000000003E-3</v>
      </c>
      <c r="AA365" s="117">
        <v>9.9517000000000008E-3</v>
      </c>
      <c r="AB365" s="117">
        <v>3.3566999999999998E-3</v>
      </c>
      <c r="AC365" s="117">
        <v>0</v>
      </c>
      <c r="AD365" s="117">
        <v>6.4394300985565704E-3</v>
      </c>
      <c r="AE365" s="117">
        <v>1.8136000000000001E-3</v>
      </c>
      <c r="AF365" s="117">
        <v>0.130799</v>
      </c>
      <c r="AG365" s="117">
        <v>0.14566699999999999</v>
      </c>
      <c r="AH365" s="117">
        <v>0</v>
      </c>
      <c r="AI365" s="117">
        <v>1.3121000000000001E-2</v>
      </c>
      <c r="AJ365" s="117">
        <v>0.22721</v>
      </c>
      <c r="AK365" s="117">
        <v>0</v>
      </c>
      <c r="AL365" s="117">
        <v>2.7899999999999999E-3</v>
      </c>
      <c r="AM365" s="117">
        <v>5.6158E-2</v>
      </c>
      <c r="AN365" s="125"/>
    </row>
    <row r="366" spans="1:40" ht="15" customHeight="1" x14ac:dyDescent="0.25">
      <c r="A366" s="115" t="s">
        <v>2166</v>
      </c>
      <c r="B366" s="113" t="s">
        <v>1832</v>
      </c>
      <c r="C366" s="66" t="s">
        <v>413</v>
      </c>
      <c r="D366" s="113"/>
      <c r="E366" s="113"/>
      <c r="F366" s="155">
        <v>9</v>
      </c>
      <c r="G366" s="141">
        <f t="shared" si="5"/>
        <v>11337.62</v>
      </c>
      <c r="H366" s="113">
        <v>11337.62</v>
      </c>
      <c r="I366" s="113">
        <v>10137.219999999999</v>
      </c>
      <c r="J366" s="113">
        <v>0</v>
      </c>
      <c r="K366" s="117">
        <v>21174.639185714299</v>
      </c>
      <c r="L366" s="117">
        <v>61008.1952320864</v>
      </c>
      <c r="M366" s="117">
        <v>12045.6169935773</v>
      </c>
      <c r="N366" s="117">
        <v>6394.26894227497</v>
      </c>
      <c r="O366" s="117">
        <v>0.12222429999999999</v>
      </c>
      <c r="P366" s="117">
        <v>3.9777199999999999E-2</v>
      </c>
      <c r="Q366" s="117">
        <v>0</v>
      </c>
      <c r="R366" s="117">
        <v>0</v>
      </c>
      <c r="S366" s="117">
        <v>4.0829999999999998E-3</v>
      </c>
      <c r="T366" s="117">
        <v>9.3058312741499102E-2</v>
      </c>
      <c r="U366" s="117">
        <v>0</v>
      </c>
      <c r="V366" s="117">
        <v>1</v>
      </c>
      <c r="W366" s="117">
        <v>4.4489399999999998E-2</v>
      </c>
      <c r="X366" s="117">
        <v>0.44348300000000002</v>
      </c>
      <c r="Y366" s="117">
        <v>1.16708E-2</v>
      </c>
      <c r="Z366" s="117">
        <v>2.13227E-2</v>
      </c>
      <c r="AA366" s="117">
        <v>2.63503E-2</v>
      </c>
      <c r="AB366" s="117">
        <v>9.4433E-3</v>
      </c>
      <c r="AC366" s="117">
        <v>0</v>
      </c>
      <c r="AD366" s="117">
        <v>1.7866684002199901E-2</v>
      </c>
      <c r="AE366" s="117">
        <v>0</v>
      </c>
      <c r="AF366" s="117">
        <v>0.40315299999999998</v>
      </c>
      <c r="AG366" s="117">
        <v>0.25528699999999999</v>
      </c>
      <c r="AH366" s="117">
        <v>0</v>
      </c>
      <c r="AI366" s="117">
        <v>1.4439E-2</v>
      </c>
      <c r="AJ366" s="117">
        <v>0.54824899999999999</v>
      </c>
      <c r="AK366" s="117">
        <v>0</v>
      </c>
      <c r="AL366" s="117">
        <v>4.5149999999999999E-3</v>
      </c>
      <c r="AM366" s="117">
        <v>7.7549999999999994E-2</v>
      </c>
      <c r="AN366" s="125"/>
    </row>
    <row r="367" spans="1:40" ht="15" customHeight="1" x14ac:dyDescent="0.25">
      <c r="A367" s="115" t="s">
        <v>2167</v>
      </c>
      <c r="B367" s="113" t="s">
        <v>1833</v>
      </c>
      <c r="C367" s="66" t="s">
        <v>414</v>
      </c>
      <c r="D367" s="113"/>
      <c r="E367" s="113"/>
      <c r="F367" s="155">
        <v>9</v>
      </c>
      <c r="G367" s="141">
        <f t="shared" si="5"/>
        <v>13218.32</v>
      </c>
      <c r="H367" s="113">
        <v>13211.52</v>
      </c>
      <c r="I367" s="113">
        <v>11800.57</v>
      </c>
      <c r="J367" s="113">
        <v>6.8</v>
      </c>
      <c r="K367" s="117">
        <v>25388.3433833333</v>
      </c>
      <c r="L367" s="117">
        <v>77956.295808433104</v>
      </c>
      <c r="M367" s="117">
        <v>14442.666900476799</v>
      </c>
      <c r="N367" s="117">
        <v>8170.5993636818803</v>
      </c>
      <c r="O367" s="117">
        <v>0.1508495</v>
      </c>
      <c r="P367" s="117">
        <v>4.6404599999999997E-2</v>
      </c>
      <c r="Q367" s="117">
        <v>0</v>
      </c>
      <c r="R367" s="117">
        <v>0</v>
      </c>
      <c r="S367" s="117">
        <v>4.7635000000000004E-3</v>
      </c>
      <c r="T367" s="117">
        <v>8.8748062427482399E-2</v>
      </c>
      <c r="U367" s="117">
        <v>0</v>
      </c>
      <c r="V367" s="117">
        <v>1</v>
      </c>
      <c r="W367" s="117">
        <v>5.1667499999999998E-2</v>
      </c>
      <c r="X367" s="117">
        <v>0.53212800000000005</v>
      </c>
      <c r="Y367" s="117">
        <v>1.50902E-2</v>
      </c>
      <c r="Z367" s="117">
        <v>2.4875299999999999E-2</v>
      </c>
      <c r="AA367" s="117">
        <v>2.9240100000000002E-2</v>
      </c>
      <c r="AB367" s="117">
        <v>1.0236E-2</v>
      </c>
      <c r="AC367" s="117">
        <v>0</v>
      </c>
      <c r="AD367" s="117">
        <v>1.9038420039159499E-2</v>
      </c>
      <c r="AE367" s="117">
        <v>0</v>
      </c>
      <c r="AF367" s="117">
        <v>0.53918999999999995</v>
      </c>
      <c r="AG367" s="117">
        <v>0.32654</v>
      </c>
      <c r="AH367" s="117">
        <v>0</v>
      </c>
      <c r="AI367" s="117">
        <v>3.0602000000000001E-2</v>
      </c>
      <c r="AJ367" s="117">
        <v>0.61153599999999997</v>
      </c>
      <c r="AK367" s="117">
        <v>0</v>
      </c>
      <c r="AL367" s="117">
        <v>7.6730000000000001E-3</v>
      </c>
      <c r="AM367" s="117">
        <v>8.8577000000000003E-2</v>
      </c>
      <c r="AN367" s="125"/>
    </row>
    <row r="368" spans="1:40" ht="15" customHeight="1" x14ac:dyDescent="0.25">
      <c r="A368" s="115" t="s">
        <v>2168</v>
      </c>
      <c r="B368" s="113" t="s">
        <v>1834</v>
      </c>
      <c r="C368" s="66" t="s">
        <v>415</v>
      </c>
      <c r="D368" s="113"/>
      <c r="E368" s="113"/>
      <c r="F368" s="155">
        <v>9</v>
      </c>
      <c r="G368" s="141">
        <f t="shared" si="5"/>
        <v>5689.68</v>
      </c>
      <c r="H368" s="113">
        <v>5689.68</v>
      </c>
      <c r="I368" s="113">
        <v>5071.2299999999996</v>
      </c>
      <c r="J368" s="113">
        <v>0</v>
      </c>
      <c r="K368" s="117">
        <v>10453.018592857101</v>
      </c>
      <c r="L368" s="117">
        <v>34197.236919944597</v>
      </c>
      <c r="M368" s="117">
        <v>5946.4086869186403</v>
      </c>
      <c r="N368" s="117">
        <v>3584.2124015794002</v>
      </c>
      <c r="O368" s="117">
        <v>6.5652699999999994E-2</v>
      </c>
      <c r="P368" s="117">
        <v>1.1379800000000001E-2</v>
      </c>
      <c r="Q368" s="117">
        <v>0</v>
      </c>
      <c r="R368" s="117">
        <v>0</v>
      </c>
      <c r="S368" s="117">
        <v>2.0414999999999999E-3</v>
      </c>
      <c r="T368" s="117">
        <v>4.4687326747592203E-2</v>
      </c>
      <c r="U368" s="117">
        <v>0</v>
      </c>
      <c r="V368" s="117">
        <v>1</v>
      </c>
      <c r="W368" s="117">
        <v>2.2179999999999998E-2</v>
      </c>
      <c r="X368" s="117">
        <v>0.22932</v>
      </c>
      <c r="Y368" s="117">
        <v>6.6708999999999996E-3</v>
      </c>
      <c r="Z368" s="117">
        <v>6.1649000000000001E-3</v>
      </c>
      <c r="AA368" s="117">
        <v>1.17669E-2</v>
      </c>
      <c r="AB368" s="117">
        <v>5.633E-3</v>
      </c>
      <c r="AC368" s="117">
        <v>0</v>
      </c>
      <c r="AD368" s="117">
        <v>8.7178046715882807E-3</v>
      </c>
      <c r="AE368" s="117">
        <v>0</v>
      </c>
      <c r="AF368" s="117">
        <v>0.199632</v>
      </c>
      <c r="AG368" s="117">
        <v>0.174627</v>
      </c>
      <c r="AH368" s="117">
        <v>0</v>
      </c>
      <c r="AI368" s="117">
        <v>7.5789999999999998E-3</v>
      </c>
      <c r="AJ368" s="117">
        <v>0.22139300000000001</v>
      </c>
      <c r="AK368" s="117">
        <v>0</v>
      </c>
      <c r="AL368" s="117">
        <v>3.4949999999999998E-3</v>
      </c>
      <c r="AM368" s="117">
        <v>3.5719000000000001E-2</v>
      </c>
      <c r="AN368" s="125"/>
    </row>
    <row r="369" spans="1:40" ht="15" customHeight="1" x14ac:dyDescent="0.25">
      <c r="A369" s="115" t="s">
        <v>2169</v>
      </c>
      <c r="B369" s="113" t="s">
        <v>1835</v>
      </c>
      <c r="C369" s="66" t="s">
        <v>416</v>
      </c>
      <c r="D369" s="113"/>
      <c r="E369" s="113"/>
      <c r="F369" s="155">
        <v>9</v>
      </c>
      <c r="G369" s="141">
        <f t="shared" si="5"/>
        <v>6815.39</v>
      </c>
      <c r="H369" s="113">
        <v>6720.79</v>
      </c>
      <c r="I369" s="113">
        <v>5993.39</v>
      </c>
      <c r="J369" s="113">
        <v>94.6</v>
      </c>
      <c r="K369" s="117">
        <v>9925.1787023809502</v>
      </c>
      <c r="L369" s="117">
        <v>31332.710505809398</v>
      </c>
      <c r="M369" s="117">
        <v>5646.1364084234501</v>
      </c>
      <c r="N369" s="117">
        <v>3283.9813881138898</v>
      </c>
      <c r="O369" s="117">
        <v>7.1337800000000007E-2</v>
      </c>
      <c r="P369" s="117">
        <v>1.16498E-2</v>
      </c>
      <c r="Q369" s="117">
        <v>0</v>
      </c>
      <c r="R369" s="117">
        <v>0</v>
      </c>
      <c r="S369" s="117">
        <v>2.722E-3</v>
      </c>
      <c r="T369" s="117">
        <v>2.9728041531722999E-2</v>
      </c>
      <c r="U369" s="117">
        <v>0</v>
      </c>
      <c r="V369" s="117">
        <v>1</v>
      </c>
      <c r="W369" s="117">
        <v>1.8455200000000001E-2</v>
      </c>
      <c r="X369" s="117">
        <v>8.9661000000000005E-2</v>
      </c>
      <c r="Y369" s="117">
        <v>6.6604000000000003E-3</v>
      </c>
      <c r="Z369" s="117">
        <v>6.2570999999999998E-3</v>
      </c>
      <c r="AA369" s="117">
        <v>1.48915E-2</v>
      </c>
      <c r="AB369" s="117">
        <v>4.9356000000000001E-3</v>
      </c>
      <c r="AC369" s="117">
        <v>0</v>
      </c>
      <c r="AD369" s="117">
        <v>5.0836384046499001E-3</v>
      </c>
      <c r="AE369" s="117">
        <v>0</v>
      </c>
      <c r="AF369" s="117">
        <v>0.227212</v>
      </c>
      <c r="AG369" s="117">
        <v>0.20083899999999999</v>
      </c>
      <c r="AH369" s="117">
        <v>0</v>
      </c>
      <c r="AI369" s="117">
        <v>7.9509999999999997E-3</v>
      </c>
      <c r="AJ369" s="117">
        <v>0.231351</v>
      </c>
      <c r="AK369" s="117">
        <v>0</v>
      </c>
      <c r="AL369" s="117">
        <v>4.0850000000000001E-3</v>
      </c>
      <c r="AM369" s="117">
        <v>5.6548000000000001E-2</v>
      </c>
      <c r="AN369" s="125"/>
    </row>
    <row r="370" spans="1:40" ht="15" customHeight="1" x14ac:dyDescent="0.25">
      <c r="A370" s="115" t="s">
        <v>2170</v>
      </c>
      <c r="B370" s="113" t="s">
        <v>1836</v>
      </c>
      <c r="C370" s="66" t="s">
        <v>417</v>
      </c>
      <c r="D370" s="113"/>
      <c r="E370" s="113"/>
      <c r="F370" s="155">
        <v>9</v>
      </c>
      <c r="G370" s="141">
        <f t="shared" si="5"/>
        <v>2823.8</v>
      </c>
      <c r="H370" s="113">
        <v>2823.8</v>
      </c>
      <c r="I370" s="113">
        <v>2511.6999999999998</v>
      </c>
      <c r="J370" s="113">
        <v>0</v>
      </c>
      <c r="K370" s="117">
        <v>4637.0331178571396</v>
      </c>
      <c r="L370" s="117">
        <v>12426.349952582001</v>
      </c>
      <c r="M370" s="117">
        <v>2637.8690297553899</v>
      </c>
      <c r="N370" s="117">
        <v>1302.4057385301201</v>
      </c>
      <c r="O370" s="117">
        <v>3.8736199999999998E-2</v>
      </c>
      <c r="P370" s="117">
        <v>6.7907999999999996E-3</v>
      </c>
      <c r="Q370" s="117">
        <v>0</v>
      </c>
      <c r="R370" s="117">
        <v>0</v>
      </c>
      <c r="S370" s="117">
        <v>1.361E-3</v>
      </c>
      <c r="T370" s="117">
        <v>1.21802614384309E-2</v>
      </c>
      <c r="U370" s="117">
        <v>0</v>
      </c>
      <c r="V370" s="117">
        <v>1</v>
      </c>
      <c r="W370" s="117">
        <v>1.0625600000000001E-2</v>
      </c>
      <c r="X370" s="117">
        <v>4.2263000000000002E-2</v>
      </c>
      <c r="Y370" s="117">
        <v>3.8487E-3</v>
      </c>
      <c r="Z370" s="117">
        <v>3.6389999999999999E-3</v>
      </c>
      <c r="AA370" s="117">
        <v>0</v>
      </c>
      <c r="AB370" s="117">
        <v>0</v>
      </c>
      <c r="AC370" s="117">
        <v>0</v>
      </c>
      <c r="AD370" s="117">
        <v>2.8582732609373799E-3</v>
      </c>
      <c r="AE370" s="117">
        <v>0</v>
      </c>
      <c r="AF370" s="117">
        <v>7.7787999999999996E-2</v>
      </c>
      <c r="AG370" s="117">
        <v>0.13548299999999999</v>
      </c>
      <c r="AH370" s="117">
        <v>0</v>
      </c>
      <c r="AI370" s="117">
        <v>1.56E-3</v>
      </c>
      <c r="AJ370" s="117">
        <v>0.10625999999999999</v>
      </c>
      <c r="AK370" s="117">
        <v>0</v>
      </c>
      <c r="AL370" s="117">
        <v>1.606E-3</v>
      </c>
      <c r="AM370" s="117">
        <v>3.3721000000000001E-2</v>
      </c>
      <c r="AN370" s="125"/>
    </row>
    <row r="371" spans="1:40" ht="15" customHeight="1" x14ac:dyDescent="0.25">
      <c r="A371" s="115" t="s">
        <v>2171</v>
      </c>
      <c r="B371" s="113" t="s">
        <v>1837</v>
      </c>
      <c r="C371" s="66" t="s">
        <v>418</v>
      </c>
      <c r="D371" s="113"/>
      <c r="E371" s="113"/>
      <c r="F371" s="155">
        <v>9</v>
      </c>
      <c r="G371" s="141">
        <f t="shared" si="5"/>
        <v>4752.1000000000004</v>
      </c>
      <c r="H371" s="113">
        <v>4752.1000000000004</v>
      </c>
      <c r="I371" s="113">
        <v>4296.8</v>
      </c>
      <c r="J371" s="113">
        <v>0</v>
      </c>
      <c r="K371" s="117">
        <v>8123.4754071428597</v>
      </c>
      <c r="L371" s="117">
        <v>24002.853738980699</v>
      </c>
      <c r="M371" s="117">
        <v>4621.2014548613597</v>
      </c>
      <c r="N371" s="117">
        <v>2515.7391003825701</v>
      </c>
      <c r="O371" s="117">
        <v>7.6649900000000007E-2</v>
      </c>
      <c r="P371" s="117">
        <v>1.15126E-2</v>
      </c>
      <c r="Q371" s="117">
        <v>0</v>
      </c>
      <c r="R371" s="117">
        <v>0</v>
      </c>
      <c r="S371" s="117">
        <v>2.9074999999999999E-3</v>
      </c>
      <c r="T371" s="117">
        <v>2.36427058480797E-2</v>
      </c>
      <c r="U371" s="117">
        <v>0</v>
      </c>
      <c r="V371" s="117">
        <v>1</v>
      </c>
      <c r="W371" s="117">
        <v>1.6071200000000001E-2</v>
      </c>
      <c r="X371" s="117">
        <v>7.7331999999999998E-2</v>
      </c>
      <c r="Y371" s="117">
        <v>6.9950999999999998E-3</v>
      </c>
      <c r="Z371" s="117">
        <v>6.0777000000000001E-3</v>
      </c>
      <c r="AA371" s="117">
        <v>9.8790000000000006E-3</v>
      </c>
      <c r="AB371" s="117">
        <v>4.3689999999999996E-3</v>
      </c>
      <c r="AC371" s="117">
        <v>0</v>
      </c>
      <c r="AD371" s="117">
        <v>4.5647684564242398E-3</v>
      </c>
      <c r="AE371" s="117">
        <v>1.5199E-3</v>
      </c>
      <c r="AF371" s="117">
        <v>0.17657300000000001</v>
      </c>
      <c r="AG371" s="117">
        <v>0.135542</v>
      </c>
      <c r="AH371" s="117">
        <v>0</v>
      </c>
      <c r="AI371" s="117">
        <v>1.6972000000000001E-2</v>
      </c>
      <c r="AJ371" s="117">
        <v>0.19383800000000001</v>
      </c>
      <c r="AK371" s="117">
        <v>0</v>
      </c>
      <c r="AL371" s="117">
        <v>2.9680000000000002E-3</v>
      </c>
      <c r="AM371" s="117">
        <v>5.5300000000000002E-2</v>
      </c>
      <c r="AN371" s="125"/>
    </row>
    <row r="372" spans="1:40" ht="15" customHeight="1" x14ac:dyDescent="0.25">
      <c r="A372" s="115" t="s">
        <v>2172</v>
      </c>
      <c r="B372" s="113" t="s">
        <v>1838</v>
      </c>
      <c r="C372" s="66" t="s">
        <v>419</v>
      </c>
      <c r="D372" s="113"/>
      <c r="E372" s="113"/>
      <c r="F372" s="155">
        <v>9</v>
      </c>
      <c r="G372" s="141">
        <f t="shared" si="5"/>
        <v>4216.5600000000004</v>
      </c>
      <c r="H372" s="113">
        <v>4216.5600000000004</v>
      </c>
      <c r="I372" s="113">
        <v>3756.45</v>
      </c>
      <c r="J372" s="113">
        <v>0</v>
      </c>
      <c r="K372" s="117">
        <v>7492.8875773809496</v>
      </c>
      <c r="L372" s="117">
        <v>21738.985830780599</v>
      </c>
      <c r="M372" s="117">
        <v>4262.4789561446996</v>
      </c>
      <c r="N372" s="117">
        <v>2278.4631049241202</v>
      </c>
      <c r="O372" s="117">
        <v>7.1854500000000002E-2</v>
      </c>
      <c r="P372" s="117">
        <v>1.19471E-2</v>
      </c>
      <c r="Q372" s="117">
        <v>0</v>
      </c>
      <c r="R372" s="117">
        <v>0</v>
      </c>
      <c r="S372" s="117">
        <v>2.722E-3</v>
      </c>
      <c r="T372" s="117">
        <v>2.399845032961E-2</v>
      </c>
      <c r="U372" s="117">
        <v>0</v>
      </c>
      <c r="V372" s="117">
        <v>1</v>
      </c>
      <c r="W372" s="117">
        <v>1.4795300000000001E-2</v>
      </c>
      <c r="X372" s="117">
        <v>7.5808E-2</v>
      </c>
      <c r="Y372" s="117">
        <v>6.7593000000000002E-3</v>
      </c>
      <c r="Z372" s="117">
        <v>6.1418999999999996E-3</v>
      </c>
      <c r="AA372" s="117">
        <v>1.03436E-2</v>
      </c>
      <c r="AB372" s="117">
        <v>3.5609999999999999E-3</v>
      </c>
      <c r="AC372" s="117">
        <v>0</v>
      </c>
      <c r="AD372" s="117">
        <v>4.3771733990537404E-3</v>
      </c>
      <c r="AE372" s="117">
        <v>1.9712000000000002E-3</v>
      </c>
      <c r="AF372" s="117">
        <v>0.13547300000000001</v>
      </c>
      <c r="AG372" s="117">
        <v>0.15007300000000001</v>
      </c>
      <c r="AH372" s="117">
        <v>0</v>
      </c>
      <c r="AI372" s="117">
        <v>1.8408000000000001E-2</v>
      </c>
      <c r="AJ372" s="117">
        <v>0.17194999999999999</v>
      </c>
      <c r="AK372" s="117">
        <v>0</v>
      </c>
      <c r="AL372" s="117">
        <v>2.7750000000000001E-3</v>
      </c>
      <c r="AM372" s="117">
        <v>4.9739999999999999E-2</v>
      </c>
      <c r="AN372" s="125"/>
    </row>
    <row r="373" spans="1:40" ht="15" customHeight="1" x14ac:dyDescent="0.25">
      <c r="A373" s="115" t="s">
        <v>2173</v>
      </c>
      <c r="B373" s="113" t="s">
        <v>1839</v>
      </c>
      <c r="C373" s="66" t="s">
        <v>420</v>
      </c>
      <c r="D373" s="113"/>
      <c r="E373" s="113"/>
      <c r="F373" s="155">
        <v>9</v>
      </c>
      <c r="G373" s="141">
        <f t="shared" si="5"/>
        <v>4188.63</v>
      </c>
      <c r="H373" s="113">
        <v>4138.63</v>
      </c>
      <c r="I373" s="113">
        <v>3731.87</v>
      </c>
      <c r="J373" s="113">
        <v>50</v>
      </c>
      <c r="K373" s="117">
        <v>7683.0426785714299</v>
      </c>
      <c r="L373" s="117">
        <v>24016.7313775232</v>
      </c>
      <c r="M373" s="117">
        <v>4370.6524885589297</v>
      </c>
      <c r="N373" s="117">
        <v>2517.1936156782099</v>
      </c>
      <c r="O373" s="117">
        <v>6.7362099999999994E-2</v>
      </c>
      <c r="P373" s="117">
        <v>1.3469399999999999E-2</v>
      </c>
      <c r="Q373" s="117">
        <v>0</v>
      </c>
      <c r="R373" s="117">
        <v>0</v>
      </c>
      <c r="S373" s="117">
        <v>2.722E-3</v>
      </c>
      <c r="T373" s="117">
        <v>2.15445342259513E-2</v>
      </c>
      <c r="U373" s="117">
        <v>0</v>
      </c>
      <c r="V373" s="117">
        <v>1</v>
      </c>
      <c r="W373" s="117">
        <v>1.45497E-2</v>
      </c>
      <c r="X373" s="117">
        <v>7.7324000000000004E-2</v>
      </c>
      <c r="Y373" s="117">
        <v>5.8865999999999996E-3</v>
      </c>
      <c r="Z373" s="117">
        <v>7.2186999999999998E-3</v>
      </c>
      <c r="AA373" s="117">
        <v>1.1868699999999999E-2</v>
      </c>
      <c r="AB373" s="117">
        <v>4.6077000000000002E-3</v>
      </c>
      <c r="AC373" s="117">
        <v>0</v>
      </c>
      <c r="AD373" s="117">
        <v>2.3388212766579501E-3</v>
      </c>
      <c r="AE373" s="117">
        <v>0</v>
      </c>
      <c r="AF373" s="117">
        <v>0.14515</v>
      </c>
      <c r="AG373" s="117">
        <v>0.16734499999999999</v>
      </c>
      <c r="AH373" s="117">
        <v>0</v>
      </c>
      <c r="AI373" s="117">
        <v>1.4361000000000001E-2</v>
      </c>
      <c r="AJ373" s="117">
        <v>0.19061</v>
      </c>
      <c r="AK373" s="117">
        <v>0</v>
      </c>
      <c r="AL373" s="117">
        <v>2.8800000000000002E-3</v>
      </c>
      <c r="AM373" s="117">
        <v>4.0462999999999999E-2</v>
      </c>
      <c r="AN373" s="125"/>
    </row>
    <row r="374" spans="1:40" ht="15" customHeight="1" x14ac:dyDescent="0.25">
      <c r="A374" s="115" t="s">
        <v>2174</v>
      </c>
      <c r="B374" s="113" t="s">
        <v>1840</v>
      </c>
      <c r="C374" s="66" t="s">
        <v>77</v>
      </c>
      <c r="D374" s="113"/>
      <c r="E374" s="113"/>
      <c r="F374" s="155">
        <v>9</v>
      </c>
      <c r="G374" s="141">
        <f t="shared" si="5"/>
        <v>2133.27</v>
      </c>
      <c r="H374" s="113">
        <v>2133.27</v>
      </c>
      <c r="I374" s="113">
        <v>2133.27</v>
      </c>
      <c r="J374" s="113">
        <v>0</v>
      </c>
      <c r="K374" s="117">
        <v>4148.4828238095297</v>
      </c>
      <c r="L374" s="117">
        <v>12829.9327969231</v>
      </c>
      <c r="M374" s="117">
        <v>2359.9474239805199</v>
      </c>
      <c r="N374" s="117">
        <v>1344.70525644551</v>
      </c>
      <c r="O374" s="117">
        <v>3.13178E-2</v>
      </c>
      <c r="P374" s="117">
        <v>4.8726999999999998E-3</v>
      </c>
      <c r="Q374" s="117">
        <v>0</v>
      </c>
      <c r="R374" s="117">
        <v>0</v>
      </c>
      <c r="S374" s="117">
        <v>1.361E-3</v>
      </c>
      <c r="T374" s="117">
        <v>1.4084593452874701E-2</v>
      </c>
      <c r="U374" s="117">
        <v>0</v>
      </c>
      <c r="V374" s="117">
        <v>1</v>
      </c>
      <c r="W374" s="117">
        <v>9.9471000000000004E-3</v>
      </c>
      <c r="X374" s="117">
        <v>4.1146000000000002E-2</v>
      </c>
      <c r="Y374" s="117">
        <v>2.9221E-3</v>
      </c>
      <c r="Z374" s="117">
        <v>2.5644000000000001E-3</v>
      </c>
      <c r="AA374" s="117">
        <v>4.7247000000000001E-3</v>
      </c>
      <c r="AB374" s="117">
        <v>2.2028E-3</v>
      </c>
      <c r="AC374" s="117">
        <v>0</v>
      </c>
      <c r="AD374" s="117">
        <v>2.25397332652671E-3</v>
      </c>
      <c r="AE374" s="117">
        <v>0</v>
      </c>
      <c r="AF374" s="117">
        <v>0.100309</v>
      </c>
      <c r="AG374" s="117">
        <v>9.3359999999999999E-2</v>
      </c>
      <c r="AH374" s="117">
        <v>0</v>
      </c>
      <c r="AI374" s="117">
        <v>6.084E-3</v>
      </c>
      <c r="AJ374" s="117">
        <v>8.9137999999999995E-2</v>
      </c>
      <c r="AK374" s="117">
        <v>0</v>
      </c>
      <c r="AL374" s="117">
        <v>1.6509999999999999E-3</v>
      </c>
      <c r="AM374" s="117">
        <v>2.6109E-2</v>
      </c>
      <c r="AN374" s="125"/>
    </row>
    <row r="375" spans="1:40" ht="15" customHeight="1" x14ac:dyDescent="0.25">
      <c r="A375" s="115" t="s">
        <v>2175</v>
      </c>
      <c r="B375" s="113" t="s">
        <v>1841</v>
      </c>
      <c r="C375" s="66" t="s">
        <v>78</v>
      </c>
      <c r="D375" s="113"/>
      <c r="E375" s="113"/>
      <c r="F375" s="155">
        <v>9</v>
      </c>
      <c r="G375" s="141">
        <f t="shared" si="5"/>
        <v>6420.63</v>
      </c>
      <c r="H375" s="113">
        <v>6420.63</v>
      </c>
      <c r="I375" s="113">
        <v>5766.83</v>
      </c>
      <c r="J375" s="113">
        <v>0</v>
      </c>
      <c r="K375" s="117">
        <v>10039.4740904762</v>
      </c>
      <c r="L375" s="117">
        <v>33047.959350513098</v>
      </c>
      <c r="M375" s="117">
        <v>5711.1556258491901</v>
      </c>
      <c r="N375" s="117">
        <v>3463.7566195272798</v>
      </c>
      <c r="O375" s="117">
        <v>0.10685360000000001</v>
      </c>
      <c r="P375" s="117">
        <v>1.763E-2</v>
      </c>
      <c r="Q375" s="117">
        <v>0</v>
      </c>
      <c r="R375" s="117">
        <v>0</v>
      </c>
      <c r="S375" s="117">
        <v>4.0829999999999998E-3</v>
      </c>
      <c r="T375" s="117">
        <v>3.9362747965011803E-2</v>
      </c>
      <c r="U375" s="117">
        <v>0</v>
      </c>
      <c r="V375" s="117">
        <v>1</v>
      </c>
      <c r="W375" s="117">
        <v>2.22189E-2</v>
      </c>
      <c r="X375" s="117">
        <v>0.114227</v>
      </c>
      <c r="Y375" s="117">
        <v>1.00153E-2</v>
      </c>
      <c r="Z375" s="117">
        <v>9.4678000000000002E-3</v>
      </c>
      <c r="AA375" s="117">
        <v>1.32158E-2</v>
      </c>
      <c r="AB375" s="117">
        <v>5.2423000000000001E-3</v>
      </c>
      <c r="AC375" s="117">
        <v>0</v>
      </c>
      <c r="AD375" s="117">
        <v>8.0771392764422897E-3</v>
      </c>
      <c r="AE375" s="117">
        <v>0</v>
      </c>
      <c r="AF375" s="117">
        <v>0.17958299999999999</v>
      </c>
      <c r="AG375" s="117">
        <v>0.140741</v>
      </c>
      <c r="AH375" s="117">
        <v>0</v>
      </c>
      <c r="AI375" s="117">
        <v>3.5969999999999999E-3</v>
      </c>
      <c r="AJ375" s="117">
        <v>0.25224999999999997</v>
      </c>
      <c r="AK375" s="117">
        <v>0</v>
      </c>
      <c r="AL375" s="117">
        <v>4.2290000000000001E-3</v>
      </c>
      <c r="AM375" s="117">
        <v>5.6469999999999999E-2</v>
      </c>
      <c r="AN375" s="125"/>
    </row>
    <row r="376" spans="1:40" ht="15" customHeight="1" x14ac:dyDescent="0.25">
      <c r="A376" s="115" t="s">
        <v>2176</v>
      </c>
      <c r="B376" s="113" t="s">
        <v>1842</v>
      </c>
      <c r="C376" s="66" t="s">
        <v>79</v>
      </c>
      <c r="D376" s="113"/>
      <c r="E376" s="113"/>
      <c r="F376" s="155">
        <v>9</v>
      </c>
      <c r="G376" s="141">
        <f t="shared" si="5"/>
        <v>8449.6999999999989</v>
      </c>
      <c r="H376" s="113">
        <v>8324.4</v>
      </c>
      <c r="I376" s="113">
        <v>7523.28</v>
      </c>
      <c r="J376" s="113">
        <v>125.3</v>
      </c>
      <c r="K376" s="117">
        <v>16394.134964285699</v>
      </c>
      <c r="L376" s="117">
        <v>46035.074515617598</v>
      </c>
      <c r="M376" s="117">
        <v>9326.1315571332107</v>
      </c>
      <c r="N376" s="117">
        <v>4824.9361599818903</v>
      </c>
      <c r="O376" s="117">
        <v>9.1677599999999998E-2</v>
      </c>
      <c r="P376" s="117">
        <v>1.9974200000000001E-2</v>
      </c>
      <c r="Q376" s="117">
        <v>0</v>
      </c>
      <c r="R376" s="117">
        <v>0</v>
      </c>
      <c r="S376" s="117">
        <v>5.4438999999999998E-3</v>
      </c>
      <c r="T376" s="117">
        <v>5.6959095898091103E-2</v>
      </c>
      <c r="U376" s="117">
        <v>0</v>
      </c>
      <c r="V376" s="117">
        <v>1</v>
      </c>
      <c r="W376" s="117">
        <v>2.9590499999999999E-2</v>
      </c>
      <c r="X376" s="117">
        <v>0.15523899999999999</v>
      </c>
      <c r="Y376" s="117">
        <v>9.3848000000000004E-3</v>
      </c>
      <c r="Z376" s="117">
        <v>1.0756999999999999E-2</v>
      </c>
      <c r="AA376" s="117">
        <v>1.74237E-2</v>
      </c>
      <c r="AB376" s="117">
        <v>8.4960999999999995E-3</v>
      </c>
      <c r="AC376" s="117">
        <v>0</v>
      </c>
      <c r="AD376" s="117">
        <v>1.3013067858549599E-2</v>
      </c>
      <c r="AE376" s="117">
        <v>0</v>
      </c>
      <c r="AF376" s="117">
        <v>0.269513</v>
      </c>
      <c r="AG376" s="117">
        <v>0.576569</v>
      </c>
      <c r="AH376" s="117">
        <v>0</v>
      </c>
      <c r="AI376" s="117">
        <v>1.6039000000000001E-2</v>
      </c>
      <c r="AJ376" s="117">
        <v>0.38813300000000001</v>
      </c>
      <c r="AK376" s="117">
        <v>0</v>
      </c>
      <c r="AL376" s="117">
        <v>6.6480000000000003E-3</v>
      </c>
      <c r="AM376" s="117">
        <v>8.2799999999999999E-2</v>
      </c>
      <c r="AN376" s="125"/>
    </row>
    <row r="377" spans="1:40" ht="15" customHeight="1" x14ac:dyDescent="0.25">
      <c r="A377" s="115" t="s">
        <v>2177</v>
      </c>
      <c r="B377" s="113" t="s">
        <v>1843</v>
      </c>
      <c r="C377" s="66" t="s">
        <v>80</v>
      </c>
      <c r="D377" s="113"/>
      <c r="E377" s="113"/>
      <c r="F377" s="155">
        <v>9</v>
      </c>
      <c r="G377" s="141">
        <f t="shared" si="5"/>
        <v>3516.6</v>
      </c>
      <c r="H377" s="113">
        <v>3516.6</v>
      </c>
      <c r="I377" s="113">
        <v>3325.6</v>
      </c>
      <c r="J377" s="113">
        <v>0</v>
      </c>
      <c r="K377" s="117">
        <v>5223.5759238095297</v>
      </c>
      <c r="L377" s="117">
        <v>13903.336838872699</v>
      </c>
      <c r="M377" s="117">
        <v>2971.5356357775199</v>
      </c>
      <c r="N377" s="117">
        <v>1457.20873408225</v>
      </c>
      <c r="O377" s="117">
        <v>9.0393000000000001E-2</v>
      </c>
      <c r="P377" s="117">
        <v>1.51851E-2</v>
      </c>
      <c r="Q377" s="117">
        <v>0</v>
      </c>
      <c r="R377" s="117">
        <v>0</v>
      </c>
      <c r="S377" s="117">
        <v>9.2789999999999995E-4</v>
      </c>
      <c r="T377" s="117">
        <v>2.47789E-2</v>
      </c>
      <c r="U377" s="117">
        <v>0</v>
      </c>
      <c r="V377" s="117">
        <v>1</v>
      </c>
      <c r="W377" s="117">
        <v>2.8709700000000001E-2</v>
      </c>
      <c r="X377" s="117">
        <v>4.0499E-2</v>
      </c>
      <c r="Y377" s="117">
        <v>8.2836000000000003E-3</v>
      </c>
      <c r="Z377" s="117">
        <v>8.0245999999999998E-3</v>
      </c>
      <c r="AA377" s="117">
        <v>0</v>
      </c>
      <c r="AB377" s="117">
        <v>0</v>
      </c>
      <c r="AC377" s="117">
        <v>0</v>
      </c>
      <c r="AD377" s="117">
        <v>2.5059578733596698E-3</v>
      </c>
      <c r="AE377" s="117">
        <v>0</v>
      </c>
      <c r="AF377" s="117">
        <v>4.2200000000000001E-4</v>
      </c>
      <c r="AG377" s="117">
        <v>0.128195</v>
      </c>
      <c r="AH377" s="117">
        <v>0</v>
      </c>
      <c r="AI377" s="117">
        <v>0</v>
      </c>
      <c r="AJ377" s="117">
        <v>0.10478</v>
      </c>
      <c r="AK377" s="117">
        <v>0</v>
      </c>
      <c r="AL377" s="117">
        <v>2.2420000000000001E-3</v>
      </c>
      <c r="AM377" s="117">
        <v>3.7879999999999997E-2</v>
      </c>
      <c r="AN377" s="125"/>
    </row>
    <row r="378" spans="1:40" ht="15" customHeight="1" x14ac:dyDescent="0.25">
      <c r="A378" s="115" t="s">
        <v>2178</v>
      </c>
      <c r="B378" s="113" t="s">
        <v>1844</v>
      </c>
      <c r="C378" s="66" t="s">
        <v>81</v>
      </c>
      <c r="D378" s="113"/>
      <c r="E378" s="113"/>
      <c r="F378" s="155">
        <v>9</v>
      </c>
      <c r="G378" s="141">
        <f t="shared" si="5"/>
        <v>4153.8999999999996</v>
      </c>
      <c r="H378" s="113">
        <v>4153.8999999999996</v>
      </c>
      <c r="I378" s="113">
        <v>3762.75</v>
      </c>
      <c r="J378" s="113">
        <v>0</v>
      </c>
      <c r="K378" s="117">
        <v>7429.6482321428603</v>
      </c>
      <c r="L378" s="117">
        <v>23530.001698833501</v>
      </c>
      <c r="M378" s="117">
        <v>4226.5039898191098</v>
      </c>
      <c r="N378" s="117">
        <v>2466.1794780547398</v>
      </c>
      <c r="O378" s="117">
        <v>7.5358599999999998E-2</v>
      </c>
      <c r="P378" s="117">
        <v>1.3331600000000001E-2</v>
      </c>
      <c r="Q378" s="117">
        <v>0</v>
      </c>
      <c r="R378" s="117">
        <v>0</v>
      </c>
      <c r="S378" s="117">
        <v>2.722E-3</v>
      </c>
      <c r="T378" s="117">
        <v>2.1983023584262001E-2</v>
      </c>
      <c r="U378" s="117">
        <v>0</v>
      </c>
      <c r="V378" s="117">
        <v>1</v>
      </c>
      <c r="W378" s="117">
        <v>1.45497E-2</v>
      </c>
      <c r="X378" s="117">
        <v>7.5675999999999993E-2</v>
      </c>
      <c r="Y378" s="117">
        <v>7.3271999999999999E-3</v>
      </c>
      <c r="Z378" s="117">
        <v>7.1459000000000002E-3</v>
      </c>
      <c r="AA378" s="117">
        <v>1.1903800000000001E-2</v>
      </c>
      <c r="AB378" s="117">
        <v>3.9129999999999998E-3</v>
      </c>
      <c r="AC378" s="117">
        <v>0</v>
      </c>
      <c r="AD378" s="117">
        <v>4.3859107904149503E-3</v>
      </c>
      <c r="AE378" s="117">
        <v>0</v>
      </c>
      <c r="AF378" s="117">
        <v>0.15662599999999999</v>
      </c>
      <c r="AG378" s="117">
        <v>0.122114</v>
      </c>
      <c r="AH378" s="117">
        <v>0</v>
      </c>
      <c r="AI378" s="117">
        <v>5.1310000000000001E-3</v>
      </c>
      <c r="AJ378" s="117">
        <v>0.187171</v>
      </c>
      <c r="AK378" s="117">
        <v>0</v>
      </c>
      <c r="AL378" s="117">
        <v>2.7899999999999999E-3</v>
      </c>
      <c r="AM378" s="117">
        <v>4.1926999999999999E-2</v>
      </c>
      <c r="AN378" s="125"/>
    </row>
    <row r="379" spans="1:40" ht="15" customHeight="1" x14ac:dyDescent="0.25">
      <c r="A379" s="115" t="s">
        <v>2179</v>
      </c>
      <c r="B379" s="113" t="s">
        <v>1845</v>
      </c>
      <c r="C379" s="66" t="s">
        <v>82</v>
      </c>
      <c r="D379" s="113"/>
      <c r="E379" s="113"/>
      <c r="F379" s="155">
        <v>9</v>
      </c>
      <c r="G379" s="141">
        <f t="shared" si="5"/>
        <v>4247.05</v>
      </c>
      <c r="H379" s="113">
        <v>4247.05</v>
      </c>
      <c r="I379" s="113">
        <v>3836.55</v>
      </c>
      <c r="J379" s="113">
        <v>0</v>
      </c>
      <c r="K379" s="117">
        <v>7257.61282738095</v>
      </c>
      <c r="L379" s="117">
        <v>23696.170450769099</v>
      </c>
      <c r="M379" s="117">
        <v>4128.6382091121995</v>
      </c>
      <c r="N379" s="117">
        <v>2483.5956249451101</v>
      </c>
      <c r="O379" s="117">
        <v>7.54576E-2</v>
      </c>
      <c r="P379" s="117">
        <v>1.3431E-2</v>
      </c>
      <c r="Q379" s="117">
        <v>0</v>
      </c>
      <c r="R379" s="117">
        <v>0</v>
      </c>
      <c r="S379" s="117">
        <v>2.722E-3</v>
      </c>
      <c r="T379" s="117">
        <v>2.18267505286379E-2</v>
      </c>
      <c r="U379" s="117">
        <v>0</v>
      </c>
      <c r="V379" s="117">
        <v>1</v>
      </c>
      <c r="W379" s="117">
        <v>1.43949E-2</v>
      </c>
      <c r="X379" s="117">
        <v>7.5449000000000002E-2</v>
      </c>
      <c r="Y379" s="117">
        <v>7.3994000000000004E-3</v>
      </c>
      <c r="Z379" s="117">
        <v>7.1983999999999998E-3</v>
      </c>
      <c r="AA379" s="117">
        <v>1.2194200000000001E-2</v>
      </c>
      <c r="AB379" s="117">
        <v>4.0152E-3</v>
      </c>
      <c r="AC379" s="117">
        <v>0</v>
      </c>
      <c r="AD379" s="117">
        <v>3.7805744108736698E-3</v>
      </c>
      <c r="AE379" s="117">
        <v>0</v>
      </c>
      <c r="AF379" s="117">
        <v>0.15373800000000001</v>
      </c>
      <c r="AG379" s="117">
        <v>0.103212</v>
      </c>
      <c r="AH379" s="117">
        <v>0</v>
      </c>
      <c r="AI379" s="117">
        <v>1.7619999999999999E-3</v>
      </c>
      <c r="AJ379" s="117">
        <v>0.183425</v>
      </c>
      <c r="AK379" s="117">
        <v>0</v>
      </c>
      <c r="AL379" s="117">
        <v>2.6450000000000002E-3</v>
      </c>
      <c r="AM379" s="117">
        <v>4.4575999999999998E-2</v>
      </c>
      <c r="AN379" s="125"/>
    </row>
    <row r="380" spans="1:40" ht="15" customHeight="1" x14ac:dyDescent="0.25">
      <c r="A380" s="115" t="s">
        <v>2180</v>
      </c>
      <c r="B380" s="113" t="s">
        <v>1846</v>
      </c>
      <c r="C380" s="66" t="s">
        <v>83</v>
      </c>
      <c r="D380" s="113"/>
      <c r="E380" s="113"/>
      <c r="F380" s="155">
        <v>9</v>
      </c>
      <c r="G380" s="141">
        <f t="shared" si="5"/>
        <v>6212</v>
      </c>
      <c r="H380" s="113">
        <v>6212</v>
      </c>
      <c r="I380" s="113">
        <v>5555.85</v>
      </c>
      <c r="J380" s="113">
        <v>0</v>
      </c>
      <c r="K380" s="117">
        <v>11184.6133928571</v>
      </c>
      <c r="L380" s="117">
        <v>37063.2046400482</v>
      </c>
      <c r="M380" s="117">
        <v>6362.5910207946399</v>
      </c>
      <c r="N380" s="117">
        <v>3884.5944783234499</v>
      </c>
      <c r="O380" s="117">
        <v>0.1155993</v>
      </c>
      <c r="P380" s="117">
        <v>2.02314E-2</v>
      </c>
      <c r="Q380" s="117">
        <v>0</v>
      </c>
      <c r="R380" s="117">
        <v>0</v>
      </c>
      <c r="S380" s="117">
        <v>4.0829999999999998E-3</v>
      </c>
      <c r="T380" s="117">
        <v>3.4968440630712402E-2</v>
      </c>
      <c r="U380" s="117">
        <v>0</v>
      </c>
      <c r="V380" s="117">
        <v>1</v>
      </c>
      <c r="W380" s="117">
        <v>2.2928899999999999E-2</v>
      </c>
      <c r="X380" s="117">
        <v>0.11570800000000001</v>
      </c>
      <c r="Y380" s="117">
        <v>1.11602E-2</v>
      </c>
      <c r="Z380" s="117">
        <v>1.08425E-2</v>
      </c>
      <c r="AA380" s="117">
        <v>1.76212E-2</v>
      </c>
      <c r="AB380" s="117">
        <v>5.7853999999999996E-3</v>
      </c>
      <c r="AC380" s="117">
        <v>0</v>
      </c>
      <c r="AD380" s="117">
        <v>4.6434145720597999E-3</v>
      </c>
      <c r="AE380" s="117">
        <v>0</v>
      </c>
      <c r="AF380" s="117">
        <v>0.27366699999999999</v>
      </c>
      <c r="AG380" s="117">
        <v>0.18610499999999999</v>
      </c>
      <c r="AH380" s="117">
        <v>0</v>
      </c>
      <c r="AI380" s="117">
        <v>5.522E-3</v>
      </c>
      <c r="AJ380" s="117">
        <v>0.24340100000000001</v>
      </c>
      <c r="AK380" s="117">
        <v>0</v>
      </c>
      <c r="AL380" s="117">
        <v>4.1660000000000004E-3</v>
      </c>
      <c r="AM380" s="117">
        <v>5.2331999999999997E-2</v>
      </c>
      <c r="AN380" s="125"/>
    </row>
    <row r="381" spans="1:40" ht="15" customHeight="1" x14ac:dyDescent="0.25">
      <c r="A381" s="115" t="s">
        <v>2181</v>
      </c>
      <c r="B381" s="113" t="s">
        <v>1847</v>
      </c>
      <c r="C381" s="66" t="s">
        <v>84</v>
      </c>
      <c r="D381" s="113"/>
      <c r="E381" s="113"/>
      <c r="F381" s="155">
        <v>9</v>
      </c>
      <c r="G381" s="141">
        <f t="shared" si="5"/>
        <v>3581.3</v>
      </c>
      <c r="H381" s="113">
        <v>3581.3</v>
      </c>
      <c r="I381" s="113">
        <v>3125.6</v>
      </c>
      <c r="J381" s="113">
        <v>0</v>
      </c>
      <c r="K381" s="117">
        <v>7775.0602047619004</v>
      </c>
      <c r="L381" s="117">
        <v>21928.956977897898</v>
      </c>
      <c r="M381" s="117">
        <v>4422.9984986829004</v>
      </c>
      <c r="N381" s="117">
        <v>2298.3739808534801</v>
      </c>
      <c r="O381" s="117">
        <v>4.8797399999999998E-2</v>
      </c>
      <c r="P381" s="117">
        <v>1.3347700000000001E-2</v>
      </c>
      <c r="Q381" s="117">
        <v>0</v>
      </c>
      <c r="R381" s="117">
        <v>0</v>
      </c>
      <c r="S381" s="117">
        <v>2.722E-3</v>
      </c>
      <c r="T381" s="117">
        <v>3.5500751583483703E-2</v>
      </c>
      <c r="U381" s="117">
        <v>0</v>
      </c>
      <c r="V381" s="117">
        <v>1</v>
      </c>
      <c r="W381" s="117">
        <v>1.28162E-2</v>
      </c>
      <c r="X381" s="117">
        <v>0.14737700000000001</v>
      </c>
      <c r="Y381" s="117">
        <v>4.7472E-3</v>
      </c>
      <c r="Z381" s="117">
        <v>7.1544E-3</v>
      </c>
      <c r="AA381" s="117">
        <v>9.9594000000000002E-3</v>
      </c>
      <c r="AB381" s="117">
        <v>3.3917999999999999E-3</v>
      </c>
      <c r="AC381" s="117">
        <v>0</v>
      </c>
      <c r="AD381" s="117">
        <v>7.4538083602545902E-3</v>
      </c>
      <c r="AE381" s="117">
        <v>0</v>
      </c>
      <c r="AF381" s="117">
        <v>0.115146</v>
      </c>
      <c r="AG381" s="117">
        <v>0.113289</v>
      </c>
      <c r="AH381" s="117">
        <v>0</v>
      </c>
      <c r="AI381" s="117">
        <v>4.5560000000000002E-3</v>
      </c>
      <c r="AJ381" s="117">
        <v>0.22831299999999999</v>
      </c>
      <c r="AK381" s="117">
        <v>0</v>
      </c>
      <c r="AL381" s="117">
        <v>2.7320000000000001E-3</v>
      </c>
      <c r="AM381" s="117">
        <v>5.7165000000000001E-2</v>
      </c>
      <c r="AN381" s="125"/>
    </row>
    <row r="382" spans="1:40" ht="15" customHeight="1" x14ac:dyDescent="0.25">
      <c r="A382" s="115" t="s">
        <v>2182</v>
      </c>
      <c r="B382" s="113" t="s">
        <v>1848</v>
      </c>
      <c r="C382" s="66" t="s">
        <v>85</v>
      </c>
      <c r="D382" s="113"/>
      <c r="E382" s="113"/>
      <c r="F382" s="155">
        <v>9</v>
      </c>
      <c r="G382" s="141">
        <f t="shared" si="5"/>
        <v>4073.8</v>
      </c>
      <c r="H382" s="113">
        <v>4073.8</v>
      </c>
      <c r="I382" s="113">
        <v>3572.6</v>
      </c>
      <c r="J382" s="113">
        <v>0</v>
      </c>
      <c r="K382" s="117">
        <v>8279.1000988095202</v>
      </c>
      <c r="L382" s="117">
        <v>23933.902949984498</v>
      </c>
      <c r="M382" s="117">
        <v>4709.7316732097797</v>
      </c>
      <c r="N382" s="117">
        <v>2508.5123681878699</v>
      </c>
      <c r="O382" s="117">
        <v>4.9064900000000002E-2</v>
      </c>
      <c r="P382" s="117">
        <v>7.6420999999999998E-3</v>
      </c>
      <c r="Q382" s="117">
        <v>0</v>
      </c>
      <c r="R382" s="117">
        <v>0</v>
      </c>
      <c r="S382" s="117">
        <v>2.722E-3</v>
      </c>
      <c r="T382" s="117">
        <v>3.4842406806555898E-2</v>
      </c>
      <c r="U382" s="117">
        <v>0</v>
      </c>
      <c r="V382" s="117">
        <v>1</v>
      </c>
      <c r="W382" s="117">
        <v>1.2803200000000001E-2</v>
      </c>
      <c r="X382" s="117">
        <v>0.149699</v>
      </c>
      <c r="Y382" s="117">
        <v>4.7971999999999997E-3</v>
      </c>
      <c r="Z382" s="117">
        <v>4.1393000000000003E-3</v>
      </c>
      <c r="AA382" s="117">
        <v>1.14357E-2</v>
      </c>
      <c r="AB382" s="117">
        <v>4.1006000000000003E-3</v>
      </c>
      <c r="AC382" s="117">
        <v>0</v>
      </c>
      <c r="AD382" s="117">
        <v>6.1945915913775998E-3</v>
      </c>
      <c r="AE382" s="117">
        <v>0</v>
      </c>
      <c r="AF382" s="117">
        <v>0.12452299999999999</v>
      </c>
      <c r="AG382" s="117">
        <v>0.17665700000000001</v>
      </c>
      <c r="AH382" s="117">
        <v>0</v>
      </c>
      <c r="AI382" s="117">
        <v>5.7120000000000001E-3</v>
      </c>
      <c r="AJ382" s="117">
        <v>0.21171699999999999</v>
      </c>
      <c r="AK382" s="117">
        <v>0</v>
      </c>
      <c r="AL382" s="117">
        <v>3.1129999999999999E-3</v>
      </c>
      <c r="AM382" s="117">
        <v>6.0546000000000003E-2</v>
      </c>
      <c r="AN382" s="125"/>
    </row>
    <row r="383" spans="1:40" ht="15" customHeight="1" x14ac:dyDescent="0.25">
      <c r="A383" s="115" t="s">
        <v>2183</v>
      </c>
      <c r="B383" s="113" t="s">
        <v>1849</v>
      </c>
      <c r="C383" s="66" t="s">
        <v>86</v>
      </c>
      <c r="D383" s="113"/>
      <c r="E383" s="113"/>
      <c r="F383" s="155">
        <v>9</v>
      </c>
      <c r="G383" s="141">
        <f t="shared" si="5"/>
        <v>4387.3</v>
      </c>
      <c r="H383" s="113">
        <v>4387.3</v>
      </c>
      <c r="I383" s="113">
        <v>3941</v>
      </c>
      <c r="J383" s="113">
        <v>0</v>
      </c>
      <c r="K383" s="117">
        <v>7357.8987857142902</v>
      </c>
      <c r="L383" s="117">
        <v>20475.4394626088</v>
      </c>
      <c r="M383" s="117">
        <v>4185.6878822292902</v>
      </c>
      <c r="N383" s="117">
        <v>2146.0308100760299</v>
      </c>
      <c r="O383" s="117">
        <v>7.3680399999999993E-2</v>
      </c>
      <c r="P383" s="117">
        <v>1.35207E-2</v>
      </c>
      <c r="Q383" s="117">
        <v>0</v>
      </c>
      <c r="R383" s="117">
        <v>0</v>
      </c>
      <c r="S383" s="117">
        <v>2.722E-3</v>
      </c>
      <c r="T383" s="117">
        <v>2.4282197667382401E-2</v>
      </c>
      <c r="U383" s="117">
        <v>0</v>
      </c>
      <c r="V383" s="117">
        <v>1</v>
      </c>
      <c r="W383" s="117">
        <v>1.5314100000000001E-2</v>
      </c>
      <c r="X383" s="117">
        <v>7.8079999999999997E-2</v>
      </c>
      <c r="Y383" s="117">
        <v>6.9262000000000004E-3</v>
      </c>
      <c r="Z383" s="117">
        <v>7.2458000000000002E-3</v>
      </c>
      <c r="AA383" s="117">
        <v>1.2606600000000001E-2</v>
      </c>
      <c r="AB383" s="117">
        <v>4.1732000000000002E-3</v>
      </c>
      <c r="AC383" s="117">
        <v>0</v>
      </c>
      <c r="AD383" s="117">
        <v>5.7873550823943796E-3</v>
      </c>
      <c r="AE383" s="117">
        <v>0</v>
      </c>
      <c r="AF383" s="117">
        <v>0.153644</v>
      </c>
      <c r="AG383" s="117">
        <v>0.117893</v>
      </c>
      <c r="AH383" s="117">
        <v>0</v>
      </c>
      <c r="AI383" s="117">
        <v>4.947E-3</v>
      </c>
      <c r="AJ383" s="117">
        <v>0.16181300000000001</v>
      </c>
      <c r="AK383" s="117">
        <v>0</v>
      </c>
      <c r="AL383" s="117">
        <v>2.9489999999999998E-3</v>
      </c>
      <c r="AM383" s="117">
        <v>5.3036E-2</v>
      </c>
      <c r="AN383" s="125"/>
    </row>
    <row r="384" spans="1:40" ht="15" customHeight="1" x14ac:dyDescent="0.25">
      <c r="A384" s="115" t="s">
        <v>2184</v>
      </c>
      <c r="B384" s="113" t="s">
        <v>1850</v>
      </c>
      <c r="C384" s="66" t="s">
        <v>87</v>
      </c>
      <c r="D384" s="113"/>
      <c r="E384" s="113"/>
      <c r="F384" s="155">
        <v>9</v>
      </c>
      <c r="G384" s="141">
        <f t="shared" si="5"/>
        <v>3936.36</v>
      </c>
      <c r="H384" s="113">
        <v>3936.36</v>
      </c>
      <c r="I384" s="113">
        <v>3499.76</v>
      </c>
      <c r="J384" s="113">
        <v>0</v>
      </c>
      <c r="K384" s="117">
        <v>8010.6060595238096</v>
      </c>
      <c r="L384" s="117">
        <v>22990.059877031701</v>
      </c>
      <c r="M384" s="117">
        <v>4556.9934690813097</v>
      </c>
      <c r="N384" s="117">
        <v>2409.5881757116899</v>
      </c>
      <c r="O384" s="117">
        <v>4.91346E-2</v>
      </c>
      <c r="P384" s="117">
        <v>1.3325200000000001E-2</v>
      </c>
      <c r="Q384" s="117">
        <v>0</v>
      </c>
      <c r="R384" s="117">
        <v>0</v>
      </c>
      <c r="S384" s="117">
        <v>2.722E-3</v>
      </c>
      <c r="T384" s="117">
        <v>3.5878260477147698E-2</v>
      </c>
      <c r="U384" s="117">
        <v>0</v>
      </c>
      <c r="V384" s="117">
        <v>1</v>
      </c>
      <c r="W384" s="117">
        <v>1.4365899999999999E-2</v>
      </c>
      <c r="X384" s="117">
        <v>0.145729</v>
      </c>
      <c r="Y384" s="117">
        <v>4.3949999999999996E-3</v>
      </c>
      <c r="Z384" s="117">
        <v>7.1425000000000004E-3</v>
      </c>
      <c r="AA384" s="117">
        <v>1.1406400000000001E-2</v>
      </c>
      <c r="AB384" s="117">
        <v>3.7339000000000001E-3</v>
      </c>
      <c r="AC384" s="117">
        <v>0</v>
      </c>
      <c r="AD384" s="117">
        <v>8.1120797769531107E-3</v>
      </c>
      <c r="AE384" s="117">
        <v>0</v>
      </c>
      <c r="AF384" s="117">
        <v>0.13129199999999999</v>
      </c>
      <c r="AG384" s="117">
        <v>0.13167799999999999</v>
      </c>
      <c r="AH384" s="117">
        <v>0</v>
      </c>
      <c r="AI384" s="117">
        <v>4.2300000000000003E-3</v>
      </c>
      <c r="AJ384" s="117">
        <v>0.21155399999999999</v>
      </c>
      <c r="AK384" s="117">
        <v>0</v>
      </c>
      <c r="AL384" s="117">
        <v>2.7499999999999998E-3</v>
      </c>
      <c r="AM384" s="117">
        <v>5.7265999999999997E-2</v>
      </c>
      <c r="AN384" s="125"/>
    </row>
    <row r="385" spans="1:40" ht="15" customHeight="1" x14ac:dyDescent="0.25">
      <c r="A385" s="115" t="s">
        <v>2185</v>
      </c>
      <c r="B385" s="113" t="s">
        <v>1851</v>
      </c>
      <c r="C385" s="66" t="s">
        <v>88</v>
      </c>
      <c r="D385" s="113"/>
      <c r="E385" s="113"/>
      <c r="F385" s="155">
        <v>9</v>
      </c>
      <c r="G385" s="141">
        <f t="shared" si="5"/>
        <v>6307.74</v>
      </c>
      <c r="H385" s="113">
        <v>6307.74</v>
      </c>
      <c r="I385" s="113">
        <v>5617.75</v>
      </c>
      <c r="J385" s="113">
        <v>0</v>
      </c>
      <c r="K385" s="117">
        <v>8478.5963690476201</v>
      </c>
      <c r="L385" s="117">
        <v>31510.7602935861</v>
      </c>
      <c r="M385" s="117">
        <v>4823.2191164601199</v>
      </c>
      <c r="N385" s="117">
        <v>3302.6427863707599</v>
      </c>
      <c r="O385" s="117">
        <v>0.1144083</v>
      </c>
      <c r="P385" s="117">
        <v>2.0266699999999999E-2</v>
      </c>
      <c r="Q385" s="117">
        <v>0</v>
      </c>
      <c r="R385" s="117">
        <v>0</v>
      </c>
      <c r="S385" s="117">
        <v>4.0829999999999998E-3</v>
      </c>
      <c r="T385" s="117">
        <v>3.6927225737987499E-2</v>
      </c>
      <c r="U385" s="117">
        <v>0</v>
      </c>
      <c r="V385" s="117">
        <v>1</v>
      </c>
      <c r="W385" s="117">
        <v>2.2154099999999999E-2</v>
      </c>
      <c r="X385" s="117">
        <v>0.114287</v>
      </c>
      <c r="Y385" s="117">
        <v>1.11523E-2</v>
      </c>
      <c r="Z385" s="117">
        <v>1.08611E-2</v>
      </c>
      <c r="AA385" s="117">
        <v>1.8163599999999998E-2</v>
      </c>
      <c r="AB385" s="117">
        <v>5.8431000000000004E-3</v>
      </c>
      <c r="AC385" s="117">
        <v>0</v>
      </c>
      <c r="AD385" s="117">
        <v>6.7582696724843797E-3</v>
      </c>
      <c r="AE385" s="117">
        <v>0</v>
      </c>
      <c r="AF385" s="117">
        <v>0</v>
      </c>
      <c r="AG385" s="117">
        <v>0.16190499999999999</v>
      </c>
      <c r="AH385" s="117">
        <v>0</v>
      </c>
      <c r="AI385" s="117">
        <v>1.9453000000000002E-2</v>
      </c>
      <c r="AJ385" s="117">
        <v>0.161665</v>
      </c>
      <c r="AK385" s="117">
        <v>0</v>
      </c>
      <c r="AL385" s="117">
        <v>4.1580000000000002E-3</v>
      </c>
      <c r="AM385" s="117">
        <v>6.8330000000000002E-2</v>
      </c>
      <c r="AN385" s="125"/>
    </row>
    <row r="386" spans="1:40" ht="15" customHeight="1" x14ac:dyDescent="0.25">
      <c r="A386" s="115" t="s">
        <v>2186</v>
      </c>
      <c r="B386" s="113" t="s">
        <v>1852</v>
      </c>
      <c r="C386" s="66" t="s">
        <v>89</v>
      </c>
      <c r="D386" s="113"/>
      <c r="E386" s="113"/>
      <c r="F386" s="155">
        <v>9</v>
      </c>
      <c r="G386" s="141">
        <f t="shared" si="5"/>
        <v>6324.72</v>
      </c>
      <c r="H386" s="113">
        <v>6280.52</v>
      </c>
      <c r="I386" s="113">
        <v>5627.23</v>
      </c>
      <c r="J386" s="113">
        <v>44.2</v>
      </c>
      <c r="K386" s="117">
        <v>8648.2412261904792</v>
      </c>
      <c r="L386" s="117">
        <v>31007.6193216625</v>
      </c>
      <c r="M386" s="117">
        <v>4919.7249863429797</v>
      </c>
      <c r="N386" s="117">
        <v>3249.9085811034502</v>
      </c>
      <c r="O386" s="117">
        <v>0.1139129</v>
      </c>
      <c r="P386" s="117">
        <v>2.0308300000000001E-2</v>
      </c>
      <c r="Q386" s="117">
        <v>0</v>
      </c>
      <c r="R386" s="117">
        <v>0</v>
      </c>
      <c r="S386" s="117">
        <v>4.0829999999999998E-3</v>
      </c>
      <c r="T386" s="117">
        <v>3.7169253726488501E-2</v>
      </c>
      <c r="U386" s="117">
        <v>0</v>
      </c>
      <c r="V386" s="117">
        <v>1</v>
      </c>
      <c r="W386" s="117">
        <v>2.1753600000000001E-2</v>
      </c>
      <c r="X386" s="117">
        <v>0.11613800000000001</v>
      </c>
      <c r="Y386" s="117">
        <v>1.1167099999999999E-2</v>
      </c>
      <c r="Z386" s="117">
        <v>1.08831E-2</v>
      </c>
      <c r="AA386" s="117">
        <v>1.7767499999999999E-2</v>
      </c>
      <c r="AB386" s="117">
        <v>5.8409999999999998E-3</v>
      </c>
      <c r="AC386" s="117">
        <v>0</v>
      </c>
      <c r="AD386" s="117">
        <v>6.7843477709390301E-3</v>
      </c>
      <c r="AE386" s="117">
        <v>0</v>
      </c>
      <c r="AF386" s="117">
        <v>0</v>
      </c>
      <c r="AG386" s="117">
        <v>0.16539000000000001</v>
      </c>
      <c r="AH386" s="117">
        <v>0</v>
      </c>
      <c r="AI386" s="117">
        <v>1.9126000000000001E-2</v>
      </c>
      <c r="AJ386" s="117">
        <v>0.17815500000000001</v>
      </c>
      <c r="AK386" s="117">
        <v>0</v>
      </c>
      <c r="AL386" s="117">
        <v>4.1339999999999997E-3</v>
      </c>
      <c r="AM386" s="117">
        <v>6.7747000000000002E-2</v>
      </c>
      <c r="AN386" s="125"/>
    </row>
    <row r="387" spans="1:40" ht="15" customHeight="1" x14ac:dyDescent="0.25">
      <c r="A387" s="115" t="s">
        <v>2187</v>
      </c>
      <c r="B387" s="113" t="s">
        <v>1853</v>
      </c>
      <c r="C387" s="66" t="s">
        <v>90</v>
      </c>
      <c r="D387" s="113"/>
      <c r="E387" s="113"/>
      <c r="F387" s="155">
        <v>9</v>
      </c>
      <c r="G387" s="141">
        <f t="shared" si="5"/>
        <v>6335.19</v>
      </c>
      <c r="H387" s="113">
        <v>6335.19</v>
      </c>
      <c r="I387" s="113">
        <v>5643.22</v>
      </c>
      <c r="J387" s="113">
        <v>0</v>
      </c>
      <c r="K387" s="117">
        <v>8759.1248452381005</v>
      </c>
      <c r="L387" s="117">
        <v>28930.932651774401</v>
      </c>
      <c r="M387" s="117">
        <v>4982.8033507105902</v>
      </c>
      <c r="N387" s="117">
        <v>3032.2510512324802</v>
      </c>
      <c r="O387" s="117">
        <v>0.114093</v>
      </c>
      <c r="P387" s="117">
        <v>2.0196100000000002E-2</v>
      </c>
      <c r="Q387" s="117">
        <v>0</v>
      </c>
      <c r="R387" s="117">
        <v>0</v>
      </c>
      <c r="S387" s="117">
        <v>4.0829999999999998E-3</v>
      </c>
      <c r="T387" s="117">
        <v>3.6502747737279399E-2</v>
      </c>
      <c r="U387" s="117">
        <v>0</v>
      </c>
      <c r="V387" s="117">
        <v>1</v>
      </c>
      <c r="W387" s="117">
        <v>2.2192900000000002E-2</v>
      </c>
      <c r="X387" s="117">
        <v>0.113048</v>
      </c>
      <c r="Y387" s="117">
        <v>1.10933E-2</v>
      </c>
      <c r="Z387" s="117">
        <v>1.0823899999999999E-2</v>
      </c>
      <c r="AA387" s="117">
        <v>1.82703E-2</v>
      </c>
      <c r="AB387" s="117">
        <v>5.8713000000000003E-3</v>
      </c>
      <c r="AC387" s="117">
        <v>0</v>
      </c>
      <c r="AD387" s="117">
        <v>6.71252006064649E-3</v>
      </c>
      <c r="AE387" s="117">
        <v>0</v>
      </c>
      <c r="AF387" s="117">
        <v>0</v>
      </c>
      <c r="AG387" s="117">
        <v>0.17207900000000001</v>
      </c>
      <c r="AH387" s="117">
        <v>0</v>
      </c>
      <c r="AI387" s="117">
        <v>1.9094E-2</v>
      </c>
      <c r="AJ387" s="117">
        <v>0.18453600000000001</v>
      </c>
      <c r="AK387" s="117">
        <v>0</v>
      </c>
      <c r="AL387" s="117">
        <v>4.1339999999999997E-3</v>
      </c>
      <c r="AM387" s="117">
        <v>7.3165999999999995E-2</v>
      </c>
      <c r="AN387" s="125"/>
    </row>
    <row r="388" spans="1:40" ht="15" customHeight="1" x14ac:dyDescent="0.25">
      <c r="A388" s="115" t="s">
        <v>2188</v>
      </c>
      <c r="B388" s="113" t="s">
        <v>1854</v>
      </c>
      <c r="C388" s="66" t="s">
        <v>91</v>
      </c>
      <c r="D388" s="113"/>
      <c r="E388" s="113"/>
      <c r="F388" s="155">
        <v>9</v>
      </c>
      <c r="G388" s="141">
        <f t="shared" si="5"/>
        <v>6347.35</v>
      </c>
      <c r="H388" s="113">
        <v>6232.25</v>
      </c>
      <c r="I388" s="113">
        <v>5656.19</v>
      </c>
      <c r="J388" s="113">
        <v>115.1</v>
      </c>
      <c r="K388" s="117">
        <v>8522.5816666666706</v>
      </c>
      <c r="L388" s="117">
        <v>28396.711602550899</v>
      </c>
      <c r="M388" s="117">
        <v>4848.2410327166699</v>
      </c>
      <c r="N388" s="117">
        <v>2976.2593430633601</v>
      </c>
      <c r="O388" s="117">
        <v>0.1134175</v>
      </c>
      <c r="P388" s="117">
        <v>2.02314E-2</v>
      </c>
      <c r="Q388" s="117">
        <v>0</v>
      </c>
      <c r="R388" s="117">
        <v>0</v>
      </c>
      <c r="S388" s="117">
        <v>4.0829999999999998E-3</v>
      </c>
      <c r="T388" s="117">
        <v>3.6714522932745297E-2</v>
      </c>
      <c r="U388" s="117">
        <v>0</v>
      </c>
      <c r="V388" s="117">
        <v>1</v>
      </c>
      <c r="W388" s="117">
        <v>2.17795E-2</v>
      </c>
      <c r="X388" s="117">
        <v>0.11133899999999999</v>
      </c>
      <c r="Y388" s="117">
        <v>1.1074499999999999E-2</v>
      </c>
      <c r="Z388" s="117">
        <v>1.08425E-2</v>
      </c>
      <c r="AA388" s="117">
        <v>1.82703E-2</v>
      </c>
      <c r="AB388" s="117">
        <v>5.8758999999999999E-3</v>
      </c>
      <c r="AC388" s="117">
        <v>0</v>
      </c>
      <c r="AD388" s="117">
        <v>6.7354520029400998E-3</v>
      </c>
      <c r="AE388" s="117">
        <v>0</v>
      </c>
      <c r="AF388" s="117">
        <v>0</v>
      </c>
      <c r="AG388" s="117">
        <v>0.17022100000000001</v>
      </c>
      <c r="AH388" s="117">
        <v>0</v>
      </c>
      <c r="AI388" s="117">
        <v>1.9165000000000001E-2</v>
      </c>
      <c r="AJ388" s="117">
        <v>0.159052</v>
      </c>
      <c r="AK388" s="117">
        <v>0</v>
      </c>
      <c r="AL388" s="117">
        <v>3.8969999999999999E-3</v>
      </c>
      <c r="AM388" s="117">
        <v>7.4059E-2</v>
      </c>
      <c r="AN388" s="125"/>
    </row>
    <row r="389" spans="1:40" ht="15" customHeight="1" x14ac:dyDescent="0.25">
      <c r="A389" s="115" t="s">
        <v>2189</v>
      </c>
      <c r="B389" s="113" t="s">
        <v>1855</v>
      </c>
      <c r="C389" s="66" t="s">
        <v>92</v>
      </c>
      <c r="D389" s="113"/>
      <c r="E389" s="113"/>
      <c r="F389" s="155">
        <v>9</v>
      </c>
      <c r="G389" s="141">
        <f t="shared" si="5"/>
        <v>2405.4</v>
      </c>
      <c r="H389" s="113">
        <v>2076.5</v>
      </c>
      <c r="I389" s="113">
        <v>2076.5</v>
      </c>
      <c r="J389" s="113">
        <v>328.9</v>
      </c>
      <c r="K389" s="117">
        <v>4338.2969633333296</v>
      </c>
      <c r="L389" s="117">
        <v>12549.861650786001</v>
      </c>
      <c r="M389" s="117">
        <v>2467.9269935314301</v>
      </c>
      <c r="N389" s="117">
        <v>1315.35099961888</v>
      </c>
      <c r="O389" s="117">
        <v>3.13178E-2</v>
      </c>
      <c r="P389" s="117">
        <v>4.875E-3</v>
      </c>
      <c r="Q389" s="117">
        <v>0</v>
      </c>
      <c r="R389" s="117">
        <v>0</v>
      </c>
      <c r="S389" s="117">
        <v>1.361E-3</v>
      </c>
      <c r="T389" s="117">
        <v>1.37439213256295E-2</v>
      </c>
      <c r="U389" s="117">
        <v>0</v>
      </c>
      <c r="V389" s="117">
        <v>1</v>
      </c>
      <c r="W389" s="117">
        <v>1.0171899999999999E-2</v>
      </c>
      <c r="X389" s="117">
        <v>3.9134000000000002E-2</v>
      </c>
      <c r="Y389" s="117">
        <v>2.9221E-3</v>
      </c>
      <c r="Z389" s="117">
        <v>2.6266000000000002E-3</v>
      </c>
      <c r="AA389" s="117">
        <v>4.9094000000000004E-3</v>
      </c>
      <c r="AB389" s="117">
        <v>2.2217000000000001E-3</v>
      </c>
      <c r="AC389" s="117">
        <v>0</v>
      </c>
      <c r="AD389" s="117">
        <v>2.2126454523817298E-3</v>
      </c>
      <c r="AE389" s="117">
        <v>0</v>
      </c>
      <c r="AF389" s="117">
        <v>0.10194599999999999</v>
      </c>
      <c r="AG389" s="117">
        <v>9.6171999999999994E-2</v>
      </c>
      <c r="AH389" s="117">
        <v>0</v>
      </c>
      <c r="AI389" s="117">
        <v>0</v>
      </c>
      <c r="AJ389" s="117">
        <v>0.109482</v>
      </c>
      <c r="AK389" s="117">
        <v>0</v>
      </c>
      <c r="AL389" s="117">
        <v>1.438E-3</v>
      </c>
      <c r="AM389" s="117">
        <v>2.7314999999999999E-2</v>
      </c>
      <c r="AN389" s="125"/>
    </row>
    <row r="390" spans="1:40" ht="15" customHeight="1" x14ac:dyDescent="0.25">
      <c r="A390" s="115" t="s">
        <v>2190</v>
      </c>
      <c r="B390" s="113" t="s">
        <v>1856</v>
      </c>
      <c r="C390" s="66" t="s">
        <v>421</v>
      </c>
      <c r="D390" s="113"/>
      <c r="E390" s="113"/>
      <c r="F390" s="155">
        <v>10</v>
      </c>
      <c r="G390" s="141">
        <f t="shared" si="5"/>
        <v>2696.4</v>
      </c>
      <c r="H390" s="113">
        <v>2635.5</v>
      </c>
      <c r="I390" s="113">
        <v>2426.8000000000002</v>
      </c>
      <c r="J390" s="113">
        <v>60.9</v>
      </c>
      <c r="K390" s="117">
        <v>4345.2173547619104</v>
      </c>
      <c r="L390" s="117">
        <v>12960.660296263501</v>
      </c>
      <c r="M390" s="117">
        <v>2471.8637966033998</v>
      </c>
      <c r="N390" s="117">
        <v>1358.40680565138</v>
      </c>
      <c r="O390" s="117">
        <v>3.7743199999999998E-2</v>
      </c>
      <c r="P390" s="117">
        <v>6.3166000000000003E-3</v>
      </c>
      <c r="Q390" s="117">
        <v>0</v>
      </c>
      <c r="R390" s="117">
        <v>0</v>
      </c>
      <c r="S390" s="117">
        <v>1.4538000000000001E-3</v>
      </c>
      <c r="T390" s="117">
        <v>1.3064297090229601E-2</v>
      </c>
      <c r="U390" s="117">
        <v>0</v>
      </c>
      <c r="V390" s="117">
        <v>1</v>
      </c>
      <c r="W390" s="117">
        <v>7.9962999999999996E-3</v>
      </c>
      <c r="X390" s="117">
        <v>4.6424E-2</v>
      </c>
      <c r="Y390" s="117">
        <v>3.4634000000000002E-3</v>
      </c>
      <c r="Z390" s="117">
        <v>3.3884000000000002E-3</v>
      </c>
      <c r="AA390" s="117">
        <v>5.2693999999999996E-3</v>
      </c>
      <c r="AB390" s="117">
        <v>2.7079000000000001E-3</v>
      </c>
      <c r="AC390" s="117">
        <v>0</v>
      </c>
      <c r="AD390" s="117">
        <v>3.9050051597894898E-3</v>
      </c>
      <c r="AE390" s="117">
        <v>0</v>
      </c>
      <c r="AF390" s="117">
        <v>9.6217999999999998E-2</v>
      </c>
      <c r="AG390" s="117">
        <v>5.9748000000000002E-2</v>
      </c>
      <c r="AH390" s="117">
        <v>0</v>
      </c>
      <c r="AI390" s="117">
        <v>2.1800000000000001E-3</v>
      </c>
      <c r="AJ390" s="117">
        <v>0.123848</v>
      </c>
      <c r="AK390" s="117">
        <v>0</v>
      </c>
      <c r="AL390" s="117">
        <v>1.74E-3</v>
      </c>
      <c r="AM390" s="117">
        <v>2.213E-2</v>
      </c>
      <c r="AN390" s="125"/>
    </row>
    <row r="391" spans="1:40" ht="15" customHeight="1" x14ac:dyDescent="0.25">
      <c r="A391" s="115" t="s">
        <v>2191</v>
      </c>
      <c r="B391" s="113" t="s">
        <v>1857</v>
      </c>
      <c r="C391" s="66" t="s">
        <v>422</v>
      </c>
      <c r="D391" s="113"/>
      <c r="E391" s="113"/>
      <c r="F391" s="155">
        <v>10</v>
      </c>
      <c r="G391" s="141">
        <f t="shared" si="5"/>
        <v>2605.5</v>
      </c>
      <c r="H391" s="113">
        <v>2605.5</v>
      </c>
      <c r="I391" s="113">
        <v>2115.1999999999998</v>
      </c>
      <c r="J391" s="113">
        <v>0</v>
      </c>
      <c r="K391" s="117">
        <v>3925.03811428571</v>
      </c>
      <c r="L391" s="117">
        <v>11669.008416722099</v>
      </c>
      <c r="M391" s="117">
        <v>2232.8364320737101</v>
      </c>
      <c r="N391" s="117">
        <v>1223.0287721566499</v>
      </c>
      <c r="O391" s="117">
        <v>3.7996700000000001E-2</v>
      </c>
      <c r="P391" s="117">
        <v>7.4443E-3</v>
      </c>
      <c r="Q391" s="117">
        <v>0</v>
      </c>
      <c r="R391" s="117">
        <v>0</v>
      </c>
      <c r="S391" s="117">
        <v>9.2789999999999995E-4</v>
      </c>
      <c r="T391" s="117">
        <v>1.13411275284146E-2</v>
      </c>
      <c r="U391" s="117">
        <v>0</v>
      </c>
      <c r="V391" s="117">
        <v>1</v>
      </c>
      <c r="W391" s="117">
        <v>8.1899999999999994E-3</v>
      </c>
      <c r="X391" s="117">
        <v>4.7266000000000002E-2</v>
      </c>
      <c r="Y391" s="117">
        <v>3.9132999999999998E-3</v>
      </c>
      <c r="Z391" s="117">
        <v>3.9843999999999999E-3</v>
      </c>
      <c r="AA391" s="117">
        <v>7.3273000000000001E-3</v>
      </c>
      <c r="AB391" s="117">
        <v>2.4358000000000001E-3</v>
      </c>
      <c r="AC391" s="117">
        <v>0</v>
      </c>
      <c r="AD391" s="117">
        <v>1.6052452562126799E-3</v>
      </c>
      <c r="AE391" s="117">
        <v>0</v>
      </c>
      <c r="AF391" s="117">
        <v>7.9334000000000002E-2</v>
      </c>
      <c r="AG391" s="117">
        <v>3.8683000000000002E-2</v>
      </c>
      <c r="AH391" s="117">
        <v>0</v>
      </c>
      <c r="AI391" s="117">
        <v>3.8909999999999999E-3</v>
      </c>
      <c r="AJ391" s="117">
        <v>9.8919999999999994E-2</v>
      </c>
      <c r="AK391" s="117">
        <v>0</v>
      </c>
      <c r="AL391" s="117">
        <v>1.65E-3</v>
      </c>
      <c r="AM391" s="117">
        <v>2.6234E-2</v>
      </c>
      <c r="AN391" s="125"/>
    </row>
    <row r="392" spans="1:40" ht="15" customHeight="1" x14ac:dyDescent="0.25">
      <c r="A392" s="115" t="s">
        <v>2192</v>
      </c>
      <c r="B392" s="113" t="s">
        <v>1858</v>
      </c>
      <c r="C392" s="66" t="s">
        <v>423</v>
      </c>
      <c r="D392" s="113"/>
      <c r="E392" s="113"/>
      <c r="F392" s="155">
        <v>10</v>
      </c>
      <c r="G392" s="141">
        <f t="shared" si="5"/>
        <v>4661.7</v>
      </c>
      <c r="H392" s="113">
        <v>4661.7</v>
      </c>
      <c r="I392" s="113">
        <v>4251.7</v>
      </c>
      <c r="J392" s="113">
        <v>0</v>
      </c>
      <c r="K392" s="117">
        <v>7642.9192499999999</v>
      </c>
      <c r="L392" s="117">
        <v>21998.655504398699</v>
      </c>
      <c r="M392" s="117">
        <v>4347.8274737475003</v>
      </c>
      <c r="N392" s="117">
        <v>2305.6790834160302</v>
      </c>
      <c r="O392" s="117">
        <v>6.9989999999999997E-2</v>
      </c>
      <c r="P392" s="117">
        <v>1.45875E-2</v>
      </c>
      <c r="Q392" s="117">
        <v>0</v>
      </c>
      <c r="R392" s="117">
        <v>0</v>
      </c>
      <c r="S392" s="117">
        <v>2.9074999999999999E-3</v>
      </c>
      <c r="T392" s="117">
        <v>2.4180813219364501E-2</v>
      </c>
      <c r="U392" s="117">
        <v>0</v>
      </c>
      <c r="V392" s="117">
        <v>1</v>
      </c>
      <c r="W392" s="117">
        <v>1.6380100000000002E-2</v>
      </c>
      <c r="X392" s="117">
        <v>8.4058999999999995E-2</v>
      </c>
      <c r="Y392" s="117">
        <v>6.7112999999999999E-3</v>
      </c>
      <c r="Z392" s="117">
        <v>7.8095999999999999E-3</v>
      </c>
      <c r="AA392" s="117">
        <v>1.35567E-2</v>
      </c>
      <c r="AB392" s="117">
        <v>4.4805000000000001E-3</v>
      </c>
      <c r="AC392" s="117">
        <v>0</v>
      </c>
      <c r="AD392" s="117">
        <v>4.6435586501080402E-3</v>
      </c>
      <c r="AE392" s="117">
        <v>0</v>
      </c>
      <c r="AF392" s="117">
        <v>0.166023</v>
      </c>
      <c r="AG392" s="117">
        <v>7.8414999999999999E-2</v>
      </c>
      <c r="AH392" s="117">
        <v>0</v>
      </c>
      <c r="AI392" s="117">
        <v>4.3800000000000002E-3</v>
      </c>
      <c r="AJ392" s="117">
        <v>0.211644</v>
      </c>
      <c r="AK392" s="117">
        <v>0</v>
      </c>
      <c r="AL392" s="117">
        <v>2.8879999999999999E-3</v>
      </c>
      <c r="AM392" s="117">
        <v>4.6209E-2</v>
      </c>
      <c r="AN392" s="125"/>
    </row>
    <row r="393" spans="1:40" ht="15" customHeight="1" x14ac:dyDescent="0.25">
      <c r="A393" s="115" t="s">
        <v>2193</v>
      </c>
      <c r="B393" s="113" t="s">
        <v>1859</v>
      </c>
      <c r="C393" s="66" t="s">
        <v>424</v>
      </c>
      <c r="D393" s="113"/>
      <c r="E393" s="113"/>
      <c r="F393" s="155">
        <v>10</v>
      </c>
      <c r="G393" s="141">
        <f t="shared" si="5"/>
        <v>4850.6500000000005</v>
      </c>
      <c r="H393" s="113">
        <v>4786.05</v>
      </c>
      <c r="I393" s="113">
        <v>4445.1499999999996</v>
      </c>
      <c r="J393" s="113">
        <v>64.599999999999994</v>
      </c>
      <c r="K393" s="117">
        <v>8444.9744166666696</v>
      </c>
      <c r="L393" s="117">
        <v>25240.890399306201</v>
      </c>
      <c r="M393" s="117">
        <v>4804.0925964091703</v>
      </c>
      <c r="N393" s="117">
        <v>2645.49772275128</v>
      </c>
      <c r="O393" s="117">
        <v>7.8231700000000001E-2</v>
      </c>
      <c r="P393" s="117">
        <v>1.2924400000000001E-2</v>
      </c>
      <c r="Q393" s="117">
        <v>0</v>
      </c>
      <c r="R393" s="117">
        <v>0</v>
      </c>
      <c r="S393" s="117">
        <v>2.9074999999999999E-3</v>
      </c>
      <c r="T393" s="117">
        <v>2.5194969816480998E-2</v>
      </c>
      <c r="U393" s="117">
        <v>0</v>
      </c>
      <c r="V393" s="117">
        <v>1</v>
      </c>
      <c r="W393" s="117">
        <v>1.6380100000000002E-2</v>
      </c>
      <c r="X393" s="117">
        <v>8.5448999999999997E-2</v>
      </c>
      <c r="Y393" s="117">
        <v>7.3439999999999998E-3</v>
      </c>
      <c r="Z393" s="117">
        <v>6.6054E-3</v>
      </c>
      <c r="AA393" s="117">
        <v>9.0267000000000003E-3</v>
      </c>
      <c r="AB393" s="117">
        <v>3.7843999999999998E-3</v>
      </c>
      <c r="AC393" s="117">
        <v>0</v>
      </c>
      <c r="AD393" s="117">
        <v>4.4219253478140303E-3</v>
      </c>
      <c r="AE393" s="117">
        <v>1.0375E-3</v>
      </c>
      <c r="AF393" s="117">
        <v>0.21867400000000001</v>
      </c>
      <c r="AG393" s="117">
        <v>0.106859</v>
      </c>
      <c r="AH393" s="117">
        <v>0</v>
      </c>
      <c r="AI393" s="117">
        <v>9.7920000000000004E-3</v>
      </c>
      <c r="AJ393" s="117">
        <v>0.21693299999999999</v>
      </c>
      <c r="AK393" s="117">
        <v>0</v>
      </c>
      <c r="AL393" s="117">
        <v>3.1289999999999998E-3</v>
      </c>
      <c r="AM393" s="117">
        <v>4.3284999999999997E-2</v>
      </c>
      <c r="AN393" s="125"/>
    </row>
    <row r="394" spans="1:40" ht="15" customHeight="1" x14ac:dyDescent="0.25">
      <c r="A394" s="115" t="s">
        <v>2194</v>
      </c>
      <c r="B394" s="113" t="s">
        <v>1860</v>
      </c>
      <c r="C394" s="66" t="s">
        <v>425</v>
      </c>
      <c r="D394" s="113"/>
      <c r="E394" s="113"/>
      <c r="F394" s="155">
        <v>10</v>
      </c>
      <c r="G394" s="141">
        <f t="shared" si="5"/>
        <v>2744.2</v>
      </c>
      <c r="H394" s="113">
        <v>2744.2</v>
      </c>
      <c r="I394" s="113">
        <v>2472.6999999999998</v>
      </c>
      <c r="J394" s="113">
        <v>0</v>
      </c>
      <c r="K394" s="117">
        <v>4650.4159309523802</v>
      </c>
      <c r="L394" s="117">
        <v>13119.7659468535</v>
      </c>
      <c r="M394" s="117">
        <v>2645.4821106408799</v>
      </c>
      <c r="N394" s="117">
        <v>1375.08266888972</v>
      </c>
      <c r="O394" s="117">
        <v>3.7760000000000002E-2</v>
      </c>
      <c r="P394" s="117">
        <v>6.2462000000000004E-3</v>
      </c>
      <c r="Q394" s="117">
        <v>0</v>
      </c>
      <c r="R394" s="117">
        <v>0</v>
      </c>
      <c r="S394" s="117">
        <v>1.4538000000000001E-3</v>
      </c>
      <c r="T394" s="117">
        <v>1.30849672242265E-2</v>
      </c>
      <c r="U394" s="117">
        <v>0</v>
      </c>
      <c r="V394" s="117">
        <v>1</v>
      </c>
      <c r="W394" s="117">
        <v>8.1899999999999994E-3</v>
      </c>
      <c r="X394" s="117">
        <v>4.5675E-2</v>
      </c>
      <c r="Y394" s="117">
        <v>3.4131000000000001E-3</v>
      </c>
      <c r="Z394" s="117">
        <v>3.3511999999999999E-3</v>
      </c>
      <c r="AA394" s="117">
        <v>5.7476999999999997E-3</v>
      </c>
      <c r="AB394" s="117">
        <v>1.9070000000000001E-3</v>
      </c>
      <c r="AC394" s="117">
        <v>0</v>
      </c>
      <c r="AD394" s="117">
        <v>3.12565343828578E-3</v>
      </c>
      <c r="AE394" s="117">
        <v>0</v>
      </c>
      <c r="AF394" s="117">
        <v>8.2211000000000006E-2</v>
      </c>
      <c r="AG394" s="117">
        <v>9.0838000000000002E-2</v>
      </c>
      <c r="AH394" s="117">
        <v>0</v>
      </c>
      <c r="AI394" s="117">
        <v>4.4320000000000002E-3</v>
      </c>
      <c r="AJ394" s="117">
        <v>0.13933100000000001</v>
      </c>
      <c r="AK394" s="117">
        <v>0</v>
      </c>
      <c r="AL394" s="117">
        <v>1.699E-3</v>
      </c>
      <c r="AM394" s="117">
        <v>3.0470000000000001E-2</v>
      </c>
      <c r="AN394" s="125"/>
    </row>
    <row r="395" spans="1:40" ht="15" customHeight="1" x14ac:dyDescent="0.25">
      <c r="A395" s="115" t="s">
        <v>2195</v>
      </c>
      <c r="B395" s="113" t="s">
        <v>1861</v>
      </c>
      <c r="C395" s="66" t="s">
        <v>426</v>
      </c>
      <c r="D395" s="113"/>
      <c r="E395" s="113"/>
      <c r="F395" s="155">
        <v>10</v>
      </c>
      <c r="G395" s="141">
        <f t="shared" ref="G395:G405" si="6">H395+J395</f>
        <v>7111.44</v>
      </c>
      <c r="H395" s="113">
        <v>7111.44</v>
      </c>
      <c r="I395" s="113">
        <v>6485.6</v>
      </c>
      <c r="J395" s="113">
        <v>0</v>
      </c>
      <c r="K395" s="117">
        <v>12510.037104761899</v>
      </c>
      <c r="L395" s="117">
        <v>36786.829146155498</v>
      </c>
      <c r="M395" s="117">
        <v>7116.5848077859</v>
      </c>
      <c r="N395" s="117">
        <v>3855.62756280856</v>
      </c>
      <c r="O395" s="117">
        <v>0.1164785</v>
      </c>
      <c r="P395" s="117">
        <v>1.91443E-2</v>
      </c>
      <c r="Q395" s="117">
        <v>0</v>
      </c>
      <c r="R395" s="117">
        <v>0</v>
      </c>
      <c r="S395" s="117">
        <v>4.3613000000000002E-3</v>
      </c>
      <c r="T395" s="117">
        <v>3.9135915849922299E-2</v>
      </c>
      <c r="U395" s="117">
        <v>0</v>
      </c>
      <c r="V395" s="117">
        <v>1</v>
      </c>
      <c r="W395" s="117">
        <v>2.46089E-2</v>
      </c>
      <c r="X395" s="117">
        <v>0.12216200000000001</v>
      </c>
      <c r="Y395" s="117">
        <v>1.07548E-2</v>
      </c>
      <c r="Z395" s="117">
        <v>9.7338000000000008E-3</v>
      </c>
      <c r="AA395" s="117">
        <v>1.32184E-2</v>
      </c>
      <c r="AB395" s="117">
        <v>6.0007999999999997E-3</v>
      </c>
      <c r="AC395" s="117">
        <v>0</v>
      </c>
      <c r="AD395" s="117">
        <v>7.6189415660401502E-3</v>
      </c>
      <c r="AE395" s="117">
        <v>1.537E-3</v>
      </c>
      <c r="AF395" s="117">
        <v>0.251363</v>
      </c>
      <c r="AG395" s="117">
        <v>0.191054</v>
      </c>
      <c r="AH395" s="117">
        <v>0</v>
      </c>
      <c r="AI395" s="117">
        <v>1.3317000000000001E-2</v>
      </c>
      <c r="AJ395" s="117">
        <v>0.36185699999999998</v>
      </c>
      <c r="AK395" s="117">
        <v>0</v>
      </c>
      <c r="AL395" s="117">
        <v>4.5149999999999999E-3</v>
      </c>
      <c r="AM395" s="117">
        <v>7.5672000000000003E-2</v>
      </c>
      <c r="AN395" s="125"/>
    </row>
    <row r="396" spans="1:40" ht="15" customHeight="1" x14ac:dyDescent="0.25">
      <c r="A396" s="115" t="s">
        <v>2196</v>
      </c>
      <c r="B396" s="113" t="s">
        <v>1862</v>
      </c>
      <c r="C396" s="66" t="s">
        <v>427</v>
      </c>
      <c r="D396" s="113"/>
      <c r="E396" s="113"/>
      <c r="F396" s="155">
        <v>10</v>
      </c>
      <c r="G396" s="141">
        <f t="shared" si="6"/>
        <v>9469.1</v>
      </c>
      <c r="H396" s="113">
        <v>9469.1</v>
      </c>
      <c r="I396" s="113">
        <v>8480.2000000000007</v>
      </c>
      <c r="J396" s="113">
        <v>0</v>
      </c>
      <c r="K396" s="117">
        <v>13861.110817857099</v>
      </c>
      <c r="L396" s="117">
        <v>39910.5782358828</v>
      </c>
      <c r="M396" s="117">
        <v>7885.1701109543901</v>
      </c>
      <c r="N396" s="117">
        <v>4183.02770490288</v>
      </c>
      <c r="O396" s="117">
        <v>0.1316184</v>
      </c>
      <c r="P396" s="117">
        <v>2.1138000000000001E-2</v>
      </c>
      <c r="Q396" s="117">
        <v>0</v>
      </c>
      <c r="R396" s="117">
        <v>0</v>
      </c>
      <c r="S396" s="117">
        <v>4.3613000000000002E-3</v>
      </c>
      <c r="T396" s="117">
        <v>4.0478900747384097E-2</v>
      </c>
      <c r="U396" s="117">
        <v>0</v>
      </c>
      <c r="V396" s="117">
        <v>1</v>
      </c>
      <c r="W396" s="117">
        <v>2.5648899999999999E-2</v>
      </c>
      <c r="X396" s="117">
        <v>0.14490400000000001</v>
      </c>
      <c r="Y396" s="117">
        <v>1.21011E-2</v>
      </c>
      <c r="Z396" s="117">
        <v>1.1321599999999999E-2</v>
      </c>
      <c r="AA396" s="117">
        <v>2.2033299999999999E-2</v>
      </c>
      <c r="AB396" s="117">
        <v>7.4503E-3</v>
      </c>
      <c r="AC396" s="117">
        <v>0</v>
      </c>
      <c r="AD396" s="117">
        <v>7.7183204648866499E-3</v>
      </c>
      <c r="AE396" s="117">
        <v>1.5754E-3</v>
      </c>
      <c r="AF396" s="117">
        <v>0.256193</v>
      </c>
      <c r="AG396" s="117">
        <v>0.21550800000000001</v>
      </c>
      <c r="AH396" s="117">
        <v>0</v>
      </c>
      <c r="AI396" s="117">
        <v>6.8869999999999999E-3</v>
      </c>
      <c r="AJ396" s="117">
        <v>0.37978800000000001</v>
      </c>
      <c r="AK396" s="117">
        <v>0</v>
      </c>
      <c r="AL396" s="117">
        <v>6.1190000000000003E-3</v>
      </c>
      <c r="AM396" s="117">
        <v>5.8166000000000002E-2</v>
      </c>
      <c r="AN396" s="125"/>
    </row>
    <row r="397" spans="1:40" ht="15" customHeight="1" x14ac:dyDescent="0.25">
      <c r="A397" s="115" t="s">
        <v>2197</v>
      </c>
      <c r="B397" s="113" t="s">
        <v>1863</v>
      </c>
      <c r="C397" s="66" t="s">
        <v>428</v>
      </c>
      <c r="D397" s="113"/>
      <c r="E397" s="113"/>
      <c r="F397" s="155">
        <v>10</v>
      </c>
      <c r="G397" s="141">
        <f t="shared" si="6"/>
        <v>6921.8</v>
      </c>
      <c r="H397" s="113">
        <v>6921.8</v>
      </c>
      <c r="I397" s="113">
        <v>6275</v>
      </c>
      <c r="J397" s="113">
        <v>0</v>
      </c>
      <c r="K397" s="117">
        <v>12599.718264285701</v>
      </c>
      <c r="L397" s="117">
        <v>35927.015832135301</v>
      </c>
      <c r="M397" s="117">
        <v>7167.60172900421</v>
      </c>
      <c r="N397" s="117">
        <v>3765.5105293660999</v>
      </c>
      <c r="O397" s="117">
        <v>0.11578049999999999</v>
      </c>
      <c r="P397" s="117">
        <v>1.9153900000000001E-2</v>
      </c>
      <c r="Q397" s="117">
        <v>0</v>
      </c>
      <c r="R397" s="117">
        <v>0</v>
      </c>
      <c r="S397" s="117">
        <v>4.3613000000000002E-3</v>
      </c>
      <c r="T397" s="117">
        <v>4.0262778689135803E-2</v>
      </c>
      <c r="U397" s="117">
        <v>0</v>
      </c>
      <c r="V397" s="117">
        <v>1</v>
      </c>
      <c r="W397" s="117">
        <v>2.4363300000000001E-2</v>
      </c>
      <c r="X397" s="117">
        <v>0.13903299999999999</v>
      </c>
      <c r="Y397" s="117">
        <v>1.07359E-2</v>
      </c>
      <c r="Z397" s="117">
        <v>9.7071999999999992E-3</v>
      </c>
      <c r="AA397" s="117">
        <v>1.4778700000000001E-2</v>
      </c>
      <c r="AB397" s="117">
        <v>5.6739E-3</v>
      </c>
      <c r="AC397" s="117">
        <v>0</v>
      </c>
      <c r="AD397" s="117">
        <v>7.5874002684363602E-3</v>
      </c>
      <c r="AE397" s="117">
        <v>2.2797999999999998E-3</v>
      </c>
      <c r="AF397" s="117">
        <v>0.23366200000000001</v>
      </c>
      <c r="AG397" s="117">
        <v>0.21013499999999999</v>
      </c>
      <c r="AH397" s="117">
        <v>0</v>
      </c>
      <c r="AI397" s="117">
        <v>1.8082000000000001E-2</v>
      </c>
      <c r="AJ397" s="117">
        <v>0.332486</v>
      </c>
      <c r="AK397" s="117">
        <v>0</v>
      </c>
      <c r="AL397" s="117">
        <v>4.4869999999999997E-3</v>
      </c>
      <c r="AM397" s="117">
        <v>9.8955000000000001E-2</v>
      </c>
      <c r="AN397" s="125"/>
    </row>
    <row r="398" spans="1:40" ht="15" customHeight="1" x14ac:dyDescent="0.25">
      <c r="A398" s="115" t="s">
        <v>2198</v>
      </c>
      <c r="B398" s="113" t="s">
        <v>1864</v>
      </c>
      <c r="C398" s="66" t="s">
        <v>429</v>
      </c>
      <c r="D398" s="113"/>
      <c r="E398" s="113"/>
      <c r="F398" s="155">
        <v>10</v>
      </c>
      <c r="G398" s="141">
        <f t="shared" si="6"/>
        <v>5265.4</v>
      </c>
      <c r="H398" s="113">
        <v>5062.2</v>
      </c>
      <c r="I398" s="113">
        <v>4750.3999999999996</v>
      </c>
      <c r="J398" s="113">
        <v>203.2</v>
      </c>
      <c r="K398" s="117">
        <v>9176.2373761904801</v>
      </c>
      <c r="L398" s="117">
        <v>26491.235226058499</v>
      </c>
      <c r="M398" s="117">
        <v>5220.0861561934798</v>
      </c>
      <c r="N398" s="117">
        <v>2776.5463640431999</v>
      </c>
      <c r="O398" s="117">
        <v>8.3502400000000004E-2</v>
      </c>
      <c r="P398" s="117">
        <v>1.5101399999999999E-2</v>
      </c>
      <c r="Q398" s="117">
        <v>0</v>
      </c>
      <c r="R398" s="117">
        <v>0</v>
      </c>
      <c r="S398" s="117">
        <v>2.9074999999999999E-3</v>
      </c>
      <c r="T398" s="117">
        <v>2.54483835175108E-2</v>
      </c>
      <c r="U398" s="117">
        <v>0</v>
      </c>
      <c r="V398" s="117">
        <v>1</v>
      </c>
      <c r="W398" s="117">
        <v>1.63541E-2</v>
      </c>
      <c r="X398" s="117">
        <v>9.5514000000000002E-2</v>
      </c>
      <c r="Y398" s="117">
        <v>8.2962999999999995E-3</v>
      </c>
      <c r="Z398" s="117">
        <v>7.5496000000000001E-3</v>
      </c>
      <c r="AA398" s="117">
        <v>1.12503E-2</v>
      </c>
      <c r="AB398" s="117">
        <v>4.7200999999999996E-3</v>
      </c>
      <c r="AC398" s="117">
        <v>0</v>
      </c>
      <c r="AD398" s="117">
        <v>4.8077690753790103E-3</v>
      </c>
      <c r="AE398" s="117">
        <v>1.5579000000000001E-3</v>
      </c>
      <c r="AF398" s="117">
        <v>0.179313</v>
      </c>
      <c r="AG398" s="117">
        <v>0.17790700000000001</v>
      </c>
      <c r="AH398" s="117">
        <v>0</v>
      </c>
      <c r="AI398" s="117">
        <v>2.0601999999999999E-2</v>
      </c>
      <c r="AJ398" s="117">
        <v>0.215254</v>
      </c>
      <c r="AK398" s="117">
        <v>0</v>
      </c>
      <c r="AL398" s="117">
        <v>3.3800000000000002E-3</v>
      </c>
      <c r="AM398" s="117">
        <v>5.9639999999999999E-2</v>
      </c>
      <c r="AN398" s="125"/>
    </row>
    <row r="399" spans="1:40" ht="15" customHeight="1" x14ac:dyDescent="0.25">
      <c r="A399" s="115" t="s">
        <v>2199</v>
      </c>
      <c r="B399" s="113" t="s">
        <v>1865</v>
      </c>
      <c r="C399" s="66" t="s">
        <v>430</v>
      </c>
      <c r="D399" s="113"/>
      <c r="E399" s="113"/>
      <c r="F399" s="155">
        <v>10</v>
      </c>
      <c r="G399" s="141">
        <f t="shared" si="6"/>
        <v>6742.76</v>
      </c>
      <c r="H399" s="113">
        <v>6677.85</v>
      </c>
      <c r="I399" s="113">
        <v>6064.1</v>
      </c>
      <c r="J399" s="113">
        <v>64.91</v>
      </c>
      <c r="K399" s="117">
        <v>12474.6717690476</v>
      </c>
      <c r="L399" s="117">
        <v>35126.666077059403</v>
      </c>
      <c r="M399" s="117">
        <v>7096.4665292581203</v>
      </c>
      <c r="N399" s="117">
        <v>3681.6258715365998</v>
      </c>
      <c r="O399" s="117">
        <v>0.11479010000000001</v>
      </c>
      <c r="P399" s="117">
        <v>1.9113700000000001E-2</v>
      </c>
      <c r="Q399" s="117">
        <v>0</v>
      </c>
      <c r="R399" s="117">
        <v>0</v>
      </c>
      <c r="S399" s="117">
        <v>4.3613000000000002E-3</v>
      </c>
      <c r="T399" s="117">
        <v>3.9576646596172597E-2</v>
      </c>
      <c r="U399" s="117">
        <v>0</v>
      </c>
      <c r="V399" s="117">
        <v>1</v>
      </c>
      <c r="W399" s="117">
        <v>2.37822E-2</v>
      </c>
      <c r="X399" s="117">
        <v>0.12575900000000001</v>
      </c>
      <c r="Y399" s="117">
        <v>1.0707599999999999E-2</v>
      </c>
      <c r="Z399" s="117">
        <v>9.8181999999999992E-3</v>
      </c>
      <c r="AA399" s="117">
        <v>1.54366E-2</v>
      </c>
      <c r="AB399" s="117">
        <v>6.2052000000000001E-3</v>
      </c>
      <c r="AC399" s="117">
        <v>0</v>
      </c>
      <c r="AD399" s="117">
        <v>7.0184440151002999E-3</v>
      </c>
      <c r="AE399" s="117">
        <v>2.2988000000000001E-3</v>
      </c>
      <c r="AF399" s="117">
        <v>0.244699</v>
      </c>
      <c r="AG399" s="117">
        <v>0.20541799999999999</v>
      </c>
      <c r="AH399" s="117">
        <v>0</v>
      </c>
      <c r="AI399" s="117">
        <v>2.6522E-2</v>
      </c>
      <c r="AJ399" s="117">
        <v>0.35562199999999999</v>
      </c>
      <c r="AK399" s="117">
        <v>0</v>
      </c>
      <c r="AL399" s="117">
        <v>4.3020000000000003E-3</v>
      </c>
      <c r="AM399" s="117">
        <v>6.2833E-2</v>
      </c>
      <c r="AN399" s="125"/>
    </row>
    <row r="400" spans="1:40" ht="15" customHeight="1" x14ac:dyDescent="0.25">
      <c r="A400" s="115" t="s">
        <v>2200</v>
      </c>
      <c r="B400" s="113" t="s">
        <v>1866</v>
      </c>
      <c r="C400" s="66" t="s">
        <v>431</v>
      </c>
      <c r="D400" s="113"/>
      <c r="E400" s="113"/>
      <c r="F400" s="155">
        <v>10</v>
      </c>
      <c r="G400" s="141">
        <f t="shared" si="6"/>
        <v>4396.8</v>
      </c>
      <c r="H400" s="113">
        <v>4396.8</v>
      </c>
      <c r="I400" s="113">
        <v>4002.5</v>
      </c>
      <c r="J400" s="113">
        <v>0</v>
      </c>
      <c r="K400" s="117">
        <v>8299.0249595238092</v>
      </c>
      <c r="L400" s="117">
        <v>24321.748197825898</v>
      </c>
      <c r="M400" s="117">
        <v>4721.0663287243096</v>
      </c>
      <c r="N400" s="117">
        <v>2549.16242861413</v>
      </c>
      <c r="O400" s="117">
        <v>7.6651899999999995E-2</v>
      </c>
      <c r="P400" s="117">
        <v>1.2489699999999999E-2</v>
      </c>
      <c r="Q400" s="117">
        <v>0</v>
      </c>
      <c r="R400" s="117">
        <v>0</v>
      </c>
      <c r="S400" s="117">
        <v>1.8559E-3</v>
      </c>
      <c r="T400" s="117">
        <v>2.4359562382509199E-2</v>
      </c>
      <c r="U400" s="117">
        <v>0</v>
      </c>
      <c r="V400" s="117">
        <v>1</v>
      </c>
      <c r="W400" s="117">
        <v>1.6071200000000001E-2</v>
      </c>
      <c r="X400" s="117">
        <v>8.0378000000000005E-2</v>
      </c>
      <c r="Y400" s="117">
        <v>6.9950999999999998E-3</v>
      </c>
      <c r="Z400" s="117">
        <v>6.5411999999999996E-3</v>
      </c>
      <c r="AA400" s="117">
        <v>7.9238999999999993E-3</v>
      </c>
      <c r="AB400" s="117">
        <v>4.0372000000000003E-3</v>
      </c>
      <c r="AC400" s="117">
        <v>0</v>
      </c>
      <c r="AD400" s="117">
        <v>4.6116976209272902E-3</v>
      </c>
      <c r="AE400" s="117">
        <v>1.5388999999999999E-3</v>
      </c>
      <c r="AF400" s="117">
        <v>0.168155</v>
      </c>
      <c r="AG400" s="117">
        <v>0.16098999999999999</v>
      </c>
      <c r="AH400" s="117">
        <v>0</v>
      </c>
      <c r="AI400" s="117">
        <v>1.2605E-2</v>
      </c>
      <c r="AJ400" s="117">
        <v>0.22543299999999999</v>
      </c>
      <c r="AK400" s="117">
        <v>0</v>
      </c>
      <c r="AL400" s="117">
        <v>2.6710000000000002E-3</v>
      </c>
      <c r="AM400" s="117">
        <v>4.7617E-2</v>
      </c>
      <c r="AN400" s="125"/>
    </row>
    <row r="401" spans="1:40" ht="15" customHeight="1" x14ac:dyDescent="0.25">
      <c r="A401" s="115" t="s">
        <v>2201</v>
      </c>
      <c r="B401" s="113" t="s">
        <v>1867</v>
      </c>
      <c r="C401" s="66" t="s">
        <v>432</v>
      </c>
      <c r="D401" s="113"/>
      <c r="E401" s="113"/>
      <c r="F401" s="155">
        <v>10</v>
      </c>
      <c r="G401" s="141">
        <f t="shared" si="6"/>
        <v>6770.3499999999995</v>
      </c>
      <c r="H401" s="113">
        <v>6584.95</v>
      </c>
      <c r="I401" s="113">
        <v>6358.65</v>
      </c>
      <c r="J401" s="113">
        <v>185.4</v>
      </c>
      <c r="K401" s="117">
        <v>11225.3048035714</v>
      </c>
      <c r="L401" s="117">
        <v>33191.004656362296</v>
      </c>
      <c r="M401" s="117">
        <v>6385.7391436076796</v>
      </c>
      <c r="N401" s="117">
        <v>3478.7491980333298</v>
      </c>
      <c r="O401" s="117">
        <v>0.1197396</v>
      </c>
      <c r="P401" s="117">
        <v>2.1983800000000001E-2</v>
      </c>
      <c r="Q401" s="117">
        <v>0</v>
      </c>
      <c r="R401" s="117">
        <v>0</v>
      </c>
      <c r="S401" s="117">
        <v>4.3613000000000002E-3</v>
      </c>
      <c r="T401" s="117">
        <v>3.5762993475202703E-2</v>
      </c>
      <c r="U401" s="117">
        <v>0</v>
      </c>
      <c r="V401" s="117">
        <v>1</v>
      </c>
      <c r="W401" s="117">
        <v>2.30461E-2</v>
      </c>
      <c r="X401" s="117">
        <v>0.125528</v>
      </c>
      <c r="Y401" s="117">
        <v>1.1580500000000001E-2</v>
      </c>
      <c r="Z401" s="117">
        <v>1.1768499999999999E-2</v>
      </c>
      <c r="AA401" s="117">
        <v>1.8956799999999999E-2</v>
      </c>
      <c r="AB401" s="117">
        <v>6.4275000000000001E-3</v>
      </c>
      <c r="AC401" s="117">
        <v>0</v>
      </c>
      <c r="AD401" s="117">
        <v>4.51443583073178E-3</v>
      </c>
      <c r="AE401" s="117">
        <v>0</v>
      </c>
      <c r="AF401" s="117">
        <v>0.23168800000000001</v>
      </c>
      <c r="AG401" s="117">
        <v>0.12456100000000001</v>
      </c>
      <c r="AH401" s="117">
        <v>0</v>
      </c>
      <c r="AI401" s="117">
        <v>9.3349999999999995E-3</v>
      </c>
      <c r="AJ401" s="117">
        <v>0.30094599999999999</v>
      </c>
      <c r="AK401" s="117">
        <v>0</v>
      </c>
      <c r="AL401" s="117">
        <v>4.228E-3</v>
      </c>
      <c r="AM401" s="117">
        <v>5.0972999999999997E-2</v>
      </c>
      <c r="AN401" s="125"/>
    </row>
    <row r="402" spans="1:40" ht="15" customHeight="1" x14ac:dyDescent="0.25">
      <c r="A402" s="115" t="s">
        <v>2202</v>
      </c>
      <c r="B402" s="113" t="s">
        <v>1868</v>
      </c>
      <c r="C402" s="66" t="s">
        <v>93</v>
      </c>
      <c r="D402" s="113"/>
      <c r="E402" s="113"/>
      <c r="F402" s="155">
        <v>10</v>
      </c>
      <c r="G402" s="141">
        <f t="shared" si="6"/>
        <v>9955.5999999999985</v>
      </c>
      <c r="H402" s="113">
        <v>8350.2999999999993</v>
      </c>
      <c r="I402" s="113">
        <v>8350.2999999999993</v>
      </c>
      <c r="J402" s="113">
        <v>1605.3</v>
      </c>
      <c r="K402" s="117">
        <v>15667.728130952401</v>
      </c>
      <c r="L402" s="117">
        <v>47241.819563708297</v>
      </c>
      <c r="M402" s="117">
        <v>8912.9005018548796</v>
      </c>
      <c r="N402" s="117">
        <v>4951.4151084722598</v>
      </c>
      <c r="O402" s="117">
        <v>0.1530338</v>
      </c>
      <c r="P402" s="117">
        <v>2.93128E-2</v>
      </c>
      <c r="Q402" s="117">
        <v>0</v>
      </c>
      <c r="R402" s="117">
        <v>0</v>
      </c>
      <c r="S402" s="117">
        <v>5.8152000000000004E-3</v>
      </c>
      <c r="T402" s="117">
        <v>5.1109152155582899E-2</v>
      </c>
      <c r="U402" s="117">
        <v>0</v>
      </c>
      <c r="V402" s="117">
        <v>1</v>
      </c>
      <c r="W402" s="117">
        <v>2.7154999999999999E-2</v>
      </c>
      <c r="X402" s="117">
        <v>0.190974</v>
      </c>
      <c r="Y402" s="117">
        <v>1.5617300000000001E-2</v>
      </c>
      <c r="Z402" s="117">
        <v>1.5691900000000002E-2</v>
      </c>
      <c r="AA402" s="117">
        <v>2.4299100000000001E-2</v>
      </c>
      <c r="AB402" s="117">
        <v>8.3201000000000004E-3</v>
      </c>
      <c r="AC402" s="117">
        <v>0</v>
      </c>
      <c r="AD402" s="117">
        <v>5.71236722476204E-3</v>
      </c>
      <c r="AE402" s="117">
        <v>0</v>
      </c>
      <c r="AF402" s="117">
        <v>0.341561</v>
      </c>
      <c r="AG402" s="117">
        <v>0.193162</v>
      </c>
      <c r="AH402" s="117">
        <v>0</v>
      </c>
      <c r="AI402" s="117">
        <v>7.9509999999999997E-3</v>
      </c>
      <c r="AJ402" s="117">
        <v>0.39696399999999998</v>
      </c>
      <c r="AK402" s="117">
        <v>0</v>
      </c>
      <c r="AL402" s="117">
        <v>9.8379999999999995E-3</v>
      </c>
      <c r="AM402" s="117">
        <v>5.5093000000000003E-2</v>
      </c>
      <c r="AN402" s="125"/>
    </row>
    <row r="403" spans="1:40" ht="15" customHeight="1" x14ac:dyDescent="0.25">
      <c r="A403" s="115" t="s">
        <v>2203</v>
      </c>
      <c r="B403" s="113" t="s">
        <v>1869</v>
      </c>
      <c r="C403" s="66" t="s">
        <v>94</v>
      </c>
      <c r="D403" s="113"/>
      <c r="E403" s="113"/>
      <c r="F403" s="155">
        <v>14</v>
      </c>
      <c r="G403" s="141">
        <f t="shared" si="6"/>
        <v>4357.8100000000004</v>
      </c>
      <c r="H403" s="113">
        <v>3895.01</v>
      </c>
      <c r="I403" s="113">
        <v>3895.01</v>
      </c>
      <c r="J403" s="113">
        <v>462.8</v>
      </c>
      <c r="K403" s="117">
        <v>6653.0720595238099</v>
      </c>
      <c r="L403" s="117">
        <v>21710.7953465106</v>
      </c>
      <c r="M403" s="117">
        <v>3784.73310250131</v>
      </c>
      <c r="N403" s="117">
        <v>2275.5084602677798</v>
      </c>
      <c r="O403" s="117">
        <v>4.9723099999999999E-2</v>
      </c>
      <c r="P403" s="117">
        <v>7.1732999999999996E-3</v>
      </c>
      <c r="Q403" s="117">
        <v>0</v>
      </c>
      <c r="R403" s="117">
        <v>0</v>
      </c>
      <c r="S403" s="117">
        <v>2.7839000000000002E-3</v>
      </c>
      <c r="T403" s="117">
        <v>2.0836936547847001E-2</v>
      </c>
      <c r="U403" s="117">
        <v>0</v>
      </c>
      <c r="V403" s="117">
        <v>1</v>
      </c>
      <c r="W403" s="117">
        <v>1.3012900000000001E-2</v>
      </c>
      <c r="X403" s="117">
        <v>9.289E-2</v>
      </c>
      <c r="Y403" s="117">
        <v>1.8199099999999999E-2</v>
      </c>
      <c r="Z403" s="117">
        <v>3.5734999999999999E-3</v>
      </c>
      <c r="AA403" s="117">
        <v>1.1325999999999999E-2</v>
      </c>
      <c r="AB403" s="117">
        <v>3.9608000000000004E-3</v>
      </c>
      <c r="AC403" s="117">
        <v>0</v>
      </c>
      <c r="AD403" s="117">
        <v>3.9180734503823601E-3</v>
      </c>
      <c r="AE403" s="117">
        <v>0</v>
      </c>
      <c r="AF403" s="117">
        <v>0.13730000000000001</v>
      </c>
      <c r="AG403" s="117">
        <v>6.4274999999999999E-2</v>
      </c>
      <c r="AH403" s="117">
        <v>0</v>
      </c>
      <c r="AI403" s="117">
        <v>6.9800000000000005E-4</v>
      </c>
      <c r="AJ403" s="117">
        <v>0.20074400000000001</v>
      </c>
      <c r="AK403" s="117">
        <v>0</v>
      </c>
      <c r="AL403" s="117">
        <v>2.1410000000000001E-3</v>
      </c>
      <c r="AM403" s="117">
        <v>1.7940999999999999E-2</v>
      </c>
      <c r="AN403" s="125"/>
    </row>
    <row r="404" spans="1:40" ht="15" customHeight="1" x14ac:dyDescent="0.25">
      <c r="A404" s="115" t="s">
        <v>2204</v>
      </c>
      <c r="B404" s="113" t="s">
        <v>1870</v>
      </c>
      <c r="C404" s="66" t="s">
        <v>95</v>
      </c>
      <c r="D404" s="113"/>
      <c r="E404" s="113"/>
      <c r="F404" s="155">
        <v>14</v>
      </c>
      <c r="G404" s="141">
        <f t="shared" si="6"/>
        <v>5222.9000000000005</v>
      </c>
      <c r="H404" s="113">
        <v>5047.1000000000004</v>
      </c>
      <c r="I404" s="113">
        <v>5047.1000000000004</v>
      </c>
      <c r="J404" s="113">
        <v>175.8</v>
      </c>
      <c r="K404" s="117">
        <v>7725.0378333333301</v>
      </c>
      <c r="L404" s="117">
        <v>23256.399918114901</v>
      </c>
      <c r="M404" s="117">
        <v>4394.5422722483299</v>
      </c>
      <c r="N404" s="117">
        <v>2437.50327541763</v>
      </c>
      <c r="O404" s="117">
        <v>5.1436900000000001E-2</v>
      </c>
      <c r="P404" s="117">
        <v>9.7938000000000001E-3</v>
      </c>
      <c r="Q404" s="117">
        <v>0</v>
      </c>
      <c r="R404" s="117">
        <v>0</v>
      </c>
      <c r="S404" s="117">
        <v>2.7839000000000002E-3</v>
      </c>
      <c r="T404" s="117">
        <v>2.8864213023855601E-2</v>
      </c>
      <c r="U404" s="117">
        <v>0</v>
      </c>
      <c r="V404" s="117">
        <v>1</v>
      </c>
      <c r="W404" s="117">
        <v>1.37348E-2</v>
      </c>
      <c r="X404" s="117">
        <v>0.100288</v>
      </c>
      <c r="Y404" s="117">
        <v>5.6414000000000004E-3</v>
      </c>
      <c r="Z404" s="117">
        <v>5.2220000000000001E-3</v>
      </c>
      <c r="AA404" s="117">
        <v>1.6422900000000001E-2</v>
      </c>
      <c r="AB404" s="117">
        <v>4.5893000000000002E-3</v>
      </c>
      <c r="AC404" s="117">
        <v>0</v>
      </c>
      <c r="AD404" s="117">
        <v>4.8564652482269502E-3</v>
      </c>
      <c r="AE404" s="117">
        <v>0</v>
      </c>
      <c r="AF404" s="117">
        <v>0.12814900000000001</v>
      </c>
      <c r="AG404" s="117">
        <v>9.1349E-2</v>
      </c>
      <c r="AH404" s="117">
        <v>0</v>
      </c>
      <c r="AI404" s="117">
        <v>8.4340000000000005E-3</v>
      </c>
      <c r="AJ404" s="117">
        <v>0.25484299999999999</v>
      </c>
      <c r="AK404" s="117">
        <v>0</v>
      </c>
      <c r="AL404" s="117">
        <v>2.3140000000000001E-3</v>
      </c>
      <c r="AM404" s="117">
        <v>3.0731000000000001E-2</v>
      </c>
      <c r="AN404" s="125"/>
    </row>
    <row r="405" spans="1:40" ht="15" customHeight="1" x14ac:dyDescent="0.25">
      <c r="A405" s="115" t="s">
        <v>2205</v>
      </c>
      <c r="B405" s="113" t="s">
        <v>1871</v>
      </c>
      <c r="C405" s="66" t="s">
        <v>96</v>
      </c>
      <c r="D405" s="113"/>
      <c r="E405" s="113"/>
      <c r="F405" s="155">
        <v>16</v>
      </c>
      <c r="G405" s="141">
        <f t="shared" si="6"/>
        <v>5256.18</v>
      </c>
      <c r="H405" s="113">
        <v>4414.38</v>
      </c>
      <c r="I405" s="113">
        <v>4414.38</v>
      </c>
      <c r="J405" s="113">
        <v>841.8</v>
      </c>
      <c r="K405" s="117">
        <v>8800.3593380952407</v>
      </c>
      <c r="L405" s="117">
        <v>28199.2901742209</v>
      </c>
      <c r="M405" s="117">
        <v>5006.2604166622395</v>
      </c>
      <c r="N405" s="117">
        <v>2955.5676031600901</v>
      </c>
      <c r="O405" s="117">
        <v>0.1000207</v>
      </c>
      <c r="P405" s="117">
        <v>1.7261100000000001E-2</v>
      </c>
      <c r="Q405" s="117">
        <v>0</v>
      </c>
      <c r="R405" s="117">
        <v>0</v>
      </c>
      <c r="S405" s="117">
        <v>3.0931999999999999E-3</v>
      </c>
      <c r="T405" s="117">
        <v>2.9792739186264999E-2</v>
      </c>
      <c r="U405" s="117">
        <v>0</v>
      </c>
      <c r="V405" s="117">
        <v>1</v>
      </c>
      <c r="W405" s="117">
        <v>1.89415E-2</v>
      </c>
      <c r="X405" s="117">
        <v>0.108073</v>
      </c>
      <c r="Y405" s="117">
        <v>9.7564000000000001E-3</v>
      </c>
      <c r="Z405" s="117">
        <v>9.1690999999999995E-3</v>
      </c>
      <c r="AA405" s="117">
        <v>1.29155E-2</v>
      </c>
      <c r="AB405" s="117">
        <v>4.8462000000000002E-3</v>
      </c>
      <c r="AC405" s="117">
        <v>0</v>
      </c>
      <c r="AD405" s="117">
        <v>1.36686456395501E-2</v>
      </c>
      <c r="AE405" s="117">
        <v>0</v>
      </c>
      <c r="AF405" s="117">
        <v>0.13439599999999999</v>
      </c>
      <c r="AG405" s="117">
        <v>9.9467E-2</v>
      </c>
      <c r="AH405" s="117">
        <v>0</v>
      </c>
      <c r="AI405" s="117">
        <v>1.41E-3</v>
      </c>
      <c r="AJ405" s="117">
        <v>0.29195300000000002</v>
      </c>
      <c r="AK405" s="117">
        <v>0</v>
      </c>
      <c r="AL405" s="117">
        <v>1.639E-3</v>
      </c>
      <c r="AM405" s="117">
        <v>2.5603999999999998E-2</v>
      </c>
      <c r="AN405" s="125"/>
    </row>
    <row r="406" spans="1:40" s="62" customFormat="1" ht="14.25" x14ac:dyDescent="0.2">
      <c r="A406" s="139" t="s">
        <v>2206</v>
      </c>
      <c r="B406" s="140"/>
      <c r="C406" s="140"/>
      <c r="D406" s="140"/>
      <c r="E406" s="140"/>
      <c r="F406" s="140"/>
      <c r="G406" s="119">
        <f>SUM(G10:G405)</f>
        <v>1014668.1300000002</v>
      </c>
      <c r="H406" s="119">
        <f>SUM(H10:H405)</f>
        <v>964970.89000000025</v>
      </c>
      <c r="I406" s="119">
        <f>SUM(I10:I405)</f>
        <v>479165.95999999996</v>
      </c>
      <c r="J406" s="145">
        <f>SUM(J10:J405)</f>
        <v>49697.240000000013</v>
      </c>
      <c r="K406" s="118">
        <f t="shared" ref="K406:AM406" si="7">SUM(K10:K405)</f>
        <v>1722478.2538513893</v>
      </c>
      <c r="L406" s="118">
        <f t="shared" si="7"/>
        <v>4622045.0937743243</v>
      </c>
      <c r="M406" s="118">
        <f t="shared" si="7"/>
        <v>979866.20426843944</v>
      </c>
      <c r="N406" s="118">
        <f t="shared" si="7"/>
        <v>484436.54627848702</v>
      </c>
      <c r="O406" s="118">
        <f t="shared" si="7"/>
        <v>14.267690999999999</v>
      </c>
      <c r="P406" s="118">
        <f t="shared" si="7"/>
        <v>2.9311029000000013</v>
      </c>
      <c r="Q406" s="118">
        <f t="shared" si="7"/>
        <v>0</v>
      </c>
      <c r="R406" s="118">
        <f t="shared" si="7"/>
        <v>0</v>
      </c>
      <c r="S406" s="118">
        <f t="shared" si="7"/>
        <v>0.55515879999999973</v>
      </c>
      <c r="T406" s="118">
        <f t="shared" si="7"/>
        <v>7.5894680346662975</v>
      </c>
      <c r="U406" s="118">
        <f t="shared" si="7"/>
        <v>0</v>
      </c>
      <c r="V406" s="118">
        <f t="shared" si="7"/>
        <v>396</v>
      </c>
      <c r="W406" s="118">
        <f t="shared" si="7"/>
        <v>4.7743673999999992</v>
      </c>
      <c r="X406" s="118">
        <f t="shared" si="7"/>
        <v>26.261322000000003</v>
      </c>
      <c r="Y406" s="118">
        <f t="shared" si="7"/>
        <v>1.4586227999999983</v>
      </c>
      <c r="Z406" s="118">
        <f t="shared" si="7"/>
        <v>1.5496868999999993</v>
      </c>
      <c r="AA406" s="118">
        <f t="shared" si="7"/>
        <v>2.0486329999999993</v>
      </c>
      <c r="AB406" s="118">
        <f t="shared" si="7"/>
        <v>0.52116300000000004</v>
      </c>
      <c r="AC406" s="118">
        <f t="shared" si="7"/>
        <v>0</v>
      </c>
      <c r="AD406" s="118">
        <f t="shared" si="7"/>
        <v>1.0931004252074137</v>
      </c>
      <c r="AE406" s="118">
        <f t="shared" si="7"/>
        <v>0.1546825</v>
      </c>
      <c r="AF406" s="118">
        <f t="shared" si="7"/>
        <v>18.053299999999986</v>
      </c>
      <c r="AG406" s="118">
        <f t="shared" si="7"/>
        <v>38.944595999999997</v>
      </c>
      <c r="AH406" s="118">
        <f t="shared" si="7"/>
        <v>0</v>
      </c>
      <c r="AI406" s="118">
        <f t="shared" si="7"/>
        <v>2.2715299999999998</v>
      </c>
      <c r="AJ406" s="118">
        <f t="shared" si="7"/>
        <v>35.341554999999985</v>
      </c>
      <c r="AK406" s="118">
        <f t="shared" si="7"/>
        <v>0</v>
      </c>
      <c r="AL406" s="118">
        <f t="shared" si="7"/>
        <v>0.5102420000000002</v>
      </c>
      <c r="AM406" s="118">
        <f t="shared" si="7"/>
        <v>13.454956000000001</v>
      </c>
      <c r="AN406" s="126"/>
    </row>
    <row r="407" spans="1:40" s="30" customFormat="1" x14ac:dyDescent="0.25">
      <c r="A407" s="127"/>
      <c r="B407" s="128"/>
      <c r="C407" s="128"/>
      <c r="D407" s="128"/>
      <c r="E407" s="128"/>
      <c r="F407" s="137"/>
      <c r="G407" s="137"/>
      <c r="H407" s="128"/>
      <c r="I407" s="128"/>
      <c r="J407" s="128"/>
      <c r="K407" s="129"/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29"/>
      <c r="W407" s="129"/>
      <c r="X407" s="129"/>
      <c r="Y407" s="129"/>
      <c r="Z407" s="129"/>
      <c r="AA407" s="129"/>
      <c r="AB407" s="129"/>
      <c r="AC407" s="129"/>
      <c r="AD407" s="129"/>
      <c r="AE407" s="129"/>
      <c r="AF407" s="129"/>
      <c r="AG407" s="129"/>
      <c r="AH407" s="129"/>
      <c r="AI407" s="129"/>
      <c r="AJ407" s="129"/>
      <c r="AK407" s="129"/>
      <c r="AL407" s="129"/>
      <c r="AM407" s="129"/>
      <c r="AN407" s="130"/>
    </row>
    <row r="408" spans="1:40" s="30" customFormat="1" x14ac:dyDescent="0.25">
      <c r="A408" s="31"/>
      <c r="F408" s="138"/>
      <c r="G408" s="138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</row>
    <row r="410" spans="1:40" x14ac:dyDescent="0.25">
      <c r="A410" s="142" t="s">
        <v>2210</v>
      </c>
    </row>
    <row r="412" spans="1:40" x14ac:dyDescent="0.25">
      <c r="A412" s="38" t="s">
        <v>2211</v>
      </c>
      <c r="B412" s="63" t="s">
        <v>2212</v>
      </c>
      <c r="C412" s="63"/>
      <c r="D412" s="63"/>
      <c r="E412" s="63"/>
      <c r="F412" s="143"/>
      <c r="G412" s="143"/>
      <c r="H412" s="144">
        <v>536195.92000000004</v>
      </c>
      <c r="I412" s="63" t="s">
        <v>2213</v>
      </c>
      <c r="J412" s="63"/>
    </row>
    <row r="413" spans="1:40" x14ac:dyDescent="0.25">
      <c r="A413" s="38" t="s">
        <v>2214</v>
      </c>
      <c r="B413" s="63" t="s">
        <v>2215</v>
      </c>
      <c r="C413" s="63"/>
      <c r="D413" s="63"/>
      <c r="E413" s="63"/>
      <c r="F413" s="143"/>
      <c r="G413" s="143"/>
      <c r="H413" s="144">
        <v>991659.95</v>
      </c>
      <c r="I413" s="63" t="s">
        <v>2216</v>
      </c>
      <c r="J413" s="63"/>
    </row>
    <row r="414" spans="1:40" x14ac:dyDescent="0.25">
      <c r="A414" s="38"/>
      <c r="B414" s="63" t="s">
        <v>2217</v>
      </c>
      <c r="C414" s="63"/>
      <c r="D414" s="63"/>
      <c r="E414" s="63"/>
      <c r="F414" s="143"/>
      <c r="G414" s="143"/>
      <c r="H414" s="156">
        <f>H412/H413</f>
        <v>0.54070543032417517</v>
      </c>
      <c r="I414" s="63" t="s">
        <v>2218</v>
      </c>
      <c r="J414" s="63"/>
    </row>
  </sheetData>
  <mergeCells count="23">
    <mergeCell ref="Y8:AE8"/>
    <mergeCell ref="AF8:AI8"/>
    <mergeCell ref="M8:M9"/>
    <mergeCell ref="N8:N9"/>
    <mergeCell ref="O8:V8"/>
    <mergeCell ref="W8:W9"/>
    <mergeCell ref="X8:X9"/>
    <mergeCell ref="K7:N7"/>
    <mergeCell ref="O7:AM7"/>
    <mergeCell ref="A2:J2"/>
    <mergeCell ref="A3:J3"/>
    <mergeCell ref="A4:J4"/>
    <mergeCell ref="A7:A9"/>
    <mergeCell ref="B7:B9"/>
    <mergeCell ref="F7:F9"/>
    <mergeCell ref="G7:G9"/>
    <mergeCell ref="H7:H9"/>
    <mergeCell ref="I7:I9"/>
    <mergeCell ref="J7:J9"/>
    <mergeCell ref="AJ8:AL8"/>
    <mergeCell ref="AM8:AM9"/>
    <mergeCell ref="K8:K9"/>
    <mergeCell ref="L8:L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N431"/>
  <sheetViews>
    <sheetView workbookViewId="0">
      <pane xSplit="2" ySplit="6" topLeftCell="C397" activePane="bottomRight" state="frozen"/>
      <selection pane="topRight" activeCell="C1" sqref="C1"/>
      <selection pane="bottomLeft" activeCell="A7" sqref="A7"/>
      <selection pane="bottomRight" activeCell="J427" sqref="J427"/>
    </sheetView>
  </sheetViews>
  <sheetFormatPr defaultRowHeight="15" outlineLevelRow="2" x14ac:dyDescent="0.25"/>
  <cols>
    <col min="1" max="1" width="36.5703125" style="85" customWidth="1"/>
    <col min="2" max="2" width="16.5703125" style="183" customWidth="1"/>
    <col min="3" max="3" width="15.7109375" style="84" customWidth="1"/>
    <col min="4" max="4" width="13.5703125" style="84" customWidth="1"/>
    <col min="5" max="5" width="13.140625" style="84" customWidth="1"/>
    <col min="6" max="6" width="9.140625" style="84" customWidth="1"/>
    <col min="7" max="7" width="11.5703125" style="84" customWidth="1"/>
    <col min="8" max="8" width="17.28515625" style="85" customWidth="1"/>
    <col min="9" max="9" width="12.7109375" style="84" customWidth="1"/>
    <col min="10" max="10" width="14.140625" style="84" customWidth="1"/>
    <col min="11" max="11" width="13.28515625" style="397" customWidth="1"/>
    <col min="12" max="12" width="12.28515625" customWidth="1"/>
    <col min="13" max="13" width="16.85546875" customWidth="1"/>
    <col min="14" max="14" width="14.7109375" style="401" customWidth="1"/>
  </cols>
  <sheetData>
    <row r="1" spans="1:14" x14ac:dyDescent="0.25">
      <c r="A1" s="172" t="s">
        <v>2207</v>
      </c>
      <c r="B1" s="173"/>
      <c r="C1" s="391"/>
      <c r="D1" s="391"/>
      <c r="E1" s="391"/>
      <c r="F1" s="391"/>
      <c r="G1" s="391"/>
      <c r="H1" s="176"/>
    </row>
    <row r="2" spans="1:14" x14ac:dyDescent="0.25">
      <c r="A2" s="172"/>
      <c r="B2" s="172"/>
      <c r="C2" s="392"/>
      <c r="D2" s="392"/>
      <c r="E2" s="392"/>
      <c r="F2" s="392"/>
      <c r="G2" s="392"/>
      <c r="H2" s="176"/>
    </row>
    <row r="3" spans="1:14" ht="20.25" x14ac:dyDescent="0.25">
      <c r="A3" s="384" t="s">
        <v>2325</v>
      </c>
      <c r="B3" s="172"/>
      <c r="C3" s="392"/>
      <c r="D3" s="392"/>
      <c r="E3" s="392"/>
      <c r="F3" s="392"/>
      <c r="G3" s="392"/>
      <c r="H3" s="176"/>
    </row>
    <row r="4" spans="1:14" x14ac:dyDescent="0.25">
      <c r="A4" s="172"/>
      <c r="B4" s="172"/>
      <c r="C4" s="392"/>
      <c r="D4" s="392"/>
      <c r="E4" s="392"/>
      <c r="F4" s="392"/>
      <c r="G4" s="392"/>
      <c r="H4" s="176"/>
    </row>
    <row r="5" spans="1:14" x14ac:dyDescent="0.25">
      <c r="A5" s="172"/>
      <c r="B5" s="173"/>
      <c r="C5" s="391"/>
      <c r="D5" s="391"/>
      <c r="E5" s="391"/>
      <c r="F5" s="391"/>
      <c r="G5" s="391"/>
      <c r="H5" s="176"/>
    </row>
    <row r="6" spans="1:14" ht="73.5" customHeight="1" x14ac:dyDescent="0.25">
      <c r="A6" s="112" t="s">
        <v>832</v>
      </c>
      <c r="B6" s="136" t="s">
        <v>1884</v>
      </c>
      <c r="C6" s="393" t="s">
        <v>2209</v>
      </c>
      <c r="D6" s="393" t="s">
        <v>1885</v>
      </c>
      <c r="E6" s="393" t="s">
        <v>1886</v>
      </c>
      <c r="F6" s="393" t="s">
        <v>2231</v>
      </c>
      <c r="G6" s="393" t="s">
        <v>1887</v>
      </c>
      <c r="H6" s="387" t="s">
        <v>2229</v>
      </c>
      <c r="I6" s="386" t="s">
        <v>2326</v>
      </c>
      <c r="J6" s="388" t="s">
        <v>2327</v>
      </c>
      <c r="K6" s="398" t="s">
        <v>2340</v>
      </c>
      <c r="L6" s="398" t="s">
        <v>2341</v>
      </c>
      <c r="M6" s="398" t="s">
        <v>2342</v>
      </c>
      <c r="N6" s="403" t="s">
        <v>2343</v>
      </c>
    </row>
    <row r="7" spans="1:14" outlineLevel="2" x14ac:dyDescent="0.25">
      <c r="A7" s="113" t="s">
        <v>1476</v>
      </c>
      <c r="B7" s="155">
        <v>1</v>
      </c>
      <c r="C7" s="141">
        <f>D7+G7</f>
        <v>263.3</v>
      </c>
      <c r="D7" s="141">
        <v>263.3</v>
      </c>
      <c r="E7" s="141">
        <v>0</v>
      </c>
      <c r="F7" s="141"/>
      <c r="G7" s="141">
        <v>0</v>
      </c>
      <c r="H7" s="219">
        <v>484.04986801876896</v>
      </c>
      <c r="I7" s="386">
        <v>0</v>
      </c>
      <c r="J7" s="389">
        <v>0</v>
      </c>
      <c r="K7" s="399"/>
      <c r="L7" s="390"/>
      <c r="M7" s="390"/>
      <c r="N7" s="402"/>
    </row>
    <row r="8" spans="1:14" outlineLevel="2" x14ac:dyDescent="0.25">
      <c r="A8" s="113" t="s">
        <v>1477</v>
      </c>
      <c r="B8" s="155">
        <v>1</v>
      </c>
      <c r="C8" s="141">
        <f t="shared" ref="C8:C71" si="0">D8+G8</f>
        <v>317.88</v>
      </c>
      <c r="D8" s="141">
        <v>317.88</v>
      </c>
      <c r="E8" s="141">
        <v>0</v>
      </c>
      <c r="F8" s="141"/>
      <c r="G8" s="141">
        <v>0</v>
      </c>
      <c r="H8" s="219">
        <v>616.05021230955185</v>
      </c>
      <c r="I8" s="386">
        <v>0</v>
      </c>
      <c r="J8" s="389">
        <v>0</v>
      </c>
      <c r="K8" s="399"/>
      <c r="L8" s="390"/>
      <c r="M8" s="390"/>
      <c r="N8" s="402"/>
    </row>
    <row r="9" spans="1:14" outlineLevel="2" x14ac:dyDescent="0.25">
      <c r="A9" s="113" t="s">
        <v>1478</v>
      </c>
      <c r="B9" s="155">
        <v>1</v>
      </c>
      <c r="C9" s="141">
        <f t="shared" si="0"/>
        <v>95.5</v>
      </c>
      <c r="D9" s="141">
        <v>95.5</v>
      </c>
      <c r="E9" s="141">
        <v>0</v>
      </c>
      <c r="F9" s="141"/>
      <c r="G9" s="141">
        <v>0</v>
      </c>
      <c r="H9" s="219">
        <v>192.00637109467692</v>
      </c>
      <c r="I9" s="386">
        <v>0</v>
      </c>
      <c r="J9" s="389">
        <v>0</v>
      </c>
      <c r="K9" s="399"/>
      <c r="L9" s="390"/>
      <c r="M9" s="390"/>
      <c r="N9" s="402"/>
    </row>
    <row r="10" spans="1:14" outlineLevel="2" x14ac:dyDescent="0.25">
      <c r="A10" s="113" t="s">
        <v>1479</v>
      </c>
      <c r="B10" s="155">
        <v>1</v>
      </c>
      <c r="C10" s="141">
        <f t="shared" si="0"/>
        <v>147.5</v>
      </c>
      <c r="D10" s="141">
        <v>147.5</v>
      </c>
      <c r="E10" s="141">
        <v>0</v>
      </c>
      <c r="F10" s="141"/>
      <c r="G10" s="141">
        <v>0</v>
      </c>
      <c r="H10" s="219">
        <v>278.93528979676705</v>
      </c>
      <c r="I10" s="386">
        <v>0</v>
      </c>
      <c r="J10" s="389">
        <v>0</v>
      </c>
      <c r="K10" s="399"/>
      <c r="L10" s="390"/>
      <c r="M10" s="390"/>
      <c r="N10" s="402"/>
    </row>
    <row r="11" spans="1:14" outlineLevel="2" x14ac:dyDescent="0.25">
      <c r="A11" s="113" t="s">
        <v>1480</v>
      </c>
      <c r="B11" s="155">
        <v>1</v>
      </c>
      <c r="C11" s="141">
        <f t="shared" si="0"/>
        <v>256.91000000000003</v>
      </c>
      <c r="D11" s="141">
        <v>206.8</v>
      </c>
      <c r="E11" s="141">
        <v>0</v>
      </c>
      <c r="F11" s="141"/>
      <c r="G11" s="141">
        <v>50.11</v>
      </c>
      <c r="H11" s="219">
        <v>370.67493921975534</v>
      </c>
      <c r="I11" s="386">
        <v>0</v>
      </c>
      <c r="J11" s="389">
        <v>0</v>
      </c>
      <c r="K11" s="399"/>
      <c r="L11" s="390"/>
      <c r="M11" s="390"/>
      <c r="N11" s="402"/>
    </row>
    <row r="12" spans="1:14" outlineLevel="2" x14ac:dyDescent="0.25">
      <c r="A12" s="113" t="s">
        <v>1481</v>
      </c>
      <c r="B12" s="155">
        <v>1</v>
      </c>
      <c r="C12" s="141">
        <f t="shared" si="0"/>
        <v>192.5</v>
      </c>
      <c r="D12" s="141">
        <v>192.5</v>
      </c>
      <c r="E12" s="141">
        <v>0</v>
      </c>
      <c r="F12" s="141"/>
      <c r="G12" s="141">
        <v>0</v>
      </c>
      <c r="H12" s="219">
        <v>443.43164758438303</v>
      </c>
      <c r="I12" s="386">
        <v>0</v>
      </c>
      <c r="J12" s="389">
        <v>0</v>
      </c>
      <c r="K12" s="399"/>
      <c r="L12" s="390"/>
      <c r="M12" s="390"/>
      <c r="N12" s="402"/>
    </row>
    <row r="13" spans="1:14" outlineLevel="2" x14ac:dyDescent="0.25">
      <c r="A13" s="113" t="s">
        <v>1482</v>
      </c>
      <c r="B13" s="155">
        <v>1</v>
      </c>
      <c r="C13" s="141">
        <f t="shared" si="0"/>
        <v>263.39999999999998</v>
      </c>
      <c r="D13" s="141">
        <v>263.39999999999998</v>
      </c>
      <c r="E13" s="141">
        <v>0</v>
      </c>
      <c r="F13" s="141"/>
      <c r="G13" s="141">
        <v>0</v>
      </c>
      <c r="H13" s="219">
        <v>384.22506844204497</v>
      </c>
      <c r="I13" s="386">
        <v>0</v>
      </c>
      <c r="J13" s="389">
        <v>0</v>
      </c>
      <c r="K13" s="399"/>
      <c r="L13" s="390"/>
      <c r="M13" s="390"/>
      <c r="N13" s="402"/>
    </row>
    <row r="14" spans="1:14" outlineLevel="2" x14ac:dyDescent="0.25">
      <c r="A14" s="113" t="s">
        <v>1483</v>
      </c>
      <c r="B14" s="155">
        <v>1</v>
      </c>
      <c r="C14" s="141">
        <f t="shared" si="0"/>
        <v>298.60000000000002</v>
      </c>
      <c r="D14" s="141">
        <v>298.60000000000002</v>
      </c>
      <c r="E14" s="141">
        <v>0</v>
      </c>
      <c r="F14" s="141"/>
      <c r="G14" s="141">
        <v>0</v>
      </c>
      <c r="H14" s="219">
        <v>559.47651241093195</v>
      </c>
      <c r="I14" s="386">
        <v>0</v>
      </c>
      <c r="J14" s="389">
        <v>0</v>
      </c>
      <c r="K14" s="399"/>
      <c r="L14" s="390"/>
      <c r="M14" s="390"/>
      <c r="N14" s="402"/>
    </row>
    <row r="15" spans="1:14" outlineLevel="2" x14ac:dyDescent="0.25">
      <c r="A15" s="113" t="s">
        <v>1484</v>
      </c>
      <c r="B15" s="155">
        <v>1</v>
      </c>
      <c r="C15" s="141">
        <f t="shared" si="0"/>
        <v>298.39999999999998</v>
      </c>
      <c r="D15" s="141">
        <v>298.39999999999998</v>
      </c>
      <c r="E15" s="141">
        <v>0</v>
      </c>
      <c r="F15" s="141"/>
      <c r="G15" s="141">
        <v>0</v>
      </c>
      <c r="H15" s="219">
        <v>445.93075591420205</v>
      </c>
      <c r="I15" s="386">
        <v>0</v>
      </c>
      <c r="J15" s="389">
        <v>0</v>
      </c>
      <c r="K15" s="399"/>
      <c r="L15" s="390"/>
      <c r="M15" s="390"/>
      <c r="N15" s="402"/>
    </row>
    <row r="16" spans="1:14" outlineLevel="2" x14ac:dyDescent="0.25">
      <c r="A16" s="113" t="s">
        <v>1485</v>
      </c>
      <c r="B16" s="155">
        <v>1</v>
      </c>
      <c r="C16" s="141">
        <f t="shared" si="0"/>
        <v>236.7</v>
      </c>
      <c r="D16" s="141">
        <v>236.7</v>
      </c>
      <c r="E16" s="141">
        <v>0</v>
      </c>
      <c r="F16" s="141"/>
      <c r="G16" s="141">
        <v>0</v>
      </c>
      <c r="H16" s="219">
        <v>546.06305988383292</v>
      </c>
      <c r="I16" s="386">
        <v>0</v>
      </c>
      <c r="J16" s="389">
        <v>0</v>
      </c>
      <c r="K16" s="399"/>
      <c r="L16" s="390"/>
      <c r="M16" s="390"/>
      <c r="N16" s="402"/>
    </row>
    <row r="17" spans="1:14" outlineLevel="2" x14ac:dyDescent="0.25">
      <c r="A17" s="113" t="s">
        <v>1486</v>
      </c>
      <c r="B17" s="155">
        <v>1</v>
      </c>
      <c r="C17" s="141">
        <f t="shared" si="0"/>
        <v>315.7</v>
      </c>
      <c r="D17" s="141">
        <v>315.7</v>
      </c>
      <c r="E17" s="141">
        <v>0</v>
      </c>
      <c r="F17" s="141"/>
      <c r="G17" s="141">
        <v>0</v>
      </c>
      <c r="H17" s="219">
        <v>515.04457025712588</v>
      </c>
      <c r="I17" s="386">
        <v>0</v>
      </c>
      <c r="J17" s="389">
        <v>0</v>
      </c>
      <c r="K17" s="399"/>
      <c r="L17" s="390"/>
      <c r="M17" s="390"/>
      <c r="N17" s="402"/>
    </row>
    <row r="18" spans="1:14" outlineLevel="2" x14ac:dyDescent="0.25">
      <c r="A18" s="113" t="s">
        <v>1487</v>
      </c>
      <c r="B18" s="155">
        <v>1</v>
      </c>
      <c r="C18" s="141">
        <f t="shared" si="0"/>
        <v>239.9</v>
      </c>
      <c r="D18" s="141">
        <v>239.9</v>
      </c>
      <c r="E18" s="141">
        <v>0</v>
      </c>
      <c r="F18" s="141"/>
      <c r="G18" s="141">
        <v>0</v>
      </c>
      <c r="H18" s="219">
        <v>460.96103560477133</v>
      </c>
      <c r="I18" s="386">
        <v>0</v>
      </c>
      <c r="J18" s="389">
        <v>0</v>
      </c>
      <c r="K18" s="399"/>
      <c r="L18" s="390"/>
      <c r="M18" s="390"/>
      <c r="N18" s="402"/>
    </row>
    <row r="19" spans="1:14" outlineLevel="2" x14ac:dyDescent="0.25">
      <c r="A19" s="113" t="s">
        <v>1488</v>
      </c>
      <c r="B19" s="155">
        <v>1</v>
      </c>
      <c r="C19" s="141">
        <f t="shared" si="0"/>
        <v>239.8</v>
      </c>
      <c r="D19" s="141">
        <v>239.8</v>
      </c>
      <c r="E19" s="141">
        <v>0</v>
      </c>
      <c r="F19" s="141"/>
      <c r="G19" s="141">
        <v>0</v>
      </c>
      <c r="H19" s="219">
        <v>542.77577261858551</v>
      </c>
      <c r="I19" s="386">
        <v>0</v>
      </c>
      <c r="J19" s="389">
        <v>0</v>
      </c>
      <c r="K19" s="399"/>
      <c r="L19" s="390"/>
      <c r="M19" s="390"/>
      <c r="N19" s="402"/>
    </row>
    <row r="20" spans="1:14" outlineLevel="2" x14ac:dyDescent="0.25">
      <c r="A20" s="113" t="s">
        <v>1489</v>
      </c>
      <c r="B20" s="155">
        <v>1</v>
      </c>
      <c r="C20" s="141">
        <f t="shared" si="0"/>
        <v>242.2</v>
      </c>
      <c r="D20" s="141">
        <v>242.2</v>
      </c>
      <c r="E20" s="141">
        <v>0</v>
      </c>
      <c r="F20" s="141"/>
      <c r="G20" s="141">
        <v>0</v>
      </c>
      <c r="H20" s="219">
        <v>560.74828762241452</v>
      </c>
      <c r="I20" s="386">
        <v>0</v>
      </c>
      <c r="J20" s="389">
        <v>0</v>
      </c>
      <c r="K20" s="399"/>
      <c r="L20" s="390"/>
      <c r="M20" s="390"/>
      <c r="N20" s="402"/>
    </row>
    <row r="21" spans="1:14" outlineLevel="2" x14ac:dyDescent="0.25">
      <c r="A21" s="113" t="s">
        <v>1490</v>
      </c>
      <c r="B21" s="155">
        <v>1</v>
      </c>
      <c r="C21" s="141">
        <f t="shared" si="0"/>
        <v>135.6</v>
      </c>
      <c r="D21" s="141">
        <v>135.6</v>
      </c>
      <c r="E21" s="141">
        <v>0</v>
      </c>
      <c r="F21" s="141"/>
      <c r="G21" s="141">
        <v>0</v>
      </c>
      <c r="H21" s="219">
        <v>393.52506773017024</v>
      </c>
      <c r="I21" s="386">
        <v>0</v>
      </c>
      <c r="J21" s="389">
        <v>0</v>
      </c>
      <c r="K21" s="399"/>
      <c r="L21" s="390"/>
      <c r="M21" s="390"/>
      <c r="N21" s="402"/>
    </row>
    <row r="22" spans="1:14" outlineLevel="2" x14ac:dyDescent="0.25">
      <c r="A22" s="113" t="s">
        <v>1491</v>
      </c>
      <c r="B22" s="155">
        <v>1</v>
      </c>
      <c r="C22" s="141">
        <f t="shared" si="0"/>
        <v>229.9</v>
      </c>
      <c r="D22" s="141">
        <v>229.9</v>
      </c>
      <c r="E22" s="141">
        <v>0</v>
      </c>
      <c r="F22" s="141"/>
      <c r="G22" s="141">
        <v>0</v>
      </c>
      <c r="H22" s="219">
        <v>407.03457109710632</v>
      </c>
      <c r="I22" s="386">
        <v>0</v>
      </c>
      <c r="J22" s="389">
        <v>0</v>
      </c>
      <c r="K22" s="399"/>
      <c r="L22" s="390"/>
      <c r="M22" s="390"/>
      <c r="N22" s="402"/>
    </row>
    <row r="23" spans="1:14" outlineLevel="2" x14ac:dyDescent="0.25">
      <c r="A23" s="113" t="s">
        <v>1492</v>
      </c>
      <c r="B23" s="155">
        <v>1</v>
      </c>
      <c r="C23" s="141">
        <f t="shared" si="0"/>
        <v>132.19999999999999</v>
      </c>
      <c r="D23" s="141">
        <v>132.19999999999999</v>
      </c>
      <c r="E23" s="141">
        <v>0</v>
      </c>
      <c r="F23" s="141"/>
      <c r="G23" s="141">
        <v>0</v>
      </c>
      <c r="H23" s="219">
        <v>377.94280410716402</v>
      </c>
      <c r="I23" s="386">
        <v>0</v>
      </c>
      <c r="J23" s="389">
        <v>0</v>
      </c>
      <c r="K23" s="399"/>
      <c r="L23" s="390"/>
      <c r="M23" s="390"/>
      <c r="N23" s="402"/>
    </row>
    <row r="24" spans="1:14" outlineLevel="2" x14ac:dyDescent="0.25">
      <c r="A24" s="113" t="s">
        <v>1493</v>
      </c>
      <c r="B24" s="155">
        <v>1</v>
      </c>
      <c r="C24" s="141">
        <f t="shared" si="0"/>
        <v>244.2</v>
      </c>
      <c r="D24" s="141">
        <v>244.2</v>
      </c>
      <c r="E24" s="141">
        <v>0</v>
      </c>
      <c r="F24" s="141"/>
      <c r="G24" s="141">
        <v>0</v>
      </c>
      <c r="H24" s="219">
        <v>127.6250111781081</v>
      </c>
      <c r="I24" s="386">
        <v>0</v>
      </c>
      <c r="J24" s="389">
        <v>0</v>
      </c>
      <c r="K24" s="399"/>
      <c r="L24" s="390"/>
      <c r="M24" s="390"/>
      <c r="N24" s="402"/>
    </row>
    <row r="25" spans="1:14" outlineLevel="2" x14ac:dyDescent="0.25">
      <c r="A25" s="113" t="s">
        <v>1494</v>
      </c>
      <c r="B25" s="155">
        <v>1</v>
      </c>
      <c r="C25" s="141">
        <f t="shared" si="0"/>
        <v>323.7</v>
      </c>
      <c r="D25" s="141">
        <v>323.7</v>
      </c>
      <c r="E25" s="141">
        <v>0</v>
      </c>
      <c r="F25" s="141"/>
      <c r="G25" s="141">
        <v>0</v>
      </c>
      <c r="H25" s="219">
        <v>460.24315528819886</v>
      </c>
      <c r="I25" s="386">
        <v>0</v>
      </c>
      <c r="J25" s="389">
        <v>0</v>
      </c>
      <c r="K25" s="399"/>
      <c r="L25" s="390"/>
      <c r="M25" s="390"/>
      <c r="N25" s="402"/>
    </row>
    <row r="26" spans="1:14" outlineLevel="2" x14ac:dyDescent="0.25">
      <c r="A26" s="113" t="s">
        <v>1495</v>
      </c>
      <c r="B26" s="155">
        <v>1</v>
      </c>
      <c r="C26" s="141">
        <f t="shared" si="0"/>
        <v>249.8</v>
      </c>
      <c r="D26" s="141">
        <v>249.8</v>
      </c>
      <c r="E26" s="141">
        <v>0</v>
      </c>
      <c r="F26" s="141"/>
      <c r="G26" s="141">
        <v>0</v>
      </c>
      <c r="H26" s="219">
        <v>489.04725783801757</v>
      </c>
      <c r="I26" s="386">
        <v>0</v>
      </c>
      <c r="J26" s="389">
        <v>0</v>
      </c>
      <c r="K26" s="399"/>
      <c r="L26" s="390"/>
      <c r="M26" s="390"/>
      <c r="N26" s="402"/>
    </row>
    <row r="27" spans="1:14" outlineLevel="2" x14ac:dyDescent="0.25">
      <c r="A27" s="113" t="s">
        <v>1496</v>
      </c>
      <c r="B27" s="155">
        <v>1</v>
      </c>
      <c r="C27" s="141">
        <f t="shared" si="0"/>
        <v>200.6</v>
      </c>
      <c r="D27" s="141">
        <v>200.6</v>
      </c>
      <c r="E27" s="141">
        <v>0</v>
      </c>
      <c r="F27" s="141"/>
      <c r="G27" s="141">
        <v>0</v>
      </c>
      <c r="H27" s="219">
        <v>489.40779387039328</v>
      </c>
      <c r="I27" s="386">
        <v>0</v>
      </c>
      <c r="J27" s="389">
        <v>0</v>
      </c>
      <c r="K27" s="399"/>
      <c r="L27" s="390"/>
      <c r="M27" s="390"/>
      <c r="N27" s="402"/>
    </row>
    <row r="28" spans="1:14" outlineLevel="2" x14ac:dyDescent="0.25">
      <c r="A28" s="113" t="s">
        <v>1497</v>
      </c>
      <c r="B28" s="155">
        <v>1</v>
      </c>
      <c r="C28" s="141">
        <f t="shared" si="0"/>
        <v>83.8</v>
      </c>
      <c r="D28" s="141">
        <v>83.8</v>
      </c>
      <c r="E28" s="141">
        <v>0</v>
      </c>
      <c r="F28" s="141"/>
      <c r="G28" s="141">
        <v>0</v>
      </c>
      <c r="H28" s="219">
        <v>169.7272734999822</v>
      </c>
      <c r="I28" s="386">
        <v>0</v>
      </c>
      <c r="J28" s="389">
        <v>0</v>
      </c>
      <c r="K28" s="399"/>
      <c r="L28" s="390"/>
      <c r="M28" s="390"/>
      <c r="N28" s="402"/>
    </row>
    <row r="29" spans="1:14" outlineLevel="2" x14ac:dyDescent="0.25">
      <c r="A29" s="113" t="s">
        <v>1498</v>
      </c>
      <c r="B29" s="155">
        <v>1</v>
      </c>
      <c r="C29" s="141">
        <f t="shared" si="0"/>
        <v>323.10000000000002</v>
      </c>
      <c r="D29" s="141">
        <v>323.10000000000002</v>
      </c>
      <c r="E29" s="141">
        <v>0</v>
      </c>
      <c r="F29" s="141"/>
      <c r="G29" s="141">
        <v>0</v>
      </c>
      <c r="H29" s="219">
        <v>707.36547042995869</v>
      </c>
      <c r="I29" s="386">
        <v>0</v>
      </c>
      <c r="J29" s="389">
        <v>0</v>
      </c>
      <c r="K29" s="399"/>
      <c r="L29" s="390"/>
      <c r="M29" s="390"/>
      <c r="N29" s="402"/>
    </row>
    <row r="30" spans="1:14" outlineLevel="2" x14ac:dyDescent="0.25">
      <c r="A30" s="113" t="s">
        <v>1499</v>
      </c>
      <c r="B30" s="155">
        <v>1</v>
      </c>
      <c r="C30" s="141">
        <f t="shared" si="0"/>
        <v>269.89999999999998</v>
      </c>
      <c r="D30" s="141">
        <v>269.89999999999998</v>
      </c>
      <c r="E30" s="141">
        <v>0</v>
      </c>
      <c r="F30" s="141"/>
      <c r="G30" s="141">
        <v>0</v>
      </c>
      <c r="H30" s="219">
        <v>476.38901836123085</v>
      </c>
      <c r="I30" s="386">
        <v>0</v>
      </c>
      <c r="J30" s="389">
        <v>0</v>
      </c>
      <c r="K30" s="399"/>
      <c r="L30" s="390"/>
      <c r="M30" s="390"/>
      <c r="N30" s="402"/>
    </row>
    <row r="31" spans="1:14" outlineLevel="2" x14ac:dyDescent="0.25">
      <c r="A31" s="113" t="s">
        <v>1500</v>
      </c>
      <c r="B31" s="155">
        <v>1</v>
      </c>
      <c r="C31" s="141">
        <f t="shared" si="0"/>
        <v>300.7</v>
      </c>
      <c r="D31" s="141">
        <v>300.7</v>
      </c>
      <c r="E31" s="141">
        <v>0</v>
      </c>
      <c r="F31" s="141"/>
      <c r="G31" s="141">
        <v>0</v>
      </c>
      <c r="H31" s="219">
        <v>510.56884720012636</v>
      </c>
      <c r="I31" s="386">
        <v>0</v>
      </c>
      <c r="J31" s="389">
        <v>0</v>
      </c>
      <c r="K31" s="399"/>
      <c r="L31" s="390"/>
      <c r="M31" s="390"/>
      <c r="N31" s="402"/>
    </row>
    <row r="32" spans="1:14" outlineLevel="2" x14ac:dyDescent="0.25">
      <c r="A32" s="113" t="s">
        <v>1501</v>
      </c>
      <c r="B32" s="155">
        <v>1</v>
      </c>
      <c r="C32" s="141">
        <f t="shared" si="0"/>
        <v>214.7</v>
      </c>
      <c r="D32" s="141">
        <v>214.7</v>
      </c>
      <c r="E32" s="141">
        <v>0</v>
      </c>
      <c r="F32" s="141"/>
      <c r="G32" s="141">
        <v>0</v>
      </c>
      <c r="H32" s="219">
        <v>474.48002796635399</v>
      </c>
      <c r="I32" s="386">
        <v>0</v>
      </c>
      <c r="J32" s="389">
        <v>0</v>
      </c>
      <c r="K32" s="399"/>
      <c r="L32" s="390"/>
      <c r="M32" s="390"/>
      <c r="N32" s="402"/>
    </row>
    <row r="33" spans="1:14" outlineLevel="2" x14ac:dyDescent="0.25">
      <c r="A33" s="113" t="s">
        <v>1502</v>
      </c>
      <c r="B33" s="155">
        <v>1</v>
      </c>
      <c r="C33" s="141">
        <f t="shared" si="0"/>
        <v>150.19999999999999</v>
      </c>
      <c r="D33" s="141">
        <v>150.19999999999999</v>
      </c>
      <c r="E33" s="141">
        <v>0</v>
      </c>
      <c r="F33" s="141"/>
      <c r="G33" s="141">
        <v>0</v>
      </c>
      <c r="H33" s="219">
        <v>469.06841584658741</v>
      </c>
      <c r="I33" s="386">
        <v>0</v>
      </c>
      <c r="J33" s="389">
        <v>0</v>
      </c>
      <c r="K33" s="399"/>
      <c r="L33" s="390"/>
      <c r="M33" s="390"/>
      <c r="N33" s="402"/>
    </row>
    <row r="34" spans="1:14" outlineLevel="2" x14ac:dyDescent="0.25">
      <c r="A34" s="113" t="s">
        <v>1503</v>
      </c>
      <c r="B34" s="155">
        <v>1</v>
      </c>
      <c r="C34" s="141">
        <f t="shared" si="0"/>
        <v>293.5</v>
      </c>
      <c r="D34" s="141">
        <v>293.5</v>
      </c>
      <c r="E34" s="141">
        <v>0</v>
      </c>
      <c r="F34" s="141"/>
      <c r="G34" s="141">
        <v>0</v>
      </c>
      <c r="H34" s="219">
        <v>597.45078476060519</v>
      </c>
      <c r="I34" s="386">
        <v>0</v>
      </c>
      <c r="J34" s="389">
        <v>0</v>
      </c>
      <c r="K34" s="399"/>
      <c r="L34" s="390"/>
      <c r="M34" s="390"/>
      <c r="N34" s="402"/>
    </row>
    <row r="35" spans="1:14" outlineLevel="2" x14ac:dyDescent="0.25">
      <c r="A35" s="113" t="s">
        <v>1504</v>
      </c>
      <c r="B35" s="155">
        <v>1</v>
      </c>
      <c r="C35" s="141">
        <f t="shared" si="0"/>
        <v>164.7</v>
      </c>
      <c r="D35" s="141">
        <v>164.7</v>
      </c>
      <c r="E35" s="141">
        <v>0</v>
      </c>
      <c r="F35" s="141"/>
      <c r="G35" s="141">
        <v>0</v>
      </c>
      <c r="H35" s="219">
        <v>575.26865158957003</v>
      </c>
      <c r="I35" s="386">
        <v>0</v>
      </c>
      <c r="J35" s="389">
        <v>0</v>
      </c>
      <c r="K35" s="399"/>
      <c r="L35" s="390"/>
      <c r="M35" s="390"/>
      <c r="N35" s="402"/>
    </row>
    <row r="36" spans="1:14" outlineLevel="2" x14ac:dyDescent="0.25">
      <c r="A36" s="113" t="s">
        <v>1505</v>
      </c>
      <c r="B36" s="155">
        <v>1</v>
      </c>
      <c r="C36" s="141">
        <f t="shared" si="0"/>
        <v>174.9</v>
      </c>
      <c r="D36" s="141">
        <v>174.9</v>
      </c>
      <c r="E36" s="141">
        <v>0</v>
      </c>
      <c r="F36" s="141"/>
      <c r="G36" s="141">
        <v>0</v>
      </c>
      <c r="H36" s="219">
        <v>473.45160930771516</v>
      </c>
      <c r="I36" s="386">
        <v>0</v>
      </c>
      <c r="J36" s="389">
        <v>0</v>
      </c>
      <c r="K36" s="399"/>
      <c r="L36" s="390"/>
      <c r="M36" s="390"/>
      <c r="N36" s="402"/>
    </row>
    <row r="37" spans="1:14" outlineLevel="2" x14ac:dyDescent="0.25">
      <c r="A37" s="113" t="s">
        <v>1506</v>
      </c>
      <c r="B37" s="155">
        <v>1</v>
      </c>
      <c r="C37" s="141">
        <f t="shared" si="0"/>
        <v>121.2</v>
      </c>
      <c r="D37" s="141">
        <v>121.2</v>
      </c>
      <c r="E37" s="141">
        <v>0</v>
      </c>
      <c r="F37" s="141"/>
      <c r="G37" s="141">
        <v>0</v>
      </c>
      <c r="H37" s="219">
        <v>331.93309184105988</v>
      </c>
      <c r="I37" s="386">
        <v>0</v>
      </c>
      <c r="J37" s="389">
        <v>0</v>
      </c>
      <c r="K37" s="399"/>
      <c r="L37" s="390"/>
      <c r="M37" s="390"/>
      <c r="N37" s="402"/>
    </row>
    <row r="38" spans="1:14" outlineLevel="2" x14ac:dyDescent="0.25">
      <c r="A38" s="113" t="s">
        <v>1507</v>
      </c>
      <c r="B38" s="155">
        <v>1</v>
      </c>
      <c r="C38" s="141">
        <f t="shared" si="0"/>
        <v>136.9</v>
      </c>
      <c r="D38" s="141">
        <v>136.9</v>
      </c>
      <c r="E38" s="141">
        <v>0</v>
      </c>
      <c r="F38" s="141"/>
      <c r="G38" s="141">
        <v>0</v>
      </c>
      <c r="H38" s="219">
        <v>300.10871521568407</v>
      </c>
      <c r="I38" s="386">
        <v>0</v>
      </c>
      <c r="J38" s="389">
        <v>0</v>
      </c>
      <c r="K38" s="399"/>
      <c r="L38" s="390"/>
      <c r="M38" s="390"/>
      <c r="N38" s="402"/>
    </row>
    <row r="39" spans="1:14" outlineLevel="2" x14ac:dyDescent="0.25">
      <c r="A39" s="113" t="s">
        <v>1508</v>
      </c>
      <c r="B39" s="155">
        <v>1</v>
      </c>
      <c r="C39" s="141">
        <f t="shared" si="0"/>
        <v>216</v>
      </c>
      <c r="D39" s="141">
        <v>216</v>
      </c>
      <c r="E39" s="141">
        <v>0</v>
      </c>
      <c r="F39" s="141"/>
      <c r="G39" s="141">
        <v>0</v>
      </c>
      <c r="H39" s="219">
        <v>504.31069004907465</v>
      </c>
      <c r="I39" s="386">
        <v>0</v>
      </c>
      <c r="J39" s="389">
        <v>0</v>
      </c>
      <c r="K39" s="399"/>
      <c r="L39" s="390"/>
      <c r="M39" s="390"/>
      <c r="N39" s="402"/>
    </row>
    <row r="40" spans="1:14" outlineLevel="2" x14ac:dyDescent="0.25">
      <c r="A40" s="113" t="s">
        <v>1509</v>
      </c>
      <c r="B40" s="155">
        <v>1</v>
      </c>
      <c r="C40" s="141">
        <f t="shared" si="0"/>
        <v>216.8</v>
      </c>
      <c r="D40" s="141">
        <v>216.8</v>
      </c>
      <c r="E40" s="141">
        <v>0</v>
      </c>
      <c r="F40" s="141"/>
      <c r="G40" s="141">
        <v>0</v>
      </c>
      <c r="H40" s="219">
        <v>418.93193319496982</v>
      </c>
      <c r="I40" s="386">
        <v>0</v>
      </c>
      <c r="J40" s="389">
        <v>0</v>
      </c>
      <c r="K40" s="399"/>
      <c r="L40" s="390"/>
      <c r="M40" s="390"/>
      <c r="N40" s="402"/>
    </row>
    <row r="41" spans="1:14" outlineLevel="2" x14ac:dyDescent="0.25">
      <c r="A41" s="113" t="s">
        <v>1510</v>
      </c>
      <c r="B41" s="155">
        <v>1</v>
      </c>
      <c r="C41" s="141">
        <f t="shared" si="0"/>
        <v>214.7</v>
      </c>
      <c r="D41" s="141">
        <v>214.7</v>
      </c>
      <c r="E41" s="141">
        <v>0</v>
      </c>
      <c r="F41" s="141"/>
      <c r="G41" s="141">
        <v>0</v>
      </c>
      <c r="H41" s="219">
        <v>318.88472629716102</v>
      </c>
      <c r="I41" s="386">
        <v>0</v>
      </c>
      <c r="J41" s="389">
        <v>0</v>
      </c>
      <c r="K41" s="399"/>
      <c r="L41" s="390"/>
      <c r="M41" s="390"/>
      <c r="N41" s="402"/>
    </row>
    <row r="42" spans="1:14" outlineLevel="2" x14ac:dyDescent="0.25">
      <c r="A42" s="113" t="s">
        <v>1511</v>
      </c>
      <c r="B42" s="155">
        <v>1</v>
      </c>
      <c r="C42" s="141">
        <f t="shared" si="0"/>
        <v>397.8</v>
      </c>
      <c r="D42" s="141">
        <v>397.8</v>
      </c>
      <c r="E42" s="141">
        <v>0</v>
      </c>
      <c r="F42" s="141"/>
      <c r="G42" s="141">
        <v>0</v>
      </c>
      <c r="H42" s="219">
        <v>906.55843414714559</v>
      </c>
      <c r="I42" s="386">
        <v>0</v>
      </c>
      <c r="J42" s="389">
        <v>0</v>
      </c>
      <c r="K42" s="399"/>
      <c r="L42" s="390"/>
      <c r="M42" s="390"/>
      <c r="N42" s="402"/>
    </row>
    <row r="43" spans="1:14" outlineLevel="2" x14ac:dyDescent="0.25">
      <c r="A43" s="113" t="s">
        <v>1512</v>
      </c>
      <c r="B43" s="155">
        <v>1</v>
      </c>
      <c r="C43" s="141">
        <f t="shared" si="0"/>
        <v>238.6</v>
      </c>
      <c r="D43" s="141">
        <v>238.6</v>
      </c>
      <c r="E43" s="141">
        <v>0</v>
      </c>
      <c r="F43" s="141"/>
      <c r="G43" s="141">
        <v>0</v>
      </c>
      <c r="H43" s="219">
        <v>629.66249767197155</v>
      </c>
      <c r="I43" s="386">
        <v>0</v>
      </c>
      <c r="J43" s="389">
        <v>0</v>
      </c>
      <c r="K43" s="399"/>
      <c r="L43" s="390"/>
      <c r="M43" s="390"/>
      <c r="N43" s="402"/>
    </row>
    <row r="44" spans="1:14" outlineLevel="2" x14ac:dyDescent="0.25">
      <c r="A44" s="113" t="s">
        <v>1513</v>
      </c>
      <c r="B44" s="155">
        <v>1</v>
      </c>
      <c r="C44" s="141">
        <f t="shared" si="0"/>
        <v>134</v>
      </c>
      <c r="D44" s="141">
        <v>134</v>
      </c>
      <c r="E44" s="141">
        <v>0</v>
      </c>
      <c r="F44" s="141"/>
      <c r="G44" s="141">
        <v>0</v>
      </c>
      <c r="H44" s="219">
        <v>238.13685907293583</v>
      </c>
      <c r="I44" s="386">
        <v>0</v>
      </c>
      <c r="J44" s="389">
        <v>0</v>
      </c>
      <c r="K44" s="399"/>
      <c r="L44" s="390"/>
      <c r="M44" s="390"/>
      <c r="N44" s="402"/>
    </row>
    <row r="45" spans="1:14" outlineLevel="2" x14ac:dyDescent="0.25">
      <c r="A45" s="113" t="s">
        <v>1514</v>
      </c>
      <c r="B45" s="155">
        <v>1</v>
      </c>
      <c r="C45" s="141">
        <f t="shared" si="0"/>
        <v>128.1</v>
      </c>
      <c r="D45" s="141">
        <v>128.1</v>
      </c>
      <c r="E45" s="141">
        <v>0</v>
      </c>
      <c r="F45" s="141"/>
      <c r="G45" s="141">
        <v>0</v>
      </c>
      <c r="H45" s="219">
        <v>299.9365630341278</v>
      </c>
      <c r="I45" s="386">
        <v>0</v>
      </c>
      <c r="J45" s="389">
        <v>0</v>
      </c>
      <c r="K45" s="399"/>
      <c r="L45" s="390"/>
      <c r="M45" s="390"/>
      <c r="N45" s="402"/>
    </row>
    <row r="46" spans="1:14" outlineLevel="2" x14ac:dyDescent="0.25">
      <c r="A46" s="113" t="s">
        <v>1515</v>
      </c>
      <c r="B46" s="155">
        <v>1</v>
      </c>
      <c r="C46" s="141">
        <f t="shared" si="0"/>
        <v>245.6</v>
      </c>
      <c r="D46" s="141">
        <v>245.6</v>
      </c>
      <c r="E46" s="141">
        <v>0</v>
      </c>
      <c r="F46" s="141"/>
      <c r="G46" s="141">
        <v>0</v>
      </c>
      <c r="H46" s="219">
        <v>597.44287555094468</v>
      </c>
      <c r="I46" s="386">
        <v>0</v>
      </c>
      <c r="J46" s="389">
        <v>0</v>
      </c>
      <c r="K46" s="399"/>
      <c r="L46" s="390"/>
      <c r="M46" s="390"/>
      <c r="N46" s="402"/>
    </row>
    <row r="47" spans="1:14" outlineLevel="2" x14ac:dyDescent="0.25">
      <c r="A47" s="113" t="s">
        <v>1516</v>
      </c>
      <c r="B47" s="155">
        <v>1</v>
      </c>
      <c r="C47" s="141">
        <f t="shared" si="0"/>
        <v>325.08</v>
      </c>
      <c r="D47" s="141">
        <v>266.68</v>
      </c>
      <c r="E47" s="141">
        <v>0</v>
      </c>
      <c r="F47" s="141"/>
      <c r="G47" s="141">
        <v>58.4</v>
      </c>
      <c r="H47" s="219">
        <v>638.02711032426362</v>
      </c>
      <c r="I47" s="386">
        <v>0</v>
      </c>
      <c r="J47" s="389">
        <v>0</v>
      </c>
      <c r="K47" s="399"/>
      <c r="L47" s="390"/>
      <c r="M47" s="390"/>
      <c r="N47" s="402"/>
    </row>
    <row r="48" spans="1:14" outlineLevel="2" x14ac:dyDescent="0.25">
      <c r="A48" s="113" t="s">
        <v>1517</v>
      </c>
      <c r="B48" s="155">
        <v>1</v>
      </c>
      <c r="C48" s="141">
        <f t="shared" si="0"/>
        <v>282.8</v>
      </c>
      <c r="D48" s="141">
        <v>282.8</v>
      </c>
      <c r="E48" s="141">
        <v>0</v>
      </c>
      <c r="F48" s="141"/>
      <c r="G48" s="141">
        <v>0</v>
      </c>
      <c r="H48" s="219">
        <v>647.727940466777</v>
      </c>
      <c r="I48" s="386">
        <v>0</v>
      </c>
      <c r="J48" s="389">
        <v>0</v>
      </c>
      <c r="K48" s="399"/>
      <c r="L48" s="390"/>
      <c r="M48" s="390"/>
      <c r="N48" s="402"/>
    </row>
    <row r="49" spans="1:14" outlineLevel="2" x14ac:dyDescent="0.25">
      <c r="A49" s="113" t="s">
        <v>1518</v>
      </c>
      <c r="B49" s="155">
        <v>1</v>
      </c>
      <c r="C49" s="141">
        <f t="shared" si="0"/>
        <v>151.6</v>
      </c>
      <c r="D49" s="141">
        <v>151.6</v>
      </c>
      <c r="E49" s="141">
        <v>0</v>
      </c>
      <c r="F49" s="141"/>
      <c r="G49" s="141">
        <v>0</v>
      </c>
      <c r="H49" s="219">
        <v>287.73993668986384</v>
      </c>
      <c r="I49" s="386">
        <v>0</v>
      </c>
      <c r="J49" s="389">
        <v>0</v>
      </c>
      <c r="K49" s="399"/>
      <c r="L49" s="390"/>
      <c r="M49" s="390"/>
      <c r="N49" s="402"/>
    </row>
    <row r="50" spans="1:14" outlineLevel="2" x14ac:dyDescent="0.25">
      <c r="A50" s="113" t="s">
        <v>1519</v>
      </c>
      <c r="B50" s="155">
        <v>1</v>
      </c>
      <c r="C50" s="141">
        <f t="shared" si="0"/>
        <v>258.5</v>
      </c>
      <c r="D50" s="141">
        <v>258.5</v>
      </c>
      <c r="E50" s="141">
        <v>0</v>
      </c>
      <c r="F50" s="141"/>
      <c r="G50" s="141">
        <v>0</v>
      </c>
      <c r="H50" s="219">
        <v>583.14650224414538</v>
      </c>
      <c r="I50" s="386">
        <v>0</v>
      </c>
      <c r="J50" s="389">
        <v>0</v>
      </c>
      <c r="K50" s="399"/>
      <c r="L50" s="390"/>
      <c r="M50" s="390"/>
      <c r="N50" s="402"/>
    </row>
    <row r="51" spans="1:14" outlineLevel="2" x14ac:dyDescent="0.25">
      <c r="A51" s="113" t="s">
        <v>1520</v>
      </c>
      <c r="B51" s="155">
        <v>1</v>
      </c>
      <c r="C51" s="141">
        <f t="shared" si="0"/>
        <v>250.4</v>
      </c>
      <c r="D51" s="141">
        <v>250.4</v>
      </c>
      <c r="E51" s="141">
        <v>0</v>
      </c>
      <c r="F51" s="141"/>
      <c r="G51" s="141">
        <v>0</v>
      </c>
      <c r="H51" s="219">
        <v>747.39599542316228</v>
      </c>
      <c r="I51" s="386">
        <v>0</v>
      </c>
      <c r="J51" s="389">
        <v>0</v>
      </c>
      <c r="K51" s="399"/>
      <c r="L51" s="390"/>
      <c r="M51" s="390"/>
      <c r="N51" s="402"/>
    </row>
    <row r="52" spans="1:14" outlineLevel="2" x14ac:dyDescent="0.25">
      <c r="A52" s="113" t="s">
        <v>1521</v>
      </c>
      <c r="B52" s="155">
        <v>1</v>
      </c>
      <c r="C52" s="141">
        <f t="shared" si="0"/>
        <v>232.7</v>
      </c>
      <c r="D52" s="141">
        <v>232.7</v>
      </c>
      <c r="E52" s="141">
        <v>0</v>
      </c>
      <c r="F52" s="141"/>
      <c r="G52" s="141">
        <v>0</v>
      </c>
      <c r="H52" s="219">
        <v>516.87893658734572</v>
      </c>
      <c r="I52" s="386">
        <v>0</v>
      </c>
      <c r="J52" s="389">
        <v>0</v>
      </c>
      <c r="K52" s="399"/>
      <c r="L52" s="390"/>
      <c r="M52" s="390"/>
      <c r="N52" s="402"/>
    </row>
    <row r="53" spans="1:14" outlineLevel="2" x14ac:dyDescent="0.25">
      <c r="A53" s="113" t="s">
        <v>1522</v>
      </c>
      <c r="B53" s="155">
        <v>1</v>
      </c>
      <c r="C53" s="141">
        <f t="shared" si="0"/>
        <v>198.8</v>
      </c>
      <c r="D53" s="141">
        <v>198.8</v>
      </c>
      <c r="E53" s="141">
        <v>0</v>
      </c>
      <c r="F53" s="141"/>
      <c r="G53" s="141">
        <v>0</v>
      </c>
      <c r="H53" s="219">
        <v>305.18113149524766</v>
      </c>
      <c r="I53" s="386">
        <v>0</v>
      </c>
      <c r="J53" s="389">
        <v>0</v>
      </c>
      <c r="K53" s="399"/>
      <c r="L53" s="390"/>
      <c r="M53" s="390"/>
      <c r="N53" s="402"/>
    </row>
    <row r="54" spans="1:14" outlineLevel="2" x14ac:dyDescent="0.25">
      <c r="A54" s="113" t="s">
        <v>1523</v>
      </c>
      <c r="B54" s="155">
        <v>1</v>
      </c>
      <c r="C54" s="141">
        <f t="shared" si="0"/>
        <v>130.1</v>
      </c>
      <c r="D54" s="141">
        <v>130.1</v>
      </c>
      <c r="E54" s="141">
        <v>0</v>
      </c>
      <c r="F54" s="141"/>
      <c r="G54" s="141">
        <v>0</v>
      </c>
      <c r="H54" s="219">
        <v>275.13855515201948</v>
      </c>
      <c r="I54" s="386">
        <v>0</v>
      </c>
      <c r="J54" s="389">
        <v>0</v>
      </c>
      <c r="K54" s="399"/>
      <c r="L54" s="390"/>
      <c r="M54" s="390"/>
      <c r="N54" s="402"/>
    </row>
    <row r="55" spans="1:14" outlineLevel="2" x14ac:dyDescent="0.25">
      <c r="A55" s="113" t="s">
        <v>1524</v>
      </c>
      <c r="B55" s="155">
        <v>1</v>
      </c>
      <c r="C55" s="141">
        <f t="shared" si="0"/>
        <v>132.69999999999999</v>
      </c>
      <c r="D55" s="141">
        <v>132.69999999999999</v>
      </c>
      <c r="E55" s="141">
        <v>0</v>
      </c>
      <c r="F55" s="141"/>
      <c r="G55" s="141">
        <v>0</v>
      </c>
      <c r="H55" s="219">
        <v>307.30253862422313</v>
      </c>
      <c r="I55" s="386">
        <v>0</v>
      </c>
      <c r="J55" s="389">
        <v>0</v>
      </c>
      <c r="K55" s="399"/>
      <c r="L55" s="390"/>
      <c r="M55" s="390"/>
      <c r="N55" s="402"/>
    </row>
    <row r="56" spans="1:14" outlineLevel="2" x14ac:dyDescent="0.25">
      <c r="A56" s="113" t="s">
        <v>1525</v>
      </c>
      <c r="B56" s="155">
        <v>1</v>
      </c>
      <c r="C56" s="141">
        <f t="shared" si="0"/>
        <v>121</v>
      </c>
      <c r="D56" s="141">
        <v>121</v>
      </c>
      <c r="E56" s="141">
        <v>0</v>
      </c>
      <c r="F56" s="141"/>
      <c r="G56" s="141">
        <v>0</v>
      </c>
      <c r="H56" s="219">
        <v>212.93236265734009</v>
      </c>
      <c r="I56" s="386">
        <v>0</v>
      </c>
      <c r="J56" s="389">
        <v>0</v>
      </c>
      <c r="K56" s="399"/>
      <c r="L56" s="390"/>
      <c r="M56" s="390"/>
      <c r="N56" s="402"/>
    </row>
    <row r="57" spans="1:14" outlineLevel="2" x14ac:dyDescent="0.25">
      <c r="A57" s="113" t="s">
        <v>1526</v>
      </c>
      <c r="B57" s="155">
        <v>1</v>
      </c>
      <c r="C57" s="141">
        <f t="shared" si="0"/>
        <v>173.75</v>
      </c>
      <c r="D57" s="141">
        <v>173.75</v>
      </c>
      <c r="E57" s="141">
        <v>0</v>
      </c>
      <c r="F57" s="141"/>
      <c r="G57" s="141">
        <v>0</v>
      </c>
      <c r="H57" s="219">
        <v>353.40573278237656</v>
      </c>
      <c r="I57" s="386">
        <v>0</v>
      </c>
      <c r="J57" s="389">
        <v>0</v>
      </c>
      <c r="K57" s="399"/>
      <c r="L57" s="390"/>
      <c r="M57" s="390"/>
      <c r="N57" s="402"/>
    </row>
    <row r="58" spans="1:14" outlineLevel="2" x14ac:dyDescent="0.25">
      <c r="A58" s="113" t="s">
        <v>1527</v>
      </c>
      <c r="B58" s="155">
        <v>1</v>
      </c>
      <c r="C58" s="141">
        <f t="shared" si="0"/>
        <v>188.4</v>
      </c>
      <c r="D58" s="141">
        <v>188.4</v>
      </c>
      <c r="E58" s="141">
        <v>0</v>
      </c>
      <c r="F58" s="141"/>
      <c r="G58" s="141">
        <v>0</v>
      </c>
      <c r="H58" s="219">
        <v>248.76088400413303</v>
      </c>
      <c r="I58" s="386">
        <v>0</v>
      </c>
      <c r="J58" s="389">
        <v>0</v>
      </c>
      <c r="K58" s="399"/>
      <c r="L58" s="390"/>
      <c r="M58" s="390"/>
      <c r="N58" s="402"/>
    </row>
    <row r="59" spans="1:14" outlineLevel="2" x14ac:dyDescent="0.25">
      <c r="A59" s="113" t="s">
        <v>1528</v>
      </c>
      <c r="B59" s="155">
        <v>1</v>
      </c>
      <c r="C59" s="141">
        <f t="shared" si="0"/>
        <v>195.6</v>
      </c>
      <c r="D59" s="141">
        <v>195.6</v>
      </c>
      <c r="E59" s="141">
        <v>0</v>
      </c>
      <c r="F59" s="141"/>
      <c r="G59" s="141">
        <v>0</v>
      </c>
      <c r="H59" s="219">
        <v>363.98302545451241</v>
      </c>
      <c r="I59" s="386">
        <v>0</v>
      </c>
      <c r="J59" s="389">
        <v>0</v>
      </c>
      <c r="K59" s="399"/>
      <c r="L59" s="390"/>
      <c r="M59" s="390"/>
      <c r="N59" s="402"/>
    </row>
    <row r="60" spans="1:14" outlineLevel="2" x14ac:dyDescent="0.25">
      <c r="A60" s="113" t="s">
        <v>1529</v>
      </c>
      <c r="B60" s="155">
        <v>1</v>
      </c>
      <c r="C60" s="141">
        <f t="shared" si="0"/>
        <v>196.35</v>
      </c>
      <c r="D60" s="141">
        <v>196.35</v>
      </c>
      <c r="E60" s="141">
        <v>0</v>
      </c>
      <c r="F60" s="141"/>
      <c r="G60" s="141">
        <v>0</v>
      </c>
      <c r="H60" s="219">
        <v>435.22052653503221</v>
      </c>
      <c r="I60" s="386">
        <v>0</v>
      </c>
      <c r="J60" s="389">
        <v>0</v>
      </c>
      <c r="K60" s="399"/>
      <c r="L60" s="390"/>
      <c r="M60" s="390"/>
      <c r="N60" s="402"/>
    </row>
    <row r="61" spans="1:14" outlineLevel="2" x14ac:dyDescent="0.25">
      <c r="A61" s="113" t="s">
        <v>1530</v>
      </c>
      <c r="B61" s="155">
        <v>1</v>
      </c>
      <c r="C61" s="141">
        <f t="shared" si="0"/>
        <v>164.45</v>
      </c>
      <c r="D61" s="141">
        <v>164.45</v>
      </c>
      <c r="E61" s="141">
        <v>0</v>
      </c>
      <c r="F61" s="141"/>
      <c r="G61" s="141">
        <v>0</v>
      </c>
      <c r="H61" s="219">
        <v>413.157954131552</v>
      </c>
      <c r="I61" s="386">
        <v>0</v>
      </c>
      <c r="J61" s="389">
        <v>0</v>
      </c>
      <c r="K61" s="399"/>
      <c r="L61" s="390"/>
      <c r="M61" s="390"/>
      <c r="N61" s="402"/>
    </row>
    <row r="62" spans="1:14" outlineLevel="2" x14ac:dyDescent="0.25">
      <c r="A62" s="113" t="s">
        <v>1531</v>
      </c>
      <c r="B62" s="155">
        <v>1</v>
      </c>
      <c r="C62" s="141">
        <f t="shared" si="0"/>
        <v>175.5</v>
      </c>
      <c r="D62" s="141">
        <v>175.5</v>
      </c>
      <c r="E62" s="141">
        <v>0</v>
      </c>
      <c r="F62" s="141"/>
      <c r="G62" s="141">
        <v>0</v>
      </c>
      <c r="H62" s="219">
        <v>299.59461775391651</v>
      </c>
      <c r="I62" s="386">
        <v>0</v>
      </c>
      <c r="J62" s="389">
        <v>0</v>
      </c>
      <c r="K62" s="399"/>
      <c r="L62" s="390"/>
      <c r="M62" s="390"/>
      <c r="N62" s="402"/>
    </row>
    <row r="63" spans="1:14" outlineLevel="2" x14ac:dyDescent="0.25">
      <c r="A63" s="113" t="s">
        <v>1532</v>
      </c>
      <c r="B63" s="155">
        <v>1</v>
      </c>
      <c r="C63" s="141">
        <f t="shared" si="0"/>
        <v>181.9</v>
      </c>
      <c r="D63" s="141">
        <v>181.9</v>
      </c>
      <c r="E63" s="141">
        <v>0</v>
      </c>
      <c r="F63" s="141"/>
      <c r="G63" s="141">
        <v>0</v>
      </c>
      <c r="H63" s="219">
        <v>294.69425044603827</v>
      </c>
      <c r="I63" s="386">
        <v>0</v>
      </c>
      <c r="J63" s="389">
        <v>0</v>
      </c>
      <c r="K63" s="399"/>
      <c r="L63" s="390"/>
      <c r="M63" s="390"/>
      <c r="N63" s="402"/>
    </row>
    <row r="64" spans="1:14" outlineLevel="2" x14ac:dyDescent="0.25">
      <c r="A64" s="113" t="s">
        <v>1533</v>
      </c>
      <c r="B64" s="155">
        <v>1</v>
      </c>
      <c r="C64" s="141">
        <f t="shared" si="0"/>
        <v>110.2</v>
      </c>
      <c r="D64" s="141">
        <v>110.2</v>
      </c>
      <c r="E64" s="141">
        <v>0</v>
      </c>
      <c r="F64" s="141"/>
      <c r="G64" s="141">
        <v>0</v>
      </c>
      <c r="H64" s="219">
        <v>267.0331795933086</v>
      </c>
      <c r="I64" s="386">
        <v>0</v>
      </c>
      <c r="J64" s="389">
        <v>0</v>
      </c>
      <c r="K64" s="399"/>
      <c r="L64" s="390"/>
      <c r="M64" s="390"/>
      <c r="N64" s="402"/>
    </row>
    <row r="65" spans="1:14" outlineLevel="2" x14ac:dyDescent="0.25">
      <c r="A65" s="113" t="s">
        <v>1534</v>
      </c>
      <c r="B65" s="155">
        <v>1</v>
      </c>
      <c r="C65" s="141">
        <f t="shared" si="0"/>
        <v>100.2</v>
      </c>
      <c r="D65" s="141">
        <v>100.2</v>
      </c>
      <c r="E65" s="141">
        <v>0</v>
      </c>
      <c r="F65" s="141"/>
      <c r="G65" s="141">
        <v>0</v>
      </c>
      <c r="H65" s="219">
        <v>198.89710348142123</v>
      </c>
      <c r="I65" s="386">
        <v>0</v>
      </c>
      <c r="J65" s="389">
        <v>0</v>
      </c>
      <c r="K65" s="399"/>
      <c r="L65" s="390"/>
      <c r="M65" s="390"/>
      <c r="N65" s="402"/>
    </row>
    <row r="66" spans="1:14" outlineLevel="2" x14ac:dyDescent="0.25">
      <c r="A66" s="113" t="s">
        <v>1535</v>
      </c>
      <c r="B66" s="155">
        <v>1</v>
      </c>
      <c r="C66" s="141">
        <f t="shared" si="0"/>
        <v>241.1</v>
      </c>
      <c r="D66" s="141">
        <v>241.1</v>
      </c>
      <c r="E66" s="141">
        <v>0</v>
      </c>
      <c r="F66" s="141"/>
      <c r="G66" s="141">
        <v>0</v>
      </c>
      <c r="H66" s="219">
        <v>516.54844921145093</v>
      </c>
      <c r="I66" s="386">
        <v>0</v>
      </c>
      <c r="J66" s="389">
        <v>0</v>
      </c>
      <c r="K66" s="399"/>
      <c r="L66" s="390"/>
      <c r="M66" s="390"/>
      <c r="N66" s="402"/>
    </row>
    <row r="67" spans="1:14" outlineLevel="2" x14ac:dyDescent="0.25">
      <c r="A67" s="113" t="s">
        <v>1536</v>
      </c>
      <c r="B67" s="155">
        <v>1</v>
      </c>
      <c r="C67" s="141">
        <f t="shared" si="0"/>
        <v>188.9</v>
      </c>
      <c r="D67" s="141">
        <v>188.9</v>
      </c>
      <c r="E67" s="141">
        <v>0</v>
      </c>
      <c r="F67" s="141"/>
      <c r="G67" s="141">
        <v>0</v>
      </c>
      <c r="H67" s="219">
        <v>409.98839237781738</v>
      </c>
      <c r="I67" s="386">
        <v>0</v>
      </c>
      <c r="J67" s="389">
        <v>0</v>
      </c>
      <c r="K67" s="399"/>
      <c r="L67" s="390"/>
      <c r="M67" s="390"/>
      <c r="N67" s="402"/>
    </row>
    <row r="68" spans="1:14" outlineLevel="2" x14ac:dyDescent="0.25">
      <c r="A68" s="113" t="s">
        <v>1537</v>
      </c>
      <c r="B68" s="155">
        <v>1</v>
      </c>
      <c r="C68" s="141">
        <f t="shared" si="0"/>
        <v>165.8</v>
      </c>
      <c r="D68" s="141">
        <v>165.8</v>
      </c>
      <c r="E68" s="141">
        <v>0</v>
      </c>
      <c r="F68" s="141"/>
      <c r="G68" s="141">
        <v>0</v>
      </c>
      <c r="H68" s="219">
        <v>310.54843117876362</v>
      </c>
      <c r="I68" s="386">
        <v>0</v>
      </c>
      <c r="J68" s="389">
        <v>0</v>
      </c>
      <c r="K68" s="399"/>
      <c r="L68" s="390"/>
      <c r="M68" s="390"/>
      <c r="N68" s="402"/>
    </row>
    <row r="69" spans="1:14" outlineLevel="2" x14ac:dyDescent="0.25">
      <c r="A69" s="113" t="s">
        <v>1538</v>
      </c>
      <c r="B69" s="155">
        <v>1</v>
      </c>
      <c r="C69" s="141">
        <f t="shared" si="0"/>
        <v>142.1</v>
      </c>
      <c r="D69" s="141">
        <v>142.1</v>
      </c>
      <c r="E69" s="141">
        <v>0</v>
      </c>
      <c r="F69" s="141"/>
      <c r="G69" s="141">
        <v>0</v>
      </c>
      <c r="H69" s="219">
        <v>281.20459575420114</v>
      </c>
      <c r="I69" s="386">
        <v>0</v>
      </c>
      <c r="J69" s="389">
        <v>0</v>
      </c>
      <c r="K69" s="399"/>
      <c r="L69" s="390"/>
      <c r="M69" s="390"/>
      <c r="N69" s="402"/>
    </row>
    <row r="70" spans="1:14" outlineLevel="2" x14ac:dyDescent="0.25">
      <c r="A70" s="113" t="s">
        <v>1539</v>
      </c>
      <c r="B70" s="155">
        <v>1</v>
      </c>
      <c r="C70" s="141">
        <f t="shared" si="0"/>
        <v>278.14999999999998</v>
      </c>
      <c r="D70" s="141">
        <v>278.14999999999998</v>
      </c>
      <c r="E70" s="141">
        <v>0</v>
      </c>
      <c r="F70" s="141"/>
      <c r="G70" s="141">
        <v>0</v>
      </c>
      <c r="H70" s="219">
        <v>444.47473829095838</v>
      </c>
      <c r="I70" s="386">
        <v>0</v>
      </c>
      <c r="J70" s="389">
        <v>0</v>
      </c>
      <c r="K70" s="399"/>
      <c r="L70" s="390"/>
      <c r="M70" s="390"/>
      <c r="N70" s="402"/>
    </row>
    <row r="71" spans="1:14" outlineLevel="2" x14ac:dyDescent="0.25">
      <c r="A71" s="113" t="s">
        <v>1540</v>
      </c>
      <c r="B71" s="155">
        <v>1</v>
      </c>
      <c r="C71" s="141">
        <f t="shared" si="0"/>
        <v>214.9</v>
      </c>
      <c r="D71" s="141">
        <v>214.9</v>
      </c>
      <c r="E71" s="141">
        <v>0</v>
      </c>
      <c r="F71" s="141"/>
      <c r="G71" s="141">
        <v>0</v>
      </c>
      <c r="H71" s="219">
        <v>248.89329363554054</v>
      </c>
      <c r="I71" s="386">
        <v>0</v>
      </c>
      <c r="J71" s="389">
        <v>0</v>
      </c>
      <c r="K71" s="399"/>
      <c r="L71" s="390"/>
      <c r="M71" s="390"/>
      <c r="N71" s="402"/>
    </row>
    <row r="72" spans="1:14" outlineLevel="2" x14ac:dyDescent="0.25">
      <c r="A72" s="113" t="s">
        <v>1541</v>
      </c>
      <c r="B72" s="155">
        <v>1</v>
      </c>
      <c r="C72" s="141">
        <f t="shared" ref="C72:C136" si="1">D72+G72</f>
        <v>181.38</v>
      </c>
      <c r="D72" s="141">
        <v>181.38</v>
      </c>
      <c r="E72" s="141">
        <v>0</v>
      </c>
      <c r="F72" s="141"/>
      <c r="G72" s="141">
        <v>0</v>
      </c>
      <c r="H72" s="219">
        <v>259.20327162552246</v>
      </c>
      <c r="I72" s="386">
        <v>0</v>
      </c>
      <c r="J72" s="389">
        <v>0</v>
      </c>
      <c r="K72" s="399"/>
      <c r="L72" s="390"/>
      <c r="M72" s="390"/>
      <c r="N72" s="402"/>
    </row>
    <row r="73" spans="1:14" outlineLevel="2" x14ac:dyDescent="0.25">
      <c r="A73" s="113" t="s">
        <v>1542</v>
      </c>
      <c r="B73" s="155">
        <v>1</v>
      </c>
      <c r="C73" s="141">
        <f t="shared" si="1"/>
        <v>346.4</v>
      </c>
      <c r="D73" s="141">
        <v>213.3</v>
      </c>
      <c r="E73" s="141">
        <v>0</v>
      </c>
      <c r="F73" s="141"/>
      <c r="G73" s="141">
        <v>133.1</v>
      </c>
      <c r="H73" s="219">
        <v>547.73766261794276</v>
      </c>
      <c r="I73" s="386">
        <v>0</v>
      </c>
      <c r="J73" s="389">
        <v>0</v>
      </c>
      <c r="K73" s="399"/>
      <c r="L73" s="390"/>
      <c r="M73" s="390"/>
      <c r="N73" s="402"/>
    </row>
    <row r="74" spans="1:14" outlineLevel="2" x14ac:dyDescent="0.25">
      <c r="A74" s="113" t="s">
        <v>1543</v>
      </c>
      <c r="B74" s="155">
        <v>1</v>
      </c>
      <c r="C74" s="141">
        <f t="shared" si="1"/>
        <v>320.5</v>
      </c>
      <c r="D74" s="141">
        <v>320.5</v>
      </c>
      <c r="E74" s="141">
        <v>0</v>
      </c>
      <c r="F74" s="141"/>
      <c r="G74" s="141">
        <v>0</v>
      </c>
      <c r="H74" s="219">
        <v>710.47290520085187</v>
      </c>
      <c r="I74" s="386">
        <v>0</v>
      </c>
      <c r="J74" s="389">
        <v>0</v>
      </c>
      <c r="K74" s="399"/>
      <c r="L74" s="390"/>
      <c r="M74" s="390"/>
      <c r="N74" s="402"/>
    </row>
    <row r="75" spans="1:14" outlineLevel="2" x14ac:dyDescent="0.25">
      <c r="A75" s="113" t="s">
        <v>1544</v>
      </c>
      <c r="B75" s="155">
        <v>1</v>
      </c>
      <c r="C75" s="141">
        <f t="shared" si="1"/>
        <v>110.7</v>
      </c>
      <c r="D75" s="141">
        <v>110.7</v>
      </c>
      <c r="E75" s="141">
        <v>0</v>
      </c>
      <c r="F75" s="141"/>
      <c r="G75" s="141">
        <v>0</v>
      </c>
      <c r="H75" s="219">
        <v>328.41901104730039</v>
      </c>
      <c r="I75" s="386">
        <v>0</v>
      </c>
      <c r="J75" s="389">
        <v>0</v>
      </c>
      <c r="K75" s="399"/>
      <c r="L75" s="390"/>
      <c r="M75" s="390"/>
      <c r="N75" s="402"/>
    </row>
    <row r="76" spans="1:14" outlineLevel="2" x14ac:dyDescent="0.25">
      <c r="A76" s="113" t="s">
        <v>1545</v>
      </c>
      <c r="B76" s="155">
        <v>1</v>
      </c>
      <c r="C76" s="141">
        <f t="shared" si="1"/>
        <v>211.4</v>
      </c>
      <c r="D76" s="141">
        <v>211.4</v>
      </c>
      <c r="E76" s="141">
        <v>0</v>
      </c>
      <c r="F76" s="141"/>
      <c r="G76" s="141">
        <v>0</v>
      </c>
      <c r="H76" s="219">
        <v>516.49100731998635</v>
      </c>
      <c r="I76" s="386">
        <v>0</v>
      </c>
      <c r="J76" s="389">
        <v>0</v>
      </c>
      <c r="K76" s="399"/>
      <c r="L76" s="390"/>
      <c r="M76" s="390"/>
      <c r="N76" s="402"/>
    </row>
    <row r="77" spans="1:14" outlineLevel="2" x14ac:dyDescent="0.25">
      <c r="A77" s="113" t="s">
        <v>1546</v>
      </c>
      <c r="B77" s="155">
        <v>1</v>
      </c>
      <c r="C77" s="141">
        <f t="shared" si="1"/>
        <v>159.9</v>
      </c>
      <c r="D77" s="141">
        <v>159.9</v>
      </c>
      <c r="E77" s="141">
        <v>0</v>
      </c>
      <c r="F77" s="141"/>
      <c r="G77" s="141">
        <v>0</v>
      </c>
      <c r="H77" s="219">
        <v>419.66917143244234</v>
      </c>
      <c r="I77" s="386">
        <v>0</v>
      </c>
      <c r="J77" s="389">
        <v>0</v>
      </c>
      <c r="K77" s="399"/>
      <c r="L77" s="390"/>
      <c r="M77" s="390"/>
      <c r="N77" s="402"/>
    </row>
    <row r="78" spans="1:14" outlineLevel="2" x14ac:dyDescent="0.25">
      <c r="A78" s="113" t="s">
        <v>1547</v>
      </c>
      <c r="B78" s="155">
        <v>1</v>
      </c>
      <c r="C78" s="141">
        <f t="shared" si="1"/>
        <v>161.4</v>
      </c>
      <c r="D78" s="141">
        <v>161.4</v>
      </c>
      <c r="E78" s="141">
        <v>0</v>
      </c>
      <c r="F78" s="141"/>
      <c r="G78" s="141">
        <v>0</v>
      </c>
      <c r="H78" s="219">
        <v>524.75341718889013</v>
      </c>
      <c r="I78" s="386">
        <v>0</v>
      </c>
      <c r="J78" s="389">
        <v>0</v>
      </c>
      <c r="K78" s="399"/>
      <c r="L78" s="390"/>
      <c r="M78" s="390"/>
      <c r="N78" s="402"/>
    </row>
    <row r="79" spans="1:14" outlineLevel="2" x14ac:dyDescent="0.25">
      <c r="A79" s="113" t="s">
        <v>1548</v>
      </c>
      <c r="B79" s="155">
        <v>1</v>
      </c>
      <c r="C79" s="141">
        <f t="shared" si="1"/>
        <v>108.3</v>
      </c>
      <c r="D79" s="141">
        <v>108.3</v>
      </c>
      <c r="E79" s="141">
        <v>0</v>
      </c>
      <c r="F79" s="141"/>
      <c r="G79" s="141">
        <v>0</v>
      </c>
      <c r="H79" s="219">
        <v>109.69281988206716</v>
      </c>
      <c r="I79" s="386">
        <v>0</v>
      </c>
      <c r="J79" s="389">
        <v>0</v>
      </c>
      <c r="K79" s="399"/>
      <c r="L79" s="390"/>
      <c r="M79" s="390"/>
      <c r="N79" s="402"/>
    </row>
    <row r="80" spans="1:14" outlineLevel="2" x14ac:dyDescent="0.25">
      <c r="A80" s="113" t="s">
        <v>1549</v>
      </c>
      <c r="B80" s="155">
        <v>1</v>
      </c>
      <c r="C80" s="141">
        <f t="shared" si="1"/>
        <v>95</v>
      </c>
      <c r="D80" s="141">
        <v>95</v>
      </c>
      <c r="E80" s="141">
        <v>0</v>
      </c>
      <c r="F80" s="141"/>
      <c r="G80" s="141">
        <v>0</v>
      </c>
      <c r="H80" s="219">
        <v>205.02062778463579</v>
      </c>
      <c r="I80" s="386">
        <v>0</v>
      </c>
      <c r="J80" s="389">
        <v>0</v>
      </c>
      <c r="K80" s="399"/>
      <c r="L80" s="390"/>
      <c r="M80" s="390"/>
      <c r="N80" s="402"/>
    </row>
    <row r="81" spans="1:14" outlineLevel="2" x14ac:dyDescent="0.25">
      <c r="A81" s="113" t="s">
        <v>1550</v>
      </c>
      <c r="B81" s="155">
        <v>1</v>
      </c>
      <c r="C81" s="141">
        <f t="shared" si="1"/>
        <v>131.30000000000001</v>
      </c>
      <c r="D81" s="141">
        <v>131.30000000000001</v>
      </c>
      <c r="E81" s="141">
        <v>0</v>
      </c>
      <c r="F81" s="141"/>
      <c r="G81" s="141">
        <v>0</v>
      </c>
      <c r="H81" s="219">
        <v>257.26217176091205</v>
      </c>
      <c r="I81" s="386">
        <v>0</v>
      </c>
      <c r="J81" s="389">
        <v>0</v>
      </c>
      <c r="K81" s="399"/>
      <c r="L81" s="390"/>
      <c r="M81" s="390"/>
      <c r="N81" s="402"/>
    </row>
    <row r="82" spans="1:14" outlineLevel="2" x14ac:dyDescent="0.25">
      <c r="A82" s="113" t="s">
        <v>1551</v>
      </c>
      <c r="B82" s="155">
        <v>1</v>
      </c>
      <c r="C82" s="141">
        <f t="shared" si="1"/>
        <v>137.30000000000001</v>
      </c>
      <c r="D82" s="141">
        <v>137.30000000000001</v>
      </c>
      <c r="E82" s="141">
        <v>0</v>
      </c>
      <c r="F82" s="141"/>
      <c r="G82" s="141">
        <v>0</v>
      </c>
      <c r="H82" s="219">
        <v>274.28743031854003</v>
      </c>
      <c r="I82" s="386">
        <v>0</v>
      </c>
      <c r="J82" s="389">
        <v>0</v>
      </c>
      <c r="K82" s="399"/>
      <c r="L82" s="390"/>
      <c r="M82" s="390"/>
      <c r="N82" s="402"/>
    </row>
    <row r="83" spans="1:14" outlineLevel="2" x14ac:dyDescent="0.25">
      <c r="A83" s="113" t="s">
        <v>1552</v>
      </c>
      <c r="B83" s="155">
        <v>1</v>
      </c>
      <c r="C83" s="141">
        <f t="shared" si="1"/>
        <v>211.6</v>
      </c>
      <c r="D83" s="141">
        <v>211.6</v>
      </c>
      <c r="E83" s="141">
        <v>0</v>
      </c>
      <c r="F83" s="141"/>
      <c r="G83" s="141">
        <v>0</v>
      </c>
      <c r="H83" s="219">
        <v>412.61553143772147</v>
      </c>
      <c r="I83" s="386">
        <v>0</v>
      </c>
      <c r="J83" s="389">
        <v>0</v>
      </c>
      <c r="K83" s="399"/>
      <c r="L83" s="390"/>
      <c r="M83" s="390"/>
      <c r="N83" s="402"/>
    </row>
    <row r="84" spans="1:14" outlineLevel="2" x14ac:dyDescent="0.25">
      <c r="A84" s="113" t="s">
        <v>1553</v>
      </c>
      <c r="B84" s="155">
        <v>1</v>
      </c>
      <c r="C84" s="141">
        <f t="shared" si="1"/>
        <v>180.6</v>
      </c>
      <c r="D84" s="141">
        <v>180.6</v>
      </c>
      <c r="E84" s="141">
        <v>0</v>
      </c>
      <c r="F84" s="141"/>
      <c r="G84" s="141">
        <v>0</v>
      </c>
      <c r="H84" s="219">
        <v>337.58495076111831</v>
      </c>
      <c r="I84" s="386">
        <v>0</v>
      </c>
      <c r="J84" s="389">
        <v>0</v>
      </c>
      <c r="K84" s="399"/>
      <c r="L84" s="390"/>
      <c r="M84" s="390"/>
      <c r="N84" s="402"/>
    </row>
    <row r="85" spans="1:14" outlineLevel="2" x14ac:dyDescent="0.25">
      <c r="A85" s="113" t="s">
        <v>1554</v>
      </c>
      <c r="B85" s="155">
        <v>1</v>
      </c>
      <c r="C85" s="141">
        <f t="shared" si="1"/>
        <v>102.4</v>
      </c>
      <c r="D85" s="141">
        <v>102.4</v>
      </c>
      <c r="E85" s="141">
        <v>0</v>
      </c>
      <c r="F85" s="141"/>
      <c r="G85" s="141">
        <v>0</v>
      </c>
      <c r="H85" s="219">
        <v>282.97802226243459</v>
      </c>
      <c r="I85" s="386">
        <v>0</v>
      </c>
      <c r="J85" s="389">
        <v>0</v>
      </c>
      <c r="K85" s="399"/>
      <c r="L85" s="390"/>
      <c r="M85" s="390"/>
      <c r="N85" s="402"/>
    </row>
    <row r="86" spans="1:14" outlineLevel="2" x14ac:dyDescent="0.25">
      <c r="A86" s="113" t="s">
        <v>1555</v>
      </c>
      <c r="B86" s="155">
        <v>1</v>
      </c>
      <c r="C86" s="141">
        <f t="shared" si="1"/>
        <v>180.22</v>
      </c>
      <c r="D86" s="141">
        <v>180.22</v>
      </c>
      <c r="E86" s="141">
        <v>0</v>
      </c>
      <c r="F86" s="141"/>
      <c r="G86" s="141">
        <v>0</v>
      </c>
      <c r="H86" s="219">
        <v>385.60440525088165</v>
      </c>
      <c r="I86" s="386">
        <v>0</v>
      </c>
      <c r="J86" s="389">
        <v>0</v>
      </c>
      <c r="K86" s="399"/>
      <c r="L86" s="390"/>
      <c r="M86" s="390"/>
      <c r="N86" s="402"/>
    </row>
    <row r="87" spans="1:14" outlineLevel="2" x14ac:dyDescent="0.25">
      <c r="A87" s="113" t="s">
        <v>1556</v>
      </c>
      <c r="B87" s="155">
        <v>1</v>
      </c>
      <c r="C87" s="141">
        <f t="shared" si="1"/>
        <v>329.7</v>
      </c>
      <c r="D87" s="141">
        <v>278.3</v>
      </c>
      <c r="E87" s="141">
        <v>0</v>
      </c>
      <c r="F87" s="141"/>
      <c r="G87" s="141">
        <v>51.4</v>
      </c>
      <c r="H87" s="219">
        <v>393.17809967066512</v>
      </c>
      <c r="I87" s="386">
        <v>0</v>
      </c>
      <c r="J87" s="389">
        <v>0</v>
      </c>
      <c r="K87" s="399"/>
      <c r="L87" s="390"/>
      <c r="M87" s="390"/>
      <c r="N87" s="402"/>
    </row>
    <row r="88" spans="1:14" outlineLevel="2" x14ac:dyDescent="0.25">
      <c r="A88" s="113" t="s">
        <v>1557</v>
      </c>
      <c r="B88" s="155">
        <v>1</v>
      </c>
      <c r="C88" s="141">
        <f t="shared" si="1"/>
        <v>151.80000000000001</v>
      </c>
      <c r="D88" s="141">
        <v>151.80000000000001</v>
      </c>
      <c r="E88" s="141">
        <v>0</v>
      </c>
      <c r="F88" s="141"/>
      <c r="G88" s="141">
        <v>0</v>
      </c>
      <c r="H88" s="219">
        <v>294.2972844525529</v>
      </c>
      <c r="I88" s="386">
        <v>0</v>
      </c>
      <c r="J88" s="389">
        <v>0</v>
      </c>
      <c r="K88" s="399"/>
      <c r="L88" s="390"/>
      <c r="M88" s="390"/>
      <c r="N88" s="402"/>
    </row>
    <row r="89" spans="1:14" outlineLevel="2" x14ac:dyDescent="0.25">
      <c r="A89" s="113" t="s">
        <v>1558</v>
      </c>
      <c r="B89" s="155">
        <v>1</v>
      </c>
      <c r="C89" s="141">
        <f t="shared" si="1"/>
        <v>256.60000000000002</v>
      </c>
      <c r="D89" s="141">
        <v>256.60000000000002</v>
      </c>
      <c r="E89" s="141">
        <v>0</v>
      </c>
      <c r="F89" s="141"/>
      <c r="G89" s="141">
        <v>0</v>
      </c>
      <c r="H89" s="219">
        <v>514.38554749032221</v>
      </c>
      <c r="I89" s="386">
        <v>0</v>
      </c>
      <c r="J89" s="389">
        <v>0</v>
      </c>
      <c r="K89" s="399"/>
      <c r="L89" s="390"/>
      <c r="M89" s="390"/>
      <c r="N89" s="402"/>
    </row>
    <row r="90" spans="1:14" outlineLevel="2" x14ac:dyDescent="0.25">
      <c r="A90" s="113" t="s">
        <v>1559</v>
      </c>
      <c r="B90" s="155">
        <v>1</v>
      </c>
      <c r="C90" s="141">
        <f t="shared" si="1"/>
        <v>119.3</v>
      </c>
      <c r="D90" s="141">
        <v>119.3</v>
      </c>
      <c r="E90" s="141">
        <v>0</v>
      </c>
      <c r="F90" s="141"/>
      <c r="G90" s="141">
        <v>0</v>
      </c>
      <c r="H90" s="219">
        <v>353.95698512355733</v>
      </c>
      <c r="I90" s="386">
        <v>0</v>
      </c>
      <c r="J90" s="389">
        <v>0</v>
      </c>
      <c r="K90" s="399"/>
      <c r="L90" s="390"/>
      <c r="M90" s="390"/>
      <c r="N90" s="402"/>
    </row>
    <row r="91" spans="1:14" outlineLevel="2" x14ac:dyDescent="0.25">
      <c r="A91" s="113" t="s">
        <v>1560</v>
      </c>
      <c r="B91" s="155">
        <v>1</v>
      </c>
      <c r="C91" s="141">
        <f t="shared" si="1"/>
        <v>182.8</v>
      </c>
      <c r="D91" s="141">
        <v>182.8</v>
      </c>
      <c r="E91" s="141">
        <v>0</v>
      </c>
      <c r="F91" s="141"/>
      <c r="G91" s="141">
        <v>0</v>
      </c>
      <c r="H91" s="219">
        <v>350.32331662618463</v>
      </c>
      <c r="I91" s="386">
        <v>0</v>
      </c>
      <c r="J91" s="389">
        <v>0</v>
      </c>
      <c r="K91" s="399"/>
      <c r="L91" s="390"/>
      <c r="M91" s="390"/>
      <c r="N91" s="402"/>
    </row>
    <row r="92" spans="1:14" outlineLevel="2" x14ac:dyDescent="0.25">
      <c r="A92" s="113" t="s">
        <v>1561</v>
      </c>
      <c r="B92" s="155">
        <v>1</v>
      </c>
      <c r="C92" s="141">
        <f t="shared" si="1"/>
        <v>229</v>
      </c>
      <c r="D92" s="141">
        <v>229</v>
      </c>
      <c r="E92" s="141">
        <v>0</v>
      </c>
      <c r="F92" s="141"/>
      <c r="G92" s="141">
        <v>0</v>
      </c>
      <c r="H92" s="219">
        <v>525.77256942158306</v>
      </c>
      <c r="I92" s="386">
        <v>0</v>
      </c>
      <c r="J92" s="389">
        <v>0</v>
      </c>
      <c r="K92" s="399"/>
      <c r="L92" s="390"/>
      <c r="M92" s="390"/>
      <c r="N92" s="402"/>
    </row>
    <row r="93" spans="1:14" outlineLevel="2" x14ac:dyDescent="0.25">
      <c r="A93" s="113" t="s">
        <v>1562</v>
      </c>
      <c r="B93" s="155">
        <v>1</v>
      </c>
      <c r="C93" s="141">
        <f t="shared" si="1"/>
        <v>144.5</v>
      </c>
      <c r="D93" s="141">
        <v>144.5</v>
      </c>
      <c r="E93" s="141">
        <v>0</v>
      </c>
      <c r="F93" s="141"/>
      <c r="G93" s="141">
        <v>0</v>
      </c>
      <c r="H93" s="219">
        <v>295.52632878242264</v>
      </c>
      <c r="I93" s="386">
        <v>0</v>
      </c>
      <c r="J93" s="389">
        <v>0</v>
      </c>
      <c r="K93" s="399"/>
      <c r="L93" s="390"/>
      <c r="M93" s="390"/>
      <c r="N93" s="402"/>
    </row>
    <row r="94" spans="1:14" outlineLevel="2" x14ac:dyDescent="0.25">
      <c r="A94" s="113" t="s">
        <v>1563</v>
      </c>
      <c r="B94" s="155">
        <v>1</v>
      </c>
      <c r="C94" s="141">
        <f t="shared" si="1"/>
        <v>180</v>
      </c>
      <c r="D94" s="141">
        <v>180</v>
      </c>
      <c r="E94" s="141">
        <v>0</v>
      </c>
      <c r="F94" s="141"/>
      <c r="G94" s="141">
        <v>0</v>
      </c>
      <c r="H94" s="219">
        <v>341.1275031468939</v>
      </c>
      <c r="I94" s="386">
        <v>0</v>
      </c>
      <c r="J94" s="389">
        <v>0</v>
      </c>
      <c r="K94" s="399"/>
      <c r="L94" s="390"/>
      <c r="M94" s="390"/>
      <c r="N94" s="402"/>
    </row>
    <row r="95" spans="1:14" outlineLevel="2" x14ac:dyDescent="0.25">
      <c r="A95" s="113" t="s">
        <v>1564</v>
      </c>
      <c r="B95" s="155">
        <v>1</v>
      </c>
      <c r="C95" s="141">
        <f t="shared" si="1"/>
        <v>341.75</v>
      </c>
      <c r="D95" s="141">
        <v>341.75</v>
      </c>
      <c r="E95" s="141">
        <v>0</v>
      </c>
      <c r="F95" s="141"/>
      <c r="G95" s="141">
        <v>0</v>
      </c>
      <c r="H95" s="219">
        <v>453.85821502113333</v>
      </c>
      <c r="I95" s="386">
        <v>0</v>
      </c>
      <c r="J95" s="389">
        <v>0</v>
      </c>
      <c r="K95" s="399"/>
      <c r="L95" s="390"/>
      <c r="M95" s="390"/>
      <c r="N95" s="402"/>
    </row>
    <row r="96" spans="1:14" outlineLevel="2" x14ac:dyDescent="0.25">
      <c r="A96" s="113" t="s">
        <v>1565</v>
      </c>
      <c r="B96" s="155">
        <v>1</v>
      </c>
      <c r="C96" s="141">
        <f t="shared" si="1"/>
        <v>105</v>
      </c>
      <c r="D96" s="141">
        <v>105</v>
      </c>
      <c r="E96" s="141">
        <v>0</v>
      </c>
      <c r="F96" s="141"/>
      <c r="G96" s="141">
        <v>0</v>
      </c>
      <c r="H96" s="219">
        <v>287.47059539191173</v>
      </c>
      <c r="I96" s="386">
        <v>0</v>
      </c>
      <c r="J96" s="389">
        <v>0</v>
      </c>
      <c r="K96" s="399"/>
      <c r="L96" s="390"/>
      <c r="M96" s="390"/>
      <c r="N96" s="402"/>
    </row>
    <row r="97" spans="1:14" outlineLevel="2" x14ac:dyDescent="0.25">
      <c r="A97" s="113" t="s">
        <v>1566</v>
      </c>
      <c r="B97" s="155">
        <v>1</v>
      </c>
      <c r="C97" s="141">
        <f t="shared" si="1"/>
        <v>140.69999999999999</v>
      </c>
      <c r="D97" s="141">
        <v>140.69999999999999</v>
      </c>
      <c r="E97" s="141">
        <v>0</v>
      </c>
      <c r="F97" s="141"/>
      <c r="G97" s="141">
        <v>0</v>
      </c>
      <c r="H97" s="219">
        <v>515.61192479327303</v>
      </c>
      <c r="I97" s="386">
        <v>0</v>
      </c>
      <c r="J97" s="389">
        <v>0</v>
      </c>
      <c r="K97" s="399"/>
      <c r="L97" s="390"/>
      <c r="M97" s="390"/>
      <c r="N97" s="402"/>
    </row>
    <row r="98" spans="1:14" outlineLevel="2" x14ac:dyDescent="0.25">
      <c r="A98" s="113" t="s">
        <v>1567</v>
      </c>
      <c r="B98" s="155">
        <v>1</v>
      </c>
      <c r="C98" s="141">
        <f t="shared" si="1"/>
        <v>100.2</v>
      </c>
      <c r="D98" s="141">
        <v>100.2</v>
      </c>
      <c r="E98" s="141">
        <v>0</v>
      </c>
      <c r="F98" s="141"/>
      <c r="G98" s="141">
        <v>0</v>
      </c>
      <c r="H98" s="219">
        <v>258.62303491286792</v>
      </c>
      <c r="I98" s="386">
        <v>0</v>
      </c>
      <c r="J98" s="389">
        <v>0</v>
      </c>
      <c r="K98" s="399"/>
      <c r="L98" s="390"/>
      <c r="M98" s="390"/>
      <c r="N98" s="402"/>
    </row>
    <row r="99" spans="1:14" outlineLevel="2" x14ac:dyDescent="0.25">
      <c r="A99" s="113" t="s">
        <v>1568</v>
      </c>
      <c r="B99" s="155">
        <v>1</v>
      </c>
      <c r="C99" s="141">
        <f t="shared" si="1"/>
        <v>63</v>
      </c>
      <c r="D99" s="141">
        <v>63</v>
      </c>
      <c r="E99" s="141">
        <v>0</v>
      </c>
      <c r="F99" s="141"/>
      <c r="G99" s="141">
        <v>0</v>
      </c>
      <c r="H99" s="219">
        <v>172.6092739259843</v>
      </c>
      <c r="I99" s="386">
        <v>0</v>
      </c>
      <c r="J99" s="389">
        <v>0</v>
      </c>
      <c r="K99" s="399"/>
      <c r="L99" s="390"/>
      <c r="M99" s="390"/>
      <c r="N99" s="402"/>
    </row>
    <row r="100" spans="1:14" outlineLevel="2" x14ac:dyDescent="0.25">
      <c r="A100" s="113" t="s">
        <v>1569</v>
      </c>
      <c r="B100" s="155">
        <v>1</v>
      </c>
      <c r="C100" s="141">
        <f t="shared" si="1"/>
        <v>211.6</v>
      </c>
      <c r="D100" s="141">
        <v>211.6</v>
      </c>
      <c r="E100" s="141">
        <v>0</v>
      </c>
      <c r="F100" s="141"/>
      <c r="G100" s="141">
        <v>0</v>
      </c>
      <c r="H100" s="219">
        <v>529.80487237898365</v>
      </c>
      <c r="I100" s="386">
        <v>0</v>
      </c>
      <c r="J100" s="389">
        <v>0</v>
      </c>
      <c r="K100" s="399"/>
      <c r="L100" s="390"/>
      <c r="M100" s="390"/>
      <c r="N100" s="402"/>
    </row>
    <row r="101" spans="1:14" outlineLevel="2" x14ac:dyDescent="0.25">
      <c r="A101" s="113" t="s">
        <v>1570</v>
      </c>
      <c r="B101" s="155">
        <v>1</v>
      </c>
      <c r="C101" s="141">
        <f t="shared" si="1"/>
        <v>229.7</v>
      </c>
      <c r="D101" s="141">
        <v>229.7</v>
      </c>
      <c r="E101" s="141">
        <v>0</v>
      </c>
      <c r="F101" s="141"/>
      <c r="G101" s="141">
        <v>0</v>
      </c>
      <c r="H101" s="219">
        <v>589.59626895003919</v>
      </c>
      <c r="I101" s="386">
        <v>0</v>
      </c>
      <c r="J101" s="389">
        <v>0</v>
      </c>
      <c r="K101" s="399"/>
      <c r="L101" s="390"/>
      <c r="M101" s="390"/>
      <c r="N101" s="402"/>
    </row>
    <row r="102" spans="1:14" outlineLevel="2" x14ac:dyDescent="0.25">
      <c r="A102" s="113" t="s">
        <v>1571</v>
      </c>
      <c r="B102" s="155">
        <v>1</v>
      </c>
      <c r="C102" s="141">
        <f t="shared" si="1"/>
        <v>188.44</v>
      </c>
      <c r="D102" s="141">
        <v>188.44</v>
      </c>
      <c r="E102" s="141">
        <v>0</v>
      </c>
      <c r="F102" s="141"/>
      <c r="G102" s="141">
        <v>0</v>
      </c>
      <c r="H102" s="219">
        <v>509.74253045237123</v>
      </c>
      <c r="I102" s="386">
        <v>0</v>
      </c>
      <c r="J102" s="389">
        <v>0</v>
      </c>
      <c r="K102" s="399"/>
      <c r="L102" s="390"/>
      <c r="M102" s="390"/>
      <c r="N102" s="402"/>
    </row>
    <row r="103" spans="1:14" outlineLevel="2" x14ac:dyDescent="0.25">
      <c r="A103" s="113" t="s">
        <v>1572</v>
      </c>
      <c r="B103" s="155">
        <v>1</v>
      </c>
      <c r="C103" s="141">
        <f t="shared" si="1"/>
        <v>275.8</v>
      </c>
      <c r="D103" s="141">
        <v>275.8</v>
      </c>
      <c r="E103" s="141">
        <v>0</v>
      </c>
      <c r="F103" s="141"/>
      <c r="G103" s="141">
        <v>0</v>
      </c>
      <c r="H103" s="219">
        <v>808.58765978665917</v>
      </c>
      <c r="I103" s="386">
        <v>0</v>
      </c>
      <c r="J103" s="389">
        <v>0</v>
      </c>
      <c r="K103" s="399"/>
      <c r="L103" s="390"/>
      <c r="M103" s="390"/>
      <c r="N103" s="402"/>
    </row>
    <row r="104" spans="1:14" outlineLevel="2" x14ac:dyDescent="0.25">
      <c r="A104" s="113" t="s">
        <v>1573</v>
      </c>
      <c r="B104" s="155">
        <v>1</v>
      </c>
      <c r="C104" s="141">
        <f t="shared" si="1"/>
        <v>146.1</v>
      </c>
      <c r="D104" s="141">
        <v>146.1</v>
      </c>
      <c r="E104" s="141">
        <v>0</v>
      </c>
      <c r="F104" s="141"/>
      <c r="G104" s="141">
        <v>0</v>
      </c>
      <c r="H104" s="219">
        <v>324.91195459709496</v>
      </c>
      <c r="I104" s="386">
        <v>0</v>
      </c>
      <c r="J104" s="389">
        <v>0</v>
      </c>
      <c r="K104" s="399"/>
      <c r="L104" s="390"/>
      <c r="M104" s="390"/>
      <c r="N104" s="402"/>
    </row>
    <row r="105" spans="1:14" outlineLevel="2" x14ac:dyDescent="0.25">
      <c r="A105" s="113" t="s">
        <v>1574</v>
      </c>
      <c r="B105" s="155">
        <v>1</v>
      </c>
      <c r="C105" s="141">
        <f t="shared" si="1"/>
        <v>90.7</v>
      </c>
      <c r="D105" s="141">
        <v>90.7</v>
      </c>
      <c r="E105" s="141">
        <v>0</v>
      </c>
      <c r="F105" s="141"/>
      <c r="G105" s="141">
        <v>0</v>
      </c>
      <c r="H105" s="219">
        <v>276.75035625150929</v>
      </c>
      <c r="I105" s="386">
        <v>0</v>
      </c>
      <c r="J105" s="389">
        <v>0</v>
      </c>
      <c r="K105" s="399"/>
      <c r="L105" s="390"/>
      <c r="M105" s="390"/>
      <c r="N105" s="402"/>
    </row>
    <row r="106" spans="1:14" outlineLevel="2" x14ac:dyDescent="0.25">
      <c r="A106" s="113" t="s">
        <v>1575</v>
      </c>
      <c r="B106" s="155">
        <v>1</v>
      </c>
      <c r="C106" s="141">
        <f t="shared" si="1"/>
        <v>171</v>
      </c>
      <c r="D106" s="141">
        <v>171</v>
      </c>
      <c r="E106" s="141">
        <v>0</v>
      </c>
      <c r="F106" s="141"/>
      <c r="G106" s="141">
        <v>0</v>
      </c>
      <c r="H106" s="219">
        <v>354.47269414950517</v>
      </c>
      <c r="I106" s="386">
        <v>0</v>
      </c>
      <c r="J106" s="389">
        <v>0</v>
      </c>
      <c r="K106" s="399"/>
      <c r="L106" s="390"/>
      <c r="M106" s="390"/>
      <c r="N106" s="402"/>
    </row>
    <row r="107" spans="1:14" outlineLevel="2" x14ac:dyDescent="0.25">
      <c r="A107" s="113" t="s">
        <v>1576</v>
      </c>
      <c r="B107" s="155">
        <v>1</v>
      </c>
      <c r="C107" s="141">
        <f t="shared" si="1"/>
        <v>275.3</v>
      </c>
      <c r="D107" s="141">
        <v>275.3</v>
      </c>
      <c r="E107" s="141">
        <v>0</v>
      </c>
      <c r="F107" s="141"/>
      <c r="G107" s="141">
        <v>0</v>
      </c>
      <c r="H107" s="219">
        <v>560.44599379267549</v>
      </c>
      <c r="I107" s="386">
        <v>0</v>
      </c>
      <c r="J107" s="389">
        <v>0</v>
      </c>
      <c r="K107" s="399"/>
      <c r="L107" s="390"/>
      <c r="M107" s="390"/>
      <c r="N107" s="402"/>
    </row>
    <row r="108" spans="1:14" outlineLevel="2" x14ac:dyDescent="0.25">
      <c r="A108" s="113" t="s">
        <v>1629</v>
      </c>
      <c r="B108" s="155">
        <v>1</v>
      </c>
      <c r="C108" s="141">
        <f t="shared" si="1"/>
        <v>304.89999999999998</v>
      </c>
      <c r="D108" s="141">
        <v>304.89999999999998</v>
      </c>
      <c r="E108" s="141">
        <v>0</v>
      </c>
      <c r="F108" s="141"/>
      <c r="G108" s="141">
        <v>0</v>
      </c>
      <c r="H108" s="219">
        <v>1002.8555371101954</v>
      </c>
      <c r="I108" s="386">
        <v>0</v>
      </c>
      <c r="J108" s="389">
        <v>0</v>
      </c>
      <c r="K108" s="399"/>
      <c r="L108" s="390"/>
      <c r="M108" s="390"/>
      <c r="N108" s="402"/>
    </row>
    <row r="109" spans="1:14" outlineLevel="2" x14ac:dyDescent="0.25">
      <c r="A109" s="113" t="s">
        <v>1577</v>
      </c>
      <c r="B109" s="155">
        <v>1</v>
      </c>
      <c r="C109" s="141">
        <f t="shared" si="1"/>
        <v>168.1</v>
      </c>
      <c r="D109" s="141">
        <v>168.1</v>
      </c>
      <c r="E109" s="141">
        <v>0</v>
      </c>
      <c r="F109" s="141"/>
      <c r="G109" s="141">
        <v>0</v>
      </c>
      <c r="H109" s="219">
        <v>237.28105614975604</v>
      </c>
      <c r="I109" s="386">
        <v>0</v>
      </c>
      <c r="J109" s="389">
        <v>0</v>
      </c>
      <c r="K109" s="399"/>
      <c r="L109" s="390"/>
      <c r="M109" s="390"/>
      <c r="N109" s="402"/>
    </row>
    <row r="110" spans="1:14" outlineLevel="2" x14ac:dyDescent="0.25">
      <c r="A110" s="113" t="s">
        <v>1578</v>
      </c>
      <c r="B110" s="155">
        <v>1</v>
      </c>
      <c r="C110" s="141">
        <f t="shared" si="1"/>
        <v>128.19999999999999</v>
      </c>
      <c r="D110" s="141">
        <v>128.19999999999999</v>
      </c>
      <c r="E110" s="141">
        <v>0</v>
      </c>
      <c r="F110" s="141"/>
      <c r="G110" s="141">
        <v>0</v>
      </c>
      <c r="H110" s="219">
        <v>332.63673314773416</v>
      </c>
      <c r="I110" s="386">
        <v>0</v>
      </c>
      <c r="J110" s="389">
        <v>0</v>
      </c>
      <c r="K110" s="399"/>
      <c r="L110" s="390"/>
      <c r="M110" s="390"/>
      <c r="N110" s="402"/>
    </row>
    <row r="111" spans="1:14" outlineLevel="2" x14ac:dyDescent="0.25">
      <c r="A111" s="113" t="s">
        <v>1579</v>
      </c>
      <c r="B111" s="155">
        <v>1</v>
      </c>
      <c r="C111" s="141">
        <f t="shared" si="1"/>
        <v>172.4</v>
      </c>
      <c r="D111" s="141">
        <v>172.4</v>
      </c>
      <c r="E111" s="141">
        <v>0</v>
      </c>
      <c r="F111" s="141"/>
      <c r="G111" s="141">
        <v>0</v>
      </c>
      <c r="H111" s="219">
        <v>475.41943195405094</v>
      </c>
      <c r="I111" s="386">
        <v>0</v>
      </c>
      <c r="J111" s="389">
        <v>0</v>
      </c>
      <c r="K111" s="399"/>
      <c r="L111" s="390"/>
      <c r="M111" s="390"/>
      <c r="N111" s="402"/>
    </row>
    <row r="112" spans="1:14" outlineLevel="2" x14ac:dyDescent="0.25">
      <c r="A112" s="113" t="s">
        <v>1580</v>
      </c>
      <c r="B112" s="155">
        <v>1</v>
      </c>
      <c r="C112" s="141">
        <f t="shared" si="1"/>
        <v>128.6</v>
      </c>
      <c r="D112" s="141">
        <v>128.6</v>
      </c>
      <c r="E112" s="141">
        <v>0</v>
      </c>
      <c r="F112" s="141"/>
      <c r="G112" s="141">
        <v>0</v>
      </c>
      <c r="H112" s="219">
        <v>340.65415862934253</v>
      </c>
      <c r="I112" s="386">
        <v>0</v>
      </c>
      <c r="J112" s="389">
        <v>0</v>
      </c>
      <c r="K112" s="399"/>
      <c r="L112" s="390"/>
      <c r="M112" s="390"/>
      <c r="N112" s="402"/>
    </row>
    <row r="113" spans="1:14" outlineLevel="2" x14ac:dyDescent="0.25">
      <c r="A113" s="113" t="s">
        <v>1581</v>
      </c>
      <c r="B113" s="155">
        <v>1</v>
      </c>
      <c r="C113" s="141">
        <f t="shared" si="1"/>
        <v>252.8</v>
      </c>
      <c r="D113" s="141">
        <v>252.8</v>
      </c>
      <c r="E113" s="141">
        <v>0</v>
      </c>
      <c r="F113" s="141"/>
      <c r="G113" s="141">
        <v>0</v>
      </c>
      <c r="H113" s="219">
        <v>471.71467400217568</v>
      </c>
      <c r="I113" s="386">
        <v>0</v>
      </c>
      <c r="J113" s="389">
        <v>0</v>
      </c>
      <c r="K113" s="399"/>
      <c r="L113" s="390"/>
      <c r="M113" s="390"/>
      <c r="N113" s="402"/>
    </row>
    <row r="114" spans="1:14" outlineLevel="2" x14ac:dyDescent="0.25">
      <c r="A114" s="113" t="s">
        <v>1582</v>
      </c>
      <c r="B114" s="155">
        <v>1</v>
      </c>
      <c r="C114" s="141">
        <f t="shared" si="1"/>
        <v>126.2</v>
      </c>
      <c r="D114" s="141">
        <v>126.2</v>
      </c>
      <c r="E114" s="141">
        <v>0</v>
      </c>
      <c r="F114" s="141"/>
      <c r="G114" s="141">
        <v>0</v>
      </c>
      <c r="H114" s="219">
        <v>293.72672085794125</v>
      </c>
      <c r="I114" s="386">
        <v>0</v>
      </c>
      <c r="J114" s="389">
        <v>0</v>
      </c>
      <c r="K114" s="399"/>
      <c r="L114" s="390"/>
      <c r="M114" s="390"/>
      <c r="N114" s="402"/>
    </row>
    <row r="115" spans="1:14" outlineLevel="2" x14ac:dyDescent="0.25">
      <c r="A115" s="113" t="s">
        <v>1583</v>
      </c>
      <c r="B115" s="155">
        <v>1</v>
      </c>
      <c r="C115" s="141">
        <f t="shared" si="1"/>
        <v>152.6</v>
      </c>
      <c r="D115" s="141">
        <v>152.6</v>
      </c>
      <c r="E115" s="141">
        <v>0</v>
      </c>
      <c r="F115" s="141"/>
      <c r="G115" s="141">
        <v>0</v>
      </c>
      <c r="H115" s="219">
        <v>287.28796954023994</v>
      </c>
      <c r="I115" s="386">
        <v>0</v>
      </c>
      <c r="J115" s="389">
        <v>0</v>
      </c>
      <c r="K115" s="399"/>
      <c r="L115" s="390"/>
      <c r="M115" s="390"/>
      <c r="N115" s="402"/>
    </row>
    <row r="116" spans="1:14" outlineLevel="2" x14ac:dyDescent="0.25">
      <c r="A116" s="113" t="s">
        <v>1584</v>
      </c>
      <c r="B116" s="155">
        <v>1</v>
      </c>
      <c r="C116" s="141">
        <f t="shared" si="1"/>
        <v>240.6</v>
      </c>
      <c r="D116" s="141">
        <v>240.6</v>
      </c>
      <c r="E116" s="141">
        <v>0</v>
      </c>
      <c r="F116" s="141"/>
      <c r="G116" s="141">
        <v>0</v>
      </c>
      <c r="H116" s="219">
        <v>427.31237441505084</v>
      </c>
      <c r="I116" s="386">
        <v>0</v>
      </c>
      <c r="J116" s="389">
        <v>0</v>
      </c>
      <c r="K116" s="399"/>
      <c r="L116" s="390"/>
      <c r="M116" s="390"/>
      <c r="N116" s="402"/>
    </row>
    <row r="117" spans="1:14" outlineLevel="2" x14ac:dyDescent="0.25">
      <c r="A117" s="113" t="s">
        <v>1585</v>
      </c>
      <c r="B117" s="155">
        <v>1</v>
      </c>
      <c r="C117" s="141">
        <f t="shared" si="1"/>
        <v>201.1</v>
      </c>
      <c r="D117" s="141">
        <v>201.1</v>
      </c>
      <c r="E117" s="141">
        <v>0</v>
      </c>
      <c r="F117" s="141"/>
      <c r="G117" s="141">
        <v>0</v>
      </c>
      <c r="H117" s="219">
        <v>305.8584748959413</v>
      </c>
      <c r="I117" s="386">
        <v>0</v>
      </c>
      <c r="J117" s="389">
        <v>0</v>
      </c>
      <c r="K117" s="399"/>
      <c r="L117" s="390"/>
      <c r="M117" s="390"/>
      <c r="N117" s="402"/>
    </row>
    <row r="118" spans="1:14" outlineLevel="2" x14ac:dyDescent="0.25">
      <c r="A118" s="113" t="s">
        <v>1586</v>
      </c>
      <c r="B118" s="155">
        <v>1</v>
      </c>
      <c r="C118" s="141">
        <f t="shared" si="1"/>
        <v>243.32</v>
      </c>
      <c r="D118" s="141">
        <v>243.32</v>
      </c>
      <c r="E118" s="141">
        <v>0</v>
      </c>
      <c r="F118" s="141"/>
      <c r="G118" s="141">
        <v>0</v>
      </c>
      <c r="H118" s="219">
        <v>408.37944335270447</v>
      </c>
      <c r="I118" s="386">
        <v>0</v>
      </c>
      <c r="J118" s="389">
        <v>0</v>
      </c>
      <c r="K118" s="399"/>
      <c r="L118" s="390"/>
      <c r="M118" s="390"/>
      <c r="N118" s="402"/>
    </row>
    <row r="119" spans="1:14" outlineLevel="2" x14ac:dyDescent="0.25">
      <c r="A119" s="113" t="s">
        <v>1587</v>
      </c>
      <c r="B119" s="155">
        <v>1</v>
      </c>
      <c r="C119" s="141">
        <f t="shared" si="1"/>
        <v>326.10000000000002</v>
      </c>
      <c r="D119" s="141">
        <v>326.10000000000002</v>
      </c>
      <c r="E119" s="141">
        <v>0</v>
      </c>
      <c r="F119" s="141"/>
      <c r="G119" s="141">
        <v>0</v>
      </c>
      <c r="H119" s="219">
        <v>506.75959362407906</v>
      </c>
      <c r="I119" s="386">
        <v>0</v>
      </c>
      <c r="J119" s="389">
        <v>0</v>
      </c>
      <c r="K119" s="399"/>
      <c r="L119" s="390"/>
      <c r="M119" s="390"/>
      <c r="N119" s="402"/>
    </row>
    <row r="120" spans="1:14" outlineLevel="2" x14ac:dyDescent="0.25">
      <c r="A120" s="113" t="s">
        <v>1588</v>
      </c>
      <c r="B120" s="155">
        <v>1</v>
      </c>
      <c r="C120" s="141">
        <f t="shared" si="1"/>
        <v>241.4</v>
      </c>
      <c r="D120" s="141">
        <v>241.4</v>
      </c>
      <c r="E120" s="141">
        <v>0</v>
      </c>
      <c r="F120" s="141"/>
      <c r="G120" s="141">
        <v>0</v>
      </c>
      <c r="H120" s="219">
        <v>415.26896180574693</v>
      </c>
      <c r="I120" s="386">
        <v>0</v>
      </c>
      <c r="J120" s="389">
        <v>0</v>
      </c>
      <c r="K120" s="399"/>
      <c r="L120" s="390"/>
      <c r="M120" s="390"/>
      <c r="N120" s="402"/>
    </row>
    <row r="121" spans="1:14" outlineLevel="1" x14ac:dyDescent="0.25">
      <c r="A121" s="462">
        <v>114</v>
      </c>
      <c r="B121" s="155" t="s">
        <v>2328</v>
      </c>
      <c r="C121" s="141">
        <f t="shared" ref="C121:J121" si="2">SUBTOTAL(9,C7:C120)</f>
        <v>23008.179999999989</v>
      </c>
      <c r="D121" s="141">
        <f t="shared" si="2"/>
        <v>22715.169999999987</v>
      </c>
      <c r="E121" s="141">
        <f t="shared" si="2"/>
        <v>0</v>
      </c>
      <c r="F121" s="141">
        <f t="shared" si="2"/>
        <v>0</v>
      </c>
      <c r="G121" s="141">
        <f t="shared" si="2"/>
        <v>293.01</v>
      </c>
      <c r="H121" s="385">
        <f t="shared" si="2"/>
        <v>47540.752265713963</v>
      </c>
      <c r="I121" s="386">
        <f t="shared" si="2"/>
        <v>0</v>
      </c>
      <c r="J121" s="389">
        <f t="shared" si="2"/>
        <v>0</v>
      </c>
      <c r="K121" s="400">
        <f>H121/C121</f>
        <v>2.0662543610887076</v>
      </c>
      <c r="L121" s="390"/>
      <c r="M121" s="400">
        <f>K121</f>
        <v>2.0662543610887076</v>
      </c>
      <c r="N121" s="402">
        <f>K121*D121+M121*G121</f>
        <v>47540.752265713949</v>
      </c>
    </row>
    <row r="122" spans="1:14" outlineLevel="2" x14ac:dyDescent="0.25">
      <c r="A122" s="113" t="s">
        <v>1589</v>
      </c>
      <c r="B122" s="155">
        <v>2</v>
      </c>
      <c r="C122" s="141">
        <f t="shared" si="1"/>
        <v>372.8</v>
      </c>
      <c r="D122" s="141">
        <v>372.8</v>
      </c>
      <c r="E122" s="141">
        <v>0</v>
      </c>
      <c r="F122" s="141"/>
      <c r="G122" s="141">
        <v>0</v>
      </c>
      <c r="H122" s="219">
        <v>2519.2252061530849</v>
      </c>
      <c r="I122" s="386">
        <v>0</v>
      </c>
      <c r="J122" s="389">
        <v>166.53880561598908</v>
      </c>
      <c r="K122" s="399"/>
      <c r="L122" s="390"/>
      <c r="M122" s="390"/>
      <c r="N122" s="402"/>
    </row>
    <row r="123" spans="1:14" outlineLevel="2" x14ac:dyDescent="0.25">
      <c r="A123" s="113" t="s">
        <v>1590</v>
      </c>
      <c r="B123" s="155">
        <v>2</v>
      </c>
      <c r="C123" s="141">
        <f t="shared" si="1"/>
        <v>409.93</v>
      </c>
      <c r="D123" s="141">
        <v>409.93</v>
      </c>
      <c r="E123" s="141">
        <v>0</v>
      </c>
      <c r="F123" s="141"/>
      <c r="G123" s="141">
        <v>0</v>
      </c>
      <c r="H123" s="219">
        <v>3099.3366657090628</v>
      </c>
      <c r="I123" s="386">
        <v>0</v>
      </c>
      <c r="J123" s="389">
        <v>320.21224008899196</v>
      </c>
      <c r="K123" s="399"/>
      <c r="L123" s="390"/>
      <c r="M123" s="390"/>
      <c r="N123" s="402"/>
    </row>
    <row r="124" spans="1:14" outlineLevel="2" x14ac:dyDescent="0.25">
      <c r="A124" s="113" t="s">
        <v>1591</v>
      </c>
      <c r="B124" s="155">
        <v>2</v>
      </c>
      <c r="C124" s="141">
        <f t="shared" si="1"/>
        <v>403.93</v>
      </c>
      <c r="D124" s="141">
        <v>403.93</v>
      </c>
      <c r="E124" s="141">
        <v>0</v>
      </c>
      <c r="F124" s="141"/>
      <c r="G124" s="141">
        <v>0</v>
      </c>
      <c r="H124" s="219">
        <v>3232.890200512833</v>
      </c>
      <c r="I124" s="386">
        <v>0</v>
      </c>
      <c r="J124" s="389">
        <v>326.9818537905112</v>
      </c>
      <c r="K124" s="399"/>
      <c r="L124" s="390"/>
      <c r="M124" s="390"/>
      <c r="N124" s="402"/>
    </row>
    <row r="125" spans="1:14" outlineLevel="2" x14ac:dyDescent="0.25">
      <c r="A125" s="113" t="s">
        <v>1592</v>
      </c>
      <c r="B125" s="155">
        <v>2</v>
      </c>
      <c r="C125" s="141">
        <f t="shared" si="1"/>
        <v>924.5</v>
      </c>
      <c r="D125" s="141">
        <v>821.7</v>
      </c>
      <c r="E125" s="141">
        <v>0</v>
      </c>
      <c r="F125" s="141"/>
      <c r="G125" s="141">
        <v>102.8</v>
      </c>
      <c r="H125" s="219">
        <v>6661.5360806058006</v>
      </c>
      <c r="I125" s="386">
        <v>0</v>
      </c>
      <c r="J125" s="389">
        <v>618.01173848362657</v>
      </c>
      <c r="K125" s="399"/>
      <c r="L125" s="390"/>
      <c r="M125" s="390"/>
      <c r="N125" s="402"/>
    </row>
    <row r="126" spans="1:14" outlineLevel="2" x14ac:dyDescent="0.25">
      <c r="A126" s="113" t="s">
        <v>1593</v>
      </c>
      <c r="B126" s="155">
        <v>2</v>
      </c>
      <c r="C126" s="141">
        <f t="shared" si="1"/>
        <v>909.2</v>
      </c>
      <c r="D126" s="141">
        <v>654.20000000000005</v>
      </c>
      <c r="E126" s="141">
        <v>0</v>
      </c>
      <c r="F126" s="141"/>
      <c r="G126" s="141">
        <v>255</v>
      </c>
      <c r="H126" s="219">
        <v>7005.1941086736579</v>
      </c>
      <c r="I126" s="386">
        <v>0</v>
      </c>
      <c r="J126" s="389">
        <v>575.31964506915278</v>
      </c>
      <c r="K126" s="399"/>
      <c r="L126" s="390"/>
      <c r="M126" s="390"/>
      <c r="N126" s="402"/>
    </row>
    <row r="127" spans="1:14" outlineLevel="2" x14ac:dyDescent="0.25">
      <c r="A127" s="113" t="s">
        <v>1594</v>
      </c>
      <c r="B127" s="155">
        <v>2</v>
      </c>
      <c r="C127" s="141">
        <f t="shared" si="1"/>
        <v>253.5</v>
      </c>
      <c r="D127" s="141">
        <v>253.5</v>
      </c>
      <c r="E127" s="141">
        <v>0</v>
      </c>
      <c r="F127" s="141"/>
      <c r="G127" s="141">
        <v>0</v>
      </c>
      <c r="H127" s="219">
        <v>1253.776418384514</v>
      </c>
      <c r="I127" s="386">
        <v>0</v>
      </c>
      <c r="J127" s="389">
        <v>0</v>
      </c>
      <c r="K127" s="399"/>
      <c r="L127" s="390"/>
      <c r="M127" s="390"/>
      <c r="N127" s="402"/>
    </row>
    <row r="128" spans="1:14" outlineLevel="2" x14ac:dyDescent="0.25">
      <c r="A128" s="113" t="s">
        <v>1595</v>
      </c>
      <c r="B128" s="155">
        <v>2</v>
      </c>
      <c r="C128" s="141">
        <f t="shared" si="1"/>
        <v>171.6</v>
      </c>
      <c r="D128" s="141">
        <v>171.6</v>
      </c>
      <c r="E128" s="141">
        <v>0</v>
      </c>
      <c r="F128" s="141"/>
      <c r="G128" s="141">
        <v>0</v>
      </c>
      <c r="H128" s="219">
        <v>832.22011019309321</v>
      </c>
      <c r="I128" s="386">
        <v>0</v>
      </c>
      <c r="J128" s="389">
        <v>0</v>
      </c>
      <c r="K128" s="399"/>
      <c r="L128" s="390"/>
      <c r="M128" s="390"/>
      <c r="N128" s="402"/>
    </row>
    <row r="129" spans="1:14" outlineLevel="2" x14ac:dyDescent="0.25">
      <c r="A129" s="113" t="s">
        <v>1596</v>
      </c>
      <c r="B129" s="155">
        <v>2</v>
      </c>
      <c r="C129" s="141">
        <f t="shared" si="1"/>
        <v>506.90000000000003</v>
      </c>
      <c r="D129" s="141">
        <v>311.60000000000002</v>
      </c>
      <c r="E129" s="141">
        <v>0</v>
      </c>
      <c r="F129" s="141"/>
      <c r="G129" s="141">
        <v>195.3</v>
      </c>
      <c r="H129" s="219">
        <v>3283.1423969764855</v>
      </c>
      <c r="I129" s="386">
        <v>0</v>
      </c>
      <c r="J129" s="389">
        <v>305.1121768499977</v>
      </c>
      <c r="K129" s="399"/>
      <c r="L129" s="390"/>
      <c r="M129" s="390"/>
      <c r="N129" s="402"/>
    </row>
    <row r="130" spans="1:14" outlineLevel="2" x14ac:dyDescent="0.25">
      <c r="A130" s="113" t="s">
        <v>1597</v>
      </c>
      <c r="B130" s="155">
        <v>2</v>
      </c>
      <c r="C130" s="141">
        <f t="shared" si="1"/>
        <v>452.1</v>
      </c>
      <c r="D130" s="141">
        <v>387.5</v>
      </c>
      <c r="E130" s="141">
        <v>0</v>
      </c>
      <c r="F130" s="141"/>
      <c r="G130" s="141">
        <v>64.599999999999994</v>
      </c>
      <c r="H130" s="219">
        <v>3241.5111261350835</v>
      </c>
      <c r="I130" s="386">
        <v>0</v>
      </c>
      <c r="J130" s="389">
        <v>366.08866697853199</v>
      </c>
      <c r="K130" s="399"/>
      <c r="L130" s="390"/>
      <c r="M130" s="390"/>
      <c r="N130" s="402"/>
    </row>
    <row r="131" spans="1:14" outlineLevel="2" x14ac:dyDescent="0.25">
      <c r="A131" s="113" t="s">
        <v>1598</v>
      </c>
      <c r="B131" s="155">
        <v>2</v>
      </c>
      <c r="C131" s="141">
        <f t="shared" si="1"/>
        <v>379</v>
      </c>
      <c r="D131" s="141">
        <v>321.10000000000002</v>
      </c>
      <c r="E131" s="141">
        <v>0</v>
      </c>
      <c r="F131" s="141"/>
      <c r="G131" s="141">
        <v>57.9</v>
      </c>
      <c r="H131" s="219">
        <v>2778.7955172519373</v>
      </c>
      <c r="I131" s="386">
        <v>0</v>
      </c>
      <c r="J131" s="389">
        <v>320.42484437676302</v>
      </c>
      <c r="K131" s="399"/>
      <c r="L131" s="390"/>
      <c r="M131" s="390"/>
      <c r="N131" s="402"/>
    </row>
    <row r="132" spans="1:14" outlineLevel="2" x14ac:dyDescent="0.25">
      <c r="A132" s="113" t="s">
        <v>1599</v>
      </c>
      <c r="B132" s="155">
        <v>2</v>
      </c>
      <c r="C132" s="141">
        <f t="shared" si="1"/>
        <v>766.3</v>
      </c>
      <c r="D132" s="141">
        <v>685.8</v>
      </c>
      <c r="E132" s="141">
        <v>0</v>
      </c>
      <c r="F132" s="141"/>
      <c r="G132" s="141">
        <v>80.5</v>
      </c>
      <c r="H132" s="219">
        <v>6282.3255772102457</v>
      </c>
      <c r="I132" s="386">
        <v>0</v>
      </c>
      <c r="J132" s="389">
        <v>623.24506140289213</v>
      </c>
      <c r="K132" s="399"/>
      <c r="L132" s="390"/>
      <c r="M132" s="390"/>
      <c r="N132" s="402"/>
    </row>
    <row r="133" spans="1:14" outlineLevel="2" x14ac:dyDescent="0.25">
      <c r="A133" s="113" t="s">
        <v>1600</v>
      </c>
      <c r="B133" s="155">
        <v>2</v>
      </c>
      <c r="C133" s="141">
        <f t="shared" si="1"/>
        <v>994.8</v>
      </c>
      <c r="D133" s="141">
        <v>699</v>
      </c>
      <c r="E133" s="141">
        <v>0</v>
      </c>
      <c r="F133" s="141"/>
      <c r="G133" s="141">
        <v>295.8</v>
      </c>
      <c r="H133" s="219">
        <v>7515.7766966239542</v>
      </c>
      <c r="I133" s="386">
        <v>0</v>
      </c>
      <c r="J133" s="389">
        <v>637.5606400451976</v>
      </c>
      <c r="K133" s="399"/>
      <c r="L133" s="390"/>
      <c r="M133" s="390"/>
      <c r="N133" s="402"/>
    </row>
    <row r="134" spans="1:14" outlineLevel="2" x14ac:dyDescent="0.25">
      <c r="A134" s="113" t="s">
        <v>1601</v>
      </c>
      <c r="B134" s="155">
        <v>2</v>
      </c>
      <c r="C134" s="141">
        <f t="shared" si="1"/>
        <v>598.30999999999995</v>
      </c>
      <c r="D134" s="141">
        <v>468.01</v>
      </c>
      <c r="E134" s="141">
        <v>0</v>
      </c>
      <c r="F134" s="141"/>
      <c r="G134" s="141">
        <v>130.30000000000001</v>
      </c>
      <c r="H134" s="219">
        <v>4620.5033831817736</v>
      </c>
      <c r="I134" s="386">
        <v>0</v>
      </c>
      <c r="J134" s="389">
        <v>453.31819555795414</v>
      </c>
      <c r="K134" s="399"/>
      <c r="L134" s="390"/>
      <c r="M134" s="390"/>
      <c r="N134" s="402"/>
    </row>
    <row r="135" spans="1:14" outlineLevel="2" x14ac:dyDescent="0.25">
      <c r="A135" s="113" t="s">
        <v>1602</v>
      </c>
      <c r="B135" s="155">
        <v>2</v>
      </c>
      <c r="C135" s="141">
        <f t="shared" si="1"/>
        <v>465.59999999999997</v>
      </c>
      <c r="D135" s="141">
        <v>349.9</v>
      </c>
      <c r="E135" s="141">
        <v>0</v>
      </c>
      <c r="F135" s="141"/>
      <c r="G135" s="141">
        <v>115.7</v>
      </c>
      <c r="H135" s="219">
        <v>3844.979858195662</v>
      </c>
      <c r="I135" s="386">
        <v>0</v>
      </c>
      <c r="J135" s="389">
        <v>173.55063927351782</v>
      </c>
      <c r="K135" s="399"/>
      <c r="L135" s="390"/>
      <c r="M135" s="390"/>
      <c r="N135" s="402"/>
    </row>
    <row r="136" spans="1:14" outlineLevel="2" x14ac:dyDescent="0.25">
      <c r="A136" s="113" t="s">
        <v>1603</v>
      </c>
      <c r="B136" s="155">
        <v>2</v>
      </c>
      <c r="C136" s="141">
        <f t="shared" si="1"/>
        <v>475.2</v>
      </c>
      <c r="D136" s="141">
        <v>475.2</v>
      </c>
      <c r="E136" s="141">
        <v>0</v>
      </c>
      <c r="F136" s="141"/>
      <c r="G136" s="141">
        <v>0</v>
      </c>
      <c r="H136" s="219">
        <v>3419.0474122866594</v>
      </c>
      <c r="I136" s="386">
        <v>0</v>
      </c>
      <c r="J136" s="389">
        <v>235.24777661624822</v>
      </c>
      <c r="K136" s="399"/>
      <c r="L136" s="390"/>
      <c r="M136" s="390"/>
      <c r="N136" s="402"/>
    </row>
    <row r="137" spans="1:14" outlineLevel="2" x14ac:dyDescent="0.25">
      <c r="A137" s="113" t="s">
        <v>1604</v>
      </c>
      <c r="B137" s="155">
        <v>2</v>
      </c>
      <c r="C137" s="141">
        <f t="shared" ref="C137:C202" si="3">D137+G137</f>
        <v>498.78</v>
      </c>
      <c r="D137" s="141">
        <v>498.78</v>
      </c>
      <c r="E137" s="141">
        <v>0</v>
      </c>
      <c r="F137" s="141"/>
      <c r="G137" s="141">
        <v>0</v>
      </c>
      <c r="H137" s="219">
        <v>3821.6954427842802</v>
      </c>
      <c r="I137" s="386">
        <v>0</v>
      </c>
      <c r="J137" s="389">
        <v>246.25794656701854</v>
      </c>
      <c r="K137" s="399"/>
      <c r="L137" s="390"/>
      <c r="M137" s="390"/>
      <c r="N137" s="402"/>
    </row>
    <row r="138" spans="1:14" outlineLevel="2" x14ac:dyDescent="0.25">
      <c r="A138" s="113" t="s">
        <v>1605</v>
      </c>
      <c r="B138" s="155">
        <v>2</v>
      </c>
      <c r="C138" s="141">
        <f t="shared" si="3"/>
        <v>626.29999999999995</v>
      </c>
      <c r="D138" s="141">
        <v>626.29999999999995</v>
      </c>
      <c r="E138" s="141">
        <v>0</v>
      </c>
      <c r="F138" s="141"/>
      <c r="G138" s="141">
        <v>0</v>
      </c>
      <c r="H138" s="219">
        <v>4617.5253380116046</v>
      </c>
      <c r="I138" s="386">
        <v>0</v>
      </c>
      <c r="J138" s="389">
        <v>585.71549980493251</v>
      </c>
      <c r="K138" s="399"/>
      <c r="L138" s="390"/>
      <c r="M138" s="390"/>
      <c r="N138" s="402"/>
    </row>
    <row r="139" spans="1:14" outlineLevel="2" x14ac:dyDescent="0.25">
      <c r="A139" s="113" t="s">
        <v>1606</v>
      </c>
      <c r="B139" s="155">
        <v>2</v>
      </c>
      <c r="C139" s="141">
        <f t="shared" si="3"/>
        <v>373.5</v>
      </c>
      <c r="D139" s="141">
        <v>373.5</v>
      </c>
      <c r="E139" s="141">
        <v>0</v>
      </c>
      <c r="F139" s="141"/>
      <c r="G139" s="141">
        <v>0</v>
      </c>
      <c r="H139" s="219">
        <v>1654.471884293722</v>
      </c>
      <c r="I139" s="386">
        <v>0</v>
      </c>
      <c r="J139" s="389">
        <v>8.5924110358084196</v>
      </c>
      <c r="K139" s="399"/>
      <c r="L139" s="390"/>
      <c r="M139" s="390"/>
      <c r="N139" s="402"/>
    </row>
    <row r="140" spans="1:14" outlineLevel="2" x14ac:dyDescent="0.25">
      <c r="A140" s="113" t="s">
        <v>1607</v>
      </c>
      <c r="B140" s="155">
        <v>2</v>
      </c>
      <c r="C140" s="141">
        <f t="shared" si="3"/>
        <v>744.59999999999991</v>
      </c>
      <c r="D140" s="141">
        <v>539.29999999999995</v>
      </c>
      <c r="E140" s="141">
        <v>0</v>
      </c>
      <c r="F140" s="141"/>
      <c r="G140" s="141">
        <v>205.3</v>
      </c>
      <c r="H140" s="219">
        <v>5111.0522294040547</v>
      </c>
      <c r="I140" s="386">
        <v>0</v>
      </c>
      <c r="J140" s="389">
        <v>430.94231521391606</v>
      </c>
      <c r="K140" s="399"/>
      <c r="L140" s="390"/>
      <c r="M140" s="390"/>
      <c r="N140" s="402"/>
    </row>
    <row r="141" spans="1:14" outlineLevel="2" x14ac:dyDescent="0.25">
      <c r="A141" s="113" t="s">
        <v>1608</v>
      </c>
      <c r="B141" s="155">
        <v>2</v>
      </c>
      <c r="C141" s="141">
        <f t="shared" si="3"/>
        <v>422.9</v>
      </c>
      <c r="D141" s="141">
        <v>422.9</v>
      </c>
      <c r="E141" s="141">
        <v>0</v>
      </c>
      <c r="F141" s="141"/>
      <c r="G141" s="141">
        <v>0</v>
      </c>
      <c r="H141" s="219">
        <v>3076.3276311994318</v>
      </c>
      <c r="I141" s="386">
        <v>0</v>
      </c>
      <c r="J141" s="389">
        <v>282.62441351334206</v>
      </c>
      <c r="K141" s="399"/>
      <c r="L141" s="390"/>
      <c r="M141" s="390"/>
      <c r="N141" s="402"/>
    </row>
    <row r="142" spans="1:14" outlineLevel="2" x14ac:dyDescent="0.25">
      <c r="A142" s="113" t="s">
        <v>1609</v>
      </c>
      <c r="B142" s="155">
        <v>2</v>
      </c>
      <c r="C142" s="141">
        <f t="shared" si="3"/>
        <v>339.3</v>
      </c>
      <c r="D142" s="141">
        <v>339.3</v>
      </c>
      <c r="E142" s="141">
        <v>0</v>
      </c>
      <c r="F142" s="141"/>
      <c r="G142" s="141">
        <v>0</v>
      </c>
      <c r="H142" s="219">
        <v>2245.7182288674153</v>
      </c>
      <c r="I142" s="386">
        <v>0</v>
      </c>
      <c r="J142" s="389">
        <v>252.7146176713099</v>
      </c>
      <c r="K142" s="399"/>
      <c r="L142" s="390"/>
      <c r="M142" s="390"/>
      <c r="N142" s="402"/>
    </row>
    <row r="143" spans="1:14" outlineLevel="2" x14ac:dyDescent="0.25">
      <c r="A143" s="113" t="s">
        <v>1610</v>
      </c>
      <c r="B143" s="155">
        <v>2</v>
      </c>
      <c r="C143" s="141">
        <f t="shared" si="3"/>
        <v>373.83</v>
      </c>
      <c r="D143" s="141">
        <v>373.83</v>
      </c>
      <c r="E143" s="141">
        <v>0</v>
      </c>
      <c r="F143" s="141"/>
      <c r="G143" s="141">
        <v>0</v>
      </c>
      <c r="H143" s="219">
        <v>1726.9210260724076</v>
      </c>
      <c r="I143" s="386">
        <v>0</v>
      </c>
      <c r="J143" s="389">
        <v>0</v>
      </c>
      <c r="K143" s="399"/>
      <c r="L143" s="390"/>
      <c r="M143" s="390"/>
      <c r="N143" s="402"/>
    </row>
    <row r="144" spans="1:14" outlineLevel="2" x14ac:dyDescent="0.25">
      <c r="A144" s="113" t="s">
        <v>1611</v>
      </c>
      <c r="B144" s="155">
        <v>2</v>
      </c>
      <c r="C144" s="141">
        <f t="shared" si="3"/>
        <v>393</v>
      </c>
      <c r="D144" s="141">
        <v>393</v>
      </c>
      <c r="E144" s="141">
        <v>0</v>
      </c>
      <c r="F144" s="141"/>
      <c r="G144" s="141">
        <v>0</v>
      </c>
      <c r="H144" s="219">
        <v>2115.3662990518701</v>
      </c>
      <c r="I144" s="386">
        <v>0</v>
      </c>
      <c r="J144" s="389">
        <v>228.81297371032045</v>
      </c>
      <c r="K144" s="399"/>
      <c r="L144" s="390"/>
      <c r="M144" s="390"/>
      <c r="N144" s="402"/>
    </row>
    <row r="145" spans="1:14" outlineLevel="2" x14ac:dyDescent="0.25">
      <c r="A145" s="113" t="s">
        <v>1612</v>
      </c>
      <c r="B145" s="155">
        <v>2</v>
      </c>
      <c r="C145" s="141">
        <f t="shared" si="3"/>
        <v>479.2</v>
      </c>
      <c r="D145" s="141">
        <v>234.6</v>
      </c>
      <c r="E145" s="141">
        <v>0</v>
      </c>
      <c r="F145" s="141"/>
      <c r="G145" s="141">
        <v>244.6</v>
      </c>
      <c r="H145" s="219">
        <v>3596.465197880103</v>
      </c>
      <c r="I145" s="386">
        <v>0</v>
      </c>
      <c r="J145" s="389">
        <v>229.7333654416949</v>
      </c>
      <c r="K145" s="399"/>
      <c r="L145" s="390"/>
      <c r="M145" s="390"/>
      <c r="N145" s="402"/>
    </row>
    <row r="146" spans="1:14" outlineLevel="2" x14ac:dyDescent="0.25">
      <c r="A146" s="113" t="s">
        <v>1613</v>
      </c>
      <c r="B146" s="155">
        <v>2</v>
      </c>
      <c r="C146" s="141">
        <f t="shared" si="3"/>
        <v>553.20000000000005</v>
      </c>
      <c r="D146" s="141">
        <v>553.20000000000005</v>
      </c>
      <c r="E146" s="141">
        <v>0</v>
      </c>
      <c r="F146" s="141"/>
      <c r="G146" s="141">
        <v>0</v>
      </c>
      <c r="H146" s="219">
        <v>1203.6949505315274</v>
      </c>
      <c r="I146" s="386">
        <v>0</v>
      </c>
      <c r="J146" s="389">
        <v>0</v>
      </c>
      <c r="K146" s="399"/>
      <c r="L146" s="390"/>
      <c r="M146" s="390"/>
      <c r="N146" s="402"/>
    </row>
    <row r="147" spans="1:14" outlineLevel="2" x14ac:dyDescent="0.25">
      <c r="A147" s="113" t="s">
        <v>1614</v>
      </c>
      <c r="B147" s="155">
        <v>2</v>
      </c>
      <c r="C147" s="141">
        <f t="shared" si="3"/>
        <v>358.84</v>
      </c>
      <c r="D147" s="141">
        <v>358.84</v>
      </c>
      <c r="E147" s="141">
        <v>0</v>
      </c>
      <c r="F147" s="141"/>
      <c r="G147" s="141">
        <v>0</v>
      </c>
      <c r="H147" s="219">
        <v>1536.7699239480346</v>
      </c>
      <c r="I147" s="386">
        <v>0</v>
      </c>
      <c r="J147" s="389">
        <v>0</v>
      </c>
      <c r="K147" s="399"/>
      <c r="L147" s="390"/>
      <c r="M147" s="390"/>
      <c r="N147" s="402"/>
    </row>
    <row r="148" spans="1:14" outlineLevel="2" x14ac:dyDescent="0.25">
      <c r="A148" s="113" t="s">
        <v>1615</v>
      </c>
      <c r="B148" s="155">
        <v>2</v>
      </c>
      <c r="C148" s="141">
        <f t="shared" si="3"/>
        <v>488.8</v>
      </c>
      <c r="D148" s="141">
        <v>170.2</v>
      </c>
      <c r="E148" s="141">
        <v>0</v>
      </c>
      <c r="F148" s="141"/>
      <c r="G148" s="141">
        <v>318.60000000000002</v>
      </c>
      <c r="H148" s="219">
        <v>3168.2613972980462</v>
      </c>
      <c r="I148" s="386">
        <v>0</v>
      </c>
      <c r="J148" s="389">
        <v>154.60473246228236</v>
      </c>
      <c r="K148" s="399"/>
      <c r="L148" s="390"/>
      <c r="M148" s="390"/>
      <c r="N148" s="402"/>
    </row>
    <row r="149" spans="1:14" outlineLevel="2" x14ac:dyDescent="0.25">
      <c r="A149" s="113" t="s">
        <v>1616</v>
      </c>
      <c r="B149" s="155">
        <v>2</v>
      </c>
      <c r="C149" s="141">
        <f t="shared" si="3"/>
        <v>327.9</v>
      </c>
      <c r="D149" s="141">
        <v>239.5</v>
      </c>
      <c r="E149" s="141">
        <v>0</v>
      </c>
      <c r="F149" s="141"/>
      <c r="G149" s="141">
        <v>88.4</v>
      </c>
      <c r="H149" s="219">
        <v>2795.9206104125628</v>
      </c>
      <c r="I149" s="386">
        <v>0</v>
      </c>
      <c r="J149" s="389">
        <v>302.22375065743518</v>
      </c>
      <c r="K149" s="399"/>
      <c r="L149" s="390"/>
      <c r="M149" s="390"/>
      <c r="N149" s="402"/>
    </row>
    <row r="150" spans="1:14" outlineLevel="2" x14ac:dyDescent="0.25">
      <c r="A150" s="113" t="s">
        <v>1617</v>
      </c>
      <c r="B150" s="155">
        <v>2</v>
      </c>
      <c r="C150" s="141">
        <f t="shared" si="3"/>
        <v>354.3</v>
      </c>
      <c r="D150" s="141">
        <v>354.3</v>
      </c>
      <c r="E150" s="141">
        <v>0</v>
      </c>
      <c r="F150" s="141"/>
      <c r="G150" s="141">
        <v>0</v>
      </c>
      <c r="H150" s="219">
        <v>2300.3963982058049</v>
      </c>
      <c r="I150" s="386">
        <v>0</v>
      </c>
      <c r="J150" s="389">
        <v>0</v>
      </c>
      <c r="K150" s="399"/>
      <c r="L150" s="390"/>
      <c r="M150" s="390"/>
      <c r="N150" s="402"/>
    </row>
    <row r="151" spans="1:14" outlineLevel="2" x14ac:dyDescent="0.25">
      <c r="A151" s="113" t="s">
        <v>1618</v>
      </c>
      <c r="B151" s="155">
        <v>2</v>
      </c>
      <c r="C151" s="141">
        <f t="shared" si="3"/>
        <v>474.29999999999995</v>
      </c>
      <c r="D151" s="141">
        <v>397.4</v>
      </c>
      <c r="E151" s="141">
        <v>0</v>
      </c>
      <c r="F151" s="141"/>
      <c r="G151" s="141">
        <v>76.900000000000006</v>
      </c>
      <c r="H151" s="219">
        <v>3576.5975589353934</v>
      </c>
      <c r="I151" s="386">
        <v>0</v>
      </c>
      <c r="J151" s="389">
        <v>191.00440403631217</v>
      </c>
      <c r="K151" s="399"/>
      <c r="L151" s="390"/>
      <c r="M151" s="390"/>
      <c r="N151" s="402"/>
    </row>
    <row r="152" spans="1:14" outlineLevel="2" x14ac:dyDescent="0.25">
      <c r="A152" s="113" t="s">
        <v>1619</v>
      </c>
      <c r="B152" s="155">
        <v>2</v>
      </c>
      <c r="C152" s="141">
        <f t="shared" si="3"/>
        <v>286.2</v>
      </c>
      <c r="D152" s="141">
        <v>286.2</v>
      </c>
      <c r="E152" s="141">
        <v>0</v>
      </c>
      <c r="F152" s="141"/>
      <c r="G152" s="141">
        <v>0</v>
      </c>
      <c r="H152" s="219">
        <v>2314.8827344164365</v>
      </c>
      <c r="I152" s="386">
        <v>0</v>
      </c>
      <c r="J152" s="389">
        <v>83.4726378656961</v>
      </c>
      <c r="K152" s="399"/>
      <c r="L152" s="390"/>
      <c r="M152" s="390"/>
      <c r="N152" s="402"/>
    </row>
    <row r="153" spans="1:14" outlineLevel="2" x14ac:dyDescent="0.25">
      <c r="A153" s="113" t="s">
        <v>1620</v>
      </c>
      <c r="B153" s="155">
        <v>2</v>
      </c>
      <c r="C153" s="141">
        <f t="shared" si="3"/>
        <v>479.4</v>
      </c>
      <c r="D153" s="141">
        <v>366</v>
      </c>
      <c r="E153" s="141">
        <v>0</v>
      </c>
      <c r="F153" s="141"/>
      <c r="G153" s="141">
        <v>113.4</v>
      </c>
      <c r="H153" s="219">
        <v>3712.7439982174692</v>
      </c>
      <c r="I153" s="386">
        <v>0</v>
      </c>
      <c r="J153" s="389">
        <v>168.3478933706304</v>
      </c>
      <c r="K153" s="399"/>
      <c r="L153" s="390"/>
      <c r="M153" s="390"/>
      <c r="N153" s="402"/>
    </row>
    <row r="154" spans="1:14" outlineLevel="2" x14ac:dyDescent="0.25">
      <c r="A154" s="113" t="s">
        <v>1621</v>
      </c>
      <c r="B154" s="155">
        <v>2</v>
      </c>
      <c r="C154" s="141">
        <f t="shared" si="3"/>
        <v>404.5</v>
      </c>
      <c r="D154" s="141">
        <v>284.10000000000002</v>
      </c>
      <c r="E154" s="141">
        <v>0</v>
      </c>
      <c r="F154" s="141"/>
      <c r="G154" s="141">
        <v>120.4</v>
      </c>
      <c r="H154" s="219">
        <v>3204.8079711291853</v>
      </c>
      <c r="I154" s="386">
        <v>0</v>
      </c>
      <c r="J154" s="389">
        <v>167.99017600251304</v>
      </c>
      <c r="K154" s="399"/>
      <c r="L154" s="390"/>
      <c r="M154" s="390"/>
      <c r="N154" s="402"/>
    </row>
    <row r="155" spans="1:14" outlineLevel="2" x14ac:dyDescent="0.25">
      <c r="A155" s="113" t="s">
        <v>1622</v>
      </c>
      <c r="B155" s="155">
        <v>2</v>
      </c>
      <c r="C155" s="141">
        <f t="shared" si="3"/>
        <v>602.9</v>
      </c>
      <c r="D155" s="141">
        <v>418.2</v>
      </c>
      <c r="E155" s="141">
        <v>0</v>
      </c>
      <c r="F155" s="141"/>
      <c r="G155" s="141">
        <v>184.7</v>
      </c>
      <c r="H155" s="219">
        <v>4260.4466953208057</v>
      </c>
      <c r="I155" s="386">
        <v>0</v>
      </c>
      <c r="J155" s="389">
        <v>523.91700155966851</v>
      </c>
      <c r="K155" s="399"/>
      <c r="L155" s="390"/>
      <c r="M155" s="390"/>
      <c r="N155" s="402"/>
    </row>
    <row r="156" spans="1:14" outlineLevel="2" x14ac:dyDescent="0.25">
      <c r="A156" s="113" t="s">
        <v>1623</v>
      </c>
      <c r="B156" s="155">
        <v>2</v>
      </c>
      <c r="C156" s="141">
        <f t="shared" si="3"/>
        <v>762.81000000000006</v>
      </c>
      <c r="D156" s="141">
        <v>635.11</v>
      </c>
      <c r="E156" s="141">
        <v>0</v>
      </c>
      <c r="F156" s="141"/>
      <c r="G156" s="141">
        <v>127.7</v>
      </c>
      <c r="H156" s="219">
        <v>3427.8198828063332</v>
      </c>
      <c r="I156" s="386">
        <v>0</v>
      </c>
      <c r="J156" s="389">
        <v>0</v>
      </c>
      <c r="K156" s="399"/>
      <c r="L156" s="390"/>
      <c r="M156" s="390"/>
      <c r="N156" s="402"/>
    </row>
    <row r="157" spans="1:14" outlineLevel="2" x14ac:dyDescent="0.25">
      <c r="A157" s="113" t="s">
        <v>1624</v>
      </c>
      <c r="B157" s="155">
        <v>2</v>
      </c>
      <c r="C157" s="141">
        <f t="shared" si="3"/>
        <v>253.7</v>
      </c>
      <c r="D157" s="141">
        <v>253.7</v>
      </c>
      <c r="E157" s="141">
        <v>0</v>
      </c>
      <c r="F157" s="141"/>
      <c r="G157" s="141">
        <v>0</v>
      </c>
      <c r="H157" s="219">
        <v>1817.1570023114675</v>
      </c>
      <c r="I157" s="386">
        <v>0</v>
      </c>
      <c r="J157" s="389">
        <v>187.44367950199458</v>
      </c>
      <c r="K157" s="399"/>
      <c r="L157" s="390"/>
      <c r="M157" s="390"/>
      <c r="N157" s="402"/>
    </row>
    <row r="158" spans="1:14" outlineLevel="2" x14ac:dyDescent="0.25">
      <c r="A158" s="113" t="s">
        <v>1625</v>
      </c>
      <c r="B158" s="155">
        <v>2</v>
      </c>
      <c r="C158" s="141">
        <f t="shared" si="3"/>
        <v>427.1</v>
      </c>
      <c r="D158" s="141">
        <v>427.1</v>
      </c>
      <c r="E158" s="141">
        <v>0</v>
      </c>
      <c r="F158" s="141"/>
      <c r="G158" s="141">
        <v>0</v>
      </c>
      <c r="H158" s="219">
        <v>3418.3142579851492</v>
      </c>
      <c r="I158" s="386">
        <v>0</v>
      </c>
      <c r="J158" s="389">
        <v>408.01507525105609</v>
      </c>
      <c r="K158" s="399"/>
      <c r="L158" s="390"/>
      <c r="M158" s="390"/>
      <c r="N158" s="402"/>
    </row>
    <row r="159" spans="1:14" outlineLevel="2" x14ac:dyDescent="0.25">
      <c r="A159" s="113" t="s">
        <v>1626</v>
      </c>
      <c r="B159" s="155">
        <v>2</v>
      </c>
      <c r="C159" s="141">
        <f t="shared" si="3"/>
        <v>603.29999999999995</v>
      </c>
      <c r="D159" s="141">
        <v>603.29999999999995</v>
      </c>
      <c r="E159" s="141">
        <v>0</v>
      </c>
      <c r="F159" s="141"/>
      <c r="G159" s="141">
        <v>0</v>
      </c>
      <c r="H159" s="219">
        <v>4401.3861131958711</v>
      </c>
      <c r="I159" s="386">
        <v>0</v>
      </c>
      <c r="J159" s="389">
        <v>417.98321699960189</v>
      </c>
      <c r="K159" s="399"/>
      <c r="L159" s="390"/>
      <c r="M159" s="390"/>
      <c r="N159" s="402"/>
    </row>
    <row r="160" spans="1:14" outlineLevel="2" x14ac:dyDescent="0.25">
      <c r="A160" s="113" t="s">
        <v>1627</v>
      </c>
      <c r="B160" s="155">
        <v>2</v>
      </c>
      <c r="C160" s="141">
        <f t="shared" si="3"/>
        <v>409.7</v>
      </c>
      <c r="D160" s="141">
        <v>409.7</v>
      </c>
      <c r="E160" s="141">
        <v>0</v>
      </c>
      <c r="F160" s="141"/>
      <c r="G160" s="141">
        <v>0</v>
      </c>
      <c r="H160" s="219">
        <v>3026.3608959928056</v>
      </c>
      <c r="I160" s="386">
        <v>0</v>
      </c>
      <c r="J160" s="389">
        <v>424.19777173627773</v>
      </c>
      <c r="K160" s="399"/>
      <c r="L160" s="390"/>
      <c r="M160" s="390"/>
      <c r="N160" s="402"/>
    </row>
    <row r="161" spans="1:14" outlineLevel="2" x14ac:dyDescent="0.25">
      <c r="A161" s="113" t="s">
        <v>1628</v>
      </c>
      <c r="B161" s="155">
        <v>2</v>
      </c>
      <c r="C161" s="141">
        <f t="shared" si="3"/>
        <v>450.6</v>
      </c>
      <c r="D161" s="141">
        <v>386.5</v>
      </c>
      <c r="E161" s="141">
        <v>0</v>
      </c>
      <c r="F161" s="141"/>
      <c r="G161" s="141">
        <v>64.099999999999994</v>
      </c>
      <c r="H161" s="219">
        <v>3138.7280400680124</v>
      </c>
      <c r="I161" s="386">
        <v>0</v>
      </c>
      <c r="J161" s="389">
        <v>424.22316495935547</v>
      </c>
      <c r="K161" s="399"/>
      <c r="L161" s="390"/>
      <c r="M161" s="390"/>
      <c r="N161" s="402"/>
    </row>
    <row r="162" spans="1:14" outlineLevel="2" x14ac:dyDescent="0.25">
      <c r="A162" s="113" t="s">
        <v>1630</v>
      </c>
      <c r="B162" s="155">
        <v>2</v>
      </c>
      <c r="C162" s="141">
        <f t="shared" si="3"/>
        <v>261.2</v>
      </c>
      <c r="D162" s="141">
        <v>261.2</v>
      </c>
      <c r="E162" s="141">
        <v>0</v>
      </c>
      <c r="F162" s="141"/>
      <c r="G162" s="141">
        <v>0</v>
      </c>
      <c r="H162" s="219">
        <v>2005.363425822921</v>
      </c>
      <c r="I162" s="386">
        <v>0</v>
      </c>
      <c r="J162" s="389">
        <v>190.92618344691988</v>
      </c>
      <c r="K162" s="399"/>
      <c r="L162" s="390"/>
      <c r="M162" s="390"/>
      <c r="N162" s="402"/>
    </row>
    <row r="163" spans="1:14" outlineLevel="2" x14ac:dyDescent="0.25">
      <c r="A163" s="113" t="s">
        <v>1631</v>
      </c>
      <c r="B163" s="155">
        <v>2</v>
      </c>
      <c r="C163" s="141">
        <f t="shared" si="3"/>
        <v>300.7</v>
      </c>
      <c r="D163" s="141">
        <v>194.4</v>
      </c>
      <c r="E163" s="141">
        <v>0</v>
      </c>
      <c r="F163" s="141"/>
      <c r="G163" s="141">
        <v>106.3</v>
      </c>
      <c r="H163" s="219">
        <v>1924.9736016016932</v>
      </c>
      <c r="I163" s="386">
        <v>0</v>
      </c>
      <c r="J163" s="389">
        <v>215.47564173483013</v>
      </c>
      <c r="K163" s="399"/>
      <c r="L163" s="390"/>
      <c r="M163" s="390"/>
      <c r="N163" s="402"/>
    </row>
    <row r="164" spans="1:14" outlineLevel="2" x14ac:dyDescent="0.25">
      <c r="A164" s="113" t="s">
        <v>1632</v>
      </c>
      <c r="B164" s="155">
        <v>2</v>
      </c>
      <c r="C164" s="141">
        <f t="shared" si="3"/>
        <v>373.3</v>
      </c>
      <c r="D164" s="141">
        <v>373.3</v>
      </c>
      <c r="E164" s="141">
        <v>0</v>
      </c>
      <c r="F164" s="141"/>
      <c r="G164" s="141">
        <v>0</v>
      </c>
      <c r="H164" s="219">
        <v>2234.2943816264269</v>
      </c>
      <c r="I164" s="386">
        <v>0</v>
      </c>
      <c r="J164" s="389">
        <v>216.04873807092872</v>
      </c>
      <c r="K164" s="399"/>
      <c r="L164" s="390"/>
      <c r="M164" s="390"/>
      <c r="N164" s="402"/>
    </row>
    <row r="165" spans="1:14" outlineLevel="2" x14ac:dyDescent="0.25">
      <c r="A165" s="113" t="s">
        <v>1633</v>
      </c>
      <c r="B165" s="155">
        <v>2</v>
      </c>
      <c r="C165" s="141">
        <f t="shared" si="3"/>
        <v>294.26</v>
      </c>
      <c r="D165" s="141">
        <v>232.46</v>
      </c>
      <c r="E165" s="141">
        <v>0</v>
      </c>
      <c r="F165" s="141"/>
      <c r="G165" s="141">
        <v>61.8</v>
      </c>
      <c r="H165" s="219">
        <v>1159.1264002951161</v>
      </c>
      <c r="I165" s="386">
        <v>0</v>
      </c>
      <c r="J165" s="389">
        <v>0</v>
      </c>
      <c r="K165" s="399"/>
      <c r="L165" s="390"/>
      <c r="M165" s="390"/>
      <c r="N165" s="402"/>
    </row>
    <row r="166" spans="1:14" outlineLevel="2" x14ac:dyDescent="0.25">
      <c r="A166" s="113" t="s">
        <v>1634</v>
      </c>
      <c r="B166" s="155">
        <v>2</v>
      </c>
      <c r="C166" s="141">
        <f t="shared" si="3"/>
        <v>472.1</v>
      </c>
      <c r="D166" s="141">
        <v>472.1</v>
      </c>
      <c r="E166" s="141">
        <v>0</v>
      </c>
      <c r="F166" s="141"/>
      <c r="G166" s="141">
        <v>0</v>
      </c>
      <c r="H166" s="219">
        <v>3026.5005875554853</v>
      </c>
      <c r="I166" s="386">
        <v>0</v>
      </c>
      <c r="J166" s="389">
        <v>312.1281836119793</v>
      </c>
      <c r="K166" s="399"/>
      <c r="L166" s="390"/>
      <c r="M166" s="390"/>
      <c r="N166" s="402"/>
    </row>
    <row r="167" spans="1:14" outlineLevel="2" x14ac:dyDescent="0.25">
      <c r="A167" s="113" t="s">
        <v>1635</v>
      </c>
      <c r="B167" s="155">
        <v>2</v>
      </c>
      <c r="C167" s="141">
        <f t="shared" si="3"/>
        <v>148.4</v>
      </c>
      <c r="D167" s="141">
        <v>148.4</v>
      </c>
      <c r="E167" s="141">
        <v>0</v>
      </c>
      <c r="F167" s="141"/>
      <c r="G167" s="141">
        <v>0</v>
      </c>
      <c r="H167" s="219">
        <v>831.21368396039986</v>
      </c>
      <c r="I167" s="386">
        <v>0</v>
      </c>
      <c r="J167" s="389">
        <v>0</v>
      </c>
      <c r="K167" s="399"/>
      <c r="L167" s="390"/>
      <c r="M167" s="390"/>
      <c r="N167" s="402"/>
    </row>
    <row r="168" spans="1:14" outlineLevel="1" x14ac:dyDescent="0.25">
      <c r="A168" s="462">
        <v>46</v>
      </c>
      <c r="B168" s="155" t="s">
        <v>2329</v>
      </c>
      <c r="C168" s="141">
        <f t="shared" ref="C168:J168" si="4">SUBTOTAL(9,C122:C167)</f>
        <v>21422.589999999997</v>
      </c>
      <c r="D168" s="141">
        <f t="shared" si="4"/>
        <v>18412.490000000005</v>
      </c>
      <c r="E168" s="141">
        <f t="shared" si="4"/>
        <v>0</v>
      </c>
      <c r="F168" s="141">
        <f t="shared" si="4"/>
        <v>0</v>
      </c>
      <c r="G168" s="141">
        <f t="shared" si="4"/>
        <v>3010.1000000000004</v>
      </c>
      <c r="H168" s="385">
        <f t="shared" si="4"/>
        <v>146041.56454729565</v>
      </c>
      <c r="I168" s="386">
        <f t="shared" si="4"/>
        <v>0</v>
      </c>
      <c r="J168" s="389">
        <f t="shared" si="4"/>
        <v>11775.008078375198</v>
      </c>
      <c r="K168" s="400">
        <f>(H168-J168)/C168+J168/D168</f>
        <v>6.9070340972527768</v>
      </c>
      <c r="L168" s="390"/>
      <c r="M168" s="400">
        <f>(H168-J168)/C168</f>
        <v>6.26752210955447</v>
      </c>
      <c r="N168" s="402">
        <f>K168*D168+M168*G168</f>
        <v>146041.56454729574</v>
      </c>
    </row>
    <row r="169" spans="1:14" outlineLevel="2" x14ac:dyDescent="0.25">
      <c r="A169" s="113" t="s">
        <v>1636</v>
      </c>
      <c r="B169" s="155">
        <v>3</v>
      </c>
      <c r="C169" s="141">
        <f t="shared" si="3"/>
        <v>753.3</v>
      </c>
      <c r="D169" s="141">
        <v>664</v>
      </c>
      <c r="E169" s="141">
        <v>0</v>
      </c>
      <c r="F169" s="141"/>
      <c r="G169" s="141">
        <v>89.3</v>
      </c>
      <c r="H169" s="219">
        <v>5519.2732862814355</v>
      </c>
      <c r="I169" s="386">
        <v>0</v>
      </c>
      <c r="J169" s="389">
        <v>487.00301908262122</v>
      </c>
      <c r="K169" s="399"/>
      <c r="L169" s="390"/>
      <c r="M169" s="390"/>
      <c r="N169" s="402"/>
    </row>
    <row r="170" spans="1:14" outlineLevel="2" x14ac:dyDescent="0.25">
      <c r="A170" s="113" t="s">
        <v>1637</v>
      </c>
      <c r="B170" s="155">
        <v>3</v>
      </c>
      <c r="C170" s="141">
        <f t="shared" si="3"/>
        <v>1469.5300000000002</v>
      </c>
      <c r="D170" s="141">
        <v>1132.9000000000001</v>
      </c>
      <c r="E170" s="141">
        <v>0</v>
      </c>
      <c r="F170" s="141"/>
      <c r="G170" s="141">
        <v>336.63</v>
      </c>
      <c r="H170" s="219">
        <v>9330.8857011709042</v>
      </c>
      <c r="I170" s="386">
        <v>0</v>
      </c>
      <c r="J170" s="389">
        <v>1207.3284467409853</v>
      </c>
      <c r="K170" s="399"/>
      <c r="L170" s="390"/>
      <c r="M170" s="390"/>
      <c r="N170" s="402"/>
    </row>
    <row r="171" spans="1:14" outlineLevel="2" x14ac:dyDescent="0.25">
      <c r="A171" s="113" t="s">
        <v>1638</v>
      </c>
      <c r="B171" s="155">
        <v>3</v>
      </c>
      <c r="C171" s="141">
        <f t="shared" si="3"/>
        <v>847.5</v>
      </c>
      <c r="D171" s="141">
        <v>783.2</v>
      </c>
      <c r="E171" s="141">
        <v>0</v>
      </c>
      <c r="F171" s="141"/>
      <c r="G171" s="141">
        <v>64.3</v>
      </c>
      <c r="H171" s="219">
        <v>6007.2939219299733</v>
      </c>
      <c r="I171" s="386">
        <v>0</v>
      </c>
      <c r="J171" s="389">
        <v>568.21104163762595</v>
      </c>
      <c r="K171" s="399"/>
      <c r="L171" s="390"/>
      <c r="M171" s="390"/>
      <c r="N171" s="402"/>
    </row>
    <row r="172" spans="1:14" outlineLevel="2" x14ac:dyDescent="0.25">
      <c r="A172" s="113" t="s">
        <v>1639</v>
      </c>
      <c r="B172" s="155">
        <v>3</v>
      </c>
      <c r="C172" s="141">
        <f t="shared" si="3"/>
        <v>1108</v>
      </c>
      <c r="D172" s="141">
        <v>1053.5</v>
      </c>
      <c r="E172" s="141">
        <v>0</v>
      </c>
      <c r="F172" s="141"/>
      <c r="G172" s="141">
        <v>54.5</v>
      </c>
      <c r="H172" s="219">
        <v>7231.5539060167384</v>
      </c>
      <c r="I172" s="386">
        <v>0</v>
      </c>
      <c r="J172" s="389">
        <v>654.19349564398783</v>
      </c>
      <c r="K172" s="399"/>
      <c r="L172" s="390"/>
      <c r="M172" s="390"/>
      <c r="N172" s="402"/>
    </row>
    <row r="173" spans="1:14" outlineLevel="2" x14ac:dyDescent="0.25">
      <c r="A173" s="113" t="s">
        <v>1640</v>
      </c>
      <c r="B173" s="155">
        <v>3</v>
      </c>
      <c r="C173" s="141">
        <f t="shared" si="3"/>
        <v>601.4</v>
      </c>
      <c r="D173" s="141">
        <v>601.4</v>
      </c>
      <c r="E173" s="141">
        <v>0</v>
      </c>
      <c r="F173" s="141"/>
      <c r="G173" s="141">
        <v>0</v>
      </c>
      <c r="H173" s="219">
        <v>3755.3384974183368</v>
      </c>
      <c r="I173" s="386">
        <v>0</v>
      </c>
      <c r="J173" s="389">
        <v>451.72943470373036</v>
      </c>
      <c r="K173" s="399"/>
      <c r="L173" s="390"/>
      <c r="M173" s="390"/>
      <c r="N173" s="402"/>
    </row>
    <row r="174" spans="1:14" outlineLevel="2" x14ac:dyDescent="0.25">
      <c r="A174" s="113" t="s">
        <v>1641</v>
      </c>
      <c r="B174" s="155">
        <v>3</v>
      </c>
      <c r="C174" s="141">
        <f t="shared" si="3"/>
        <v>1366.1</v>
      </c>
      <c r="D174" s="141">
        <v>1236.8</v>
      </c>
      <c r="E174" s="141">
        <v>0</v>
      </c>
      <c r="F174" s="141"/>
      <c r="G174" s="141">
        <v>129.30000000000001</v>
      </c>
      <c r="H174" s="219">
        <v>8676.4710235869115</v>
      </c>
      <c r="I174" s="386">
        <v>0</v>
      </c>
      <c r="J174" s="389">
        <v>1090.3014051413375</v>
      </c>
      <c r="K174" s="399"/>
      <c r="L174" s="390"/>
      <c r="M174" s="390"/>
      <c r="N174" s="402"/>
    </row>
    <row r="175" spans="1:14" outlineLevel="2" x14ac:dyDescent="0.25">
      <c r="A175" s="113" t="s">
        <v>1642</v>
      </c>
      <c r="B175" s="155">
        <v>3</v>
      </c>
      <c r="C175" s="141">
        <f t="shared" si="3"/>
        <v>1578.7</v>
      </c>
      <c r="D175" s="141">
        <v>1578.7</v>
      </c>
      <c r="E175" s="141">
        <v>0</v>
      </c>
      <c r="F175" s="141"/>
      <c r="G175" s="141">
        <v>0</v>
      </c>
      <c r="H175" s="219">
        <v>11249.892718716836</v>
      </c>
      <c r="I175" s="386">
        <v>0</v>
      </c>
      <c r="J175" s="389">
        <v>1183.2578141475344</v>
      </c>
      <c r="K175" s="399"/>
      <c r="L175" s="390"/>
      <c r="M175" s="390"/>
      <c r="N175" s="402"/>
    </row>
    <row r="176" spans="1:14" outlineLevel="2" x14ac:dyDescent="0.25">
      <c r="A176" s="113" t="s">
        <v>1643</v>
      </c>
      <c r="B176" s="155">
        <v>3</v>
      </c>
      <c r="C176" s="141">
        <f t="shared" si="3"/>
        <v>631.1</v>
      </c>
      <c r="D176" s="141">
        <v>525.20000000000005</v>
      </c>
      <c r="E176" s="141">
        <v>0</v>
      </c>
      <c r="F176" s="141"/>
      <c r="G176" s="141">
        <v>105.9</v>
      </c>
      <c r="H176" s="219">
        <v>4328.3260347035039</v>
      </c>
      <c r="I176" s="386">
        <v>0</v>
      </c>
      <c r="J176" s="389">
        <v>513.20831512104996</v>
      </c>
      <c r="K176" s="399"/>
      <c r="L176" s="390"/>
      <c r="M176" s="390"/>
      <c r="N176" s="402"/>
    </row>
    <row r="177" spans="1:14" outlineLevel="2" x14ac:dyDescent="0.25">
      <c r="A177" s="113" t="s">
        <v>1644</v>
      </c>
      <c r="B177" s="155">
        <v>3</v>
      </c>
      <c r="C177" s="141">
        <f t="shared" si="3"/>
        <v>3973.0600000000004</v>
      </c>
      <c r="D177" s="141">
        <v>3022.76</v>
      </c>
      <c r="E177" s="141">
        <v>0</v>
      </c>
      <c r="F177" s="141"/>
      <c r="G177" s="141">
        <v>950.3</v>
      </c>
      <c r="H177" s="219">
        <v>24441.308915448037</v>
      </c>
      <c r="I177" s="386">
        <v>0</v>
      </c>
      <c r="J177" s="389">
        <v>3551.8859728978628</v>
      </c>
      <c r="K177" s="399"/>
      <c r="L177" s="390"/>
      <c r="M177" s="390"/>
      <c r="N177" s="402"/>
    </row>
    <row r="178" spans="1:14" outlineLevel="1" x14ac:dyDescent="0.25">
      <c r="A178" s="462">
        <v>9</v>
      </c>
      <c r="B178" s="155" t="s">
        <v>2330</v>
      </c>
      <c r="C178" s="141">
        <f t="shared" ref="C178:J178" si="5">SUBTOTAL(9,C169:C177)</f>
        <v>12328.689999999999</v>
      </c>
      <c r="D178" s="141">
        <f t="shared" si="5"/>
        <v>10598.46</v>
      </c>
      <c r="E178" s="141">
        <f t="shared" si="5"/>
        <v>0</v>
      </c>
      <c r="F178" s="141">
        <f t="shared" si="5"/>
        <v>0</v>
      </c>
      <c r="G178" s="141">
        <f t="shared" si="5"/>
        <v>1730.23</v>
      </c>
      <c r="H178" s="385">
        <f t="shared" si="5"/>
        <v>80540.34400527268</v>
      </c>
      <c r="I178" s="386">
        <f t="shared" si="5"/>
        <v>0</v>
      </c>
      <c r="J178" s="389">
        <f t="shared" si="5"/>
        <v>9707.1189451167356</v>
      </c>
      <c r="K178" s="400">
        <f>(H178-J178)/C178+J178/D178</f>
        <v>6.6612965316567436</v>
      </c>
      <c r="L178" s="390"/>
      <c r="M178" s="400">
        <f>(H178-J178)/C178</f>
        <v>5.7453975288660803</v>
      </c>
      <c r="N178" s="402">
        <f>K178*D178+M178*G178</f>
        <v>80540.344005272695</v>
      </c>
    </row>
    <row r="179" spans="1:14" outlineLevel="2" x14ac:dyDescent="0.25">
      <c r="A179" s="113" t="s">
        <v>1645</v>
      </c>
      <c r="B179" s="155">
        <v>4</v>
      </c>
      <c r="C179" s="141">
        <f t="shared" si="3"/>
        <v>2167.6</v>
      </c>
      <c r="D179" s="141">
        <v>1931.4</v>
      </c>
      <c r="E179" s="141">
        <v>0</v>
      </c>
      <c r="F179" s="141"/>
      <c r="G179" s="141">
        <v>236.2</v>
      </c>
      <c r="H179" s="219">
        <v>12157.781183114625</v>
      </c>
      <c r="I179" s="386">
        <v>0</v>
      </c>
      <c r="J179" s="389">
        <v>1214.7618847148769</v>
      </c>
      <c r="K179" s="399"/>
      <c r="L179" s="390"/>
      <c r="M179" s="390"/>
      <c r="N179" s="402"/>
    </row>
    <row r="180" spans="1:14" outlineLevel="2" x14ac:dyDescent="0.25">
      <c r="A180" s="113" t="s">
        <v>1646</v>
      </c>
      <c r="B180" s="155">
        <v>4</v>
      </c>
      <c r="C180" s="141">
        <f t="shared" si="3"/>
        <v>2315.5700000000002</v>
      </c>
      <c r="D180" s="141">
        <v>1907.4</v>
      </c>
      <c r="E180" s="141">
        <v>0</v>
      </c>
      <c r="F180" s="141"/>
      <c r="G180" s="141">
        <v>408.17</v>
      </c>
      <c r="H180" s="219">
        <v>14858.32348389395</v>
      </c>
      <c r="I180" s="386">
        <v>0</v>
      </c>
      <c r="J180" s="389">
        <v>2053.6607102813928</v>
      </c>
      <c r="K180" s="399"/>
      <c r="L180" s="390"/>
      <c r="M180" s="390"/>
      <c r="N180" s="402"/>
    </row>
    <row r="181" spans="1:14" outlineLevel="2" x14ac:dyDescent="0.25">
      <c r="A181" s="113" t="s">
        <v>1647</v>
      </c>
      <c r="B181" s="155">
        <v>4</v>
      </c>
      <c r="C181" s="141">
        <f t="shared" si="3"/>
        <v>3253.33</v>
      </c>
      <c r="D181" s="141">
        <v>2888.6</v>
      </c>
      <c r="E181" s="141">
        <v>0</v>
      </c>
      <c r="F181" s="141"/>
      <c r="G181" s="141">
        <v>364.73</v>
      </c>
      <c r="H181" s="219">
        <v>18451.028831314754</v>
      </c>
      <c r="I181" s="386">
        <v>0</v>
      </c>
      <c r="J181" s="389">
        <v>2397.7541588119184</v>
      </c>
      <c r="K181" s="399"/>
      <c r="L181" s="390"/>
      <c r="M181" s="390"/>
      <c r="N181" s="402"/>
    </row>
    <row r="182" spans="1:14" outlineLevel="2" x14ac:dyDescent="0.25">
      <c r="A182" s="113" t="s">
        <v>1648</v>
      </c>
      <c r="B182" s="155">
        <v>4</v>
      </c>
      <c r="C182" s="141">
        <f t="shared" si="3"/>
        <v>1172.81</v>
      </c>
      <c r="D182" s="141">
        <v>934</v>
      </c>
      <c r="E182" s="141">
        <v>0</v>
      </c>
      <c r="F182" s="141"/>
      <c r="G182" s="141">
        <v>238.81</v>
      </c>
      <c r="H182" s="219">
        <v>8381.0667842363091</v>
      </c>
      <c r="I182" s="386">
        <v>0</v>
      </c>
      <c r="J182" s="389">
        <v>712.6637823376974</v>
      </c>
      <c r="K182" s="399"/>
      <c r="L182" s="390"/>
      <c r="M182" s="390"/>
      <c r="N182" s="402"/>
    </row>
    <row r="183" spans="1:14" outlineLevel="2" x14ac:dyDescent="0.25">
      <c r="A183" s="113" t="s">
        <v>1649</v>
      </c>
      <c r="B183" s="155">
        <v>4</v>
      </c>
      <c r="C183" s="141">
        <f t="shared" si="3"/>
        <v>1448.3</v>
      </c>
      <c r="D183" s="141">
        <v>1264.5999999999999</v>
      </c>
      <c r="E183" s="141">
        <v>0</v>
      </c>
      <c r="F183" s="141"/>
      <c r="G183" s="141">
        <v>183.7</v>
      </c>
      <c r="H183" s="219">
        <v>10142.060700259563</v>
      </c>
      <c r="I183" s="386">
        <v>0</v>
      </c>
      <c r="J183" s="389">
        <v>800.05536953212504</v>
      </c>
      <c r="K183" s="399"/>
      <c r="L183" s="390"/>
      <c r="M183" s="390"/>
      <c r="N183" s="402"/>
    </row>
    <row r="184" spans="1:14" outlineLevel="2" x14ac:dyDescent="0.25">
      <c r="A184" s="113" t="s">
        <v>1650</v>
      </c>
      <c r="B184" s="155">
        <v>4</v>
      </c>
      <c r="C184" s="141">
        <f t="shared" si="3"/>
        <v>1173.1199999999999</v>
      </c>
      <c r="D184" s="141">
        <v>1173.1199999999999</v>
      </c>
      <c r="E184" s="141">
        <v>0</v>
      </c>
      <c r="F184" s="141"/>
      <c r="G184" s="141">
        <v>0</v>
      </c>
      <c r="H184" s="219">
        <v>8812.38073838319</v>
      </c>
      <c r="I184" s="386">
        <v>0</v>
      </c>
      <c r="J184" s="389">
        <v>706.28950298978054</v>
      </c>
      <c r="K184" s="399"/>
      <c r="L184" s="390"/>
      <c r="M184" s="390"/>
      <c r="N184" s="402"/>
    </row>
    <row r="185" spans="1:14" outlineLevel="2" x14ac:dyDescent="0.25">
      <c r="A185" s="113" t="s">
        <v>1651</v>
      </c>
      <c r="B185" s="155">
        <v>4</v>
      </c>
      <c r="C185" s="141">
        <f t="shared" si="3"/>
        <v>1469.3</v>
      </c>
      <c r="D185" s="141">
        <v>1469.3</v>
      </c>
      <c r="E185" s="141">
        <v>0</v>
      </c>
      <c r="F185" s="141"/>
      <c r="G185" s="141">
        <v>0</v>
      </c>
      <c r="H185" s="219">
        <v>8744.925747932135</v>
      </c>
      <c r="I185" s="386">
        <v>0</v>
      </c>
      <c r="J185" s="389">
        <v>640.54315186755264</v>
      </c>
      <c r="K185" s="399"/>
      <c r="L185" s="390"/>
      <c r="M185" s="390"/>
      <c r="N185" s="402"/>
    </row>
    <row r="186" spans="1:14" outlineLevel="2" x14ac:dyDescent="0.25">
      <c r="A186" s="113" t="s">
        <v>1652</v>
      </c>
      <c r="B186" s="155">
        <v>4</v>
      </c>
      <c r="C186" s="141">
        <f t="shared" si="3"/>
        <v>2425.9</v>
      </c>
      <c r="D186" s="141">
        <v>2425.9</v>
      </c>
      <c r="E186" s="141">
        <v>0</v>
      </c>
      <c r="F186" s="141"/>
      <c r="G186" s="141">
        <v>0</v>
      </c>
      <c r="H186" s="219">
        <v>12640.059550652701</v>
      </c>
      <c r="I186" s="386">
        <v>0</v>
      </c>
      <c r="J186" s="389">
        <v>860.40919232777753</v>
      </c>
      <c r="K186" s="399"/>
      <c r="L186" s="390"/>
      <c r="M186" s="390"/>
      <c r="N186" s="402"/>
    </row>
    <row r="187" spans="1:14" outlineLevel="2" x14ac:dyDescent="0.25">
      <c r="A187" s="113" t="s">
        <v>1653</v>
      </c>
      <c r="B187" s="155">
        <v>4</v>
      </c>
      <c r="C187" s="141">
        <f t="shared" si="3"/>
        <v>1472.6</v>
      </c>
      <c r="D187" s="141">
        <v>1379.8</v>
      </c>
      <c r="E187" s="141">
        <v>0</v>
      </c>
      <c r="F187" s="141"/>
      <c r="G187" s="141">
        <v>92.8</v>
      </c>
      <c r="H187" s="219">
        <v>9108.008918373831</v>
      </c>
      <c r="I187" s="386">
        <v>0</v>
      </c>
      <c r="J187" s="389">
        <v>787.38306877779439</v>
      </c>
      <c r="K187" s="399"/>
      <c r="L187" s="390"/>
      <c r="M187" s="390"/>
      <c r="N187" s="402"/>
    </row>
    <row r="188" spans="1:14" outlineLevel="2" x14ac:dyDescent="0.25">
      <c r="A188" s="113" t="s">
        <v>1654</v>
      </c>
      <c r="B188" s="155">
        <v>4</v>
      </c>
      <c r="C188" s="141">
        <f t="shared" si="3"/>
        <v>1482.22</v>
      </c>
      <c r="D188" s="141">
        <v>1269.7</v>
      </c>
      <c r="E188" s="141">
        <v>0</v>
      </c>
      <c r="F188" s="141"/>
      <c r="G188" s="141">
        <v>212.52</v>
      </c>
      <c r="H188" s="219">
        <v>9533.5652224597707</v>
      </c>
      <c r="I188" s="386">
        <v>0</v>
      </c>
      <c r="J188" s="389">
        <v>841.01538208214527</v>
      </c>
      <c r="K188" s="399"/>
      <c r="L188" s="390"/>
      <c r="M188" s="390"/>
      <c r="N188" s="402"/>
    </row>
    <row r="189" spans="1:14" outlineLevel="2" x14ac:dyDescent="0.25">
      <c r="A189" s="113" t="s">
        <v>1655</v>
      </c>
      <c r="B189" s="155">
        <v>4</v>
      </c>
      <c r="C189" s="141">
        <f t="shared" si="3"/>
        <v>1485.6</v>
      </c>
      <c r="D189" s="141">
        <v>1440.1</v>
      </c>
      <c r="E189" s="141">
        <v>0</v>
      </c>
      <c r="F189" s="141"/>
      <c r="G189" s="141">
        <v>45.5</v>
      </c>
      <c r="H189" s="219">
        <v>10064.831787535482</v>
      </c>
      <c r="I189" s="386">
        <v>0</v>
      </c>
      <c r="J189" s="389">
        <v>849.85898483451911</v>
      </c>
      <c r="K189" s="399"/>
      <c r="L189" s="390"/>
      <c r="M189" s="390"/>
      <c r="N189" s="402"/>
    </row>
    <row r="190" spans="1:14" outlineLevel="2" x14ac:dyDescent="0.25">
      <c r="A190" s="113" t="s">
        <v>1656</v>
      </c>
      <c r="B190" s="155">
        <v>4</v>
      </c>
      <c r="C190" s="141">
        <f t="shared" si="3"/>
        <v>1485</v>
      </c>
      <c r="D190" s="141">
        <v>1399.9</v>
      </c>
      <c r="E190" s="141">
        <v>0</v>
      </c>
      <c r="F190" s="141"/>
      <c r="G190" s="141">
        <v>85.1</v>
      </c>
      <c r="H190" s="219">
        <v>7621.2770006616438</v>
      </c>
      <c r="I190" s="386">
        <v>0</v>
      </c>
      <c r="J190" s="389">
        <v>711.1981716272054</v>
      </c>
      <c r="K190" s="399"/>
      <c r="L190" s="390"/>
      <c r="M190" s="390"/>
      <c r="N190" s="402"/>
    </row>
    <row r="191" spans="1:14" outlineLevel="2" x14ac:dyDescent="0.25">
      <c r="A191" s="113" t="s">
        <v>1657</v>
      </c>
      <c r="B191" s="155">
        <v>4</v>
      </c>
      <c r="C191" s="141">
        <f t="shared" si="3"/>
        <v>2046.1999999999998</v>
      </c>
      <c r="D191" s="141">
        <v>2000.1</v>
      </c>
      <c r="E191" s="141">
        <v>0</v>
      </c>
      <c r="F191" s="141"/>
      <c r="G191" s="141">
        <v>46.1</v>
      </c>
      <c r="H191" s="219">
        <v>10510.964320126061</v>
      </c>
      <c r="I191" s="386">
        <v>0</v>
      </c>
      <c r="J191" s="389">
        <v>977.81542338508177</v>
      </c>
      <c r="K191" s="399"/>
      <c r="L191" s="390"/>
      <c r="M191" s="390"/>
      <c r="N191" s="402"/>
    </row>
    <row r="192" spans="1:14" outlineLevel="2" x14ac:dyDescent="0.25">
      <c r="A192" s="113" t="s">
        <v>1658</v>
      </c>
      <c r="B192" s="155">
        <v>4</v>
      </c>
      <c r="C192" s="141">
        <f t="shared" si="3"/>
        <v>2055.6</v>
      </c>
      <c r="D192" s="141">
        <v>2055.6</v>
      </c>
      <c r="E192" s="141">
        <v>0</v>
      </c>
      <c r="F192" s="141"/>
      <c r="G192" s="141">
        <v>0</v>
      </c>
      <c r="H192" s="219">
        <v>11784.928915129907</v>
      </c>
      <c r="I192" s="386">
        <v>0</v>
      </c>
      <c r="J192" s="389">
        <v>979.08725025721503</v>
      </c>
      <c r="K192" s="399"/>
      <c r="L192" s="390"/>
      <c r="M192" s="390"/>
      <c r="N192" s="402"/>
    </row>
    <row r="193" spans="1:14" outlineLevel="2" x14ac:dyDescent="0.25">
      <c r="A193" s="113" t="s">
        <v>1659</v>
      </c>
      <c r="B193" s="155">
        <v>4</v>
      </c>
      <c r="C193" s="141">
        <f t="shared" si="3"/>
        <v>1981.17</v>
      </c>
      <c r="D193" s="141">
        <v>1981.17</v>
      </c>
      <c r="E193" s="141">
        <v>0</v>
      </c>
      <c r="F193" s="141"/>
      <c r="G193" s="141">
        <v>0</v>
      </c>
      <c r="H193" s="219">
        <v>12635.657858919192</v>
      </c>
      <c r="I193" s="386">
        <v>0</v>
      </c>
      <c r="J193" s="389">
        <v>1317.7543768188029</v>
      </c>
      <c r="K193" s="399"/>
      <c r="L193" s="390"/>
      <c r="M193" s="390"/>
      <c r="N193" s="402"/>
    </row>
    <row r="194" spans="1:14" outlineLevel="2" x14ac:dyDescent="0.25">
      <c r="A194" s="113" t="s">
        <v>1660</v>
      </c>
      <c r="B194" s="155">
        <v>4</v>
      </c>
      <c r="C194" s="141">
        <f t="shared" si="3"/>
        <v>2483.1999999999998</v>
      </c>
      <c r="D194" s="141">
        <v>2013</v>
      </c>
      <c r="E194" s="141">
        <v>0</v>
      </c>
      <c r="F194" s="141"/>
      <c r="G194" s="141">
        <v>470.2</v>
      </c>
      <c r="H194" s="219">
        <v>13188.671478576947</v>
      </c>
      <c r="I194" s="386">
        <v>0</v>
      </c>
      <c r="J194" s="389">
        <v>1492.59196392235</v>
      </c>
      <c r="K194" s="399"/>
      <c r="L194" s="390"/>
      <c r="M194" s="390"/>
      <c r="N194" s="402"/>
    </row>
    <row r="195" spans="1:14" outlineLevel="2" x14ac:dyDescent="0.25">
      <c r="A195" s="113" t="s">
        <v>1661</v>
      </c>
      <c r="B195" s="155">
        <v>4</v>
      </c>
      <c r="C195" s="141">
        <f t="shared" si="3"/>
        <v>1282.0999999999999</v>
      </c>
      <c r="D195" s="141">
        <v>1282.0999999999999</v>
      </c>
      <c r="E195" s="141">
        <v>0</v>
      </c>
      <c r="F195" s="141"/>
      <c r="G195" s="141">
        <v>0</v>
      </c>
      <c r="H195" s="219">
        <v>7588.2746533375248</v>
      </c>
      <c r="I195" s="386">
        <v>0</v>
      </c>
      <c r="J195" s="389">
        <v>660.34355367370438</v>
      </c>
      <c r="K195" s="399"/>
      <c r="L195" s="390"/>
      <c r="M195" s="390"/>
      <c r="N195" s="402"/>
    </row>
    <row r="196" spans="1:14" outlineLevel="2" x14ac:dyDescent="0.25">
      <c r="A196" s="113" t="s">
        <v>1662</v>
      </c>
      <c r="B196" s="155">
        <v>4</v>
      </c>
      <c r="C196" s="141">
        <f t="shared" si="3"/>
        <v>2791.9</v>
      </c>
      <c r="D196" s="141">
        <v>2723.3</v>
      </c>
      <c r="E196" s="141">
        <v>0</v>
      </c>
      <c r="F196" s="141"/>
      <c r="G196" s="141">
        <v>68.599999999999994</v>
      </c>
      <c r="H196" s="219">
        <v>16305.954052401714</v>
      </c>
      <c r="I196" s="386">
        <v>0</v>
      </c>
      <c r="J196" s="389">
        <v>1617.42931338526</v>
      </c>
      <c r="K196" s="399"/>
      <c r="L196" s="390"/>
      <c r="M196" s="390"/>
      <c r="N196" s="402"/>
    </row>
    <row r="197" spans="1:14" outlineLevel="2" x14ac:dyDescent="0.25">
      <c r="A197" s="113" t="s">
        <v>1663</v>
      </c>
      <c r="B197" s="155">
        <v>4</v>
      </c>
      <c r="C197" s="141">
        <f t="shared" si="3"/>
        <v>2846.8999999999996</v>
      </c>
      <c r="D197" s="141">
        <v>2653.7</v>
      </c>
      <c r="E197" s="141">
        <v>0</v>
      </c>
      <c r="F197" s="141"/>
      <c r="G197" s="141">
        <v>193.2</v>
      </c>
      <c r="H197" s="219">
        <v>14486.998821091032</v>
      </c>
      <c r="I197" s="386">
        <v>0</v>
      </c>
      <c r="J197" s="389">
        <v>1713.5721747470466</v>
      </c>
      <c r="K197" s="399"/>
      <c r="L197" s="390"/>
      <c r="M197" s="390"/>
      <c r="N197" s="402"/>
    </row>
    <row r="198" spans="1:14" outlineLevel="2" x14ac:dyDescent="0.25">
      <c r="A198" s="113" t="s">
        <v>1664</v>
      </c>
      <c r="B198" s="155">
        <v>4</v>
      </c>
      <c r="C198" s="141">
        <f t="shared" si="3"/>
        <v>2296.6999999999998</v>
      </c>
      <c r="D198" s="141">
        <v>1773.9</v>
      </c>
      <c r="E198" s="141">
        <v>0</v>
      </c>
      <c r="F198" s="141"/>
      <c r="G198" s="141">
        <v>522.79999999999995</v>
      </c>
      <c r="H198" s="219">
        <v>10242.415850858566</v>
      </c>
      <c r="I198" s="386">
        <v>0</v>
      </c>
      <c r="J198" s="389">
        <v>1031.1054894830404</v>
      </c>
      <c r="K198" s="399"/>
      <c r="L198" s="390"/>
      <c r="M198" s="390"/>
      <c r="N198" s="402"/>
    </row>
    <row r="199" spans="1:14" outlineLevel="2" x14ac:dyDescent="0.25">
      <c r="A199" s="113" t="s">
        <v>1665</v>
      </c>
      <c r="B199" s="155">
        <v>4</v>
      </c>
      <c r="C199" s="141">
        <f t="shared" si="3"/>
        <v>2573.1</v>
      </c>
      <c r="D199" s="141">
        <v>2311.4</v>
      </c>
      <c r="E199" s="141">
        <v>0</v>
      </c>
      <c r="F199" s="141"/>
      <c r="G199" s="141">
        <v>261.7</v>
      </c>
      <c r="H199" s="219">
        <v>13023.198078725563</v>
      </c>
      <c r="I199" s="386">
        <v>0</v>
      </c>
      <c r="J199" s="389">
        <v>1299.3913057416355</v>
      </c>
      <c r="K199" s="399"/>
      <c r="L199" s="390"/>
      <c r="M199" s="390"/>
      <c r="N199" s="402"/>
    </row>
    <row r="200" spans="1:14" outlineLevel="2" x14ac:dyDescent="0.25">
      <c r="A200" s="113" t="s">
        <v>1666</v>
      </c>
      <c r="B200" s="155">
        <v>4</v>
      </c>
      <c r="C200" s="141">
        <f t="shared" si="3"/>
        <v>3631.7</v>
      </c>
      <c r="D200" s="141">
        <v>3340.7</v>
      </c>
      <c r="E200" s="141">
        <v>0</v>
      </c>
      <c r="F200" s="141"/>
      <c r="G200" s="141">
        <v>291</v>
      </c>
      <c r="H200" s="219">
        <v>18245.323343097552</v>
      </c>
      <c r="I200" s="386">
        <v>0</v>
      </c>
      <c r="J200" s="389">
        <v>1882.048680074367</v>
      </c>
      <c r="K200" s="399"/>
      <c r="L200" s="390"/>
      <c r="M200" s="390"/>
      <c r="N200" s="402"/>
    </row>
    <row r="201" spans="1:14" outlineLevel="2" x14ac:dyDescent="0.25">
      <c r="A201" s="113" t="s">
        <v>1667</v>
      </c>
      <c r="B201" s="155">
        <v>4</v>
      </c>
      <c r="C201" s="141">
        <f t="shared" si="3"/>
        <v>1504.4</v>
      </c>
      <c r="D201" s="141">
        <v>1504.4</v>
      </c>
      <c r="E201" s="141">
        <v>0</v>
      </c>
      <c r="F201" s="141"/>
      <c r="G201" s="141">
        <v>0</v>
      </c>
      <c r="H201" s="219">
        <v>9186.9928319536884</v>
      </c>
      <c r="I201" s="386">
        <v>0</v>
      </c>
      <c r="J201" s="389">
        <v>637.53493296636236</v>
      </c>
      <c r="K201" s="399"/>
      <c r="L201" s="390"/>
      <c r="M201" s="390"/>
      <c r="N201" s="402"/>
    </row>
    <row r="202" spans="1:14" outlineLevel="2" x14ac:dyDescent="0.25">
      <c r="A202" s="113" t="s">
        <v>1668</v>
      </c>
      <c r="B202" s="155">
        <v>4</v>
      </c>
      <c r="C202" s="141">
        <f t="shared" si="3"/>
        <v>2594.3000000000002</v>
      </c>
      <c r="D202" s="141">
        <v>2273.5</v>
      </c>
      <c r="E202" s="141">
        <v>0</v>
      </c>
      <c r="F202" s="141"/>
      <c r="G202" s="141">
        <v>320.8</v>
      </c>
      <c r="H202" s="219">
        <v>15131.85350280159</v>
      </c>
      <c r="I202" s="386">
        <v>0</v>
      </c>
      <c r="J202" s="389">
        <v>1617.8447361694969</v>
      </c>
      <c r="K202" s="399"/>
      <c r="L202" s="390"/>
      <c r="M202" s="390"/>
      <c r="N202" s="402"/>
    </row>
    <row r="203" spans="1:14" outlineLevel="2" x14ac:dyDescent="0.25">
      <c r="A203" s="113" t="s">
        <v>1669</v>
      </c>
      <c r="B203" s="155">
        <v>4</v>
      </c>
      <c r="C203" s="141">
        <f t="shared" ref="C203:C267" si="6">D203+G203</f>
        <v>1317.9</v>
      </c>
      <c r="D203" s="141">
        <v>996.3</v>
      </c>
      <c r="E203" s="141">
        <v>0</v>
      </c>
      <c r="F203" s="141"/>
      <c r="G203" s="141">
        <v>321.60000000000002</v>
      </c>
      <c r="H203" s="219">
        <v>6960.3652486754681</v>
      </c>
      <c r="I203" s="386">
        <v>0</v>
      </c>
      <c r="J203" s="389">
        <v>797.44549433924089</v>
      </c>
      <c r="K203" s="399"/>
      <c r="L203" s="390"/>
      <c r="M203" s="390"/>
      <c r="N203" s="402"/>
    </row>
    <row r="204" spans="1:14" outlineLevel="2" x14ac:dyDescent="0.25">
      <c r="A204" s="113" t="s">
        <v>1670</v>
      </c>
      <c r="B204" s="155">
        <v>4</v>
      </c>
      <c r="C204" s="141">
        <f t="shared" si="6"/>
        <v>1452.8</v>
      </c>
      <c r="D204" s="141">
        <v>1452.8</v>
      </c>
      <c r="E204" s="141">
        <v>0</v>
      </c>
      <c r="F204" s="141"/>
      <c r="G204" s="141">
        <v>0</v>
      </c>
      <c r="H204" s="219">
        <v>7573.1681822647579</v>
      </c>
      <c r="I204" s="386">
        <v>0</v>
      </c>
      <c r="J204" s="389">
        <v>853.95851092935425</v>
      </c>
      <c r="K204" s="399"/>
      <c r="L204" s="390"/>
      <c r="M204" s="390"/>
      <c r="N204" s="402"/>
    </row>
    <row r="205" spans="1:14" outlineLevel="2" x14ac:dyDescent="0.25">
      <c r="A205" s="113" t="s">
        <v>1671</v>
      </c>
      <c r="B205" s="155">
        <v>4</v>
      </c>
      <c r="C205" s="141">
        <f t="shared" si="6"/>
        <v>1607.2</v>
      </c>
      <c r="D205" s="141">
        <v>1311.9</v>
      </c>
      <c r="E205" s="141">
        <v>0</v>
      </c>
      <c r="F205" s="141"/>
      <c r="G205" s="141">
        <v>295.3</v>
      </c>
      <c r="H205" s="219">
        <v>6968.0262057521977</v>
      </c>
      <c r="I205" s="386">
        <v>0</v>
      </c>
      <c r="J205" s="389">
        <v>1008.0699031832801</v>
      </c>
      <c r="K205" s="399"/>
      <c r="L205" s="390"/>
      <c r="M205" s="390"/>
      <c r="N205" s="402"/>
    </row>
    <row r="206" spans="1:14" outlineLevel="2" x14ac:dyDescent="0.25">
      <c r="A206" s="113" t="s">
        <v>1672</v>
      </c>
      <c r="B206" s="155">
        <v>4</v>
      </c>
      <c r="C206" s="141">
        <f t="shared" si="6"/>
        <v>2716</v>
      </c>
      <c r="D206" s="141">
        <v>2014</v>
      </c>
      <c r="E206" s="141">
        <v>0</v>
      </c>
      <c r="F206" s="141"/>
      <c r="G206" s="141">
        <v>702</v>
      </c>
      <c r="H206" s="219">
        <v>12830.990000516542</v>
      </c>
      <c r="I206" s="386">
        <v>0</v>
      </c>
      <c r="J206" s="389">
        <v>1313.2790126022671</v>
      </c>
      <c r="K206" s="399"/>
      <c r="L206" s="390"/>
      <c r="M206" s="390"/>
      <c r="N206" s="402"/>
    </row>
    <row r="207" spans="1:14" outlineLevel="2" x14ac:dyDescent="0.25">
      <c r="A207" s="113" t="s">
        <v>1673</v>
      </c>
      <c r="B207" s="155">
        <v>4</v>
      </c>
      <c r="C207" s="141">
        <f t="shared" si="6"/>
        <v>2488.34</v>
      </c>
      <c r="D207" s="141">
        <v>2100.34</v>
      </c>
      <c r="E207" s="141">
        <v>0</v>
      </c>
      <c r="F207" s="141"/>
      <c r="G207" s="141">
        <v>388</v>
      </c>
      <c r="H207" s="219">
        <v>14036.149030491071</v>
      </c>
      <c r="I207" s="386">
        <v>0</v>
      </c>
      <c r="J207" s="389">
        <v>1266.2880476193736</v>
      </c>
      <c r="K207" s="399"/>
      <c r="L207" s="390"/>
      <c r="M207" s="390"/>
      <c r="N207" s="402"/>
    </row>
    <row r="208" spans="1:14" outlineLevel="2" x14ac:dyDescent="0.25">
      <c r="A208" s="113" t="s">
        <v>1674</v>
      </c>
      <c r="B208" s="155">
        <v>4</v>
      </c>
      <c r="C208" s="141">
        <f t="shared" si="6"/>
        <v>2581.1999999999998</v>
      </c>
      <c r="D208" s="141">
        <v>2581.1999999999998</v>
      </c>
      <c r="E208" s="141">
        <v>0</v>
      </c>
      <c r="F208" s="141"/>
      <c r="G208" s="141">
        <v>0</v>
      </c>
      <c r="H208" s="219">
        <v>14512.861181451301</v>
      </c>
      <c r="I208" s="386">
        <v>0</v>
      </c>
      <c r="J208" s="389">
        <v>1217.2082742593234</v>
      </c>
      <c r="K208" s="399"/>
      <c r="L208" s="390"/>
      <c r="M208" s="390"/>
      <c r="N208" s="402"/>
    </row>
    <row r="209" spans="1:14" outlineLevel="2" x14ac:dyDescent="0.25">
      <c r="A209" s="113" t="s">
        <v>1675</v>
      </c>
      <c r="B209" s="155">
        <v>4</v>
      </c>
      <c r="C209" s="141">
        <f t="shared" si="6"/>
        <v>4960.1000000000004</v>
      </c>
      <c r="D209" s="141">
        <v>3993</v>
      </c>
      <c r="E209" s="141">
        <v>0</v>
      </c>
      <c r="F209" s="141"/>
      <c r="G209" s="141">
        <v>967.1</v>
      </c>
      <c r="H209" s="219">
        <v>27463.011407539456</v>
      </c>
      <c r="I209" s="386">
        <v>0</v>
      </c>
      <c r="J209" s="389">
        <v>4237.571831664226</v>
      </c>
      <c r="K209" s="399"/>
      <c r="L209" s="390"/>
      <c r="M209" s="390"/>
      <c r="N209" s="402"/>
    </row>
    <row r="210" spans="1:14" outlineLevel="2" x14ac:dyDescent="0.25">
      <c r="A210" s="113" t="s">
        <v>1676</v>
      </c>
      <c r="B210" s="155">
        <v>4</v>
      </c>
      <c r="C210" s="141">
        <f t="shared" si="6"/>
        <v>3401.3999999999996</v>
      </c>
      <c r="D210" s="141">
        <v>2784.6</v>
      </c>
      <c r="E210" s="141">
        <v>0</v>
      </c>
      <c r="F210" s="141"/>
      <c r="G210" s="141">
        <v>616.79999999999995</v>
      </c>
      <c r="H210" s="219">
        <v>20285.974417205049</v>
      </c>
      <c r="I210" s="386">
        <v>0</v>
      </c>
      <c r="J210" s="389">
        <v>2368.6368299047563</v>
      </c>
      <c r="K210" s="399"/>
      <c r="L210" s="390"/>
      <c r="M210" s="390"/>
      <c r="N210" s="402"/>
    </row>
    <row r="211" spans="1:14" outlineLevel="2" x14ac:dyDescent="0.25">
      <c r="A211" s="113" t="s">
        <v>1677</v>
      </c>
      <c r="B211" s="155">
        <v>4</v>
      </c>
      <c r="C211" s="141">
        <f t="shared" si="6"/>
        <v>1210.4000000000001</v>
      </c>
      <c r="D211" s="141">
        <v>1113.4000000000001</v>
      </c>
      <c r="E211" s="141">
        <v>0</v>
      </c>
      <c r="F211" s="141"/>
      <c r="G211" s="141">
        <v>97</v>
      </c>
      <c r="H211" s="219">
        <v>8398.2657350877544</v>
      </c>
      <c r="I211" s="386">
        <v>0</v>
      </c>
      <c r="J211" s="389">
        <v>707.54582689718382</v>
      </c>
      <c r="K211" s="399"/>
      <c r="L211" s="390"/>
      <c r="M211" s="390"/>
      <c r="N211" s="402"/>
    </row>
    <row r="212" spans="1:14" outlineLevel="2" x14ac:dyDescent="0.25">
      <c r="A212" s="113" t="s">
        <v>1678</v>
      </c>
      <c r="B212" s="155">
        <v>4</v>
      </c>
      <c r="C212" s="141">
        <f t="shared" si="6"/>
        <v>4486.1000000000004</v>
      </c>
      <c r="D212" s="141">
        <v>3517.1</v>
      </c>
      <c r="E212" s="141">
        <v>0</v>
      </c>
      <c r="F212" s="141"/>
      <c r="G212" s="141">
        <v>969</v>
      </c>
      <c r="H212" s="219">
        <v>27685.012327139855</v>
      </c>
      <c r="I212" s="386">
        <v>0</v>
      </c>
      <c r="J212" s="389">
        <v>2695.3265568494785</v>
      </c>
      <c r="K212" s="399"/>
      <c r="L212" s="390"/>
      <c r="M212" s="390"/>
      <c r="N212" s="402"/>
    </row>
    <row r="213" spans="1:14" outlineLevel="2" x14ac:dyDescent="0.25">
      <c r="A213" s="113" t="s">
        <v>1679</v>
      </c>
      <c r="B213" s="155">
        <v>4</v>
      </c>
      <c r="C213" s="141">
        <f t="shared" si="6"/>
        <v>3322.9</v>
      </c>
      <c r="D213" s="141">
        <v>2278.4</v>
      </c>
      <c r="E213" s="141">
        <v>0</v>
      </c>
      <c r="F213" s="141"/>
      <c r="G213" s="141">
        <v>1044.5</v>
      </c>
      <c r="H213" s="219">
        <v>20750.137049800254</v>
      </c>
      <c r="I213" s="386">
        <v>0</v>
      </c>
      <c r="J213" s="389">
        <v>2535.6420048442519</v>
      </c>
      <c r="K213" s="399"/>
      <c r="L213" s="390"/>
      <c r="M213" s="390"/>
      <c r="N213" s="402"/>
    </row>
    <row r="214" spans="1:14" outlineLevel="2" x14ac:dyDescent="0.25">
      <c r="A214" s="113" t="s">
        <v>1680</v>
      </c>
      <c r="B214" s="155">
        <v>4</v>
      </c>
      <c r="C214" s="141">
        <f t="shared" si="6"/>
        <v>2396.4899999999998</v>
      </c>
      <c r="D214" s="141">
        <v>1686.26</v>
      </c>
      <c r="E214" s="141">
        <v>0</v>
      </c>
      <c r="F214" s="141"/>
      <c r="G214" s="141">
        <v>710.23</v>
      </c>
      <c r="H214" s="219">
        <v>13869.455489317972</v>
      </c>
      <c r="I214" s="386">
        <v>0</v>
      </c>
      <c r="J214" s="389">
        <v>2099.2167009457053</v>
      </c>
      <c r="K214" s="399"/>
      <c r="L214" s="390"/>
      <c r="M214" s="390"/>
      <c r="N214" s="402"/>
    </row>
    <row r="215" spans="1:14" outlineLevel="2" x14ac:dyDescent="0.25">
      <c r="A215" s="113" t="s">
        <v>1681</v>
      </c>
      <c r="B215" s="155">
        <v>4</v>
      </c>
      <c r="C215" s="141">
        <f t="shared" si="6"/>
        <v>2726.35</v>
      </c>
      <c r="D215" s="141">
        <v>1891.75</v>
      </c>
      <c r="E215" s="141">
        <v>0</v>
      </c>
      <c r="F215" s="141"/>
      <c r="G215" s="141">
        <v>834.6</v>
      </c>
      <c r="H215" s="219">
        <v>15052.133392312435</v>
      </c>
      <c r="I215" s="386">
        <v>0</v>
      </c>
      <c r="J215" s="389">
        <v>1671.916879243485</v>
      </c>
      <c r="K215" s="399"/>
      <c r="L215" s="390"/>
      <c r="M215" s="390"/>
      <c r="N215" s="402"/>
    </row>
    <row r="216" spans="1:14" outlineLevel="2" x14ac:dyDescent="0.25">
      <c r="A216" s="113" t="s">
        <v>1682</v>
      </c>
      <c r="B216" s="155">
        <v>4</v>
      </c>
      <c r="C216" s="141">
        <f t="shared" si="6"/>
        <v>1494.6000000000001</v>
      </c>
      <c r="D216" s="141">
        <v>1448.4</v>
      </c>
      <c r="E216" s="141">
        <v>0</v>
      </c>
      <c r="F216" s="141"/>
      <c r="G216" s="141">
        <v>46.2</v>
      </c>
      <c r="H216" s="219">
        <v>8700.7850979915765</v>
      </c>
      <c r="I216" s="386">
        <v>0</v>
      </c>
      <c r="J216" s="389">
        <v>839.4348659428847</v>
      </c>
      <c r="K216" s="399"/>
      <c r="L216" s="390"/>
      <c r="M216" s="390"/>
      <c r="N216" s="402"/>
    </row>
    <row r="217" spans="1:14" outlineLevel="1" x14ac:dyDescent="0.25">
      <c r="A217" s="462">
        <v>38</v>
      </c>
      <c r="B217" s="155" t="s">
        <v>2331</v>
      </c>
      <c r="C217" s="141">
        <f t="shared" ref="C217:J217" si="7">SUBTOTAL(9,C179:C216)</f>
        <v>85600.400000000009</v>
      </c>
      <c r="D217" s="141">
        <f t="shared" si="7"/>
        <v>74566.139999999985</v>
      </c>
      <c r="E217" s="141">
        <f t="shared" si="7"/>
        <v>0</v>
      </c>
      <c r="F217" s="141">
        <f t="shared" si="7"/>
        <v>0</v>
      </c>
      <c r="G217" s="141">
        <f t="shared" si="7"/>
        <v>11034.26</v>
      </c>
      <c r="H217" s="385">
        <f t="shared" si="7"/>
        <v>487932.87842138298</v>
      </c>
      <c r="I217" s="386">
        <f t="shared" si="7"/>
        <v>0</v>
      </c>
      <c r="J217" s="389">
        <f t="shared" si="7"/>
        <v>51413.653300033955</v>
      </c>
      <c r="K217" s="400">
        <f>(H217-J217)/C217+J217/D217</f>
        <v>5.7890038487110136</v>
      </c>
      <c r="L217" s="390"/>
      <c r="M217" s="400">
        <f>(H217-J217)/C217</f>
        <v>5.0994998285212336</v>
      </c>
      <c r="N217" s="402">
        <f>K217*D217+M217*G217</f>
        <v>487932.87842138292</v>
      </c>
    </row>
    <row r="218" spans="1:14" outlineLevel="2" x14ac:dyDescent="0.25">
      <c r="A218" s="113" t="s">
        <v>1683</v>
      </c>
      <c r="B218" s="155">
        <v>5</v>
      </c>
      <c r="C218" s="141">
        <f t="shared" si="6"/>
        <v>1840.7</v>
      </c>
      <c r="D218" s="141">
        <v>1840.7</v>
      </c>
      <c r="E218" s="141">
        <v>0</v>
      </c>
      <c r="F218" s="141"/>
      <c r="G218" s="141">
        <v>0</v>
      </c>
      <c r="H218" s="219">
        <v>10484.419955136169</v>
      </c>
      <c r="I218" s="386">
        <v>0</v>
      </c>
      <c r="J218" s="389">
        <v>1321.6326616345355</v>
      </c>
      <c r="K218" s="399"/>
      <c r="L218" s="390"/>
      <c r="M218" s="390"/>
      <c r="N218" s="402"/>
    </row>
    <row r="219" spans="1:14" outlineLevel="2" x14ac:dyDescent="0.25">
      <c r="A219" s="113" t="s">
        <v>1684</v>
      </c>
      <c r="B219" s="155">
        <v>5</v>
      </c>
      <c r="C219" s="141">
        <f t="shared" si="6"/>
        <v>2805.68</v>
      </c>
      <c r="D219" s="141">
        <v>2805.68</v>
      </c>
      <c r="E219" s="141">
        <v>0</v>
      </c>
      <c r="F219" s="141"/>
      <c r="G219" s="141">
        <v>0</v>
      </c>
      <c r="H219" s="219">
        <v>17170.895856535339</v>
      </c>
      <c r="I219" s="386">
        <v>0</v>
      </c>
      <c r="J219" s="389">
        <v>1591.6632967784178</v>
      </c>
      <c r="K219" s="399"/>
      <c r="L219" s="390"/>
      <c r="M219" s="390"/>
      <c r="N219" s="402"/>
    </row>
    <row r="220" spans="1:14" outlineLevel="2" x14ac:dyDescent="0.25">
      <c r="A220" s="113" t="s">
        <v>1685</v>
      </c>
      <c r="B220" s="155">
        <v>5</v>
      </c>
      <c r="C220" s="141">
        <f t="shared" si="6"/>
        <v>4890.7</v>
      </c>
      <c r="D220" s="141">
        <v>4845</v>
      </c>
      <c r="E220" s="141">
        <v>0</v>
      </c>
      <c r="F220" s="141"/>
      <c r="G220" s="141">
        <v>45.7</v>
      </c>
      <c r="H220" s="219">
        <v>30087.936534551987</v>
      </c>
      <c r="I220" s="386">
        <v>0</v>
      </c>
      <c r="J220" s="389">
        <v>2334.8412519434351</v>
      </c>
      <c r="K220" s="399"/>
      <c r="L220" s="390"/>
      <c r="M220" s="390"/>
      <c r="N220" s="402"/>
    </row>
    <row r="221" spans="1:14" outlineLevel="2" x14ac:dyDescent="0.25">
      <c r="A221" s="113" t="s">
        <v>1686</v>
      </c>
      <c r="B221" s="155">
        <v>5</v>
      </c>
      <c r="C221" s="141">
        <f t="shared" si="6"/>
        <v>2947.6</v>
      </c>
      <c r="D221" s="141">
        <v>2589.4</v>
      </c>
      <c r="E221" s="141">
        <v>0</v>
      </c>
      <c r="F221" s="141"/>
      <c r="G221" s="141">
        <v>358.2</v>
      </c>
      <c r="H221" s="219">
        <v>14549.530017226651</v>
      </c>
      <c r="I221" s="386">
        <v>0</v>
      </c>
      <c r="J221" s="389">
        <v>1029.3618669118607</v>
      </c>
      <c r="K221" s="399"/>
      <c r="L221" s="390"/>
      <c r="M221" s="390"/>
      <c r="N221" s="402"/>
    </row>
    <row r="222" spans="1:14" outlineLevel="2" x14ac:dyDescent="0.25">
      <c r="A222" s="113" t="s">
        <v>1687</v>
      </c>
      <c r="B222" s="155">
        <v>5</v>
      </c>
      <c r="C222" s="141">
        <f t="shared" si="6"/>
        <v>1867.1</v>
      </c>
      <c r="D222" s="141">
        <v>1730</v>
      </c>
      <c r="E222" s="141">
        <v>0</v>
      </c>
      <c r="F222" s="141"/>
      <c r="G222" s="141">
        <v>137.1</v>
      </c>
      <c r="H222" s="219">
        <v>8869.4573157667674</v>
      </c>
      <c r="I222" s="386">
        <v>0</v>
      </c>
      <c r="J222" s="389">
        <v>754.80661230605574</v>
      </c>
      <c r="K222" s="399"/>
      <c r="L222" s="390"/>
      <c r="M222" s="390"/>
      <c r="N222" s="402"/>
    </row>
    <row r="223" spans="1:14" outlineLevel="2" x14ac:dyDescent="0.25">
      <c r="A223" s="113" t="s">
        <v>1688</v>
      </c>
      <c r="B223" s="155">
        <v>5</v>
      </c>
      <c r="C223" s="141">
        <f t="shared" si="6"/>
        <v>2117.4</v>
      </c>
      <c r="D223" s="141">
        <v>1759.4</v>
      </c>
      <c r="E223" s="141">
        <v>0</v>
      </c>
      <c r="F223" s="141"/>
      <c r="G223" s="141">
        <v>358</v>
      </c>
      <c r="H223" s="219">
        <v>10824.487867341239</v>
      </c>
      <c r="I223" s="386">
        <v>0</v>
      </c>
      <c r="J223" s="389">
        <v>886.72120308267165</v>
      </c>
      <c r="K223" s="399"/>
      <c r="L223" s="390"/>
      <c r="M223" s="390"/>
      <c r="N223" s="402"/>
    </row>
    <row r="224" spans="1:14" outlineLevel="2" x14ac:dyDescent="0.25">
      <c r="A224" s="113" t="s">
        <v>1689</v>
      </c>
      <c r="B224" s="155">
        <v>5</v>
      </c>
      <c r="C224" s="141">
        <f t="shared" si="6"/>
        <v>3446.77</v>
      </c>
      <c r="D224" s="141">
        <v>3261</v>
      </c>
      <c r="E224" s="141">
        <v>0</v>
      </c>
      <c r="F224" s="141"/>
      <c r="G224" s="141">
        <v>185.77</v>
      </c>
      <c r="H224" s="219">
        <v>20252.930255980002</v>
      </c>
      <c r="I224" s="386">
        <v>0</v>
      </c>
      <c r="J224" s="389">
        <v>2858.1721604828913</v>
      </c>
      <c r="K224" s="399"/>
      <c r="L224" s="390"/>
      <c r="M224" s="390"/>
      <c r="N224" s="402"/>
    </row>
    <row r="225" spans="1:14" outlineLevel="2" x14ac:dyDescent="0.25">
      <c r="A225" s="113" t="s">
        <v>1690</v>
      </c>
      <c r="B225" s="155">
        <v>5</v>
      </c>
      <c r="C225" s="141">
        <f t="shared" si="6"/>
        <v>2189.9</v>
      </c>
      <c r="D225" s="141">
        <v>2189.9</v>
      </c>
      <c r="E225" s="141">
        <v>0</v>
      </c>
      <c r="F225" s="141"/>
      <c r="G225" s="141">
        <v>0</v>
      </c>
      <c r="H225" s="219">
        <v>14575.199449397822</v>
      </c>
      <c r="I225" s="386">
        <v>0</v>
      </c>
      <c r="J225" s="389">
        <v>1745.0333485379047</v>
      </c>
      <c r="K225" s="399"/>
      <c r="L225" s="390"/>
      <c r="M225" s="390"/>
      <c r="N225" s="402"/>
    </row>
    <row r="226" spans="1:14" outlineLevel="2" x14ac:dyDescent="0.25">
      <c r="A226" s="113" t="s">
        <v>1691</v>
      </c>
      <c r="B226" s="155">
        <v>5</v>
      </c>
      <c r="C226" s="141">
        <f t="shared" si="6"/>
        <v>2743.1</v>
      </c>
      <c r="D226" s="141">
        <v>2743.1</v>
      </c>
      <c r="E226" s="141">
        <v>0</v>
      </c>
      <c r="F226" s="141"/>
      <c r="G226" s="141">
        <v>0</v>
      </c>
      <c r="H226" s="219">
        <v>16342.430368463114</v>
      </c>
      <c r="I226" s="386">
        <v>0</v>
      </c>
      <c r="J226" s="389">
        <v>1707.3741133736912</v>
      </c>
      <c r="K226" s="399"/>
      <c r="L226" s="390"/>
      <c r="M226" s="390"/>
      <c r="N226" s="402"/>
    </row>
    <row r="227" spans="1:14" outlineLevel="2" x14ac:dyDescent="0.25">
      <c r="A227" s="113" t="s">
        <v>1692</v>
      </c>
      <c r="B227" s="155">
        <v>5</v>
      </c>
      <c r="C227" s="141">
        <f t="shared" si="6"/>
        <v>2889.06</v>
      </c>
      <c r="D227" s="141">
        <v>2796.95</v>
      </c>
      <c r="E227" s="141">
        <v>0</v>
      </c>
      <c r="F227" s="141"/>
      <c r="G227" s="141">
        <v>92.11</v>
      </c>
      <c r="H227" s="219">
        <v>13270.900024467119</v>
      </c>
      <c r="I227" s="386">
        <v>0</v>
      </c>
      <c r="J227" s="389">
        <v>1498.1564937692051</v>
      </c>
      <c r="K227" s="399"/>
      <c r="L227" s="390"/>
      <c r="M227" s="390"/>
      <c r="N227" s="402"/>
    </row>
    <row r="228" spans="1:14" outlineLevel="2" x14ac:dyDescent="0.25">
      <c r="A228" s="113" t="s">
        <v>1693</v>
      </c>
      <c r="B228" s="155">
        <v>5</v>
      </c>
      <c r="C228" s="141">
        <f t="shared" si="6"/>
        <v>3219.5</v>
      </c>
      <c r="D228" s="141">
        <v>3219.5</v>
      </c>
      <c r="E228" s="141">
        <v>0</v>
      </c>
      <c r="F228" s="141"/>
      <c r="G228" s="141">
        <v>0</v>
      </c>
      <c r="H228" s="219">
        <v>17357.443027636684</v>
      </c>
      <c r="I228" s="386">
        <v>0</v>
      </c>
      <c r="J228" s="389">
        <v>1719.1801636998787</v>
      </c>
      <c r="K228" s="399"/>
      <c r="L228" s="390"/>
      <c r="M228" s="390"/>
      <c r="N228" s="402"/>
    </row>
    <row r="229" spans="1:14" outlineLevel="2" x14ac:dyDescent="0.25">
      <c r="A229" s="113" t="s">
        <v>1694</v>
      </c>
      <c r="B229" s="155">
        <v>5</v>
      </c>
      <c r="C229" s="141">
        <f t="shared" si="6"/>
        <v>1871.6999999999998</v>
      </c>
      <c r="D229" s="141">
        <v>1738.1</v>
      </c>
      <c r="E229" s="141">
        <v>0</v>
      </c>
      <c r="F229" s="141"/>
      <c r="G229" s="141">
        <v>133.6</v>
      </c>
      <c r="H229" s="219">
        <v>8688.1144528290934</v>
      </c>
      <c r="I229" s="386">
        <v>0</v>
      </c>
      <c r="J229" s="389">
        <v>704.60783528589593</v>
      </c>
      <c r="K229" s="399"/>
      <c r="L229" s="390"/>
      <c r="M229" s="390"/>
      <c r="N229" s="402"/>
    </row>
    <row r="230" spans="1:14" outlineLevel="2" x14ac:dyDescent="0.25">
      <c r="A230" s="113" t="s">
        <v>1695</v>
      </c>
      <c r="B230" s="155">
        <v>5</v>
      </c>
      <c r="C230" s="141">
        <f t="shared" si="6"/>
        <v>1894.8000000000002</v>
      </c>
      <c r="D230" s="141">
        <v>1531.9</v>
      </c>
      <c r="E230" s="141">
        <v>0</v>
      </c>
      <c r="F230" s="141"/>
      <c r="G230" s="141">
        <v>362.9</v>
      </c>
      <c r="H230" s="219">
        <v>8106.2405312260553</v>
      </c>
      <c r="I230" s="386">
        <v>0</v>
      </c>
      <c r="J230" s="389">
        <v>686.27957420512212</v>
      </c>
      <c r="K230" s="399"/>
      <c r="L230" s="390"/>
      <c r="M230" s="390"/>
      <c r="N230" s="402"/>
    </row>
    <row r="231" spans="1:14" outlineLevel="2" x14ac:dyDescent="0.25">
      <c r="A231" s="113" t="s">
        <v>1696</v>
      </c>
      <c r="B231" s="155">
        <v>5</v>
      </c>
      <c r="C231" s="141">
        <f t="shared" si="6"/>
        <v>1861.1999999999998</v>
      </c>
      <c r="D231" s="141">
        <v>1556.6</v>
      </c>
      <c r="E231" s="141">
        <v>0</v>
      </c>
      <c r="F231" s="141"/>
      <c r="G231" s="141">
        <v>304.60000000000002</v>
      </c>
      <c r="H231" s="219">
        <v>10202.287873331965</v>
      </c>
      <c r="I231" s="386">
        <v>0</v>
      </c>
      <c r="J231" s="389">
        <v>672.20080235265891</v>
      </c>
      <c r="K231" s="399"/>
      <c r="L231" s="390"/>
      <c r="M231" s="390"/>
      <c r="N231" s="402"/>
    </row>
    <row r="232" spans="1:14" outlineLevel="2" x14ac:dyDescent="0.25">
      <c r="A232" s="113" t="s">
        <v>1697</v>
      </c>
      <c r="B232" s="155">
        <v>5</v>
      </c>
      <c r="C232" s="141">
        <f t="shared" si="6"/>
        <v>2489.87</v>
      </c>
      <c r="D232" s="141">
        <v>2489.87</v>
      </c>
      <c r="E232" s="141">
        <v>0</v>
      </c>
      <c r="F232" s="141"/>
      <c r="G232" s="141">
        <v>0</v>
      </c>
      <c r="H232" s="219">
        <v>17098.977270764535</v>
      </c>
      <c r="I232" s="386">
        <v>0</v>
      </c>
      <c r="J232" s="389">
        <v>2188.1301599676581</v>
      </c>
      <c r="K232" s="399"/>
      <c r="L232" s="390"/>
      <c r="M232" s="390"/>
      <c r="N232" s="402"/>
    </row>
    <row r="233" spans="1:14" outlineLevel="2" x14ac:dyDescent="0.25">
      <c r="A233" s="113" t="s">
        <v>1698</v>
      </c>
      <c r="B233" s="155">
        <v>5</v>
      </c>
      <c r="C233" s="141">
        <f t="shared" si="6"/>
        <v>2481.4</v>
      </c>
      <c r="D233" s="141">
        <v>2481.4</v>
      </c>
      <c r="E233" s="141">
        <v>0</v>
      </c>
      <c r="F233" s="141"/>
      <c r="G233" s="141">
        <v>0</v>
      </c>
      <c r="H233" s="219">
        <v>19034.994437134566</v>
      </c>
      <c r="I233" s="386">
        <v>0</v>
      </c>
      <c r="J233" s="389">
        <v>2036.3368449795209</v>
      </c>
      <c r="K233" s="399"/>
      <c r="L233" s="390"/>
      <c r="M233" s="390"/>
      <c r="N233" s="402"/>
    </row>
    <row r="234" spans="1:14" outlineLevel="2" x14ac:dyDescent="0.25">
      <c r="A234" s="113" t="s">
        <v>1699</v>
      </c>
      <c r="B234" s="155">
        <v>5</v>
      </c>
      <c r="C234" s="141">
        <f t="shared" si="6"/>
        <v>1899.07</v>
      </c>
      <c r="D234" s="141">
        <v>1780.57</v>
      </c>
      <c r="E234" s="141">
        <v>0</v>
      </c>
      <c r="F234" s="141"/>
      <c r="G234" s="141">
        <v>118.5</v>
      </c>
      <c r="H234" s="219">
        <v>9391.248768597361</v>
      </c>
      <c r="I234" s="386">
        <v>0</v>
      </c>
      <c r="J234" s="389">
        <v>706.95679996683634</v>
      </c>
      <c r="K234" s="399"/>
      <c r="L234" s="390"/>
      <c r="M234" s="390"/>
      <c r="N234" s="402"/>
    </row>
    <row r="235" spans="1:14" outlineLevel="2" x14ac:dyDescent="0.25">
      <c r="A235" s="113" t="s">
        <v>1700</v>
      </c>
      <c r="B235" s="155">
        <v>5</v>
      </c>
      <c r="C235" s="141">
        <f t="shared" si="6"/>
        <v>2636.9100000000003</v>
      </c>
      <c r="D235" s="141">
        <v>2504.61</v>
      </c>
      <c r="E235" s="141">
        <v>0</v>
      </c>
      <c r="F235" s="141"/>
      <c r="G235" s="141">
        <v>132.30000000000001</v>
      </c>
      <c r="H235" s="219">
        <v>17896.99975198352</v>
      </c>
      <c r="I235" s="386">
        <v>0</v>
      </c>
      <c r="J235" s="389">
        <v>1127.3861989300328</v>
      </c>
      <c r="K235" s="399"/>
      <c r="L235" s="390"/>
      <c r="M235" s="390"/>
      <c r="N235" s="402"/>
    </row>
    <row r="236" spans="1:14" outlineLevel="2" x14ac:dyDescent="0.25">
      <c r="A236" s="113" t="s">
        <v>1701</v>
      </c>
      <c r="B236" s="155">
        <v>5</v>
      </c>
      <c r="C236" s="141">
        <f t="shared" si="6"/>
        <v>1804.3</v>
      </c>
      <c r="D236" s="141">
        <v>1804.3</v>
      </c>
      <c r="E236" s="141">
        <v>0</v>
      </c>
      <c r="F236" s="141"/>
      <c r="G236" s="141">
        <v>0</v>
      </c>
      <c r="H236" s="219">
        <v>9577.8969297041986</v>
      </c>
      <c r="I236" s="386">
        <v>0</v>
      </c>
      <c r="J236" s="389">
        <v>721.80958889948067</v>
      </c>
      <c r="K236" s="399"/>
      <c r="L236" s="390"/>
      <c r="M236" s="390"/>
      <c r="N236" s="402"/>
    </row>
    <row r="237" spans="1:14" outlineLevel="2" x14ac:dyDescent="0.25">
      <c r="A237" s="113" t="s">
        <v>1702</v>
      </c>
      <c r="B237" s="155">
        <v>5</v>
      </c>
      <c r="C237" s="141">
        <f t="shared" si="6"/>
        <v>3175.8</v>
      </c>
      <c r="D237" s="141">
        <v>3175.8</v>
      </c>
      <c r="E237" s="141">
        <v>0</v>
      </c>
      <c r="F237" s="141"/>
      <c r="G237" s="141">
        <v>0</v>
      </c>
      <c r="H237" s="219">
        <v>18356.226434364798</v>
      </c>
      <c r="I237" s="386">
        <v>0</v>
      </c>
      <c r="J237" s="389">
        <v>1742.4546832480912</v>
      </c>
      <c r="K237" s="399"/>
      <c r="L237" s="390"/>
      <c r="M237" s="390"/>
      <c r="N237" s="402"/>
    </row>
    <row r="238" spans="1:14" outlineLevel="2" x14ac:dyDescent="0.25">
      <c r="A238" s="113" t="s">
        <v>1703</v>
      </c>
      <c r="B238" s="155">
        <v>5</v>
      </c>
      <c r="C238" s="141">
        <f t="shared" si="6"/>
        <v>3380.05</v>
      </c>
      <c r="D238" s="141">
        <v>3077.05</v>
      </c>
      <c r="E238" s="141">
        <v>0</v>
      </c>
      <c r="F238" s="141"/>
      <c r="G238" s="141">
        <v>303</v>
      </c>
      <c r="H238" s="219">
        <v>17182.373596818579</v>
      </c>
      <c r="I238" s="386">
        <v>0</v>
      </c>
      <c r="J238" s="389">
        <v>1593.325033245754</v>
      </c>
      <c r="K238" s="399"/>
      <c r="L238" s="390"/>
      <c r="M238" s="390"/>
      <c r="N238" s="402"/>
    </row>
    <row r="239" spans="1:14" outlineLevel="2" x14ac:dyDescent="0.25">
      <c r="A239" s="113" t="s">
        <v>1704</v>
      </c>
      <c r="B239" s="155">
        <v>5</v>
      </c>
      <c r="C239" s="141">
        <f t="shared" si="6"/>
        <v>3476.23</v>
      </c>
      <c r="D239" s="141">
        <v>2612.75</v>
      </c>
      <c r="E239" s="141">
        <v>0</v>
      </c>
      <c r="F239" s="141"/>
      <c r="G239" s="141">
        <v>863.48</v>
      </c>
      <c r="H239" s="219">
        <v>17383.083979918389</v>
      </c>
      <c r="I239" s="386">
        <v>0</v>
      </c>
      <c r="J239" s="389">
        <v>1855.5891185251728</v>
      </c>
      <c r="K239" s="399"/>
      <c r="L239" s="390"/>
      <c r="M239" s="390"/>
      <c r="N239" s="402"/>
    </row>
    <row r="240" spans="1:14" outlineLevel="2" x14ac:dyDescent="0.25">
      <c r="A240" s="113" t="s">
        <v>1705</v>
      </c>
      <c r="B240" s="155">
        <v>5</v>
      </c>
      <c r="C240" s="141">
        <f t="shared" si="6"/>
        <v>3298.2799999999997</v>
      </c>
      <c r="D240" s="141">
        <v>2162.08</v>
      </c>
      <c r="E240" s="141">
        <v>0</v>
      </c>
      <c r="F240" s="141"/>
      <c r="G240" s="141">
        <v>1136.2</v>
      </c>
      <c r="H240" s="219">
        <v>16588.15929705109</v>
      </c>
      <c r="I240" s="386">
        <v>0</v>
      </c>
      <c r="J240" s="389">
        <v>1415.9683794937841</v>
      </c>
      <c r="K240" s="399"/>
      <c r="L240" s="390"/>
      <c r="M240" s="390"/>
      <c r="N240" s="402"/>
    </row>
    <row r="241" spans="1:14" outlineLevel="2" x14ac:dyDescent="0.25">
      <c r="A241" s="113" t="s">
        <v>1706</v>
      </c>
      <c r="B241" s="155">
        <v>5</v>
      </c>
      <c r="C241" s="141">
        <f t="shared" si="6"/>
        <v>2816.07</v>
      </c>
      <c r="D241" s="141">
        <v>2338.0700000000002</v>
      </c>
      <c r="E241" s="141">
        <v>0</v>
      </c>
      <c r="F241" s="141"/>
      <c r="G241" s="141">
        <v>478</v>
      </c>
      <c r="H241" s="219">
        <v>14774.093846211261</v>
      </c>
      <c r="I241" s="386">
        <v>0</v>
      </c>
      <c r="J241" s="389">
        <v>1894.8322915039728</v>
      </c>
      <c r="K241" s="399"/>
      <c r="L241" s="390"/>
      <c r="M241" s="390"/>
      <c r="N241" s="402"/>
    </row>
    <row r="242" spans="1:14" outlineLevel="2" x14ac:dyDescent="0.25">
      <c r="A242" s="113" t="s">
        <v>1707</v>
      </c>
      <c r="B242" s="155">
        <v>5</v>
      </c>
      <c r="C242" s="141">
        <f t="shared" si="6"/>
        <v>2850.7000000000003</v>
      </c>
      <c r="D242" s="141">
        <v>2771.3</v>
      </c>
      <c r="E242" s="141">
        <v>0</v>
      </c>
      <c r="F242" s="141"/>
      <c r="G242" s="141">
        <v>79.400000000000006</v>
      </c>
      <c r="H242" s="219">
        <v>20710.077106777273</v>
      </c>
      <c r="I242" s="386">
        <v>0</v>
      </c>
      <c r="J242" s="389">
        <v>1696.329479719539</v>
      </c>
      <c r="K242" s="399"/>
      <c r="L242" s="390"/>
      <c r="M242" s="390"/>
      <c r="N242" s="402"/>
    </row>
    <row r="243" spans="1:14" outlineLevel="2" x14ac:dyDescent="0.25">
      <c r="A243" s="113" t="s">
        <v>1708</v>
      </c>
      <c r="B243" s="155">
        <v>5</v>
      </c>
      <c r="C243" s="141">
        <f t="shared" si="6"/>
        <v>4529.63</v>
      </c>
      <c r="D243" s="141">
        <v>4489.03</v>
      </c>
      <c r="E243" s="141">
        <v>0</v>
      </c>
      <c r="F243" s="141"/>
      <c r="G243" s="141">
        <v>40.6</v>
      </c>
      <c r="H243" s="219">
        <v>23915.140477143126</v>
      </c>
      <c r="I243" s="386">
        <v>0</v>
      </c>
      <c r="J243" s="389">
        <v>2284.2645952758662</v>
      </c>
      <c r="K243" s="399"/>
      <c r="L243" s="390"/>
      <c r="M243" s="390"/>
      <c r="N243" s="402"/>
    </row>
    <row r="244" spans="1:14" outlineLevel="2" x14ac:dyDescent="0.25">
      <c r="A244" s="113" t="s">
        <v>1709</v>
      </c>
      <c r="B244" s="155">
        <v>5</v>
      </c>
      <c r="C244" s="141">
        <f t="shared" si="6"/>
        <v>4524.01</v>
      </c>
      <c r="D244" s="141">
        <v>4524.01</v>
      </c>
      <c r="E244" s="141">
        <v>0</v>
      </c>
      <c r="F244" s="141"/>
      <c r="G244" s="141">
        <v>0</v>
      </c>
      <c r="H244" s="219">
        <v>25162.352659881191</v>
      </c>
      <c r="I244" s="386">
        <v>0</v>
      </c>
      <c r="J244" s="389">
        <v>2418.585923465208</v>
      </c>
      <c r="K244" s="399"/>
      <c r="L244" s="390"/>
      <c r="M244" s="390"/>
      <c r="N244" s="402"/>
    </row>
    <row r="245" spans="1:14" outlineLevel="2" x14ac:dyDescent="0.25">
      <c r="A245" s="113" t="s">
        <v>1710</v>
      </c>
      <c r="B245" s="155">
        <v>5</v>
      </c>
      <c r="C245" s="141">
        <f t="shared" si="6"/>
        <v>2744.3</v>
      </c>
      <c r="D245" s="141">
        <v>2744.3</v>
      </c>
      <c r="E245" s="141">
        <v>0</v>
      </c>
      <c r="F245" s="141"/>
      <c r="G245" s="141">
        <v>0</v>
      </c>
      <c r="H245" s="219">
        <v>16853.363730041849</v>
      </c>
      <c r="I245" s="386">
        <v>0</v>
      </c>
      <c r="J245" s="389">
        <v>1757.1554775611548</v>
      </c>
      <c r="K245" s="399"/>
      <c r="L245" s="390"/>
      <c r="M245" s="390"/>
      <c r="N245" s="402"/>
    </row>
    <row r="246" spans="1:14" outlineLevel="2" x14ac:dyDescent="0.25">
      <c r="A246" s="113" t="s">
        <v>1711</v>
      </c>
      <c r="B246" s="155">
        <v>5</v>
      </c>
      <c r="C246" s="141">
        <f t="shared" si="6"/>
        <v>2292.33</v>
      </c>
      <c r="D246" s="141">
        <v>2128.4299999999998</v>
      </c>
      <c r="E246" s="141">
        <v>0</v>
      </c>
      <c r="F246" s="141"/>
      <c r="G246" s="141">
        <v>163.9</v>
      </c>
      <c r="H246" s="219">
        <v>14611.326006936064</v>
      </c>
      <c r="I246" s="386">
        <v>0</v>
      </c>
      <c r="J246" s="389">
        <v>2285.0273075293817</v>
      </c>
      <c r="K246" s="399"/>
      <c r="L246" s="390"/>
      <c r="M246" s="390"/>
      <c r="N246" s="402"/>
    </row>
    <row r="247" spans="1:14" outlineLevel="2" x14ac:dyDescent="0.25">
      <c r="A247" s="113" t="s">
        <v>1712</v>
      </c>
      <c r="B247" s="155">
        <v>5</v>
      </c>
      <c r="C247" s="141">
        <f t="shared" si="6"/>
        <v>4735.0700000000006</v>
      </c>
      <c r="D247" s="141">
        <v>4358.7700000000004</v>
      </c>
      <c r="E247" s="141">
        <v>0</v>
      </c>
      <c r="F247" s="141"/>
      <c r="G247" s="141">
        <v>376.3</v>
      </c>
      <c r="H247" s="219">
        <v>27458.452445154537</v>
      </c>
      <c r="I247" s="386">
        <v>0</v>
      </c>
      <c r="J247" s="389">
        <v>2932.8568669534047</v>
      </c>
      <c r="K247" s="399"/>
      <c r="L247" s="390"/>
      <c r="M247" s="390"/>
      <c r="N247" s="402"/>
    </row>
    <row r="248" spans="1:14" outlineLevel="2" x14ac:dyDescent="0.25">
      <c r="A248" s="113" t="s">
        <v>1713</v>
      </c>
      <c r="B248" s="155">
        <v>5</v>
      </c>
      <c r="C248" s="141">
        <f t="shared" si="6"/>
        <v>3267.3</v>
      </c>
      <c r="D248" s="141">
        <v>3267.3</v>
      </c>
      <c r="E248" s="141">
        <v>0</v>
      </c>
      <c r="F248" s="141"/>
      <c r="G248" s="141">
        <v>0</v>
      </c>
      <c r="H248" s="219">
        <v>19211.729620804272</v>
      </c>
      <c r="I248" s="386">
        <v>0</v>
      </c>
      <c r="J248" s="389">
        <v>1859.3513337488796</v>
      </c>
      <c r="K248" s="399"/>
      <c r="L248" s="390"/>
      <c r="M248" s="390"/>
      <c r="N248" s="402"/>
    </row>
    <row r="249" spans="1:14" outlineLevel="2" x14ac:dyDescent="0.25">
      <c r="A249" s="113" t="s">
        <v>1714</v>
      </c>
      <c r="B249" s="155">
        <v>5</v>
      </c>
      <c r="C249" s="141">
        <f t="shared" si="6"/>
        <v>3505.5</v>
      </c>
      <c r="D249" s="141">
        <v>3228.8</v>
      </c>
      <c r="E249" s="141">
        <v>0</v>
      </c>
      <c r="F249" s="141"/>
      <c r="G249" s="141">
        <v>276.7</v>
      </c>
      <c r="H249" s="219">
        <v>15882.438524837984</v>
      </c>
      <c r="I249" s="386">
        <v>0</v>
      </c>
      <c r="J249" s="389">
        <v>1313.0125159111253</v>
      </c>
      <c r="K249" s="399"/>
      <c r="L249" s="390"/>
      <c r="M249" s="390"/>
      <c r="N249" s="402"/>
    </row>
    <row r="250" spans="1:14" outlineLevel="2" x14ac:dyDescent="0.25">
      <c r="A250" s="113" t="s">
        <v>1715</v>
      </c>
      <c r="B250" s="155">
        <v>5</v>
      </c>
      <c r="C250" s="141">
        <f t="shared" si="6"/>
        <v>3564.3</v>
      </c>
      <c r="D250" s="141">
        <v>3564.3</v>
      </c>
      <c r="E250" s="141">
        <v>0</v>
      </c>
      <c r="F250" s="141"/>
      <c r="G250" s="141">
        <v>0</v>
      </c>
      <c r="H250" s="219">
        <v>16984.967713116312</v>
      </c>
      <c r="I250" s="386">
        <v>0</v>
      </c>
      <c r="J250" s="389">
        <v>1391.7173683541562</v>
      </c>
      <c r="K250" s="399"/>
      <c r="L250" s="390"/>
      <c r="M250" s="390"/>
      <c r="N250" s="402"/>
    </row>
    <row r="251" spans="1:14" outlineLevel="2" x14ac:dyDescent="0.25">
      <c r="A251" s="113" t="s">
        <v>1716</v>
      </c>
      <c r="B251" s="155">
        <v>5</v>
      </c>
      <c r="C251" s="141">
        <f t="shared" si="6"/>
        <v>3571.4</v>
      </c>
      <c r="D251" s="141">
        <v>3571.4</v>
      </c>
      <c r="E251" s="141">
        <v>0</v>
      </c>
      <c r="F251" s="141"/>
      <c r="G251" s="141">
        <v>0</v>
      </c>
      <c r="H251" s="219">
        <v>17687.033306368896</v>
      </c>
      <c r="I251" s="386">
        <v>0</v>
      </c>
      <c r="J251" s="389">
        <v>1641.9808634798394</v>
      </c>
      <c r="K251" s="399"/>
      <c r="L251" s="390"/>
      <c r="M251" s="390"/>
      <c r="N251" s="402"/>
    </row>
    <row r="252" spans="1:14" outlineLevel="2" x14ac:dyDescent="0.25">
      <c r="A252" s="113" t="s">
        <v>1717</v>
      </c>
      <c r="B252" s="155">
        <v>5</v>
      </c>
      <c r="C252" s="141">
        <f t="shared" si="6"/>
        <v>2681.5</v>
      </c>
      <c r="D252" s="141">
        <v>2470.9</v>
      </c>
      <c r="E252" s="141">
        <v>0</v>
      </c>
      <c r="F252" s="141"/>
      <c r="G252" s="141">
        <v>210.6</v>
      </c>
      <c r="H252" s="219">
        <v>12861.863305751152</v>
      </c>
      <c r="I252" s="386">
        <v>0</v>
      </c>
      <c r="J252" s="389">
        <v>990.18512453241863</v>
      </c>
      <c r="K252" s="399"/>
      <c r="L252" s="390"/>
      <c r="M252" s="390"/>
      <c r="N252" s="402"/>
    </row>
    <row r="253" spans="1:14" outlineLevel="2" x14ac:dyDescent="0.25">
      <c r="A253" s="113" t="s">
        <v>1718</v>
      </c>
      <c r="B253" s="155">
        <v>5</v>
      </c>
      <c r="C253" s="141">
        <f t="shared" si="6"/>
        <v>3174.5</v>
      </c>
      <c r="D253" s="141">
        <v>3107.5</v>
      </c>
      <c r="E253" s="141">
        <v>0</v>
      </c>
      <c r="F253" s="141"/>
      <c r="G253" s="141">
        <v>67</v>
      </c>
      <c r="H253" s="219">
        <v>16636.186730942285</v>
      </c>
      <c r="I253" s="386">
        <v>0</v>
      </c>
      <c r="J253" s="389">
        <v>1195.5063392141437</v>
      </c>
      <c r="K253" s="399"/>
      <c r="L253" s="390"/>
      <c r="M253" s="390"/>
      <c r="N253" s="402"/>
    </row>
    <row r="254" spans="1:14" outlineLevel="2" x14ac:dyDescent="0.25">
      <c r="A254" s="113" t="s">
        <v>1719</v>
      </c>
      <c r="B254" s="155">
        <v>5</v>
      </c>
      <c r="C254" s="141">
        <f t="shared" si="6"/>
        <v>2102.6</v>
      </c>
      <c r="D254" s="141">
        <v>2102.6</v>
      </c>
      <c r="E254" s="141">
        <v>0</v>
      </c>
      <c r="F254" s="141"/>
      <c r="G254" s="141">
        <v>0</v>
      </c>
      <c r="H254" s="219">
        <v>10718.694888645558</v>
      </c>
      <c r="I254" s="386">
        <v>0</v>
      </c>
      <c r="J254" s="389">
        <v>1033.1541410986215</v>
      </c>
      <c r="K254" s="399"/>
      <c r="L254" s="390"/>
      <c r="M254" s="390"/>
      <c r="N254" s="402"/>
    </row>
    <row r="255" spans="1:14" outlineLevel="2" x14ac:dyDescent="0.25">
      <c r="A255" s="113" t="s">
        <v>1720</v>
      </c>
      <c r="B255" s="155">
        <v>5</v>
      </c>
      <c r="C255" s="141">
        <f t="shared" si="6"/>
        <v>3559.5</v>
      </c>
      <c r="D255" s="141">
        <v>3559.5</v>
      </c>
      <c r="E255" s="141">
        <v>0</v>
      </c>
      <c r="F255" s="141"/>
      <c r="G255" s="141">
        <v>0</v>
      </c>
      <c r="H255" s="219">
        <v>18391.513394445719</v>
      </c>
      <c r="I255" s="386">
        <v>0</v>
      </c>
      <c r="J255" s="389">
        <v>1623.1951993864193</v>
      </c>
      <c r="K255" s="399"/>
      <c r="L255" s="390"/>
      <c r="M255" s="390"/>
      <c r="N255" s="402"/>
    </row>
    <row r="256" spans="1:14" outlineLevel="2" x14ac:dyDescent="0.25">
      <c r="A256" s="113" t="s">
        <v>1721</v>
      </c>
      <c r="B256" s="155">
        <v>5</v>
      </c>
      <c r="C256" s="141">
        <f t="shared" si="6"/>
        <v>3575.2</v>
      </c>
      <c r="D256" s="141">
        <v>3575.2</v>
      </c>
      <c r="E256" s="141">
        <v>0</v>
      </c>
      <c r="F256" s="141"/>
      <c r="G256" s="141">
        <v>0</v>
      </c>
      <c r="H256" s="219">
        <v>19381.116713272218</v>
      </c>
      <c r="I256" s="386">
        <v>0</v>
      </c>
      <c r="J256" s="389">
        <v>1755.5605035195151</v>
      </c>
      <c r="K256" s="399"/>
      <c r="L256" s="390"/>
      <c r="M256" s="390"/>
      <c r="N256" s="402"/>
    </row>
    <row r="257" spans="1:14" outlineLevel="2" x14ac:dyDescent="0.25">
      <c r="A257" s="113" t="s">
        <v>1722</v>
      </c>
      <c r="B257" s="155">
        <v>5</v>
      </c>
      <c r="C257" s="141">
        <f t="shared" si="6"/>
        <v>3564.2</v>
      </c>
      <c r="D257" s="141">
        <v>3564.2</v>
      </c>
      <c r="E257" s="141">
        <v>0</v>
      </c>
      <c r="F257" s="141"/>
      <c r="G257" s="141">
        <v>0</v>
      </c>
      <c r="H257" s="219">
        <v>19250.50714109352</v>
      </c>
      <c r="I257" s="386">
        <v>0</v>
      </c>
      <c r="J257" s="389">
        <v>1699.262682593238</v>
      </c>
      <c r="K257" s="399"/>
      <c r="L257" s="390"/>
      <c r="M257" s="390"/>
      <c r="N257" s="402"/>
    </row>
    <row r="258" spans="1:14" outlineLevel="2" x14ac:dyDescent="0.25">
      <c r="A258" s="113" t="s">
        <v>1723</v>
      </c>
      <c r="B258" s="155">
        <v>5</v>
      </c>
      <c r="C258" s="141">
        <f t="shared" si="6"/>
        <v>3571.96</v>
      </c>
      <c r="D258" s="141">
        <v>3571.96</v>
      </c>
      <c r="E258" s="141">
        <v>0</v>
      </c>
      <c r="F258" s="141"/>
      <c r="G258" s="141">
        <v>0</v>
      </c>
      <c r="H258" s="219">
        <v>20195.302896273002</v>
      </c>
      <c r="I258" s="386">
        <v>0</v>
      </c>
      <c r="J258" s="389">
        <v>1734.8761660492962</v>
      </c>
      <c r="K258" s="399"/>
      <c r="L258" s="390"/>
      <c r="M258" s="390"/>
      <c r="N258" s="402"/>
    </row>
    <row r="259" spans="1:14" outlineLevel="2" x14ac:dyDescent="0.25">
      <c r="A259" s="113" t="s">
        <v>1724</v>
      </c>
      <c r="B259" s="155">
        <v>5</v>
      </c>
      <c r="C259" s="141">
        <f t="shared" si="6"/>
        <v>4572.3</v>
      </c>
      <c r="D259" s="141">
        <v>4471.5</v>
      </c>
      <c r="E259" s="141">
        <v>0</v>
      </c>
      <c r="F259" s="141"/>
      <c r="G259" s="141">
        <v>100.8</v>
      </c>
      <c r="H259" s="219">
        <v>23863.850532993383</v>
      </c>
      <c r="I259" s="386">
        <v>0</v>
      </c>
      <c r="J259" s="389">
        <v>2292.0424516768085</v>
      </c>
      <c r="K259" s="399"/>
      <c r="L259" s="390"/>
      <c r="M259" s="390"/>
      <c r="N259" s="402"/>
    </row>
    <row r="260" spans="1:14" outlineLevel="2" x14ac:dyDescent="0.25">
      <c r="A260" s="113" t="s">
        <v>1725</v>
      </c>
      <c r="B260" s="155">
        <v>5</v>
      </c>
      <c r="C260" s="141">
        <f t="shared" si="6"/>
        <v>4577.8</v>
      </c>
      <c r="D260" s="141">
        <v>4538</v>
      </c>
      <c r="E260" s="141">
        <v>0</v>
      </c>
      <c r="F260" s="141"/>
      <c r="G260" s="141">
        <v>39.799999999999997</v>
      </c>
      <c r="H260" s="219">
        <v>25256.502416467574</v>
      </c>
      <c r="I260" s="386">
        <v>0</v>
      </c>
      <c r="J260" s="389">
        <v>2455.5086783245747</v>
      </c>
      <c r="K260" s="399"/>
      <c r="L260" s="390"/>
      <c r="M260" s="390"/>
      <c r="N260" s="402"/>
    </row>
    <row r="261" spans="1:14" outlineLevel="2" x14ac:dyDescent="0.25">
      <c r="A261" s="113" t="s">
        <v>1726</v>
      </c>
      <c r="B261" s="155">
        <v>5</v>
      </c>
      <c r="C261" s="141">
        <f t="shared" si="6"/>
        <v>3208.93</v>
      </c>
      <c r="D261" s="141">
        <v>3208.93</v>
      </c>
      <c r="E261" s="141">
        <v>0</v>
      </c>
      <c r="F261" s="141"/>
      <c r="G261" s="141">
        <v>0</v>
      </c>
      <c r="H261" s="219">
        <v>18334.082773867074</v>
      </c>
      <c r="I261" s="386">
        <v>0</v>
      </c>
      <c r="J261" s="389">
        <v>1708.1066344296025</v>
      </c>
      <c r="K261" s="399"/>
      <c r="L261" s="390"/>
      <c r="M261" s="390"/>
      <c r="N261" s="402"/>
    </row>
    <row r="262" spans="1:14" outlineLevel="2" x14ac:dyDescent="0.25">
      <c r="A262" s="113" t="s">
        <v>1727</v>
      </c>
      <c r="B262" s="155">
        <v>5</v>
      </c>
      <c r="C262" s="141">
        <f t="shared" si="6"/>
        <v>6256.6</v>
      </c>
      <c r="D262" s="141">
        <v>5131.2</v>
      </c>
      <c r="E262" s="141">
        <v>0</v>
      </c>
      <c r="F262" s="141"/>
      <c r="G262" s="141">
        <v>1125.4000000000001</v>
      </c>
      <c r="H262" s="219">
        <v>32911.869273569857</v>
      </c>
      <c r="I262" s="386">
        <v>0</v>
      </c>
      <c r="J262" s="389">
        <v>3156.8901868889025</v>
      </c>
      <c r="K262" s="399"/>
      <c r="L262" s="390"/>
      <c r="M262" s="390"/>
      <c r="N262" s="402"/>
    </row>
    <row r="263" spans="1:14" outlineLevel="2" x14ac:dyDescent="0.25">
      <c r="A263" s="113" t="s">
        <v>1728</v>
      </c>
      <c r="B263" s="155">
        <v>5</v>
      </c>
      <c r="C263" s="141">
        <f t="shared" si="6"/>
        <v>2767.8</v>
      </c>
      <c r="D263" s="141">
        <v>2767.8</v>
      </c>
      <c r="E263" s="141">
        <v>0</v>
      </c>
      <c r="F263" s="141"/>
      <c r="G263" s="141">
        <v>0</v>
      </c>
      <c r="H263" s="219">
        <v>17747.330273185249</v>
      </c>
      <c r="I263" s="386">
        <v>0</v>
      </c>
      <c r="J263" s="389">
        <v>1707.1302685963806</v>
      </c>
      <c r="K263" s="399"/>
      <c r="L263" s="390"/>
      <c r="M263" s="390"/>
      <c r="N263" s="402"/>
    </row>
    <row r="264" spans="1:14" outlineLevel="2" x14ac:dyDescent="0.25">
      <c r="A264" s="113" t="s">
        <v>1729</v>
      </c>
      <c r="B264" s="155">
        <v>5</v>
      </c>
      <c r="C264" s="141">
        <f t="shared" si="6"/>
        <v>4580.3</v>
      </c>
      <c r="D264" s="141">
        <v>4580.3</v>
      </c>
      <c r="E264" s="141">
        <v>0</v>
      </c>
      <c r="F264" s="141"/>
      <c r="G264" s="141">
        <v>0</v>
      </c>
      <c r="H264" s="219">
        <v>24862.863598102707</v>
      </c>
      <c r="I264" s="386">
        <v>0</v>
      </c>
      <c r="J264" s="389">
        <v>2291.2098623336788</v>
      </c>
      <c r="K264" s="399"/>
      <c r="L264" s="390"/>
      <c r="M264" s="390"/>
      <c r="N264" s="402"/>
    </row>
    <row r="265" spans="1:14" outlineLevel="2" x14ac:dyDescent="0.25">
      <c r="A265" s="113" t="s">
        <v>1730</v>
      </c>
      <c r="B265" s="155">
        <v>5</v>
      </c>
      <c r="C265" s="141">
        <f t="shared" si="6"/>
        <v>6211.0999999999995</v>
      </c>
      <c r="D265" s="141">
        <v>5975.2</v>
      </c>
      <c r="E265" s="141">
        <v>0</v>
      </c>
      <c r="F265" s="141"/>
      <c r="G265" s="141">
        <v>235.9</v>
      </c>
      <c r="H265" s="219">
        <v>35695.626596574984</v>
      </c>
      <c r="I265" s="386">
        <v>0</v>
      </c>
      <c r="J265" s="389">
        <v>3339.7909448776859</v>
      </c>
      <c r="K265" s="399"/>
      <c r="L265" s="390"/>
      <c r="M265" s="390"/>
      <c r="N265" s="402"/>
    </row>
    <row r="266" spans="1:14" outlineLevel="2" x14ac:dyDescent="0.25">
      <c r="A266" s="113" t="s">
        <v>1731</v>
      </c>
      <c r="B266" s="155">
        <v>5</v>
      </c>
      <c r="C266" s="141">
        <f t="shared" si="6"/>
        <v>3171.42</v>
      </c>
      <c r="D266" s="141">
        <v>2685</v>
      </c>
      <c r="E266" s="141">
        <v>0</v>
      </c>
      <c r="F266" s="141"/>
      <c r="G266" s="141">
        <v>486.42</v>
      </c>
      <c r="H266" s="219">
        <v>16533.243292138381</v>
      </c>
      <c r="I266" s="386">
        <v>0</v>
      </c>
      <c r="J266" s="389">
        <v>1962.910931834097</v>
      </c>
      <c r="K266" s="399"/>
      <c r="L266" s="390"/>
      <c r="M266" s="390"/>
      <c r="N266" s="402"/>
    </row>
    <row r="267" spans="1:14" outlineLevel="2" x14ac:dyDescent="0.25">
      <c r="A267" s="113" t="s">
        <v>1732</v>
      </c>
      <c r="B267" s="155">
        <v>5</v>
      </c>
      <c r="C267" s="141">
        <f t="shared" si="6"/>
        <v>3165.2999999999997</v>
      </c>
      <c r="D267" s="141">
        <v>2595.6999999999998</v>
      </c>
      <c r="E267" s="141">
        <v>0</v>
      </c>
      <c r="F267" s="141"/>
      <c r="G267" s="141">
        <v>569.6</v>
      </c>
      <c r="H267" s="219">
        <v>17378.508474564467</v>
      </c>
      <c r="I267" s="386">
        <v>0</v>
      </c>
      <c r="J267" s="389">
        <v>1938.5356668360478</v>
      </c>
      <c r="K267" s="399"/>
      <c r="L267" s="390"/>
      <c r="M267" s="390"/>
      <c r="N267" s="402"/>
    </row>
    <row r="268" spans="1:14" outlineLevel="2" x14ac:dyDescent="0.25">
      <c r="A268" s="113" t="s">
        <v>1733</v>
      </c>
      <c r="B268" s="155">
        <v>5</v>
      </c>
      <c r="C268" s="141">
        <f t="shared" ref="C268:C334" si="8">D268+G268</f>
        <v>4456.6000000000004</v>
      </c>
      <c r="D268" s="141">
        <v>4456.6000000000004</v>
      </c>
      <c r="E268" s="141">
        <v>0</v>
      </c>
      <c r="F268" s="141"/>
      <c r="G268" s="141">
        <v>0</v>
      </c>
      <c r="H268" s="219">
        <v>25837.762790135785</v>
      </c>
      <c r="I268" s="386">
        <v>0</v>
      </c>
      <c r="J268" s="389">
        <v>2515.8890294110188</v>
      </c>
      <c r="K268" s="399"/>
      <c r="L268" s="390"/>
      <c r="M268" s="390"/>
      <c r="N268" s="402"/>
    </row>
    <row r="269" spans="1:14" outlineLevel="2" x14ac:dyDescent="0.25">
      <c r="A269" s="113" t="s">
        <v>1734</v>
      </c>
      <c r="B269" s="155">
        <v>5</v>
      </c>
      <c r="C269" s="141">
        <f t="shared" si="8"/>
        <v>3670.1</v>
      </c>
      <c r="D269" s="141">
        <v>3569.1</v>
      </c>
      <c r="E269" s="141">
        <v>0</v>
      </c>
      <c r="F269" s="141"/>
      <c r="G269" s="141">
        <v>101</v>
      </c>
      <c r="H269" s="219">
        <v>17876.005013772643</v>
      </c>
      <c r="I269" s="386">
        <v>0</v>
      </c>
      <c r="J269" s="389">
        <v>1826.0728269574897</v>
      </c>
      <c r="K269" s="399"/>
      <c r="L269" s="390"/>
      <c r="M269" s="390"/>
      <c r="N269" s="402"/>
    </row>
    <row r="270" spans="1:14" outlineLevel="2" x14ac:dyDescent="0.25">
      <c r="A270" s="113" t="s">
        <v>1735</v>
      </c>
      <c r="B270" s="155">
        <v>5</v>
      </c>
      <c r="C270" s="141">
        <f t="shared" si="8"/>
        <v>3567.9</v>
      </c>
      <c r="D270" s="141">
        <v>3567.9</v>
      </c>
      <c r="E270" s="141">
        <v>0</v>
      </c>
      <c r="F270" s="141"/>
      <c r="G270" s="141">
        <v>0</v>
      </c>
      <c r="H270" s="219">
        <v>18902.559291595753</v>
      </c>
      <c r="I270" s="386">
        <v>0</v>
      </c>
      <c r="J270" s="389">
        <v>1659.6841114084768</v>
      </c>
      <c r="K270" s="399"/>
      <c r="L270" s="390"/>
      <c r="M270" s="390"/>
      <c r="N270" s="402"/>
    </row>
    <row r="271" spans="1:14" outlineLevel="2" x14ac:dyDescent="0.25">
      <c r="A271" s="113" t="s">
        <v>1736</v>
      </c>
      <c r="B271" s="155">
        <v>5</v>
      </c>
      <c r="C271" s="141">
        <f t="shared" si="8"/>
        <v>1869.4</v>
      </c>
      <c r="D271" s="141">
        <v>1700.4</v>
      </c>
      <c r="E271" s="141">
        <v>0</v>
      </c>
      <c r="F271" s="141"/>
      <c r="G271" s="141">
        <v>169</v>
      </c>
      <c r="H271" s="219">
        <v>9454.5255834461932</v>
      </c>
      <c r="I271" s="386">
        <v>0</v>
      </c>
      <c r="J271" s="389">
        <v>801.49951294674281</v>
      </c>
      <c r="K271" s="399"/>
      <c r="L271" s="390"/>
      <c r="M271" s="390"/>
      <c r="N271" s="402"/>
    </row>
    <row r="272" spans="1:14" outlineLevel="2" x14ac:dyDescent="0.25">
      <c r="A272" s="113" t="s">
        <v>1737</v>
      </c>
      <c r="B272" s="155">
        <v>5</v>
      </c>
      <c r="C272" s="141">
        <f t="shared" si="8"/>
        <v>2762.24</v>
      </c>
      <c r="D272" s="141">
        <v>2762.24</v>
      </c>
      <c r="E272" s="141">
        <v>0</v>
      </c>
      <c r="F272" s="141"/>
      <c r="G272" s="141">
        <v>0</v>
      </c>
      <c r="H272" s="219">
        <v>18144.199207228849</v>
      </c>
      <c r="I272" s="386">
        <v>0</v>
      </c>
      <c r="J272" s="389">
        <v>1657.8313116953866</v>
      </c>
      <c r="K272" s="399"/>
      <c r="L272" s="390"/>
      <c r="M272" s="390"/>
      <c r="N272" s="402"/>
    </row>
    <row r="273" spans="1:14" outlineLevel="2" x14ac:dyDescent="0.25">
      <c r="A273" s="113" t="s">
        <v>1738</v>
      </c>
      <c r="B273" s="155">
        <v>5</v>
      </c>
      <c r="C273" s="141">
        <f t="shared" si="8"/>
        <v>2066.5</v>
      </c>
      <c r="D273" s="141">
        <v>1762.3</v>
      </c>
      <c r="E273" s="141">
        <v>0</v>
      </c>
      <c r="F273" s="141"/>
      <c r="G273" s="141">
        <v>304.2</v>
      </c>
      <c r="H273" s="219">
        <v>8253.5845532139047</v>
      </c>
      <c r="I273" s="386">
        <v>0</v>
      </c>
      <c r="J273" s="389">
        <v>919.73209471515031</v>
      </c>
      <c r="K273" s="399"/>
      <c r="L273" s="390"/>
      <c r="M273" s="390"/>
      <c r="N273" s="402"/>
    </row>
    <row r="274" spans="1:14" outlineLevel="2" x14ac:dyDescent="0.25">
      <c r="A274" s="113" t="s">
        <v>1739</v>
      </c>
      <c r="B274" s="155">
        <v>5</v>
      </c>
      <c r="C274" s="141">
        <f t="shared" si="8"/>
        <v>5961.3</v>
      </c>
      <c r="D274" s="141">
        <v>4483.3</v>
      </c>
      <c r="E274" s="141">
        <v>0</v>
      </c>
      <c r="F274" s="141"/>
      <c r="G274" s="141">
        <v>1478</v>
      </c>
      <c r="H274" s="219">
        <v>25783.758747902077</v>
      </c>
      <c r="I274" s="386">
        <v>0</v>
      </c>
      <c r="J274" s="389">
        <v>2564.5278231511725</v>
      </c>
      <c r="K274" s="399"/>
      <c r="L274" s="390"/>
      <c r="M274" s="390"/>
      <c r="N274" s="402"/>
    </row>
    <row r="275" spans="1:14" outlineLevel="2" x14ac:dyDescent="0.25">
      <c r="A275" s="113" t="s">
        <v>1740</v>
      </c>
      <c r="B275" s="155">
        <v>5</v>
      </c>
      <c r="C275" s="141">
        <f t="shared" si="8"/>
        <v>4212.1099999999997</v>
      </c>
      <c r="D275" s="141">
        <v>3766.2</v>
      </c>
      <c r="E275" s="141">
        <v>0</v>
      </c>
      <c r="F275" s="141"/>
      <c r="G275" s="141">
        <v>445.91</v>
      </c>
      <c r="H275" s="219">
        <v>20784.096781656699</v>
      </c>
      <c r="I275" s="386">
        <v>0</v>
      </c>
      <c r="J275" s="389">
        <v>1902.4752487719386</v>
      </c>
      <c r="K275" s="399"/>
      <c r="L275" s="390"/>
      <c r="M275" s="390"/>
      <c r="N275" s="402"/>
    </row>
    <row r="276" spans="1:14" outlineLevel="2" x14ac:dyDescent="0.25">
      <c r="A276" s="113" t="s">
        <v>1741</v>
      </c>
      <c r="B276" s="155">
        <v>5</v>
      </c>
      <c r="C276" s="141">
        <f t="shared" si="8"/>
        <v>3203.6</v>
      </c>
      <c r="D276" s="141">
        <v>3203.6</v>
      </c>
      <c r="E276" s="141">
        <v>0</v>
      </c>
      <c r="F276" s="141"/>
      <c r="G276" s="141">
        <v>0</v>
      </c>
      <c r="H276" s="219">
        <v>17372.053603887853</v>
      </c>
      <c r="I276" s="386">
        <v>0</v>
      </c>
      <c r="J276" s="389">
        <v>1569.8566994281919</v>
      </c>
      <c r="K276" s="399"/>
      <c r="L276" s="390"/>
      <c r="M276" s="390"/>
      <c r="N276" s="402"/>
    </row>
    <row r="277" spans="1:14" outlineLevel="2" x14ac:dyDescent="0.25">
      <c r="A277" s="113" t="s">
        <v>1742</v>
      </c>
      <c r="B277" s="155">
        <v>5</v>
      </c>
      <c r="C277" s="141">
        <f t="shared" si="8"/>
        <v>3709.9399999999996</v>
      </c>
      <c r="D277" s="141">
        <v>2920.74</v>
      </c>
      <c r="E277" s="141">
        <v>0</v>
      </c>
      <c r="F277" s="141"/>
      <c r="G277" s="141">
        <v>789.2</v>
      </c>
      <c r="H277" s="219">
        <v>16715.208179034034</v>
      </c>
      <c r="I277" s="386">
        <v>0</v>
      </c>
      <c r="J277" s="389">
        <v>1533.0662638376275</v>
      </c>
      <c r="K277" s="399"/>
      <c r="L277" s="390"/>
      <c r="M277" s="390"/>
      <c r="N277" s="402"/>
    </row>
    <row r="278" spans="1:14" outlineLevel="2" x14ac:dyDescent="0.25">
      <c r="A278" s="113" t="s">
        <v>1743</v>
      </c>
      <c r="B278" s="155">
        <v>5</v>
      </c>
      <c r="C278" s="141">
        <f t="shared" si="8"/>
        <v>1950.8</v>
      </c>
      <c r="D278" s="141">
        <v>1754.6</v>
      </c>
      <c r="E278" s="141">
        <v>0</v>
      </c>
      <c r="F278" s="141"/>
      <c r="G278" s="141">
        <v>196.2</v>
      </c>
      <c r="H278" s="219">
        <v>10066.920351397974</v>
      </c>
      <c r="I278" s="386">
        <v>0</v>
      </c>
      <c r="J278" s="389">
        <v>807.84575224994592</v>
      </c>
      <c r="K278" s="399"/>
      <c r="L278" s="390"/>
      <c r="M278" s="390"/>
      <c r="N278" s="402"/>
    </row>
    <row r="279" spans="1:14" outlineLevel="2" x14ac:dyDescent="0.25">
      <c r="A279" s="113" t="s">
        <v>1744</v>
      </c>
      <c r="B279" s="155">
        <v>5</v>
      </c>
      <c r="C279" s="141">
        <f t="shared" si="8"/>
        <v>4420.7</v>
      </c>
      <c r="D279" s="141">
        <v>3727.2</v>
      </c>
      <c r="E279" s="141">
        <v>0</v>
      </c>
      <c r="F279" s="141"/>
      <c r="G279" s="141">
        <v>693.5</v>
      </c>
      <c r="H279" s="219">
        <v>20880.514409514981</v>
      </c>
      <c r="I279" s="386">
        <v>0</v>
      </c>
      <c r="J279" s="389">
        <v>1920.5668527232572</v>
      </c>
      <c r="K279" s="399"/>
      <c r="L279" s="390"/>
      <c r="M279" s="390"/>
      <c r="N279" s="402"/>
    </row>
    <row r="280" spans="1:14" outlineLevel="2" x14ac:dyDescent="0.25">
      <c r="A280" s="113" t="s">
        <v>1745</v>
      </c>
      <c r="B280" s="155">
        <v>5</v>
      </c>
      <c r="C280" s="141">
        <f t="shared" si="8"/>
        <v>2543.14</v>
      </c>
      <c r="D280" s="141">
        <v>2104.64</v>
      </c>
      <c r="E280" s="141">
        <v>0</v>
      </c>
      <c r="F280" s="141"/>
      <c r="G280" s="141">
        <v>438.5</v>
      </c>
      <c r="H280" s="219">
        <v>12818.817330493288</v>
      </c>
      <c r="I280" s="386">
        <v>0</v>
      </c>
      <c r="J280" s="389">
        <v>873.53358828658645</v>
      </c>
      <c r="K280" s="399"/>
      <c r="L280" s="390"/>
      <c r="M280" s="390"/>
      <c r="N280" s="402"/>
    </row>
    <row r="281" spans="1:14" outlineLevel="2" x14ac:dyDescent="0.25">
      <c r="A281" s="113" t="s">
        <v>1746</v>
      </c>
      <c r="B281" s="155">
        <v>5</v>
      </c>
      <c r="C281" s="141">
        <f t="shared" si="8"/>
        <v>2998.76</v>
      </c>
      <c r="D281" s="141">
        <v>2552.36</v>
      </c>
      <c r="E281" s="141">
        <v>0</v>
      </c>
      <c r="F281" s="141"/>
      <c r="G281" s="141">
        <v>446.4</v>
      </c>
      <c r="H281" s="219">
        <v>13906.792408528527</v>
      </c>
      <c r="I281" s="386">
        <v>0</v>
      </c>
      <c r="J281" s="389">
        <v>1119.6031341458929</v>
      </c>
      <c r="K281" s="399"/>
      <c r="L281" s="390"/>
      <c r="M281" s="390"/>
      <c r="N281" s="402"/>
    </row>
    <row r="282" spans="1:14" outlineLevel="2" x14ac:dyDescent="0.25">
      <c r="A282" s="113" t="s">
        <v>1747</v>
      </c>
      <c r="B282" s="155">
        <v>5</v>
      </c>
      <c r="C282" s="141">
        <f t="shared" si="8"/>
        <v>2604</v>
      </c>
      <c r="D282" s="141">
        <v>2562</v>
      </c>
      <c r="E282" s="141">
        <v>0</v>
      </c>
      <c r="F282" s="141"/>
      <c r="G282" s="141">
        <v>42</v>
      </c>
      <c r="H282" s="219">
        <v>15064.556741574999</v>
      </c>
      <c r="I282" s="386">
        <v>0</v>
      </c>
      <c r="J282" s="389">
        <v>1287.590362183402</v>
      </c>
      <c r="K282" s="399"/>
      <c r="L282" s="390"/>
      <c r="M282" s="390"/>
      <c r="N282" s="402"/>
    </row>
    <row r="283" spans="1:14" outlineLevel="2" x14ac:dyDescent="0.25">
      <c r="A283" s="113" t="s">
        <v>1748</v>
      </c>
      <c r="B283" s="155">
        <v>5</v>
      </c>
      <c r="C283" s="141">
        <f t="shared" si="8"/>
        <v>2780.9</v>
      </c>
      <c r="D283" s="141">
        <v>2295.3000000000002</v>
      </c>
      <c r="E283" s="141">
        <v>0</v>
      </c>
      <c r="F283" s="141"/>
      <c r="G283" s="141">
        <v>485.6</v>
      </c>
      <c r="H283" s="219">
        <v>14209.760152490575</v>
      </c>
      <c r="I283" s="386">
        <v>0</v>
      </c>
      <c r="J283" s="389">
        <v>1099.5865445618147</v>
      </c>
      <c r="K283" s="399"/>
      <c r="L283" s="390"/>
      <c r="M283" s="390"/>
      <c r="N283" s="402"/>
    </row>
    <row r="284" spans="1:14" outlineLevel="2" x14ac:dyDescent="0.25">
      <c r="A284" s="113" t="s">
        <v>1749</v>
      </c>
      <c r="B284" s="155">
        <v>5</v>
      </c>
      <c r="C284" s="141">
        <f t="shared" si="8"/>
        <v>2595.52</v>
      </c>
      <c r="D284" s="141">
        <v>2595.52</v>
      </c>
      <c r="E284" s="141">
        <v>0</v>
      </c>
      <c r="F284" s="141"/>
      <c r="G284" s="141">
        <v>0</v>
      </c>
      <c r="H284" s="219">
        <v>14947.519923046537</v>
      </c>
      <c r="I284" s="386">
        <v>0</v>
      </c>
      <c r="J284" s="389">
        <v>1312.9597393982242</v>
      </c>
      <c r="K284" s="399"/>
      <c r="L284" s="390"/>
      <c r="M284" s="390"/>
      <c r="N284" s="402"/>
    </row>
    <row r="285" spans="1:14" outlineLevel="2" x14ac:dyDescent="0.25">
      <c r="A285" s="113" t="s">
        <v>1750</v>
      </c>
      <c r="B285" s="155">
        <v>5</v>
      </c>
      <c r="C285" s="141">
        <f t="shared" si="8"/>
        <v>3235</v>
      </c>
      <c r="D285" s="141">
        <v>2559.3000000000002</v>
      </c>
      <c r="E285" s="141">
        <v>0</v>
      </c>
      <c r="F285" s="141"/>
      <c r="G285" s="141">
        <v>675.7</v>
      </c>
      <c r="H285" s="219">
        <v>16201.599498609614</v>
      </c>
      <c r="I285" s="386">
        <v>0</v>
      </c>
      <c r="J285" s="389">
        <v>1158.760867782338</v>
      </c>
      <c r="K285" s="399"/>
      <c r="L285" s="390"/>
      <c r="M285" s="390"/>
      <c r="N285" s="402"/>
    </row>
    <row r="286" spans="1:14" outlineLevel="2" x14ac:dyDescent="0.25">
      <c r="A286" s="113" t="s">
        <v>1751</v>
      </c>
      <c r="B286" s="155">
        <v>5</v>
      </c>
      <c r="C286" s="141">
        <f t="shared" si="8"/>
        <v>9098.1</v>
      </c>
      <c r="D286" s="141">
        <v>6585.6</v>
      </c>
      <c r="E286" s="141">
        <v>0</v>
      </c>
      <c r="F286" s="141"/>
      <c r="G286" s="141">
        <v>2512.5</v>
      </c>
      <c r="H286" s="219">
        <v>45415.436959475344</v>
      </c>
      <c r="I286" s="386">
        <v>0</v>
      </c>
      <c r="J286" s="389">
        <v>4946.6612260292723</v>
      </c>
      <c r="K286" s="399"/>
      <c r="L286" s="390"/>
      <c r="M286" s="390"/>
      <c r="N286" s="402"/>
    </row>
    <row r="287" spans="1:14" outlineLevel="2" x14ac:dyDescent="0.25">
      <c r="A287" s="113" t="s">
        <v>1752</v>
      </c>
      <c r="B287" s="155">
        <v>5</v>
      </c>
      <c r="C287" s="141">
        <f t="shared" si="8"/>
        <v>2609.46</v>
      </c>
      <c r="D287" s="141">
        <v>2468.86</v>
      </c>
      <c r="E287" s="141">
        <v>0</v>
      </c>
      <c r="F287" s="141"/>
      <c r="G287" s="141">
        <v>140.6</v>
      </c>
      <c r="H287" s="219">
        <v>15156.905812335373</v>
      </c>
      <c r="I287" s="386">
        <v>0</v>
      </c>
      <c r="J287" s="389">
        <v>1179.3625844714063</v>
      </c>
      <c r="K287" s="399"/>
      <c r="L287" s="390"/>
      <c r="M287" s="390"/>
      <c r="N287" s="402"/>
    </row>
    <row r="288" spans="1:14" outlineLevel="2" x14ac:dyDescent="0.25">
      <c r="A288" s="113" t="s">
        <v>1753</v>
      </c>
      <c r="B288" s="155">
        <v>5</v>
      </c>
      <c r="C288" s="141">
        <f t="shared" si="8"/>
        <v>2619.3000000000002</v>
      </c>
      <c r="D288" s="141">
        <v>2004.8</v>
      </c>
      <c r="E288" s="141">
        <v>0</v>
      </c>
      <c r="F288" s="141"/>
      <c r="G288" s="141">
        <v>614.5</v>
      </c>
      <c r="H288" s="219">
        <v>17149.34099721659</v>
      </c>
      <c r="I288" s="386">
        <v>0</v>
      </c>
      <c r="J288" s="389">
        <v>1698.8061577032001</v>
      </c>
      <c r="K288" s="399"/>
      <c r="L288" s="390"/>
      <c r="M288" s="390"/>
      <c r="N288" s="402"/>
    </row>
    <row r="289" spans="1:14" outlineLevel="2" x14ac:dyDescent="0.25">
      <c r="A289" s="113" t="s">
        <v>1754</v>
      </c>
      <c r="B289" s="155">
        <v>5</v>
      </c>
      <c r="C289" s="141">
        <f t="shared" si="8"/>
        <v>5026.5</v>
      </c>
      <c r="D289" s="141">
        <v>3834.8</v>
      </c>
      <c r="E289" s="141">
        <v>0</v>
      </c>
      <c r="F289" s="141"/>
      <c r="G289" s="141">
        <v>1191.7</v>
      </c>
      <c r="H289" s="219">
        <v>26499.087155548532</v>
      </c>
      <c r="I289" s="386">
        <v>0</v>
      </c>
      <c r="J289" s="389">
        <v>2176.4698112059687</v>
      </c>
      <c r="K289" s="399"/>
      <c r="L289" s="390"/>
      <c r="M289" s="390"/>
      <c r="N289" s="402"/>
    </row>
    <row r="290" spans="1:14" outlineLevel="2" x14ac:dyDescent="0.25">
      <c r="A290" s="113" t="s">
        <v>1755</v>
      </c>
      <c r="B290" s="155">
        <v>5</v>
      </c>
      <c r="C290" s="141">
        <f t="shared" si="8"/>
        <v>2840.51</v>
      </c>
      <c r="D290" s="141">
        <v>2289.0100000000002</v>
      </c>
      <c r="E290" s="141">
        <v>0</v>
      </c>
      <c r="F290" s="141"/>
      <c r="G290" s="141">
        <v>551.5</v>
      </c>
      <c r="H290" s="219">
        <v>12226.186712660943</v>
      </c>
      <c r="I290" s="386">
        <v>0</v>
      </c>
      <c r="J290" s="389">
        <v>1220.1122180347029</v>
      </c>
      <c r="K290" s="399"/>
      <c r="L290" s="390"/>
      <c r="M290" s="390"/>
      <c r="N290" s="402"/>
    </row>
    <row r="291" spans="1:14" outlineLevel="2" x14ac:dyDescent="0.25">
      <c r="A291" s="113" t="s">
        <v>1756</v>
      </c>
      <c r="B291" s="155">
        <v>5</v>
      </c>
      <c r="C291" s="141">
        <f t="shared" si="8"/>
        <v>3295.38</v>
      </c>
      <c r="D291" s="141">
        <v>2609.98</v>
      </c>
      <c r="E291" s="141">
        <v>0</v>
      </c>
      <c r="F291" s="141"/>
      <c r="G291" s="141">
        <v>685.4</v>
      </c>
      <c r="H291" s="219">
        <v>19251.661059914823</v>
      </c>
      <c r="I291" s="386">
        <v>0</v>
      </c>
      <c r="J291" s="389">
        <v>1425.828675274063</v>
      </c>
      <c r="K291" s="399"/>
      <c r="L291" s="390"/>
      <c r="M291" s="390"/>
      <c r="N291" s="402"/>
    </row>
    <row r="292" spans="1:14" outlineLevel="2" x14ac:dyDescent="0.25">
      <c r="A292" s="113" t="s">
        <v>1757</v>
      </c>
      <c r="B292" s="155">
        <v>5</v>
      </c>
      <c r="C292" s="141">
        <f t="shared" si="8"/>
        <v>5761.1900000000005</v>
      </c>
      <c r="D292" s="141">
        <v>4602.8900000000003</v>
      </c>
      <c r="E292" s="141">
        <v>0</v>
      </c>
      <c r="F292" s="141"/>
      <c r="G292" s="141">
        <v>1158.3</v>
      </c>
      <c r="H292" s="219">
        <v>30827.973572358329</v>
      </c>
      <c r="I292" s="386">
        <v>0</v>
      </c>
      <c r="J292" s="389">
        <v>3280.2864704895596</v>
      </c>
      <c r="K292" s="399"/>
      <c r="L292" s="390"/>
      <c r="M292" s="390"/>
      <c r="N292" s="402"/>
    </row>
    <row r="293" spans="1:14" outlineLevel="2" x14ac:dyDescent="0.25">
      <c r="A293" s="113" t="s">
        <v>1758</v>
      </c>
      <c r="B293" s="155">
        <v>5</v>
      </c>
      <c r="C293" s="141">
        <f t="shared" si="8"/>
        <v>3190.1</v>
      </c>
      <c r="D293" s="141">
        <v>3190.1</v>
      </c>
      <c r="E293" s="141">
        <v>0</v>
      </c>
      <c r="F293" s="141"/>
      <c r="G293" s="141">
        <v>0</v>
      </c>
      <c r="H293" s="219">
        <v>16753.368676311835</v>
      </c>
      <c r="I293" s="386">
        <v>0</v>
      </c>
      <c r="J293" s="389">
        <v>1547.3142908845778</v>
      </c>
      <c r="K293" s="399"/>
      <c r="L293" s="390"/>
      <c r="M293" s="390"/>
      <c r="N293" s="402"/>
    </row>
    <row r="294" spans="1:14" outlineLevel="2" x14ac:dyDescent="0.25">
      <c r="A294" s="113" t="s">
        <v>1759</v>
      </c>
      <c r="B294" s="155">
        <v>5</v>
      </c>
      <c r="C294" s="141">
        <f t="shared" si="8"/>
        <v>3374.56</v>
      </c>
      <c r="D294" s="141">
        <v>2586.9899999999998</v>
      </c>
      <c r="E294" s="141">
        <v>0</v>
      </c>
      <c r="F294" s="141"/>
      <c r="G294" s="141">
        <v>787.57</v>
      </c>
      <c r="H294" s="219">
        <v>17995.860237205059</v>
      </c>
      <c r="I294" s="386">
        <v>0</v>
      </c>
      <c r="J294" s="389">
        <v>2153.5499563460439</v>
      </c>
      <c r="K294" s="399"/>
      <c r="L294" s="390"/>
      <c r="M294" s="390"/>
      <c r="N294" s="402"/>
    </row>
    <row r="295" spans="1:14" outlineLevel="2" x14ac:dyDescent="0.25">
      <c r="A295" s="113" t="s">
        <v>1760</v>
      </c>
      <c r="B295" s="155">
        <v>5</v>
      </c>
      <c r="C295" s="141">
        <f t="shared" si="8"/>
        <v>2749.1</v>
      </c>
      <c r="D295" s="141">
        <v>2749.1</v>
      </c>
      <c r="E295" s="141">
        <v>0</v>
      </c>
      <c r="F295" s="141"/>
      <c r="G295" s="141">
        <v>0</v>
      </c>
      <c r="H295" s="219">
        <v>17328.259199943299</v>
      </c>
      <c r="I295" s="386">
        <v>0</v>
      </c>
      <c r="J295" s="389">
        <v>1727.0871728922252</v>
      </c>
      <c r="K295" s="399"/>
      <c r="L295" s="390"/>
      <c r="M295" s="390"/>
      <c r="N295" s="402"/>
    </row>
    <row r="296" spans="1:14" outlineLevel="2" x14ac:dyDescent="0.25">
      <c r="A296" s="113" t="s">
        <v>1761</v>
      </c>
      <c r="B296" s="155">
        <v>5</v>
      </c>
      <c r="C296" s="141">
        <f t="shared" si="8"/>
        <v>4228.09</v>
      </c>
      <c r="D296" s="141">
        <v>3582</v>
      </c>
      <c r="E296" s="141">
        <v>0</v>
      </c>
      <c r="F296" s="141"/>
      <c r="G296" s="141">
        <v>646.09</v>
      </c>
      <c r="H296" s="219">
        <v>23302.507123064643</v>
      </c>
      <c r="I296" s="386">
        <v>0</v>
      </c>
      <c r="J296" s="389">
        <v>2631.8280467505474</v>
      </c>
      <c r="K296" s="399"/>
      <c r="L296" s="390"/>
      <c r="M296" s="390"/>
      <c r="N296" s="402"/>
    </row>
    <row r="297" spans="1:14" outlineLevel="2" x14ac:dyDescent="0.25">
      <c r="A297" s="113" t="s">
        <v>1762</v>
      </c>
      <c r="B297" s="155">
        <v>5</v>
      </c>
      <c r="C297" s="141">
        <f t="shared" si="8"/>
        <v>2741.4</v>
      </c>
      <c r="D297" s="141">
        <v>2741.4</v>
      </c>
      <c r="E297" s="141">
        <v>0</v>
      </c>
      <c r="F297" s="141"/>
      <c r="G297" s="141">
        <v>0</v>
      </c>
      <c r="H297" s="219">
        <v>16451.66280236678</v>
      </c>
      <c r="I297" s="386">
        <v>0</v>
      </c>
      <c r="J297" s="389">
        <v>1640.4273491622282</v>
      </c>
      <c r="K297" s="399"/>
      <c r="L297" s="390"/>
      <c r="M297" s="390"/>
      <c r="N297" s="402"/>
    </row>
    <row r="298" spans="1:14" outlineLevel="2" x14ac:dyDescent="0.25">
      <c r="A298" s="113" t="s">
        <v>1763</v>
      </c>
      <c r="B298" s="155">
        <v>5</v>
      </c>
      <c r="C298" s="141">
        <f t="shared" si="8"/>
        <v>2712.05</v>
      </c>
      <c r="D298" s="141">
        <v>2712.05</v>
      </c>
      <c r="E298" s="141">
        <v>0</v>
      </c>
      <c r="F298" s="141"/>
      <c r="G298" s="141">
        <v>0</v>
      </c>
      <c r="H298" s="219">
        <v>17459.370414848912</v>
      </c>
      <c r="I298" s="386">
        <v>0</v>
      </c>
      <c r="J298" s="389">
        <v>1656.5571859591062</v>
      </c>
      <c r="K298" s="399"/>
      <c r="L298" s="390"/>
      <c r="M298" s="390"/>
      <c r="N298" s="402"/>
    </row>
    <row r="299" spans="1:14" outlineLevel="2" x14ac:dyDescent="0.25">
      <c r="A299" s="113" t="s">
        <v>1764</v>
      </c>
      <c r="B299" s="155">
        <v>5</v>
      </c>
      <c r="C299" s="141">
        <f t="shared" si="8"/>
        <v>5864.08</v>
      </c>
      <c r="D299" s="141">
        <v>5864.08</v>
      </c>
      <c r="E299" s="141">
        <v>0</v>
      </c>
      <c r="F299" s="141"/>
      <c r="G299" s="141">
        <v>0</v>
      </c>
      <c r="H299" s="219">
        <v>32674.81537364153</v>
      </c>
      <c r="I299" s="386">
        <v>0</v>
      </c>
      <c r="J299" s="389">
        <v>3476.0782139423131</v>
      </c>
      <c r="K299" s="399"/>
      <c r="L299" s="390"/>
      <c r="M299" s="390"/>
      <c r="N299" s="402"/>
    </row>
    <row r="300" spans="1:14" outlineLevel="2" x14ac:dyDescent="0.25">
      <c r="A300" s="113" t="s">
        <v>1765</v>
      </c>
      <c r="B300" s="155">
        <v>5</v>
      </c>
      <c r="C300" s="141">
        <f t="shared" si="8"/>
        <v>4467.5200000000004</v>
      </c>
      <c r="D300" s="141">
        <v>4467.5200000000004</v>
      </c>
      <c r="E300" s="141">
        <v>0</v>
      </c>
      <c r="F300" s="141"/>
      <c r="G300" s="141">
        <v>0</v>
      </c>
      <c r="H300" s="219">
        <v>26069.730239913519</v>
      </c>
      <c r="I300" s="386">
        <v>0</v>
      </c>
      <c r="J300" s="389">
        <v>2537.1321704402812</v>
      </c>
      <c r="K300" s="399"/>
      <c r="L300" s="390"/>
      <c r="M300" s="390"/>
      <c r="N300" s="402"/>
    </row>
    <row r="301" spans="1:14" outlineLevel="2" x14ac:dyDescent="0.25">
      <c r="A301" s="113" t="s">
        <v>1766</v>
      </c>
      <c r="B301" s="155">
        <v>5</v>
      </c>
      <c r="C301" s="141">
        <f t="shared" si="8"/>
        <v>2779.82</v>
      </c>
      <c r="D301" s="141">
        <v>2779.82</v>
      </c>
      <c r="E301" s="141">
        <v>0</v>
      </c>
      <c r="F301" s="141"/>
      <c r="G301" s="141">
        <v>0</v>
      </c>
      <c r="H301" s="219">
        <v>16930.767375585554</v>
      </c>
      <c r="I301" s="386">
        <v>0</v>
      </c>
      <c r="J301" s="389">
        <v>1709.8967344196305</v>
      </c>
      <c r="K301" s="399"/>
      <c r="L301" s="390"/>
      <c r="M301" s="390"/>
      <c r="N301" s="402"/>
    </row>
    <row r="302" spans="1:14" outlineLevel="2" x14ac:dyDescent="0.25">
      <c r="A302" s="113" t="s">
        <v>1767</v>
      </c>
      <c r="B302" s="155">
        <v>5</v>
      </c>
      <c r="C302" s="141">
        <f t="shared" si="8"/>
        <v>2762.3</v>
      </c>
      <c r="D302" s="141">
        <v>2762.3</v>
      </c>
      <c r="E302" s="141">
        <v>0</v>
      </c>
      <c r="F302" s="141"/>
      <c r="G302" s="141">
        <v>0</v>
      </c>
      <c r="H302" s="219">
        <v>16879.694771381801</v>
      </c>
      <c r="I302" s="386">
        <v>0</v>
      </c>
      <c r="J302" s="389">
        <v>1710.7164855866356</v>
      </c>
      <c r="K302" s="399"/>
      <c r="L302" s="390"/>
      <c r="M302" s="390"/>
      <c r="N302" s="402"/>
    </row>
    <row r="303" spans="1:14" outlineLevel="2" x14ac:dyDescent="0.25">
      <c r="A303" s="113" t="s">
        <v>1768</v>
      </c>
      <c r="B303" s="155">
        <v>5</v>
      </c>
      <c r="C303" s="141">
        <f t="shared" si="8"/>
        <v>2743.4</v>
      </c>
      <c r="D303" s="141">
        <v>2743.4</v>
      </c>
      <c r="E303" s="141">
        <v>0</v>
      </c>
      <c r="F303" s="141"/>
      <c r="G303" s="141">
        <v>0</v>
      </c>
      <c r="H303" s="219">
        <v>17851.79558250439</v>
      </c>
      <c r="I303" s="386">
        <v>0</v>
      </c>
      <c r="J303" s="389">
        <v>1684.1258639786195</v>
      </c>
      <c r="K303" s="399"/>
      <c r="L303" s="390"/>
      <c r="M303" s="390"/>
      <c r="N303" s="402"/>
    </row>
    <row r="304" spans="1:14" outlineLevel="2" x14ac:dyDescent="0.25">
      <c r="A304" s="113" t="s">
        <v>1769</v>
      </c>
      <c r="B304" s="155">
        <v>5</v>
      </c>
      <c r="C304" s="141">
        <f t="shared" si="8"/>
        <v>5790.5899999999992</v>
      </c>
      <c r="D304" s="141">
        <v>5601.9</v>
      </c>
      <c r="E304" s="141">
        <v>0</v>
      </c>
      <c r="F304" s="141"/>
      <c r="G304" s="141">
        <v>188.69</v>
      </c>
      <c r="H304" s="219">
        <v>32250.965356607685</v>
      </c>
      <c r="I304" s="386">
        <v>0</v>
      </c>
      <c r="J304" s="389">
        <v>3512.3683656884004</v>
      </c>
      <c r="K304" s="399"/>
      <c r="L304" s="390"/>
      <c r="M304" s="390"/>
      <c r="N304" s="402"/>
    </row>
    <row r="305" spans="1:14" outlineLevel="2" x14ac:dyDescent="0.25">
      <c r="A305" s="113" t="s">
        <v>1770</v>
      </c>
      <c r="B305" s="155">
        <v>5</v>
      </c>
      <c r="C305" s="141">
        <f t="shared" si="8"/>
        <v>4445.5</v>
      </c>
      <c r="D305" s="141">
        <v>4445.5</v>
      </c>
      <c r="E305" s="141">
        <v>0</v>
      </c>
      <c r="F305" s="141"/>
      <c r="G305" s="141">
        <v>0</v>
      </c>
      <c r="H305" s="219">
        <v>27151.633264249431</v>
      </c>
      <c r="I305" s="386">
        <v>0</v>
      </c>
      <c r="J305" s="389">
        <v>2554.6259705418015</v>
      </c>
      <c r="K305" s="399"/>
      <c r="L305" s="390"/>
      <c r="M305" s="390"/>
      <c r="N305" s="402"/>
    </row>
    <row r="306" spans="1:14" outlineLevel="2" x14ac:dyDescent="0.25">
      <c r="A306" s="113" t="s">
        <v>1771</v>
      </c>
      <c r="B306" s="155">
        <v>5</v>
      </c>
      <c r="C306" s="141">
        <f t="shared" si="8"/>
        <v>4591.2</v>
      </c>
      <c r="D306" s="141">
        <v>4591.2</v>
      </c>
      <c r="E306" s="141">
        <v>0</v>
      </c>
      <c r="F306" s="141"/>
      <c r="G306" s="141">
        <v>0</v>
      </c>
      <c r="H306" s="219">
        <v>24606.416550613838</v>
      </c>
      <c r="I306" s="386">
        <v>0</v>
      </c>
      <c r="J306" s="389">
        <v>2512.4426463686004</v>
      </c>
      <c r="K306" s="399"/>
      <c r="L306" s="390"/>
      <c r="M306" s="390"/>
      <c r="N306" s="402"/>
    </row>
    <row r="307" spans="1:14" outlineLevel="2" x14ac:dyDescent="0.25">
      <c r="A307" s="113" t="s">
        <v>1772</v>
      </c>
      <c r="B307" s="155">
        <v>5</v>
      </c>
      <c r="C307" s="141">
        <f t="shared" si="8"/>
        <v>4566.7</v>
      </c>
      <c r="D307" s="141">
        <v>4566.7</v>
      </c>
      <c r="E307" s="141">
        <v>0</v>
      </c>
      <c r="F307" s="141"/>
      <c r="G307" s="141">
        <v>0</v>
      </c>
      <c r="H307" s="219">
        <v>24847.874902121272</v>
      </c>
      <c r="I307" s="386">
        <v>0</v>
      </c>
      <c r="J307" s="389">
        <v>2499.5054494157957</v>
      </c>
      <c r="K307" s="399"/>
      <c r="L307" s="390"/>
      <c r="M307" s="390"/>
      <c r="N307" s="402"/>
    </row>
    <row r="308" spans="1:14" outlineLevel="2" x14ac:dyDescent="0.25">
      <c r="A308" s="113" t="s">
        <v>1773</v>
      </c>
      <c r="B308" s="155">
        <v>5</v>
      </c>
      <c r="C308" s="141">
        <f t="shared" si="8"/>
        <v>4553.8</v>
      </c>
      <c r="D308" s="141">
        <v>4553.8</v>
      </c>
      <c r="E308" s="141">
        <v>0</v>
      </c>
      <c r="F308" s="141"/>
      <c r="G308" s="141">
        <v>0</v>
      </c>
      <c r="H308" s="219">
        <v>25785.835358147811</v>
      </c>
      <c r="I308" s="386">
        <v>0</v>
      </c>
      <c r="J308" s="389">
        <v>2564.2649861145578</v>
      </c>
      <c r="K308" s="399"/>
      <c r="L308" s="390"/>
      <c r="M308" s="390"/>
      <c r="N308" s="402"/>
    </row>
    <row r="309" spans="1:14" outlineLevel="2" x14ac:dyDescent="0.25">
      <c r="A309" s="113" t="s">
        <v>1774</v>
      </c>
      <c r="B309" s="155">
        <v>5</v>
      </c>
      <c r="C309" s="141">
        <f t="shared" si="8"/>
        <v>6174.2300000000005</v>
      </c>
      <c r="D309" s="141">
        <v>6129.13</v>
      </c>
      <c r="E309" s="141">
        <v>0</v>
      </c>
      <c r="F309" s="141"/>
      <c r="G309" s="141">
        <v>45.1</v>
      </c>
      <c r="H309" s="219">
        <v>31988.989660844596</v>
      </c>
      <c r="I309" s="386">
        <v>0</v>
      </c>
      <c r="J309" s="389">
        <v>3341.9468580653102</v>
      </c>
      <c r="K309" s="399"/>
      <c r="L309" s="390"/>
      <c r="M309" s="390"/>
      <c r="N309" s="402"/>
    </row>
    <row r="310" spans="1:14" outlineLevel="2" x14ac:dyDescent="0.25">
      <c r="A310" s="113" t="s">
        <v>1775</v>
      </c>
      <c r="B310" s="155">
        <v>5</v>
      </c>
      <c r="C310" s="141">
        <f t="shared" si="8"/>
        <v>4494.13</v>
      </c>
      <c r="D310" s="141">
        <v>3611.53</v>
      </c>
      <c r="E310" s="141">
        <v>0</v>
      </c>
      <c r="F310" s="141"/>
      <c r="G310" s="141">
        <v>882.6</v>
      </c>
      <c r="H310" s="219">
        <v>20577.012616508247</v>
      </c>
      <c r="I310" s="386">
        <v>0</v>
      </c>
      <c r="J310" s="389">
        <v>1891.2676045551498</v>
      </c>
      <c r="K310" s="399"/>
      <c r="L310" s="390"/>
      <c r="M310" s="390"/>
      <c r="N310" s="402"/>
    </row>
    <row r="311" spans="1:14" outlineLevel="2" x14ac:dyDescent="0.25">
      <c r="A311" s="113" t="s">
        <v>1776</v>
      </c>
      <c r="B311" s="155">
        <v>5</v>
      </c>
      <c r="C311" s="141">
        <f t="shared" si="8"/>
        <v>3009.77</v>
      </c>
      <c r="D311" s="141">
        <v>2322.87</v>
      </c>
      <c r="E311" s="141">
        <v>0</v>
      </c>
      <c r="F311" s="141"/>
      <c r="G311" s="141">
        <v>686.9</v>
      </c>
      <c r="H311" s="219">
        <v>14149.60009551965</v>
      </c>
      <c r="I311" s="386">
        <v>0</v>
      </c>
      <c r="J311" s="389">
        <v>1169.5836346298495</v>
      </c>
      <c r="K311" s="399"/>
      <c r="L311" s="390"/>
      <c r="M311" s="390"/>
      <c r="N311" s="402"/>
    </row>
    <row r="312" spans="1:14" outlineLevel="2" x14ac:dyDescent="0.25">
      <c r="A312" s="113" t="s">
        <v>1777</v>
      </c>
      <c r="B312" s="155">
        <v>5</v>
      </c>
      <c r="C312" s="141">
        <f t="shared" si="8"/>
        <v>1851.94</v>
      </c>
      <c r="D312" s="141">
        <v>1851.94</v>
      </c>
      <c r="E312" s="141">
        <v>0</v>
      </c>
      <c r="F312" s="141"/>
      <c r="G312" s="141">
        <v>0</v>
      </c>
      <c r="H312" s="219">
        <v>9997.9481151461696</v>
      </c>
      <c r="I312" s="386">
        <v>0</v>
      </c>
      <c r="J312" s="389">
        <v>731.51992205826662</v>
      </c>
      <c r="K312" s="399"/>
      <c r="L312" s="390"/>
      <c r="M312" s="390"/>
      <c r="N312" s="402"/>
    </row>
    <row r="313" spans="1:14" outlineLevel="2" x14ac:dyDescent="0.25">
      <c r="A313" s="113" t="s">
        <v>1778</v>
      </c>
      <c r="B313" s="155">
        <v>5</v>
      </c>
      <c r="C313" s="141">
        <f t="shared" si="8"/>
        <v>3400.35</v>
      </c>
      <c r="D313" s="141">
        <v>2555.1</v>
      </c>
      <c r="E313" s="141">
        <v>0</v>
      </c>
      <c r="F313" s="141"/>
      <c r="G313" s="141">
        <v>845.25</v>
      </c>
      <c r="H313" s="219">
        <v>16339.860737200284</v>
      </c>
      <c r="I313" s="386">
        <v>0</v>
      </c>
      <c r="J313" s="389">
        <v>1892.6525010323953</v>
      </c>
      <c r="K313" s="399"/>
      <c r="L313" s="390"/>
      <c r="M313" s="390"/>
      <c r="N313" s="402"/>
    </row>
    <row r="314" spans="1:14" outlineLevel="1" x14ac:dyDescent="0.25">
      <c r="A314" s="461">
        <v>96</v>
      </c>
      <c r="B314" s="155" t="s">
        <v>2332</v>
      </c>
      <c r="C314" s="141">
        <f t="shared" ref="C314:J314" si="9">SUBTOTAL(9,C218:C313)</f>
        <v>330718.32000000012</v>
      </c>
      <c r="D314" s="141">
        <f t="shared" si="9"/>
        <v>304734.52999999997</v>
      </c>
      <c r="E314" s="141">
        <f t="shared" si="9"/>
        <v>0</v>
      </c>
      <c r="F314" s="141">
        <f t="shared" si="9"/>
        <v>0</v>
      </c>
      <c r="G314" s="141">
        <f t="shared" si="9"/>
        <v>25983.79</v>
      </c>
      <c r="H314" s="385">
        <f t="shared" si="9"/>
        <v>1797703.0670261537</v>
      </c>
      <c r="I314" s="386">
        <f t="shared" si="9"/>
        <v>0</v>
      </c>
      <c r="J314" s="389">
        <f t="shared" si="9"/>
        <v>172860.46831300968</v>
      </c>
      <c r="K314" s="400">
        <f>(H314-J314)/C314+J314/D314</f>
        <v>5.4803203988711591</v>
      </c>
      <c r="L314" s="390"/>
      <c r="M314" s="400">
        <f>(H314-J314)/C314</f>
        <v>4.9130710349313071</v>
      </c>
      <c r="N314" s="402">
        <f>K314*D314+M314*G314</f>
        <v>1797703.0670261527</v>
      </c>
    </row>
    <row r="315" spans="1:14" outlineLevel="2" x14ac:dyDescent="0.25">
      <c r="A315" s="113" t="s">
        <v>1779</v>
      </c>
      <c r="B315" s="155">
        <v>6</v>
      </c>
      <c r="C315" s="141">
        <f t="shared" si="8"/>
        <v>3630</v>
      </c>
      <c r="D315" s="141">
        <v>2148</v>
      </c>
      <c r="E315" s="141">
        <v>0</v>
      </c>
      <c r="F315" s="141"/>
      <c r="G315" s="141">
        <v>1482</v>
      </c>
      <c r="H315" s="385">
        <v>13663.684283672239</v>
      </c>
      <c r="I315" s="386">
        <v>0</v>
      </c>
      <c r="J315" s="389">
        <v>1543.6918537310339</v>
      </c>
      <c r="K315" s="399"/>
      <c r="L315" s="390"/>
      <c r="M315" s="390"/>
      <c r="N315" s="402"/>
    </row>
    <row r="316" spans="1:14" outlineLevel="1" x14ac:dyDescent="0.25">
      <c r="A316" s="113"/>
      <c r="B316" s="155" t="s">
        <v>2333</v>
      </c>
      <c r="C316" s="141">
        <f t="shared" ref="C316:J316" si="10">SUBTOTAL(9,C315:C315)</f>
        <v>3630</v>
      </c>
      <c r="D316" s="141">
        <f t="shared" si="10"/>
        <v>2148</v>
      </c>
      <c r="E316" s="141">
        <f t="shared" si="10"/>
        <v>0</v>
      </c>
      <c r="F316" s="141">
        <f t="shared" si="10"/>
        <v>0</v>
      </c>
      <c r="G316" s="141">
        <f t="shared" si="10"/>
        <v>1482</v>
      </c>
      <c r="H316" s="385">
        <f t="shared" si="10"/>
        <v>13663.684283672239</v>
      </c>
      <c r="I316" s="386">
        <f t="shared" si="10"/>
        <v>0</v>
      </c>
      <c r="J316" s="389">
        <f t="shared" si="10"/>
        <v>1543.6918537310339</v>
      </c>
      <c r="K316" s="400">
        <f>(H316-J316)/C316+J316/D316</f>
        <v>4.0575056261648177</v>
      </c>
      <c r="L316" s="390"/>
      <c r="M316" s="400">
        <f>(H316-J316)/C316</f>
        <v>3.3388408897909656</v>
      </c>
      <c r="N316" s="402">
        <f>K316*D316+M316*G316</f>
        <v>13663.684283672239</v>
      </c>
    </row>
    <row r="317" spans="1:14" outlineLevel="2" x14ac:dyDescent="0.25">
      <c r="A317" s="113" t="s">
        <v>1780</v>
      </c>
      <c r="B317" s="155">
        <v>8</v>
      </c>
      <c r="C317" s="141">
        <f t="shared" si="8"/>
        <v>7052.84</v>
      </c>
      <c r="D317" s="141">
        <v>7052.84</v>
      </c>
      <c r="E317" s="141">
        <v>6173.14</v>
      </c>
      <c r="F317" s="141">
        <f>D317-E317</f>
        <v>879.69999999999982</v>
      </c>
      <c r="G317" s="141">
        <v>0</v>
      </c>
      <c r="H317" s="219">
        <v>60467.649237912476</v>
      </c>
      <c r="I317" s="386">
        <v>11336.2454961</v>
      </c>
      <c r="J317" s="389">
        <v>7910.9599866460376</v>
      </c>
      <c r="K317" s="399"/>
      <c r="L317" s="390"/>
      <c r="M317" s="390"/>
      <c r="N317" s="402"/>
    </row>
    <row r="318" spans="1:14" outlineLevel="2" x14ac:dyDescent="0.25">
      <c r="A318" s="113" t="s">
        <v>1781</v>
      </c>
      <c r="B318" s="155">
        <v>8</v>
      </c>
      <c r="C318" s="141">
        <f t="shared" si="8"/>
        <v>6125.75</v>
      </c>
      <c r="D318" s="141">
        <v>6125.75</v>
      </c>
      <c r="E318" s="141">
        <v>5410.6</v>
      </c>
      <c r="F318" s="141">
        <f t="shared" ref="F318:F382" si="11">D318-E318</f>
        <v>715.14999999999964</v>
      </c>
      <c r="G318" s="141">
        <v>0</v>
      </c>
      <c r="H318" s="219">
        <v>50855.319339247952</v>
      </c>
      <c r="I318" s="386">
        <v>10624.136896170001</v>
      </c>
      <c r="J318" s="389">
        <v>5781.8866763036867</v>
      </c>
      <c r="K318" s="399"/>
      <c r="L318" s="390"/>
      <c r="M318" s="390"/>
      <c r="N318" s="402"/>
    </row>
    <row r="319" spans="1:14" outlineLevel="2" x14ac:dyDescent="0.25">
      <c r="A319" s="113" t="s">
        <v>1782</v>
      </c>
      <c r="B319" s="155">
        <v>8</v>
      </c>
      <c r="C319" s="141">
        <f t="shared" si="8"/>
        <v>5138.55</v>
      </c>
      <c r="D319" s="141">
        <v>5138.55</v>
      </c>
      <c r="E319" s="141">
        <v>4496.1000000000004</v>
      </c>
      <c r="F319" s="141">
        <f t="shared" si="11"/>
        <v>642.44999999999982</v>
      </c>
      <c r="G319" s="141">
        <v>0</v>
      </c>
      <c r="H319" s="219">
        <v>41960.356273890917</v>
      </c>
      <c r="I319" s="386">
        <v>5964.840464939999</v>
      </c>
      <c r="J319" s="389">
        <v>3477.4505124579359</v>
      </c>
      <c r="K319" s="399"/>
      <c r="L319" s="390"/>
      <c r="M319" s="390"/>
      <c r="N319" s="402"/>
    </row>
    <row r="320" spans="1:14" outlineLevel="2" x14ac:dyDescent="0.25">
      <c r="A320" s="113" t="s">
        <v>1783</v>
      </c>
      <c r="B320" s="155">
        <v>8</v>
      </c>
      <c r="C320" s="141">
        <f t="shared" si="8"/>
        <v>6120.05</v>
      </c>
      <c r="D320" s="141">
        <v>6120.05</v>
      </c>
      <c r="E320" s="141">
        <v>5402.9</v>
      </c>
      <c r="F320" s="141">
        <f t="shared" si="11"/>
        <v>717.15000000000055</v>
      </c>
      <c r="G320" s="141">
        <v>0</v>
      </c>
      <c r="H320" s="219">
        <v>48107.263223535061</v>
      </c>
      <c r="I320" s="386">
        <v>8241.2632435140004</v>
      </c>
      <c r="J320" s="389">
        <v>6205.4717785133726</v>
      </c>
      <c r="K320" s="399" t="s">
        <v>1875</v>
      </c>
      <c r="L320" s="399" t="s">
        <v>1876</v>
      </c>
      <c r="M320" s="390"/>
      <c r="N320" s="402"/>
    </row>
    <row r="321" spans="1:14" outlineLevel="1" x14ac:dyDescent="0.25">
      <c r="A321" s="462">
        <v>4</v>
      </c>
      <c r="B321" s="155" t="s">
        <v>2334</v>
      </c>
      <c r="C321" s="141">
        <f t="shared" ref="C321:J321" si="12">SUBTOTAL(9,C317:C320)</f>
        <v>24437.19</v>
      </c>
      <c r="D321" s="141">
        <f t="shared" si="12"/>
        <v>24437.19</v>
      </c>
      <c r="E321" s="141">
        <f t="shared" si="12"/>
        <v>21482.74</v>
      </c>
      <c r="F321" s="141">
        <f t="shared" si="12"/>
        <v>2954.45</v>
      </c>
      <c r="G321" s="141">
        <f t="shared" si="12"/>
        <v>0</v>
      </c>
      <c r="H321" s="385">
        <f t="shared" si="12"/>
        <v>201390.58807458641</v>
      </c>
      <c r="I321" s="386">
        <f t="shared" si="12"/>
        <v>36166.486100724003</v>
      </c>
      <c r="J321" s="389">
        <f t="shared" si="12"/>
        <v>23375.768953921033</v>
      </c>
      <c r="K321" s="400">
        <f>(H321-I321-J321)/C321+J321/D321</f>
        <v>6.7611743401701432</v>
      </c>
      <c r="L321" s="400">
        <f>K321+I321/E321</f>
        <v>8.4446879934901578</v>
      </c>
      <c r="M321" s="400">
        <f>(H321-I321-J321)/C321</f>
        <v>5.8046090004596023</v>
      </c>
      <c r="N321" s="402">
        <f>K321*F321+L321*E321+M321*G321</f>
        <v>201390.58807458644</v>
      </c>
    </row>
    <row r="322" spans="1:14" outlineLevel="2" x14ac:dyDescent="0.25">
      <c r="A322" s="113" t="s">
        <v>1784</v>
      </c>
      <c r="B322" s="155">
        <v>9</v>
      </c>
      <c r="C322" s="141">
        <f t="shared" si="8"/>
        <v>6095.61</v>
      </c>
      <c r="D322" s="141">
        <v>6095.61</v>
      </c>
      <c r="E322" s="141">
        <v>5494.55</v>
      </c>
      <c r="F322" s="141">
        <f t="shared" si="11"/>
        <v>601.05999999999949</v>
      </c>
      <c r="G322" s="141">
        <v>0</v>
      </c>
      <c r="H322" s="219">
        <v>49072.867592674549</v>
      </c>
      <c r="I322" s="386">
        <v>9960.4441639079996</v>
      </c>
      <c r="J322" s="389">
        <v>5677.8526091304484</v>
      </c>
      <c r="K322" s="399"/>
      <c r="L322" s="390"/>
      <c r="M322" s="390"/>
      <c r="N322" s="402"/>
    </row>
    <row r="323" spans="1:14" outlineLevel="2" x14ac:dyDescent="0.25">
      <c r="A323" s="113" t="s">
        <v>1785</v>
      </c>
      <c r="B323" s="155">
        <v>9</v>
      </c>
      <c r="C323" s="141">
        <f t="shared" si="8"/>
        <v>6316</v>
      </c>
      <c r="D323" s="141">
        <v>6316</v>
      </c>
      <c r="E323" s="141">
        <v>5603.5</v>
      </c>
      <c r="F323" s="141">
        <f t="shared" si="11"/>
        <v>712.5</v>
      </c>
      <c r="G323" s="141">
        <v>0</v>
      </c>
      <c r="H323" s="219">
        <v>49898.704404877069</v>
      </c>
      <c r="I323" s="386">
        <v>9323.1588212280003</v>
      </c>
      <c r="J323" s="389">
        <v>5734.0751566473782</v>
      </c>
      <c r="K323" s="399"/>
      <c r="L323" s="390"/>
      <c r="M323" s="390"/>
      <c r="N323" s="402"/>
    </row>
    <row r="324" spans="1:14" outlineLevel="2" x14ac:dyDescent="0.25">
      <c r="A324" s="113" t="s">
        <v>1786</v>
      </c>
      <c r="B324" s="155">
        <v>9</v>
      </c>
      <c r="C324" s="141">
        <f t="shared" si="8"/>
        <v>4163.4000000000005</v>
      </c>
      <c r="D324" s="141">
        <v>4099.3</v>
      </c>
      <c r="E324" s="141">
        <v>3825.3</v>
      </c>
      <c r="F324" s="141">
        <f t="shared" si="11"/>
        <v>274</v>
      </c>
      <c r="G324" s="141">
        <v>64.099999999999994</v>
      </c>
      <c r="H324" s="219">
        <v>38438.177165880435</v>
      </c>
      <c r="I324" s="386">
        <v>9205.3348120440005</v>
      </c>
      <c r="J324" s="389">
        <v>3825.3458423392758</v>
      </c>
      <c r="K324" s="399"/>
      <c r="L324" s="390"/>
      <c r="M324" s="390"/>
      <c r="N324" s="402"/>
    </row>
    <row r="325" spans="1:14" outlineLevel="2" x14ac:dyDescent="0.25">
      <c r="A325" s="113" t="s">
        <v>1787</v>
      </c>
      <c r="B325" s="155">
        <v>9</v>
      </c>
      <c r="C325" s="141">
        <f t="shared" si="8"/>
        <v>4082.7</v>
      </c>
      <c r="D325" s="141">
        <v>4082.7</v>
      </c>
      <c r="E325" s="141">
        <v>3640.6</v>
      </c>
      <c r="F325" s="141">
        <f t="shared" si="11"/>
        <v>442.09999999999991</v>
      </c>
      <c r="G325" s="141">
        <v>0</v>
      </c>
      <c r="H325" s="219">
        <v>32295.648782148757</v>
      </c>
      <c r="I325" s="386">
        <v>5198.8591197900005</v>
      </c>
      <c r="J325" s="389">
        <v>3362.9716501800171</v>
      </c>
      <c r="K325" s="399"/>
      <c r="L325" s="390"/>
      <c r="M325" s="390"/>
      <c r="N325" s="402"/>
    </row>
    <row r="326" spans="1:14" outlineLevel="2" x14ac:dyDescent="0.25">
      <c r="A326" s="113" t="s">
        <v>1788</v>
      </c>
      <c r="B326" s="155">
        <v>9</v>
      </c>
      <c r="C326" s="141">
        <f t="shared" si="8"/>
        <v>2214.37</v>
      </c>
      <c r="D326" s="141">
        <v>2214.37</v>
      </c>
      <c r="E326" s="141">
        <v>2000.74</v>
      </c>
      <c r="F326" s="141">
        <f t="shared" si="11"/>
        <v>213.62999999999988</v>
      </c>
      <c r="G326" s="141">
        <v>0</v>
      </c>
      <c r="H326" s="219">
        <v>18561.302982085719</v>
      </c>
      <c r="I326" s="386">
        <v>3183.7261158359997</v>
      </c>
      <c r="J326" s="389">
        <v>2208.2116841890811</v>
      </c>
      <c r="K326" s="399"/>
      <c r="L326" s="390"/>
      <c r="M326" s="390"/>
      <c r="N326" s="402"/>
    </row>
    <row r="327" spans="1:14" outlineLevel="2" x14ac:dyDescent="0.25">
      <c r="A327" s="113" t="s">
        <v>1789</v>
      </c>
      <c r="B327" s="155">
        <v>9</v>
      </c>
      <c r="C327" s="141">
        <f t="shared" si="8"/>
        <v>5953.29</v>
      </c>
      <c r="D327" s="141">
        <v>5953.29</v>
      </c>
      <c r="E327" s="141">
        <v>5383.93</v>
      </c>
      <c r="F327" s="141">
        <f t="shared" si="11"/>
        <v>569.35999999999967</v>
      </c>
      <c r="G327" s="141">
        <v>0</v>
      </c>
      <c r="H327" s="219">
        <v>53519.940546561193</v>
      </c>
      <c r="I327" s="386">
        <v>12410.651787785999</v>
      </c>
      <c r="J327" s="389">
        <v>6382.7922297388786</v>
      </c>
      <c r="K327" s="399"/>
      <c r="L327" s="390"/>
      <c r="M327" s="390"/>
      <c r="N327" s="402"/>
    </row>
    <row r="328" spans="1:14" outlineLevel="2" x14ac:dyDescent="0.25">
      <c r="A328" s="113" t="s">
        <v>1790</v>
      </c>
      <c r="B328" s="155">
        <v>9</v>
      </c>
      <c r="C328" s="141">
        <f t="shared" si="8"/>
        <v>3858.65</v>
      </c>
      <c r="D328" s="141">
        <v>3858.65</v>
      </c>
      <c r="E328" s="141">
        <v>3417.15</v>
      </c>
      <c r="F328" s="141">
        <f t="shared" si="11"/>
        <v>441.5</v>
      </c>
      <c r="G328" s="141">
        <v>0</v>
      </c>
      <c r="H328" s="219">
        <v>33529.526332851754</v>
      </c>
      <c r="I328" s="386">
        <v>8020.4128293240001</v>
      </c>
      <c r="J328" s="389">
        <v>4329.2796721066743</v>
      </c>
      <c r="K328" s="399"/>
      <c r="L328" s="390"/>
      <c r="M328" s="390"/>
      <c r="N328" s="402"/>
    </row>
    <row r="329" spans="1:14" outlineLevel="2" x14ac:dyDescent="0.25">
      <c r="A329" s="113" t="s">
        <v>1791</v>
      </c>
      <c r="B329" s="155">
        <v>9</v>
      </c>
      <c r="C329" s="141">
        <f t="shared" si="8"/>
        <v>9788.74</v>
      </c>
      <c r="D329" s="141">
        <v>9788.74</v>
      </c>
      <c r="E329" s="141">
        <v>8699.7199999999993</v>
      </c>
      <c r="F329" s="141">
        <f t="shared" si="11"/>
        <v>1089.0200000000004</v>
      </c>
      <c r="G329" s="141">
        <v>0</v>
      </c>
      <c r="H329" s="219">
        <v>67966.969896385417</v>
      </c>
      <c r="I329" s="386">
        <v>9147.912312294</v>
      </c>
      <c r="J329" s="389">
        <v>6768.3125227699293</v>
      </c>
      <c r="K329" s="399"/>
      <c r="L329" s="390"/>
      <c r="M329" s="390"/>
      <c r="N329" s="402"/>
    </row>
    <row r="330" spans="1:14" outlineLevel="2" x14ac:dyDescent="0.25">
      <c r="A330" s="113" t="s">
        <v>1792</v>
      </c>
      <c r="B330" s="155">
        <v>9</v>
      </c>
      <c r="C330" s="141">
        <f t="shared" si="8"/>
        <v>6581.9</v>
      </c>
      <c r="D330" s="141">
        <v>6581.9</v>
      </c>
      <c r="E330" s="141">
        <v>5852.3</v>
      </c>
      <c r="F330" s="141">
        <f t="shared" si="11"/>
        <v>729.59999999999945</v>
      </c>
      <c r="G330" s="141">
        <v>0</v>
      </c>
      <c r="H330" s="219">
        <v>44744.612723770537</v>
      </c>
      <c r="I330" s="386">
        <v>4722.899680044</v>
      </c>
      <c r="J330" s="389">
        <v>4270.4386433056652</v>
      </c>
      <c r="K330" s="399"/>
      <c r="L330" s="390"/>
      <c r="M330" s="390"/>
      <c r="N330" s="402"/>
    </row>
    <row r="331" spans="1:14" outlineLevel="2" x14ac:dyDescent="0.25">
      <c r="A331" s="113" t="s">
        <v>1793</v>
      </c>
      <c r="B331" s="155">
        <v>9</v>
      </c>
      <c r="C331" s="141">
        <f t="shared" si="8"/>
        <v>8443.0499999999993</v>
      </c>
      <c r="D331" s="141">
        <v>8443.0499999999993</v>
      </c>
      <c r="E331" s="141">
        <v>7463.85</v>
      </c>
      <c r="F331" s="141">
        <f t="shared" si="11"/>
        <v>979.19999999999891</v>
      </c>
      <c r="G331" s="141">
        <v>0</v>
      </c>
      <c r="H331" s="219">
        <v>75545.4374092246</v>
      </c>
      <c r="I331" s="386">
        <v>14982.46982568</v>
      </c>
      <c r="J331" s="389">
        <v>8476.3745241273264</v>
      </c>
      <c r="K331" s="399"/>
      <c r="L331" s="390"/>
      <c r="M331" s="390"/>
      <c r="N331" s="402"/>
    </row>
    <row r="332" spans="1:14" outlineLevel="2" x14ac:dyDescent="0.25">
      <c r="A332" s="113" t="s">
        <v>1794</v>
      </c>
      <c r="B332" s="155">
        <v>9</v>
      </c>
      <c r="C332" s="141">
        <f t="shared" si="8"/>
        <v>7614.5</v>
      </c>
      <c r="D332" s="141">
        <v>7614.5</v>
      </c>
      <c r="E332" s="141">
        <v>6849.25</v>
      </c>
      <c r="F332" s="141">
        <f t="shared" si="11"/>
        <v>765.25</v>
      </c>
      <c r="G332" s="141">
        <v>0</v>
      </c>
      <c r="H332" s="219">
        <v>61264.390515109328</v>
      </c>
      <c r="I332" s="386">
        <v>11162.878268976001</v>
      </c>
      <c r="J332" s="389">
        <v>6003.5993250498341</v>
      </c>
      <c r="K332" s="399"/>
      <c r="L332" s="390"/>
      <c r="M332" s="390"/>
      <c r="N332" s="402"/>
    </row>
    <row r="333" spans="1:14" outlineLevel="2" x14ac:dyDescent="0.25">
      <c r="A333" s="113" t="s">
        <v>1795</v>
      </c>
      <c r="B333" s="155">
        <v>9</v>
      </c>
      <c r="C333" s="141">
        <f t="shared" si="8"/>
        <v>11377.55</v>
      </c>
      <c r="D333" s="141">
        <v>11377.55</v>
      </c>
      <c r="E333" s="141">
        <v>10080.85</v>
      </c>
      <c r="F333" s="141">
        <f t="shared" si="11"/>
        <v>1296.6999999999989</v>
      </c>
      <c r="G333" s="141">
        <v>0</v>
      </c>
      <c r="H333" s="219">
        <v>100717.12885947039</v>
      </c>
      <c r="I333" s="386">
        <v>18431.842865814</v>
      </c>
      <c r="J333" s="389">
        <v>10269.715268974191</v>
      </c>
      <c r="K333" s="399"/>
      <c r="L333" s="390"/>
      <c r="M333" s="390"/>
      <c r="N333" s="402"/>
    </row>
    <row r="334" spans="1:14" outlineLevel="2" x14ac:dyDescent="0.25">
      <c r="A334" s="113" t="s">
        <v>1796</v>
      </c>
      <c r="B334" s="155">
        <v>9</v>
      </c>
      <c r="C334" s="141">
        <f t="shared" si="8"/>
        <v>11456.45</v>
      </c>
      <c r="D334" s="141">
        <v>11363.16</v>
      </c>
      <c r="E334" s="141">
        <v>10095.209999999999</v>
      </c>
      <c r="F334" s="141">
        <f t="shared" si="11"/>
        <v>1267.9500000000007</v>
      </c>
      <c r="G334" s="141">
        <v>93.29</v>
      </c>
      <c r="H334" s="219">
        <v>100055.8649236077</v>
      </c>
      <c r="I334" s="386">
        <v>19989.280265093996</v>
      </c>
      <c r="J334" s="389">
        <v>10125.982317421416</v>
      </c>
      <c r="K334" s="399"/>
      <c r="L334" s="390"/>
      <c r="M334" s="390"/>
      <c r="N334" s="402"/>
    </row>
    <row r="335" spans="1:14" outlineLevel="2" x14ac:dyDescent="0.25">
      <c r="A335" s="113" t="s">
        <v>1797</v>
      </c>
      <c r="B335" s="155">
        <v>9</v>
      </c>
      <c r="C335" s="141">
        <f t="shared" ref="C335:C399" si="13">D335+G335</f>
        <v>5047.8</v>
      </c>
      <c r="D335" s="141">
        <v>5047.8</v>
      </c>
      <c r="E335" s="141">
        <v>4495.7</v>
      </c>
      <c r="F335" s="141">
        <f t="shared" si="11"/>
        <v>552.10000000000036</v>
      </c>
      <c r="G335" s="141">
        <v>0</v>
      </c>
      <c r="H335" s="219">
        <v>37918.016277081057</v>
      </c>
      <c r="I335" s="386">
        <v>5911.4131791119999</v>
      </c>
      <c r="J335" s="389">
        <v>4386.8457709179638</v>
      </c>
      <c r="K335" s="399"/>
      <c r="L335" s="390"/>
      <c r="M335" s="390"/>
      <c r="N335" s="402"/>
    </row>
    <row r="336" spans="1:14" outlineLevel="2" x14ac:dyDescent="0.25">
      <c r="A336" s="113" t="s">
        <v>1798</v>
      </c>
      <c r="B336" s="155">
        <v>9</v>
      </c>
      <c r="C336" s="141">
        <f t="shared" si="13"/>
        <v>4715.25</v>
      </c>
      <c r="D336" s="141">
        <v>4715.25</v>
      </c>
      <c r="E336" s="141">
        <v>4143.6000000000004</v>
      </c>
      <c r="F336" s="141">
        <f t="shared" si="11"/>
        <v>571.64999999999964</v>
      </c>
      <c r="G336" s="141">
        <v>0</v>
      </c>
      <c r="H336" s="219">
        <v>42815.110860603381</v>
      </c>
      <c r="I336" s="386">
        <v>8077.5429963480001</v>
      </c>
      <c r="J336" s="389">
        <v>3893.5399643131313</v>
      </c>
      <c r="K336" s="399"/>
      <c r="L336" s="390"/>
      <c r="M336" s="390"/>
      <c r="N336" s="402"/>
    </row>
    <row r="337" spans="1:14" outlineLevel="2" x14ac:dyDescent="0.25">
      <c r="A337" s="113" t="s">
        <v>1799</v>
      </c>
      <c r="B337" s="155">
        <v>9</v>
      </c>
      <c r="C337" s="141">
        <f t="shared" si="13"/>
        <v>9737.7999999999993</v>
      </c>
      <c r="D337" s="141">
        <v>9698.4</v>
      </c>
      <c r="E337" s="141">
        <v>8588.4</v>
      </c>
      <c r="F337" s="141">
        <f t="shared" si="11"/>
        <v>1110</v>
      </c>
      <c r="G337" s="141">
        <v>39.4</v>
      </c>
      <c r="H337" s="219">
        <v>79739.233655866396</v>
      </c>
      <c r="I337" s="386">
        <v>13840.785245195999</v>
      </c>
      <c r="J337" s="389">
        <v>8335.0811871884216</v>
      </c>
      <c r="K337" s="399"/>
      <c r="L337" s="390"/>
      <c r="M337" s="390"/>
      <c r="N337" s="402"/>
    </row>
    <row r="338" spans="1:14" outlineLevel="2" x14ac:dyDescent="0.25">
      <c r="A338" s="113" t="s">
        <v>1800</v>
      </c>
      <c r="B338" s="155">
        <v>9</v>
      </c>
      <c r="C338" s="141">
        <f t="shared" si="13"/>
        <v>9277.65</v>
      </c>
      <c r="D338" s="141">
        <v>9162.5499999999993</v>
      </c>
      <c r="E338" s="141">
        <v>8158.5</v>
      </c>
      <c r="F338" s="141">
        <f t="shared" si="11"/>
        <v>1004.0499999999993</v>
      </c>
      <c r="G338" s="141">
        <v>115.1</v>
      </c>
      <c r="H338" s="219">
        <v>75555.525504660865</v>
      </c>
      <c r="I338" s="386">
        <v>13364.770123026001</v>
      </c>
      <c r="J338" s="389">
        <v>7440.0911649216187</v>
      </c>
      <c r="K338" s="399"/>
      <c r="L338" s="390"/>
      <c r="M338" s="390"/>
      <c r="N338" s="402"/>
    </row>
    <row r="339" spans="1:14" outlineLevel="2" x14ac:dyDescent="0.25">
      <c r="A339" s="113" t="s">
        <v>1801</v>
      </c>
      <c r="B339" s="155">
        <v>9</v>
      </c>
      <c r="C339" s="141">
        <f t="shared" si="13"/>
        <v>3777.3500000000004</v>
      </c>
      <c r="D339" s="141">
        <v>3714.05</v>
      </c>
      <c r="E339" s="141">
        <v>3373.8</v>
      </c>
      <c r="F339" s="141">
        <f t="shared" si="11"/>
        <v>340.25</v>
      </c>
      <c r="G339" s="141">
        <v>63.3</v>
      </c>
      <c r="H339" s="219">
        <v>32927.49344259363</v>
      </c>
      <c r="I339" s="386">
        <v>8008.7195202839994</v>
      </c>
      <c r="J339" s="389">
        <v>3830.3104354214361</v>
      </c>
      <c r="K339" s="399"/>
      <c r="L339" s="390"/>
      <c r="M339" s="390"/>
      <c r="N339" s="402"/>
    </row>
    <row r="340" spans="1:14" outlineLevel="2" x14ac:dyDescent="0.25">
      <c r="A340" s="113" t="s">
        <v>1802</v>
      </c>
      <c r="B340" s="155">
        <v>9</v>
      </c>
      <c r="C340" s="141">
        <f t="shared" si="13"/>
        <v>4652.96</v>
      </c>
      <c r="D340" s="141">
        <v>4509.26</v>
      </c>
      <c r="E340" s="141">
        <v>4140.8599999999997</v>
      </c>
      <c r="F340" s="141">
        <f t="shared" si="11"/>
        <v>368.40000000000055</v>
      </c>
      <c r="G340" s="141">
        <v>143.69999999999999</v>
      </c>
      <c r="H340" s="219">
        <v>33007.772413661485</v>
      </c>
      <c r="I340" s="386">
        <v>6566.2384853519989</v>
      </c>
      <c r="J340" s="389">
        <v>3879.4341729586336</v>
      </c>
      <c r="K340" s="399"/>
      <c r="L340" s="390"/>
      <c r="M340" s="390"/>
      <c r="N340" s="402"/>
    </row>
    <row r="341" spans="1:14" outlineLevel="2" x14ac:dyDescent="0.25">
      <c r="A341" s="113" t="s">
        <v>1803</v>
      </c>
      <c r="B341" s="155">
        <v>9</v>
      </c>
      <c r="C341" s="141">
        <f t="shared" si="13"/>
        <v>9553.74</v>
      </c>
      <c r="D341" s="141">
        <v>9553.74</v>
      </c>
      <c r="E341" s="141">
        <v>8493.5</v>
      </c>
      <c r="F341" s="141">
        <f t="shared" si="11"/>
        <v>1060.2399999999998</v>
      </c>
      <c r="G341" s="141">
        <v>0</v>
      </c>
      <c r="H341" s="219">
        <v>77126.37158955248</v>
      </c>
      <c r="I341" s="386">
        <v>13187.045746223997</v>
      </c>
      <c r="J341" s="389">
        <v>9448.4428839727661</v>
      </c>
      <c r="K341" s="399"/>
      <c r="L341" s="390"/>
      <c r="M341" s="390"/>
      <c r="N341" s="402"/>
    </row>
    <row r="342" spans="1:14" outlineLevel="2" x14ac:dyDescent="0.25">
      <c r="A342" s="113" t="s">
        <v>1804</v>
      </c>
      <c r="B342" s="155">
        <v>9</v>
      </c>
      <c r="C342" s="141">
        <f t="shared" si="13"/>
        <v>7507.43</v>
      </c>
      <c r="D342" s="141">
        <v>7507.43</v>
      </c>
      <c r="E342" s="141">
        <v>6734.68</v>
      </c>
      <c r="F342" s="141">
        <f t="shared" si="11"/>
        <v>772.75</v>
      </c>
      <c r="G342" s="141">
        <v>0</v>
      </c>
      <c r="H342" s="219">
        <v>60312.511916391406</v>
      </c>
      <c r="I342" s="386">
        <v>9697.2055044480003</v>
      </c>
      <c r="J342" s="389">
        <v>7006.01387290812</v>
      </c>
      <c r="K342" s="399"/>
      <c r="L342" s="390"/>
      <c r="M342" s="390"/>
      <c r="N342" s="402"/>
    </row>
    <row r="343" spans="1:14" outlineLevel="2" x14ac:dyDescent="0.25">
      <c r="A343" s="113" t="s">
        <v>1805</v>
      </c>
      <c r="B343" s="155">
        <v>9</v>
      </c>
      <c r="C343" s="141">
        <f t="shared" si="13"/>
        <v>4254.1000000000004</v>
      </c>
      <c r="D343" s="141">
        <v>4254.1000000000004</v>
      </c>
      <c r="E343" s="141">
        <v>3789.1</v>
      </c>
      <c r="F343" s="141">
        <f t="shared" si="11"/>
        <v>465.00000000000045</v>
      </c>
      <c r="G343" s="141">
        <v>0</v>
      </c>
      <c r="H343" s="219">
        <v>30971.700557420412</v>
      </c>
      <c r="I343" s="386">
        <v>5671.5193759140002</v>
      </c>
      <c r="J343" s="389">
        <v>3577.6332319291328</v>
      </c>
      <c r="K343" s="399"/>
      <c r="L343" s="390"/>
      <c r="M343" s="390"/>
      <c r="N343" s="402"/>
    </row>
    <row r="344" spans="1:14" outlineLevel="2" x14ac:dyDescent="0.25">
      <c r="A344" s="113" t="s">
        <v>1806</v>
      </c>
      <c r="B344" s="155">
        <v>9</v>
      </c>
      <c r="C344" s="141">
        <f t="shared" si="13"/>
        <v>3815</v>
      </c>
      <c r="D344" s="141">
        <v>3815</v>
      </c>
      <c r="E344" s="141">
        <v>3500.2</v>
      </c>
      <c r="F344" s="141">
        <f t="shared" si="11"/>
        <v>314.80000000000018</v>
      </c>
      <c r="G344" s="141">
        <v>0</v>
      </c>
      <c r="H344" s="219">
        <v>19527.500906216133</v>
      </c>
      <c r="I344" s="386">
        <v>2226.1693909139999</v>
      </c>
      <c r="J344" s="389">
        <v>2859.4237001008519</v>
      </c>
      <c r="K344" s="399"/>
      <c r="L344" s="390"/>
      <c r="M344" s="390"/>
      <c r="N344" s="402"/>
    </row>
    <row r="345" spans="1:14" outlineLevel="2" x14ac:dyDescent="0.25">
      <c r="A345" s="113" t="s">
        <v>1807</v>
      </c>
      <c r="B345" s="155">
        <v>9</v>
      </c>
      <c r="C345" s="141">
        <f t="shared" si="13"/>
        <v>4024.2</v>
      </c>
      <c r="D345" s="141">
        <v>4024.2</v>
      </c>
      <c r="E345" s="141">
        <v>3577.4</v>
      </c>
      <c r="F345" s="141">
        <f t="shared" si="11"/>
        <v>446.79999999999973</v>
      </c>
      <c r="G345" s="141">
        <v>0</v>
      </c>
      <c r="H345" s="219">
        <v>34700.124985418093</v>
      </c>
      <c r="I345" s="386">
        <v>6215.4392141519993</v>
      </c>
      <c r="J345" s="389">
        <v>4515.9372385236265</v>
      </c>
      <c r="K345" s="399"/>
      <c r="L345" s="390"/>
      <c r="M345" s="390"/>
      <c r="N345" s="402"/>
    </row>
    <row r="346" spans="1:14" outlineLevel="2" x14ac:dyDescent="0.25">
      <c r="A346" s="113" t="s">
        <v>1808</v>
      </c>
      <c r="B346" s="155">
        <v>9</v>
      </c>
      <c r="C346" s="141">
        <f t="shared" si="13"/>
        <v>11582.12</v>
      </c>
      <c r="D346" s="141">
        <v>11582.12</v>
      </c>
      <c r="E346" s="141">
        <v>10354.49</v>
      </c>
      <c r="F346" s="141">
        <f t="shared" si="11"/>
        <v>1227.630000000001</v>
      </c>
      <c r="G346" s="141">
        <v>0</v>
      </c>
      <c r="H346" s="219">
        <v>90929.28266993133</v>
      </c>
      <c r="I346" s="386">
        <v>19210.951342422002</v>
      </c>
      <c r="J346" s="389">
        <v>10182.929097934568</v>
      </c>
      <c r="K346" s="399"/>
      <c r="L346" s="390"/>
      <c r="M346" s="390"/>
      <c r="N346" s="402"/>
    </row>
    <row r="347" spans="1:14" outlineLevel="2" x14ac:dyDescent="0.25">
      <c r="A347" s="113" t="s">
        <v>1809</v>
      </c>
      <c r="B347" s="155">
        <v>9</v>
      </c>
      <c r="C347" s="141">
        <f t="shared" si="13"/>
        <v>3771.47</v>
      </c>
      <c r="D347" s="141">
        <v>3771.47</v>
      </c>
      <c r="E347" s="141">
        <v>3366.47</v>
      </c>
      <c r="F347" s="141">
        <f t="shared" si="11"/>
        <v>405</v>
      </c>
      <c r="G347" s="141">
        <v>0</v>
      </c>
      <c r="H347" s="219">
        <v>31067.171112120661</v>
      </c>
      <c r="I347" s="386">
        <v>5948.2610231940007</v>
      </c>
      <c r="J347" s="389">
        <v>3527.7872151535648</v>
      </c>
      <c r="K347" s="399"/>
      <c r="L347" s="390"/>
      <c r="M347" s="390"/>
      <c r="N347" s="402"/>
    </row>
    <row r="348" spans="1:14" outlineLevel="2" x14ac:dyDescent="0.25">
      <c r="A348" s="113" t="s">
        <v>1810</v>
      </c>
      <c r="B348" s="155">
        <v>9</v>
      </c>
      <c r="C348" s="141">
        <f t="shared" si="13"/>
        <v>3767.85</v>
      </c>
      <c r="D348" s="141">
        <v>3767.85</v>
      </c>
      <c r="E348" s="141">
        <v>3361.42</v>
      </c>
      <c r="F348" s="141">
        <f t="shared" si="11"/>
        <v>406.42999999999984</v>
      </c>
      <c r="G348" s="141">
        <v>0</v>
      </c>
      <c r="H348" s="219">
        <v>30126.426237986201</v>
      </c>
      <c r="I348" s="386">
        <v>5047.3890059039995</v>
      </c>
      <c r="J348" s="389">
        <v>3527.7872151535648</v>
      </c>
      <c r="K348" s="399"/>
      <c r="L348" s="390"/>
      <c r="M348" s="390"/>
      <c r="N348" s="402"/>
    </row>
    <row r="349" spans="1:14" outlineLevel="2" x14ac:dyDescent="0.25">
      <c r="A349" s="113" t="s">
        <v>1811</v>
      </c>
      <c r="B349" s="155">
        <v>9</v>
      </c>
      <c r="C349" s="141">
        <f t="shared" si="13"/>
        <v>4293.3200000000006</v>
      </c>
      <c r="D349" s="141">
        <v>4227.22</v>
      </c>
      <c r="E349" s="141">
        <v>3882.56</v>
      </c>
      <c r="F349" s="141">
        <f t="shared" si="11"/>
        <v>344.66000000000031</v>
      </c>
      <c r="G349" s="141">
        <v>66.099999999999994</v>
      </c>
      <c r="H349" s="219">
        <v>33651.112077988502</v>
      </c>
      <c r="I349" s="386">
        <v>6254.4169109519999</v>
      </c>
      <c r="J349" s="389">
        <v>3915.3928888647215</v>
      </c>
      <c r="K349" s="399"/>
      <c r="L349" s="390"/>
      <c r="M349" s="390"/>
      <c r="N349" s="402"/>
    </row>
    <row r="350" spans="1:14" outlineLevel="2" x14ac:dyDescent="0.25">
      <c r="A350" s="113" t="s">
        <v>1812</v>
      </c>
      <c r="B350" s="155">
        <v>9</v>
      </c>
      <c r="C350" s="141">
        <f t="shared" si="13"/>
        <v>10381.549999999999</v>
      </c>
      <c r="D350" s="141">
        <v>10260.299999999999</v>
      </c>
      <c r="E350" s="141">
        <v>9099.85</v>
      </c>
      <c r="F350" s="141">
        <f t="shared" si="11"/>
        <v>1160.4499999999989</v>
      </c>
      <c r="G350" s="141">
        <v>121.25</v>
      </c>
      <c r="H350" s="219">
        <v>81097.046495878138</v>
      </c>
      <c r="I350" s="386">
        <v>13540.545614987997</v>
      </c>
      <c r="J350" s="389">
        <v>8229.8456111657379</v>
      </c>
      <c r="K350" s="399"/>
      <c r="L350" s="390"/>
      <c r="M350" s="390"/>
      <c r="N350" s="402"/>
    </row>
    <row r="351" spans="1:14" outlineLevel="2" x14ac:dyDescent="0.25">
      <c r="A351" s="113" t="s">
        <v>1813</v>
      </c>
      <c r="B351" s="155">
        <v>9</v>
      </c>
      <c r="C351" s="141">
        <f t="shared" si="13"/>
        <v>7425.1</v>
      </c>
      <c r="D351" s="141">
        <v>7425.1</v>
      </c>
      <c r="E351" s="141">
        <v>6499.05</v>
      </c>
      <c r="F351" s="141">
        <f t="shared" si="11"/>
        <v>926.05000000000018</v>
      </c>
      <c r="G351" s="141">
        <v>0</v>
      </c>
      <c r="H351" s="219">
        <v>63597.784110861779</v>
      </c>
      <c r="I351" s="386">
        <v>10174.807575702</v>
      </c>
      <c r="J351" s="389">
        <v>5718.5583767507023</v>
      </c>
      <c r="K351" s="399"/>
      <c r="L351" s="390"/>
      <c r="M351" s="390"/>
      <c r="N351" s="402"/>
    </row>
    <row r="352" spans="1:14" outlineLevel="2" x14ac:dyDescent="0.25">
      <c r="A352" s="113" t="s">
        <v>1814</v>
      </c>
      <c r="B352" s="155">
        <v>9</v>
      </c>
      <c r="C352" s="141">
        <f t="shared" si="13"/>
        <v>6020</v>
      </c>
      <c r="D352" s="141">
        <v>6020</v>
      </c>
      <c r="E352" s="141">
        <v>5284.45</v>
      </c>
      <c r="F352" s="141">
        <f t="shared" si="11"/>
        <v>735.55000000000018</v>
      </c>
      <c r="G352" s="141">
        <v>0</v>
      </c>
      <c r="H352" s="219">
        <v>57602.865400804432</v>
      </c>
      <c r="I352" s="386">
        <v>11988.356284169999</v>
      </c>
      <c r="J352" s="389">
        <v>6742.5137340902329</v>
      </c>
      <c r="K352" s="399"/>
      <c r="L352" s="390"/>
      <c r="M352" s="390"/>
      <c r="N352" s="402"/>
    </row>
    <row r="353" spans="1:14" outlineLevel="2" x14ac:dyDescent="0.25">
      <c r="A353" s="113" t="s">
        <v>1815</v>
      </c>
      <c r="B353" s="155">
        <v>9</v>
      </c>
      <c r="C353" s="141">
        <f t="shared" si="13"/>
        <v>6306.37</v>
      </c>
      <c r="D353" s="141">
        <v>6306.37</v>
      </c>
      <c r="E353" s="141">
        <v>5599.99</v>
      </c>
      <c r="F353" s="141">
        <f t="shared" si="11"/>
        <v>706.38000000000011</v>
      </c>
      <c r="G353" s="141">
        <v>0</v>
      </c>
      <c r="H353" s="219">
        <v>54400.164953934356</v>
      </c>
      <c r="I353" s="386">
        <v>12094.932443706</v>
      </c>
      <c r="J353" s="389">
        <v>5623.8063674624364</v>
      </c>
      <c r="K353" s="399"/>
      <c r="L353" s="390"/>
      <c r="M353" s="390"/>
      <c r="N353" s="402"/>
    </row>
    <row r="354" spans="1:14" outlineLevel="2" x14ac:dyDescent="0.25">
      <c r="A354" s="113" t="s">
        <v>1816</v>
      </c>
      <c r="B354" s="155">
        <v>9</v>
      </c>
      <c r="C354" s="141">
        <f t="shared" si="13"/>
        <v>6138.38</v>
      </c>
      <c r="D354" s="141">
        <v>6138.38</v>
      </c>
      <c r="E354" s="141">
        <v>5450.32</v>
      </c>
      <c r="F354" s="141">
        <f t="shared" si="11"/>
        <v>688.0600000000004</v>
      </c>
      <c r="G354" s="141">
        <v>0</v>
      </c>
      <c r="H354" s="219">
        <v>49885.359915901201</v>
      </c>
      <c r="I354" s="386">
        <v>12638.671314066001</v>
      </c>
      <c r="J354" s="389">
        <v>5588.9028177246937</v>
      </c>
      <c r="K354" s="399"/>
      <c r="L354" s="390"/>
      <c r="M354" s="390"/>
      <c r="N354" s="402"/>
    </row>
    <row r="355" spans="1:14" outlineLevel="2" x14ac:dyDescent="0.25">
      <c r="A355" s="113" t="s">
        <v>1817</v>
      </c>
      <c r="B355" s="155">
        <v>9</v>
      </c>
      <c r="C355" s="141">
        <f t="shared" si="13"/>
        <v>6304.12</v>
      </c>
      <c r="D355" s="141">
        <v>6304.12</v>
      </c>
      <c r="E355" s="141">
        <v>5608.92</v>
      </c>
      <c r="F355" s="141">
        <f t="shared" si="11"/>
        <v>695.19999999999982</v>
      </c>
      <c r="G355" s="141">
        <v>0</v>
      </c>
      <c r="H355" s="219">
        <v>53041.93648153414</v>
      </c>
      <c r="I355" s="386">
        <v>12531.482647866</v>
      </c>
      <c r="J355" s="389">
        <v>5757.4359512670417</v>
      </c>
      <c r="K355" s="399"/>
      <c r="L355" s="390"/>
      <c r="M355" s="390"/>
      <c r="N355" s="402"/>
    </row>
    <row r="356" spans="1:14" outlineLevel="2" x14ac:dyDescent="0.25">
      <c r="A356" s="113" t="s">
        <v>1818</v>
      </c>
      <c r="B356" s="155">
        <v>9</v>
      </c>
      <c r="C356" s="141">
        <f t="shared" si="13"/>
        <v>4191.3999999999996</v>
      </c>
      <c r="D356" s="141">
        <v>4191.3999999999996</v>
      </c>
      <c r="E356" s="141">
        <v>3722.7</v>
      </c>
      <c r="F356" s="141">
        <f t="shared" si="11"/>
        <v>468.69999999999982</v>
      </c>
      <c r="G356" s="141">
        <v>0</v>
      </c>
      <c r="H356" s="219">
        <v>29290.311480594632</v>
      </c>
      <c r="I356" s="386">
        <v>2643.0636994019997</v>
      </c>
      <c r="J356" s="389">
        <v>5332.1782025199864</v>
      </c>
      <c r="K356" s="399"/>
      <c r="L356" s="390"/>
      <c r="M356" s="390"/>
      <c r="N356" s="402"/>
    </row>
    <row r="357" spans="1:14" outlineLevel="2" x14ac:dyDescent="0.25">
      <c r="A357" s="113" t="s">
        <v>1819</v>
      </c>
      <c r="B357" s="155">
        <v>9</v>
      </c>
      <c r="C357" s="141">
        <f t="shared" si="13"/>
        <v>3813.3</v>
      </c>
      <c r="D357" s="141">
        <v>3813.3</v>
      </c>
      <c r="E357" s="141">
        <v>3405.65</v>
      </c>
      <c r="F357" s="141">
        <f t="shared" si="11"/>
        <v>407.65000000000009</v>
      </c>
      <c r="G357" s="141">
        <v>0</v>
      </c>
      <c r="H357" s="219">
        <v>31683.565211238485</v>
      </c>
      <c r="I357" s="386">
        <v>5515.1213675039999</v>
      </c>
      <c r="J357" s="389">
        <v>3447.6551985061869</v>
      </c>
      <c r="K357" s="399"/>
      <c r="L357" s="390"/>
      <c r="M357" s="390"/>
      <c r="N357" s="402"/>
    </row>
    <row r="358" spans="1:14" outlineLevel="2" x14ac:dyDescent="0.25">
      <c r="A358" s="113" t="s">
        <v>1820</v>
      </c>
      <c r="B358" s="155">
        <v>9</v>
      </c>
      <c r="C358" s="141">
        <f t="shared" si="13"/>
        <v>15432.37</v>
      </c>
      <c r="D358" s="141">
        <v>14576.67</v>
      </c>
      <c r="E358" s="141">
        <v>13386.95</v>
      </c>
      <c r="F358" s="141">
        <f t="shared" si="11"/>
        <v>1189.7199999999993</v>
      </c>
      <c r="G358" s="141">
        <v>855.7</v>
      </c>
      <c r="H358" s="219">
        <v>110282.25812912479</v>
      </c>
      <c r="I358" s="386">
        <v>17244.902395223999</v>
      </c>
      <c r="J358" s="389">
        <v>13716.410828010912</v>
      </c>
      <c r="K358" s="399"/>
      <c r="L358" s="390"/>
      <c r="M358" s="390"/>
      <c r="N358" s="402"/>
    </row>
    <row r="359" spans="1:14" outlineLevel="2" x14ac:dyDescent="0.25">
      <c r="A359" s="113" t="s">
        <v>1821</v>
      </c>
      <c r="B359" s="155">
        <v>9</v>
      </c>
      <c r="C359" s="141">
        <f t="shared" si="13"/>
        <v>7450.81</v>
      </c>
      <c r="D359" s="141">
        <v>7450.81</v>
      </c>
      <c r="E359" s="141">
        <v>6509.45</v>
      </c>
      <c r="F359" s="141">
        <f t="shared" si="11"/>
        <v>941.36000000000058</v>
      </c>
      <c r="G359" s="141">
        <v>0</v>
      </c>
      <c r="H359" s="219">
        <v>65365.66652797992</v>
      </c>
      <c r="I359" s="386">
        <v>12318.942835457998</v>
      </c>
      <c r="J359" s="389">
        <v>5617.2246233781252</v>
      </c>
      <c r="K359" s="399"/>
      <c r="L359" s="390"/>
      <c r="M359" s="390"/>
      <c r="N359" s="402"/>
    </row>
    <row r="360" spans="1:14" outlineLevel="2" x14ac:dyDescent="0.25">
      <c r="A360" s="113" t="s">
        <v>1822</v>
      </c>
      <c r="B360" s="155">
        <v>9</v>
      </c>
      <c r="C360" s="141">
        <f t="shared" si="13"/>
        <v>2163.8200000000002</v>
      </c>
      <c r="D360" s="141">
        <v>2163.8200000000002</v>
      </c>
      <c r="E360" s="141">
        <v>1929.62</v>
      </c>
      <c r="F360" s="141">
        <f t="shared" si="11"/>
        <v>234.20000000000027</v>
      </c>
      <c r="G360" s="141">
        <v>0</v>
      </c>
      <c r="H360" s="219">
        <v>16216.580985257589</v>
      </c>
      <c r="I360" s="386">
        <v>2762.9201170619999</v>
      </c>
      <c r="J360" s="389">
        <v>1704.0788700759938</v>
      </c>
      <c r="K360" s="399"/>
      <c r="L360" s="390"/>
      <c r="M360" s="390"/>
      <c r="N360" s="402"/>
    </row>
    <row r="361" spans="1:14" outlineLevel="2" x14ac:dyDescent="0.25">
      <c r="A361" s="113" t="s">
        <v>1823</v>
      </c>
      <c r="B361" s="155">
        <v>9</v>
      </c>
      <c r="C361" s="141">
        <f t="shared" si="13"/>
        <v>4314</v>
      </c>
      <c r="D361" s="141">
        <v>4314</v>
      </c>
      <c r="E361" s="141">
        <v>3856.4</v>
      </c>
      <c r="F361" s="141">
        <f t="shared" si="11"/>
        <v>457.59999999999991</v>
      </c>
      <c r="G361" s="141">
        <v>0</v>
      </c>
      <c r="H361" s="219">
        <v>32326.610101507133</v>
      </c>
      <c r="I361" s="386">
        <v>5815.7368540740008</v>
      </c>
      <c r="J361" s="389">
        <v>3474.9555091780412</v>
      </c>
      <c r="K361" s="399"/>
      <c r="L361" s="390"/>
      <c r="M361" s="390"/>
      <c r="N361" s="402"/>
    </row>
    <row r="362" spans="1:14" outlineLevel="2" x14ac:dyDescent="0.25">
      <c r="A362" s="113" t="s">
        <v>1824</v>
      </c>
      <c r="B362" s="155">
        <v>9</v>
      </c>
      <c r="C362" s="141">
        <f t="shared" si="13"/>
        <v>2140.7399999999998</v>
      </c>
      <c r="D362" s="141">
        <v>2140.7399999999998</v>
      </c>
      <c r="E362" s="141">
        <v>1904.24</v>
      </c>
      <c r="F362" s="141">
        <f t="shared" si="11"/>
        <v>236.49999999999977</v>
      </c>
      <c r="G362" s="141">
        <v>0</v>
      </c>
      <c r="H362" s="219">
        <v>16524.194044324591</v>
      </c>
      <c r="I362" s="386">
        <v>3052.816737012</v>
      </c>
      <c r="J362" s="389">
        <v>1700.8360058536687</v>
      </c>
      <c r="K362" s="399"/>
      <c r="L362" s="390"/>
      <c r="M362" s="390"/>
      <c r="N362" s="402"/>
    </row>
    <row r="363" spans="1:14" outlineLevel="2" x14ac:dyDescent="0.25">
      <c r="A363" s="113" t="s">
        <v>1825</v>
      </c>
      <c r="B363" s="155">
        <v>9</v>
      </c>
      <c r="C363" s="141">
        <f t="shared" si="13"/>
        <v>2135.1</v>
      </c>
      <c r="D363" s="141">
        <v>2135.1</v>
      </c>
      <c r="E363" s="141">
        <v>1901.6</v>
      </c>
      <c r="F363" s="141">
        <f t="shared" si="11"/>
        <v>233.5</v>
      </c>
      <c r="G363" s="141">
        <v>0</v>
      </c>
      <c r="H363" s="219">
        <v>16709.501175356021</v>
      </c>
      <c r="I363" s="386">
        <v>3135.1571215019994</v>
      </c>
      <c r="J363" s="389">
        <v>1670.5095676918363</v>
      </c>
      <c r="K363" s="399"/>
      <c r="L363" s="390"/>
      <c r="M363" s="390"/>
      <c r="N363" s="402"/>
    </row>
    <row r="364" spans="1:14" outlineLevel="2" x14ac:dyDescent="0.25">
      <c r="A364" s="113" t="s">
        <v>1826</v>
      </c>
      <c r="B364" s="155">
        <v>9</v>
      </c>
      <c r="C364" s="141">
        <f t="shared" si="13"/>
        <v>4349.8999999999996</v>
      </c>
      <c r="D364" s="141">
        <v>4349.8999999999996</v>
      </c>
      <c r="E364" s="141">
        <v>3872.1</v>
      </c>
      <c r="F364" s="141">
        <f t="shared" si="11"/>
        <v>477.79999999999973</v>
      </c>
      <c r="G364" s="141">
        <v>0</v>
      </c>
      <c r="H364" s="219">
        <v>32642.901262264171</v>
      </c>
      <c r="I364" s="386">
        <v>6297.5986307639996</v>
      </c>
      <c r="J364" s="389">
        <v>3413.7485744057517</v>
      </c>
      <c r="K364" s="399"/>
      <c r="L364" s="390"/>
      <c r="M364" s="390"/>
      <c r="N364" s="402"/>
    </row>
    <row r="365" spans="1:14" outlineLevel="2" x14ac:dyDescent="0.25">
      <c r="A365" s="113" t="s">
        <v>1827</v>
      </c>
      <c r="B365" s="155">
        <v>9</v>
      </c>
      <c r="C365" s="141">
        <f t="shared" si="13"/>
        <v>2131.85</v>
      </c>
      <c r="D365" s="141">
        <v>2131.85</v>
      </c>
      <c r="E365" s="141">
        <v>1897.85</v>
      </c>
      <c r="F365" s="141">
        <f t="shared" si="11"/>
        <v>234</v>
      </c>
      <c r="G365" s="141">
        <v>0</v>
      </c>
      <c r="H365" s="219">
        <v>16241.2106069288</v>
      </c>
      <c r="I365" s="386">
        <v>3131.2593518219992</v>
      </c>
      <c r="J365" s="389">
        <v>1671.8523905805373</v>
      </c>
      <c r="K365" s="399"/>
      <c r="L365" s="390"/>
      <c r="M365" s="390"/>
      <c r="N365" s="402"/>
    </row>
    <row r="366" spans="1:14" outlineLevel="2" x14ac:dyDescent="0.25">
      <c r="A366" s="113" t="s">
        <v>1828</v>
      </c>
      <c r="B366" s="155">
        <v>9</v>
      </c>
      <c r="C366" s="141">
        <f t="shared" si="13"/>
        <v>6615</v>
      </c>
      <c r="D366" s="141">
        <v>6615</v>
      </c>
      <c r="E366" s="141">
        <v>5915.3</v>
      </c>
      <c r="F366" s="141">
        <f t="shared" si="11"/>
        <v>699.69999999999982</v>
      </c>
      <c r="G366" s="141">
        <v>0</v>
      </c>
      <c r="H366" s="219">
        <v>55652.290895221849</v>
      </c>
      <c r="I366" s="386">
        <v>12434.038405866</v>
      </c>
      <c r="J366" s="389">
        <v>6497.6944757504225</v>
      </c>
      <c r="K366" s="399"/>
      <c r="L366" s="390"/>
      <c r="M366" s="390"/>
      <c r="N366" s="402"/>
    </row>
    <row r="367" spans="1:14" outlineLevel="2" x14ac:dyDescent="0.25">
      <c r="A367" s="113" t="s">
        <v>1829</v>
      </c>
      <c r="B367" s="155">
        <v>9</v>
      </c>
      <c r="C367" s="141">
        <f t="shared" si="13"/>
        <v>9392.7999999999993</v>
      </c>
      <c r="D367" s="141">
        <v>9392.7999999999993</v>
      </c>
      <c r="E367" s="141">
        <v>8393.0499999999993</v>
      </c>
      <c r="F367" s="141">
        <f t="shared" si="11"/>
        <v>999.75</v>
      </c>
      <c r="G367" s="141">
        <v>0</v>
      </c>
      <c r="H367" s="219">
        <v>79850.401827475798</v>
      </c>
      <c r="I367" s="386">
        <v>18756.485318340001</v>
      </c>
      <c r="J367" s="389">
        <v>9111.5304751700205</v>
      </c>
      <c r="K367" s="399"/>
      <c r="L367" s="390"/>
      <c r="M367" s="390"/>
      <c r="N367" s="402"/>
    </row>
    <row r="368" spans="1:14" outlineLevel="2" x14ac:dyDescent="0.25">
      <c r="A368" s="113" t="s">
        <v>1830</v>
      </c>
      <c r="B368" s="155">
        <v>9</v>
      </c>
      <c r="C368" s="141">
        <f t="shared" si="13"/>
        <v>4198.2</v>
      </c>
      <c r="D368" s="141">
        <v>4198.2</v>
      </c>
      <c r="E368" s="141">
        <v>3738</v>
      </c>
      <c r="F368" s="141">
        <f t="shared" si="11"/>
        <v>460.19999999999982</v>
      </c>
      <c r="G368" s="141">
        <v>0</v>
      </c>
      <c r="H368" s="219">
        <v>31830.570883857716</v>
      </c>
      <c r="I368" s="386">
        <v>6283.4692156740002</v>
      </c>
      <c r="J368" s="389">
        <v>3383.9171371165103</v>
      </c>
      <c r="K368" s="399"/>
      <c r="L368" s="390"/>
      <c r="M368" s="390"/>
      <c r="N368" s="402"/>
    </row>
    <row r="369" spans="1:14" outlineLevel="2" x14ac:dyDescent="0.25">
      <c r="A369" s="113" t="s">
        <v>1831</v>
      </c>
      <c r="B369" s="155">
        <v>9</v>
      </c>
      <c r="C369" s="141">
        <f t="shared" si="13"/>
        <v>3990.7000000000003</v>
      </c>
      <c r="D369" s="141">
        <v>3818.4</v>
      </c>
      <c r="E369" s="141">
        <v>3542.1</v>
      </c>
      <c r="F369" s="141">
        <f t="shared" si="11"/>
        <v>276.30000000000018</v>
      </c>
      <c r="G369" s="141">
        <v>172.3</v>
      </c>
      <c r="H369" s="219">
        <v>35479.544554000662</v>
      </c>
      <c r="I369" s="386">
        <v>6433.714316231999</v>
      </c>
      <c r="J369" s="389">
        <v>4493.0662300464819</v>
      </c>
      <c r="K369" s="399"/>
      <c r="L369" s="390"/>
      <c r="M369" s="390"/>
      <c r="N369" s="402"/>
    </row>
    <row r="370" spans="1:14" outlineLevel="2" x14ac:dyDescent="0.25">
      <c r="A370" s="113" t="s">
        <v>1832</v>
      </c>
      <c r="B370" s="155">
        <v>9</v>
      </c>
      <c r="C370" s="141">
        <f t="shared" si="13"/>
        <v>11337.62</v>
      </c>
      <c r="D370" s="141">
        <v>11337.62</v>
      </c>
      <c r="E370" s="141">
        <v>10137.219999999999</v>
      </c>
      <c r="F370" s="141">
        <f t="shared" si="11"/>
        <v>1200.4000000000015</v>
      </c>
      <c r="G370" s="141">
        <v>0</v>
      </c>
      <c r="H370" s="219">
        <v>88932.483327969618</v>
      </c>
      <c r="I370" s="386">
        <v>14627.661419951999</v>
      </c>
      <c r="J370" s="389">
        <v>10873.901326830242</v>
      </c>
      <c r="K370" s="399"/>
      <c r="L370" s="390"/>
      <c r="M370" s="390"/>
      <c r="N370" s="402"/>
    </row>
    <row r="371" spans="1:14" outlineLevel="2" x14ac:dyDescent="0.25">
      <c r="A371" s="113" t="s">
        <v>1833</v>
      </c>
      <c r="B371" s="155">
        <v>9</v>
      </c>
      <c r="C371" s="141">
        <f t="shared" si="13"/>
        <v>13218.32</v>
      </c>
      <c r="D371" s="141">
        <v>13211.52</v>
      </c>
      <c r="E371" s="141">
        <v>11800.57</v>
      </c>
      <c r="F371" s="141">
        <f t="shared" si="11"/>
        <v>1410.9500000000007</v>
      </c>
      <c r="G371" s="141">
        <v>6.8</v>
      </c>
      <c r="H371" s="219">
        <v>112875.19290210443</v>
      </c>
      <c r="I371" s="386">
        <v>24623.380399464</v>
      </c>
      <c r="J371" s="389">
        <v>12245.211838539843</v>
      </c>
      <c r="K371" s="399"/>
      <c r="L371" s="390"/>
      <c r="M371" s="390"/>
      <c r="N371" s="402"/>
    </row>
    <row r="372" spans="1:14" outlineLevel="2" x14ac:dyDescent="0.25">
      <c r="A372" s="113" t="s">
        <v>1834</v>
      </c>
      <c r="B372" s="155">
        <v>9</v>
      </c>
      <c r="C372" s="141">
        <f t="shared" si="13"/>
        <v>5689.68</v>
      </c>
      <c r="D372" s="141">
        <v>5689.68</v>
      </c>
      <c r="E372" s="141">
        <v>5071.2299999999996</v>
      </c>
      <c r="F372" s="141">
        <f t="shared" si="11"/>
        <v>618.45000000000073</v>
      </c>
      <c r="G372" s="141">
        <v>0</v>
      </c>
      <c r="H372" s="219">
        <v>49566.809291159188</v>
      </c>
      <c r="I372" s="386">
        <v>11790.906408666</v>
      </c>
      <c r="J372" s="389">
        <v>4434.5736889768186</v>
      </c>
      <c r="K372" s="399"/>
      <c r="L372" s="390"/>
      <c r="M372" s="390"/>
      <c r="N372" s="402"/>
    </row>
    <row r="373" spans="1:14" outlineLevel="2" x14ac:dyDescent="0.25">
      <c r="A373" s="113" t="s">
        <v>1835</v>
      </c>
      <c r="B373" s="155">
        <v>9</v>
      </c>
      <c r="C373" s="141">
        <f t="shared" si="13"/>
        <v>6815.39</v>
      </c>
      <c r="D373" s="141">
        <v>6720.79</v>
      </c>
      <c r="E373" s="141">
        <v>5993.39</v>
      </c>
      <c r="F373" s="141">
        <f t="shared" si="11"/>
        <v>727.39999999999964</v>
      </c>
      <c r="G373" s="141">
        <v>94.6</v>
      </c>
      <c r="H373" s="219">
        <v>46029.08081933979</v>
      </c>
      <c r="I373" s="386">
        <v>8854.5355408439991</v>
      </c>
      <c r="J373" s="389">
        <v>4635.6588697247762</v>
      </c>
      <c r="K373" s="399"/>
      <c r="L373" s="390"/>
      <c r="M373" s="390"/>
      <c r="N373" s="402"/>
    </row>
    <row r="374" spans="1:14" outlineLevel="2" x14ac:dyDescent="0.25">
      <c r="A374" s="113" t="s">
        <v>1836</v>
      </c>
      <c r="B374" s="155">
        <v>9</v>
      </c>
      <c r="C374" s="141">
        <f t="shared" si="13"/>
        <v>2823.8</v>
      </c>
      <c r="D374" s="141">
        <v>2823.8</v>
      </c>
      <c r="E374" s="141">
        <v>2511.6999999999998</v>
      </c>
      <c r="F374" s="141">
        <f t="shared" si="11"/>
        <v>312.10000000000036</v>
      </c>
      <c r="G374" s="141">
        <v>0</v>
      </c>
      <c r="H374" s="219">
        <v>17846.17890489594</v>
      </c>
      <c r="I374" s="386">
        <v>2292.4314754740003</v>
      </c>
      <c r="J374" s="389">
        <v>2124.4983422444589</v>
      </c>
      <c r="K374" s="399"/>
      <c r="L374" s="390"/>
      <c r="M374" s="390"/>
      <c r="N374" s="402"/>
    </row>
    <row r="375" spans="1:14" outlineLevel="2" x14ac:dyDescent="0.25">
      <c r="A375" s="113" t="s">
        <v>1837</v>
      </c>
      <c r="B375" s="155">
        <v>9</v>
      </c>
      <c r="C375" s="141">
        <f t="shared" si="13"/>
        <v>4752.1000000000004</v>
      </c>
      <c r="D375" s="141">
        <v>4752.1000000000004</v>
      </c>
      <c r="E375" s="141">
        <v>4296.8</v>
      </c>
      <c r="F375" s="141">
        <f t="shared" si="11"/>
        <v>455.30000000000018</v>
      </c>
      <c r="G375" s="141">
        <v>0</v>
      </c>
      <c r="H375" s="219">
        <v>34951.2710975808</v>
      </c>
      <c r="I375" s="386">
        <v>6942.707354016</v>
      </c>
      <c r="J375" s="389">
        <v>3883.0073234983756</v>
      </c>
      <c r="K375" s="399"/>
      <c r="L375" s="390"/>
      <c r="M375" s="390"/>
      <c r="N375" s="402"/>
    </row>
    <row r="376" spans="1:14" outlineLevel="2" x14ac:dyDescent="0.25">
      <c r="A376" s="113" t="s">
        <v>1838</v>
      </c>
      <c r="B376" s="155">
        <v>9</v>
      </c>
      <c r="C376" s="141">
        <f t="shared" si="13"/>
        <v>4216.5600000000004</v>
      </c>
      <c r="D376" s="141">
        <v>4216.5600000000004</v>
      </c>
      <c r="E376" s="141">
        <v>3756.45</v>
      </c>
      <c r="F376" s="141">
        <f t="shared" si="11"/>
        <v>460.11000000000058</v>
      </c>
      <c r="G376" s="141">
        <v>0</v>
      </c>
      <c r="H376" s="219">
        <v>32268.49077397459</v>
      </c>
      <c r="I376" s="386">
        <v>5354.3383682039994</v>
      </c>
      <c r="J376" s="389">
        <v>3450.8499164374407</v>
      </c>
      <c r="K376" s="399"/>
      <c r="L376" s="390"/>
      <c r="M376" s="390"/>
      <c r="N376" s="402"/>
    </row>
    <row r="377" spans="1:14" outlineLevel="2" x14ac:dyDescent="0.25">
      <c r="A377" s="113" t="s">
        <v>1839</v>
      </c>
      <c r="B377" s="155">
        <v>9</v>
      </c>
      <c r="C377" s="141">
        <f t="shared" si="13"/>
        <v>4188.63</v>
      </c>
      <c r="D377" s="141">
        <v>4138.63</v>
      </c>
      <c r="E377" s="141">
        <v>3731.87</v>
      </c>
      <c r="F377" s="141">
        <f t="shared" si="11"/>
        <v>406.76000000000022</v>
      </c>
      <c r="G377" s="141">
        <v>50</v>
      </c>
      <c r="H377" s="219">
        <v>34590.138706358099</v>
      </c>
      <c r="I377" s="386">
        <v>6129.6882811919995</v>
      </c>
      <c r="J377" s="389">
        <v>3810.4852905080006</v>
      </c>
      <c r="K377" s="399"/>
      <c r="L377" s="390"/>
      <c r="M377" s="390"/>
      <c r="N377" s="402"/>
    </row>
    <row r="378" spans="1:14" outlineLevel="2" x14ac:dyDescent="0.25">
      <c r="A378" s="113" t="s">
        <v>1840</v>
      </c>
      <c r="B378" s="155">
        <v>9</v>
      </c>
      <c r="C378" s="141">
        <f t="shared" si="13"/>
        <v>2133.27</v>
      </c>
      <c r="D378" s="141">
        <v>2133.27</v>
      </c>
      <c r="E378" s="141">
        <v>2133.27</v>
      </c>
      <c r="F378" s="141">
        <f t="shared" si="11"/>
        <v>0</v>
      </c>
      <c r="G378" s="141">
        <v>0</v>
      </c>
      <c r="H378" s="219">
        <v>18921.31128782067</v>
      </c>
      <c r="I378" s="386">
        <v>3805.5735064620003</v>
      </c>
      <c r="J378" s="389">
        <v>1797.6228498764551</v>
      </c>
      <c r="K378" s="399"/>
      <c r="L378" s="390"/>
      <c r="M378" s="390"/>
      <c r="N378" s="402"/>
    </row>
    <row r="379" spans="1:14" outlineLevel="2" x14ac:dyDescent="0.25">
      <c r="A379" s="113" t="s">
        <v>1841</v>
      </c>
      <c r="B379" s="155">
        <v>9</v>
      </c>
      <c r="C379" s="141">
        <f t="shared" si="13"/>
        <v>6420.63</v>
      </c>
      <c r="D379" s="141">
        <v>6420.63</v>
      </c>
      <c r="E379" s="141">
        <v>5766.83</v>
      </c>
      <c r="F379" s="141">
        <f t="shared" si="11"/>
        <v>653.80000000000018</v>
      </c>
      <c r="G379" s="141">
        <v>0</v>
      </c>
      <c r="H379" s="219">
        <v>48082.755113270337</v>
      </c>
      <c r="I379" s="386">
        <v>12340.491933545998</v>
      </c>
      <c r="J379" s="389">
        <v>5073.6954400481654</v>
      </c>
      <c r="K379" s="399"/>
      <c r="L379" s="390"/>
      <c r="M379" s="390"/>
      <c r="N379" s="402"/>
    </row>
    <row r="380" spans="1:14" outlineLevel="2" x14ac:dyDescent="0.25">
      <c r="A380" s="113" t="s">
        <v>1842</v>
      </c>
      <c r="B380" s="155">
        <v>9</v>
      </c>
      <c r="C380" s="141">
        <f t="shared" si="13"/>
        <v>8449.6999999999989</v>
      </c>
      <c r="D380" s="141">
        <v>8324.4</v>
      </c>
      <c r="E380" s="141">
        <v>7523.28</v>
      </c>
      <c r="F380" s="141">
        <f t="shared" si="11"/>
        <v>801.11999999999989</v>
      </c>
      <c r="G380" s="141">
        <v>125.3</v>
      </c>
      <c r="H380" s="219">
        <v>68155.82164098155</v>
      </c>
      <c r="I380" s="386">
        <v>11392.248094037999</v>
      </c>
      <c r="J380" s="389">
        <v>7810.8479463235035</v>
      </c>
      <c r="K380" s="399"/>
      <c r="L380" s="390"/>
      <c r="M380" s="390"/>
      <c r="N380" s="402"/>
    </row>
    <row r="381" spans="1:14" outlineLevel="2" x14ac:dyDescent="0.25">
      <c r="A381" s="113" t="s">
        <v>1843</v>
      </c>
      <c r="B381" s="155">
        <v>9</v>
      </c>
      <c r="C381" s="141">
        <f t="shared" si="13"/>
        <v>3516.6</v>
      </c>
      <c r="D381" s="141">
        <v>3516.6</v>
      </c>
      <c r="E381" s="141">
        <v>3325.6</v>
      </c>
      <c r="F381" s="141">
        <f t="shared" si="11"/>
        <v>191</v>
      </c>
      <c r="G381" s="141">
        <v>0</v>
      </c>
      <c r="H381" s="219">
        <v>19485.193494777835</v>
      </c>
      <c r="I381" s="386">
        <v>2145.7222088399999</v>
      </c>
      <c r="J381" s="389">
        <v>2239.1970359383295</v>
      </c>
      <c r="K381" s="399"/>
      <c r="L381" s="390"/>
      <c r="M381" s="390"/>
      <c r="N381" s="402"/>
    </row>
    <row r="382" spans="1:14" outlineLevel="2" x14ac:dyDescent="0.25">
      <c r="A382" s="113" t="s">
        <v>1844</v>
      </c>
      <c r="B382" s="155">
        <v>9</v>
      </c>
      <c r="C382" s="141">
        <f t="shared" si="13"/>
        <v>4153.8999999999996</v>
      </c>
      <c r="D382" s="141">
        <v>4153.8999999999996</v>
      </c>
      <c r="E382" s="141">
        <v>3762.75</v>
      </c>
      <c r="F382" s="141">
        <f t="shared" si="11"/>
        <v>391.14999999999964</v>
      </c>
      <c r="G382" s="141">
        <v>0</v>
      </c>
      <c r="H382" s="219">
        <v>34277.487145578547</v>
      </c>
      <c r="I382" s="386">
        <v>7934.6618963640003</v>
      </c>
      <c r="J382" s="389">
        <v>3739.6366119445156</v>
      </c>
      <c r="K382" s="399"/>
      <c r="L382" s="390"/>
      <c r="M382" s="390"/>
      <c r="N382" s="402"/>
    </row>
    <row r="383" spans="1:14" outlineLevel="2" x14ac:dyDescent="0.25">
      <c r="A383" s="113" t="s">
        <v>1845</v>
      </c>
      <c r="B383" s="155">
        <v>9</v>
      </c>
      <c r="C383" s="141">
        <f t="shared" si="13"/>
        <v>4247.05</v>
      </c>
      <c r="D383" s="141">
        <v>4247.05</v>
      </c>
      <c r="E383" s="141">
        <v>3836.55</v>
      </c>
      <c r="F383" s="141">
        <f t="shared" ref="F383:F412" si="14">D383-E383</f>
        <v>410.5</v>
      </c>
      <c r="G383" s="141">
        <v>0</v>
      </c>
      <c r="H383" s="219">
        <v>34167.720081243948</v>
      </c>
      <c r="I383" s="386">
        <v>8086.6749138840005</v>
      </c>
      <c r="J383" s="389">
        <v>3666.9851486238722</v>
      </c>
      <c r="K383" s="399"/>
      <c r="L383" s="390"/>
      <c r="M383" s="390"/>
      <c r="N383" s="402"/>
    </row>
    <row r="384" spans="1:14" outlineLevel="2" x14ac:dyDescent="0.25">
      <c r="A384" s="113" t="s">
        <v>1846</v>
      </c>
      <c r="B384" s="155">
        <v>9</v>
      </c>
      <c r="C384" s="141">
        <f t="shared" si="13"/>
        <v>6212</v>
      </c>
      <c r="D384" s="141">
        <v>6212</v>
      </c>
      <c r="E384" s="141">
        <v>5555.85</v>
      </c>
      <c r="F384" s="141">
        <f t="shared" si="14"/>
        <v>656.14999999999964</v>
      </c>
      <c r="G384" s="141">
        <v>0</v>
      </c>
      <c r="H384" s="219">
        <v>54103.622516393836</v>
      </c>
      <c r="I384" s="386">
        <v>12418.809262901999</v>
      </c>
      <c r="J384" s="389">
        <v>4896.4328688971436</v>
      </c>
      <c r="K384" s="399"/>
      <c r="L384" s="390"/>
      <c r="M384" s="390"/>
      <c r="N384" s="402"/>
    </row>
    <row r="385" spans="1:14" outlineLevel="2" x14ac:dyDescent="0.25">
      <c r="A385" s="113" t="s">
        <v>1847</v>
      </c>
      <c r="B385" s="155">
        <v>9</v>
      </c>
      <c r="C385" s="141">
        <f t="shared" si="13"/>
        <v>3581.3</v>
      </c>
      <c r="D385" s="141">
        <v>3581.3</v>
      </c>
      <c r="E385" s="141">
        <v>3125.6</v>
      </c>
      <c r="F385" s="141">
        <f t="shared" si="14"/>
        <v>455.70000000000027</v>
      </c>
      <c r="G385" s="141">
        <v>0</v>
      </c>
      <c r="H385" s="219">
        <v>30387.108767300328</v>
      </c>
      <c r="I385" s="386">
        <v>5079.1558287959997</v>
      </c>
      <c r="J385" s="389">
        <v>4545.160913053076</v>
      </c>
      <c r="K385" s="399"/>
      <c r="L385" s="390"/>
      <c r="M385" s="390"/>
      <c r="N385" s="402"/>
    </row>
    <row r="386" spans="1:14" outlineLevel="2" x14ac:dyDescent="0.25">
      <c r="A386" s="113" t="s">
        <v>1848</v>
      </c>
      <c r="B386" s="155">
        <v>9</v>
      </c>
      <c r="C386" s="141">
        <f t="shared" si="13"/>
        <v>4073.8</v>
      </c>
      <c r="D386" s="141">
        <v>4073.8</v>
      </c>
      <c r="E386" s="141">
        <v>3572.6</v>
      </c>
      <c r="F386" s="141">
        <f t="shared" si="14"/>
        <v>501.20000000000027</v>
      </c>
      <c r="G386" s="141">
        <v>0</v>
      </c>
      <c r="H386" s="219">
        <v>35371.590788246111</v>
      </c>
      <c r="I386" s="386">
        <v>6001.061881751999</v>
      </c>
      <c r="J386" s="389">
        <v>4220.7097088609326</v>
      </c>
      <c r="K386" s="399"/>
      <c r="L386" s="390"/>
      <c r="M386" s="390"/>
      <c r="N386" s="402"/>
    </row>
    <row r="387" spans="1:14" outlineLevel="2" x14ac:dyDescent="0.25">
      <c r="A387" s="113" t="s">
        <v>1849</v>
      </c>
      <c r="B387" s="155">
        <v>9</v>
      </c>
      <c r="C387" s="141">
        <f t="shared" si="13"/>
        <v>4387.3</v>
      </c>
      <c r="D387" s="141">
        <v>4387.3</v>
      </c>
      <c r="E387" s="141">
        <v>3941</v>
      </c>
      <c r="F387" s="141">
        <f t="shared" si="14"/>
        <v>446.30000000000018</v>
      </c>
      <c r="G387" s="141">
        <v>0</v>
      </c>
      <c r="H387" s="219">
        <v>30506.375635663251</v>
      </c>
      <c r="I387" s="386">
        <v>4251.2854441680001</v>
      </c>
      <c r="J387" s="389">
        <v>3244.5784452896769</v>
      </c>
      <c r="K387" s="399"/>
      <c r="L387" s="390"/>
      <c r="M387" s="390"/>
      <c r="N387" s="402"/>
    </row>
    <row r="388" spans="1:14" outlineLevel="2" x14ac:dyDescent="0.25">
      <c r="A388" s="113" t="s">
        <v>1850</v>
      </c>
      <c r="B388" s="155">
        <v>9</v>
      </c>
      <c r="C388" s="141">
        <f t="shared" si="13"/>
        <v>3936.36</v>
      </c>
      <c r="D388" s="141">
        <v>3936.36</v>
      </c>
      <c r="E388" s="141">
        <v>3499.76</v>
      </c>
      <c r="F388" s="141">
        <f t="shared" si="14"/>
        <v>436.59999999999991</v>
      </c>
      <c r="G388" s="141">
        <v>0</v>
      </c>
      <c r="H388" s="219">
        <v>33700.419597944776</v>
      </c>
      <c r="I388" s="386">
        <v>5841.2533248720001</v>
      </c>
      <c r="J388" s="389">
        <v>4205.7675555867718</v>
      </c>
      <c r="K388" s="399"/>
      <c r="L388" s="390"/>
      <c r="M388" s="390"/>
      <c r="N388" s="402"/>
    </row>
    <row r="389" spans="1:14" outlineLevel="2" x14ac:dyDescent="0.25">
      <c r="A389" s="113" t="s">
        <v>1851</v>
      </c>
      <c r="B389" s="155">
        <v>9</v>
      </c>
      <c r="C389" s="141">
        <f t="shared" si="13"/>
        <v>6307.74</v>
      </c>
      <c r="D389" s="141">
        <v>6307.74</v>
      </c>
      <c r="E389" s="141">
        <v>5617.75</v>
      </c>
      <c r="F389" s="141">
        <f t="shared" si="14"/>
        <v>689.98999999999978</v>
      </c>
      <c r="G389" s="141">
        <v>0</v>
      </c>
      <c r="H389" s="219">
        <v>45913.096748366101</v>
      </c>
      <c r="I389" s="386">
        <v>12001.385971385998</v>
      </c>
      <c r="J389" s="389">
        <v>3467.4889074249058</v>
      </c>
      <c r="K389" s="399"/>
      <c r="L389" s="390"/>
      <c r="M389" s="390"/>
      <c r="N389" s="402"/>
    </row>
    <row r="390" spans="1:14" outlineLevel="2" x14ac:dyDescent="0.25">
      <c r="A390" s="113" t="s">
        <v>1852</v>
      </c>
      <c r="B390" s="155">
        <v>9</v>
      </c>
      <c r="C390" s="141">
        <f t="shared" si="13"/>
        <v>6324.72</v>
      </c>
      <c r="D390" s="141">
        <v>6280.52</v>
      </c>
      <c r="E390" s="141">
        <v>5627.23</v>
      </c>
      <c r="F390" s="141">
        <f t="shared" si="14"/>
        <v>653.29000000000087</v>
      </c>
      <c r="G390" s="141">
        <v>44.2</v>
      </c>
      <c r="H390" s="219">
        <v>45181.295003826221</v>
      </c>
      <c r="I390" s="386">
        <v>11931.226117146</v>
      </c>
      <c r="J390" s="389">
        <v>3807.0499715850287</v>
      </c>
      <c r="K390" s="399"/>
      <c r="L390" s="390"/>
      <c r="M390" s="390"/>
      <c r="N390" s="402"/>
    </row>
    <row r="391" spans="1:14" outlineLevel="2" x14ac:dyDescent="0.25">
      <c r="A391" s="113" t="s">
        <v>1853</v>
      </c>
      <c r="B391" s="155">
        <v>9</v>
      </c>
      <c r="C391" s="141">
        <f t="shared" si="13"/>
        <v>6335.19</v>
      </c>
      <c r="D391" s="141">
        <v>6335.19</v>
      </c>
      <c r="E391" s="141">
        <v>5643.22</v>
      </c>
      <c r="F391" s="141">
        <f t="shared" si="14"/>
        <v>691.96999999999935</v>
      </c>
      <c r="G391" s="141">
        <v>0</v>
      </c>
      <c r="H391" s="219">
        <v>42298.90488181261</v>
      </c>
      <c r="I391" s="386">
        <v>9294.3849286259992</v>
      </c>
      <c r="J391" s="389">
        <v>3938.913372197198</v>
      </c>
      <c r="K391" s="399"/>
      <c r="L391" s="390"/>
      <c r="M391" s="390"/>
      <c r="N391" s="402"/>
    </row>
    <row r="392" spans="1:14" outlineLevel="2" x14ac:dyDescent="0.25">
      <c r="A392" s="113" t="s">
        <v>1854</v>
      </c>
      <c r="B392" s="155">
        <v>9</v>
      </c>
      <c r="C392" s="141">
        <f t="shared" si="13"/>
        <v>6347.35</v>
      </c>
      <c r="D392" s="141">
        <v>6232.25</v>
      </c>
      <c r="E392" s="141">
        <v>5656.19</v>
      </c>
      <c r="F392" s="141">
        <f t="shared" si="14"/>
        <v>576.0600000000004</v>
      </c>
      <c r="G392" s="141">
        <v>115.1</v>
      </c>
      <c r="H392" s="219">
        <v>41550.280009330607</v>
      </c>
      <c r="I392" s="386">
        <v>8288.7603511859998</v>
      </c>
      <c r="J392" s="389">
        <v>3405.8049130149911</v>
      </c>
      <c r="K392" s="399"/>
      <c r="L392" s="390"/>
      <c r="M392" s="390"/>
      <c r="N392" s="402"/>
    </row>
    <row r="393" spans="1:14" outlineLevel="2" x14ac:dyDescent="0.25">
      <c r="A393" s="113" t="s">
        <v>1855</v>
      </c>
      <c r="B393" s="155">
        <v>9</v>
      </c>
      <c r="C393" s="141">
        <f t="shared" si="13"/>
        <v>2405.4</v>
      </c>
      <c r="D393" s="141">
        <v>2076.5</v>
      </c>
      <c r="E393" s="141">
        <v>2076.5</v>
      </c>
      <c r="F393" s="141">
        <f t="shared" si="14"/>
        <v>0</v>
      </c>
      <c r="G393" s="141">
        <v>328.9</v>
      </c>
      <c r="H393" s="219">
        <v>18311.791280689373</v>
      </c>
      <c r="I393" s="386">
        <v>3427.0026262920001</v>
      </c>
      <c r="J393" s="389">
        <v>2184.3913664354545</v>
      </c>
      <c r="K393" s="399" t="s">
        <v>1875</v>
      </c>
      <c r="L393" s="399" t="s">
        <v>1876</v>
      </c>
      <c r="M393" s="390"/>
      <c r="N393" s="402"/>
    </row>
    <row r="394" spans="1:14" outlineLevel="1" x14ac:dyDescent="0.25">
      <c r="A394" s="462">
        <v>72</v>
      </c>
      <c r="B394" s="155" t="s">
        <v>2335</v>
      </c>
      <c r="C394" s="141">
        <f t="shared" ref="C394:J394" si="15">SUBTOTAL(9,C322:C393)</f>
        <v>424494.16999999993</v>
      </c>
      <c r="D394" s="141">
        <f t="shared" si="15"/>
        <v>421995.02999999997</v>
      </c>
      <c r="E394" s="141">
        <f t="shared" si="15"/>
        <v>377848.43</v>
      </c>
      <c r="F394" s="141">
        <f t="shared" si="15"/>
        <v>44146.600000000013</v>
      </c>
      <c r="G394" s="141">
        <f t="shared" si="15"/>
        <v>2499.14</v>
      </c>
      <c r="H394" s="385">
        <f t="shared" si="15"/>
        <v>3383181.1112028137</v>
      </c>
      <c r="I394" s="386">
        <f t="shared" si="15"/>
        <v>648617.10771576595</v>
      </c>
      <c r="J394" s="389">
        <f t="shared" si="15"/>
        <v>368360.79208484775</v>
      </c>
      <c r="K394" s="400">
        <f>(H394-I394-J394)/C394+J394/D394</f>
        <v>6.4470744337241044</v>
      </c>
      <c r="L394" s="400">
        <f>K394+I394/E394</f>
        <v>8.1636810310196548</v>
      </c>
      <c r="M394" s="400">
        <f>(H394-I394-J394)/C394</f>
        <v>5.57417128108544</v>
      </c>
      <c r="N394" s="402">
        <f>K394*F394+L394*E394+M394*G394</f>
        <v>3383181.1112028146</v>
      </c>
    </row>
    <row r="395" spans="1:14" outlineLevel="2" x14ac:dyDescent="0.25">
      <c r="A395" s="113" t="s">
        <v>1856</v>
      </c>
      <c r="B395" s="155">
        <v>10</v>
      </c>
      <c r="C395" s="141">
        <f t="shared" si="13"/>
        <v>2696.4</v>
      </c>
      <c r="D395" s="141">
        <v>2635.5</v>
      </c>
      <c r="E395" s="141">
        <v>2426.8000000000002</v>
      </c>
      <c r="F395" s="141">
        <f t="shared" si="14"/>
        <v>208.69999999999982</v>
      </c>
      <c r="G395" s="141">
        <v>60.9</v>
      </c>
      <c r="H395" s="219">
        <v>19357.456746490698</v>
      </c>
      <c r="I395" s="386">
        <v>2958.0174101520001</v>
      </c>
      <c r="J395" s="389">
        <v>2466.5288816780135</v>
      </c>
      <c r="K395" s="399"/>
      <c r="L395" s="390"/>
      <c r="M395" s="390"/>
      <c r="N395" s="402"/>
    </row>
    <row r="396" spans="1:14" outlineLevel="2" x14ac:dyDescent="0.25">
      <c r="A396" s="113" t="s">
        <v>1857</v>
      </c>
      <c r="B396" s="155">
        <v>10</v>
      </c>
      <c r="C396" s="141">
        <f t="shared" si="13"/>
        <v>2605.5</v>
      </c>
      <c r="D396" s="141">
        <v>2605.5</v>
      </c>
      <c r="E396" s="141">
        <v>2115.1999999999998</v>
      </c>
      <c r="F396" s="141">
        <f t="shared" si="14"/>
        <v>490.30000000000018</v>
      </c>
      <c r="G396" s="141">
        <v>0</v>
      </c>
      <c r="H396" s="219">
        <v>16865.061267595192</v>
      </c>
      <c r="I396" s="386">
        <v>3000.5309408759995</v>
      </c>
      <c r="J396" s="389">
        <v>1980.7191294717204</v>
      </c>
      <c r="K396" s="399"/>
      <c r="L396" s="390"/>
      <c r="M396" s="390"/>
      <c r="N396" s="402"/>
    </row>
    <row r="397" spans="1:14" outlineLevel="2" x14ac:dyDescent="0.25">
      <c r="A397" s="113" t="s">
        <v>1858</v>
      </c>
      <c r="B397" s="155">
        <v>10</v>
      </c>
      <c r="C397" s="141">
        <f t="shared" si="13"/>
        <v>4661.7</v>
      </c>
      <c r="D397" s="141">
        <v>4661.7</v>
      </c>
      <c r="E397" s="141">
        <v>4251.7</v>
      </c>
      <c r="F397" s="141">
        <f t="shared" si="14"/>
        <v>410</v>
      </c>
      <c r="G397" s="141">
        <v>0</v>
      </c>
      <c r="H397" s="219">
        <v>31721.590813070521</v>
      </c>
      <c r="I397" s="386">
        <v>5282.2574703359996</v>
      </c>
      <c r="J397" s="389">
        <v>4219.2626700059009</v>
      </c>
      <c r="K397" s="399"/>
      <c r="L397" s="390"/>
      <c r="M397" s="390"/>
      <c r="N397" s="402"/>
    </row>
    <row r="398" spans="1:14" outlineLevel="2" x14ac:dyDescent="0.25">
      <c r="A398" s="113" t="s">
        <v>1859</v>
      </c>
      <c r="B398" s="155">
        <v>10</v>
      </c>
      <c r="C398" s="141">
        <f t="shared" si="13"/>
        <v>4850.6500000000005</v>
      </c>
      <c r="D398" s="141">
        <v>4786.05</v>
      </c>
      <c r="E398" s="141">
        <v>4445.1499999999996</v>
      </c>
      <c r="F398" s="141">
        <f t="shared" si="14"/>
        <v>340.90000000000055</v>
      </c>
      <c r="G398" s="141">
        <v>64.599999999999994</v>
      </c>
      <c r="H398" s="219">
        <v>36957.020031930617</v>
      </c>
      <c r="I398" s="386">
        <v>6512.3935813440003</v>
      </c>
      <c r="J398" s="389">
        <v>4339.1201836726668</v>
      </c>
      <c r="K398" s="399"/>
      <c r="L398" s="390"/>
      <c r="M398" s="390"/>
      <c r="N398" s="402"/>
    </row>
    <row r="399" spans="1:14" outlineLevel="2" x14ac:dyDescent="0.25">
      <c r="A399" s="113" t="s">
        <v>1860</v>
      </c>
      <c r="B399" s="155">
        <v>10</v>
      </c>
      <c r="C399" s="141">
        <f t="shared" si="13"/>
        <v>2744.2</v>
      </c>
      <c r="D399" s="141">
        <v>2744.2</v>
      </c>
      <c r="E399" s="141">
        <v>2472.6999999999998</v>
      </c>
      <c r="F399" s="141">
        <f t="shared" si="14"/>
        <v>271.5</v>
      </c>
      <c r="G399" s="141">
        <v>0</v>
      </c>
      <c r="H399" s="219">
        <v>19287.044811873184</v>
      </c>
      <c r="I399" s="386">
        <v>2713.2374742480001</v>
      </c>
      <c r="J399" s="389">
        <v>2764.833544303614</v>
      </c>
      <c r="K399" s="399"/>
      <c r="L399" s="390"/>
      <c r="M399" s="390"/>
      <c r="N399" s="402"/>
    </row>
    <row r="400" spans="1:14" outlineLevel="2" x14ac:dyDescent="0.25">
      <c r="A400" s="113" t="s">
        <v>1861</v>
      </c>
      <c r="B400" s="155">
        <v>10</v>
      </c>
      <c r="C400" s="141">
        <f t="shared" ref="C400:C412" si="16">D400+G400</f>
        <v>7111.44</v>
      </c>
      <c r="D400" s="141">
        <v>7111.44</v>
      </c>
      <c r="E400" s="141">
        <v>6485.6</v>
      </c>
      <c r="F400" s="141">
        <f t="shared" si="14"/>
        <v>625.83999999999924</v>
      </c>
      <c r="G400" s="141">
        <v>0</v>
      </c>
      <c r="H400" s="219">
        <v>53523.877990436726</v>
      </c>
      <c r="I400" s="386">
        <v>9675.0438996960002</v>
      </c>
      <c r="J400" s="389">
        <v>7204.3044970622286</v>
      </c>
      <c r="K400" s="399"/>
      <c r="L400" s="390"/>
      <c r="M400" s="390"/>
      <c r="N400" s="402"/>
    </row>
    <row r="401" spans="1:14" outlineLevel="2" x14ac:dyDescent="0.25">
      <c r="A401" s="113" t="s">
        <v>1862</v>
      </c>
      <c r="B401" s="155">
        <v>10</v>
      </c>
      <c r="C401" s="141">
        <f t="shared" si="16"/>
        <v>9469.1</v>
      </c>
      <c r="D401" s="141">
        <v>9469.1</v>
      </c>
      <c r="E401" s="141">
        <v>8480.2000000000007</v>
      </c>
      <c r="F401" s="141">
        <f t="shared" si="14"/>
        <v>988.89999999999964</v>
      </c>
      <c r="G401" s="141">
        <v>0</v>
      </c>
      <c r="H401" s="219">
        <v>58524.95221589967</v>
      </c>
      <c r="I401" s="386">
        <v>8179.0938171179996</v>
      </c>
      <c r="J401" s="389">
        <v>7598.0512782774804</v>
      </c>
      <c r="K401" s="399"/>
      <c r="L401" s="390"/>
      <c r="M401" s="390"/>
      <c r="N401" s="402"/>
    </row>
    <row r="402" spans="1:14" outlineLevel="2" x14ac:dyDescent="0.25">
      <c r="A402" s="113" t="s">
        <v>1863</v>
      </c>
      <c r="B402" s="155">
        <v>10</v>
      </c>
      <c r="C402" s="141">
        <f t="shared" si="16"/>
        <v>6921.8</v>
      </c>
      <c r="D402" s="141">
        <v>6921.8</v>
      </c>
      <c r="E402" s="141">
        <v>6275</v>
      </c>
      <c r="F402" s="141">
        <f t="shared" si="14"/>
        <v>646.80000000000018</v>
      </c>
      <c r="G402" s="141">
        <v>0</v>
      </c>
      <c r="H402" s="219">
        <v>53568.422308497626</v>
      </c>
      <c r="I402" s="386">
        <v>8607.4447843440012</v>
      </c>
      <c r="J402" s="389">
        <v>6632.5903943609765</v>
      </c>
      <c r="K402" s="399"/>
      <c r="L402" s="390"/>
      <c r="M402" s="390"/>
      <c r="N402" s="402"/>
    </row>
    <row r="403" spans="1:14" outlineLevel="2" x14ac:dyDescent="0.25">
      <c r="A403" s="113" t="s">
        <v>1864</v>
      </c>
      <c r="B403" s="155">
        <v>10</v>
      </c>
      <c r="C403" s="141">
        <f t="shared" si="16"/>
        <v>5265.4</v>
      </c>
      <c r="D403" s="141">
        <v>5062.2</v>
      </c>
      <c r="E403" s="141">
        <v>4750.3999999999996</v>
      </c>
      <c r="F403" s="141">
        <f t="shared" si="14"/>
        <v>311.80000000000018</v>
      </c>
      <c r="G403" s="141">
        <v>203.2</v>
      </c>
      <c r="H403" s="219">
        <v>38691.17879861164</v>
      </c>
      <c r="I403" s="386">
        <v>6383.7671819040006</v>
      </c>
      <c r="J403" s="389">
        <v>4308.1097820627383</v>
      </c>
      <c r="K403" s="399"/>
      <c r="L403" s="390"/>
      <c r="M403" s="390"/>
      <c r="N403" s="402"/>
    </row>
    <row r="404" spans="1:14" outlineLevel="2" x14ac:dyDescent="0.25">
      <c r="A404" s="113" t="s">
        <v>1865</v>
      </c>
      <c r="B404" s="155">
        <v>10</v>
      </c>
      <c r="C404" s="141">
        <f t="shared" si="16"/>
        <v>6742.76</v>
      </c>
      <c r="D404" s="141">
        <v>6677.85</v>
      </c>
      <c r="E404" s="141">
        <v>6064.1</v>
      </c>
      <c r="F404" s="141">
        <f t="shared" si="14"/>
        <v>613.75</v>
      </c>
      <c r="G404" s="141">
        <v>64.91</v>
      </c>
      <c r="H404" s="219">
        <v>51924.880147530879</v>
      </c>
      <c r="I404" s="386">
        <v>6608.1534300179992</v>
      </c>
      <c r="J404" s="389">
        <v>7077.5027012907249</v>
      </c>
      <c r="K404" s="399"/>
      <c r="L404" s="390"/>
      <c r="M404" s="390"/>
      <c r="N404" s="402"/>
    </row>
    <row r="405" spans="1:14" outlineLevel="2" x14ac:dyDescent="0.25">
      <c r="A405" s="113" t="s">
        <v>1866</v>
      </c>
      <c r="B405" s="155">
        <v>10</v>
      </c>
      <c r="C405" s="141">
        <f t="shared" si="16"/>
        <v>4396.8</v>
      </c>
      <c r="D405" s="141">
        <v>4396.8</v>
      </c>
      <c r="E405" s="141">
        <v>4002.5</v>
      </c>
      <c r="F405" s="141">
        <f t="shared" si="14"/>
        <v>394.30000000000018</v>
      </c>
      <c r="G405" s="141">
        <v>0</v>
      </c>
      <c r="H405" s="219">
        <v>35366.10103679054</v>
      </c>
      <c r="I405" s="386">
        <v>5939.4214383840008</v>
      </c>
      <c r="J405" s="389">
        <v>4485.5693945004978</v>
      </c>
      <c r="K405" s="399"/>
      <c r="L405" s="390"/>
      <c r="M405" s="390"/>
      <c r="N405" s="402"/>
    </row>
    <row r="406" spans="1:14" outlineLevel="2" x14ac:dyDescent="0.25">
      <c r="A406" s="113" t="s">
        <v>1867</v>
      </c>
      <c r="B406" s="155">
        <v>10</v>
      </c>
      <c r="C406" s="141">
        <f t="shared" si="16"/>
        <v>6770.3499999999995</v>
      </c>
      <c r="D406" s="141">
        <v>6584.95</v>
      </c>
      <c r="E406" s="141">
        <v>6358.65</v>
      </c>
      <c r="F406" s="141">
        <f t="shared" si="14"/>
        <v>226.30000000000018</v>
      </c>
      <c r="G406" s="141">
        <v>185.4</v>
      </c>
      <c r="H406" s="219">
        <v>47851.879394589472</v>
      </c>
      <c r="I406" s="386">
        <v>8784.2504011499987</v>
      </c>
      <c r="J406" s="389">
        <v>6010.9405443099431</v>
      </c>
      <c r="K406" s="399"/>
      <c r="L406" s="390"/>
      <c r="M406" s="390"/>
      <c r="N406" s="402"/>
    </row>
    <row r="407" spans="1:14" outlineLevel="2" x14ac:dyDescent="0.25">
      <c r="A407" s="113" t="s">
        <v>1868</v>
      </c>
      <c r="B407" s="155">
        <v>10</v>
      </c>
      <c r="C407" s="141">
        <f t="shared" si="16"/>
        <v>9955.5999999999985</v>
      </c>
      <c r="D407" s="141">
        <v>8350.2999999999993</v>
      </c>
      <c r="E407" s="141">
        <v>8350.2999999999993</v>
      </c>
      <c r="F407" s="141">
        <f t="shared" si="14"/>
        <v>0</v>
      </c>
      <c r="G407" s="141">
        <v>1605.3</v>
      </c>
      <c r="H407" s="219">
        <v>69148.810564843559</v>
      </c>
      <c r="I407" s="386">
        <v>12159.022913730001</v>
      </c>
      <c r="J407" s="389">
        <v>8074.6693339235489</v>
      </c>
      <c r="K407" s="399" t="s">
        <v>1875</v>
      </c>
      <c r="L407" s="399" t="s">
        <v>1876</v>
      </c>
      <c r="M407" s="390"/>
      <c r="N407" s="402"/>
    </row>
    <row r="408" spans="1:14" outlineLevel="1" x14ac:dyDescent="0.25">
      <c r="A408" s="461">
        <v>13</v>
      </c>
      <c r="B408" s="155" t="s">
        <v>2336</v>
      </c>
      <c r="C408" s="141">
        <f t="shared" ref="C408:J408" si="17">SUBTOTAL(9,C395:C407)</f>
        <v>74191.700000000012</v>
      </c>
      <c r="D408" s="141">
        <f t="shared" si="17"/>
        <v>72007.39</v>
      </c>
      <c r="E408" s="141">
        <f t="shared" si="17"/>
        <v>66478.3</v>
      </c>
      <c r="F408" s="141">
        <f t="shared" si="17"/>
        <v>5529.09</v>
      </c>
      <c r="G408" s="141">
        <f t="shared" si="17"/>
        <v>2184.31</v>
      </c>
      <c r="H408" s="385">
        <f t="shared" si="17"/>
        <v>532788.27612816019</v>
      </c>
      <c r="I408" s="386">
        <f t="shared" si="17"/>
        <v>86802.634743300005</v>
      </c>
      <c r="J408" s="389">
        <f t="shared" si="17"/>
        <v>67162.202334920046</v>
      </c>
      <c r="K408" s="400">
        <f>(H408-I408-J408)/C408+J408/D408</f>
        <v>6.0387209744031924</v>
      </c>
      <c r="L408" s="400">
        <f>K408+I408/E408</f>
        <v>7.3444498324410787</v>
      </c>
      <c r="M408" s="400">
        <f>(H408-I408-J408)/C408</f>
        <v>5.106008341228736</v>
      </c>
      <c r="N408" s="402">
        <f>K408*F408+L408*E408+M408*G408</f>
        <v>532788.27612816007</v>
      </c>
    </row>
    <row r="409" spans="1:14" outlineLevel="2" x14ac:dyDescent="0.25">
      <c r="A409" s="113" t="s">
        <v>1869</v>
      </c>
      <c r="B409" s="155">
        <v>14</v>
      </c>
      <c r="C409" s="141">
        <f t="shared" si="16"/>
        <v>4357.8100000000004</v>
      </c>
      <c r="D409" s="141">
        <v>3895.01</v>
      </c>
      <c r="E409" s="141">
        <v>3895.01</v>
      </c>
      <c r="F409" s="141">
        <f t="shared" si="14"/>
        <v>0</v>
      </c>
      <c r="G409" s="141">
        <v>462.8</v>
      </c>
      <c r="H409" s="219">
        <v>31610.54419430485</v>
      </c>
      <c r="I409" s="386">
        <v>7123.7030732280009</v>
      </c>
      <c r="J409" s="389">
        <v>3964.3702191495736</v>
      </c>
      <c r="K409" s="399"/>
      <c r="L409" s="390"/>
      <c r="M409" s="390"/>
      <c r="N409" s="402"/>
    </row>
    <row r="410" spans="1:14" outlineLevel="2" x14ac:dyDescent="0.25">
      <c r="A410" s="113" t="s">
        <v>1870</v>
      </c>
      <c r="B410" s="155">
        <v>14</v>
      </c>
      <c r="C410" s="141">
        <f t="shared" si="16"/>
        <v>5222.9000000000005</v>
      </c>
      <c r="D410" s="141">
        <v>5047.1000000000004</v>
      </c>
      <c r="E410" s="141">
        <v>5047.1000000000004</v>
      </c>
      <c r="F410" s="141">
        <f t="shared" si="14"/>
        <v>0</v>
      </c>
      <c r="G410" s="141">
        <v>175.8</v>
      </c>
      <c r="H410" s="219">
        <v>33875.864928917763</v>
      </c>
      <c r="I410" s="386">
        <v>5937.2219826359997</v>
      </c>
      <c r="J410" s="389">
        <v>5003.4164893015713</v>
      </c>
      <c r="K410" s="399" t="s">
        <v>1875</v>
      </c>
      <c r="L410" s="399" t="s">
        <v>1876</v>
      </c>
      <c r="M410" s="390"/>
      <c r="N410" s="402"/>
    </row>
    <row r="411" spans="1:14" outlineLevel="1" x14ac:dyDescent="0.25">
      <c r="A411" s="113">
        <v>2</v>
      </c>
      <c r="B411" s="155" t="s">
        <v>2337</v>
      </c>
      <c r="C411" s="141">
        <f t="shared" ref="C411:J411" si="18">SUBTOTAL(9,C409:C410)</f>
        <v>9580.7100000000009</v>
      </c>
      <c r="D411" s="141">
        <f t="shared" si="18"/>
        <v>8942.11</v>
      </c>
      <c r="E411" s="141">
        <f t="shared" si="18"/>
        <v>8942.11</v>
      </c>
      <c r="F411" s="141">
        <f t="shared" si="18"/>
        <v>0</v>
      </c>
      <c r="G411" s="141">
        <f t="shared" si="18"/>
        <v>638.6</v>
      </c>
      <c r="H411" s="385">
        <f t="shared" si="18"/>
        <v>65486.409123222613</v>
      </c>
      <c r="I411" s="386">
        <f t="shared" si="18"/>
        <v>13060.925055864001</v>
      </c>
      <c r="J411" s="389">
        <f t="shared" si="18"/>
        <v>8967.7867084511454</v>
      </c>
      <c r="K411" s="400">
        <f>(H411-I411-J411)/C411+J411/D411</f>
        <v>5.5388293526509731</v>
      </c>
      <c r="L411" s="400">
        <f>K411+I411/E411</f>
        <v>6.9994382084874589</v>
      </c>
      <c r="M411" s="400">
        <f>(H411-I411-J411)/C411</f>
        <v>4.5359579153222951</v>
      </c>
      <c r="N411" s="402">
        <f>K411*F411+L411*E411+M411*G411</f>
        <v>65486.409123222613</v>
      </c>
    </row>
    <row r="412" spans="1:14" outlineLevel="2" x14ac:dyDescent="0.25">
      <c r="A412" s="113" t="s">
        <v>1871</v>
      </c>
      <c r="B412" s="155">
        <v>16</v>
      </c>
      <c r="C412" s="141">
        <f t="shared" si="16"/>
        <v>5256.18</v>
      </c>
      <c r="D412" s="141">
        <v>4414.38</v>
      </c>
      <c r="E412" s="141">
        <v>4414.38</v>
      </c>
      <c r="F412" s="141">
        <f t="shared" si="14"/>
        <v>0</v>
      </c>
      <c r="G412" s="141">
        <v>841.8</v>
      </c>
      <c r="H412" s="385">
        <v>40918.034289011477</v>
      </c>
      <c r="I412" s="386">
        <v>9954.6253505999994</v>
      </c>
      <c r="J412" s="389">
        <v>5708.1360068484564</v>
      </c>
      <c r="K412" s="399"/>
      <c r="L412" s="390"/>
      <c r="M412" s="390"/>
      <c r="N412" s="402"/>
    </row>
    <row r="413" spans="1:14" outlineLevel="1" x14ac:dyDescent="0.25">
      <c r="A413" s="113">
        <v>1</v>
      </c>
      <c r="B413" s="155" t="s">
        <v>2338</v>
      </c>
      <c r="C413" s="141">
        <f t="shared" ref="C413:J413" si="19">SUBTOTAL(9,C412:C412)</f>
        <v>5256.18</v>
      </c>
      <c r="D413" s="141">
        <f t="shared" si="19"/>
        <v>4414.38</v>
      </c>
      <c r="E413" s="141">
        <f t="shared" si="19"/>
        <v>4414.38</v>
      </c>
      <c r="F413" s="141">
        <f t="shared" si="19"/>
        <v>0</v>
      </c>
      <c r="G413" s="141">
        <f t="shared" si="19"/>
        <v>841.8</v>
      </c>
      <c r="H413" s="385">
        <f t="shared" si="19"/>
        <v>40918.034289011477</v>
      </c>
      <c r="I413" s="386">
        <f t="shared" si="19"/>
        <v>9954.6253505999994</v>
      </c>
      <c r="J413" s="386">
        <f t="shared" si="19"/>
        <v>5708.1360068484564</v>
      </c>
      <c r="K413" s="400">
        <f>(H413-I413-J413)/C413+J413/D413</f>
        <v>6.0979497816382002</v>
      </c>
      <c r="L413" s="400">
        <f>K413+I413/E413</f>
        <v>8.3529947371245878</v>
      </c>
      <c r="M413" s="400">
        <f>(H413-I413-J413)/C413</f>
        <v>4.8048721565020642</v>
      </c>
      <c r="N413" s="402">
        <f>K413*F413+L413*E413+M413*G413</f>
        <v>40918.034289011477</v>
      </c>
    </row>
    <row r="414" spans="1:14" s="396" customFormat="1" x14ac:dyDescent="0.25">
      <c r="A414" s="113"/>
      <c r="B414" s="155" t="s">
        <v>2339</v>
      </c>
      <c r="C414" s="141">
        <f t="shared" ref="C414:J414" si="20">SUBTOTAL(9,C7:C412)</f>
        <v>1014668.1300000002</v>
      </c>
      <c r="D414" s="141">
        <f t="shared" si="20"/>
        <v>964970.89000000025</v>
      </c>
      <c r="E414" s="141">
        <f t="shared" si="20"/>
        <v>479165.95999999996</v>
      </c>
      <c r="F414" s="141">
        <f t="shared" si="20"/>
        <v>52630.140000000021</v>
      </c>
      <c r="G414" s="141">
        <f t="shared" si="20"/>
        <v>49697.240000000013</v>
      </c>
      <c r="H414" s="394">
        <f t="shared" si="20"/>
        <v>6797186.7093672864</v>
      </c>
      <c r="I414" s="395">
        <f t="shared" si="20"/>
        <v>794601.77896625432</v>
      </c>
      <c r="J414" s="395">
        <f t="shared" si="20"/>
        <v>720874.62657925452</v>
      </c>
      <c r="K414" s="400"/>
      <c r="L414" s="400"/>
      <c r="M414" s="400"/>
      <c r="N414" s="402">
        <f>SUM(N7:N413)</f>
        <v>6797186.7093672855</v>
      </c>
    </row>
    <row r="416" spans="1:14" x14ac:dyDescent="0.25">
      <c r="N416" s="401">
        <f>складові!FP406</f>
        <v>6768928.5653043725</v>
      </c>
    </row>
    <row r="417" spans="1:14" x14ac:dyDescent="0.25">
      <c r="J417" s="383"/>
      <c r="K417" s="399" t="s">
        <v>1875</v>
      </c>
      <c r="L417" s="399" t="s">
        <v>1876</v>
      </c>
      <c r="M417" s="399" t="s">
        <v>1075</v>
      </c>
    </row>
    <row r="418" spans="1:14" x14ac:dyDescent="0.25">
      <c r="J418" s="383">
        <f>K418+L418+M418</f>
        <v>6797186.7093672855</v>
      </c>
      <c r="K418" s="405">
        <f>K121*D121+K168*D168+K178*D178+K217*D217+K314*D314+K316*D316+K321*F321+K394*F394+K408*F408+K411*F411+K413*F413</f>
        <v>2693113.1541650649</v>
      </c>
      <c r="L418" s="405">
        <f>L321*E321+L394*E394+L408*E408+L411*E411+L413*E413</f>
        <v>3853758.6757389619</v>
      </c>
      <c r="M418" s="404">
        <f>M121*G121+M168*G168+M178*G178+M217*G217+M314*G314+M316*G316+M321*G321+M394*G394+M408*G408+M411*G411+M413*G413</f>
        <v>250314.87946325861</v>
      </c>
    </row>
    <row r="419" spans="1:14" x14ac:dyDescent="0.25">
      <c r="A419" s="187"/>
      <c r="B419" s="238" t="s">
        <v>2354</v>
      </c>
      <c r="C419" s="86" t="s">
        <v>1875</v>
      </c>
      <c r="D419" s="86" t="s">
        <v>1876</v>
      </c>
      <c r="E419" s="86" t="s">
        <v>1075</v>
      </c>
      <c r="J419" s="383">
        <f>K419+L419+M419</f>
        <v>1014668.1299999999</v>
      </c>
      <c r="K419" s="405">
        <f>D121+D168+D178+D217+D314+D316+F321+F394+F408+F411+F413</f>
        <v>485804.93</v>
      </c>
      <c r="L419" s="405">
        <f>E321+E394+E408+E411+E413</f>
        <v>479165.95999999996</v>
      </c>
      <c r="M419" s="404">
        <f>G414</f>
        <v>49697.240000000013</v>
      </c>
    </row>
    <row r="420" spans="1:14" x14ac:dyDescent="0.25">
      <c r="A420" s="187" t="s">
        <v>2242</v>
      </c>
      <c r="B420" s="86">
        <f>N121</f>
        <v>47540.752265713949</v>
      </c>
      <c r="C420" s="86">
        <f>K121</f>
        <v>2.0662543610887076</v>
      </c>
      <c r="D420" s="86"/>
      <c r="E420" s="86">
        <f>M121</f>
        <v>2.0662543610887076</v>
      </c>
      <c r="J420" s="383">
        <f>J418/J419</f>
        <v>6.6989259920554378</v>
      </c>
      <c r="K420" s="404">
        <f>K418/K419</f>
        <v>5.5436101773711206</v>
      </c>
      <c r="L420" s="404">
        <f>L418/L419</f>
        <v>8.0426386626858104</v>
      </c>
      <c r="M420" s="404">
        <f>M418/M419</f>
        <v>5.0367963988193019</v>
      </c>
    </row>
    <row r="421" spans="1:14" x14ac:dyDescent="0.25">
      <c r="A421" s="187" t="s">
        <v>2344</v>
      </c>
      <c r="B421" s="86">
        <f>N168</f>
        <v>146041.56454729574</v>
      </c>
      <c r="C421" s="86">
        <f>K168</f>
        <v>6.9070340972527768</v>
      </c>
      <c r="D421" s="86"/>
      <c r="E421" s="86">
        <f>M168</f>
        <v>6.26752210955447</v>
      </c>
    </row>
    <row r="422" spans="1:14" x14ac:dyDescent="0.25">
      <c r="A422" s="187" t="s">
        <v>2345</v>
      </c>
      <c r="B422" s="86">
        <f>N178</f>
        <v>80540.344005272695</v>
      </c>
      <c r="C422" s="86">
        <f>K178</f>
        <v>6.6612965316567436</v>
      </c>
      <c r="D422" s="86"/>
      <c r="E422" s="86">
        <f>M178</f>
        <v>5.7453975288660803</v>
      </c>
    </row>
    <row r="423" spans="1:14" x14ac:dyDescent="0.25">
      <c r="A423" s="187" t="s">
        <v>2346</v>
      </c>
      <c r="B423" s="86">
        <f>N217</f>
        <v>487932.87842138292</v>
      </c>
      <c r="C423" s="86">
        <f>K217</f>
        <v>5.7890038487110136</v>
      </c>
      <c r="D423" s="86"/>
      <c r="E423" s="86">
        <f>M217</f>
        <v>5.0994998285212336</v>
      </c>
    </row>
    <row r="424" spans="1:14" x14ac:dyDescent="0.25">
      <c r="A424" s="187" t="s">
        <v>2347</v>
      </c>
      <c r="B424" s="86">
        <f>N314</f>
        <v>1797703.0670261527</v>
      </c>
      <c r="C424" s="86">
        <f>K314</f>
        <v>5.4803203988711591</v>
      </c>
      <c r="D424" s="86"/>
      <c r="E424" s="86">
        <f>M314</f>
        <v>4.9130710349313071</v>
      </c>
    </row>
    <row r="425" spans="1:14" x14ac:dyDescent="0.25">
      <c r="A425" s="187" t="s">
        <v>2348</v>
      </c>
      <c r="B425" s="86">
        <f>N316</f>
        <v>13663.684283672239</v>
      </c>
      <c r="C425" s="86">
        <f>K316</f>
        <v>4.0575056261648177</v>
      </c>
      <c r="D425" s="86"/>
      <c r="E425" s="86">
        <f>M316</f>
        <v>3.3388408897909656</v>
      </c>
    </row>
    <row r="426" spans="1:14" x14ac:dyDescent="0.25">
      <c r="A426" s="187" t="s">
        <v>2349</v>
      </c>
      <c r="B426" s="86">
        <f>N321</f>
        <v>201390.58807458644</v>
      </c>
      <c r="C426" s="86">
        <f>K321</f>
        <v>6.7611743401701432</v>
      </c>
      <c r="D426" s="86">
        <f t="shared" ref="D426:E426" si="21">L321</f>
        <v>8.4446879934901578</v>
      </c>
      <c r="E426" s="86">
        <f t="shared" si="21"/>
        <v>5.8046090004596023</v>
      </c>
    </row>
    <row r="427" spans="1:14" x14ac:dyDescent="0.25">
      <c r="A427" s="187" t="s">
        <v>2350</v>
      </c>
      <c r="B427" s="86">
        <f>N394</f>
        <v>3383181.1112028146</v>
      </c>
      <c r="C427" s="86">
        <f>K394</f>
        <v>6.4470744337241044</v>
      </c>
      <c r="D427" s="86">
        <f t="shared" ref="D427:E427" si="22">L394</f>
        <v>8.1636810310196548</v>
      </c>
      <c r="E427" s="86">
        <f t="shared" si="22"/>
        <v>5.57417128108544</v>
      </c>
    </row>
    <row r="428" spans="1:14" x14ac:dyDescent="0.25">
      <c r="A428" s="187" t="s">
        <v>2351</v>
      </c>
      <c r="B428" s="86">
        <f>N408</f>
        <v>532788.27612816007</v>
      </c>
      <c r="C428" s="86">
        <f>K408</f>
        <v>6.0387209744031924</v>
      </c>
      <c r="D428" s="86">
        <f t="shared" ref="D428:E428" si="23">L408</f>
        <v>7.3444498324410787</v>
      </c>
      <c r="E428" s="86">
        <f t="shared" si="23"/>
        <v>5.106008341228736</v>
      </c>
    </row>
    <row r="429" spans="1:14" x14ac:dyDescent="0.25">
      <c r="A429" s="187" t="s">
        <v>2352</v>
      </c>
      <c r="B429" s="86">
        <f>N411</f>
        <v>65486.409123222613</v>
      </c>
      <c r="C429" s="86">
        <f>K411</f>
        <v>5.5388293526509731</v>
      </c>
      <c r="D429" s="86">
        <f t="shared" ref="D429:E429" si="24">L411</f>
        <v>6.9994382084874589</v>
      </c>
      <c r="E429" s="86">
        <f t="shared" si="24"/>
        <v>4.5359579153222951</v>
      </c>
    </row>
    <row r="430" spans="1:14" x14ac:dyDescent="0.25">
      <c r="A430" s="187" t="s">
        <v>2353</v>
      </c>
      <c r="B430" s="86">
        <f>N413</f>
        <v>40918.034289011477</v>
      </c>
      <c r="C430" s="86">
        <f>K413</f>
        <v>6.0979497816382002</v>
      </c>
      <c r="D430" s="86">
        <f t="shared" ref="D430:E430" si="25">L413</f>
        <v>8.3529947371245878</v>
      </c>
      <c r="E430" s="86">
        <f t="shared" si="25"/>
        <v>4.8048721565020642</v>
      </c>
    </row>
    <row r="431" spans="1:14" s="396" customFormat="1" x14ac:dyDescent="0.25">
      <c r="A431" s="109" t="s">
        <v>834</v>
      </c>
      <c r="B431" s="90">
        <f>SUM(B420:B430)</f>
        <v>6797186.7093672855</v>
      </c>
      <c r="C431" s="90">
        <f>K420</f>
        <v>5.5436101773711206</v>
      </c>
      <c r="D431" s="90">
        <f>L420</f>
        <v>8.0426386626858104</v>
      </c>
      <c r="E431" s="90">
        <f>M420</f>
        <v>5.0367963988193019</v>
      </c>
      <c r="F431" s="94"/>
      <c r="G431" s="94"/>
      <c r="H431" s="91"/>
      <c r="I431" s="94"/>
      <c r="J431" s="94"/>
      <c r="K431" s="397"/>
      <c r="N431" s="40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D404"/>
  <sheetViews>
    <sheetView topLeftCell="A385" workbookViewId="0">
      <selection activeCell="M424" sqref="M424"/>
    </sheetView>
  </sheetViews>
  <sheetFormatPr defaultRowHeight="15" x14ac:dyDescent="0.25"/>
  <cols>
    <col min="1" max="1" width="13.140625" style="406" customWidth="1"/>
    <col min="2" max="2" width="8.85546875" style="49" customWidth="1"/>
    <col min="3" max="3" width="34.42578125" style="49" customWidth="1"/>
    <col min="4" max="4" width="9.140625" style="185"/>
  </cols>
  <sheetData>
    <row r="1" spans="1:4" x14ac:dyDescent="0.25">
      <c r="B1" s="49" t="s">
        <v>2207</v>
      </c>
    </row>
    <row r="3" spans="1:4" ht="15.75" x14ac:dyDescent="0.25">
      <c r="B3" s="407" t="s">
        <v>2355</v>
      </c>
    </row>
    <row r="5" spans="1:4" ht="15.75" thickBot="1" x14ac:dyDescent="0.3">
      <c r="C5" s="49">
        <v>1</v>
      </c>
      <c r="D5" s="185">
        <v>136</v>
      </c>
    </row>
    <row r="6" spans="1:4" ht="15" customHeight="1" x14ac:dyDescent="0.25">
      <c r="A6" s="422" t="s">
        <v>1473</v>
      </c>
      <c r="B6" s="423" t="s">
        <v>1077</v>
      </c>
      <c r="C6" s="423" t="s">
        <v>832</v>
      </c>
      <c r="D6" s="73" t="s">
        <v>2359</v>
      </c>
    </row>
    <row r="7" spans="1:4" x14ac:dyDescent="0.25">
      <c r="A7" s="408">
        <v>150000488</v>
      </c>
      <c r="B7" s="409" t="s">
        <v>1084</v>
      </c>
      <c r="C7" s="410" t="s">
        <v>104</v>
      </c>
      <c r="D7" s="419">
        <v>1</v>
      </c>
    </row>
    <row r="8" spans="1:4" x14ac:dyDescent="0.25">
      <c r="A8" s="408">
        <v>150000490</v>
      </c>
      <c r="B8" s="409" t="s">
        <v>1086</v>
      </c>
      <c r="C8" s="411" t="s">
        <v>106</v>
      </c>
      <c r="D8" s="419">
        <v>1</v>
      </c>
    </row>
    <row r="9" spans="1:4" x14ac:dyDescent="0.25">
      <c r="A9" s="408">
        <v>150000492</v>
      </c>
      <c r="B9" s="409" t="s">
        <v>1085</v>
      </c>
      <c r="C9" s="411" t="s">
        <v>105</v>
      </c>
      <c r="D9" s="419">
        <v>1</v>
      </c>
    </row>
    <row r="10" spans="1:4" x14ac:dyDescent="0.25">
      <c r="A10" s="408">
        <v>150000493</v>
      </c>
      <c r="B10" s="409" t="s">
        <v>1218</v>
      </c>
      <c r="C10" s="411" t="s">
        <v>426</v>
      </c>
      <c r="D10" s="419">
        <v>3</v>
      </c>
    </row>
    <row r="11" spans="1:4" x14ac:dyDescent="0.25">
      <c r="A11" s="408">
        <v>150000494</v>
      </c>
      <c r="B11" s="409" t="s">
        <v>1219</v>
      </c>
      <c r="C11" s="411" t="s">
        <v>427</v>
      </c>
      <c r="D11" s="419">
        <v>3</v>
      </c>
    </row>
    <row r="12" spans="1:4" x14ac:dyDescent="0.25">
      <c r="A12" s="408">
        <v>150000495</v>
      </c>
      <c r="B12" s="409" t="s">
        <v>1088</v>
      </c>
      <c r="C12" s="411" t="s">
        <v>210</v>
      </c>
      <c r="D12" s="419">
        <v>2</v>
      </c>
    </row>
    <row r="13" spans="1:4" x14ac:dyDescent="0.25">
      <c r="A13" s="408">
        <v>150000496</v>
      </c>
      <c r="B13" s="409" t="s">
        <v>1089</v>
      </c>
      <c r="C13" s="411" t="s">
        <v>211</v>
      </c>
      <c r="D13" s="419">
        <v>2</v>
      </c>
    </row>
    <row r="14" spans="1:4" x14ac:dyDescent="0.25">
      <c r="A14" s="408">
        <v>150000497</v>
      </c>
      <c r="B14" s="409" t="s">
        <v>1087</v>
      </c>
      <c r="C14" s="411" t="s">
        <v>367</v>
      </c>
      <c r="D14" s="419">
        <v>2</v>
      </c>
    </row>
    <row r="15" spans="1:4" x14ac:dyDescent="0.25">
      <c r="A15" s="408">
        <v>150000498</v>
      </c>
      <c r="B15" s="409" t="s">
        <v>1090</v>
      </c>
      <c r="C15" s="411" t="s">
        <v>294</v>
      </c>
      <c r="D15" s="419">
        <v>6</v>
      </c>
    </row>
    <row r="16" spans="1:4" x14ac:dyDescent="0.25">
      <c r="A16" s="408">
        <v>150000501</v>
      </c>
      <c r="B16" s="409" t="s">
        <v>1266</v>
      </c>
      <c r="C16" s="411" t="s">
        <v>317</v>
      </c>
      <c r="D16" s="419">
        <v>6</v>
      </c>
    </row>
    <row r="17" spans="1:4" x14ac:dyDescent="0.25">
      <c r="A17" s="408">
        <v>150000502</v>
      </c>
      <c r="B17" s="409" t="s">
        <v>1259</v>
      </c>
      <c r="C17" s="411" t="s">
        <v>178</v>
      </c>
      <c r="D17" s="419">
        <v>1</v>
      </c>
    </row>
    <row r="18" spans="1:4" x14ac:dyDescent="0.25">
      <c r="A18" s="408">
        <v>150000503</v>
      </c>
      <c r="B18" s="409" t="s">
        <v>1260</v>
      </c>
      <c r="C18" s="411" t="s">
        <v>179</v>
      </c>
      <c r="D18" s="419">
        <v>1</v>
      </c>
    </row>
    <row r="19" spans="1:4" x14ac:dyDescent="0.25">
      <c r="A19" s="408">
        <v>150000504</v>
      </c>
      <c r="B19" s="409" t="s">
        <v>1261</v>
      </c>
      <c r="C19" s="411" t="s">
        <v>180</v>
      </c>
      <c r="D19" s="419">
        <v>1</v>
      </c>
    </row>
    <row r="20" spans="1:4" x14ac:dyDescent="0.25">
      <c r="A20" s="408">
        <v>150000505</v>
      </c>
      <c r="B20" s="409" t="s">
        <v>1263</v>
      </c>
      <c r="C20" s="411" t="s">
        <v>182</v>
      </c>
      <c r="D20" s="419">
        <v>1</v>
      </c>
    </row>
    <row r="21" spans="1:4" x14ac:dyDescent="0.25">
      <c r="A21" s="408">
        <v>150000506</v>
      </c>
      <c r="B21" s="409" t="s">
        <v>1262</v>
      </c>
      <c r="C21" s="411" t="s">
        <v>181</v>
      </c>
      <c r="D21" s="419">
        <v>1</v>
      </c>
    </row>
    <row r="22" spans="1:4" x14ac:dyDescent="0.25">
      <c r="A22" s="408">
        <v>150000507</v>
      </c>
      <c r="B22" s="409" t="s">
        <v>1264</v>
      </c>
      <c r="C22" s="411" t="s">
        <v>183</v>
      </c>
      <c r="D22" s="419">
        <v>1</v>
      </c>
    </row>
    <row r="23" spans="1:4" x14ac:dyDescent="0.25">
      <c r="A23" s="408">
        <v>150000508</v>
      </c>
      <c r="B23" s="409" t="s">
        <v>1265</v>
      </c>
      <c r="C23" s="411" t="s">
        <v>184</v>
      </c>
      <c r="D23" s="419">
        <v>1</v>
      </c>
    </row>
    <row r="24" spans="1:4" x14ac:dyDescent="0.25">
      <c r="A24" s="408">
        <v>150000509</v>
      </c>
      <c r="B24" s="409" t="s">
        <v>1128</v>
      </c>
      <c r="C24" s="411" t="s">
        <v>122</v>
      </c>
      <c r="D24" s="419">
        <v>1</v>
      </c>
    </row>
    <row r="25" spans="1:4" x14ac:dyDescent="0.25">
      <c r="A25" s="408">
        <v>150000510</v>
      </c>
      <c r="B25" s="409" t="s">
        <v>1129</v>
      </c>
      <c r="C25" s="411" t="s">
        <v>301</v>
      </c>
      <c r="D25" s="419">
        <v>3</v>
      </c>
    </row>
    <row r="26" spans="1:4" x14ac:dyDescent="0.25">
      <c r="A26" s="408">
        <v>150000511</v>
      </c>
      <c r="B26" s="409" t="s">
        <v>1130</v>
      </c>
      <c r="C26" s="411" t="s">
        <v>302</v>
      </c>
      <c r="D26" s="419">
        <v>4</v>
      </c>
    </row>
    <row r="27" spans="1:4" x14ac:dyDescent="0.25">
      <c r="A27" s="408">
        <v>150000512</v>
      </c>
      <c r="B27" s="409" t="s">
        <v>1131</v>
      </c>
      <c r="C27" s="411" t="s">
        <v>303</v>
      </c>
      <c r="D27" s="419">
        <v>2</v>
      </c>
    </row>
    <row r="28" spans="1:4" x14ac:dyDescent="0.25">
      <c r="A28" s="408">
        <v>150000513</v>
      </c>
      <c r="B28" s="409" t="s">
        <v>1132</v>
      </c>
      <c r="C28" s="411" t="s">
        <v>360</v>
      </c>
      <c r="D28" s="419">
        <v>2</v>
      </c>
    </row>
    <row r="29" spans="1:4" x14ac:dyDescent="0.25">
      <c r="A29" s="408">
        <v>150000514</v>
      </c>
      <c r="B29" s="409" t="s">
        <v>1134</v>
      </c>
      <c r="C29" s="411" t="s">
        <v>214</v>
      </c>
      <c r="D29" s="419">
        <v>1</v>
      </c>
    </row>
    <row r="30" spans="1:4" x14ac:dyDescent="0.25">
      <c r="A30" s="408">
        <v>150000515</v>
      </c>
      <c r="B30" s="409" t="s">
        <v>1135</v>
      </c>
      <c r="C30" s="411" t="s">
        <v>123</v>
      </c>
      <c r="D30" s="419">
        <v>1</v>
      </c>
    </row>
    <row r="31" spans="1:4" x14ac:dyDescent="0.25">
      <c r="A31" s="408">
        <v>150000516</v>
      </c>
      <c r="B31" s="409" t="s">
        <v>1137</v>
      </c>
      <c r="C31" s="411" t="s">
        <v>125</v>
      </c>
      <c r="D31" s="419">
        <v>1</v>
      </c>
    </row>
    <row r="32" spans="1:4" x14ac:dyDescent="0.25">
      <c r="A32" s="408">
        <v>150000517</v>
      </c>
      <c r="B32" s="409" t="s">
        <v>1138</v>
      </c>
      <c r="C32" s="411" t="s">
        <v>304</v>
      </c>
      <c r="D32" s="419">
        <v>2</v>
      </c>
    </row>
    <row r="33" spans="1:4" x14ac:dyDescent="0.25">
      <c r="A33" s="408">
        <v>150000518</v>
      </c>
      <c r="B33" s="409" t="s">
        <v>1139</v>
      </c>
      <c r="C33" s="411" t="s">
        <v>255</v>
      </c>
      <c r="D33" s="419">
        <v>2</v>
      </c>
    </row>
    <row r="34" spans="1:4" x14ac:dyDescent="0.25">
      <c r="A34" s="408">
        <v>150000519</v>
      </c>
      <c r="B34" s="409" t="s">
        <v>1140</v>
      </c>
      <c r="C34" s="411" t="s">
        <v>421</v>
      </c>
      <c r="D34" s="419">
        <v>1</v>
      </c>
    </row>
    <row r="35" spans="1:4" x14ac:dyDescent="0.25">
      <c r="A35" s="408">
        <v>150000521</v>
      </c>
      <c r="B35" s="409" t="s">
        <v>1141</v>
      </c>
      <c r="C35" s="411" t="s">
        <v>305</v>
      </c>
      <c r="D35" s="419">
        <v>2</v>
      </c>
    </row>
    <row r="36" spans="1:4" x14ac:dyDescent="0.25">
      <c r="A36" s="408">
        <v>150000522</v>
      </c>
      <c r="B36" s="409" t="s">
        <v>1142</v>
      </c>
      <c r="C36" s="411" t="s">
        <v>126</v>
      </c>
      <c r="D36" s="419">
        <v>1</v>
      </c>
    </row>
    <row r="37" spans="1:4" x14ac:dyDescent="0.25">
      <c r="A37" s="408">
        <v>150000523</v>
      </c>
      <c r="B37" s="409" t="s">
        <v>1143</v>
      </c>
      <c r="C37" s="411" t="s">
        <v>127</v>
      </c>
      <c r="D37" s="419">
        <v>1</v>
      </c>
    </row>
    <row r="38" spans="1:4" x14ac:dyDescent="0.25">
      <c r="A38" s="408">
        <v>150000524</v>
      </c>
      <c r="B38" s="409" t="s">
        <v>1144</v>
      </c>
      <c r="C38" s="411" t="s">
        <v>128</v>
      </c>
      <c r="D38" s="419">
        <v>1</v>
      </c>
    </row>
    <row r="39" spans="1:4" x14ac:dyDescent="0.25">
      <c r="A39" s="408">
        <v>150000527</v>
      </c>
      <c r="B39" s="409" t="s">
        <v>1146</v>
      </c>
      <c r="C39" s="411" t="s">
        <v>130</v>
      </c>
      <c r="D39" s="419">
        <v>1</v>
      </c>
    </row>
    <row r="40" spans="1:4" x14ac:dyDescent="0.25">
      <c r="A40" s="408">
        <v>150000529</v>
      </c>
      <c r="B40" s="409" t="s">
        <v>1148</v>
      </c>
      <c r="C40" s="412" t="s">
        <v>374</v>
      </c>
      <c r="D40" s="419">
        <v>4</v>
      </c>
    </row>
    <row r="41" spans="1:4" x14ac:dyDescent="0.25">
      <c r="A41" s="408">
        <v>150000530</v>
      </c>
      <c r="B41" s="409" t="s">
        <v>1149</v>
      </c>
      <c r="C41" s="411" t="s">
        <v>132</v>
      </c>
      <c r="D41" s="419">
        <v>1</v>
      </c>
    </row>
    <row r="42" spans="1:4" x14ac:dyDescent="0.25">
      <c r="A42" s="408">
        <v>150000531</v>
      </c>
      <c r="B42" s="409" t="s">
        <v>1152</v>
      </c>
      <c r="C42" s="412" t="s">
        <v>375</v>
      </c>
      <c r="D42" s="419">
        <v>3</v>
      </c>
    </row>
    <row r="43" spans="1:4" x14ac:dyDescent="0.25">
      <c r="A43" s="408">
        <v>150000532</v>
      </c>
      <c r="B43" s="409" t="s">
        <v>1153</v>
      </c>
      <c r="C43" s="411" t="s">
        <v>306</v>
      </c>
      <c r="D43" s="419">
        <v>3</v>
      </c>
    </row>
    <row r="44" spans="1:4" x14ac:dyDescent="0.25">
      <c r="A44" s="408">
        <v>150000533</v>
      </c>
      <c r="B44" s="409" t="s">
        <v>1154</v>
      </c>
      <c r="C44" s="411" t="s">
        <v>376</v>
      </c>
      <c r="D44" s="419">
        <v>5</v>
      </c>
    </row>
    <row r="45" spans="1:4" x14ac:dyDescent="0.25">
      <c r="A45" s="408">
        <v>150000534</v>
      </c>
      <c r="B45" s="409" t="s">
        <v>1155</v>
      </c>
      <c r="C45" s="411" t="s">
        <v>307</v>
      </c>
      <c r="D45" s="419">
        <v>3</v>
      </c>
    </row>
    <row r="46" spans="1:4" x14ac:dyDescent="0.25">
      <c r="A46" s="408">
        <v>150000535</v>
      </c>
      <c r="B46" s="409" t="s">
        <v>1156</v>
      </c>
      <c r="C46" s="411" t="s">
        <v>377</v>
      </c>
      <c r="D46" s="419">
        <v>5</v>
      </c>
    </row>
    <row r="47" spans="1:4" x14ac:dyDescent="0.25">
      <c r="A47" s="408">
        <v>150000537</v>
      </c>
      <c r="B47" s="409" t="s">
        <v>1256</v>
      </c>
      <c r="C47" s="411" t="s">
        <v>175</v>
      </c>
      <c r="D47" s="419">
        <v>1</v>
      </c>
    </row>
    <row r="48" spans="1:4" x14ac:dyDescent="0.25">
      <c r="A48" s="408">
        <v>150000538</v>
      </c>
      <c r="B48" s="409" t="s">
        <v>1133</v>
      </c>
      <c r="C48" s="411" t="s">
        <v>267</v>
      </c>
      <c r="D48" s="419">
        <v>2</v>
      </c>
    </row>
    <row r="49" spans="1:4" x14ac:dyDescent="0.25">
      <c r="A49" s="408">
        <v>150000539</v>
      </c>
      <c r="B49" s="409" t="s">
        <v>1136</v>
      </c>
      <c r="C49" s="411" t="s">
        <v>124</v>
      </c>
      <c r="D49" s="419">
        <v>1</v>
      </c>
    </row>
    <row r="50" spans="1:4" x14ac:dyDescent="0.25">
      <c r="A50" s="408">
        <v>150000541</v>
      </c>
      <c r="B50" s="409" t="s">
        <v>1145</v>
      </c>
      <c r="C50" s="411" t="s">
        <v>129</v>
      </c>
      <c r="D50" s="419">
        <v>1</v>
      </c>
    </row>
    <row r="51" spans="1:4" x14ac:dyDescent="0.25">
      <c r="A51" s="408">
        <v>150000542</v>
      </c>
      <c r="B51" s="409" t="s">
        <v>1147</v>
      </c>
      <c r="C51" s="411" t="s">
        <v>131</v>
      </c>
      <c r="D51" s="419">
        <v>1</v>
      </c>
    </row>
    <row r="52" spans="1:4" x14ac:dyDescent="0.25">
      <c r="A52" s="408">
        <v>150000543</v>
      </c>
      <c r="B52" s="409" t="s">
        <v>1150</v>
      </c>
      <c r="C52" s="411" t="s">
        <v>133</v>
      </c>
      <c r="D52" s="419">
        <v>1</v>
      </c>
    </row>
    <row r="53" spans="1:4" x14ac:dyDescent="0.25">
      <c r="A53" s="408">
        <v>150000544</v>
      </c>
      <c r="B53" s="409" t="s">
        <v>1151</v>
      </c>
      <c r="C53" s="411" t="s">
        <v>134</v>
      </c>
      <c r="D53" s="419">
        <v>1</v>
      </c>
    </row>
    <row r="54" spans="1:4" x14ac:dyDescent="0.25">
      <c r="A54" s="408">
        <v>150000545</v>
      </c>
      <c r="B54" s="409" t="s">
        <v>1257</v>
      </c>
      <c r="C54" s="411" t="s">
        <v>176</v>
      </c>
      <c r="D54" s="419">
        <v>1</v>
      </c>
    </row>
    <row r="55" spans="1:4" x14ac:dyDescent="0.25">
      <c r="A55" s="408">
        <v>150000546</v>
      </c>
      <c r="B55" s="409" t="s">
        <v>1258</v>
      </c>
      <c r="C55" s="411" t="s">
        <v>177</v>
      </c>
      <c r="D55" s="419">
        <v>1</v>
      </c>
    </row>
    <row r="56" spans="1:4" x14ac:dyDescent="0.25">
      <c r="A56" s="408">
        <v>150000547</v>
      </c>
      <c r="B56" s="409" t="s">
        <v>1127</v>
      </c>
      <c r="C56" s="411" t="s">
        <v>300</v>
      </c>
      <c r="D56" s="419">
        <v>4</v>
      </c>
    </row>
    <row r="57" spans="1:4" x14ac:dyDescent="0.25">
      <c r="A57" s="408">
        <v>150000548</v>
      </c>
      <c r="B57" s="409" t="s">
        <v>1125</v>
      </c>
      <c r="C57" s="411" t="s">
        <v>299</v>
      </c>
      <c r="D57" s="419">
        <v>3</v>
      </c>
    </row>
    <row r="58" spans="1:4" x14ac:dyDescent="0.25">
      <c r="A58" s="408">
        <v>150000549</v>
      </c>
      <c r="B58" s="409" t="s">
        <v>1126</v>
      </c>
      <c r="C58" s="411" t="s">
        <v>266</v>
      </c>
      <c r="D58" s="419">
        <v>2</v>
      </c>
    </row>
    <row r="59" spans="1:4" x14ac:dyDescent="0.25">
      <c r="A59" s="408">
        <v>150000552</v>
      </c>
      <c r="B59" s="409" t="s">
        <v>1216</v>
      </c>
      <c r="C59" s="411" t="s">
        <v>161</v>
      </c>
      <c r="D59" s="419">
        <v>1</v>
      </c>
    </row>
    <row r="60" spans="1:4" x14ac:dyDescent="0.25">
      <c r="A60" s="408">
        <v>150000553</v>
      </c>
      <c r="B60" s="409" t="s">
        <v>1217</v>
      </c>
      <c r="C60" s="411" t="s">
        <v>312</v>
      </c>
      <c r="D60" s="419">
        <v>4</v>
      </c>
    </row>
    <row r="61" spans="1:4" x14ac:dyDescent="0.25">
      <c r="A61" s="408">
        <v>150000555</v>
      </c>
      <c r="B61" s="409" t="s">
        <v>1213</v>
      </c>
      <c r="C61" s="411" t="s">
        <v>158</v>
      </c>
      <c r="D61" s="419">
        <v>1</v>
      </c>
    </row>
    <row r="62" spans="1:4" x14ac:dyDescent="0.25">
      <c r="A62" s="408">
        <v>150000556</v>
      </c>
      <c r="B62" s="409" t="s">
        <v>1214</v>
      </c>
      <c r="C62" s="411" t="s">
        <v>159</v>
      </c>
      <c r="D62" s="419">
        <v>1</v>
      </c>
    </row>
    <row r="63" spans="1:4" x14ac:dyDescent="0.25">
      <c r="A63" s="408">
        <v>150000557</v>
      </c>
      <c r="B63" s="409" t="s">
        <v>1215</v>
      </c>
      <c r="C63" s="411" t="s">
        <v>160</v>
      </c>
      <c r="D63" s="419">
        <v>1</v>
      </c>
    </row>
    <row r="64" spans="1:4" x14ac:dyDescent="0.25">
      <c r="A64" s="408">
        <v>150000561</v>
      </c>
      <c r="B64" s="409" t="s">
        <v>1163</v>
      </c>
      <c r="C64" s="411" t="s">
        <v>141</v>
      </c>
      <c r="D64" s="419">
        <v>1</v>
      </c>
    </row>
    <row r="65" spans="1:4" x14ac:dyDescent="0.25">
      <c r="A65" s="408">
        <v>150000562</v>
      </c>
      <c r="B65" s="409" t="s">
        <v>1165</v>
      </c>
      <c r="C65" s="411" t="s">
        <v>143</v>
      </c>
      <c r="D65" s="419">
        <v>1</v>
      </c>
    </row>
    <row r="66" spans="1:4" x14ac:dyDescent="0.25">
      <c r="A66" s="408">
        <v>150000566</v>
      </c>
      <c r="B66" s="409" t="s">
        <v>1160</v>
      </c>
      <c r="C66" s="411" t="s">
        <v>138</v>
      </c>
      <c r="D66" s="419">
        <v>1</v>
      </c>
    </row>
    <row r="67" spans="1:4" x14ac:dyDescent="0.25">
      <c r="A67" s="408">
        <v>150000567</v>
      </c>
      <c r="B67" s="409" t="s">
        <v>1162</v>
      </c>
      <c r="C67" s="411" t="s">
        <v>140</v>
      </c>
      <c r="D67" s="419">
        <v>1</v>
      </c>
    </row>
    <row r="68" spans="1:4" x14ac:dyDescent="0.25">
      <c r="A68" s="408">
        <v>150000569</v>
      </c>
      <c r="B68" s="409" t="s">
        <v>1164</v>
      </c>
      <c r="C68" s="411" t="s">
        <v>142</v>
      </c>
      <c r="D68" s="419">
        <v>1</v>
      </c>
    </row>
    <row r="69" spans="1:4" x14ac:dyDescent="0.25">
      <c r="A69" s="408">
        <v>150000570</v>
      </c>
      <c r="B69" s="409" t="s">
        <v>1166</v>
      </c>
      <c r="C69" s="411" t="s">
        <v>144</v>
      </c>
      <c r="D69" s="419">
        <v>1</v>
      </c>
    </row>
    <row r="70" spans="1:4" x14ac:dyDescent="0.25">
      <c r="A70" s="408">
        <v>150000571</v>
      </c>
      <c r="B70" s="409" t="s">
        <v>1161</v>
      </c>
      <c r="C70" s="411" t="s">
        <v>139</v>
      </c>
      <c r="D70" s="419">
        <v>1</v>
      </c>
    </row>
    <row r="71" spans="1:4" x14ac:dyDescent="0.25">
      <c r="A71" s="408">
        <v>150000572</v>
      </c>
      <c r="B71" s="409" t="s">
        <v>1167</v>
      </c>
      <c r="C71" s="411" t="s">
        <v>215</v>
      </c>
      <c r="D71" s="419">
        <v>1</v>
      </c>
    </row>
    <row r="72" spans="1:4" x14ac:dyDescent="0.25">
      <c r="A72" s="408">
        <v>150000573</v>
      </c>
      <c r="B72" s="409" t="s">
        <v>1168</v>
      </c>
      <c r="C72" s="411" t="s">
        <v>145</v>
      </c>
      <c r="D72" s="419">
        <v>1</v>
      </c>
    </row>
    <row r="73" spans="1:4" x14ac:dyDescent="0.25">
      <c r="A73" s="408">
        <v>150000578</v>
      </c>
      <c r="B73" s="409" t="s">
        <v>1207</v>
      </c>
      <c r="C73" s="411" t="s">
        <v>153</v>
      </c>
      <c r="D73" s="419">
        <v>1</v>
      </c>
    </row>
    <row r="74" spans="1:4" x14ac:dyDescent="0.25">
      <c r="A74" s="408">
        <v>150000580</v>
      </c>
      <c r="B74" s="409" t="s">
        <v>1208</v>
      </c>
      <c r="C74" s="411" t="s">
        <v>154</v>
      </c>
      <c r="D74" s="419">
        <v>1</v>
      </c>
    </row>
    <row r="75" spans="1:4" x14ac:dyDescent="0.25">
      <c r="A75" s="408">
        <v>150000587</v>
      </c>
      <c r="B75" s="409" t="s">
        <v>1205</v>
      </c>
      <c r="C75" s="411" t="s">
        <v>152</v>
      </c>
      <c r="D75" s="419">
        <v>1</v>
      </c>
    </row>
    <row r="76" spans="1:4" x14ac:dyDescent="0.25">
      <c r="A76" s="408">
        <v>150000590</v>
      </c>
      <c r="B76" s="409" t="s">
        <v>1206</v>
      </c>
      <c r="C76" s="411" t="s">
        <v>226</v>
      </c>
      <c r="D76" s="419">
        <v>1</v>
      </c>
    </row>
    <row r="77" spans="1:4" x14ac:dyDescent="0.25">
      <c r="A77" s="408">
        <v>150000591</v>
      </c>
      <c r="B77" s="409" t="s">
        <v>1413</v>
      </c>
      <c r="C77" s="411" t="s">
        <v>102</v>
      </c>
      <c r="D77" s="419">
        <v>1</v>
      </c>
    </row>
    <row r="78" spans="1:4" x14ac:dyDescent="0.25">
      <c r="A78" s="408">
        <v>150000592</v>
      </c>
      <c r="B78" s="409" t="s">
        <v>1174</v>
      </c>
      <c r="C78" s="411" t="s">
        <v>380</v>
      </c>
      <c r="D78" s="419">
        <v>4</v>
      </c>
    </row>
    <row r="79" spans="1:4" x14ac:dyDescent="0.25">
      <c r="A79" s="408">
        <v>150000593</v>
      </c>
      <c r="B79" s="409" t="s">
        <v>1177</v>
      </c>
      <c r="C79" s="411" t="s">
        <v>308</v>
      </c>
      <c r="D79" s="419">
        <v>2</v>
      </c>
    </row>
    <row r="80" spans="1:4" x14ac:dyDescent="0.25">
      <c r="A80" s="408">
        <v>150000594</v>
      </c>
      <c r="B80" s="409" t="s">
        <v>1178</v>
      </c>
      <c r="C80" s="412" t="s">
        <v>381</v>
      </c>
      <c r="D80" s="419">
        <v>4</v>
      </c>
    </row>
    <row r="81" spans="1:4" x14ac:dyDescent="0.25">
      <c r="A81" s="408">
        <v>150000597</v>
      </c>
      <c r="B81" s="409" t="s">
        <v>1172</v>
      </c>
      <c r="C81" s="411" t="s">
        <v>379</v>
      </c>
      <c r="D81" s="419">
        <v>2</v>
      </c>
    </row>
    <row r="82" spans="1:4" x14ac:dyDescent="0.25">
      <c r="A82" s="408">
        <v>150000598</v>
      </c>
      <c r="B82" s="409" t="s">
        <v>1173</v>
      </c>
      <c r="C82" s="411" t="s">
        <v>146</v>
      </c>
      <c r="D82" s="419">
        <v>1</v>
      </c>
    </row>
    <row r="83" spans="1:4" x14ac:dyDescent="0.25">
      <c r="A83" s="408">
        <v>150000599</v>
      </c>
      <c r="B83" s="409" t="s">
        <v>1175</v>
      </c>
      <c r="C83" s="411" t="s">
        <v>147</v>
      </c>
      <c r="D83" s="419">
        <v>1</v>
      </c>
    </row>
    <row r="84" spans="1:4" x14ac:dyDescent="0.25">
      <c r="A84" s="408">
        <v>150000601</v>
      </c>
      <c r="B84" s="409" t="s">
        <v>1176</v>
      </c>
      <c r="C84" s="411" t="s">
        <v>148</v>
      </c>
      <c r="D84" s="419">
        <v>1</v>
      </c>
    </row>
    <row r="85" spans="1:4" x14ac:dyDescent="0.25">
      <c r="A85" s="408">
        <v>150000603</v>
      </c>
      <c r="B85" s="409" t="s">
        <v>1185</v>
      </c>
      <c r="C85" s="411" t="s">
        <v>216</v>
      </c>
      <c r="D85" s="419">
        <v>1</v>
      </c>
    </row>
    <row r="86" spans="1:4" x14ac:dyDescent="0.25">
      <c r="A86" s="408">
        <v>150000604</v>
      </c>
      <c r="B86" s="409" t="s">
        <v>1187</v>
      </c>
      <c r="C86" s="411" t="s">
        <v>217</v>
      </c>
      <c r="D86" s="419">
        <v>1</v>
      </c>
    </row>
    <row r="87" spans="1:4" x14ac:dyDescent="0.25">
      <c r="A87" s="408">
        <v>150000605</v>
      </c>
      <c r="B87" s="409" t="s">
        <v>1188</v>
      </c>
      <c r="C87" s="411" t="s">
        <v>218</v>
      </c>
      <c r="D87" s="419">
        <v>1</v>
      </c>
    </row>
    <row r="88" spans="1:4" x14ac:dyDescent="0.25">
      <c r="A88" s="408">
        <v>150000606</v>
      </c>
      <c r="B88" s="409" t="s">
        <v>1189</v>
      </c>
      <c r="C88" s="411" t="s">
        <v>219</v>
      </c>
      <c r="D88" s="419">
        <v>3</v>
      </c>
    </row>
    <row r="89" spans="1:4" x14ac:dyDescent="0.25">
      <c r="A89" s="408">
        <v>150000607</v>
      </c>
      <c r="B89" s="409" t="s">
        <v>1190</v>
      </c>
      <c r="C89" s="411" t="s">
        <v>220</v>
      </c>
      <c r="D89" s="419">
        <v>3</v>
      </c>
    </row>
    <row r="90" spans="1:4" x14ac:dyDescent="0.25">
      <c r="A90" s="408">
        <v>150000608</v>
      </c>
      <c r="B90" s="409" t="s">
        <v>1191</v>
      </c>
      <c r="C90" s="411" t="s">
        <v>221</v>
      </c>
      <c r="D90" s="419">
        <v>2</v>
      </c>
    </row>
    <row r="91" spans="1:4" x14ac:dyDescent="0.25">
      <c r="A91" s="408">
        <v>150000609</v>
      </c>
      <c r="B91" s="409" t="s">
        <v>1192</v>
      </c>
      <c r="C91" s="411" t="s">
        <v>222</v>
      </c>
      <c r="D91" s="419">
        <v>2</v>
      </c>
    </row>
    <row r="92" spans="1:4" x14ac:dyDescent="0.25">
      <c r="A92" s="408">
        <v>150000610</v>
      </c>
      <c r="B92" s="409" t="s">
        <v>1193</v>
      </c>
      <c r="C92" s="411" t="s">
        <v>223</v>
      </c>
      <c r="D92" s="419">
        <v>2</v>
      </c>
    </row>
    <row r="93" spans="1:4" x14ac:dyDescent="0.25">
      <c r="A93" s="408">
        <v>150000611</v>
      </c>
      <c r="B93" s="409" t="s">
        <v>1194</v>
      </c>
      <c r="C93" s="411" t="s">
        <v>256</v>
      </c>
      <c r="D93" s="419">
        <v>2</v>
      </c>
    </row>
    <row r="94" spans="1:4" x14ac:dyDescent="0.25">
      <c r="A94" s="408">
        <v>150000612</v>
      </c>
      <c r="B94" s="409" t="s">
        <v>1196</v>
      </c>
      <c r="C94" s="411" t="s">
        <v>224</v>
      </c>
      <c r="D94" s="419">
        <v>2</v>
      </c>
    </row>
    <row r="95" spans="1:4" x14ac:dyDescent="0.25">
      <c r="A95" s="408">
        <v>150000613</v>
      </c>
      <c r="B95" s="409" t="s">
        <v>1197</v>
      </c>
      <c r="C95" s="411" t="s">
        <v>270</v>
      </c>
      <c r="D95" s="419">
        <v>2</v>
      </c>
    </row>
    <row r="96" spans="1:4" x14ac:dyDescent="0.25">
      <c r="A96" s="408">
        <v>150000614</v>
      </c>
      <c r="B96" s="409" t="s">
        <v>1198</v>
      </c>
      <c r="C96" s="411" t="s">
        <v>225</v>
      </c>
      <c r="D96" s="419">
        <v>2</v>
      </c>
    </row>
    <row r="97" spans="1:4" x14ac:dyDescent="0.25">
      <c r="A97" s="408">
        <v>150000615</v>
      </c>
      <c r="B97" s="409" t="s">
        <v>1199</v>
      </c>
      <c r="C97" s="411" t="s">
        <v>309</v>
      </c>
      <c r="D97" s="419">
        <v>3</v>
      </c>
    </row>
    <row r="98" spans="1:4" x14ac:dyDescent="0.25">
      <c r="A98" s="408">
        <v>150000616</v>
      </c>
      <c r="B98" s="409" t="s">
        <v>1200</v>
      </c>
      <c r="C98" s="411" t="s">
        <v>310</v>
      </c>
      <c r="D98" s="419">
        <v>2</v>
      </c>
    </row>
    <row r="99" spans="1:4" x14ac:dyDescent="0.25">
      <c r="A99" s="408">
        <v>150000618</v>
      </c>
      <c r="B99" s="409" t="s">
        <v>1201</v>
      </c>
      <c r="C99" s="411" t="s">
        <v>425</v>
      </c>
      <c r="D99" s="419">
        <v>1</v>
      </c>
    </row>
    <row r="100" spans="1:4" x14ac:dyDescent="0.25">
      <c r="A100" s="408">
        <v>150000619</v>
      </c>
      <c r="B100" s="409" t="s">
        <v>1202</v>
      </c>
      <c r="C100" s="411" t="s">
        <v>386</v>
      </c>
      <c r="D100" s="419">
        <v>2</v>
      </c>
    </row>
    <row r="101" spans="1:4" x14ac:dyDescent="0.25">
      <c r="A101" s="408">
        <v>150000620</v>
      </c>
      <c r="B101" s="409" t="s">
        <v>2356</v>
      </c>
      <c r="C101" s="411" t="s">
        <v>2357</v>
      </c>
      <c r="D101" s="419" t="s">
        <v>2360</v>
      </c>
    </row>
    <row r="102" spans="1:4" x14ac:dyDescent="0.25">
      <c r="A102" s="408">
        <v>150000621</v>
      </c>
      <c r="B102" s="409" t="s">
        <v>1203</v>
      </c>
      <c r="C102" s="411" t="s">
        <v>150</v>
      </c>
      <c r="D102" s="419">
        <v>1</v>
      </c>
    </row>
    <row r="103" spans="1:4" x14ac:dyDescent="0.25">
      <c r="A103" s="408">
        <v>150000622</v>
      </c>
      <c r="B103" s="409" t="s">
        <v>1204</v>
      </c>
      <c r="C103" s="411" t="s">
        <v>151</v>
      </c>
      <c r="D103" s="419">
        <v>1</v>
      </c>
    </row>
    <row r="104" spans="1:4" x14ac:dyDescent="0.25">
      <c r="A104" s="408">
        <v>150000623</v>
      </c>
      <c r="B104" s="409" t="s">
        <v>1195</v>
      </c>
      <c r="C104" s="411" t="s">
        <v>269</v>
      </c>
      <c r="D104" s="419">
        <v>2</v>
      </c>
    </row>
    <row r="105" spans="1:4" x14ac:dyDescent="0.25">
      <c r="A105" s="408">
        <v>150000625</v>
      </c>
      <c r="B105" s="409" t="s">
        <v>1182</v>
      </c>
      <c r="C105" s="411" t="s">
        <v>424</v>
      </c>
      <c r="D105" s="419">
        <v>2</v>
      </c>
    </row>
    <row r="106" spans="1:4" x14ac:dyDescent="0.25">
      <c r="A106" s="408">
        <v>150000626</v>
      </c>
      <c r="B106" s="409" t="s">
        <v>1184</v>
      </c>
      <c r="C106" s="411" t="s">
        <v>385</v>
      </c>
      <c r="D106" s="419">
        <v>4</v>
      </c>
    </row>
    <row r="107" spans="1:4" x14ac:dyDescent="0.25">
      <c r="A107" s="408">
        <v>150000627</v>
      </c>
      <c r="B107" s="409" t="s">
        <v>1180</v>
      </c>
      <c r="C107" s="411" t="s">
        <v>382</v>
      </c>
      <c r="D107" s="419">
        <v>2</v>
      </c>
    </row>
    <row r="108" spans="1:4" x14ac:dyDescent="0.25">
      <c r="A108" s="408">
        <v>150000628</v>
      </c>
      <c r="B108" s="409" t="s">
        <v>1181</v>
      </c>
      <c r="C108" s="411" t="s">
        <v>383</v>
      </c>
      <c r="D108" s="419">
        <v>2</v>
      </c>
    </row>
    <row r="109" spans="1:4" x14ac:dyDescent="0.25">
      <c r="A109" s="408">
        <v>150000629</v>
      </c>
      <c r="B109" s="409" t="s">
        <v>1183</v>
      </c>
      <c r="C109" s="411" t="s">
        <v>384</v>
      </c>
      <c r="D109" s="419">
        <v>4</v>
      </c>
    </row>
    <row r="110" spans="1:4" x14ac:dyDescent="0.25">
      <c r="A110" s="408">
        <v>150000634</v>
      </c>
      <c r="B110" s="409" t="s">
        <v>1210</v>
      </c>
      <c r="C110" s="411" t="s">
        <v>156</v>
      </c>
      <c r="D110" s="419">
        <v>1</v>
      </c>
    </row>
    <row r="111" spans="1:4" x14ac:dyDescent="0.25">
      <c r="A111" s="408">
        <v>150000636</v>
      </c>
      <c r="B111" s="409" t="s">
        <v>1211</v>
      </c>
      <c r="C111" s="411" t="s">
        <v>311</v>
      </c>
      <c r="D111" s="419">
        <v>4</v>
      </c>
    </row>
    <row r="112" spans="1:4" x14ac:dyDescent="0.25">
      <c r="A112" s="408">
        <v>150000637</v>
      </c>
      <c r="B112" s="409" t="s">
        <v>1212</v>
      </c>
      <c r="C112" s="411" t="s">
        <v>157</v>
      </c>
      <c r="D112" s="419">
        <v>1</v>
      </c>
    </row>
    <row r="113" spans="1:4" x14ac:dyDescent="0.25">
      <c r="A113" s="408">
        <v>150000638</v>
      </c>
      <c r="B113" s="409" t="s">
        <v>1358</v>
      </c>
      <c r="C113" s="411" t="s">
        <v>201</v>
      </c>
      <c r="D113" s="419">
        <v>1</v>
      </c>
    </row>
    <row r="114" spans="1:4" x14ac:dyDescent="0.25">
      <c r="A114" s="408">
        <v>150000639</v>
      </c>
      <c r="B114" s="409" t="s">
        <v>1359</v>
      </c>
      <c r="C114" s="411" t="s">
        <v>202</v>
      </c>
      <c r="D114" s="419">
        <v>1</v>
      </c>
    </row>
    <row r="115" spans="1:4" x14ac:dyDescent="0.25">
      <c r="A115" s="408">
        <v>150000643</v>
      </c>
      <c r="B115" s="409" t="s">
        <v>1158</v>
      </c>
      <c r="C115" s="411" t="s">
        <v>136</v>
      </c>
      <c r="D115" s="419">
        <v>1</v>
      </c>
    </row>
    <row r="116" spans="1:4" x14ac:dyDescent="0.25">
      <c r="A116" s="408">
        <v>150000644</v>
      </c>
      <c r="B116" s="409" t="s">
        <v>1159</v>
      </c>
      <c r="C116" s="411" t="s">
        <v>137</v>
      </c>
      <c r="D116" s="419">
        <v>1</v>
      </c>
    </row>
    <row r="117" spans="1:4" x14ac:dyDescent="0.25">
      <c r="A117" s="408">
        <v>150000645</v>
      </c>
      <c r="B117" s="409" t="s">
        <v>1157</v>
      </c>
      <c r="C117" s="411" t="s">
        <v>135</v>
      </c>
      <c r="D117" s="419">
        <v>1</v>
      </c>
    </row>
    <row r="118" spans="1:4" x14ac:dyDescent="0.25">
      <c r="A118" s="408">
        <v>150000647</v>
      </c>
      <c r="B118" s="409" t="s">
        <v>1225</v>
      </c>
      <c r="C118" s="411" t="s">
        <v>166</v>
      </c>
      <c r="D118" s="419">
        <v>1</v>
      </c>
    </row>
    <row r="119" spans="1:4" x14ac:dyDescent="0.25">
      <c r="A119" s="408">
        <v>150000648</v>
      </c>
      <c r="B119" s="409" t="s">
        <v>1224</v>
      </c>
      <c r="C119" s="411" t="s">
        <v>387</v>
      </c>
      <c r="D119" s="419">
        <v>1</v>
      </c>
    </row>
    <row r="120" spans="1:4" x14ac:dyDescent="0.25">
      <c r="A120" s="408">
        <v>150000658</v>
      </c>
      <c r="B120" s="409" t="s">
        <v>1169</v>
      </c>
      <c r="C120" s="411" t="s">
        <v>378</v>
      </c>
      <c r="D120" s="419">
        <v>2</v>
      </c>
    </row>
    <row r="121" spans="1:4" x14ac:dyDescent="0.25">
      <c r="A121" s="408">
        <v>150000659</v>
      </c>
      <c r="B121" s="409" t="s">
        <v>1170</v>
      </c>
      <c r="C121" s="411" t="s">
        <v>422</v>
      </c>
      <c r="D121" s="419">
        <v>1</v>
      </c>
    </row>
    <row r="122" spans="1:4" x14ac:dyDescent="0.25">
      <c r="A122" s="408">
        <v>150000660</v>
      </c>
      <c r="B122" s="409" t="s">
        <v>1171</v>
      </c>
      <c r="C122" s="411" t="s">
        <v>423</v>
      </c>
      <c r="D122" s="419">
        <v>2</v>
      </c>
    </row>
    <row r="123" spans="1:4" x14ac:dyDescent="0.25">
      <c r="A123" s="408">
        <v>150000670</v>
      </c>
      <c r="B123" s="409" t="s">
        <v>1327</v>
      </c>
      <c r="C123" s="411" t="s">
        <v>196</v>
      </c>
      <c r="D123" s="419">
        <v>1</v>
      </c>
    </row>
    <row r="124" spans="1:4" x14ac:dyDescent="0.25">
      <c r="A124" s="408">
        <v>150000671</v>
      </c>
      <c r="B124" s="409" t="s">
        <v>1329</v>
      </c>
      <c r="C124" s="411" t="s">
        <v>197</v>
      </c>
      <c r="D124" s="419">
        <v>1</v>
      </c>
    </row>
    <row r="125" spans="1:4" x14ac:dyDescent="0.25">
      <c r="A125" s="408">
        <v>150000672</v>
      </c>
      <c r="B125" s="409"/>
      <c r="C125" s="413" t="s">
        <v>327</v>
      </c>
      <c r="D125" s="419">
        <v>4</v>
      </c>
    </row>
    <row r="126" spans="1:4" x14ac:dyDescent="0.25">
      <c r="A126" s="408">
        <v>150000673</v>
      </c>
      <c r="B126" s="409" t="s">
        <v>1326</v>
      </c>
      <c r="C126" s="411" t="s">
        <v>246</v>
      </c>
      <c r="D126" s="419">
        <v>2</v>
      </c>
    </row>
    <row r="127" spans="1:4" x14ac:dyDescent="0.25">
      <c r="A127" s="408">
        <v>150000676</v>
      </c>
      <c r="B127" s="409" t="s">
        <v>1328</v>
      </c>
      <c r="C127" s="411" t="s">
        <v>411</v>
      </c>
      <c r="D127" s="419">
        <v>2</v>
      </c>
    </row>
    <row r="128" spans="1:4" x14ac:dyDescent="0.25">
      <c r="A128" s="408">
        <v>150000683</v>
      </c>
      <c r="B128" s="409" t="s">
        <v>1275</v>
      </c>
      <c r="C128" s="411" t="s">
        <v>185</v>
      </c>
      <c r="D128" s="419">
        <v>1</v>
      </c>
    </row>
    <row r="129" spans="1:4" x14ac:dyDescent="0.25">
      <c r="A129" s="408">
        <v>150000686</v>
      </c>
      <c r="B129" s="409" t="s">
        <v>1226</v>
      </c>
      <c r="C129" s="411" t="s">
        <v>167</v>
      </c>
      <c r="D129" s="419">
        <v>1</v>
      </c>
    </row>
    <row r="130" spans="1:4" x14ac:dyDescent="0.25">
      <c r="A130" s="408">
        <v>150000688</v>
      </c>
      <c r="B130" s="409" t="s">
        <v>1220</v>
      </c>
      <c r="C130" s="411" t="s">
        <v>162</v>
      </c>
      <c r="D130" s="419">
        <v>1</v>
      </c>
    </row>
    <row r="131" spans="1:4" x14ac:dyDescent="0.25">
      <c r="A131" s="408">
        <v>150000689</v>
      </c>
      <c r="B131" s="409" t="s">
        <v>1221</v>
      </c>
      <c r="C131" s="411" t="s">
        <v>163</v>
      </c>
      <c r="D131" s="419">
        <v>1</v>
      </c>
    </row>
    <row r="132" spans="1:4" x14ac:dyDescent="0.25">
      <c r="A132" s="408">
        <v>150000690</v>
      </c>
      <c r="B132" s="409" t="s">
        <v>1223</v>
      </c>
      <c r="C132" s="411" t="s">
        <v>165</v>
      </c>
      <c r="D132" s="419">
        <v>1</v>
      </c>
    </row>
    <row r="133" spans="1:4" x14ac:dyDescent="0.25">
      <c r="A133" s="408">
        <v>150000693</v>
      </c>
      <c r="B133" s="409" t="s">
        <v>1222</v>
      </c>
      <c r="C133" s="411" t="s">
        <v>164</v>
      </c>
      <c r="D133" s="419">
        <v>1</v>
      </c>
    </row>
    <row r="134" spans="1:4" x14ac:dyDescent="0.25">
      <c r="A134" s="408">
        <v>150000694</v>
      </c>
      <c r="B134" s="409" t="s">
        <v>1278</v>
      </c>
      <c r="C134" s="412" t="s">
        <v>397</v>
      </c>
      <c r="D134" s="419">
        <v>3</v>
      </c>
    </row>
    <row r="135" spans="1:4" x14ac:dyDescent="0.25">
      <c r="A135" s="408">
        <v>150000695</v>
      </c>
      <c r="B135" s="409" t="s">
        <v>1279</v>
      </c>
      <c r="C135" s="411" t="s">
        <v>398</v>
      </c>
      <c r="D135" s="419">
        <v>3</v>
      </c>
    </row>
    <row r="136" spans="1:4" x14ac:dyDescent="0.25">
      <c r="A136" s="408">
        <v>150000696</v>
      </c>
      <c r="B136" s="409" t="s">
        <v>1276</v>
      </c>
      <c r="C136" s="411" t="s">
        <v>396</v>
      </c>
      <c r="D136" s="419">
        <v>3</v>
      </c>
    </row>
    <row r="137" spans="1:4" x14ac:dyDescent="0.25">
      <c r="A137" s="408">
        <v>150000697</v>
      </c>
      <c r="B137" s="409" t="s">
        <v>1277</v>
      </c>
      <c r="C137" s="411" t="s">
        <v>319</v>
      </c>
      <c r="D137" s="419">
        <v>4</v>
      </c>
    </row>
    <row r="138" spans="1:4" x14ac:dyDescent="0.25">
      <c r="A138" s="408">
        <v>150000698</v>
      </c>
      <c r="B138" s="409" t="s">
        <v>1280</v>
      </c>
      <c r="C138" s="411" t="s">
        <v>190</v>
      </c>
      <c r="D138" s="419">
        <v>1</v>
      </c>
    </row>
    <row r="139" spans="1:4" x14ac:dyDescent="0.25">
      <c r="A139" s="408">
        <v>150000699</v>
      </c>
      <c r="B139" s="409" t="s">
        <v>1281</v>
      </c>
      <c r="C139" s="411" t="s">
        <v>399</v>
      </c>
      <c r="D139" s="419">
        <v>1</v>
      </c>
    </row>
    <row r="140" spans="1:4" x14ac:dyDescent="0.25">
      <c r="A140" s="408">
        <v>150000702</v>
      </c>
      <c r="B140" s="409" t="s">
        <v>1081</v>
      </c>
      <c r="C140" s="411" t="s">
        <v>365</v>
      </c>
      <c r="D140" s="419">
        <v>3</v>
      </c>
    </row>
    <row r="141" spans="1:4" x14ac:dyDescent="0.25">
      <c r="A141" s="408">
        <v>150000703</v>
      </c>
      <c r="B141" s="409" t="s">
        <v>1082</v>
      </c>
      <c r="C141" s="411" t="s">
        <v>366</v>
      </c>
      <c r="D141" s="419">
        <v>3</v>
      </c>
    </row>
    <row r="142" spans="1:4" x14ac:dyDescent="0.25">
      <c r="A142" s="408">
        <v>150000705</v>
      </c>
      <c r="B142" s="409" t="s">
        <v>1408</v>
      </c>
      <c r="C142" s="411" t="s">
        <v>97</v>
      </c>
      <c r="D142" s="419">
        <v>1</v>
      </c>
    </row>
    <row r="143" spans="1:4" x14ac:dyDescent="0.25">
      <c r="A143" s="408">
        <v>150000706</v>
      </c>
      <c r="B143" s="409" t="s">
        <v>1410</v>
      </c>
      <c r="C143" s="411" t="s">
        <v>99</v>
      </c>
      <c r="D143" s="419">
        <v>1</v>
      </c>
    </row>
    <row r="144" spans="1:4" x14ac:dyDescent="0.25">
      <c r="A144" s="408">
        <v>150000707</v>
      </c>
      <c r="B144" s="409" t="s">
        <v>1411</v>
      </c>
      <c r="C144" s="411" t="s">
        <v>100</v>
      </c>
      <c r="D144" s="419">
        <v>1</v>
      </c>
    </row>
    <row r="145" spans="1:4" x14ac:dyDescent="0.25">
      <c r="A145" s="408">
        <v>150000708</v>
      </c>
      <c r="B145" s="409" t="s">
        <v>1412</v>
      </c>
      <c r="C145" s="411" t="s">
        <v>101</v>
      </c>
      <c r="D145" s="419">
        <v>1</v>
      </c>
    </row>
    <row r="146" spans="1:4" x14ac:dyDescent="0.25">
      <c r="A146" s="408">
        <v>150000709</v>
      </c>
      <c r="B146" s="409" t="s">
        <v>1409</v>
      </c>
      <c r="C146" s="411" t="s">
        <v>98</v>
      </c>
      <c r="D146" s="419">
        <v>1</v>
      </c>
    </row>
    <row r="147" spans="1:4" x14ac:dyDescent="0.25">
      <c r="A147" s="408">
        <v>150000710</v>
      </c>
      <c r="B147" s="409" t="s">
        <v>1339</v>
      </c>
      <c r="C147" s="411" t="s">
        <v>333</v>
      </c>
      <c r="D147" s="419">
        <v>6</v>
      </c>
    </row>
    <row r="148" spans="1:4" x14ac:dyDescent="0.25">
      <c r="A148" s="408">
        <v>150000711</v>
      </c>
      <c r="B148" s="409" t="s">
        <v>1340</v>
      </c>
      <c r="C148" s="411" t="s">
        <v>334</v>
      </c>
      <c r="D148" s="419">
        <v>6</v>
      </c>
    </row>
    <row r="149" spans="1:4" x14ac:dyDescent="0.25">
      <c r="A149" s="408">
        <v>150000712</v>
      </c>
      <c r="B149" s="409" t="s">
        <v>1341</v>
      </c>
      <c r="C149" s="411" t="s">
        <v>335</v>
      </c>
      <c r="D149" s="419">
        <v>4</v>
      </c>
    </row>
    <row r="150" spans="1:4" x14ac:dyDescent="0.25">
      <c r="A150" s="408">
        <v>150000713</v>
      </c>
      <c r="B150" s="409" t="s">
        <v>1342</v>
      </c>
      <c r="C150" s="411" t="s">
        <v>336</v>
      </c>
      <c r="D150" s="419">
        <v>8</v>
      </c>
    </row>
    <row r="151" spans="1:4" x14ac:dyDescent="0.25">
      <c r="A151" s="408">
        <v>150000714</v>
      </c>
      <c r="B151" s="409" t="s">
        <v>1343</v>
      </c>
      <c r="C151" s="411" t="s">
        <v>337</v>
      </c>
      <c r="D151" s="419">
        <v>4</v>
      </c>
    </row>
    <row r="152" spans="1:4" x14ac:dyDescent="0.25">
      <c r="A152" s="408">
        <v>150000715</v>
      </c>
      <c r="B152" s="409" t="s">
        <v>1344</v>
      </c>
      <c r="C152" s="411" t="s">
        <v>338</v>
      </c>
      <c r="D152" s="419">
        <v>6</v>
      </c>
    </row>
    <row r="153" spans="1:4" x14ac:dyDescent="0.25">
      <c r="A153" s="408">
        <v>150000716</v>
      </c>
      <c r="B153" s="409" t="s">
        <v>1346</v>
      </c>
      <c r="C153" s="411" t="s">
        <v>340</v>
      </c>
      <c r="D153" s="419">
        <v>4</v>
      </c>
    </row>
    <row r="154" spans="1:4" x14ac:dyDescent="0.25">
      <c r="A154" s="408">
        <v>150000717</v>
      </c>
      <c r="B154" s="409" t="s">
        <v>1347</v>
      </c>
      <c r="C154" s="411" t="s">
        <v>341</v>
      </c>
      <c r="D154" s="419">
        <v>4</v>
      </c>
    </row>
    <row r="155" spans="1:4" x14ac:dyDescent="0.25">
      <c r="A155" s="408">
        <v>150000718</v>
      </c>
      <c r="B155" s="409" t="s">
        <v>1348</v>
      </c>
      <c r="C155" s="411" t="s">
        <v>342</v>
      </c>
      <c r="D155" s="419">
        <v>6</v>
      </c>
    </row>
    <row r="156" spans="1:4" x14ac:dyDescent="0.25">
      <c r="A156" s="408">
        <v>150000719</v>
      </c>
      <c r="B156" s="409" t="s">
        <v>1345</v>
      </c>
      <c r="C156" s="411" t="s">
        <v>339</v>
      </c>
      <c r="D156" s="419">
        <v>8</v>
      </c>
    </row>
    <row r="157" spans="1:4" x14ac:dyDescent="0.25">
      <c r="A157" s="408">
        <v>150000720</v>
      </c>
      <c r="B157" s="409" t="s">
        <v>1349</v>
      </c>
      <c r="C157" s="411" t="s">
        <v>343</v>
      </c>
      <c r="D157" s="419">
        <v>2</v>
      </c>
    </row>
    <row r="158" spans="1:4" x14ac:dyDescent="0.25">
      <c r="A158" s="408">
        <v>150000721</v>
      </c>
      <c r="B158" s="409" t="s">
        <v>1334</v>
      </c>
      <c r="C158" s="411" t="s">
        <v>278</v>
      </c>
      <c r="D158" s="419">
        <v>2</v>
      </c>
    </row>
    <row r="159" spans="1:4" x14ac:dyDescent="0.25">
      <c r="A159" s="408">
        <v>150000722</v>
      </c>
      <c r="B159" s="409" t="s">
        <v>1335</v>
      </c>
      <c r="C159" s="411" t="s">
        <v>329</v>
      </c>
      <c r="D159" s="419">
        <v>4</v>
      </c>
    </row>
    <row r="160" spans="1:4" x14ac:dyDescent="0.25">
      <c r="A160" s="408">
        <v>150000723</v>
      </c>
      <c r="B160" s="409" t="s">
        <v>1336</v>
      </c>
      <c r="C160" s="411" t="s">
        <v>330</v>
      </c>
      <c r="D160" s="419">
        <v>4</v>
      </c>
    </row>
    <row r="161" spans="1:4" x14ac:dyDescent="0.25">
      <c r="A161" s="408">
        <v>150000724</v>
      </c>
      <c r="B161" s="409" t="s">
        <v>1337</v>
      </c>
      <c r="C161" s="411" t="s">
        <v>331</v>
      </c>
      <c r="D161" s="419">
        <v>4</v>
      </c>
    </row>
    <row r="162" spans="1:4" x14ac:dyDescent="0.25">
      <c r="A162" s="408">
        <v>150000725</v>
      </c>
      <c r="B162" s="409" t="s">
        <v>1338</v>
      </c>
      <c r="C162" s="411" t="s">
        <v>332</v>
      </c>
      <c r="D162" s="419">
        <v>4</v>
      </c>
    </row>
    <row r="163" spans="1:4" x14ac:dyDescent="0.25">
      <c r="A163" s="425">
        <v>150000726</v>
      </c>
      <c r="B163" s="409" t="s">
        <v>1330</v>
      </c>
      <c r="C163" s="411" t="s">
        <v>247</v>
      </c>
      <c r="D163" s="419">
        <v>1</v>
      </c>
    </row>
    <row r="164" spans="1:4" x14ac:dyDescent="0.25">
      <c r="A164" s="408">
        <v>150000727</v>
      </c>
      <c r="B164" s="409" t="s">
        <v>1331</v>
      </c>
      <c r="C164" s="411" t="s">
        <v>198</v>
      </c>
      <c r="D164" s="419">
        <v>1</v>
      </c>
    </row>
    <row r="165" spans="1:4" x14ac:dyDescent="0.25">
      <c r="A165" s="408">
        <v>150000728</v>
      </c>
      <c r="B165" s="409" t="s">
        <v>1332</v>
      </c>
      <c r="C165" s="411" t="s">
        <v>248</v>
      </c>
      <c r="D165" s="419">
        <v>1</v>
      </c>
    </row>
    <row r="166" spans="1:4" x14ac:dyDescent="0.25">
      <c r="A166" s="408">
        <v>150000729</v>
      </c>
      <c r="B166" s="409" t="s">
        <v>1333</v>
      </c>
      <c r="C166" s="411" t="s">
        <v>328</v>
      </c>
      <c r="D166" s="419">
        <v>3</v>
      </c>
    </row>
    <row r="167" spans="1:4" x14ac:dyDescent="0.25">
      <c r="A167" s="408">
        <v>150000736</v>
      </c>
      <c r="B167" s="409" t="s">
        <v>1360</v>
      </c>
      <c r="C167" s="411" t="s">
        <v>279</v>
      </c>
      <c r="D167" s="419">
        <v>4</v>
      </c>
    </row>
    <row r="168" spans="1:4" x14ac:dyDescent="0.25">
      <c r="A168" s="408">
        <v>150000737</v>
      </c>
      <c r="B168" s="409" t="s">
        <v>1362</v>
      </c>
      <c r="C168" s="411" t="s">
        <v>281</v>
      </c>
      <c r="D168" s="419">
        <v>4</v>
      </c>
    </row>
    <row r="169" spans="1:4" x14ac:dyDescent="0.25">
      <c r="A169" s="408">
        <v>150000738</v>
      </c>
      <c r="B169" s="409" t="s">
        <v>1363</v>
      </c>
      <c r="C169" s="411" t="s">
        <v>344</v>
      </c>
      <c r="D169" s="419">
        <v>4</v>
      </c>
    </row>
    <row r="170" spans="1:4" x14ac:dyDescent="0.25">
      <c r="A170" s="408">
        <v>150000739</v>
      </c>
      <c r="B170" s="409" t="s">
        <v>1364</v>
      </c>
      <c r="C170" s="411" t="s">
        <v>282</v>
      </c>
      <c r="D170" s="419">
        <v>5</v>
      </c>
    </row>
    <row r="171" spans="1:4" x14ac:dyDescent="0.25">
      <c r="A171" s="408">
        <v>150000740</v>
      </c>
      <c r="B171" s="409" t="s">
        <v>1365</v>
      </c>
      <c r="C171" s="411" t="s">
        <v>258</v>
      </c>
      <c r="D171" s="419">
        <v>3</v>
      </c>
    </row>
    <row r="172" spans="1:4" x14ac:dyDescent="0.25">
      <c r="A172" s="408">
        <v>150000741</v>
      </c>
      <c r="B172" s="409" t="s">
        <v>1367</v>
      </c>
      <c r="C172" s="411" t="s">
        <v>284</v>
      </c>
      <c r="D172" s="419">
        <v>4</v>
      </c>
    </row>
    <row r="173" spans="1:4" x14ac:dyDescent="0.25">
      <c r="A173" s="408">
        <v>150000742</v>
      </c>
      <c r="B173" s="409" t="s">
        <v>1368</v>
      </c>
      <c r="C173" s="411" t="s">
        <v>345</v>
      </c>
      <c r="D173" s="419">
        <v>2</v>
      </c>
    </row>
    <row r="174" spans="1:4" x14ac:dyDescent="0.25">
      <c r="A174" s="408">
        <v>150000743</v>
      </c>
      <c r="B174" s="409" t="s">
        <v>1361</v>
      </c>
      <c r="C174" s="411" t="s">
        <v>280</v>
      </c>
      <c r="D174" s="419">
        <v>3</v>
      </c>
    </row>
    <row r="175" spans="1:4" x14ac:dyDescent="0.25">
      <c r="A175" s="408">
        <v>150000744</v>
      </c>
      <c r="B175" s="409" t="s">
        <v>1366</v>
      </c>
      <c r="C175" s="411" t="s">
        <v>283</v>
      </c>
      <c r="D175" s="419">
        <v>2</v>
      </c>
    </row>
    <row r="176" spans="1:4" x14ac:dyDescent="0.25">
      <c r="A176" s="408">
        <v>150000745</v>
      </c>
      <c r="B176" s="409" t="s">
        <v>1369</v>
      </c>
      <c r="C176" s="411" t="s">
        <v>203</v>
      </c>
      <c r="D176" s="419">
        <v>1</v>
      </c>
    </row>
    <row r="177" spans="1:4" x14ac:dyDescent="0.25">
      <c r="A177" s="408">
        <v>150000750</v>
      </c>
      <c r="B177" s="409" t="s">
        <v>1350</v>
      </c>
      <c r="C177" s="411" t="s">
        <v>199</v>
      </c>
      <c r="D177" s="419">
        <v>1</v>
      </c>
    </row>
    <row r="178" spans="1:4" x14ac:dyDescent="0.25">
      <c r="A178" s="408">
        <v>150000751</v>
      </c>
      <c r="B178" s="409" t="s">
        <v>1351</v>
      </c>
      <c r="C178" s="411" t="s">
        <v>200</v>
      </c>
      <c r="D178" s="419">
        <v>1</v>
      </c>
    </row>
    <row r="179" spans="1:4" x14ac:dyDescent="0.25">
      <c r="A179" s="408">
        <v>150000752</v>
      </c>
      <c r="B179" s="409" t="s">
        <v>1352</v>
      </c>
      <c r="C179" s="411" t="s">
        <v>412</v>
      </c>
      <c r="D179" s="419">
        <v>2</v>
      </c>
    </row>
    <row r="180" spans="1:4" x14ac:dyDescent="0.25">
      <c r="A180" s="408">
        <v>150000753</v>
      </c>
      <c r="B180" s="409" t="s">
        <v>1079</v>
      </c>
      <c r="C180" s="411" t="s">
        <v>292</v>
      </c>
      <c r="D180" s="419">
        <v>3</v>
      </c>
    </row>
    <row r="181" spans="1:4" x14ac:dyDescent="0.25">
      <c r="A181" s="408">
        <v>150000754</v>
      </c>
      <c r="B181" s="409" t="s">
        <v>1080</v>
      </c>
      <c r="C181" s="411" t="s">
        <v>293</v>
      </c>
      <c r="D181" s="419">
        <v>4</v>
      </c>
    </row>
    <row r="182" spans="1:4" x14ac:dyDescent="0.25">
      <c r="A182" s="408">
        <v>150000758</v>
      </c>
      <c r="B182" s="409" t="s">
        <v>1354</v>
      </c>
      <c r="C182" s="411" t="s">
        <v>414</v>
      </c>
      <c r="D182" s="419">
        <v>7</v>
      </c>
    </row>
    <row r="183" spans="1:4" x14ac:dyDescent="0.25">
      <c r="A183" s="408">
        <v>150000759</v>
      </c>
      <c r="B183" s="409" t="s">
        <v>1355</v>
      </c>
      <c r="C183" s="412" t="s">
        <v>415</v>
      </c>
      <c r="D183" s="419">
        <v>3</v>
      </c>
    </row>
    <row r="184" spans="1:4" x14ac:dyDescent="0.25">
      <c r="A184" s="408">
        <v>150000760</v>
      </c>
      <c r="B184" s="409" t="s">
        <v>1353</v>
      </c>
      <c r="C184" s="411" t="s">
        <v>413</v>
      </c>
      <c r="D184" s="419">
        <v>6</v>
      </c>
    </row>
    <row r="185" spans="1:4" x14ac:dyDescent="0.25">
      <c r="A185" s="408">
        <v>150000761</v>
      </c>
      <c r="B185" s="409" t="s">
        <v>1356</v>
      </c>
      <c r="C185" s="411" t="s">
        <v>416</v>
      </c>
      <c r="D185" s="419">
        <v>2</v>
      </c>
    </row>
    <row r="186" spans="1:4" x14ac:dyDescent="0.25">
      <c r="A186" s="408">
        <v>150000762</v>
      </c>
      <c r="B186" s="409" t="s">
        <v>1357</v>
      </c>
      <c r="C186" s="411" t="s">
        <v>417</v>
      </c>
      <c r="D186" s="419">
        <v>1</v>
      </c>
    </row>
    <row r="187" spans="1:4" x14ac:dyDescent="0.25">
      <c r="A187" s="408">
        <v>150000763</v>
      </c>
      <c r="B187" s="409" t="s">
        <v>1270</v>
      </c>
      <c r="C187" s="411" t="s">
        <v>187</v>
      </c>
      <c r="D187" s="419">
        <v>1</v>
      </c>
    </row>
    <row r="188" spans="1:4" x14ac:dyDescent="0.25">
      <c r="A188" s="408">
        <v>150000764</v>
      </c>
      <c r="B188" s="409" t="s">
        <v>1271</v>
      </c>
      <c r="C188" s="411" t="s">
        <v>188</v>
      </c>
      <c r="D188" s="419">
        <v>1</v>
      </c>
    </row>
    <row r="189" spans="1:4" x14ac:dyDescent="0.25">
      <c r="A189" s="408">
        <v>150000765</v>
      </c>
      <c r="B189" s="409" t="s">
        <v>1274</v>
      </c>
      <c r="C189" s="411" t="s">
        <v>318</v>
      </c>
      <c r="D189" s="419">
        <v>6</v>
      </c>
    </row>
    <row r="190" spans="1:4" x14ac:dyDescent="0.25">
      <c r="A190" s="408">
        <v>150000768</v>
      </c>
      <c r="B190" s="409" t="s">
        <v>1269</v>
      </c>
      <c r="C190" s="411" t="s">
        <v>186</v>
      </c>
      <c r="D190" s="419">
        <v>1</v>
      </c>
    </row>
    <row r="191" spans="1:4" x14ac:dyDescent="0.25">
      <c r="A191" s="408">
        <v>150000770</v>
      </c>
      <c r="B191" s="409" t="s">
        <v>1272</v>
      </c>
      <c r="C191" s="411" t="s">
        <v>189</v>
      </c>
      <c r="D191" s="419">
        <v>1</v>
      </c>
    </row>
    <row r="192" spans="1:4" x14ac:dyDescent="0.25">
      <c r="A192" s="408">
        <v>150000777</v>
      </c>
      <c r="B192" s="409" t="s">
        <v>1273</v>
      </c>
      <c r="C192" s="411" t="s">
        <v>231</v>
      </c>
      <c r="D192" s="419">
        <v>1</v>
      </c>
    </row>
    <row r="193" spans="1:4" x14ac:dyDescent="0.25">
      <c r="A193" s="408">
        <v>150000778</v>
      </c>
      <c r="B193" s="409" t="s">
        <v>1267</v>
      </c>
      <c r="C193" s="411" t="s">
        <v>274</v>
      </c>
      <c r="D193" s="419">
        <v>3</v>
      </c>
    </row>
    <row r="194" spans="1:4" x14ac:dyDescent="0.25">
      <c r="A194" s="408">
        <v>150000781</v>
      </c>
      <c r="B194" s="409" t="s">
        <v>1083</v>
      </c>
      <c r="C194" s="411" t="s">
        <v>103</v>
      </c>
      <c r="D194" s="419">
        <v>1</v>
      </c>
    </row>
    <row r="195" spans="1:4" x14ac:dyDescent="0.25">
      <c r="A195" s="408">
        <v>150000795</v>
      </c>
      <c r="B195" s="409" t="s">
        <v>1372</v>
      </c>
      <c r="C195" s="411" t="s">
        <v>346</v>
      </c>
      <c r="D195" s="419">
        <v>4</v>
      </c>
    </row>
    <row r="196" spans="1:4" x14ac:dyDescent="0.25">
      <c r="A196" s="408">
        <v>150000796</v>
      </c>
      <c r="B196" s="409" t="s">
        <v>1227</v>
      </c>
      <c r="C196" s="411" t="s">
        <v>168</v>
      </c>
      <c r="D196" s="419">
        <v>1</v>
      </c>
    </row>
    <row r="197" spans="1:4" x14ac:dyDescent="0.25">
      <c r="A197" s="408">
        <v>150000797</v>
      </c>
      <c r="B197" s="409" t="s">
        <v>1407</v>
      </c>
      <c r="C197" s="411" t="s">
        <v>291</v>
      </c>
      <c r="D197" s="419">
        <v>8</v>
      </c>
    </row>
    <row r="198" spans="1:4" x14ac:dyDescent="0.25">
      <c r="A198" s="408">
        <v>150000798</v>
      </c>
      <c r="B198" s="409" t="s">
        <v>1384</v>
      </c>
      <c r="C198" s="411" t="s">
        <v>285</v>
      </c>
      <c r="D198" s="419">
        <v>2</v>
      </c>
    </row>
    <row r="199" spans="1:4" x14ac:dyDescent="0.25">
      <c r="A199" s="408">
        <v>150000799</v>
      </c>
      <c r="B199" s="409" t="s">
        <v>1387</v>
      </c>
      <c r="C199" s="411" t="s">
        <v>347</v>
      </c>
      <c r="D199" s="419">
        <v>2</v>
      </c>
    </row>
    <row r="200" spans="1:4" x14ac:dyDescent="0.25">
      <c r="A200" s="408">
        <v>150000800</v>
      </c>
      <c r="B200" s="409" t="s">
        <v>1389</v>
      </c>
      <c r="C200" s="411" t="s">
        <v>286</v>
      </c>
      <c r="D200" s="419">
        <v>2</v>
      </c>
    </row>
    <row r="201" spans="1:4" x14ac:dyDescent="0.25">
      <c r="A201" s="408">
        <v>150000801</v>
      </c>
      <c r="B201" s="409" t="s">
        <v>1390</v>
      </c>
      <c r="C201" s="411" t="s">
        <v>349</v>
      </c>
      <c r="D201" s="419">
        <v>5</v>
      </c>
    </row>
    <row r="202" spans="1:4" x14ac:dyDescent="0.25">
      <c r="A202" s="408">
        <v>150000802</v>
      </c>
      <c r="B202" s="409" t="s">
        <v>1391</v>
      </c>
      <c r="C202" s="411" t="s">
        <v>350</v>
      </c>
      <c r="D202" s="419">
        <v>4</v>
      </c>
    </row>
    <row r="203" spans="1:4" x14ac:dyDescent="0.25">
      <c r="A203" s="408">
        <v>150000803</v>
      </c>
      <c r="B203" s="409" t="s">
        <v>1392</v>
      </c>
      <c r="C203" s="411" t="s">
        <v>287</v>
      </c>
      <c r="D203" s="419">
        <v>2</v>
      </c>
    </row>
    <row r="204" spans="1:4" x14ac:dyDescent="0.25">
      <c r="A204" s="408">
        <v>150000805</v>
      </c>
      <c r="B204" s="409" t="s">
        <v>1393</v>
      </c>
      <c r="C204" s="411" t="s">
        <v>351</v>
      </c>
      <c r="D204" s="419">
        <v>4</v>
      </c>
    </row>
    <row r="205" spans="1:4" x14ac:dyDescent="0.25">
      <c r="A205" s="408">
        <v>150000806</v>
      </c>
      <c r="B205" s="409" t="s">
        <v>1394</v>
      </c>
      <c r="C205" s="411" t="s">
        <v>288</v>
      </c>
      <c r="D205" s="419">
        <v>4</v>
      </c>
    </row>
    <row r="206" spans="1:4" x14ac:dyDescent="0.25">
      <c r="A206" s="408">
        <v>150000807</v>
      </c>
      <c r="B206" s="409" t="s">
        <v>1395</v>
      </c>
      <c r="C206" s="411" t="s">
        <v>251</v>
      </c>
      <c r="D206" s="419">
        <v>1</v>
      </c>
    </row>
    <row r="207" spans="1:4" x14ac:dyDescent="0.25">
      <c r="A207" s="408">
        <v>150000808</v>
      </c>
      <c r="B207" s="409" t="s">
        <v>1396</v>
      </c>
      <c r="C207" s="411" t="s">
        <v>352</v>
      </c>
      <c r="D207" s="419">
        <v>2</v>
      </c>
    </row>
    <row r="208" spans="1:4" x14ac:dyDescent="0.25">
      <c r="A208" s="408">
        <v>150000809</v>
      </c>
      <c r="B208" s="409" t="s">
        <v>1398</v>
      </c>
      <c r="C208" s="411" t="s">
        <v>354</v>
      </c>
      <c r="D208" s="419">
        <v>3</v>
      </c>
    </row>
    <row r="209" spans="1:4" x14ac:dyDescent="0.25">
      <c r="A209" s="408">
        <v>150000810</v>
      </c>
      <c r="B209" s="409" t="s">
        <v>1399</v>
      </c>
      <c r="C209" s="411" t="s">
        <v>355</v>
      </c>
      <c r="D209" s="419">
        <v>4</v>
      </c>
    </row>
    <row r="210" spans="1:4" x14ac:dyDescent="0.25">
      <c r="A210" s="408">
        <v>150000811</v>
      </c>
      <c r="B210" s="409" t="s">
        <v>1400</v>
      </c>
      <c r="C210" s="411" t="s">
        <v>356</v>
      </c>
      <c r="D210" s="419">
        <v>3</v>
      </c>
    </row>
    <row r="211" spans="1:4" x14ac:dyDescent="0.25">
      <c r="A211" s="408">
        <v>150000812</v>
      </c>
      <c r="B211" s="409" t="s">
        <v>1401</v>
      </c>
      <c r="C211" s="411" t="s">
        <v>357</v>
      </c>
      <c r="D211" s="419">
        <v>3</v>
      </c>
    </row>
    <row r="212" spans="1:4" x14ac:dyDescent="0.25">
      <c r="A212" s="408">
        <v>150000813</v>
      </c>
      <c r="B212" s="409" t="s">
        <v>1403</v>
      </c>
      <c r="C212" s="411" t="s">
        <v>252</v>
      </c>
      <c r="D212" s="419">
        <v>1</v>
      </c>
    </row>
    <row r="213" spans="1:4" x14ac:dyDescent="0.25">
      <c r="A213" s="408">
        <v>150000814</v>
      </c>
      <c r="B213" s="409" t="s">
        <v>1404</v>
      </c>
      <c r="C213" s="411" t="s">
        <v>359</v>
      </c>
      <c r="D213" s="419">
        <v>4</v>
      </c>
    </row>
    <row r="214" spans="1:4" x14ac:dyDescent="0.25">
      <c r="A214" s="408">
        <v>150000816</v>
      </c>
      <c r="B214" s="409" t="s">
        <v>1405</v>
      </c>
      <c r="C214" s="411" t="s">
        <v>289</v>
      </c>
      <c r="D214" s="419">
        <v>4</v>
      </c>
    </row>
    <row r="215" spans="1:4" x14ac:dyDescent="0.25">
      <c r="A215" s="408">
        <v>150000819</v>
      </c>
      <c r="B215" s="409" t="s">
        <v>1385</v>
      </c>
      <c r="C215" s="411" t="s">
        <v>432</v>
      </c>
      <c r="D215" s="419">
        <v>3</v>
      </c>
    </row>
    <row r="216" spans="1:4" x14ac:dyDescent="0.25">
      <c r="A216" s="408">
        <v>150000820</v>
      </c>
      <c r="B216" s="409" t="s">
        <v>1386</v>
      </c>
      <c r="C216" s="411" t="s">
        <v>420</v>
      </c>
      <c r="D216" s="419">
        <v>2</v>
      </c>
    </row>
    <row r="217" spans="1:4" x14ac:dyDescent="0.25">
      <c r="A217" s="408">
        <v>150000827</v>
      </c>
      <c r="B217" s="409" t="s">
        <v>1397</v>
      </c>
      <c r="C217" s="411" t="s">
        <v>353</v>
      </c>
      <c r="D217" s="419">
        <v>5</v>
      </c>
    </row>
    <row r="218" spans="1:4" x14ac:dyDescent="0.25">
      <c r="A218" s="408">
        <v>150000828</v>
      </c>
      <c r="B218" s="409" t="s">
        <v>1402</v>
      </c>
      <c r="C218" s="411" t="s">
        <v>358</v>
      </c>
      <c r="D218" s="419">
        <v>3</v>
      </c>
    </row>
    <row r="219" spans="1:4" x14ac:dyDescent="0.25">
      <c r="A219" s="408">
        <v>150000829</v>
      </c>
      <c r="B219" s="409" t="s">
        <v>1406</v>
      </c>
      <c r="C219" s="411" t="s">
        <v>290</v>
      </c>
      <c r="D219" s="419">
        <v>4</v>
      </c>
    </row>
    <row r="220" spans="1:4" x14ac:dyDescent="0.25">
      <c r="A220" s="408">
        <v>150000830</v>
      </c>
      <c r="B220" s="409" t="s">
        <v>1388</v>
      </c>
      <c r="C220" s="411" t="s">
        <v>348</v>
      </c>
      <c r="D220" s="419">
        <v>6</v>
      </c>
    </row>
    <row r="221" spans="1:4" x14ac:dyDescent="0.25">
      <c r="A221" s="408">
        <v>150000832</v>
      </c>
      <c r="B221" s="409" t="s">
        <v>1373</v>
      </c>
      <c r="C221" s="412" t="s">
        <v>431</v>
      </c>
      <c r="D221" s="419">
        <v>2</v>
      </c>
    </row>
    <row r="222" spans="1:4" x14ac:dyDescent="0.25">
      <c r="A222" s="408">
        <v>150000833</v>
      </c>
      <c r="B222" s="409" t="s">
        <v>1374</v>
      </c>
      <c r="C222" s="411" t="s">
        <v>418</v>
      </c>
      <c r="D222" s="419">
        <v>2</v>
      </c>
    </row>
    <row r="223" spans="1:4" x14ac:dyDescent="0.25">
      <c r="A223" s="408">
        <v>150000834</v>
      </c>
      <c r="B223" s="409" t="s">
        <v>1179</v>
      </c>
      <c r="C223" s="411" t="s">
        <v>149</v>
      </c>
      <c r="D223" s="419">
        <v>1</v>
      </c>
    </row>
    <row r="224" spans="1:4" x14ac:dyDescent="0.25">
      <c r="A224" s="408">
        <v>150000835</v>
      </c>
      <c r="B224" s="409" t="s">
        <v>1381</v>
      </c>
      <c r="C224" s="411" t="s">
        <v>207</v>
      </c>
      <c r="D224" s="419">
        <v>1</v>
      </c>
    </row>
    <row r="225" spans="1:4" x14ac:dyDescent="0.25">
      <c r="A225" s="408">
        <v>150000836</v>
      </c>
      <c r="B225" s="409" t="s">
        <v>1375</v>
      </c>
      <c r="C225" s="411" t="s">
        <v>259</v>
      </c>
      <c r="D225" s="419">
        <v>2</v>
      </c>
    </row>
    <row r="226" spans="1:4" x14ac:dyDescent="0.25">
      <c r="A226" s="408">
        <v>150000837</v>
      </c>
      <c r="B226" s="409" t="s">
        <v>1376</v>
      </c>
      <c r="C226" s="411" t="s">
        <v>260</v>
      </c>
      <c r="D226" s="419">
        <v>1</v>
      </c>
    </row>
    <row r="227" spans="1:4" x14ac:dyDescent="0.25">
      <c r="A227" s="408">
        <v>150000839</v>
      </c>
      <c r="B227" s="409" t="s">
        <v>1377</v>
      </c>
      <c r="C227" s="411" t="s">
        <v>205</v>
      </c>
      <c r="D227" s="419">
        <v>1</v>
      </c>
    </row>
    <row r="228" spans="1:4" x14ac:dyDescent="0.25">
      <c r="A228" s="408">
        <v>150000840</v>
      </c>
      <c r="B228" s="409" t="s">
        <v>1378</v>
      </c>
      <c r="C228" s="411" t="s">
        <v>419</v>
      </c>
      <c r="D228" s="419">
        <v>2</v>
      </c>
    </row>
    <row r="229" spans="1:4" x14ac:dyDescent="0.25">
      <c r="A229" s="408">
        <v>150000841</v>
      </c>
      <c r="B229" s="409" t="s">
        <v>1379</v>
      </c>
      <c r="C229" s="411" t="s">
        <v>206</v>
      </c>
      <c r="D229" s="419">
        <v>1</v>
      </c>
    </row>
    <row r="230" spans="1:4" x14ac:dyDescent="0.25">
      <c r="A230" s="408">
        <v>150000845</v>
      </c>
      <c r="B230" s="409" t="s">
        <v>1382</v>
      </c>
      <c r="C230" s="411" t="s">
        <v>208</v>
      </c>
      <c r="D230" s="419">
        <v>1</v>
      </c>
    </row>
    <row r="231" spans="1:4" x14ac:dyDescent="0.25">
      <c r="A231" s="408">
        <v>150000846</v>
      </c>
      <c r="B231" s="409" t="s">
        <v>1383</v>
      </c>
      <c r="C231" s="411" t="s">
        <v>209</v>
      </c>
      <c r="D231" s="419">
        <v>1</v>
      </c>
    </row>
    <row r="232" spans="1:4" x14ac:dyDescent="0.25">
      <c r="A232" s="408">
        <v>150000848</v>
      </c>
      <c r="B232" s="409" t="s">
        <v>1380</v>
      </c>
      <c r="C232" s="411" t="s">
        <v>250</v>
      </c>
      <c r="D232" s="419">
        <v>1</v>
      </c>
    </row>
    <row r="233" spans="1:4" x14ac:dyDescent="0.25">
      <c r="A233" s="408">
        <v>150000851</v>
      </c>
      <c r="B233" s="409" t="s">
        <v>1371</v>
      </c>
      <c r="C233" s="411" t="s">
        <v>204</v>
      </c>
      <c r="D233" s="419">
        <v>1</v>
      </c>
    </row>
    <row r="234" spans="1:4" x14ac:dyDescent="0.25">
      <c r="A234" s="408">
        <v>150000861</v>
      </c>
      <c r="B234" s="409" t="s">
        <v>1414</v>
      </c>
      <c r="C234" s="411" t="s">
        <v>42</v>
      </c>
      <c r="D234" s="419">
        <v>5</v>
      </c>
    </row>
    <row r="235" spans="1:4" x14ac:dyDescent="0.25">
      <c r="A235" s="408">
        <v>150000862</v>
      </c>
      <c r="B235" s="409" t="s">
        <v>1416</v>
      </c>
      <c r="C235" s="411" t="s">
        <v>44</v>
      </c>
      <c r="D235" s="419">
        <v>6</v>
      </c>
    </row>
    <row r="236" spans="1:4" x14ac:dyDescent="0.25">
      <c r="A236" s="408">
        <v>150000863</v>
      </c>
      <c r="B236" s="409" t="s">
        <v>1417</v>
      </c>
      <c r="C236" s="411" t="s">
        <v>45</v>
      </c>
      <c r="D236" s="419">
        <v>5</v>
      </c>
    </row>
    <row r="237" spans="1:4" x14ac:dyDescent="0.25">
      <c r="A237" s="408">
        <v>150000864</v>
      </c>
      <c r="B237" s="409" t="s">
        <v>1418</v>
      </c>
      <c r="C237" s="411" t="s">
        <v>41</v>
      </c>
      <c r="D237" s="419">
        <v>6</v>
      </c>
    </row>
    <row r="238" spans="1:4" x14ac:dyDescent="0.25">
      <c r="A238" s="408">
        <v>150000865</v>
      </c>
      <c r="B238" s="409" t="s">
        <v>1419</v>
      </c>
      <c r="C238" s="411" t="s">
        <v>49</v>
      </c>
      <c r="D238" s="419">
        <v>10</v>
      </c>
    </row>
    <row r="239" spans="1:4" x14ac:dyDescent="0.25">
      <c r="A239" s="408">
        <v>150000866</v>
      </c>
      <c r="B239" s="409" t="s">
        <v>1422</v>
      </c>
      <c r="C239" s="411" t="s">
        <v>52</v>
      </c>
      <c r="D239" s="419">
        <v>6</v>
      </c>
    </row>
    <row r="240" spans="1:4" x14ac:dyDescent="0.25">
      <c r="A240" s="408">
        <v>150000867</v>
      </c>
      <c r="B240" s="409" t="s">
        <v>1423</v>
      </c>
      <c r="C240" s="411" t="s">
        <v>53</v>
      </c>
      <c r="D240" s="419">
        <v>3</v>
      </c>
    </row>
    <row r="241" spans="1:4" x14ac:dyDescent="0.25">
      <c r="A241" s="408">
        <v>150000868</v>
      </c>
      <c r="B241" s="409" t="s">
        <v>1424</v>
      </c>
      <c r="C241" s="411" t="s">
        <v>54</v>
      </c>
      <c r="D241" s="419">
        <v>4</v>
      </c>
    </row>
    <row r="242" spans="1:4" x14ac:dyDescent="0.25">
      <c r="A242" s="408">
        <v>150000869</v>
      </c>
      <c r="B242" s="409" t="s">
        <v>1425</v>
      </c>
      <c r="C242" s="411" t="s">
        <v>55</v>
      </c>
      <c r="D242" s="419">
        <v>7</v>
      </c>
    </row>
    <row r="243" spans="1:4" x14ac:dyDescent="0.25">
      <c r="A243" s="408">
        <v>150000871</v>
      </c>
      <c r="B243" s="409" t="s">
        <v>1427</v>
      </c>
      <c r="C243" s="411" t="s">
        <v>38</v>
      </c>
      <c r="D243" s="419">
        <v>1</v>
      </c>
    </row>
    <row r="244" spans="1:4" x14ac:dyDescent="0.25">
      <c r="A244" s="408">
        <v>150000872</v>
      </c>
      <c r="B244" s="409" t="s">
        <v>1415</v>
      </c>
      <c r="C244" s="411" t="s">
        <v>43</v>
      </c>
      <c r="D244" s="419">
        <v>2</v>
      </c>
    </row>
    <row r="245" spans="1:4" x14ac:dyDescent="0.25">
      <c r="A245" s="408">
        <v>150000873</v>
      </c>
      <c r="B245" s="409" t="s">
        <v>1420</v>
      </c>
      <c r="C245" s="411" t="s">
        <v>50</v>
      </c>
      <c r="D245" s="419">
        <v>3</v>
      </c>
    </row>
    <row r="246" spans="1:4" x14ac:dyDescent="0.25">
      <c r="A246" s="408">
        <v>150000874</v>
      </c>
      <c r="B246" s="409" t="s">
        <v>1421</v>
      </c>
      <c r="C246" s="411" t="s">
        <v>51</v>
      </c>
      <c r="D246" s="419">
        <v>3</v>
      </c>
    </row>
    <row r="247" spans="1:4" x14ac:dyDescent="0.25">
      <c r="A247" s="408">
        <v>150000875</v>
      </c>
      <c r="B247" s="409" t="s">
        <v>1426</v>
      </c>
      <c r="C247" s="411" t="s">
        <v>56</v>
      </c>
      <c r="D247" s="419">
        <v>4</v>
      </c>
    </row>
    <row r="248" spans="1:4" x14ac:dyDescent="0.25">
      <c r="A248" s="408">
        <v>150000878</v>
      </c>
      <c r="B248" s="409" t="s">
        <v>1465</v>
      </c>
      <c r="C248" s="411" t="s">
        <v>46</v>
      </c>
      <c r="D248" s="419">
        <v>3</v>
      </c>
    </row>
    <row r="249" spans="1:4" x14ac:dyDescent="0.25">
      <c r="A249" s="408">
        <v>150000879</v>
      </c>
      <c r="B249" s="409" t="s">
        <v>1466</v>
      </c>
      <c r="C249" s="411" t="s">
        <v>73</v>
      </c>
      <c r="D249" s="419">
        <v>5</v>
      </c>
    </row>
    <row r="250" spans="1:4" x14ac:dyDescent="0.25">
      <c r="A250" s="408">
        <v>150000880</v>
      </c>
      <c r="B250" s="409" t="s">
        <v>1467</v>
      </c>
      <c r="C250" s="411" t="s">
        <v>47</v>
      </c>
      <c r="D250" s="419">
        <v>4</v>
      </c>
    </row>
    <row r="251" spans="1:4" x14ac:dyDescent="0.25">
      <c r="A251" s="408">
        <v>150000881</v>
      </c>
      <c r="B251" s="409" t="s">
        <v>1468</v>
      </c>
      <c r="C251" s="411" t="s">
        <v>92</v>
      </c>
      <c r="D251" s="419">
        <v>1</v>
      </c>
    </row>
    <row r="252" spans="1:4" x14ac:dyDescent="0.25">
      <c r="A252" s="408">
        <v>150000882</v>
      </c>
      <c r="B252" s="409" t="s">
        <v>1469</v>
      </c>
      <c r="C252" s="411" t="s">
        <v>74</v>
      </c>
      <c r="D252" s="419">
        <v>3</v>
      </c>
    </row>
    <row r="253" spans="1:4" x14ac:dyDescent="0.25">
      <c r="A253" s="408">
        <v>150000883</v>
      </c>
      <c r="B253" s="409" t="s">
        <v>1470</v>
      </c>
      <c r="C253" s="411" t="s">
        <v>75</v>
      </c>
      <c r="D253" s="419">
        <v>2</v>
      </c>
    </row>
    <row r="254" spans="1:4" x14ac:dyDescent="0.25">
      <c r="A254" s="408">
        <v>150000884</v>
      </c>
      <c r="B254" s="409" t="s">
        <v>1471</v>
      </c>
      <c r="C254" s="411" t="s">
        <v>76</v>
      </c>
      <c r="D254" s="419">
        <v>4</v>
      </c>
    </row>
    <row r="255" spans="1:4" x14ac:dyDescent="0.25">
      <c r="A255" s="408">
        <v>150000885</v>
      </c>
      <c r="B255" s="409" t="s">
        <v>1472</v>
      </c>
      <c r="C255" s="411" t="s">
        <v>48</v>
      </c>
      <c r="D255" s="419">
        <v>2</v>
      </c>
    </row>
    <row r="256" spans="1:4" x14ac:dyDescent="0.25">
      <c r="A256" s="408">
        <v>150000886</v>
      </c>
      <c r="B256" s="409" t="s">
        <v>1428</v>
      </c>
      <c r="C256" s="411" t="s">
        <v>77</v>
      </c>
      <c r="D256" s="419">
        <v>1</v>
      </c>
    </row>
    <row r="257" spans="1:4" x14ac:dyDescent="0.25">
      <c r="A257" s="408">
        <v>150000887</v>
      </c>
      <c r="B257" s="409" t="s">
        <v>1429</v>
      </c>
      <c r="C257" s="412" t="s">
        <v>78</v>
      </c>
      <c r="D257" s="419">
        <v>3</v>
      </c>
    </row>
    <row r="258" spans="1:4" x14ac:dyDescent="0.25">
      <c r="A258" s="408">
        <v>150000888</v>
      </c>
      <c r="B258" s="409" t="s">
        <v>1430</v>
      </c>
      <c r="C258" s="411" t="s">
        <v>57</v>
      </c>
      <c r="D258" s="419">
        <v>4</v>
      </c>
    </row>
    <row r="259" spans="1:4" x14ac:dyDescent="0.25">
      <c r="A259" s="408">
        <v>150000889</v>
      </c>
      <c r="B259" s="409" t="s">
        <v>1431</v>
      </c>
      <c r="C259" s="411" t="s">
        <v>96</v>
      </c>
      <c r="D259" s="419">
        <v>1</v>
      </c>
    </row>
    <row r="260" spans="1:4" x14ac:dyDescent="0.25">
      <c r="A260" s="408">
        <v>150000890</v>
      </c>
      <c r="B260" s="409" t="s">
        <v>1432</v>
      </c>
      <c r="C260" s="412" t="s">
        <v>79</v>
      </c>
      <c r="D260" s="419">
        <v>4</v>
      </c>
    </row>
    <row r="261" spans="1:4" x14ac:dyDescent="0.25">
      <c r="A261" s="408">
        <v>150000891</v>
      </c>
      <c r="B261" s="409" t="s">
        <v>1433</v>
      </c>
      <c r="C261" s="411" t="s">
        <v>39</v>
      </c>
      <c r="D261" s="419">
        <v>1</v>
      </c>
    </row>
    <row r="262" spans="1:4" x14ac:dyDescent="0.25">
      <c r="A262" s="408">
        <v>150000892</v>
      </c>
      <c r="B262" s="409" t="s">
        <v>1435</v>
      </c>
      <c r="C262" s="411" t="s">
        <v>81</v>
      </c>
      <c r="D262" s="419">
        <v>2</v>
      </c>
    </row>
    <row r="263" spans="1:4" x14ac:dyDescent="0.25">
      <c r="A263" s="408">
        <v>150000893</v>
      </c>
      <c r="B263" s="409" t="s">
        <v>1436</v>
      </c>
      <c r="C263" s="411" t="s">
        <v>58</v>
      </c>
      <c r="D263" s="419">
        <v>4</v>
      </c>
    </row>
    <row r="264" spans="1:4" x14ac:dyDescent="0.25">
      <c r="A264" s="408">
        <v>150000894</v>
      </c>
      <c r="B264" s="409" t="s">
        <v>1437</v>
      </c>
      <c r="C264" s="411" t="s">
        <v>59</v>
      </c>
      <c r="D264" s="419">
        <v>6</v>
      </c>
    </row>
    <row r="265" spans="1:4" x14ac:dyDescent="0.25">
      <c r="A265" s="408">
        <v>150000895</v>
      </c>
      <c r="B265" s="409" t="s">
        <v>1438</v>
      </c>
      <c r="C265" s="411" t="s">
        <v>60</v>
      </c>
      <c r="D265" s="419">
        <v>4</v>
      </c>
    </row>
    <row r="266" spans="1:4" x14ac:dyDescent="0.25">
      <c r="A266" s="408">
        <v>150000896</v>
      </c>
      <c r="B266" s="409" t="s">
        <v>1440</v>
      </c>
      <c r="C266" s="411" t="s">
        <v>61</v>
      </c>
      <c r="D266" s="419">
        <v>4</v>
      </c>
    </row>
    <row r="267" spans="1:4" x14ac:dyDescent="0.25">
      <c r="A267" s="408">
        <v>150000898</v>
      </c>
      <c r="B267" s="409" t="s">
        <v>1441</v>
      </c>
      <c r="C267" s="411" t="s">
        <v>40</v>
      </c>
      <c r="D267" s="419">
        <v>2</v>
      </c>
    </row>
    <row r="268" spans="1:4" x14ac:dyDescent="0.25">
      <c r="A268" s="408">
        <v>150000899</v>
      </c>
      <c r="B268" s="409" t="s">
        <v>1442</v>
      </c>
      <c r="C268" s="411" t="s">
        <v>83</v>
      </c>
      <c r="D268" s="419">
        <v>3</v>
      </c>
    </row>
    <row r="269" spans="1:4" x14ac:dyDescent="0.25">
      <c r="A269" s="408">
        <v>150000900</v>
      </c>
      <c r="B269" s="409" t="s">
        <v>1443</v>
      </c>
      <c r="C269" s="411" t="s">
        <v>94</v>
      </c>
      <c r="D269" s="419">
        <v>1</v>
      </c>
    </row>
    <row r="270" spans="1:4" x14ac:dyDescent="0.25">
      <c r="A270" s="408">
        <v>150000901</v>
      </c>
      <c r="B270" s="409" t="s">
        <v>1444</v>
      </c>
      <c r="C270" s="411" t="s">
        <v>93</v>
      </c>
      <c r="D270" s="419">
        <v>4</v>
      </c>
    </row>
    <row r="271" spans="1:4" x14ac:dyDescent="0.25">
      <c r="A271" s="408">
        <v>150000902</v>
      </c>
      <c r="B271" s="409" t="s">
        <v>1445</v>
      </c>
      <c r="C271" s="411" t="s">
        <v>84</v>
      </c>
      <c r="D271" s="419">
        <v>2</v>
      </c>
    </row>
    <row r="272" spans="1:4" x14ac:dyDescent="0.25">
      <c r="A272" s="408">
        <v>150000903</v>
      </c>
      <c r="B272" s="409" t="s">
        <v>1446</v>
      </c>
      <c r="C272" s="411" t="s">
        <v>85</v>
      </c>
      <c r="D272" s="419">
        <v>2</v>
      </c>
    </row>
    <row r="273" spans="1:4" x14ac:dyDescent="0.25">
      <c r="A273" s="408">
        <v>150000904</v>
      </c>
      <c r="B273" s="409" t="s">
        <v>1447</v>
      </c>
      <c r="C273" s="411" t="s">
        <v>86</v>
      </c>
      <c r="D273" s="419">
        <v>2</v>
      </c>
    </row>
    <row r="274" spans="1:4" x14ac:dyDescent="0.25">
      <c r="A274" s="408">
        <v>150000905</v>
      </c>
      <c r="B274" s="409" t="s">
        <v>1448</v>
      </c>
      <c r="C274" s="411" t="s">
        <v>95</v>
      </c>
      <c r="D274" s="419">
        <v>1</v>
      </c>
    </row>
    <row r="275" spans="1:4" x14ac:dyDescent="0.25">
      <c r="A275" s="408">
        <v>150000906</v>
      </c>
      <c r="B275" s="409" t="s">
        <v>1449</v>
      </c>
      <c r="C275" s="411" t="s">
        <v>87</v>
      </c>
      <c r="D275" s="419">
        <v>2</v>
      </c>
    </row>
    <row r="276" spans="1:4" x14ac:dyDescent="0.25">
      <c r="A276" s="408">
        <v>150000907</v>
      </c>
      <c r="B276" s="409" t="s">
        <v>1450</v>
      </c>
      <c r="C276" s="411" t="s">
        <v>88</v>
      </c>
      <c r="D276" s="419">
        <v>3</v>
      </c>
    </row>
    <row r="277" spans="1:4" x14ac:dyDescent="0.25">
      <c r="A277" s="408">
        <v>150000908</v>
      </c>
      <c r="B277" s="409" t="s">
        <v>1451</v>
      </c>
      <c r="C277" s="411" t="s">
        <v>89</v>
      </c>
      <c r="D277" s="419">
        <v>3</v>
      </c>
    </row>
    <row r="278" spans="1:4" x14ac:dyDescent="0.25">
      <c r="A278" s="408">
        <v>150000909</v>
      </c>
      <c r="B278" s="409" t="s">
        <v>1452</v>
      </c>
      <c r="C278" s="411" t="s">
        <v>90</v>
      </c>
      <c r="D278" s="419">
        <v>3</v>
      </c>
    </row>
    <row r="279" spans="1:4" x14ac:dyDescent="0.25">
      <c r="A279" s="408">
        <v>150000910</v>
      </c>
      <c r="B279" s="409" t="s">
        <v>1453</v>
      </c>
      <c r="C279" s="411" t="s">
        <v>91</v>
      </c>
      <c r="D279" s="419">
        <v>3</v>
      </c>
    </row>
    <row r="280" spans="1:4" x14ac:dyDescent="0.25">
      <c r="A280" s="408">
        <v>150000911</v>
      </c>
      <c r="B280" s="409" t="s">
        <v>1454</v>
      </c>
      <c r="C280" s="411" t="s">
        <v>62</v>
      </c>
      <c r="D280" s="419">
        <v>8</v>
      </c>
    </row>
    <row r="281" spans="1:4" x14ac:dyDescent="0.25">
      <c r="A281" s="408">
        <v>150000912</v>
      </c>
      <c r="B281" s="409" t="s">
        <v>1455</v>
      </c>
      <c r="C281" s="411" t="s">
        <v>63</v>
      </c>
      <c r="D281" s="419">
        <v>6</v>
      </c>
    </row>
    <row r="282" spans="1:4" x14ac:dyDescent="0.25">
      <c r="A282" s="408">
        <v>150000913</v>
      </c>
      <c r="B282" s="409" t="s">
        <v>1456</v>
      </c>
      <c r="C282" s="411" t="s">
        <v>64</v>
      </c>
      <c r="D282" s="419">
        <v>4</v>
      </c>
    </row>
    <row r="283" spans="1:4" x14ac:dyDescent="0.25">
      <c r="A283" s="408">
        <v>150000914</v>
      </c>
      <c r="B283" s="409" t="s">
        <v>1457</v>
      </c>
      <c r="C283" s="411" t="s">
        <v>65</v>
      </c>
      <c r="D283" s="419">
        <v>4</v>
      </c>
    </row>
    <row r="284" spans="1:4" x14ac:dyDescent="0.25">
      <c r="A284" s="408">
        <v>150000915</v>
      </c>
      <c r="B284" s="409" t="s">
        <v>1458</v>
      </c>
      <c r="C284" s="411" t="s">
        <v>66</v>
      </c>
      <c r="D284" s="419">
        <v>4</v>
      </c>
    </row>
    <row r="285" spans="1:4" x14ac:dyDescent="0.25">
      <c r="A285" s="408">
        <v>150000916</v>
      </c>
      <c r="B285" s="409" t="s">
        <v>1459</v>
      </c>
      <c r="C285" s="411" t="s">
        <v>67</v>
      </c>
      <c r="D285" s="419">
        <v>8</v>
      </c>
    </row>
    <row r="286" spans="1:4" x14ac:dyDescent="0.25">
      <c r="A286" s="408">
        <v>150000917</v>
      </c>
      <c r="B286" s="409" t="s">
        <v>1460</v>
      </c>
      <c r="C286" s="411" t="s">
        <v>68</v>
      </c>
      <c r="D286" s="419">
        <v>6</v>
      </c>
    </row>
    <row r="287" spans="1:4" x14ac:dyDescent="0.25">
      <c r="A287" s="408">
        <v>150000918</v>
      </c>
      <c r="B287" s="409" t="s">
        <v>1461</v>
      </c>
      <c r="C287" s="411" t="s">
        <v>69</v>
      </c>
      <c r="D287" s="419">
        <v>6</v>
      </c>
    </row>
    <row r="288" spans="1:4" x14ac:dyDescent="0.25">
      <c r="A288" s="408">
        <v>150000919</v>
      </c>
      <c r="B288" s="409" t="s">
        <v>1462</v>
      </c>
      <c r="C288" s="411" t="s">
        <v>70</v>
      </c>
      <c r="D288" s="419">
        <v>6</v>
      </c>
    </row>
    <row r="289" spans="1:4" x14ac:dyDescent="0.25">
      <c r="A289" s="408">
        <v>150000920</v>
      </c>
      <c r="B289" s="409" t="s">
        <v>1463</v>
      </c>
      <c r="C289" s="411" t="s">
        <v>71</v>
      </c>
      <c r="D289" s="419">
        <v>6</v>
      </c>
    </row>
    <row r="290" spans="1:4" x14ac:dyDescent="0.25">
      <c r="A290" s="408">
        <v>150000921</v>
      </c>
      <c r="B290" s="409" t="s">
        <v>1464</v>
      </c>
      <c r="C290" s="411" t="s">
        <v>72</v>
      </c>
      <c r="D290" s="419">
        <v>8</v>
      </c>
    </row>
    <row r="291" spans="1:4" x14ac:dyDescent="0.25">
      <c r="A291" s="408">
        <v>150000922</v>
      </c>
      <c r="B291" s="409" t="s">
        <v>1439</v>
      </c>
      <c r="C291" s="411" t="s">
        <v>82</v>
      </c>
      <c r="D291" s="419">
        <v>2</v>
      </c>
    </row>
    <row r="292" spans="1:4" x14ac:dyDescent="0.25">
      <c r="A292" s="408">
        <v>150000924</v>
      </c>
      <c r="B292" s="409" t="s">
        <v>1289</v>
      </c>
      <c r="C292" s="411" t="s">
        <v>238</v>
      </c>
      <c r="D292" s="419">
        <v>2</v>
      </c>
    </row>
    <row r="293" spans="1:4" x14ac:dyDescent="0.25">
      <c r="A293" s="408">
        <v>150000925</v>
      </c>
      <c r="B293" s="409" t="s">
        <v>1296</v>
      </c>
      <c r="C293" s="411" t="s">
        <v>240</v>
      </c>
      <c r="D293" s="419">
        <v>2</v>
      </c>
    </row>
    <row r="294" spans="1:4" x14ac:dyDescent="0.25">
      <c r="A294" s="408">
        <v>150000926</v>
      </c>
      <c r="B294" s="409" t="s">
        <v>1298</v>
      </c>
      <c r="C294" s="411" t="s">
        <v>241</v>
      </c>
      <c r="D294" s="419">
        <v>2</v>
      </c>
    </row>
    <row r="295" spans="1:4" x14ac:dyDescent="0.25">
      <c r="A295" s="408">
        <v>150000927</v>
      </c>
      <c r="B295" s="409" t="s">
        <v>1304</v>
      </c>
      <c r="C295" s="411" t="s">
        <v>242</v>
      </c>
      <c r="D295" s="419">
        <v>2</v>
      </c>
    </row>
    <row r="296" spans="1:4" x14ac:dyDescent="0.25">
      <c r="A296" s="408">
        <v>150000928</v>
      </c>
      <c r="B296" s="409" t="s">
        <v>1282</v>
      </c>
      <c r="C296" s="411" t="s">
        <v>232</v>
      </c>
      <c r="D296" s="419">
        <v>2</v>
      </c>
    </row>
    <row r="297" spans="1:4" x14ac:dyDescent="0.25">
      <c r="A297" s="408">
        <v>150000929</v>
      </c>
      <c r="B297" s="409" t="s">
        <v>1285</v>
      </c>
      <c r="C297" s="411" t="s">
        <v>235</v>
      </c>
      <c r="D297" s="419">
        <v>2</v>
      </c>
    </row>
    <row r="298" spans="1:4" x14ac:dyDescent="0.25">
      <c r="A298" s="408">
        <v>150000930</v>
      </c>
      <c r="B298" s="409" t="s">
        <v>1286</v>
      </c>
      <c r="C298" s="411" t="s">
        <v>236</v>
      </c>
      <c r="D298" s="419">
        <v>1</v>
      </c>
    </row>
    <row r="299" spans="1:4" x14ac:dyDescent="0.25">
      <c r="A299" s="408">
        <v>150000931</v>
      </c>
      <c r="B299" s="409" t="s">
        <v>1287</v>
      </c>
      <c r="C299" s="411" t="s">
        <v>320</v>
      </c>
      <c r="D299" s="419">
        <v>3</v>
      </c>
    </row>
    <row r="300" spans="1:4" x14ac:dyDescent="0.25">
      <c r="A300" s="408">
        <v>150000932</v>
      </c>
      <c r="B300" s="409" t="s">
        <v>1288</v>
      </c>
      <c r="C300" s="411" t="s">
        <v>237</v>
      </c>
      <c r="D300" s="419">
        <v>1</v>
      </c>
    </row>
    <row r="301" spans="1:4" x14ac:dyDescent="0.25">
      <c r="A301" s="408">
        <v>150000933</v>
      </c>
      <c r="B301" s="409" t="s">
        <v>1290</v>
      </c>
      <c r="C301" s="411" t="s">
        <v>321</v>
      </c>
      <c r="D301" s="419">
        <v>5</v>
      </c>
    </row>
    <row r="302" spans="1:4" x14ac:dyDescent="0.25">
      <c r="A302" s="408">
        <v>150000934</v>
      </c>
      <c r="B302" s="409" t="s">
        <v>1291</v>
      </c>
      <c r="C302" s="411" t="s">
        <v>275</v>
      </c>
      <c r="D302" s="419">
        <v>3</v>
      </c>
    </row>
    <row r="303" spans="1:4" x14ac:dyDescent="0.25">
      <c r="A303" s="408">
        <v>150000935</v>
      </c>
      <c r="B303" s="409" t="s">
        <v>1292</v>
      </c>
      <c r="C303" s="411" t="s">
        <v>239</v>
      </c>
      <c r="D303" s="419">
        <v>1</v>
      </c>
    </row>
    <row r="304" spans="1:4" x14ac:dyDescent="0.25">
      <c r="A304" s="408">
        <v>150000936</v>
      </c>
      <c r="B304" s="409" t="s">
        <v>1293</v>
      </c>
      <c r="C304" s="411" t="s">
        <v>191</v>
      </c>
      <c r="D304" s="419">
        <v>1</v>
      </c>
    </row>
    <row r="305" spans="1:4" x14ac:dyDescent="0.25">
      <c r="A305" s="408">
        <v>150000937</v>
      </c>
      <c r="B305" s="409" t="s">
        <v>1294</v>
      </c>
      <c r="C305" s="411" t="s">
        <v>400</v>
      </c>
      <c r="D305" s="419">
        <v>2</v>
      </c>
    </row>
    <row r="306" spans="1:4" x14ac:dyDescent="0.25">
      <c r="A306" s="408">
        <v>150000938</v>
      </c>
      <c r="B306" s="409" t="s">
        <v>1295</v>
      </c>
      <c r="C306" s="411" t="s">
        <v>401</v>
      </c>
      <c r="D306" s="419">
        <v>7</v>
      </c>
    </row>
    <row r="307" spans="1:4" x14ac:dyDescent="0.25">
      <c r="A307" s="408">
        <v>150000939</v>
      </c>
      <c r="B307" s="409" t="s">
        <v>1297</v>
      </c>
      <c r="C307" s="411" t="s">
        <v>363</v>
      </c>
      <c r="D307" s="419">
        <v>2</v>
      </c>
    </row>
    <row r="308" spans="1:4" x14ac:dyDescent="0.25">
      <c r="A308" s="408">
        <v>150000940</v>
      </c>
      <c r="B308" s="409" t="s">
        <v>1299</v>
      </c>
      <c r="C308" s="411" t="s">
        <v>402</v>
      </c>
      <c r="D308" s="419">
        <v>3</v>
      </c>
    </row>
    <row r="309" spans="1:4" x14ac:dyDescent="0.25">
      <c r="A309" s="408">
        <v>150000941</v>
      </c>
      <c r="B309" s="409" t="s">
        <v>1300</v>
      </c>
      <c r="C309" s="411" t="s">
        <v>364</v>
      </c>
      <c r="D309" s="419">
        <v>3</v>
      </c>
    </row>
    <row r="310" spans="1:4" x14ac:dyDescent="0.25">
      <c r="A310" s="408">
        <v>150000943</v>
      </c>
      <c r="B310" s="409" t="s">
        <v>1308</v>
      </c>
      <c r="C310" s="411" t="s">
        <v>192</v>
      </c>
      <c r="D310" s="419">
        <v>1</v>
      </c>
    </row>
    <row r="311" spans="1:4" x14ac:dyDescent="0.25">
      <c r="A311" s="408">
        <v>150000944</v>
      </c>
      <c r="B311" s="409" t="s">
        <v>1309</v>
      </c>
      <c r="C311" s="411" t="s">
        <v>193</v>
      </c>
      <c r="D311" s="419">
        <v>1</v>
      </c>
    </row>
    <row r="312" spans="1:4" x14ac:dyDescent="0.25">
      <c r="A312" s="408">
        <v>150000945</v>
      </c>
      <c r="B312" s="409" t="s">
        <v>1310</v>
      </c>
      <c r="C312" s="411" t="s">
        <v>430</v>
      </c>
      <c r="D312" s="419">
        <v>3</v>
      </c>
    </row>
    <row r="313" spans="1:4" x14ac:dyDescent="0.25">
      <c r="A313" s="408">
        <v>150000946</v>
      </c>
      <c r="B313" s="409" t="s">
        <v>1311</v>
      </c>
      <c r="C313" s="411" t="s">
        <v>194</v>
      </c>
      <c r="D313" s="419">
        <v>1</v>
      </c>
    </row>
    <row r="314" spans="1:4" x14ac:dyDescent="0.25">
      <c r="A314" s="408">
        <v>150000947</v>
      </c>
      <c r="B314" s="409" t="s">
        <v>1312</v>
      </c>
      <c r="C314" s="411" t="s">
        <v>322</v>
      </c>
      <c r="D314" s="419">
        <v>4</v>
      </c>
    </row>
    <row r="315" spans="1:4" x14ac:dyDescent="0.25">
      <c r="A315" s="408">
        <v>150000948</v>
      </c>
      <c r="B315" s="409" t="s">
        <v>1313</v>
      </c>
      <c r="C315" s="412" t="s">
        <v>409</v>
      </c>
      <c r="D315" s="419">
        <v>3</v>
      </c>
    </row>
    <row r="316" spans="1:4" x14ac:dyDescent="0.25">
      <c r="A316" s="408">
        <v>150000949</v>
      </c>
      <c r="B316" s="409" t="s">
        <v>1314</v>
      </c>
      <c r="C316" s="411" t="s">
        <v>410</v>
      </c>
      <c r="D316" s="419">
        <v>5</v>
      </c>
    </row>
    <row r="317" spans="1:4" x14ac:dyDescent="0.25">
      <c r="A317" s="408">
        <v>150000951</v>
      </c>
      <c r="B317" s="409" t="s">
        <v>1283</v>
      </c>
      <c r="C317" s="411" t="s">
        <v>233</v>
      </c>
      <c r="D317" s="419">
        <v>1</v>
      </c>
    </row>
    <row r="318" spans="1:4" x14ac:dyDescent="0.25">
      <c r="A318" s="408">
        <v>150000954</v>
      </c>
      <c r="B318" s="409" t="s">
        <v>1284</v>
      </c>
      <c r="C318" s="411" t="s">
        <v>234</v>
      </c>
      <c r="D318" s="419">
        <v>1</v>
      </c>
    </row>
    <row r="319" spans="1:4" x14ac:dyDescent="0.25">
      <c r="A319" s="408">
        <v>150000957</v>
      </c>
      <c r="B319" s="409" t="s">
        <v>1301</v>
      </c>
      <c r="C319" s="411" t="s">
        <v>403</v>
      </c>
      <c r="D319" s="419">
        <v>1</v>
      </c>
    </row>
    <row r="320" spans="1:4" x14ac:dyDescent="0.25">
      <c r="A320" s="408">
        <v>150000958</v>
      </c>
      <c r="B320" s="409" t="s">
        <v>1305</v>
      </c>
      <c r="C320" s="411" t="s">
        <v>406</v>
      </c>
      <c r="D320" s="419">
        <v>1</v>
      </c>
    </row>
    <row r="321" spans="1:4" x14ac:dyDescent="0.25">
      <c r="A321" s="408">
        <v>150000960</v>
      </c>
      <c r="B321" s="409" t="s">
        <v>1302</v>
      </c>
      <c r="C321" s="411" t="s">
        <v>404</v>
      </c>
      <c r="D321" s="419">
        <v>2</v>
      </c>
    </row>
    <row r="322" spans="1:4" x14ac:dyDescent="0.25">
      <c r="A322" s="408">
        <v>150000961</v>
      </c>
      <c r="B322" s="409" t="s">
        <v>1306</v>
      </c>
      <c r="C322" s="411" t="s">
        <v>407</v>
      </c>
      <c r="D322" s="419">
        <v>2</v>
      </c>
    </row>
    <row r="323" spans="1:4" x14ac:dyDescent="0.25">
      <c r="A323" s="408">
        <v>150000963</v>
      </c>
      <c r="B323" s="409" t="s">
        <v>1303</v>
      </c>
      <c r="C323" s="411" t="s">
        <v>405</v>
      </c>
      <c r="D323" s="419">
        <v>1</v>
      </c>
    </row>
    <row r="324" spans="1:4" x14ac:dyDescent="0.25">
      <c r="A324" s="408">
        <v>150000964</v>
      </c>
      <c r="B324" s="409" t="s">
        <v>1307</v>
      </c>
      <c r="C324" s="411" t="s">
        <v>408</v>
      </c>
      <c r="D324" s="419">
        <v>1</v>
      </c>
    </row>
    <row r="325" spans="1:4" x14ac:dyDescent="0.25">
      <c r="A325" s="408">
        <v>150000966</v>
      </c>
      <c r="B325" s="409" t="s">
        <v>1114</v>
      </c>
      <c r="C325" s="411" t="s">
        <v>264</v>
      </c>
      <c r="D325" s="419">
        <v>2</v>
      </c>
    </row>
    <row r="326" spans="1:4" x14ac:dyDescent="0.25">
      <c r="A326" s="408">
        <v>150000967</v>
      </c>
      <c r="B326" s="409" t="s">
        <v>1115</v>
      </c>
      <c r="C326" s="411" t="s">
        <v>265</v>
      </c>
      <c r="D326" s="419">
        <v>2</v>
      </c>
    </row>
    <row r="327" spans="1:4" x14ac:dyDescent="0.25">
      <c r="A327" s="408">
        <v>150000968</v>
      </c>
      <c r="B327" s="409" t="s">
        <v>1116</v>
      </c>
      <c r="C327" s="411" t="s">
        <v>297</v>
      </c>
      <c r="D327" s="419">
        <v>2</v>
      </c>
    </row>
    <row r="328" spans="1:4" x14ac:dyDescent="0.25">
      <c r="A328" s="408">
        <v>150000969</v>
      </c>
      <c r="B328" s="409" t="s">
        <v>1091</v>
      </c>
      <c r="C328" s="411" t="s">
        <v>253</v>
      </c>
      <c r="D328" s="419">
        <v>2</v>
      </c>
    </row>
    <row r="329" spans="1:4" x14ac:dyDescent="0.25">
      <c r="A329" s="408">
        <v>150000970</v>
      </c>
      <c r="B329" s="409" t="s">
        <v>1094</v>
      </c>
      <c r="C329" s="411" t="s">
        <v>295</v>
      </c>
      <c r="D329" s="419">
        <v>3</v>
      </c>
    </row>
    <row r="330" spans="1:4" x14ac:dyDescent="0.25">
      <c r="A330" s="408">
        <v>150000971</v>
      </c>
      <c r="B330" s="409" t="s">
        <v>1095</v>
      </c>
      <c r="C330" s="411" t="s">
        <v>254</v>
      </c>
      <c r="D330" s="419">
        <v>3</v>
      </c>
    </row>
    <row r="331" spans="1:4" x14ac:dyDescent="0.25">
      <c r="A331" s="408">
        <v>150000972</v>
      </c>
      <c r="B331" s="409" t="s">
        <v>1107</v>
      </c>
      <c r="C331" s="411" t="s">
        <v>261</v>
      </c>
      <c r="D331" s="419">
        <v>3</v>
      </c>
    </row>
    <row r="332" spans="1:4" x14ac:dyDescent="0.25">
      <c r="A332" s="408">
        <v>150000973</v>
      </c>
      <c r="B332" s="409" t="s">
        <v>1108</v>
      </c>
      <c r="C332" s="411" t="s">
        <v>119</v>
      </c>
      <c r="D332" s="419">
        <v>1</v>
      </c>
    </row>
    <row r="333" spans="1:4" x14ac:dyDescent="0.25">
      <c r="A333" s="408">
        <v>150000974</v>
      </c>
      <c r="B333" s="409" t="s">
        <v>1109</v>
      </c>
      <c r="C333" s="411" t="s">
        <v>262</v>
      </c>
      <c r="D333" s="419">
        <v>3</v>
      </c>
    </row>
    <row r="334" spans="1:4" x14ac:dyDescent="0.25">
      <c r="A334" s="408">
        <v>150000975</v>
      </c>
      <c r="B334" s="409" t="s">
        <v>1110</v>
      </c>
      <c r="C334" s="411" t="s">
        <v>263</v>
      </c>
      <c r="D334" s="419">
        <v>4</v>
      </c>
    </row>
    <row r="335" spans="1:4" x14ac:dyDescent="0.25">
      <c r="A335" s="408">
        <v>150000976</v>
      </c>
      <c r="B335" s="409" t="s">
        <v>1111</v>
      </c>
      <c r="C335" s="411" t="s">
        <v>212</v>
      </c>
      <c r="D335" s="419">
        <v>3</v>
      </c>
    </row>
    <row r="336" spans="1:4" x14ac:dyDescent="0.25">
      <c r="A336" s="408">
        <v>150000977</v>
      </c>
      <c r="B336" s="409" t="s">
        <v>1112</v>
      </c>
      <c r="C336" s="411" t="s">
        <v>213</v>
      </c>
      <c r="D336" s="419">
        <v>3</v>
      </c>
    </row>
    <row r="337" spans="1:4" x14ac:dyDescent="0.25">
      <c r="A337" s="408">
        <v>150000978</v>
      </c>
      <c r="B337" s="409" t="s">
        <v>1113</v>
      </c>
      <c r="C337" s="411" t="s">
        <v>296</v>
      </c>
      <c r="D337" s="419">
        <v>2</v>
      </c>
    </row>
    <row r="338" spans="1:4" x14ac:dyDescent="0.25">
      <c r="A338" s="408">
        <v>150000981</v>
      </c>
      <c r="B338" s="409" t="s">
        <v>1117</v>
      </c>
      <c r="C338" s="411" t="s">
        <v>369</v>
      </c>
      <c r="D338" s="419">
        <v>1</v>
      </c>
    </row>
    <row r="339" spans="1:4" x14ac:dyDescent="0.25">
      <c r="A339" s="408">
        <v>150000982</v>
      </c>
      <c r="B339" s="409" t="s">
        <v>1118</v>
      </c>
      <c r="C339" s="411" t="s">
        <v>370</v>
      </c>
      <c r="D339" s="419">
        <v>3</v>
      </c>
    </row>
    <row r="340" spans="1:4" x14ac:dyDescent="0.25">
      <c r="A340" s="408">
        <v>150000983</v>
      </c>
      <c r="B340" s="409" t="s">
        <v>1119</v>
      </c>
      <c r="C340" s="411" t="s">
        <v>371</v>
      </c>
      <c r="D340" s="419">
        <v>2</v>
      </c>
    </row>
    <row r="341" spans="1:4" x14ac:dyDescent="0.25">
      <c r="A341" s="408">
        <v>150000984</v>
      </c>
      <c r="B341" s="409" t="s">
        <v>1120</v>
      </c>
      <c r="C341" s="411" t="s">
        <v>372</v>
      </c>
      <c r="D341" s="419">
        <v>3</v>
      </c>
    </row>
    <row r="342" spans="1:4" x14ac:dyDescent="0.25">
      <c r="A342" s="408">
        <v>150000986</v>
      </c>
      <c r="B342" s="409" t="s">
        <v>1121</v>
      </c>
      <c r="C342" s="411" t="s">
        <v>373</v>
      </c>
      <c r="D342" s="419">
        <v>2</v>
      </c>
    </row>
    <row r="343" spans="1:4" x14ac:dyDescent="0.25">
      <c r="A343" s="408">
        <v>150000987</v>
      </c>
      <c r="B343" s="409" t="s">
        <v>1123</v>
      </c>
      <c r="C343" s="411" t="s">
        <v>120</v>
      </c>
      <c r="D343" s="419">
        <v>1</v>
      </c>
    </row>
    <row r="344" spans="1:4" x14ac:dyDescent="0.25">
      <c r="A344" s="408">
        <v>150000988</v>
      </c>
      <c r="B344" s="409" t="s">
        <v>1124</v>
      </c>
      <c r="C344" s="411" t="s">
        <v>121</v>
      </c>
      <c r="D344" s="419">
        <v>1</v>
      </c>
    </row>
    <row r="345" spans="1:4" x14ac:dyDescent="0.25">
      <c r="A345" s="408">
        <v>150000989</v>
      </c>
      <c r="B345" s="409" t="s">
        <v>1092</v>
      </c>
      <c r="C345" s="411" t="s">
        <v>107</v>
      </c>
      <c r="D345" s="419">
        <v>1</v>
      </c>
    </row>
    <row r="346" spans="1:4" x14ac:dyDescent="0.25">
      <c r="A346" s="408">
        <v>150000990</v>
      </c>
      <c r="B346" s="409" t="s">
        <v>1093</v>
      </c>
      <c r="C346" s="411" t="s">
        <v>108</v>
      </c>
      <c r="D346" s="419">
        <v>1</v>
      </c>
    </row>
    <row r="347" spans="1:4" x14ac:dyDescent="0.25">
      <c r="A347" s="408">
        <v>150000991</v>
      </c>
      <c r="B347" s="409" t="s">
        <v>1096</v>
      </c>
      <c r="C347" s="411" t="s">
        <v>368</v>
      </c>
      <c r="D347" s="419">
        <v>1</v>
      </c>
    </row>
    <row r="348" spans="1:4" x14ac:dyDescent="0.25">
      <c r="A348" s="408">
        <v>150000992</v>
      </c>
      <c r="B348" s="409" t="s">
        <v>1097</v>
      </c>
      <c r="C348" s="411" t="s">
        <v>109</v>
      </c>
      <c r="D348" s="419">
        <v>1</v>
      </c>
    </row>
    <row r="349" spans="1:4" x14ac:dyDescent="0.25">
      <c r="A349" s="408">
        <v>150000993</v>
      </c>
      <c r="B349" s="409" t="s">
        <v>1099</v>
      </c>
      <c r="C349" s="411" t="s">
        <v>111</v>
      </c>
      <c r="D349" s="419">
        <v>1</v>
      </c>
    </row>
    <row r="350" spans="1:4" x14ac:dyDescent="0.25">
      <c r="A350" s="408">
        <v>150000994</v>
      </c>
      <c r="B350" s="409" t="s">
        <v>1102</v>
      </c>
      <c r="C350" s="411" t="s">
        <v>114</v>
      </c>
      <c r="D350" s="419">
        <v>1</v>
      </c>
    </row>
    <row r="351" spans="1:4" x14ac:dyDescent="0.25">
      <c r="A351" s="408">
        <v>150000995</v>
      </c>
      <c r="B351" s="409" t="s">
        <v>1105</v>
      </c>
      <c r="C351" s="411" t="s">
        <v>117</v>
      </c>
      <c r="D351" s="419">
        <v>1</v>
      </c>
    </row>
    <row r="352" spans="1:4" x14ac:dyDescent="0.25">
      <c r="A352" s="408">
        <v>150000996</v>
      </c>
      <c r="B352" s="409" t="s">
        <v>1122</v>
      </c>
      <c r="C352" s="411" t="s">
        <v>298</v>
      </c>
      <c r="D352" s="419">
        <v>4</v>
      </c>
    </row>
    <row r="353" spans="1:4" x14ac:dyDescent="0.25">
      <c r="A353" s="408">
        <v>150000999</v>
      </c>
      <c r="B353" s="409" t="s">
        <v>1098</v>
      </c>
      <c r="C353" s="411" t="s">
        <v>110</v>
      </c>
      <c r="D353" s="419">
        <v>1</v>
      </c>
    </row>
    <row r="354" spans="1:4" x14ac:dyDescent="0.25">
      <c r="A354" s="408">
        <v>150001000</v>
      </c>
      <c r="B354" s="409" t="s">
        <v>1100</v>
      </c>
      <c r="C354" s="411" t="s">
        <v>112</v>
      </c>
      <c r="D354" s="419">
        <v>1</v>
      </c>
    </row>
    <row r="355" spans="1:4" x14ac:dyDescent="0.25">
      <c r="A355" s="408">
        <v>150001001</v>
      </c>
      <c r="B355" s="409" t="s">
        <v>1103</v>
      </c>
      <c r="C355" s="411" t="s">
        <v>115</v>
      </c>
      <c r="D355" s="419">
        <v>1</v>
      </c>
    </row>
    <row r="356" spans="1:4" x14ac:dyDescent="0.25">
      <c r="A356" s="408">
        <v>150001002</v>
      </c>
      <c r="B356" s="409" t="s">
        <v>1106</v>
      </c>
      <c r="C356" s="411" t="s">
        <v>118</v>
      </c>
      <c r="D356" s="419">
        <v>1</v>
      </c>
    </row>
    <row r="357" spans="1:4" x14ac:dyDescent="0.25">
      <c r="A357" s="408">
        <v>150001004</v>
      </c>
      <c r="B357" s="409" t="s">
        <v>1101</v>
      </c>
      <c r="C357" s="411" t="s">
        <v>113</v>
      </c>
      <c r="D357" s="419">
        <v>1</v>
      </c>
    </row>
    <row r="358" spans="1:4" x14ac:dyDescent="0.25">
      <c r="A358" s="408">
        <v>150001005</v>
      </c>
      <c r="B358" s="409" t="s">
        <v>1104</v>
      </c>
      <c r="C358" s="411" t="s">
        <v>116</v>
      </c>
      <c r="D358" s="419">
        <v>1</v>
      </c>
    </row>
    <row r="359" spans="1:4" x14ac:dyDescent="0.25">
      <c r="A359" s="408">
        <v>150001007</v>
      </c>
      <c r="B359" s="409" t="s">
        <v>1237</v>
      </c>
      <c r="C359" s="411" t="s">
        <v>273</v>
      </c>
      <c r="D359" s="419">
        <v>3</v>
      </c>
    </row>
    <row r="360" spans="1:4" x14ac:dyDescent="0.25">
      <c r="A360" s="408">
        <v>150001008</v>
      </c>
      <c r="B360" s="409" t="s">
        <v>1228</v>
      </c>
      <c r="C360" s="411" t="s">
        <v>271</v>
      </c>
      <c r="D360" s="419">
        <v>2</v>
      </c>
    </row>
    <row r="361" spans="1:4" x14ac:dyDescent="0.25">
      <c r="A361" s="408">
        <v>150001009</v>
      </c>
      <c r="B361" s="409" t="s">
        <v>1230</v>
      </c>
      <c r="C361" s="411" t="s">
        <v>272</v>
      </c>
      <c r="D361" s="419">
        <v>2</v>
      </c>
    </row>
    <row r="362" spans="1:4" x14ac:dyDescent="0.25">
      <c r="A362" s="408">
        <v>150001010</v>
      </c>
      <c r="B362" s="409" t="s">
        <v>1231</v>
      </c>
      <c r="C362" s="411" t="s">
        <v>227</v>
      </c>
      <c r="D362" s="419">
        <v>2</v>
      </c>
    </row>
    <row r="363" spans="1:4" x14ac:dyDescent="0.25">
      <c r="A363" s="408">
        <v>150001011</v>
      </c>
      <c r="B363" s="409" t="s">
        <v>1232</v>
      </c>
      <c r="C363" s="411" t="s">
        <v>228</v>
      </c>
      <c r="D363" s="419">
        <v>1</v>
      </c>
    </row>
    <row r="364" spans="1:4" x14ac:dyDescent="0.25">
      <c r="A364" s="424">
        <v>150001013</v>
      </c>
      <c r="B364" s="409" t="s">
        <v>1233</v>
      </c>
      <c r="C364" s="411" t="s">
        <v>313</v>
      </c>
      <c r="D364" s="419">
        <v>4</v>
      </c>
    </row>
    <row r="365" spans="1:4" x14ac:dyDescent="0.25">
      <c r="A365" s="408">
        <v>150001014</v>
      </c>
      <c r="B365" s="409" t="s">
        <v>1234</v>
      </c>
      <c r="C365" s="411" t="s">
        <v>229</v>
      </c>
      <c r="D365" s="419">
        <v>1</v>
      </c>
    </row>
    <row r="366" spans="1:4" x14ac:dyDescent="0.25">
      <c r="A366" s="408">
        <v>150001015</v>
      </c>
      <c r="B366" s="409" t="s">
        <v>1235</v>
      </c>
      <c r="C366" s="411" t="s">
        <v>169</v>
      </c>
      <c r="D366" s="419">
        <v>1</v>
      </c>
    </row>
    <row r="367" spans="1:4" x14ac:dyDescent="0.25">
      <c r="A367" s="408">
        <v>150001016</v>
      </c>
      <c r="B367" s="409" t="s">
        <v>1236</v>
      </c>
      <c r="C367" s="411" t="s">
        <v>314</v>
      </c>
      <c r="D367" s="419">
        <v>3</v>
      </c>
    </row>
    <row r="368" spans="1:4" x14ac:dyDescent="0.25">
      <c r="A368" s="408">
        <v>150001018</v>
      </c>
      <c r="B368" s="409" t="s">
        <v>1238</v>
      </c>
      <c r="C368" s="413" t="s">
        <v>315</v>
      </c>
      <c r="D368" s="419">
        <v>3</v>
      </c>
    </row>
    <row r="369" spans="1:4" x14ac:dyDescent="0.25">
      <c r="A369" s="408">
        <v>150001019</v>
      </c>
      <c r="B369" s="409" t="s">
        <v>1239</v>
      </c>
      <c r="C369" s="411" t="s">
        <v>428</v>
      </c>
      <c r="D369" s="419">
        <v>3</v>
      </c>
    </row>
    <row r="370" spans="1:4" x14ac:dyDescent="0.25">
      <c r="A370" s="408">
        <v>150001020</v>
      </c>
      <c r="B370" s="409" t="s">
        <v>1240</v>
      </c>
      <c r="C370" s="411" t="s">
        <v>170</v>
      </c>
      <c r="D370" s="419">
        <v>1</v>
      </c>
    </row>
    <row r="371" spans="1:4" x14ac:dyDescent="0.25">
      <c r="A371" s="408">
        <v>150001021</v>
      </c>
      <c r="B371" s="409" t="s">
        <v>1241</v>
      </c>
      <c r="C371" s="411" t="s">
        <v>389</v>
      </c>
      <c r="D371" s="419">
        <v>6</v>
      </c>
    </row>
    <row r="372" spans="1:4" x14ac:dyDescent="0.25">
      <c r="A372" s="408">
        <v>150001022</v>
      </c>
      <c r="B372" s="409" t="s">
        <v>1243</v>
      </c>
      <c r="C372" s="411" t="s">
        <v>390</v>
      </c>
      <c r="D372" s="419">
        <v>2</v>
      </c>
    </row>
    <row r="373" spans="1:4" x14ac:dyDescent="0.25">
      <c r="A373" s="408">
        <v>150001023</v>
      </c>
      <c r="B373" s="409" t="s">
        <v>1244</v>
      </c>
      <c r="C373" s="411" t="s">
        <v>391</v>
      </c>
      <c r="D373" s="419">
        <v>2</v>
      </c>
    </row>
    <row r="374" spans="1:4" x14ac:dyDescent="0.25">
      <c r="A374" s="408">
        <v>150001024</v>
      </c>
      <c r="B374" s="409" t="s">
        <v>1245</v>
      </c>
      <c r="C374" s="412" t="s">
        <v>392</v>
      </c>
      <c r="D374" s="419">
        <v>2</v>
      </c>
    </row>
    <row r="375" spans="1:4" x14ac:dyDescent="0.25">
      <c r="A375" s="408">
        <v>150001025</v>
      </c>
      <c r="B375" s="409" t="s">
        <v>1246</v>
      </c>
      <c r="C375" s="411" t="s">
        <v>429</v>
      </c>
      <c r="D375" s="419">
        <v>2</v>
      </c>
    </row>
    <row r="376" spans="1:4" x14ac:dyDescent="0.25">
      <c r="A376" s="408">
        <v>150001026</v>
      </c>
      <c r="B376" s="409" t="s">
        <v>1247</v>
      </c>
      <c r="C376" s="411" t="s">
        <v>361</v>
      </c>
      <c r="D376" s="419">
        <v>4</v>
      </c>
    </row>
    <row r="377" spans="1:4" x14ac:dyDescent="0.25">
      <c r="A377" s="408">
        <v>150001027</v>
      </c>
      <c r="B377" s="409" t="s">
        <v>1248</v>
      </c>
      <c r="C377" s="411" t="s">
        <v>393</v>
      </c>
      <c r="D377" s="419">
        <v>4</v>
      </c>
    </row>
    <row r="378" spans="1:4" x14ac:dyDescent="0.25">
      <c r="A378" s="408">
        <v>150001028</v>
      </c>
      <c r="B378" s="409" t="s">
        <v>1249</v>
      </c>
      <c r="C378" s="411" t="s">
        <v>171</v>
      </c>
      <c r="D378" s="419">
        <v>1</v>
      </c>
    </row>
    <row r="379" spans="1:4" x14ac:dyDescent="0.25">
      <c r="A379" s="408">
        <v>150001029</v>
      </c>
      <c r="B379" s="409" t="s">
        <v>1251</v>
      </c>
      <c r="C379" s="411" t="s">
        <v>394</v>
      </c>
      <c r="D379" s="419">
        <v>3</v>
      </c>
    </row>
    <row r="380" spans="1:4" x14ac:dyDescent="0.25">
      <c r="A380" s="408">
        <v>150001030</v>
      </c>
      <c r="B380" s="409" t="s">
        <v>1252</v>
      </c>
      <c r="C380" s="411" t="s">
        <v>362</v>
      </c>
      <c r="D380" s="419">
        <v>3</v>
      </c>
    </row>
    <row r="381" spans="1:4" x14ac:dyDescent="0.25">
      <c r="A381" s="408">
        <v>150001031</v>
      </c>
      <c r="B381" s="409" t="s">
        <v>1253</v>
      </c>
      <c r="C381" s="411" t="s">
        <v>173</v>
      </c>
      <c r="D381" s="419">
        <v>1</v>
      </c>
    </row>
    <row r="382" spans="1:4" x14ac:dyDescent="0.25">
      <c r="A382" s="408">
        <v>150001032</v>
      </c>
      <c r="B382" s="409" t="s">
        <v>1255</v>
      </c>
      <c r="C382" s="411" t="s">
        <v>395</v>
      </c>
      <c r="D382" s="419">
        <v>3</v>
      </c>
    </row>
    <row r="383" spans="1:4" x14ac:dyDescent="0.25">
      <c r="A383" s="408">
        <v>150001033</v>
      </c>
      <c r="B383" s="409" t="s">
        <v>1229</v>
      </c>
      <c r="C383" s="411" t="s">
        <v>388</v>
      </c>
      <c r="D383" s="419">
        <v>2</v>
      </c>
    </row>
    <row r="384" spans="1:4" x14ac:dyDescent="0.25">
      <c r="A384" s="408">
        <v>150001035</v>
      </c>
      <c r="B384" s="409" t="s">
        <v>1242</v>
      </c>
      <c r="C384" s="411" t="s">
        <v>316</v>
      </c>
      <c r="D384" s="419">
        <v>4</v>
      </c>
    </row>
    <row r="385" spans="1:4" x14ac:dyDescent="0.25">
      <c r="A385" s="408">
        <v>150001036</v>
      </c>
      <c r="B385" s="409" t="s">
        <v>1250</v>
      </c>
      <c r="C385" s="411" t="s">
        <v>172</v>
      </c>
      <c r="D385" s="419">
        <v>1</v>
      </c>
    </row>
    <row r="386" spans="1:4" x14ac:dyDescent="0.25">
      <c r="A386" s="408">
        <v>150001037</v>
      </c>
      <c r="B386" s="409" t="s">
        <v>1254</v>
      </c>
      <c r="C386" s="411" t="s">
        <v>174</v>
      </c>
      <c r="D386" s="419">
        <v>1</v>
      </c>
    </row>
    <row r="387" spans="1:4" x14ac:dyDescent="0.25">
      <c r="A387" s="408">
        <v>150001040</v>
      </c>
      <c r="B387" s="409" t="s">
        <v>1319</v>
      </c>
      <c r="C387" s="411" t="s">
        <v>276</v>
      </c>
      <c r="D387" s="419">
        <v>5</v>
      </c>
    </row>
    <row r="388" spans="1:4" x14ac:dyDescent="0.25">
      <c r="A388" s="408">
        <v>150001041</v>
      </c>
      <c r="B388" s="409" t="s">
        <v>1323</v>
      </c>
      <c r="C388" s="411" t="s">
        <v>257</v>
      </c>
      <c r="D388" s="419">
        <v>1</v>
      </c>
    </row>
    <row r="389" spans="1:4" x14ac:dyDescent="0.25">
      <c r="A389" s="408">
        <v>150001042</v>
      </c>
      <c r="B389" s="409" t="s">
        <v>1324</v>
      </c>
      <c r="C389" s="411" t="s">
        <v>245</v>
      </c>
      <c r="D389" s="419">
        <v>2</v>
      </c>
    </row>
    <row r="390" spans="1:4" x14ac:dyDescent="0.25">
      <c r="A390" s="408">
        <v>150001043</v>
      </c>
      <c r="B390" s="409" t="s">
        <v>1325</v>
      </c>
      <c r="C390" s="411" t="s">
        <v>277</v>
      </c>
      <c r="D390" s="419">
        <v>2</v>
      </c>
    </row>
    <row r="391" spans="1:4" x14ac:dyDescent="0.25">
      <c r="A391" s="408">
        <v>150001044</v>
      </c>
      <c r="B391" s="409" t="s">
        <v>1315</v>
      </c>
      <c r="C391" s="411" t="s">
        <v>323</v>
      </c>
      <c r="D391" s="419">
        <v>4</v>
      </c>
    </row>
    <row r="392" spans="1:4" x14ac:dyDescent="0.25">
      <c r="A392" s="408">
        <v>150001045</v>
      </c>
      <c r="B392" s="409" t="s">
        <v>1317</v>
      </c>
      <c r="C392" s="411" t="s">
        <v>325</v>
      </c>
      <c r="D392" s="419">
        <v>4</v>
      </c>
    </row>
    <row r="393" spans="1:4" x14ac:dyDescent="0.25">
      <c r="A393" s="408">
        <v>150001046</v>
      </c>
      <c r="B393" s="409" t="s">
        <v>1318</v>
      </c>
      <c r="C393" s="411" t="s">
        <v>326</v>
      </c>
      <c r="D393" s="419">
        <v>3</v>
      </c>
    </row>
    <row r="394" spans="1:4" x14ac:dyDescent="0.25">
      <c r="A394" s="408">
        <v>150001047</v>
      </c>
      <c r="B394" s="409" t="s">
        <v>1320</v>
      </c>
      <c r="C394" s="411" t="s">
        <v>243</v>
      </c>
      <c r="D394" s="419">
        <v>1</v>
      </c>
    </row>
    <row r="395" spans="1:4" x14ac:dyDescent="0.25">
      <c r="A395" s="408">
        <v>150001048</v>
      </c>
      <c r="B395" s="409" t="s">
        <v>1321</v>
      </c>
      <c r="C395" s="411" t="s">
        <v>195</v>
      </c>
      <c r="D395" s="419">
        <v>1</v>
      </c>
    </row>
    <row r="396" spans="1:4" x14ac:dyDescent="0.25">
      <c r="A396" s="408">
        <v>150001049</v>
      </c>
      <c r="B396" s="409" t="s">
        <v>1322</v>
      </c>
      <c r="C396" s="411" t="s">
        <v>244</v>
      </c>
      <c r="D396" s="419">
        <v>1</v>
      </c>
    </row>
    <row r="397" spans="1:4" x14ac:dyDescent="0.25">
      <c r="A397" s="408">
        <v>150001050</v>
      </c>
      <c r="B397" s="409" t="s">
        <v>1316</v>
      </c>
      <c r="C397" s="411" t="s">
        <v>324</v>
      </c>
      <c r="D397" s="419">
        <v>4</v>
      </c>
    </row>
    <row r="398" spans="1:4" x14ac:dyDescent="0.25">
      <c r="A398" s="408">
        <v>150001053</v>
      </c>
      <c r="B398" s="409" t="s">
        <v>1078</v>
      </c>
      <c r="C398" s="411" t="s">
        <v>37</v>
      </c>
      <c r="D398" s="419">
        <v>1</v>
      </c>
    </row>
    <row r="399" spans="1:4" x14ac:dyDescent="0.25">
      <c r="A399" s="408">
        <v>150001054</v>
      </c>
      <c r="B399" s="409" t="s">
        <v>1209</v>
      </c>
      <c r="C399" s="411" t="s">
        <v>155</v>
      </c>
      <c r="D399" s="419">
        <v>1</v>
      </c>
    </row>
    <row r="400" spans="1:4" x14ac:dyDescent="0.25">
      <c r="A400" s="408">
        <v>150001071</v>
      </c>
      <c r="B400" s="409" t="s">
        <v>1268</v>
      </c>
      <c r="C400" s="411" t="s">
        <v>230</v>
      </c>
      <c r="D400" s="419">
        <v>1</v>
      </c>
    </row>
    <row r="401" spans="1:4" ht="24" x14ac:dyDescent="0.25">
      <c r="A401" s="408">
        <v>150001094</v>
      </c>
      <c r="B401" s="409" t="s">
        <v>1370</v>
      </c>
      <c r="C401" s="411" t="s">
        <v>249</v>
      </c>
      <c r="D401" s="419">
        <v>1</v>
      </c>
    </row>
    <row r="402" spans="1:4" x14ac:dyDescent="0.25">
      <c r="A402" s="408">
        <v>150001561</v>
      </c>
      <c r="B402" s="409" t="s">
        <v>1434</v>
      </c>
      <c r="C402" s="411" t="s">
        <v>80</v>
      </c>
      <c r="D402" s="419">
        <v>1</v>
      </c>
    </row>
    <row r="403" spans="1:4" ht="15.75" thickBot="1" x14ac:dyDescent="0.3">
      <c r="A403" s="408">
        <v>150001562</v>
      </c>
      <c r="B403" s="414" t="s">
        <v>1186</v>
      </c>
      <c r="C403" s="415" t="s">
        <v>268</v>
      </c>
      <c r="D403" s="419">
        <v>2</v>
      </c>
    </row>
    <row r="404" spans="1:4" ht="15.75" thickBot="1" x14ac:dyDescent="0.3">
      <c r="A404" s="416"/>
      <c r="B404" s="417"/>
      <c r="C404" s="418" t="s">
        <v>2358</v>
      </c>
      <c r="D404" s="420">
        <f>SUM(D7:D403)</f>
        <v>970</v>
      </c>
    </row>
  </sheetData>
  <sortState ref="A7:D404">
    <sortCondition ref="A7:A404"/>
  </sortState>
  <conditionalFormatting sqref="A163">
    <cfRule type="duplicateValues" dxfId="1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E529"/>
  <sheetViews>
    <sheetView workbookViewId="0">
      <selection activeCell="P18" sqref="P18"/>
    </sheetView>
  </sheetViews>
  <sheetFormatPr defaultRowHeight="15" x14ac:dyDescent="0.25"/>
  <cols>
    <col min="1" max="1" width="36.5703125" style="85" customWidth="1"/>
    <col min="2" max="2" width="9.140625" style="183"/>
    <col min="3" max="3" width="17.28515625" style="85" customWidth="1"/>
    <col min="4" max="4" width="11.140625" style="83" customWidth="1"/>
    <col min="5" max="5" width="14" customWidth="1"/>
  </cols>
  <sheetData>
    <row r="1" spans="1:5" x14ac:dyDescent="0.25">
      <c r="A1" s="172" t="s">
        <v>2207</v>
      </c>
      <c r="B1" s="173"/>
      <c r="C1" s="176"/>
      <c r="D1" s="175"/>
    </row>
    <row r="2" spans="1:5" x14ac:dyDescent="0.25">
      <c r="A2" s="172"/>
      <c r="B2" s="172"/>
      <c r="C2" s="176"/>
      <c r="D2" s="175"/>
    </row>
    <row r="3" spans="1:5" ht="20.25" x14ac:dyDescent="0.25">
      <c r="A3" s="384" t="s">
        <v>2325</v>
      </c>
      <c r="B3" s="172"/>
      <c r="C3" s="176"/>
      <c r="D3" s="175"/>
    </row>
    <row r="4" spans="1:5" x14ac:dyDescent="0.25">
      <c r="A4" s="172"/>
      <c r="B4" s="172"/>
      <c r="C4" s="176"/>
      <c r="D4" s="175"/>
    </row>
    <row r="5" spans="1:5" x14ac:dyDescent="0.25">
      <c r="A5" s="172"/>
      <c r="B5" s="173"/>
      <c r="C5" s="176"/>
      <c r="D5" s="175"/>
    </row>
    <row r="6" spans="1:5" ht="15.75" thickBot="1" x14ac:dyDescent="0.3">
      <c r="A6" s="354">
        <v>1</v>
      </c>
      <c r="B6" s="355">
        <f>A6+1</f>
        <v>2</v>
      </c>
      <c r="C6" s="355">
        <v>172</v>
      </c>
      <c r="D6" s="355">
        <v>140</v>
      </c>
    </row>
    <row r="7" spans="1:5" ht="15.75" customHeight="1" thickBot="1" x14ac:dyDescent="0.3">
      <c r="A7" s="596" t="s">
        <v>832</v>
      </c>
      <c r="B7" s="599" t="s">
        <v>1884</v>
      </c>
      <c r="C7" s="602" t="s">
        <v>2229</v>
      </c>
      <c r="D7"/>
    </row>
    <row r="8" spans="1:5" ht="15.75" customHeight="1" thickBot="1" x14ac:dyDescent="0.3">
      <c r="A8" s="597"/>
      <c r="B8" s="600"/>
      <c r="C8" s="603"/>
      <c r="D8" s="567" t="s">
        <v>1914</v>
      </c>
    </row>
    <row r="9" spans="1:5" ht="15.75" customHeight="1" thickBot="1" x14ac:dyDescent="0.3">
      <c r="A9" s="598"/>
      <c r="B9" s="601"/>
      <c r="C9" s="604"/>
      <c r="D9" s="567"/>
    </row>
    <row r="10" spans="1:5" x14ac:dyDescent="0.25">
      <c r="A10" s="157" t="s">
        <v>1476</v>
      </c>
      <c r="B10" s="158">
        <v>1</v>
      </c>
      <c r="C10" s="219">
        <v>484.04986801876896</v>
      </c>
      <c r="D10" s="160">
        <v>0</v>
      </c>
      <c r="E10">
        <f>D10*1.2*1.05</f>
        <v>0</v>
      </c>
    </row>
    <row r="11" spans="1:5" x14ac:dyDescent="0.25">
      <c r="A11" s="113" t="s">
        <v>1477</v>
      </c>
      <c r="B11" s="155">
        <v>1</v>
      </c>
      <c r="C11" s="219">
        <v>616.05021230955185</v>
      </c>
      <c r="D11" s="117">
        <v>0</v>
      </c>
      <c r="E11">
        <f t="shared" ref="E11:E74" si="0">D11*1.2*1.05</f>
        <v>0</v>
      </c>
    </row>
    <row r="12" spans="1:5" x14ac:dyDescent="0.25">
      <c r="A12" s="113" t="s">
        <v>1478</v>
      </c>
      <c r="B12" s="155">
        <v>1</v>
      </c>
      <c r="C12" s="219">
        <v>192.00637109467692</v>
      </c>
      <c r="D12" s="117">
        <v>0</v>
      </c>
      <c r="E12">
        <f t="shared" si="0"/>
        <v>0</v>
      </c>
    </row>
    <row r="13" spans="1:5" x14ac:dyDescent="0.25">
      <c r="A13" s="113" t="s">
        <v>1479</v>
      </c>
      <c r="B13" s="155">
        <v>1</v>
      </c>
      <c r="C13" s="219">
        <v>278.93528979676705</v>
      </c>
      <c r="D13" s="117">
        <v>0</v>
      </c>
      <c r="E13">
        <f t="shared" si="0"/>
        <v>0</v>
      </c>
    </row>
    <row r="14" spans="1:5" x14ac:dyDescent="0.25">
      <c r="A14" s="113" t="s">
        <v>1480</v>
      </c>
      <c r="B14" s="155">
        <v>1</v>
      </c>
      <c r="C14" s="219">
        <v>370.67493921975534</v>
      </c>
      <c r="D14" s="117">
        <v>0</v>
      </c>
      <c r="E14">
        <f t="shared" si="0"/>
        <v>0</v>
      </c>
    </row>
    <row r="15" spans="1:5" x14ac:dyDescent="0.25">
      <c r="A15" s="113" t="s">
        <v>1481</v>
      </c>
      <c r="B15" s="155">
        <v>1</v>
      </c>
      <c r="C15" s="219">
        <v>443.43164758438303</v>
      </c>
      <c r="D15" s="117">
        <v>0</v>
      </c>
      <c r="E15">
        <f t="shared" si="0"/>
        <v>0</v>
      </c>
    </row>
    <row r="16" spans="1:5" x14ac:dyDescent="0.25">
      <c r="A16" s="113" t="s">
        <v>1482</v>
      </c>
      <c r="B16" s="155">
        <v>1</v>
      </c>
      <c r="C16" s="219">
        <v>384.22506844204497</v>
      </c>
      <c r="D16" s="117">
        <v>0</v>
      </c>
      <c r="E16">
        <f t="shared" si="0"/>
        <v>0</v>
      </c>
    </row>
    <row r="17" spans="1:5" x14ac:dyDescent="0.25">
      <c r="A17" s="113" t="s">
        <v>1483</v>
      </c>
      <c r="B17" s="155">
        <v>1</v>
      </c>
      <c r="C17" s="219">
        <v>559.47651241093195</v>
      </c>
      <c r="D17" s="117">
        <v>0</v>
      </c>
      <c r="E17">
        <f t="shared" si="0"/>
        <v>0</v>
      </c>
    </row>
    <row r="18" spans="1:5" x14ac:dyDescent="0.25">
      <c r="A18" s="113" t="s">
        <v>1484</v>
      </c>
      <c r="B18" s="155">
        <v>1</v>
      </c>
      <c r="C18" s="219">
        <v>445.93075591420205</v>
      </c>
      <c r="D18" s="117">
        <v>0</v>
      </c>
      <c r="E18">
        <f t="shared" si="0"/>
        <v>0</v>
      </c>
    </row>
    <row r="19" spans="1:5" x14ac:dyDescent="0.25">
      <c r="A19" s="113" t="s">
        <v>1485</v>
      </c>
      <c r="B19" s="155">
        <v>1</v>
      </c>
      <c r="C19" s="219">
        <v>546.06305988383292</v>
      </c>
      <c r="D19" s="117">
        <v>0</v>
      </c>
      <c r="E19">
        <f t="shared" si="0"/>
        <v>0</v>
      </c>
    </row>
    <row r="20" spans="1:5" x14ac:dyDescent="0.25">
      <c r="A20" s="113" t="s">
        <v>1486</v>
      </c>
      <c r="B20" s="155">
        <v>1</v>
      </c>
      <c r="C20" s="219">
        <v>515.04457025712588</v>
      </c>
      <c r="D20" s="117">
        <v>0</v>
      </c>
      <c r="E20">
        <f t="shared" si="0"/>
        <v>0</v>
      </c>
    </row>
    <row r="21" spans="1:5" x14ac:dyDescent="0.25">
      <c r="A21" s="113" t="s">
        <v>1487</v>
      </c>
      <c r="B21" s="155">
        <v>1</v>
      </c>
      <c r="C21" s="219">
        <v>460.96103560477133</v>
      </c>
      <c r="D21" s="117">
        <v>0</v>
      </c>
      <c r="E21">
        <f t="shared" si="0"/>
        <v>0</v>
      </c>
    </row>
    <row r="22" spans="1:5" x14ac:dyDescent="0.25">
      <c r="A22" s="113" t="s">
        <v>1488</v>
      </c>
      <c r="B22" s="155">
        <v>1</v>
      </c>
      <c r="C22" s="219">
        <v>542.77577261858551</v>
      </c>
      <c r="D22" s="117">
        <v>0</v>
      </c>
      <c r="E22">
        <f t="shared" si="0"/>
        <v>0</v>
      </c>
    </row>
    <row r="23" spans="1:5" x14ac:dyDescent="0.25">
      <c r="A23" s="113" t="s">
        <v>1489</v>
      </c>
      <c r="B23" s="155">
        <v>1</v>
      </c>
      <c r="C23" s="219">
        <v>560.74828762241452</v>
      </c>
      <c r="D23" s="117">
        <v>0</v>
      </c>
      <c r="E23">
        <f t="shared" si="0"/>
        <v>0</v>
      </c>
    </row>
    <row r="24" spans="1:5" x14ac:dyDescent="0.25">
      <c r="A24" s="113" t="s">
        <v>1490</v>
      </c>
      <c r="B24" s="155">
        <v>1</v>
      </c>
      <c r="C24" s="219">
        <v>393.52506773017024</v>
      </c>
      <c r="D24" s="117">
        <v>0</v>
      </c>
      <c r="E24">
        <f t="shared" si="0"/>
        <v>0</v>
      </c>
    </row>
    <row r="25" spans="1:5" x14ac:dyDescent="0.25">
      <c r="A25" s="113" t="s">
        <v>1491</v>
      </c>
      <c r="B25" s="155">
        <v>1</v>
      </c>
      <c r="C25" s="219">
        <v>407.03457109710632</v>
      </c>
      <c r="D25" s="117">
        <v>0</v>
      </c>
      <c r="E25">
        <f t="shared" si="0"/>
        <v>0</v>
      </c>
    </row>
    <row r="26" spans="1:5" x14ac:dyDescent="0.25">
      <c r="A26" s="113" t="s">
        <v>1492</v>
      </c>
      <c r="B26" s="155">
        <v>1</v>
      </c>
      <c r="C26" s="219">
        <v>377.94280410716402</v>
      </c>
      <c r="D26" s="117">
        <v>0</v>
      </c>
      <c r="E26">
        <f t="shared" si="0"/>
        <v>0</v>
      </c>
    </row>
    <row r="27" spans="1:5" x14ac:dyDescent="0.25">
      <c r="A27" s="113" t="s">
        <v>1493</v>
      </c>
      <c r="B27" s="155">
        <v>1</v>
      </c>
      <c r="C27" s="219">
        <v>127.6250111781081</v>
      </c>
      <c r="D27" s="117">
        <v>0</v>
      </c>
      <c r="E27">
        <f t="shared" si="0"/>
        <v>0</v>
      </c>
    </row>
    <row r="28" spans="1:5" x14ac:dyDescent="0.25">
      <c r="A28" s="113" t="s">
        <v>1494</v>
      </c>
      <c r="B28" s="155">
        <v>1</v>
      </c>
      <c r="C28" s="219">
        <v>460.24315528819886</v>
      </c>
      <c r="D28" s="117">
        <v>0</v>
      </c>
      <c r="E28">
        <f t="shared" si="0"/>
        <v>0</v>
      </c>
    </row>
    <row r="29" spans="1:5" x14ac:dyDescent="0.25">
      <c r="A29" s="113" t="s">
        <v>1495</v>
      </c>
      <c r="B29" s="155">
        <v>1</v>
      </c>
      <c r="C29" s="219">
        <v>489.04725783801757</v>
      </c>
      <c r="D29" s="117">
        <v>0</v>
      </c>
      <c r="E29">
        <f t="shared" si="0"/>
        <v>0</v>
      </c>
    </row>
    <row r="30" spans="1:5" x14ac:dyDescent="0.25">
      <c r="A30" s="113" t="s">
        <v>1496</v>
      </c>
      <c r="B30" s="155">
        <v>1</v>
      </c>
      <c r="C30" s="219">
        <v>489.40779387039328</v>
      </c>
      <c r="D30" s="117">
        <v>0</v>
      </c>
      <c r="E30">
        <f t="shared" si="0"/>
        <v>0</v>
      </c>
    </row>
    <row r="31" spans="1:5" x14ac:dyDescent="0.25">
      <c r="A31" s="113" t="s">
        <v>1497</v>
      </c>
      <c r="B31" s="155">
        <v>1</v>
      </c>
      <c r="C31" s="219">
        <v>169.7272734999822</v>
      </c>
      <c r="D31" s="117">
        <v>0</v>
      </c>
      <c r="E31">
        <f t="shared" si="0"/>
        <v>0</v>
      </c>
    </row>
    <row r="32" spans="1:5" x14ac:dyDescent="0.25">
      <c r="A32" s="113" t="s">
        <v>1498</v>
      </c>
      <c r="B32" s="155">
        <v>1</v>
      </c>
      <c r="C32" s="219">
        <v>707.36547042995869</v>
      </c>
      <c r="D32" s="117">
        <v>0</v>
      </c>
      <c r="E32">
        <f t="shared" si="0"/>
        <v>0</v>
      </c>
    </row>
    <row r="33" spans="1:5" x14ac:dyDescent="0.25">
      <c r="A33" s="113" t="s">
        <v>1499</v>
      </c>
      <c r="B33" s="155">
        <v>1</v>
      </c>
      <c r="C33" s="219">
        <v>476.38901836123085</v>
      </c>
      <c r="D33" s="117">
        <v>0</v>
      </c>
      <c r="E33">
        <f t="shared" si="0"/>
        <v>0</v>
      </c>
    </row>
    <row r="34" spans="1:5" x14ac:dyDescent="0.25">
      <c r="A34" s="113" t="s">
        <v>1500</v>
      </c>
      <c r="B34" s="155">
        <v>1</v>
      </c>
      <c r="C34" s="219">
        <v>510.56884720012636</v>
      </c>
      <c r="D34" s="117">
        <v>0</v>
      </c>
      <c r="E34">
        <f t="shared" si="0"/>
        <v>0</v>
      </c>
    </row>
    <row r="35" spans="1:5" x14ac:dyDescent="0.25">
      <c r="A35" s="113" t="s">
        <v>1501</v>
      </c>
      <c r="B35" s="155">
        <v>1</v>
      </c>
      <c r="C35" s="219">
        <v>474.48002796635399</v>
      </c>
      <c r="D35" s="117">
        <v>0</v>
      </c>
      <c r="E35">
        <f t="shared" si="0"/>
        <v>0</v>
      </c>
    </row>
    <row r="36" spans="1:5" x14ac:dyDescent="0.25">
      <c r="A36" s="113" t="s">
        <v>1502</v>
      </c>
      <c r="B36" s="155">
        <v>1</v>
      </c>
      <c r="C36" s="219">
        <v>469.06841584658741</v>
      </c>
      <c r="D36" s="117">
        <v>0</v>
      </c>
      <c r="E36">
        <f t="shared" si="0"/>
        <v>0</v>
      </c>
    </row>
    <row r="37" spans="1:5" x14ac:dyDescent="0.25">
      <c r="A37" s="113" t="s">
        <v>1503</v>
      </c>
      <c r="B37" s="155">
        <v>1</v>
      </c>
      <c r="C37" s="219">
        <v>597.45078476060519</v>
      </c>
      <c r="D37" s="117">
        <v>0</v>
      </c>
      <c r="E37">
        <f t="shared" si="0"/>
        <v>0</v>
      </c>
    </row>
    <row r="38" spans="1:5" x14ac:dyDescent="0.25">
      <c r="A38" s="113" t="s">
        <v>1504</v>
      </c>
      <c r="B38" s="155">
        <v>1</v>
      </c>
      <c r="C38" s="219">
        <v>575.26865158957003</v>
      </c>
      <c r="D38" s="117">
        <v>0</v>
      </c>
      <c r="E38">
        <f t="shared" si="0"/>
        <v>0</v>
      </c>
    </row>
    <row r="39" spans="1:5" x14ac:dyDescent="0.25">
      <c r="A39" s="113" t="s">
        <v>1505</v>
      </c>
      <c r="B39" s="155">
        <v>1</v>
      </c>
      <c r="C39" s="219">
        <v>473.45160930771516</v>
      </c>
      <c r="D39" s="117">
        <v>0</v>
      </c>
      <c r="E39">
        <f t="shared" si="0"/>
        <v>0</v>
      </c>
    </row>
    <row r="40" spans="1:5" x14ac:dyDescent="0.25">
      <c r="A40" s="113" t="s">
        <v>1506</v>
      </c>
      <c r="B40" s="155">
        <v>1</v>
      </c>
      <c r="C40" s="219">
        <v>331.93309184105988</v>
      </c>
      <c r="D40" s="117">
        <v>0</v>
      </c>
      <c r="E40">
        <f t="shared" si="0"/>
        <v>0</v>
      </c>
    </row>
    <row r="41" spans="1:5" x14ac:dyDescent="0.25">
      <c r="A41" s="113" t="s">
        <v>1507</v>
      </c>
      <c r="B41" s="155">
        <v>1</v>
      </c>
      <c r="C41" s="219">
        <v>300.10871521568407</v>
      </c>
      <c r="D41" s="117">
        <v>0</v>
      </c>
      <c r="E41">
        <f t="shared" si="0"/>
        <v>0</v>
      </c>
    </row>
    <row r="42" spans="1:5" x14ac:dyDescent="0.25">
      <c r="A42" s="113" t="s">
        <v>1508</v>
      </c>
      <c r="B42" s="155">
        <v>1</v>
      </c>
      <c r="C42" s="219">
        <v>504.31069004907465</v>
      </c>
      <c r="D42" s="117">
        <v>0</v>
      </c>
      <c r="E42">
        <f t="shared" si="0"/>
        <v>0</v>
      </c>
    </row>
    <row r="43" spans="1:5" x14ac:dyDescent="0.25">
      <c r="A43" s="113" t="s">
        <v>1509</v>
      </c>
      <c r="B43" s="155">
        <v>1</v>
      </c>
      <c r="C43" s="219">
        <v>418.93193319496982</v>
      </c>
      <c r="D43" s="117">
        <v>0</v>
      </c>
      <c r="E43">
        <f t="shared" si="0"/>
        <v>0</v>
      </c>
    </row>
    <row r="44" spans="1:5" x14ac:dyDescent="0.25">
      <c r="A44" s="113" t="s">
        <v>1510</v>
      </c>
      <c r="B44" s="155">
        <v>1</v>
      </c>
      <c r="C44" s="219">
        <v>318.88472629716102</v>
      </c>
      <c r="D44" s="117">
        <v>0</v>
      </c>
      <c r="E44">
        <f t="shared" si="0"/>
        <v>0</v>
      </c>
    </row>
    <row r="45" spans="1:5" x14ac:dyDescent="0.25">
      <c r="A45" s="113" t="s">
        <v>1511</v>
      </c>
      <c r="B45" s="155">
        <v>1</v>
      </c>
      <c r="C45" s="219">
        <v>906.55843414714559</v>
      </c>
      <c r="D45" s="117">
        <v>0</v>
      </c>
      <c r="E45">
        <f t="shared" si="0"/>
        <v>0</v>
      </c>
    </row>
    <row r="46" spans="1:5" x14ac:dyDescent="0.25">
      <c r="A46" s="113" t="s">
        <v>1512</v>
      </c>
      <c r="B46" s="155">
        <v>1</v>
      </c>
      <c r="C46" s="219">
        <v>629.66249767197155</v>
      </c>
      <c r="D46" s="117">
        <v>0</v>
      </c>
      <c r="E46">
        <f t="shared" si="0"/>
        <v>0</v>
      </c>
    </row>
    <row r="47" spans="1:5" x14ac:dyDescent="0.25">
      <c r="A47" s="113" t="s">
        <v>1513</v>
      </c>
      <c r="B47" s="155">
        <v>1</v>
      </c>
      <c r="C47" s="219">
        <v>238.13685907293583</v>
      </c>
      <c r="D47" s="117">
        <v>0</v>
      </c>
      <c r="E47">
        <f t="shared" si="0"/>
        <v>0</v>
      </c>
    </row>
    <row r="48" spans="1:5" x14ac:dyDescent="0.25">
      <c r="A48" s="113" t="s">
        <v>1514</v>
      </c>
      <c r="B48" s="155">
        <v>1</v>
      </c>
      <c r="C48" s="219">
        <v>299.9365630341278</v>
      </c>
      <c r="D48" s="117">
        <v>0</v>
      </c>
      <c r="E48">
        <f t="shared" si="0"/>
        <v>0</v>
      </c>
    </row>
    <row r="49" spans="1:5" x14ac:dyDescent="0.25">
      <c r="A49" s="113" t="s">
        <v>1515</v>
      </c>
      <c r="B49" s="155">
        <v>1</v>
      </c>
      <c r="C49" s="219">
        <v>597.44287555094468</v>
      </c>
      <c r="D49" s="117">
        <v>0</v>
      </c>
      <c r="E49">
        <f t="shared" si="0"/>
        <v>0</v>
      </c>
    </row>
    <row r="50" spans="1:5" x14ac:dyDescent="0.25">
      <c r="A50" s="113" t="s">
        <v>1516</v>
      </c>
      <c r="B50" s="155">
        <v>1</v>
      </c>
      <c r="C50" s="219">
        <v>638.02711032426362</v>
      </c>
      <c r="D50" s="117">
        <v>0</v>
      </c>
      <c r="E50">
        <f t="shared" si="0"/>
        <v>0</v>
      </c>
    </row>
    <row r="51" spans="1:5" x14ac:dyDescent="0.25">
      <c r="A51" s="113" t="s">
        <v>1517</v>
      </c>
      <c r="B51" s="155">
        <v>1</v>
      </c>
      <c r="C51" s="219">
        <v>647.727940466777</v>
      </c>
      <c r="D51" s="117">
        <v>0</v>
      </c>
      <c r="E51">
        <f t="shared" si="0"/>
        <v>0</v>
      </c>
    </row>
    <row r="52" spans="1:5" x14ac:dyDescent="0.25">
      <c r="A52" s="113" t="s">
        <v>1518</v>
      </c>
      <c r="B52" s="155">
        <v>1</v>
      </c>
      <c r="C52" s="219">
        <v>287.73993668986384</v>
      </c>
      <c r="D52" s="117">
        <v>0</v>
      </c>
      <c r="E52">
        <f t="shared" si="0"/>
        <v>0</v>
      </c>
    </row>
    <row r="53" spans="1:5" x14ac:dyDescent="0.25">
      <c r="A53" s="113" t="s">
        <v>1519</v>
      </c>
      <c r="B53" s="155">
        <v>1</v>
      </c>
      <c r="C53" s="219">
        <v>583.14650224414538</v>
      </c>
      <c r="D53" s="117">
        <v>0</v>
      </c>
      <c r="E53">
        <f t="shared" si="0"/>
        <v>0</v>
      </c>
    </row>
    <row r="54" spans="1:5" x14ac:dyDescent="0.25">
      <c r="A54" s="113" t="s">
        <v>1520</v>
      </c>
      <c r="B54" s="155">
        <v>1</v>
      </c>
      <c r="C54" s="219">
        <v>747.39599542316228</v>
      </c>
      <c r="D54" s="117">
        <v>0</v>
      </c>
      <c r="E54">
        <f t="shared" si="0"/>
        <v>0</v>
      </c>
    </row>
    <row r="55" spans="1:5" x14ac:dyDescent="0.25">
      <c r="A55" s="113" t="s">
        <v>1521</v>
      </c>
      <c r="B55" s="155">
        <v>1</v>
      </c>
      <c r="C55" s="219">
        <v>516.87893658734572</v>
      </c>
      <c r="D55" s="117">
        <v>0</v>
      </c>
      <c r="E55">
        <f t="shared" si="0"/>
        <v>0</v>
      </c>
    </row>
    <row r="56" spans="1:5" x14ac:dyDescent="0.25">
      <c r="A56" s="113" t="s">
        <v>1522</v>
      </c>
      <c r="B56" s="155">
        <v>1</v>
      </c>
      <c r="C56" s="219">
        <v>305.18113149524766</v>
      </c>
      <c r="D56" s="117">
        <v>0</v>
      </c>
      <c r="E56">
        <f t="shared" si="0"/>
        <v>0</v>
      </c>
    </row>
    <row r="57" spans="1:5" x14ac:dyDescent="0.25">
      <c r="A57" s="113" t="s">
        <v>1523</v>
      </c>
      <c r="B57" s="155">
        <v>1</v>
      </c>
      <c r="C57" s="219">
        <v>275.13855515201948</v>
      </c>
      <c r="D57" s="117">
        <v>0</v>
      </c>
      <c r="E57">
        <f t="shared" si="0"/>
        <v>0</v>
      </c>
    </row>
    <row r="58" spans="1:5" x14ac:dyDescent="0.25">
      <c r="A58" s="113" t="s">
        <v>1524</v>
      </c>
      <c r="B58" s="155">
        <v>1</v>
      </c>
      <c r="C58" s="219">
        <v>307.30253862422313</v>
      </c>
      <c r="D58" s="117">
        <v>0</v>
      </c>
      <c r="E58">
        <f t="shared" si="0"/>
        <v>0</v>
      </c>
    </row>
    <row r="59" spans="1:5" x14ac:dyDescent="0.25">
      <c r="A59" s="113" t="s">
        <v>1525</v>
      </c>
      <c r="B59" s="155">
        <v>1</v>
      </c>
      <c r="C59" s="219">
        <v>212.93236265734009</v>
      </c>
      <c r="D59" s="117">
        <v>0</v>
      </c>
      <c r="E59">
        <f t="shared" si="0"/>
        <v>0</v>
      </c>
    </row>
    <row r="60" spans="1:5" x14ac:dyDescent="0.25">
      <c r="A60" s="113" t="s">
        <v>1526</v>
      </c>
      <c r="B60" s="155">
        <v>1</v>
      </c>
      <c r="C60" s="219">
        <v>353.40573278237656</v>
      </c>
      <c r="D60" s="117">
        <v>0</v>
      </c>
      <c r="E60">
        <f t="shared" si="0"/>
        <v>0</v>
      </c>
    </row>
    <row r="61" spans="1:5" x14ac:dyDescent="0.25">
      <c r="A61" s="113" t="s">
        <v>1527</v>
      </c>
      <c r="B61" s="155">
        <v>1</v>
      </c>
      <c r="C61" s="219">
        <v>248.76088400413303</v>
      </c>
      <c r="D61" s="117">
        <v>0</v>
      </c>
      <c r="E61">
        <f t="shared" si="0"/>
        <v>0</v>
      </c>
    </row>
    <row r="62" spans="1:5" x14ac:dyDescent="0.25">
      <c r="A62" s="113" t="s">
        <v>1528</v>
      </c>
      <c r="B62" s="155">
        <v>1</v>
      </c>
      <c r="C62" s="219">
        <v>363.98302545451241</v>
      </c>
      <c r="D62" s="117">
        <v>0</v>
      </c>
      <c r="E62">
        <f t="shared" si="0"/>
        <v>0</v>
      </c>
    </row>
    <row r="63" spans="1:5" x14ac:dyDescent="0.25">
      <c r="A63" s="113" t="s">
        <v>1529</v>
      </c>
      <c r="B63" s="155">
        <v>1</v>
      </c>
      <c r="C63" s="219">
        <v>435.22052653503221</v>
      </c>
      <c r="D63" s="117">
        <v>0</v>
      </c>
      <c r="E63">
        <f t="shared" si="0"/>
        <v>0</v>
      </c>
    </row>
    <row r="64" spans="1:5" x14ac:dyDescent="0.25">
      <c r="A64" s="113" t="s">
        <v>1530</v>
      </c>
      <c r="B64" s="155">
        <v>1</v>
      </c>
      <c r="C64" s="219">
        <v>413.157954131552</v>
      </c>
      <c r="D64" s="117">
        <v>0</v>
      </c>
      <c r="E64">
        <f t="shared" si="0"/>
        <v>0</v>
      </c>
    </row>
    <row r="65" spans="1:5" x14ac:dyDescent="0.25">
      <c r="A65" s="113" t="s">
        <v>1531</v>
      </c>
      <c r="B65" s="155">
        <v>1</v>
      </c>
      <c r="C65" s="219">
        <v>299.59461775391651</v>
      </c>
      <c r="D65" s="117">
        <v>0</v>
      </c>
      <c r="E65">
        <f t="shared" si="0"/>
        <v>0</v>
      </c>
    </row>
    <row r="66" spans="1:5" x14ac:dyDescent="0.25">
      <c r="A66" s="113" t="s">
        <v>1532</v>
      </c>
      <c r="B66" s="155">
        <v>1</v>
      </c>
      <c r="C66" s="219">
        <v>294.69425044603827</v>
      </c>
      <c r="D66" s="117">
        <v>0</v>
      </c>
      <c r="E66">
        <f t="shared" si="0"/>
        <v>0</v>
      </c>
    </row>
    <row r="67" spans="1:5" x14ac:dyDescent="0.25">
      <c r="A67" s="113" t="s">
        <v>1533</v>
      </c>
      <c r="B67" s="155">
        <v>1</v>
      </c>
      <c r="C67" s="219">
        <v>267.0331795933086</v>
      </c>
      <c r="D67" s="117">
        <v>0</v>
      </c>
      <c r="E67">
        <f t="shared" si="0"/>
        <v>0</v>
      </c>
    </row>
    <row r="68" spans="1:5" x14ac:dyDescent="0.25">
      <c r="A68" s="113" t="s">
        <v>1534</v>
      </c>
      <c r="B68" s="155">
        <v>1</v>
      </c>
      <c r="C68" s="219">
        <v>198.89710348142123</v>
      </c>
      <c r="D68" s="117">
        <v>0</v>
      </c>
      <c r="E68">
        <f t="shared" si="0"/>
        <v>0</v>
      </c>
    </row>
    <row r="69" spans="1:5" x14ac:dyDescent="0.25">
      <c r="A69" s="113" t="s">
        <v>1535</v>
      </c>
      <c r="B69" s="155">
        <v>1</v>
      </c>
      <c r="C69" s="219">
        <v>516.54844921145093</v>
      </c>
      <c r="D69" s="117">
        <v>0</v>
      </c>
      <c r="E69">
        <f t="shared" si="0"/>
        <v>0</v>
      </c>
    </row>
    <row r="70" spans="1:5" x14ac:dyDescent="0.25">
      <c r="A70" s="113" t="s">
        <v>1536</v>
      </c>
      <c r="B70" s="155">
        <v>1</v>
      </c>
      <c r="C70" s="219">
        <v>409.98839237781738</v>
      </c>
      <c r="D70" s="117">
        <v>0</v>
      </c>
      <c r="E70">
        <f t="shared" si="0"/>
        <v>0</v>
      </c>
    </row>
    <row r="71" spans="1:5" x14ac:dyDescent="0.25">
      <c r="A71" s="113" t="s">
        <v>1537</v>
      </c>
      <c r="B71" s="155">
        <v>1</v>
      </c>
      <c r="C71" s="219">
        <v>310.54843117876362</v>
      </c>
      <c r="D71" s="117">
        <v>0</v>
      </c>
      <c r="E71">
        <f t="shared" si="0"/>
        <v>0</v>
      </c>
    </row>
    <row r="72" spans="1:5" x14ac:dyDescent="0.25">
      <c r="A72" s="113" t="s">
        <v>1538</v>
      </c>
      <c r="B72" s="155">
        <v>1</v>
      </c>
      <c r="C72" s="219">
        <v>281.20459575420114</v>
      </c>
      <c r="D72" s="117">
        <v>0</v>
      </c>
      <c r="E72">
        <f t="shared" si="0"/>
        <v>0</v>
      </c>
    </row>
    <row r="73" spans="1:5" x14ac:dyDescent="0.25">
      <c r="A73" s="113" t="s">
        <v>1539</v>
      </c>
      <c r="B73" s="155">
        <v>1</v>
      </c>
      <c r="C73" s="219">
        <v>444.47473829095838</v>
      </c>
      <c r="D73" s="117">
        <v>0</v>
      </c>
      <c r="E73">
        <f t="shared" si="0"/>
        <v>0</v>
      </c>
    </row>
    <row r="74" spans="1:5" x14ac:dyDescent="0.25">
      <c r="A74" s="113" t="s">
        <v>1540</v>
      </c>
      <c r="B74" s="155">
        <v>1</v>
      </c>
      <c r="C74" s="219">
        <v>248.89329363554054</v>
      </c>
      <c r="D74" s="117">
        <v>0</v>
      </c>
      <c r="E74">
        <f t="shared" si="0"/>
        <v>0</v>
      </c>
    </row>
    <row r="75" spans="1:5" x14ac:dyDescent="0.25">
      <c r="A75" s="113" t="s">
        <v>1541</v>
      </c>
      <c r="B75" s="155">
        <v>1</v>
      </c>
      <c r="C75" s="219">
        <v>259.20327162552246</v>
      </c>
      <c r="D75" s="117">
        <v>0</v>
      </c>
      <c r="E75">
        <f t="shared" ref="E75:E139" si="1">D75*1.2*1.05</f>
        <v>0</v>
      </c>
    </row>
    <row r="76" spans="1:5" x14ac:dyDescent="0.25">
      <c r="A76" s="113" t="s">
        <v>1542</v>
      </c>
      <c r="B76" s="155">
        <v>1</v>
      </c>
      <c r="C76" s="219">
        <v>547.73766261794276</v>
      </c>
      <c r="D76" s="117">
        <v>0</v>
      </c>
      <c r="E76">
        <f t="shared" si="1"/>
        <v>0</v>
      </c>
    </row>
    <row r="77" spans="1:5" x14ac:dyDescent="0.25">
      <c r="A77" s="113" t="s">
        <v>1543</v>
      </c>
      <c r="B77" s="155">
        <v>1</v>
      </c>
      <c r="C77" s="219">
        <v>710.47290520085187</v>
      </c>
      <c r="D77" s="117">
        <v>0</v>
      </c>
      <c r="E77">
        <f t="shared" si="1"/>
        <v>0</v>
      </c>
    </row>
    <row r="78" spans="1:5" x14ac:dyDescent="0.25">
      <c r="A78" s="113" t="s">
        <v>1544</v>
      </c>
      <c r="B78" s="155">
        <v>1</v>
      </c>
      <c r="C78" s="219">
        <v>328.41901104730039</v>
      </c>
      <c r="D78" s="117">
        <v>0</v>
      </c>
      <c r="E78">
        <f t="shared" si="1"/>
        <v>0</v>
      </c>
    </row>
    <row r="79" spans="1:5" x14ac:dyDescent="0.25">
      <c r="A79" s="113" t="s">
        <v>1545</v>
      </c>
      <c r="B79" s="155">
        <v>1</v>
      </c>
      <c r="C79" s="219">
        <v>516.49100731998635</v>
      </c>
      <c r="D79" s="117">
        <v>0</v>
      </c>
      <c r="E79">
        <f t="shared" si="1"/>
        <v>0</v>
      </c>
    </row>
    <row r="80" spans="1:5" x14ac:dyDescent="0.25">
      <c r="A80" s="113" t="s">
        <v>1546</v>
      </c>
      <c r="B80" s="155">
        <v>1</v>
      </c>
      <c r="C80" s="219">
        <v>419.66917143244234</v>
      </c>
      <c r="D80" s="117">
        <v>0</v>
      </c>
      <c r="E80">
        <f t="shared" si="1"/>
        <v>0</v>
      </c>
    </row>
    <row r="81" spans="1:5" x14ac:dyDescent="0.25">
      <c r="A81" s="113" t="s">
        <v>1547</v>
      </c>
      <c r="B81" s="155">
        <v>1</v>
      </c>
      <c r="C81" s="219">
        <v>524.75341718889013</v>
      </c>
      <c r="D81" s="117">
        <v>0</v>
      </c>
      <c r="E81">
        <f t="shared" si="1"/>
        <v>0</v>
      </c>
    </row>
    <row r="82" spans="1:5" x14ac:dyDescent="0.25">
      <c r="A82" s="113" t="s">
        <v>1548</v>
      </c>
      <c r="B82" s="155">
        <v>1</v>
      </c>
      <c r="C82" s="219">
        <v>109.69281988206716</v>
      </c>
      <c r="D82" s="117">
        <v>0</v>
      </c>
      <c r="E82">
        <f t="shared" si="1"/>
        <v>0</v>
      </c>
    </row>
    <row r="83" spans="1:5" x14ac:dyDescent="0.25">
      <c r="A83" s="113" t="s">
        <v>1549</v>
      </c>
      <c r="B83" s="155">
        <v>1</v>
      </c>
      <c r="C83" s="219">
        <v>205.02062778463579</v>
      </c>
      <c r="D83" s="117">
        <v>0</v>
      </c>
      <c r="E83">
        <f t="shared" si="1"/>
        <v>0</v>
      </c>
    </row>
    <row r="84" spans="1:5" x14ac:dyDescent="0.25">
      <c r="A84" s="113" t="s">
        <v>1550</v>
      </c>
      <c r="B84" s="155">
        <v>1</v>
      </c>
      <c r="C84" s="219">
        <v>257.26217176091205</v>
      </c>
      <c r="D84" s="117">
        <v>0</v>
      </c>
      <c r="E84">
        <f t="shared" si="1"/>
        <v>0</v>
      </c>
    </row>
    <row r="85" spans="1:5" x14ac:dyDescent="0.25">
      <c r="A85" s="113" t="s">
        <v>1551</v>
      </c>
      <c r="B85" s="155">
        <v>1</v>
      </c>
      <c r="C85" s="219">
        <v>274.28743031854003</v>
      </c>
      <c r="D85" s="117">
        <v>0</v>
      </c>
      <c r="E85">
        <f t="shared" si="1"/>
        <v>0</v>
      </c>
    </row>
    <row r="86" spans="1:5" x14ac:dyDescent="0.25">
      <c r="A86" s="113" t="s">
        <v>1552</v>
      </c>
      <c r="B86" s="155">
        <v>1</v>
      </c>
      <c r="C86" s="219">
        <v>412.61553143772147</v>
      </c>
      <c r="D86" s="117">
        <v>0</v>
      </c>
      <c r="E86">
        <f t="shared" si="1"/>
        <v>0</v>
      </c>
    </row>
    <row r="87" spans="1:5" x14ac:dyDescent="0.25">
      <c r="A87" s="113" t="s">
        <v>1553</v>
      </c>
      <c r="B87" s="155">
        <v>1</v>
      </c>
      <c r="C87" s="219">
        <v>337.58495076111831</v>
      </c>
      <c r="D87" s="117">
        <v>0</v>
      </c>
      <c r="E87">
        <f t="shared" si="1"/>
        <v>0</v>
      </c>
    </row>
    <row r="88" spans="1:5" x14ac:dyDescent="0.25">
      <c r="A88" s="113" t="s">
        <v>1554</v>
      </c>
      <c r="B88" s="155">
        <v>1</v>
      </c>
      <c r="C88" s="219">
        <v>282.97802226243459</v>
      </c>
      <c r="D88" s="117">
        <v>0</v>
      </c>
      <c r="E88">
        <f t="shared" si="1"/>
        <v>0</v>
      </c>
    </row>
    <row r="89" spans="1:5" x14ac:dyDescent="0.25">
      <c r="A89" s="113" t="s">
        <v>1555</v>
      </c>
      <c r="B89" s="155">
        <v>1</v>
      </c>
      <c r="C89" s="219">
        <v>385.60440525088165</v>
      </c>
      <c r="D89" s="117">
        <v>0</v>
      </c>
      <c r="E89">
        <f t="shared" si="1"/>
        <v>0</v>
      </c>
    </row>
    <row r="90" spans="1:5" x14ac:dyDescent="0.25">
      <c r="A90" s="113" t="s">
        <v>1556</v>
      </c>
      <c r="B90" s="155">
        <v>1</v>
      </c>
      <c r="C90" s="219">
        <v>393.17809967066512</v>
      </c>
      <c r="D90" s="117">
        <v>0</v>
      </c>
      <c r="E90">
        <f t="shared" si="1"/>
        <v>0</v>
      </c>
    </row>
    <row r="91" spans="1:5" x14ac:dyDescent="0.25">
      <c r="A91" s="113" t="s">
        <v>1557</v>
      </c>
      <c r="B91" s="155">
        <v>1</v>
      </c>
      <c r="C91" s="219">
        <v>294.2972844525529</v>
      </c>
      <c r="D91" s="117">
        <v>0</v>
      </c>
      <c r="E91">
        <f t="shared" si="1"/>
        <v>0</v>
      </c>
    </row>
    <row r="92" spans="1:5" x14ac:dyDescent="0.25">
      <c r="A92" s="113" t="s">
        <v>1558</v>
      </c>
      <c r="B92" s="155">
        <v>1</v>
      </c>
      <c r="C92" s="219">
        <v>514.38554749032221</v>
      </c>
      <c r="D92" s="117">
        <v>0</v>
      </c>
      <c r="E92">
        <f t="shared" si="1"/>
        <v>0</v>
      </c>
    </row>
    <row r="93" spans="1:5" x14ac:dyDescent="0.25">
      <c r="A93" s="113" t="s">
        <v>1559</v>
      </c>
      <c r="B93" s="155">
        <v>1</v>
      </c>
      <c r="C93" s="219">
        <v>353.95698512355733</v>
      </c>
      <c r="D93" s="117">
        <v>0</v>
      </c>
      <c r="E93">
        <f t="shared" si="1"/>
        <v>0</v>
      </c>
    </row>
    <row r="94" spans="1:5" x14ac:dyDescent="0.25">
      <c r="A94" s="113" t="s">
        <v>1560</v>
      </c>
      <c r="B94" s="155">
        <v>1</v>
      </c>
      <c r="C94" s="219">
        <v>350.32331662618463</v>
      </c>
      <c r="D94" s="117">
        <v>0</v>
      </c>
      <c r="E94">
        <f t="shared" si="1"/>
        <v>0</v>
      </c>
    </row>
    <row r="95" spans="1:5" x14ac:dyDescent="0.25">
      <c r="A95" s="113" t="s">
        <v>1561</v>
      </c>
      <c r="B95" s="155">
        <v>1</v>
      </c>
      <c r="C95" s="219">
        <v>525.77256942158306</v>
      </c>
      <c r="D95" s="117">
        <v>0</v>
      </c>
      <c r="E95">
        <f t="shared" si="1"/>
        <v>0</v>
      </c>
    </row>
    <row r="96" spans="1:5" x14ac:dyDescent="0.25">
      <c r="A96" s="113" t="s">
        <v>1562</v>
      </c>
      <c r="B96" s="155">
        <v>1</v>
      </c>
      <c r="C96" s="219">
        <v>295.52632878242264</v>
      </c>
      <c r="D96" s="117">
        <v>0</v>
      </c>
      <c r="E96">
        <f t="shared" si="1"/>
        <v>0</v>
      </c>
    </row>
    <row r="97" spans="1:5" x14ac:dyDescent="0.25">
      <c r="A97" s="113" t="s">
        <v>1563</v>
      </c>
      <c r="B97" s="155">
        <v>1</v>
      </c>
      <c r="C97" s="219">
        <v>341.1275031468939</v>
      </c>
      <c r="D97" s="117">
        <v>0</v>
      </c>
      <c r="E97">
        <f t="shared" si="1"/>
        <v>0</v>
      </c>
    </row>
    <row r="98" spans="1:5" x14ac:dyDescent="0.25">
      <c r="A98" s="113" t="s">
        <v>1564</v>
      </c>
      <c r="B98" s="155">
        <v>1</v>
      </c>
      <c r="C98" s="219">
        <v>453.85821502113333</v>
      </c>
      <c r="D98" s="117">
        <v>0</v>
      </c>
      <c r="E98">
        <f t="shared" si="1"/>
        <v>0</v>
      </c>
    </row>
    <row r="99" spans="1:5" x14ac:dyDescent="0.25">
      <c r="A99" s="113" t="s">
        <v>1565</v>
      </c>
      <c r="B99" s="155">
        <v>1</v>
      </c>
      <c r="C99" s="219">
        <v>287.47059539191173</v>
      </c>
      <c r="D99" s="117">
        <v>0</v>
      </c>
      <c r="E99">
        <f t="shared" si="1"/>
        <v>0</v>
      </c>
    </row>
    <row r="100" spans="1:5" x14ac:dyDescent="0.25">
      <c r="A100" s="113" t="s">
        <v>1566</v>
      </c>
      <c r="B100" s="155">
        <v>1</v>
      </c>
      <c r="C100" s="219">
        <v>515.61192479327303</v>
      </c>
      <c r="D100" s="117">
        <v>0</v>
      </c>
      <c r="E100">
        <f t="shared" si="1"/>
        <v>0</v>
      </c>
    </row>
    <row r="101" spans="1:5" x14ac:dyDescent="0.25">
      <c r="A101" s="113" t="s">
        <v>1567</v>
      </c>
      <c r="B101" s="155">
        <v>1</v>
      </c>
      <c r="C101" s="219">
        <v>258.62303491286792</v>
      </c>
      <c r="D101" s="117">
        <v>0</v>
      </c>
      <c r="E101">
        <f t="shared" si="1"/>
        <v>0</v>
      </c>
    </row>
    <row r="102" spans="1:5" x14ac:dyDescent="0.25">
      <c r="A102" s="113" t="s">
        <v>1568</v>
      </c>
      <c r="B102" s="155">
        <v>1</v>
      </c>
      <c r="C102" s="219">
        <v>172.6092739259843</v>
      </c>
      <c r="D102" s="117">
        <v>0</v>
      </c>
      <c r="E102">
        <f t="shared" si="1"/>
        <v>0</v>
      </c>
    </row>
    <row r="103" spans="1:5" x14ac:dyDescent="0.25">
      <c r="A103" s="113" t="s">
        <v>1569</v>
      </c>
      <c r="B103" s="155">
        <v>1</v>
      </c>
      <c r="C103" s="219">
        <v>529.80487237898365</v>
      </c>
      <c r="D103" s="117">
        <v>0</v>
      </c>
      <c r="E103">
        <f t="shared" si="1"/>
        <v>0</v>
      </c>
    </row>
    <row r="104" spans="1:5" x14ac:dyDescent="0.25">
      <c r="A104" s="113" t="s">
        <v>1570</v>
      </c>
      <c r="B104" s="155">
        <v>1</v>
      </c>
      <c r="C104" s="219">
        <v>589.59626895003919</v>
      </c>
      <c r="D104" s="117">
        <v>0</v>
      </c>
      <c r="E104">
        <f t="shared" si="1"/>
        <v>0</v>
      </c>
    </row>
    <row r="105" spans="1:5" x14ac:dyDescent="0.25">
      <c r="A105" s="113" t="s">
        <v>1571</v>
      </c>
      <c r="B105" s="155">
        <v>1</v>
      </c>
      <c r="C105" s="219">
        <v>509.74253045237123</v>
      </c>
      <c r="D105" s="117">
        <v>0</v>
      </c>
      <c r="E105">
        <f t="shared" si="1"/>
        <v>0</v>
      </c>
    </row>
    <row r="106" spans="1:5" x14ac:dyDescent="0.25">
      <c r="A106" s="113" t="s">
        <v>1572</v>
      </c>
      <c r="B106" s="155">
        <v>1</v>
      </c>
      <c r="C106" s="219">
        <v>808.58765978665917</v>
      </c>
      <c r="D106" s="117">
        <v>0</v>
      </c>
      <c r="E106">
        <f t="shared" si="1"/>
        <v>0</v>
      </c>
    </row>
    <row r="107" spans="1:5" x14ac:dyDescent="0.25">
      <c r="A107" s="113" t="s">
        <v>1573</v>
      </c>
      <c r="B107" s="155">
        <v>1</v>
      </c>
      <c r="C107" s="219">
        <v>324.91195459709496</v>
      </c>
      <c r="D107" s="117">
        <v>0</v>
      </c>
      <c r="E107">
        <f t="shared" si="1"/>
        <v>0</v>
      </c>
    </row>
    <row r="108" spans="1:5" x14ac:dyDescent="0.25">
      <c r="A108" s="113" t="s">
        <v>1574</v>
      </c>
      <c r="B108" s="155">
        <v>1</v>
      </c>
      <c r="C108" s="219">
        <v>276.75035625150929</v>
      </c>
      <c r="D108" s="117">
        <v>0</v>
      </c>
      <c r="E108">
        <f t="shared" si="1"/>
        <v>0</v>
      </c>
    </row>
    <row r="109" spans="1:5" x14ac:dyDescent="0.25">
      <c r="A109" s="113" t="s">
        <v>1575</v>
      </c>
      <c r="B109" s="155">
        <v>1</v>
      </c>
      <c r="C109" s="219">
        <v>354.47269414950517</v>
      </c>
      <c r="D109" s="117">
        <v>0</v>
      </c>
      <c r="E109">
        <f t="shared" si="1"/>
        <v>0</v>
      </c>
    </row>
    <row r="110" spans="1:5" x14ac:dyDescent="0.25">
      <c r="A110" s="113" t="s">
        <v>1576</v>
      </c>
      <c r="B110" s="155">
        <v>1</v>
      </c>
      <c r="C110" s="219">
        <v>560.44599379267549</v>
      </c>
      <c r="D110" s="117">
        <v>0</v>
      </c>
      <c r="E110">
        <f t="shared" si="1"/>
        <v>0</v>
      </c>
    </row>
    <row r="111" spans="1:5" x14ac:dyDescent="0.25">
      <c r="A111" s="113" t="s">
        <v>1629</v>
      </c>
      <c r="B111" s="155">
        <v>1</v>
      </c>
      <c r="C111" s="219">
        <v>1002.8555371101954</v>
      </c>
      <c r="D111" s="117">
        <v>0</v>
      </c>
      <c r="E111">
        <f t="shared" si="1"/>
        <v>0</v>
      </c>
    </row>
    <row r="112" spans="1:5" x14ac:dyDescent="0.25">
      <c r="A112" s="113" t="s">
        <v>1577</v>
      </c>
      <c r="B112" s="155">
        <v>1</v>
      </c>
      <c r="C112" s="219">
        <v>237.28105614975604</v>
      </c>
      <c r="D112" s="117">
        <v>0</v>
      </c>
      <c r="E112">
        <f t="shared" si="1"/>
        <v>0</v>
      </c>
    </row>
    <row r="113" spans="1:5" x14ac:dyDescent="0.25">
      <c r="A113" s="113" t="s">
        <v>1578</v>
      </c>
      <c r="B113" s="155">
        <v>1</v>
      </c>
      <c r="C113" s="219">
        <v>332.63673314773416</v>
      </c>
      <c r="D113" s="117">
        <v>0</v>
      </c>
      <c r="E113">
        <f t="shared" si="1"/>
        <v>0</v>
      </c>
    </row>
    <row r="114" spans="1:5" x14ac:dyDescent="0.25">
      <c r="A114" s="113" t="s">
        <v>1579</v>
      </c>
      <c r="B114" s="155">
        <v>1</v>
      </c>
      <c r="C114" s="219">
        <v>475.41943195405094</v>
      </c>
      <c r="D114" s="117">
        <v>0</v>
      </c>
      <c r="E114">
        <f t="shared" si="1"/>
        <v>0</v>
      </c>
    </row>
    <row r="115" spans="1:5" x14ac:dyDescent="0.25">
      <c r="A115" s="113" t="s">
        <v>1580</v>
      </c>
      <c r="B115" s="155">
        <v>1</v>
      </c>
      <c r="C115" s="219">
        <v>340.65415862934253</v>
      </c>
      <c r="D115" s="117">
        <v>0</v>
      </c>
      <c r="E115">
        <f t="shared" si="1"/>
        <v>0</v>
      </c>
    </row>
    <row r="116" spans="1:5" x14ac:dyDescent="0.25">
      <c r="A116" s="113" t="s">
        <v>1581</v>
      </c>
      <c r="B116" s="155">
        <v>1</v>
      </c>
      <c r="C116" s="219">
        <v>471.71467400217568</v>
      </c>
      <c r="D116" s="117">
        <v>0</v>
      </c>
      <c r="E116">
        <f t="shared" si="1"/>
        <v>0</v>
      </c>
    </row>
    <row r="117" spans="1:5" x14ac:dyDescent="0.25">
      <c r="A117" s="113" t="s">
        <v>1582</v>
      </c>
      <c r="B117" s="155">
        <v>1</v>
      </c>
      <c r="C117" s="219">
        <v>293.72672085794125</v>
      </c>
      <c r="D117" s="117">
        <v>0</v>
      </c>
      <c r="E117">
        <f t="shared" si="1"/>
        <v>0</v>
      </c>
    </row>
    <row r="118" spans="1:5" x14ac:dyDescent="0.25">
      <c r="A118" s="113" t="s">
        <v>1583</v>
      </c>
      <c r="B118" s="155">
        <v>1</v>
      </c>
      <c r="C118" s="219">
        <v>287.28796954023994</v>
      </c>
      <c r="D118" s="117">
        <v>0</v>
      </c>
      <c r="E118">
        <f t="shared" si="1"/>
        <v>0</v>
      </c>
    </row>
    <row r="119" spans="1:5" x14ac:dyDescent="0.25">
      <c r="A119" s="113" t="s">
        <v>1584</v>
      </c>
      <c r="B119" s="155">
        <v>1</v>
      </c>
      <c r="C119" s="219">
        <v>427.31237441505084</v>
      </c>
      <c r="D119" s="117">
        <v>0</v>
      </c>
      <c r="E119">
        <f t="shared" si="1"/>
        <v>0</v>
      </c>
    </row>
    <row r="120" spans="1:5" x14ac:dyDescent="0.25">
      <c r="A120" s="113" t="s">
        <v>1585</v>
      </c>
      <c r="B120" s="155">
        <v>1</v>
      </c>
      <c r="C120" s="219">
        <v>305.8584748959413</v>
      </c>
      <c r="D120" s="117">
        <v>0</v>
      </c>
      <c r="E120">
        <f t="shared" si="1"/>
        <v>0</v>
      </c>
    </row>
    <row r="121" spans="1:5" x14ac:dyDescent="0.25">
      <c r="A121" s="113" t="s">
        <v>1586</v>
      </c>
      <c r="B121" s="155">
        <v>1</v>
      </c>
      <c r="C121" s="219">
        <v>408.37944335270447</v>
      </c>
      <c r="D121" s="117">
        <v>0</v>
      </c>
      <c r="E121">
        <f t="shared" si="1"/>
        <v>0</v>
      </c>
    </row>
    <row r="122" spans="1:5" x14ac:dyDescent="0.25">
      <c r="A122" s="113" t="s">
        <v>1587</v>
      </c>
      <c r="B122" s="155">
        <v>1</v>
      </c>
      <c r="C122" s="219">
        <v>506.75959362407906</v>
      </c>
      <c r="D122" s="117">
        <v>0</v>
      </c>
      <c r="E122">
        <f t="shared" si="1"/>
        <v>0</v>
      </c>
    </row>
    <row r="123" spans="1:5" x14ac:dyDescent="0.25">
      <c r="A123" s="113" t="s">
        <v>1588</v>
      </c>
      <c r="B123" s="155">
        <v>1</v>
      </c>
      <c r="C123" s="219">
        <v>415.26896180574693</v>
      </c>
      <c r="D123" s="117">
        <v>0</v>
      </c>
      <c r="E123">
        <f t="shared" si="1"/>
        <v>0</v>
      </c>
    </row>
    <row r="124" spans="1:5" x14ac:dyDescent="0.25">
      <c r="A124" s="113"/>
      <c r="B124" s="155"/>
      <c r="C124" s="219"/>
      <c r="D124" s="117"/>
    </row>
    <row r="125" spans="1:5" x14ac:dyDescent="0.25">
      <c r="A125" s="113" t="s">
        <v>1589</v>
      </c>
      <c r="B125" s="155">
        <v>2</v>
      </c>
      <c r="C125" s="219">
        <v>2519.2252061530849</v>
      </c>
      <c r="D125" s="117">
        <v>132.173655250785</v>
      </c>
      <c r="E125">
        <f t="shared" si="1"/>
        <v>166.53880561598911</v>
      </c>
    </row>
    <row r="126" spans="1:5" x14ac:dyDescent="0.25">
      <c r="A126" s="113" t="s">
        <v>1590</v>
      </c>
      <c r="B126" s="155">
        <v>2</v>
      </c>
      <c r="C126" s="219">
        <v>3099.3366657090628</v>
      </c>
      <c r="D126" s="117">
        <v>254.136698483327</v>
      </c>
      <c r="E126">
        <f t="shared" si="1"/>
        <v>320.21224008899202</v>
      </c>
    </row>
    <row r="127" spans="1:5" x14ac:dyDescent="0.25">
      <c r="A127" s="113" t="s">
        <v>1591</v>
      </c>
      <c r="B127" s="155">
        <v>2</v>
      </c>
      <c r="C127" s="219">
        <v>3232.890200512833</v>
      </c>
      <c r="D127" s="117">
        <v>259.50940777024698</v>
      </c>
      <c r="E127">
        <f t="shared" si="1"/>
        <v>326.9818537905112</v>
      </c>
    </row>
    <row r="128" spans="1:5" x14ac:dyDescent="0.25">
      <c r="A128" s="113" t="s">
        <v>1592</v>
      </c>
      <c r="B128" s="155">
        <v>2</v>
      </c>
      <c r="C128" s="219">
        <v>6661.5360806058006</v>
      </c>
      <c r="D128" s="117">
        <v>490.48550673303703</v>
      </c>
      <c r="E128">
        <f t="shared" si="1"/>
        <v>618.01173848362669</v>
      </c>
    </row>
    <row r="129" spans="1:5" x14ac:dyDescent="0.25">
      <c r="A129" s="113" t="s">
        <v>1593</v>
      </c>
      <c r="B129" s="155">
        <v>2</v>
      </c>
      <c r="C129" s="219">
        <v>7005.1941086736579</v>
      </c>
      <c r="D129" s="117">
        <v>456.60289291202599</v>
      </c>
      <c r="E129">
        <f t="shared" si="1"/>
        <v>575.31964506915278</v>
      </c>
    </row>
    <row r="130" spans="1:5" x14ac:dyDescent="0.25">
      <c r="A130" s="113" t="s">
        <v>1594</v>
      </c>
      <c r="B130" s="155">
        <v>2</v>
      </c>
      <c r="C130" s="219">
        <v>1253.776418384514</v>
      </c>
      <c r="D130" s="117">
        <v>0</v>
      </c>
      <c r="E130">
        <f t="shared" si="1"/>
        <v>0</v>
      </c>
    </row>
    <row r="131" spans="1:5" x14ac:dyDescent="0.25">
      <c r="A131" s="113" t="s">
        <v>1595</v>
      </c>
      <c r="B131" s="155">
        <v>2</v>
      </c>
      <c r="C131" s="219">
        <v>832.22011019309321</v>
      </c>
      <c r="D131" s="117">
        <v>0</v>
      </c>
      <c r="E131">
        <f t="shared" si="1"/>
        <v>0</v>
      </c>
    </row>
    <row r="132" spans="1:5" x14ac:dyDescent="0.25">
      <c r="A132" s="113" t="s">
        <v>1596</v>
      </c>
      <c r="B132" s="155">
        <v>2</v>
      </c>
      <c r="C132" s="219">
        <v>3283.1423969764855</v>
      </c>
      <c r="D132" s="117">
        <v>242.152521309522</v>
      </c>
      <c r="E132">
        <f t="shared" si="1"/>
        <v>305.1121768499977</v>
      </c>
    </row>
    <row r="133" spans="1:5" x14ac:dyDescent="0.25">
      <c r="A133" s="113" t="s">
        <v>1597</v>
      </c>
      <c r="B133" s="155">
        <v>2</v>
      </c>
      <c r="C133" s="219">
        <v>3241.5111261350835</v>
      </c>
      <c r="D133" s="117">
        <v>290.54656109407301</v>
      </c>
      <c r="E133">
        <f t="shared" si="1"/>
        <v>366.08866697853199</v>
      </c>
    </row>
    <row r="134" spans="1:5" x14ac:dyDescent="0.25">
      <c r="A134" s="113" t="s">
        <v>1598</v>
      </c>
      <c r="B134" s="155">
        <v>2</v>
      </c>
      <c r="C134" s="219">
        <v>2778.7955172519373</v>
      </c>
      <c r="D134" s="117">
        <v>254.30543204505</v>
      </c>
      <c r="E134">
        <f t="shared" si="1"/>
        <v>320.42484437676302</v>
      </c>
    </row>
    <row r="135" spans="1:5" x14ac:dyDescent="0.25">
      <c r="A135" s="113" t="s">
        <v>1599</v>
      </c>
      <c r="B135" s="155">
        <v>2</v>
      </c>
      <c r="C135" s="219">
        <v>6282.3255772102457</v>
      </c>
      <c r="D135" s="117">
        <v>494.63893762134302</v>
      </c>
      <c r="E135">
        <f t="shared" si="1"/>
        <v>623.24506140289225</v>
      </c>
    </row>
    <row r="136" spans="1:5" x14ac:dyDescent="0.25">
      <c r="A136" s="113" t="s">
        <v>1600</v>
      </c>
      <c r="B136" s="155">
        <v>2</v>
      </c>
      <c r="C136" s="219">
        <v>7515.7766966239542</v>
      </c>
      <c r="D136" s="117">
        <v>506.00050797237901</v>
      </c>
      <c r="E136">
        <f t="shared" si="1"/>
        <v>637.5606400451976</v>
      </c>
    </row>
    <row r="137" spans="1:5" x14ac:dyDescent="0.25">
      <c r="A137" s="113" t="s">
        <v>1601</v>
      </c>
      <c r="B137" s="155">
        <v>2</v>
      </c>
      <c r="C137" s="219">
        <v>4620.5033831817736</v>
      </c>
      <c r="D137" s="117">
        <v>359.77634568091599</v>
      </c>
      <c r="E137">
        <f t="shared" si="1"/>
        <v>453.31819555795414</v>
      </c>
    </row>
    <row r="138" spans="1:5" x14ac:dyDescent="0.25">
      <c r="A138" s="113" t="s">
        <v>1602</v>
      </c>
      <c r="B138" s="155">
        <v>2</v>
      </c>
      <c r="C138" s="219">
        <v>3844.979858195662</v>
      </c>
      <c r="D138" s="117">
        <v>137.73860259803001</v>
      </c>
      <c r="E138">
        <f t="shared" si="1"/>
        <v>173.55063927351782</v>
      </c>
    </row>
    <row r="139" spans="1:5" x14ac:dyDescent="0.25">
      <c r="A139" s="113" t="s">
        <v>1603</v>
      </c>
      <c r="B139" s="155">
        <v>2</v>
      </c>
      <c r="C139" s="219">
        <v>3419.0474122866594</v>
      </c>
      <c r="D139" s="117">
        <v>186.70458461607001</v>
      </c>
      <c r="E139">
        <f t="shared" si="1"/>
        <v>235.24777661624822</v>
      </c>
    </row>
    <row r="140" spans="1:5" x14ac:dyDescent="0.25">
      <c r="A140" s="113" t="s">
        <v>1604</v>
      </c>
      <c r="B140" s="155">
        <v>2</v>
      </c>
      <c r="C140" s="219">
        <v>3821.6954427842802</v>
      </c>
      <c r="D140" s="117">
        <v>195.442814735729</v>
      </c>
      <c r="E140">
        <f t="shared" ref="E140:E205" si="2">D140*1.2*1.05</f>
        <v>246.25794656701854</v>
      </c>
    </row>
    <row r="141" spans="1:5" x14ac:dyDescent="0.25">
      <c r="A141" s="113" t="s">
        <v>1605</v>
      </c>
      <c r="B141" s="155">
        <v>2</v>
      </c>
      <c r="C141" s="219">
        <v>4617.5253380116046</v>
      </c>
      <c r="D141" s="117">
        <v>464.85357127375602</v>
      </c>
      <c r="E141">
        <f t="shared" si="2"/>
        <v>585.71549980493251</v>
      </c>
    </row>
    <row r="142" spans="1:5" x14ac:dyDescent="0.25">
      <c r="A142" s="113" t="s">
        <v>1606</v>
      </c>
      <c r="B142" s="155">
        <v>2</v>
      </c>
      <c r="C142" s="219">
        <v>1654.471884293722</v>
      </c>
      <c r="D142" s="117">
        <v>6.8193738379431901</v>
      </c>
      <c r="E142">
        <f t="shared" si="2"/>
        <v>8.5924110358084196</v>
      </c>
    </row>
    <row r="143" spans="1:5" x14ac:dyDescent="0.25">
      <c r="A143" s="113" t="s">
        <v>1607</v>
      </c>
      <c r="B143" s="155">
        <v>2</v>
      </c>
      <c r="C143" s="219">
        <v>5111.0522294040547</v>
      </c>
      <c r="D143" s="117">
        <v>342.01771048723498</v>
      </c>
      <c r="E143">
        <f t="shared" si="2"/>
        <v>430.94231521391606</v>
      </c>
    </row>
    <row r="144" spans="1:5" x14ac:dyDescent="0.25">
      <c r="A144" s="113" t="s">
        <v>1608</v>
      </c>
      <c r="B144" s="155">
        <v>2</v>
      </c>
      <c r="C144" s="219">
        <v>3076.3276311994318</v>
      </c>
      <c r="D144" s="117">
        <v>224.30509008995401</v>
      </c>
      <c r="E144">
        <f t="shared" si="2"/>
        <v>282.62441351334206</v>
      </c>
    </row>
    <row r="145" spans="1:5" x14ac:dyDescent="0.25">
      <c r="A145" s="113" t="s">
        <v>1609</v>
      </c>
      <c r="B145" s="155">
        <v>2</v>
      </c>
      <c r="C145" s="219">
        <v>2245.7182288674153</v>
      </c>
      <c r="D145" s="117">
        <v>200.56715688199199</v>
      </c>
      <c r="E145">
        <f t="shared" si="2"/>
        <v>252.7146176713099</v>
      </c>
    </row>
    <row r="146" spans="1:5" x14ac:dyDescent="0.25">
      <c r="A146" s="113" t="s">
        <v>1610</v>
      </c>
      <c r="B146" s="155">
        <v>2</v>
      </c>
      <c r="C146" s="219">
        <v>1726.9210260724076</v>
      </c>
      <c r="D146" s="117">
        <v>0</v>
      </c>
      <c r="E146">
        <f t="shared" si="2"/>
        <v>0</v>
      </c>
    </row>
    <row r="147" spans="1:5" x14ac:dyDescent="0.25">
      <c r="A147" s="113" t="s">
        <v>1611</v>
      </c>
      <c r="B147" s="155">
        <v>2</v>
      </c>
      <c r="C147" s="219">
        <v>2115.3662990518701</v>
      </c>
      <c r="D147" s="117">
        <v>181.597598182794</v>
      </c>
      <c r="E147">
        <f t="shared" si="2"/>
        <v>228.81297371032045</v>
      </c>
    </row>
    <row r="148" spans="1:5" x14ac:dyDescent="0.25">
      <c r="A148" s="113" t="s">
        <v>1612</v>
      </c>
      <c r="B148" s="155">
        <v>2</v>
      </c>
      <c r="C148" s="219">
        <v>3596.465197880103</v>
      </c>
      <c r="D148" s="117">
        <v>182.32806781086899</v>
      </c>
      <c r="E148">
        <f t="shared" si="2"/>
        <v>229.73336544169493</v>
      </c>
    </row>
    <row r="149" spans="1:5" x14ac:dyDescent="0.25">
      <c r="A149" s="113" t="s">
        <v>1613</v>
      </c>
      <c r="B149" s="155">
        <v>2</v>
      </c>
      <c r="C149" s="219">
        <v>1203.6949505315274</v>
      </c>
      <c r="D149" s="117">
        <v>0</v>
      </c>
      <c r="E149">
        <f t="shared" si="2"/>
        <v>0</v>
      </c>
    </row>
    <row r="150" spans="1:5" x14ac:dyDescent="0.25">
      <c r="A150" s="113" t="s">
        <v>1614</v>
      </c>
      <c r="B150" s="155">
        <v>2</v>
      </c>
      <c r="C150" s="219">
        <v>1536.7699239480346</v>
      </c>
      <c r="D150" s="117">
        <v>0</v>
      </c>
      <c r="E150">
        <f t="shared" si="2"/>
        <v>0</v>
      </c>
    </row>
    <row r="151" spans="1:5" x14ac:dyDescent="0.25">
      <c r="A151" s="113" t="s">
        <v>1615</v>
      </c>
      <c r="B151" s="155">
        <v>2</v>
      </c>
      <c r="C151" s="219">
        <v>3168.2613972980462</v>
      </c>
      <c r="D151" s="117">
        <v>122.702168620859</v>
      </c>
      <c r="E151">
        <f t="shared" si="2"/>
        <v>154.60473246228236</v>
      </c>
    </row>
    <row r="152" spans="1:5" x14ac:dyDescent="0.25">
      <c r="A152" s="113" t="s">
        <v>1616</v>
      </c>
      <c r="B152" s="155">
        <v>2</v>
      </c>
      <c r="C152" s="219">
        <v>2795.9206104125628</v>
      </c>
      <c r="D152" s="117">
        <v>239.86011956939299</v>
      </c>
      <c r="E152">
        <f t="shared" si="2"/>
        <v>302.22375065743518</v>
      </c>
    </row>
    <row r="153" spans="1:5" x14ac:dyDescent="0.25">
      <c r="A153" s="113" t="s">
        <v>1617</v>
      </c>
      <c r="B153" s="155">
        <v>2</v>
      </c>
      <c r="C153" s="219">
        <v>2300.3963982058049</v>
      </c>
      <c r="D153" s="117">
        <v>0</v>
      </c>
      <c r="E153">
        <f t="shared" si="2"/>
        <v>0</v>
      </c>
    </row>
    <row r="154" spans="1:5" x14ac:dyDescent="0.25">
      <c r="A154" s="113" t="s">
        <v>1618</v>
      </c>
      <c r="B154" s="155">
        <v>2</v>
      </c>
      <c r="C154" s="219">
        <v>3576.5975589353934</v>
      </c>
      <c r="D154" s="117">
        <v>151.59079685421599</v>
      </c>
      <c r="E154">
        <f t="shared" si="2"/>
        <v>191.00440403631217</v>
      </c>
    </row>
    <row r="155" spans="1:5" x14ac:dyDescent="0.25">
      <c r="A155" s="113" t="s">
        <v>1619</v>
      </c>
      <c r="B155" s="155">
        <v>2</v>
      </c>
      <c r="C155" s="219">
        <v>2314.8827344164365</v>
      </c>
      <c r="D155" s="117">
        <v>66.248125290234995</v>
      </c>
      <c r="E155">
        <f t="shared" si="2"/>
        <v>83.4726378656961</v>
      </c>
    </row>
    <row r="156" spans="1:5" x14ac:dyDescent="0.25">
      <c r="A156" s="113" t="s">
        <v>1620</v>
      </c>
      <c r="B156" s="155">
        <v>2</v>
      </c>
      <c r="C156" s="219">
        <v>3712.7439982174692</v>
      </c>
      <c r="D156" s="117">
        <v>133.60943918304</v>
      </c>
      <c r="E156">
        <f t="shared" si="2"/>
        <v>168.3478933706304</v>
      </c>
    </row>
    <row r="157" spans="1:5" x14ac:dyDescent="0.25">
      <c r="A157" s="113" t="s">
        <v>1621</v>
      </c>
      <c r="B157" s="155">
        <v>2</v>
      </c>
      <c r="C157" s="219">
        <v>3204.8079711291853</v>
      </c>
      <c r="D157" s="117">
        <v>133.325536509931</v>
      </c>
      <c r="E157">
        <f t="shared" si="2"/>
        <v>167.99017600251304</v>
      </c>
    </row>
    <row r="158" spans="1:5" x14ac:dyDescent="0.25">
      <c r="A158" s="113" t="s">
        <v>1622</v>
      </c>
      <c r="B158" s="155">
        <v>2</v>
      </c>
      <c r="C158" s="219">
        <v>4260.4466953208057</v>
      </c>
      <c r="D158" s="117">
        <v>415.807144094975</v>
      </c>
      <c r="E158">
        <f t="shared" si="2"/>
        <v>523.91700155966851</v>
      </c>
    </row>
    <row r="159" spans="1:5" x14ac:dyDescent="0.25">
      <c r="A159" s="113" t="s">
        <v>1623</v>
      </c>
      <c r="B159" s="155">
        <v>2</v>
      </c>
      <c r="C159" s="219">
        <v>3427.8198828063332</v>
      </c>
      <c r="D159" s="117">
        <v>0</v>
      </c>
      <c r="E159">
        <f t="shared" si="2"/>
        <v>0</v>
      </c>
    </row>
    <row r="160" spans="1:5" x14ac:dyDescent="0.25">
      <c r="A160" s="113" t="s">
        <v>1624</v>
      </c>
      <c r="B160" s="155">
        <v>2</v>
      </c>
      <c r="C160" s="219">
        <v>1817.1570023114675</v>
      </c>
      <c r="D160" s="117">
        <v>148.76482500158301</v>
      </c>
      <c r="E160">
        <f t="shared" si="2"/>
        <v>187.44367950199461</v>
      </c>
    </row>
    <row r="161" spans="1:5" x14ac:dyDescent="0.25">
      <c r="A161" s="113" t="s">
        <v>1625</v>
      </c>
      <c r="B161" s="155">
        <v>2</v>
      </c>
      <c r="C161" s="219">
        <v>3418.3142579851492</v>
      </c>
      <c r="D161" s="117">
        <v>323.82148829448897</v>
      </c>
      <c r="E161">
        <f t="shared" si="2"/>
        <v>408.01507525105609</v>
      </c>
    </row>
    <row r="162" spans="1:5" x14ac:dyDescent="0.25">
      <c r="A162" s="113" t="s">
        <v>1626</v>
      </c>
      <c r="B162" s="155">
        <v>2</v>
      </c>
      <c r="C162" s="219">
        <v>4401.3861131958711</v>
      </c>
      <c r="D162" s="117">
        <v>331.73271190444598</v>
      </c>
      <c r="E162">
        <f t="shared" si="2"/>
        <v>417.98321699960189</v>
      </c>
    </row>
    <row r="163" spans="1:5" x14ac:dyDescent="0.25">
      <c r="A163" s="113" t="s">
        <v>1627</v>
      </c>
      <c r="B163" s="155">
        <v>2</v>
      </c>
      <c r="C163" s="219">
        <v>3026.3608959928056</v>
      </c>
      <c r="D163" s="117">
        <v>336.66489820339501</v>
      </c>
      <c r="E163">
        <f t="shared" si="2"/>
        <v>424.19777173627773</v>
      </c>
    </row>
    <row r="164" spans="1:5" x14ac:dyDescent="0.25">
      <c r="A164" s="113" t="s">
        <v>1628</v>
      </c>
      <c r="B164" s="155">
        <v>2</v>
      </c>
      <c r="C164" s="219">
        <v>3138.7280400680124</v>
      </c>
      <c r="D164" s="117">
        <v>336.68505155504403</v>
      </c>
      <c r="E164">
        <f t="shared" si="2"/>
        <v>424.22316495935547</v>
      </c>
    </row>
    <row r="165" spans="1:5" x14ac:dyDescent="0.25">
      <c r="A165" s="113" t="s">
        <v>1630</v>
      </c>
      <c r="B165" s="155">
        <v>2</v>
      </c>
      <c r="C165" s="219">
        <v>2005.363425822921</v>
      </c>
      <c r="D165" s="117">
        <v>151.528717021365</v>
      </c>
      <c r="E165">
        <f t="shared" si="2"/>
        <v>190.92618344691988</v>
      </c>
    </row>
    <row r="166" spans="1:5" x14ac:dyDescent="0.25">
      <c r="A166" s="113" t="s">
        <v>1631</v>
      </c>
      <c r="B166" s="155">
        <v>2</v>
      </c>
      <c r="C166" s="219">
        <v>1924.9736016016932</v>
      </c>
      <c r="D166" s="117">
        <v>171.012414075262</v>
      </c>
      <c r="E166">
        <f t="shared" si="2"/>
        <v>215.47564173483013</v>
      </c>
    </row>
    <row r="167" spans="1:5" x14ac:dyDescent="0.25">
      <c r="A167" s="113" t="s">
        <v>1632</v>
      </c>
      <c r="B167" s="155">
        <v>2</v>
      </c>
      <c r="C167" s="219">
        <v>2234.2943816264269</v>
      </c>
      <c r="D167" s="117">
        <v>171.46725243724501</v>
      </c>
      <c r="E167">
        <f t="shared" si="2"/>
        <v>216.04873807092872</v>
      </c>
    </row>
    <row r="168" spans="1:5" x14ac:dyDescent="0.25">
      <c r="A168" s="113" t="s">
        <v>1633</v>
      </c>
      <c r="B168" s="155">
        <v>2</v>
      </c>
      <c r="C168" s="219">
        <v>1159.1264002951161</v>
      </c>
      <c r="D168" s="117">
        <v>0</v>
      </c>
      <c r="E168">
        <f t="shared" si="2"/>
        <v>0</v>
      </c>
    </row>
    <row r="169" spans="1:5" x14ac:dyDescent="0.25">
      <c r="A169" s="113" t="s">
        <v>1634</v>
      </c>
      <c r="B169" s="155">
        <v>2</v>
      </c>
      <c r="C169" s="219">
        <v>3026.5005875554853</v>
      </c>
      <c r="D169" s="117">
        <v>247.720780644428</v>
      </c>
      <c r="E169">
        <f t="shared" si="2"/>
        <v>312.1281836119793</v>
      </c>
    </row>
    <row r="170" spans="1:5" x14ac:dyDescent="0.25">
      <c r="A170" s="113" t="s">
        <v>1635</v>
      </c>
      <c r="B170" s="155">
        <v>2</v>
      </c>
      <c r="C170" s="219">
        <v>831.21368396039986</v>
      </c>
      <c r="D170" s="117">
        <v>0</v>
      </c>
      <c r="E170">
        <f t="shared" si="2"/>
        <v>0</v>
      </c>
    </row>
    <row r="171" spans="1:5" x14ac:dyDescent="0.25">
      <c r="A171" s="113"/>
      <c r="B171" s="155"/>
      <c r="C171" s="219"/>
      <c r="D171" s="117"/>
    </row>
    <row r="172" spans="1:5" x14ac:dyDescent="0.25">
      <c r="A172" s="113" t="s">
        <v>1636</v>
      </c>
      <c r="B172" s="155">
        <v>3</v>
      </c>
      <c r="C172" s="219">
        <v>5519.2732862814355</v>
      </c>
      <c r="D172" s="117">
        <v>386.51033260525497</v>
      </c>
      <c r="E172">
        <f t="shared" si="2"/>
        <v>487.00301908262128</v>
      </c>
    </row>
    <row r="173" spans="1:5" x14ac:dyDescent="0.25">
      <c r="A173" s="113" t="s">
        <v>1637</v>
      </c>
      <c r="B173" s="155">
        <v>3</v>
      </c>
      <c r="C173" s="219">
        <v>9330.8857011709042</v>
      </c>
      <c r="D173" s="117">
        <v>958.19717995316296</v>
      </c>
      <c r="E173">
        <f t="shared" si="2"/>
        <v>1207.3284467409853</v>
      </c>
    </row>
    <row r="174" spans="1:5" x14ac:dyDescent="0.25">
      <c r="A174" s="113" t="s">
        <v>1638</v>
      </c>
      <c r="B174" s="155">
        <v>3</v>
      </c>
      <c r="C174" s="219">
        <v>6007.2939219299733</v>
      </c>
      <c r="D174" s="117">
        <v>450.96114415684599</v>
      </c>
      <c r="E174">
        <f t="shared" si="2"/>
        <v>568.21104163762595</v>
      </c>
    </row>
    <row r="175" spans="1:5" x14ac:dyDescent="0.25">
      <c r="A175" s="113" t="s">
        <v>1639</v>
      </c>
      <c r="B175" s="155">
        <v>3</v>
      </c>
      <c r="C175" s="219">
        <v>7231.5539060167384</v>
      </c>
      <c r="D175" s="117">
        <v>519.201187019038</v>
      </c>
      <c r="E175">
        <f t="shared" si="2"/>
        <v>654.19349564398783</v>
      </c>
    </row>
    <row r="176" spans="1:5" x14ac:dyDescent="0.25">
      <c r="A176" s="113" t="s">
        <v>1640</v>
      </c>
      <c r="B176" s="155">
        <v>3</v>
      </c>
      <c r="C176" s="219">
        <v>3755.3384974183368</v>
      </c>
      <c r="D176" s="117">
        <v>358.51542436803999</v>
      </c>
      <c r="E176">
        <f t="shared" si="2"/>
        <v>451.72943470373036</v>
      </c>
    </row>
    <row r="177" spans="1:5" x14ac:dyDescent="0.25">
      <c r="A177" s="113" t="s">
        <v>1641</v>
      </c>
      <c r="B177" s="155">
        <v>3</v>
      </c>
      <c r="C177" s="219">
        <v>8676.4710235869115</v>
      </c>
      <c r="D177" s="117">
        <v>865.31857550899804</v>
      </c>
      <c r="E177">
        <f t="shared" si="2"/>
        <v>1090.3014051413375</v>
      </c>
    </row>
    <row r="178" spans="1:5" x14ac:dyDescent="0.25">
      <c r="A178" s="113" t="s">
        <v>1642</v>
      </c>
      <c r="B178" s="155">
        <v>3</v>
      </c>
      <c r="C178" s="219">
        <v>11249.892718716836</v>
      </c>
      <c r="D178" s="117">
        <v>939.09350329169399</v>
      </c>
      <c r="E178">
        <f t="shared" si="2"/>
        <v>1183.2578141475344</v>
      </c>
    </row>
    <row r="179" spans="1:5" x14ac:dyDescent="0.25">
      <c r="A179" s="113" t="s">
        <v>1643</v>
      </c>
      <c r="B179" s="155">
        <v>3</v>
      </c>
      <c r="C179" s="219">
        <v>4328.3260347035039</v>
      </c>
      <c r="D179" s="117">
        <v>407.30818660400797</v>
      </c>
      <c r="E179">
        <f t="shared" si="2"/>
        <v>513.20831512105008</v>
      </c>
    </row>
    <row r="180" spans="1:5" x14ac:dyDescent="0.25">
      <c r="A180" s="113" t="s">
        <v>1644</v>
      </c>
      <c r="B180" s="155">
        <v>3</v>
      </c>
      <c r="C180" s="219">
        <v>24441.308915448037</v>
      </c>
      <c r="D180" s="117">
        <v>2818.9571213475101</v>
      </c>
      <c r="E180">
        <f t="shared" si="2"/>
        <v>3551.8859728978628</v>
      </c>
    </row>
    <row r="181" spans="1:5" x14ac:dyDescent="0.25">
      <c r="A181" s="113"/>
      <c r="B181" s="155"/>
      <c r="C181" s="219"/>
      <c r="D181" s="117"/>
    </row>
    <row r="182" spans="1:5" x14ac:dyDescent="0.25">
      <c r="A182" s="113" t="s">
        <v>1645</v>
      </c>
      <c r="B182" s="155">
        <v>4</v>
      </c>
      <c r="C182" s="219">
        <v>12157.781183114625</v>
      </c>
      <c r="D182" s="117">
        <v>964.09673390069599</v>
      </c>
      <c r="E182">
        <f t="shared" si="2"/>
        <v>1214.7618847148769</v>
      </c>
    </row>
    <row r="183" spans="1:5" x14ac:dyDescent="0.25">
      <c r="A183" s="113" t="s">
        <v>1646</v>
      </c>
      <c r="B183" s="155">
        <v>4</v>
      </c>
      <c r="C183" s="219">
        <v>14858.32348389395</v>
      </c>
      <c r="D183" s="117">
        <v>1629.88945260428</v>
      </c>
      <c r="E183">
        <f t="shared" si="2"/>
        <v>2053.6607102813928</v>
      </c>
    </row>
    <row r="184" spans="1:5" x14ac:dyDescent="0.25">
      <c r="A184" s="113" t="s">
        <v>1647</v>
      </c>
      <c r="B184" s="155">
        <v>4</v>
      </c>
      <c r="C184" s="219">
        <v>18451.028831314754</v>
      </c>
      <c r="D184" s="117">
        <v>1902.9794911205699</v>
      </c>
      <c r="E184">
        <f t="shared" si="2"/>
        <v>2397.7541588119184</v>
      </c>
    </row>
    <row r="185" spans="1:5" x14ac:dyDescent="0.25">
      <c r="A185" s="113" t="s">
        <v>1648</v>
      </c>
      <c r="B185" s="155">
        <v>4</v>
      </c>
      <c r="C185" s="219">
        <v>8381.0667842363091</v>
      </c>
      <c r="D185" s="117">
        <v>565.60617645849004</v>
      </c>
      <c r="E185">
        <f t="shared" si="2"/>
        <v>712.66378233769751</v>
      </c>
    </row>
    <row r="186" spans="1:5" x14ac:dyDescent="0.25">
      <c r="A186" s="113" t="s">
        <v>1649</v>
      </c>
      <c r="B186" s="155">
        <v>4</v>
      </c>
      <c r="C186" s="219">
        <v>10142.060700259563</v>
      </c>
      <c r="D186" s="117">
        <v>634.96457899375002</v>
      </c>
      <c r="E186">
        <f t="shared" si="2"/>
        <v>800.05536953212504</v>
      </c>
    </row>
    <row r="187" spans="1:5" x14ac:dyDescent="0.25">
      <c r="A187" s="113" t="s">
        <v>1650</v>
      </c>
      <c r="B187" s="155">
        <v>4</v>
      </c>
      <c r="C187" s="219">
        <v>8812.38073838319</v>
      </c>
      <c r="D187" s="117">
        <v>560.54722459506399</v>
      </c>
      <c r="E187">
        <f t="shared" si="2"/>
        <v>706.28950298978054</v>
      </c>
    </row>
    <row r="188" spans="1:5" x14ac:dyDescent="0.25">
      <c r="A188" s="113" t="s">
        <v>1651</v>
      </c>
      <c r="B188" s="155">
        <v>4</v>
      </c>
      <c r="C188" s="219">
        <v>8744.925747932135</v>
      </c>
      <c r="D188" s="117">
        <v>508.36758084726398</v>
      </c>
      <c r="E188">
        <f t="shared" si="2"/>
        <v>640.54315186755264</v>
      </c>
    </row>
    <row r="189" spans="1:5" x14ac:dyDescent="0.25">
      <c r="A189" s="113" t="s">
        <v>1652</v>
      </c>
      <c r="B189" s="155">
        <v>4</v>
      </c>
      <c r="C189" s="219">
        <v>12640.059550652701</v>
      </c>
      <c r="D189" s="117">
        <v>682.86443835537898</v>
      </c>
      <c r="E189">
        <f t="shared" si="2"/>
        <v>860.40919232777753</v>
      </c>
    </row>
    <row r="190" spans="1:5" x14ac:dyDescent="0.25">
      <c r="A190" s="113" t="s">
        <v>1653</v>
      </c>
      <c r="B190" s="155">
        <v>4</v>
      </c>
      <c r="C190" s="219">
        <v>9108.008918373831</v>
      </c>
      <c r="D190" s="117">
        <v>624.90719744269404</v>
      </c>
      <c r="E190">
        <f t="shared" si="2"/>
        <v>787.38306877779451</v>
      </c>
    </row>
    <row r="191" spans="1:5" x14ac:dyDescent="0.25">
      <c r="A191" s="113" t="s">
        <v>1654</v>
      </c>
      <c r="B191" s="155">
        <v>4</v>
      </c>
      <c r="C191" s="219">
        <v>9533.5652224597707</v>
      </c>
      <c r="D191" s="117">
        <v>667.47252546202003</v>
      </c>
      <c r="E191">
        <f t="shared" si="2"/>
        <v>841.01538208214527</v>
      </c>
    </row>
    <row r="192" spans="1:5" x14ac:dyDescent="0.25">
      <c r="A192" s="113" t="s">
        <v>1655</v>
      </c>
      <c r="B192" s="155">
        <v>4</v>
      </c>
      <c r="C192" s="219">
        <v>10064.831787535482</v>
      </c>
      <c r="D192" s="117">
        <v>674.49125780517397</v>
      </c>
      <c r="E192">
        <f t="shared" si="2"/>
        <v>849.85898483451922</v>
      </c>
    </row>
    <row r="193" spans="1:5" x14ac:dyDescent="0.25">
      <c r="A193" s="113" t="s">
        <v>1656</v>
      </c>
      <c r="B193" s="155">
        <v>4</v>
      </c>
      <c r="C193" s="219">
        <v>7621.2770006616438</v>
      </c>
      <c r="D193" s="117">
        <v>564.44299335492497</v>
      </c>
      <c r="E193">
        <f t="shared" si="2"/>
        <v>711.1981716272054</v>
      </c>
    </row>
    <row r="194" spans="1:5" x14ac:dyDescent="0.25">
      <c r="A194" s="113" t="s">
        <v>1657</v>
      </c>
      <c r="B194" s="155">
        <v>4</v>
      </c>
      <c r="C194" s="219">
        <v>10510.964320126061</v>
      </c>
      <c r="D194" s="117">
        <v>776.04398681355701</v>
      </c>
      <c r="E194">
        <f t="shared" si="2"/>
        <v>977.81542338508189</v>
      </c>
    </row>
    <row r="195" spans="1:5" x14ac:dyDescent="0.25">
      <c r="A195" s="113" t="s">
        <v>1658</v>
      </c>
      <c r="B195" s="155">
        <v>4</v>
      </c>
      <c r="C195" s="219">
        <v>11784.928915129907</v>
      </c>
      <c r="D195" s="117">
        <v>777.05337322001196</v>
      </c>
      <c r="E195">
        <f t="shared" si="2"/>
        <v>979.08725025721515</v>
      </c>
    </row>
    <row r="196" spans="1:5" x14ac:dyDescent="0.25">
      <c r="A196" s="113" t="s">
        <v>1659</v>
      </c>
      <c r="B196" s="155">
        <v>4</v>
      </c>
      <c r="C196" s="219">
        <v>12635.657858919192</v>
      </c>
      <c r="D196" s="117">
        <v>1045.8368069990499</v>
      </c>
      <c r="E196">
        <f t="shared" si="2"/>
        <v>1317.7543768188029</v>
      </c>
    </row>
    <row r="197" spans="1:5" x14ac:dyDescent="0.25">
      <c r="A197" s="113" t="s">
        <v>1660</v>
      </c>
      <c r="B197" s="155">
        <v>4</v>
      </c>
      <c r="C197" s="219">
        <v>13188.671478576947</v>
      </c>
      <c r="D197" s="117">
        <v>1184.59679676377</v>
      </c>
      <c r="E197">
        <f t="shared" si="2"/>
        <v>1492.5919639223503</v>
      </c>
    </row>
    <row r="198" spans="1:5" x14ac:dyDescent="0.25">
      <c r="A198" s="113" t="s">
        <v>1661</v>
      </c>
      <c r="B198" s="155">
        <v>4</v>
      </c>
      <c r="C198" s="219">
        <v>7588.2746533375248</v>
      </c>
      <c r="D198" s="117">
        <v>524.082185455321</v>
      </c>
      <c r="E198">
        <f t="shared" si="2"/>
        <v>660.34355367370438</v>
      </c>
    </row>
    <row r="199" spans="1:5" x14ac:dyDescent="0.25">
      <c r="A199" s="113" t="s">
        <v>1662</v>
      </c>
      <c r="B199" s="155">
        <v>4</v>
      </c>
      <c r="C199" s="219">
        <v>16305.954052401714</v>
      </c>
      <c r="D199" s="117">
        <v>1283.6740582422699</v>
      </c>
      <c r="E199">
        <f t="shared" si="2"/>
        <v>1617.42931338526</v>
      </c>
    </row>
    <row r="200" spans="1:5" x14ac:dyDescent="0.25">
      <c r="A200" s="113" t="s">
        <v>1663</v>
      </c>
      <c r="B200" s="155">
        <v>4</v>
      </c>
      <c r="C200" s="219">
        <v>14486.998821091032</v>
      </c>
      <c r="D200" s="117">
        <v>1359.9779164659101</v>
      </c>
      <c r="E200">
        <f t="shared" si="2"/>
        <v>1713.5721747470466</v>
      </c>
    </row>
    <row r="201" spans="1:5" x14ac:dyDescent="0.25">
      <c r="A201" s="113" t="s">
        <v>1664</v>
      </c>
      <c r="B201" s="155">
        <v>4</v>
      </c>
      <c r="C201" s="219">
        <v>10242.415850858566</v>
      </c>
      <c r="D201" s="117">
        <v>818.33769006590501</v>
      </c>
      <c r="E201">
        <f t="shared" si="2"/>
        <v>1031.1054894830404</v>
      </c>
    </row>
    <row r="202" spans="1:5" x14ac:dyDescent="0.25">
      <c r="A202" s="113" t="s">
        <v>1665</v>
      </c>
      <c r="B202" s="155">
        <v>4</v>
      </c>
      <c r="C202" s="219">
        <v>13023.198078725563</v>
      </c>
      <c r="D202" s="117">
        <v>1031.2629410647901</v>
      </c>
      <c r="E202">
        <f t="shared" si="2"/>
        <v>1299.3913057416355</v>
      </c>
    </row>
    <row r="203" spans="1:5" x14ac:dyDescent="0.25">
      <c r="A203" s="113" t="s">
        <v>1666</v>
      </c>
      <c r="B203" s="155">
        <v>4</v>
      </c>
      <c r="C203" s="219">
        <v>18245.323343097552</v>
      </c>
      <c r="D203" s="117">
        <v>1493.68942863045</v>
      </c>
      <c r="E203">
        <f t="shared" si="2"/>
        <v>1882.048680074367</v>
      </c>
    </row>
    <row r="204" spans="1:5" x14ac:dyDescent="0.25">
      <c r="A204" s="113" t="s">
        <v>1667</v>
      </c>
      <c r="B204" s="155">
        <v>4</v>
      </c>
      <c r="C204" s="219">
        <v>9186.9928319536884</v>
      </c>
      <c r="D204" s="117">
        <v>505.98010552885899</v>
      </c>
      <c r="E204">
        <f t="shared" si="2"/>
        <v>637.53493296636236</v>
      </c>
    </row>
    <row r="205" spans="1:5" x14ac:dyDescent="0.25">
      <c r="A205" s="113" t="s">
        <v>1668</v>
      </c>
      <c r="B205" s="155">
        <v>4</v>
      </c>
      <c r="C205" s="219">
        <v>15131.85350280159</v>
      </c>
      <c r="D205" s="117">
        <v>1284.0037588646801</v>
      </c>
      <c r="E205">
        <f t="shared" si="2"/>
        <v>1617.8447361694969</v>
      </c>
    </row>
    <row r="206" spans="1:5" x14ac:dyDescent="0.25">
      <c r="A206" s="113" t="s">
        <v>1669</v>
      </c>
      <c r="B206" s="155">
        <v>4</v>
      </c>
      <c r="C206" s="219">
        <v>6960.3652486754681</v>
      </c>
      <c r="D206" s="117">
        <v>632.89324947558805</v>
      </c>
      <c r="E206">
        <f t="shared" ref="E206:E270" si="3">D206*1.2*1.05</f>
        <v>797.44549433924089</v>
      </c>
    </row>
    <row r="207" spans="1:5" x14ac:dyDescent="0.25">
      <c r="A207" s="113" t="s">
        <v>1670</v>
      </c>
      <c r="B207" s="155">
        <v>4</v>
      </c>
      <c r="C207" s="219">
        <v>7573.1681822647579</v>
      </c>
      <c r="D207" s="117">
        <v>677.74484994393197</v>
      </c>
      <c r="E207">
        <f t="shared" si="3"/>
        <v>853.95851092935425</v>
      </c>
    </row>
    <row r="208" spans="1:5" x14ac:dyDescent="0.25">
      <c r="A208" s="113" t="s">
        <v>1671</v>
      </c>
      <c r="B208" s="155">
        <v>4</v>
      </c>
      <c r="C208" s="219">
        <v>6968.0262057521977</v>
      </c>
      <c r="D208" s="117">
        <v>800.05547871688896</v>
      </c>
      <c r="E208">
        <f t="shared" si="3"/>
        <v>1008.0699031832801</v>
      </c>
    </row>
    <row r="209" spans="1:5" x14ac:dyDescent="0.25">
      <c r="A209" s="113" t="s">
        <v>1672</v>
      </c>
      <c r="B209" s="155">
        <v>4</v>
      </c>
      <c r="C209" s="219">
        <v>12830.990000516542</v>
      </c>
      <c r="D209" s="117">
        <v>1042.28493063672</v>
      </c>
      <c r="E209">
        <f t="shared" si="3"/>
        <v>1313.2790126022671</v>
      </c>
    </row>
    <row r="210" spans="1:5" x14ac:dyDescent="0.25">
      <c r="A210" s="113" t="s">
        <v>1673</v>
      </c>
      <c r="B210" s="155">
        <v>4</v>
      </c>
      <c r="C210" s="219">
        <v>14036.149030491071</v>
      </c>
      <c r="D210" s="117">
        <v>1004.99051398363</v>
      </c>
      <c r="E210">
        <f t="shared" si="3"/>
        <v>1266.2880476193736</v>
      </c>
    </row>
    <row r="211" spans="1:5" x14ac:dyDescent="0.25">
      <c r="A211" s="113" t="s">
        <v>1674</v>
      </c>
      <c r="B211" s="155">
        <v>4</v>
      </c>
      <c r="C211" s="219">
        <v>14512.861181451301</v>
      </c>
      <c r="D211" s="117">
        <v>966.03831290422499</v>
      </c>
      <c r="E211">
        <f t="shared" si="3"/>
        <v>1217.2082742593234</v>
      </c>
    </row>
    <row r="212" spans="1:5" x14ac:dyDescent="0.25">
      <c r="A212" s="113" t="s">
        <v>1675</v>
      </c>
      <c r="B212" s="155">
        <v>4</v>
      </c>
      <c r="C212" s="219">
        <v>27463.011407539456</v>
      </c>
      <c r="D212" s="117">
        <v>3363.1522473525602</v>
      </c>
      <c r="E212">
        <f t="shared" si="3"/>
        <v>4237.571831664226</v>
      </c>
    </row>
    <row r="213" spans="1:5" x14ac:dyDescent="0.25">
      <c r="A213" s="113" t="s">
        <v>1676</v>
      </c>
      <c r="B213" s="155">
        <v>4</v>
      </c>
      <c r="C213" s="219">
        <v>20285.974417205049</v>
      </c>
      <c r="D213" s="117">
        <v>1879.8704999244101</v>
      </c>
      <c r="E213">
        <f t="shared" si="3"/>
        <v>2368.6368299047567</v>
      </c>
    </row>
    <row r="214" spans="1:5" x14ac:dyDescent="0.25">
      <c r="A214" s="113" t="s">
        <v>1677</v>
      </c>
      <c r="B214" s="155">
        <v>4</v>
      </c>
      <c r="C214" s="219">
        <v>8398.2657350877544</v>
      </c>
      <c r="D214" s="117">
        <v>561.54430706125697</v>
      </c>
      <c r="E214">
        <f t="shared" si="3"/>
        <v>707.54582689718382</v>
      </c>
    </row>
    <row r="215" spans="1:5" x14ac:dyDescent="0.25">
      <c r="A215" s="113" t="s">
        <v>1678</v>
      </c>
      <c r="B215" s="155">
        <v>4</v>
      </c>
      <c r="C215" s="219">
        <v>27685.012327139855</v>
      </c>
      <c r="D215" s="117">
        <v>2139.1480609916498</v>
      </c>
      <c r="E215">
        <f t="shared" si="3"/>
        <v>2695.3265568494789</v>
      </c>
    </row>
    <row r="216" spans="1:5" x14ac:dyDescent="0.25">
      <c r="A216" s="113" t="s">
        <v>1679</v>
      </c>
      <c r="B216" s="155">
        <v>4</v>
      </c>
      <c r="C216" s="219">
        <v>20750.137049800254</v>
      </c>
      <c r="D216" s="117">
        <v>2012.41428955893</v>
      </c>
      <c r="E216">
        <f t="shared" si="3"/>
        <v>2535.6420048442519</v>
      </c>
    </row>
    <row r="217" spans="1:5" x14ac:dyDescent="0.25">
      <c r="A217" s="113" t="s">
        <v>1680</v>
      </c>
      <c r="B217" s="155">
        <v>4</v>
      </c>
      <c r="C217" s="219">
        <v>13869.455489317972</v>
      </c>
      <c r="D217" s="117">
        <v>1666.0450007505599</v>
      </c>
      <c r="E217">
        <f t="shared" si="3"/>
        <v>2099.2167009457057</v>
      </c>
    </row>
    <row r="218" spans="1:5" x14ac:dyDescent="0.25">
      <c r="A218" s="113" t="s">
        <v>1681</v>
      </c>
      <c r="B218" s="155">
        <v>4</v>
      </c>
      <c r="C218" s="219">
        <v>15052.133392312435</v>
      </c>
      <c r="D218" s="117">
        <v>1326.9181581297501</v>
      </c>
      <c r="E218">
        <f t="shared" si="3"/>
        <v>1671.916879243485</v>
      </c>
    </row>
    <row r="219" spans="1:5" x14ac:dyDescent="0.25">
      <c r="A219" s="113" t="s">
        <v>1682</v>
      </c>
      <c r="B219" s="155">
        <v>4</v>
      </c>
      <c r="C219" s="219">
        <v>8700.7850979915765</v>
      </c>
      <c r="D219" s="117">
        <v>666.21814757371806</v>
      </c>
      <c r="E219">
        <f t="shared" si="3"/>
        <v>839.43486594288481</v>
      </c>
    </row>
    <row r="220" spans="1:5" x14ac:dyDescent="0.25">
      <c r="A220" s="113"/>
      <c r="B220" s="155"/>
      <c r="C220" s="219"/>
      <c r="D220" s="117"/>
    </row>
    <row r="221" spans="1:5" x14ac:dyDescent="0.25">
      <c r="A221" s="113" t="s">
        <v>1683</v>
      </c>
      <c r="B221" s="155">
        <v>5</v>
      </c>
      <c r="C221" s="219">
        <v>10484.419955136169</v>
      </c>
      <c r="D221" s="117">
        <v>1048.91481082106</v>
      </c>
      <c r="E221">
        <f t="shared" si="3"/>
        <v>1321.6326616345357</v>
      </c>
    </row>
    <row r="222" spans="1:5" x14ac:dyDescent="0.25">
      <c r="A222" s="113" t="s">
        <v>1684</v>
      </c>
      <c r="B222" s="155">
        <v>5</v>
      </c>
      <c r="C222" s="219">
        <v>17170.895856535339</v>
      </c>
      <c r="D222" s="117">
        <v>1263.2248387130301</v>
      </c>
      <c r="E222">
        <f t="shared" si="3"/>
        <v>1591.663296778418</v>
      </c>
    </row>
    <row r="223" spans="1:5" x14ac:dyDescent="0.25">
      <c r="A223" s="113" t="s">
        <v>1685</v>
      </c>
      <c r="B223" s="155">
        <v>5</v>
      </c>
      <c r="C223" s="219">
        <v>30087.936534551987</v>
      </c>
      <c r="D223" s="117">
        <v>1853.04861265352</v>
      </c>
      <c r="E223">
        <f t="shared" si="3"/>
        <v>2334.8412519434351</v>
      </c>
    </row>
    <row r="224" spans="1:5" x14ac:dyDescent="0.25">
      <c r="A224" s="113" t="s">
        <v>1686</v>
      </c>
      <c r="B224" s="155">
        <v>5</v>
      </c>
      <c r="C224" s="219">
        <v>14549.530017226651</v>
      </c>
      <c r="D224" s="117">
        <v>816.95386262846102</v>
      </c>
      <c r="E224">
        <f t="shared" si="3"/>
        <v>1029.3618669118609</v>
      </c>
    </row>
    <row r="225" spans="1:5" x14ac:dyDescent="0.25">
      <c r="A225" s="113" t="s">
        <v>1687</v>
      </c>
      <c r="B225" s="155">
        <v>5</v>
      </c>
      <c r="C225" s="219">
        <v>8869.4573157667674</v>
      </c>
      <c r="D225" s="117">
        <v>599.05286690956802</v>
      </c>
      <c r="E225">
        <f t="shared" si="3"/>
        <v>754.80661230605574</v>
      </c>
    </row>
    <row r="226" spans="1:5" x14ac:dyDescent="0.25">
      <c r="A226" s="113" t="s">
        <v>1688</v>
      </c>
      <c r="B226" s="155">
        <v>5</v>
      </c>
      <c r="C226" s="219">
        <v>10824.487867341239</v>
      </c>
      <c r="D226" s="117">
        <v>703.74698657354895</v>
      </c>
      <c r="E226">
        <f t="shared" si="3"/>
        <v>886.72120308267165</v>
      </c>
    </row>
    <row r="227" spans="1:5" x14ac:dyDescent="0.25">
      <c r="A227" s="113" t="s">
        <v>1689</v>
      </c>
      <c r="B227" s="155">
        <v>5</v>
      </c>
      <c r="C227" s="219">
        <v>20252.930255980002</v>
      </c>
      <c r="D227" s="117">
        <v>2268.3906035578502</v>
      </c>
      <c r="E227">
        <f t="shared" si="3"/>
        <v>2858.1721604828913</v>
      </c>
    </row>
    <row r="228" spans="1:5" x14ac:dyDescent="0.25">
      <c r="A228" s="113" t="s">
        <v>1690</v>
      </c>
      <c r="B228" s="155">
        <v>5</v>
      </c>
      <c r="C228" s="219">
        <v>14575.199449397822</v>
      </c>
      <c r="D228" s="117">
        <v>1384.94710201421</v>
      </c>
      <c r="E228">
        <f t="shared" si="3"/>
        <v>1745.0333485379047</v>
      </c>
    </row>
    <row r="229" spans="1:5" x14ac:dyDescent="0.25">
      <c r="A229" s="113" t="s">
        <v>1691</v>
      </c>
      <c r="B229" s="155">
        <v>5</v>
      </c>
      <c r="C229" s="219">
        <v>16342.430368463114</v>
      </c>
      <c r="D229" s="117">
        <v>1355.05882013785</v>
      </c>
      <c r="E229">
        <f t="shared" si="3"/>
        <v>1707.3741133736912</v>
      </c>
    </row>
    <row r="230" spans="1:5" x14ac:dyDescent="0.25">
      <c r="A230" s="113" t="s">
        <v>1692</v>
      </c>
      <c r="B230" s="155">
        <v>5</v>
      </c>
      <c r="C230" s="219">
        <v>13270.900024467119</v>
      </c>
      <c r="D230" s="117">
        <v>1189.01309029302</v>
      </c>
      <c r="E230">
        <f t="shared" si="3"/>
        <v>1498.1564937692051</v>
      </c>
    </row>
    <row r="231" spans="1:5" x14ac:dyDescent="0.25">
      <c r="A231" s="113" t="s">
        <v>1693</v>
      </c>
      <c r="B231" s="155">
        <v>5</v>
      </c>
      <c r="C231" s="219">
        <v>17357.443027636684</v>
      </c>
      <c r="D231" s="117">
        <v>1364.42870134911</v>
      </c>
      <c r="E231">
        <f t="shared" si="3"/>
        <v>1719.1801636998787</v>
      </c>
    </row>
    <row r="232" spans="1:5" x14ac:dyDescent="0.25">
      <c r="A232" s="113" t="s">
        <v>1694</v>
      </c>
      <c r="B232" s="155">
        <v>5</v>
      </c>
      <c r="C232" s="219">
        <v>8688.1144528290934</v>
      </c>
      <c r="D232" s="117">
        <v>559.21256768721901</v>
      </c>
      <c r="E232">
        <f t="shared" si="3"/>
        <v>704.60783528589593</v>
      </c>
    </row>
    <row r="233" spans="1:5" x14ac:dyDescent="0.25">
      <c r="A233" s="113" t="s">
        <v>1695</v>
      </c>
      <c r="B233" s="155">
        <v>5</v>
      </c>
      <c r="C233" s="219">
        <v>8106.2405312260553</v>
      </c>
      <c r="D233" s="117">
        <v>544.66632873422395</v>
      </c>
      <c r="E233">
        <f t="shared" si="3"/>
        <v>686.27957420512223</v>
      </c>
    </row>
    <row r="234" spans="1:5" x14ac:dyDescent="0.25">
      <c r="A234" s="113" t="s">
        <v>1696</v>
      </c>
      <c r="B234" s="155">
        <v>5</v>
      </c>
      <c r="C234" s="219">
        <v>10202.287873331965</v>
      </c>
      <c r="D234" s="117">
        <v>533.49270027988803</v>
      </c>
      <c r="E234">
        <f t="shared" si="3"/>
        <v>672.20080235265891</v>
      </c>
    </row>
    <row r="235" spans="1:5" x14ac:dyDescent="0.25">
      <c r="A235" s="113" t="s">
        <v>1697</v>
      </c>
      <c r="B235" s="155">
        <v>5</v>
      </c>
      <c r="C235" s="219">
        <v>17098.977270764535</v>
      </c>
      <c r="D235" s="117">
        <v>1736.6112380695699</v>
      </c>
      <c r="E235">
        <f t="shared" si="3"/>
        <v>2188.1301599676581</v>
      </c>
    </row>
    <row r="236" spans="1:5" x14ac:dyDescent="0.25">
      <c r="A236" s="113" t="s">
        <v>1698</v>
      </c>
      <c r="B236" s="155">
        <v>5</v>
      </c>
      <c r="C236" s="219">
        <v>19034.994437134566</v>
      </c>
      <c r="D236" s="117">
        <v>1616.1403531583501</v>
      </c>
      <c r="E236">
        <f t="shared" si="3"/>
        <v>2036.3368449795209</v>
      </c>
    </row>
    <row r="237" spans="1:5" x14ac:dyDescent="0.25">
      <c r="A237" s="113" t="s">
        <v>1699</v>
      </c>
      <c r="B237" s="155">
        <v>5</v>
      </c>
      <c r="C237" s="219">
        <v>9391.248768597361</v>
      </c>
      <c r="D237" s="117">
        <v>561.07682537050505</v>
      </c>
      <c r="E237">
        <f t="shared" si="3"/>
        <v>706.95679996683634</v>
      </c>
    </row>
    <row r="238" spans="1:5" x14ac:dyDescent="0.25">
      <c r="A238" s="113" t="s">
        <v>1700</v>
      </c>
      <c r="B238" s="155">
        <v>5</v>
      </c>
      <c r="C238" s="219">
        <v>17896.99975198352</v>
      </c>
      <c r="D238" s="117">
        <v>894.75095153177199</v>
      </c>
      <c r="E238">
        <f t="shared" si="3"/>
        <v>1127.3861989300328</v>
      </c>
    </row>
    <row r="239" spans="1:5" x14ac:dyDescent="0.25">
      <c r="A239" s="113" t="s">
        <v>1701</v>
      </c>
      <c r="B239" s="155">
        <v>5</v>
      </c>
      <c r="C239" s="219">
        <v>9577.8969297041986</v>
      </c>
      <c r="D239" s="117">
        <v>572.86475309482603</v>
      </c>
      <c r="E239">
        <f t="shared" si="3"/>
        <v>721.80958889948079</v>
      </c>
    </row>
    <row r="240" spans="1:5" x14ac:dyDescent="0.25">
      <c r="A240" s="113" t="s">
        <v>1702</v>
      </c>
      <c r="B240" s="155">
        <v>5</v>
      </c>
      <c r="C240" s="219">
        <v>18356.226434364798</v>
      </c>
      <c r="D240" s="117">
        <v>1382.90054226039</v>
      </c>
      <c r="E240">
        <f t="shared" si="3"/>
        <v>1742.4546832480914</v>
      </c>
    </row>
    <row r="241" spans="1:5" x14ac:dyDescent="0.25">
      <c r="A241" s="113" t="s">
        <v>1703</v>
      </c>
      <c r="B241" s="155">
        <v>5</v>
      </c>
      <c r="C241" s="219">
        <v>17182.373596818579</v>
      </c>
      <c r="D241" s="117">
        <v>1264.5436771791699</v>
      </c>
      <c r="E241">
        <f t="shared" si="3"/>
        <v>1593.3250332457542</v>
      </c>
    </row>
    <row r="242" spans="1:5" x14ac:dyDescent="0.25">
      <c r="A242" s="113" t="s">
        <v>1704</v>
      </c>
      <c r="B242" s="155">
        <v>5</v>
      </c>
      <c r="C242" s="219">
        <v>17383.083979918389</v>
      </c>
      <c r="D242" s="117">
        <v>1472.68977660728</v>
      </c>
      <c r="E242">
        <f t="shared" si="3"/>
        <v>1855.5891185251728</v>
      </c>
    </row>
    <row r="243" spans="1:5" x14ac:dyDescent="0.25">
      <c r="A243" s="113" t="s">
        <v>1705</v>
      </c>
      <c r="B243" s="155">
        <v>5</v>
      </c>
      <c r="C243" s="219">
        <v>16588.15929705109</v>
      </c>
      <c r="D243" s="117">
        <v>1123.78442816967</v>
      </c>
      <c r="E243">
        <f t="shared" si="3"/>
        <v>1415.9683794937844</v>
      </c>
    </row>
    <row r="244" spans="1:5" x14ac:dyDescent="0.25">
      <c r="A244" s="113" t="s">
        <v>1706</v>
      </c>
      <c r="B244" s="155">
        <v>5</v>
      </c>
      <c r="C244" s="219">
        <v>14774.093846211261</v>
      </c>
      <c r="D244" s="117">
        <v>1503.8351519872799</v>
      </c>
      <c r="E244">
        <f t="shared" si="3"/>
        <v>1894.8322915039728</v>
      </c>
    </row>
    <row r="245" spans="1:5" x14ac:dyDescent="0.25">
      <c r="A245" s="113" t="s">
        <v>1707</v>
      </c>
      <c r="B245" s="155">
        <v>5</v>
      </c>
      <c r="C245" s="219">
        <v>20710.077106777273</v>
      </c>
      <c r="D245" s="117">
        <v>1346.29323787265</v>
      </c>
      <c r="E245">
        <f t="shared" si="3"/>
        <v>1696.329479719539</v>
      </c>
    </row>
    <row r="246" spans="1:5" x14ac:dyDescent="0.25">
      <c r="A246" s="113" t="s">
        <v>1708</v>
      </c>
      <c r="B246" s="155">
        <v>5</v>
      </c>
      <c r="C246" s="219">
        <v>23915.140477143126</v>
      </c>
      <c r="D246" s="117">
        <v>1812.9084089491</v>
      </c>
      <c r="E246">
        <f t="shared" si="3"/>
        <v>2284.2645952758662</v>
      </c>
    </row>
    <row r="247" spans="1:5" x14ac:dyDescent="0.25">
      <c r="A247" s="113" t="s">
        <v>1709</v>
      </c>
      <c r="B247" s="155">
        <v>5</v>
      </c>
      <c r="C247" s="219">
        <v>25162.352659881191</v>
      </c>
      <c r="D247" s="117">
        <v>1919.5126376707999</v>
      </c>
      <c r="E247">
        <f t="shared" si="3"/>
        <v>2418.585923465208</v>
      </c>
    </row>
    <row r="248" spans="1:5" x14ac:dyDescent="0.25">
      <c r="A248" s="113" t="s">
        <v>1710</v>
      </c>
      <c r="B248" s="155">
        <v>5</v>
      </c>
      <c r="C248" s="219">
        <v>16853.363730041849</v>
      </c>
      <c r="D248" s="117">
        <v>1394.56783933425</v>
      </c>
      <c r="E248">
        <f t="shared" si="3"/>
        <v>1757.1554775611551</v>
      </c>
    </row>
    <row r="249" spans="1:5" x14ac:dyDescent="0.25">
      <c r="A249" s="113" t="s">
        <v>1711</v>
      </c>
      <c r="B249" s="155">
        <v>5</v>
      </c>
      <c r="C249" s="219">
        <v>14611.326006936064</v>
      </c>
      <c r="D249" s="117">
        <v>1813.51373613443</v>
      </c>
      <c r="E249">
        <f t="shared" si="3"/>
        <v>2285.0273075293821</v>
      </c>
    </row>
    <row r="250" spans="1:5" x14ac:dyDescent="0.25">
      <c r="A250" s="113" t="s">
        <v>1712</v>
      </c>
      <c r="B250" s="155">
        <v>5</v>
      </c>
      <c r="C250" s="219">
        <v>27458.452445154537</v>
      </c>
      <c r="D250" s="117">
        <v>2327.6641801217502</v>
      </c>
      <c r="E250">
        <f t="shared" si="3"/>
        <v>2932.8568669534052</v>
      </c>
    </row>
    <row r="251" spans="1:5" x14ac:dyDescent="0.25">
      <c r="A251" s="113" t="s">
        <v>1713</v>
      </c>
      <c r="B251" s="155">
        <v>5</v>
      </c>
      <c r="C251" s="219">
        <v>19211.729620804272</v>
      </c>
      <c r="D251" s="117">
        <v>1475.67566170546</v>
      </c>
      <c r="E251">
        <f t="shared" si="3"/>
        <v>1859.3513337488796</v>
      </c>
    </row>
    <row r="252" spans="1:5" x14ac:dyDescent="0.25">
      <c r="A252" s="113" t="s">
        <v>1714</v>
      </c>
      <c r="B252" s="155">
        <v>5</v>
      </c>
      <c r="C252" s="219">
        <v>15882.438524837984</v>
      </c>
      <c r="D252" s="117">
        <v>1042.0734253262899</v>
      </c>
      <c r="E252">
        <f t="shared" si="3"/>
        <v>1313.0125159111253</v>
      </c>
    </row>
    <row r="253" spans="1:5" x14ac:dyDescent="0.25">
      <c r="A253" s="113" t="s">
        <v>1715</v>
      </c>
      <c r="B253" s="155">
        <v>5</v>
      </c>
      <c r="C253" s="219">
        <v>16984.967713116312</v>
      </c>
      <c r="D253" s="117">
        <v>1104.5375939318701</v>
      </c>
      <c r="E253">
        <f t="shared" si="3"/>
        <v>1391.7173683541562</v>
      </c>
    </row>
    <row r="254" spans="1:5" x14ac:dyDescent="0.25">
      <c r="A254" s="113" t="s">
        <v>1716</v>
      </c>
      <c r="B254" s="155">
        <v>5</v>
      </c>
      <c r="C254" s="219">
        <v>17687.033306368896</v>
      </c>
      <c r="D254" s="117">
        <v>1303.1594154601901</v>
      </c>
      <c r="E254">
        <f t="shared" si="3"/>
        <v>1641.9808634798394</v>
      </c>
    </row>
    <row r="255" spans="1:5" x14ac:dyDescent="0.25">
      <c r="A255" s="113" t="s">
        <v>1717</v>
      </c>
      <c r="B255" s="155">
        <v>5</v>
      </c>
      <c r="C255" s="219">
        <v>12861.863305751152</v>
      </c>
      <c r="D255" s="117">
        <v>785.86120994636406</v>
      </c>
      <c r="E255">
        <f t="shared" si="3"/>
        <v>990.18512453241863</v>
      </c>
    </row>
    <row r="256" spans="1:5" x14ac:dyDescent="0.25">
      <c r="A256" s="113" t="s">
        <v>1718</v>
      </c>
      <c r="B256" s="155">
        <v>5</v>
      </c>
      <c r="C256" s="219">
        <v>16636.186730942285</v>
      </c>
      <c r="D256" s="117">
        <v>948.81455493186002</v>
      </c>
      <c r="E256">
        <f t="shared" si="3"/>
        <v>1195.5063392141437</v>
      </c>
    </row>
    <row r="257" spans="1:5" x14ac:dyDescent="0.25">
      <c r="A257" s="113" t="s">
        <v>1719</v>
      </c>
      <c r="B257" s="155">
        <v>5</v>
      </c>
      <c r="C257" s="219">
        <v>10718.694888645558</v>
      </c>
      <c r="D257" s="117">
        <v>819.96360404652501</v>
      </c>
      <c r="E257">
        <f t="shared" si="3"/>
        <v>1033.1541410986215</v>
      </c>
    </row>
    <row r="258" spans="1:5" x14ac:dyDescent="0.25">
      <c r="A258" s="113" t="s">
        <v>1720</v>
      </c>
      <c r="B258" s="155">
        <v>5</v>
      </c>
      <c r="C258" s="219">
        <v>18391.513394445719</v>
      </c>
      <c r="D258" s="117">
        <v>1288.2501582431901</v>
      </c>
      <c r="E258">
        <f t="shared" si="3"/>
        <v>1623.1951993864195</v>
      </c>
    </row>
    <row r="259" spans="1:5" x14ac:dyDescent="0.25">
      <c r="A259" s="113" t="s">
        <v>1721</v>
      </c>
      <c r="B259" s="155">
        <v>5</v>
      </c>
      <c r="C259" s="219">
        <v>19381.116713272218</v>
      </c>
      <c r="D259" s="117">
        <v>1393.3019869202501</v>
      </c>
      <c r="E259">
        <f t="shared" si="3"/>
        <v>1755.5605035195151</v>
      </c>
    </row>
    <row r="260" spans="1:5" x14ac:dyDescent="0.25">
      <c r="A260" s="113" t="s">
        <v>1722</v>
      </c>
      <c r="B260" s="155">
        <v>5</v>
      </c>
      <c r="C260" s="219">
        <v>19250.50714109352</v>
      </c>
      <c r="D260" s="117">
        <v>1348.6211766613001</v>
      </c>
      <c r="E260">
        <f t="shared" si="3"/>
        <v>1699.262682593238</v>
      </c>
    </row>
    <row r="261" spans="1:5" x14ac:dyDescent="0.25">
      <c r="A261" s="113" t="s">
        <v>1723</v>
      </c>
      <c r="B261" s="155">
        <v>5</v>
      </c>
      <c r="C261" s="219">
        <v>20195.302896273002</v>
      </c>
      <c r="D261" s="117">
        <v>1376.88584607087</v>
      </c>
      <c r="E261">
        <f t="shared" si="3"/>
        <v>1734.8761660492962</v>
      </c>
    </row>
    <row r="262" spans="1:5" x14ac:dyDescent="0.25">
      <c r="A262" s="113" t="s">
        <v>1724</v>
      </c>
      <c r="B262" s="155">
        <v>5</v>
      </c>
      <c r="C262" s="219">
        <v>23863.850532993383</v>
      </c>
      <c r="D262" s="117">
        <v>1819.0813108546099</v>
      </c>
      <c r="E262">
        <f t="shared" si="3"/>
        <v>2292.0424516768085</v>
      </c>
    </row>
    <row r="263" spans="1:5" x14ac:dyDescent="0.25">
      <c r="A263" s="113" t="s">
        <v>1725</v>
      </c>
      <c r="B263" s="155">
        <v>5</v>
      </c>
      <c r="C263" s="219">
        <v>25256.502416467574</v>
      </c>
      <c r="D263" s="117">
        <v>1948.8164113687101</v>
      </c>
      <c r="E263">
        <f t="shared" si="3"/>
        <v>2455.5086783245747</v>
      </c>
    </row>
    <row r="264" spans="1:5" x14ac:dyDescent="0.25">
      <c r="A264" s="113" t="s">
        <v>1726</v>
      </c>
      <c r="B264" s="155">
        <v>5</v>
      </c>
      <c r="C264" s="219">
        <v>18334.082773867074</v>
      </c>
      <c r="D264" s="117">
        <v>1355.6401860552401</v>
      </c>
      <c r="E264">
        <f t="shared" si="3"/>
        <v>1708.1066344296025</v>
      </c>
    </row>
    <row r="265" spans="1:5" x14ac:dyDescent="0.25">
      <c r="A265" s="113" t="s">
        <v>1727</v>
      </c>
      <c r="B265" s="155">
        <v>5</v>
      </c>
      <c r="C265" s="219">
        <v>32911.869273569857</v>
      </c>
      <c r="D265" s="117">
        <v>2505.46840229278</v>
      </c>
      <c r="E265">
        <f t="shared" si="3"/>
        <v>3156.8901868889025</v>
      </c>
    </row>
    <row r="266" spans="1:5" x14ac:dyDescent="0.25">
      <c r="A266" s="113" t="s">
        <v>1728</v>
      </c>
      <c r="B266" s="155">
        <v>5</v>
      </c>
      <c r="C266" s="219">
        <v>17747.330273185249</v>
      </c>
      <c r="D266" s="117">
        <v>1354.8652925368101</v>
      </c>
      <c r="E266">
        <f t="shared" si="3"/>
        <v>1707.1302685963806</v>
      </c>
    </row>
    <row r="267" spans="1:5" x14ac:dyDescent="0.25">
      <c r="A267" s="113" t="s">
        <v>1729</v>
      </c>
      <c r="B267" s="155">
        <v>5</v>
      </c>
      <c r="C267" s="219">
        <v>24862.863598102707</v>
      </c>
      <c r="D267" s="117">
        <v>1818.4205256616499</v>
      </c>
      <c r="E267">
        <f t="shared" si="3"/>
        <v>2291.2098623336788</v>
      </c>
    </row>
    <row r="268" spans="1:5" x14ac:dyDescent="0.25">
      <c r="A268" s="113" t="s">
        <v>1730</v>
      </c>
      <c r="B268" s="155">
        <v>5</v>
      </c>
      <c r="C268" s="219">
        <v>35695.626596574984</v>
      </c>
      <c r="D268" s="117">
        <v>2650.6277340299098</v>
      </c>
      <c r="E268">
        <f t="shared" si="3"/>
        <v>3339.7909448776863</v>
      </c>
    </row>
    <row r="269" spans="1:5" x14ac:dyDescent="0.25">
      <c r="A269" s="113" t="s">
        <v>1731</v>
      </c>
      <c r="B269" s="155">
        <v>5</v>
      </c>
      <c r="C269" s="219">
        <v>16533.243292138381</v>
      </c>
      <c r="D269" s="117">
        <v>1557.8658189159501</v>
      </c>
      <c r="E269">
        <f t="shared" si="3"/>
        <v>1962.9109318340973</v>
      </c>
    </row>
    <row r="270" spans="1:5" x14ac:dyDescent="0.25">
      <c r="A270" s="113" t="s">
        <v>1732</v>
      </c>
      <c r="B270" s="155">
        <v>5</v>
      </c>
      <c r="C270" s="219">
        <v>17378.508474564467</v>
      </c>
      <c r="D270" s="117">
        <v>1538.5203705048</v>
      </c>
      <c r="E270">
        <f t="shared" si="3"/>
        <v>1938.5356668360478</v>
      </c>
    </row>
    <row r="271" spans="1:5" x14ac:dyDescent="0.25">
      <c r="A271" s="113" t="s">
        <v>1733</v>
      </c>
      <c r="B271" s="155">
        <v>5</v>
      </c>
      <c r="C271" s="219">
        <v>25837.762790135785</v>
      </c>
      <c r="D271" s="117">
        <v>1996.7373249293801</v>
      </c>
      <c r="E271">
        <f t="shared" ref="E271:E334" si="4">D271*1.2*1.05</f>
        <v>2515.8890294110188</v>
      </c>
    </row>
    <row r="272" spans="1:5" x14ac:dyDescent="0.25">
      <c r="A272" s="113" t="s">
        <v>1734</v>
      </c>
      <c r="B272" s="155">
        <v>5</v>
      </c>
      <c r="C272" s="219">
        <v>17876.005013772643</v>
      </c>
      <c r="D272" s="117">
        <v>1449.26414837896</v>
      </c>
      <c r="E272">
        <f t="shared" si="4"/>
        <v>1826.0728269574897</v>
      </c>
    </row>
    <row r="273" spans="1:5" x14ac:dyDescent="0.25">
      <c r="A273" s="113" t="s">
        <v>1735</v>
      </c>
      <c r="B273" s="155">
        <v>5</v>
      </c>
      <c r="C273" s="219">
        <v>18902.559291595753</v>
      </c>
      <c r="D273" s="117">
        <v>1317.2096122289499</v>
      </c>
      <c r="E273">
        <f t="shared" si="4"/>
        <v>1659.6841114084768</v>
      </c>
    </row>
    <row r="274" spans="1:5" x14ac:dyDescent="0.25">
      <c r="A274" s="113" t="s">
        <v>1736</v>
      </c>
      <c r="B274" s="155">
        <v>5</v>
      </c>
      <c r="C274" s="219">
        <v>9454.5255834461932</v>
      </c>
      <c r="D274" s="117">
        <v>636.11072456090699</v>
      </c>
      <c r="E274">
        <f t="shared" si="4"/>
        <v>801.49951294674281</v>
      </c>
    </row>
    <row r="275" spans="1:5" x14ac:dyDescent="0.25">
      <c r="A275" s="113" t="s">
        <v>1737</v>
      </c>
      <c r="B275" s="155">
        <v>5</v>
      </c>
      <c r="C275" s="219">
        <v>18144.199207228849</v>
      </c>
      <c r="D275" s="117">
        <v>1315.7391362661799</v>
      </c>
      <c r="E275">
        <f t="shared" si="4"/>
        <v>1657.8313116953866</v>
      </c>
    </row>
    <row r="276" spans="1:5" x14ac:dyDescent="0.25">
      <c r="A276" s="113" t="s">
        <v>1738</v>
      </c>
      <c r="B276" s="155">
        <v>5</v>
      </c>
      <c r="C276" s="219">
        <v>8253.5845532139047</v>
      </c>
      <c r="D276" s="117">
        <v>729.94610691678599</v>
      </c>
      <c r="E276">
        <f t="shared" si="4"/>
        <v>919.73209471515031</v>
      </c>
    </row>
    <row r="277" spans="1:5" x14ac:dyDescent="0.25">
      <c r="A277" s="113" t="s">
        <v>1739</v>
      </c>
      <c r="B277" s="155">
        <v>5</v>
      </c>
      <c r="C277" s="219">
        <v>25783.758747902077</v>
      </c>
      <c r="D277" s="117">
        <v>2035.33954218347</v>
      </c>
      <c r="E277">
        <f t="shared" si="4"/>
        <v>2564.5278231511725</v>
      </c>
    </row>
    <row r="278" spans="1:5" x14ac:dyDescent="0.25">
      <c r="A278" s="113" t="s">
        <v>1740</v>
      </c>
      <c r="B278" s="155">
        <v>5</v>
      </c>
      <c r="C278" s="219">
        <v>20784.096781656699</v>
      </c>
      <c r="D278" s="117">
        <v>1509.9009910888401</v>
      </c>
      <c r="E278">
        <f t="shared" si="4"/>
        <v>1902.4752487719386</v>
      </c>
    </row>
    <row r="279" spans="1:5" x14ac:dyDescent="0.25">
      <c r="A279" s="113" t="s">
        <v>1741</v>
      </c>
      <c r="B279" s="155">
        <v>5</v>
      </c>
      <c r="C279" s="219">
        <v>17372.053603887853</v>
      </c>
      <c r="D279" s="117">
        <v>1245.9180154191999</v>
      </c>
      <c r="E279">
        <f t="shared" si="4"/>
        <v>1569.8566994281919</v>
      </c>
    </row>
    <row r="280" spans="1:5" x14ac:dyDescent="0.25">
      <c r="A280" s="113" t="s">
        <v>1742</v>
      </c>
      <c r="B280" s="155">
        <v>5</v>
      </c>
      <c r="C280" s="219">
        <v>16715.208179034034</v>
      </c>
      <c r="D280" s="117">
        <v>1216.71925701399</v>
      </c>
      <c r="E280">
        <f t="shared" si="4"/>
        <v>1533.0662638376275</v>
      </c>
    </row>
    <row r="281" spans="1:5" x14ac:dyDescent="0.25">
      <c r="A281" s="113" t="s">
        <v>1743</v>
      </c>
      <c r="B281" s="155">
        <v>5</v>
      </c>
      <c r="C281" s="219">
        <v>10066.920351397974</v>
      </c>
      <c r="D281" s="117">
        <v>641.14742242059197</v>
      </c>
      <c r="E281">
        <f t="shared" si="4"/>
        <v>807.84575224994592</v>
      </c>
    </row>
    <row r="282" spans="1:5" x14ac:dyDescent="0.25">
      <c r="A282" s="113" t="s">
        <v>1744</v>
      </c>
      <c r="B282" s="155">
        <v>5</v>
      </c>
      <c r="C282" s="219">
        <v>20880.514409514981</v>
      </c>
      <c r="D282" s="117">
        <v>1524.25940692322</v>
      </c>
      <c r="E282">
        <f t="shared" si="4"/>
        <v>1920.5668527232574</v>
      </c>
    </row>
    <row r="283" spans="1:5" x14ac:dyDescent="0.25">
      <c r="A283" s="113" t="s">
        <v>1745</v>
      </c>
      <c r="B283" s="155">
        <v>5</v>
      </c>
      <c r="C283" s="219">
        <v>12818.817330493288</v>
      </c>
      <c r="D283" s="117">
        <v>693.28062562427499</v>
      </c>
      <c r="E283">
        <f t="shared" si="4"/>
        <v>873.53358828658645</v>
      </c>
    </row>
    <row r="284" spans="1:5" x14ac:dyDescent="0.25">
      <c r="A284" s="113" t="s">
        <v>1746</v>
      </c>
      <c r="B284" s="155">
        <v>5</v>
      </c>
      <c r="C284" s="219">
        <v>13906.792408528527</v>
      </c>
      <c r="D284" s="117">
        <v>888.57391598880395</v>
      </c>
      <c r="E284">
        <f t="shared" si="4"/>
        <v>1119.6031341458929</v>
      </c>
    </row>
    <row r="285" spans="1:5" x14ac:dyDescent="0.25">
      <c r="A285" s="113" t="s">
        <v>1747</v>
      </c>
      <c r="B285" s="155">
        <v>5</v>
      </c>
      <c r="C285" s="219">
        <v>15064.556741574999</v>
      </c>
      <c r="D285" s="117">
        <v>1021.89711284397</v>
      </c>
      <c r="E285">
        <f t="shared" si="4"/>
        <v>1287.5903621834022</v>
      </c>
    </row>
    <row r="286" spans="1:5" x14ac:dyDescent="0.25">
      <c r="A286" s="113" t="s">
        <v>1748</v>
      </c>
      <c r="B286" s="155">
        <v>5</v>
      </c>
      <c r="C286" s="219">
        <v>14209.760152490575</v>
      </c>
      <c r="D286" s="117">
        <v>872.68773377921798</v>
      </c>
      <c r="E286">
        <f t="shared" si="4"/>
        <v>1099.5865445618147</v>
      </c>
    </row>
    <row r="287" spans="1:5" x14ac:dyDescent="0.25">
      <c r="A287" s="113" t="s">
        <v>1749</v>
      </c>
      <c r="B287" s="155">
        <v>5</v>
      </c>
      <c r="C287" s="219">
        <v>14947.519923046537</v>
      </c>
      <c r="D287" s="117">
        <v>1042.0315392049399</v>
      </c>
      <c r="E287">
        <f t="shared" si="4"/>
        <v>1312.9597393982242</v>
      </c>
    </row>
    <row r="288" spans="1:5" x14ac:dyDescent="0.25">
      <c r="A288" s="113" t="s">
        <v>1750</v>
      </c>
      <c r="B288" s="155">
        <v>5</v>
      </c>
      <c r="C288" s="219">
        <v>16201.599498609614</v>
      </c>
      <c r="D288" s="117">
        <v>919.65148236693506</v>
      </c>
      <c r="E288">
        <f t="shared" si="4"/>
        <v>1158.760867782338</v>
      </c>
    </row>
    <row r="289" spans="1:5" x14ac:dyDescent="0.25">
      <c r="A289" s="113" t="s">
        <v>1751</v>
      </c>
      <c r="B289" s="155">
        <v>5</v>
      </c>
      <c r="C289" s="219">
        <v>45415.436959475344</v>
      </c>
      <c r="D289" s="117">
        <v>3925.92160795974</v>
      </c>
      <c r="E289">
        <f t="shared" si="4"/>
        <v>4946.6612260292723</v>
      </c>
    </row>
    <row r="290" spans="1:5" x14ac:dyDescent="0.25">
      <c r="A290" s="113" t="s">
        <v>1752</v>
      </c>
      <c r="B290" s="155">
        <v>5</v>
      </c>
      <c r="C290" s="219">
        <v>15156.905812335373</v>
      </c>
      <c r="D290" s="117">
        <v>936.00205116778295</v>
      </c>
      <c r="E290">
        <f t="shared" si="4"/>
        <v>1179.3625844714065</v>
      </c>
    </row>
    <row r="291" spans="1:5" x14ac:dyDescent="0.25">
      <c r="A291" s="113" t="s">
        <v>1753</v>
      </c>
      <c r="B291" s="155">
        <v>5</v>
      </c>
      <c r="C291" s="219">
        <v>17149.34099721659</v>
      </c>
      <c r="D291" s="117">
        <v>1348.2588553200001</v>
      </c>
      <c r="E291">
        <f t="shared" si="4"/>
        <v>1698.8061577032001</v>
      </c>
    </row>
    <row r="292" spans="1:5" x14ac:dyDescent="0.25">
      <c r="A292" s="113" t="s">
        <v>1754</v>
      </c>
      <c r="B292" s="155">
        <v>5</v>
      </c>
      <c r="C292" s="219">
        <v>26499.087155548532</v>
      </c>
      <c r="D292" s="117">
        <v>1727.3569930206099</v>
      </c>
      <c r="E292">
        <f t="shared" si="4"/>
        <v>2176.4698112059687</v>
      </c>
    </row>
    <row r="293" spans="1:5" x14ac:dyDescent="0.25">
      <c r="A293" s="113" t="s">
        <v>1755</v>
      </c>
      <c r="B293" s="155">
        <v>5</v>
      </c>
      <c r="C293" s="219">
        <v>12226.186712660943</v>
      </c>
      <c r="D293" s="117">
        <v>968.34303018627202</v>
      </c>
      <c r="E293">
        <f t="shared" si="4"/>
        <v>1220.1122180347029</v>
      </c>
    </row>
    <row r="294" spans="1:5" x14ac:dyDescent="0.25">
      <c r="A294" s="113" t="s">
        <v>1756</v>
      </c>
      <c r="B294" s="155">
        <v>5</v>
      </c>
      <c r="C294" s="219">
        <v>19251.661059914823</v>
      </c>
      <c r="D294" s="117">
        <v>1131.6100597413199</v>
      </c>
      <c r="E294">
        <f t="shared" si="4"/>
        <v>1425.828675274063</v>
      </c>
    </row>
    <row r="295" spans="1:5" x14ac:dyDescent="0.25">
      <c r="A295" s="113" t="s">
        <v>1757</v>
      </c>
      <c r="B295" s="155">
        <v>5</v>
      </c>
      <c r="C295" s="219">
        <v>30827.973572358329</v>
      </c>
      <c r="D295" s="117">
        <v>2603.401960706</v>
      </c>
      <c r="E295">
        <f t="shared" si="4"/>
        <v>3280.2864704895596</v>
      </c>
    </row>
    <row r="296" spans="1:5" x14ac:dyDescent="0.25">
      <c r="A296" s="113" t="s">
        <v>1758</v>
      </c>
      <c r="B296" s="155">
        <v>5</v>
      </c>
      <c r="C296" s="219">
        <v>16753.368676311835</v>
      </c>
      <c r="D296" s="117">
        <v>1228.0272149877601</v>
      </c>
      <c r="E296">
        <f t="shared" si="4"/>
        <v>1547.3142908845778</v>
      </c>
    </row>
    <row r="297" spans="1:5" x14ac:dyDescent="0.25">
      <c r="A297" s="113" t="s">
        <v>1759</v>
      </c>
      <c r="B297" s="155">
        <v>5</v>
      </c>
      <c r="C297" s="219">
        <v>17995.860237205059</v>
      </c>
      <c r="D297" s="117">
        <v>1709.16663202067</v>
      </c>
      <c r="E297">
        <f t="shared" si="4"/>
        <v>2153.5499563460444</v>
      </c>
    </row>
    <row r="298" spans="1:5" x14ac:dyDescent="0.25">
      <c r="A298" s="113" t="s">
        <v>1760</v>
      </c>
      <c r="B298" s="155">
        <v>5</v>
      </c>
      <c r="C298" s="219">
        <v>17328.259199943299</v>
      </c>
      <c r="D298" s="117">
        <v>1370.7041054700201</v>
      </c>
      <c r="E298">
        <f t="shared" si="4"/>
        <v>1727.0871728922252</v>
      </c>
    </row>
    <row r="299" spans="1:5" x14ac:dyDescent="0.25">
      <c r="A299" s="113" t="s">
        <v>1761</v>
      </c>
      <c r="B299" s="155">
        <v>5</v>
      </c>
      <c r="C299" s="219">
        <v>23302.507123064643</v>
      </c>
      <c r="D299" s="117">
        <v>2088.7524180559899</v>
      </c>
      <c r="E299">
        <f t="shared" si="4"/>
        <v>2631.8280467505474</v>
      </c>
    </row>
    <row r="300" spans="1:5" x14ac:dyDescent="0.25">
      <c r="A300" s="113" t="s">
        <v>1762</v>
      </c>
      <c r="B300" s="155">
        <v>5</v>
      </c>
      <c r="C300" s="219">
        <v>16451.66280236678</v>
      </c>
      <c r="D300" s="117">
        <v>1301.9264675890699</v>
      </c>
      <c r="E300">
        <f t="shared" si="4"/>
        <v>1640.4273491622282</v>
      </c>
    </row>
    <row r="301" spans="1:5" x14ac:dyDescent="0.25">
      <c r="A301" s="113" t="s">
        <v>1763</v>
      </c>
      <c r="B301" s="155">
        <v>5</v>
      </c>
      <c r="C301" s="219">
        <v>17459.370414848912</v>
      </c>
      <c r="D301" s="117">
        <v>1314.7279253643701</v>
      </c>
      <c r="E301">
        <f t="shared" si="4"/>
        <v>1656.5571859591062</v>
      </c>
    </row>
    <row r="302" spans="1:5" x14ac:dyDescent="0.25">
      <c r="A302" s="113" t="s">
        <v>1764</v>
      </c>
      <c r="B302" s="155">
        <v>5</v>
      </c>
      <c r="C302" s="219">
        <v>32674.81537364153</v>
      </c>
      <c r="D302" s="117">
        <v>2758.7922332875501</v>
      </c>
      <c r="E302">
        <f t="shared" si="4"/>
        <v>3476.0782139423131</v>
      </c>
    </row>
    <row r="303" spans="1:5" x14ac:dyDescent="0.25">
      <c r="A303" s="113" t="s">
        <v>1765</v>
      </c>
      <c r="B303" s="155">
        <v>5</v>
      </c>
      <c r="C303" s="219">
        <v>26069.730239913519</v>
      </c>
      <c r="D303" s="117">
        <v>2013.59696066689</v>
      </c>
      <c r="E303">
        <f t="shared" si="4"/>
        <v>2537.1321704402812</v>
      </c>
    </row>
    <row r="304" spans="1:5" x14ac:dyDescent="0.25">
      <c r="A304" s="113" t="s">
        <v>1766</v>
      </c>
      <c r="B304" s="155">
        <v>5</v>
      </c>
      <c r="C304" s="219">
        <v>16930.767375585554</v>
      </c>
      <c r="D304" s="117">
        <v>1357.0609003330401</v>
      </c>
      <c r="E304">
        <f t="shared" si="4"/>
        <v>1709.8967344196305</v>
      </c>
    </row>
    <row r="305" spans="1:5" x14ac:dyDescent="0.25">
      <c r="A305" s="113" t="s">
        <v>1767</v>
      </c>
      <c r="B305" s="155">
        <v>5</v>
      </c>
      <c r="C305" s="219">
        <v>16879.694771381801</v>
      </c>
      <c r="D305" s="117">
        <v>1357.71149649733</v>
      </c>
      <c r="E305">
        <f t="shared" si="4"/>
        <v>1710.7164855866358</v>
      </c>
    </row>
    <row r="306" spans="1:5" x14ac:dyDescent="0.25">
      <c r="A306" s="113" t="s">
        <v>1768</v>
      </c>
      <c r="B306" s="155">
        <v>5</v>
      </c>
      <c r="C306" s="219">
        <v>17851.79558250439</v>
      </c>
      <c r="D306" s="117">
        <v>1336.60782855446</v>
      </c>
      <c r="E306">
        <f t="shared" si="4"/>
        <v>1684.1258639786195</v>
      </c>
    </row>
    <row r="307" spans="1:5" x14ac:dyDescent="0.25">
      <c r="A307" s="113" t="s">
        <v>1769</v>
      </c>
      <c r="B307" s="155">
        <v>5</v>
      </c>
      <c r="C307" s="219">
        <v>32250.965356607685</v>
      </c>
      <c r="D307" s="117">
        <v>2787.5939410225401</v>
      </c>
      <c r="E307">
        <f t="shared" si="4"/>
        <v>3512.3683656884004</v>
      </c>
    </row>
    <row r="308" spans="1:5" x14ac:dyDescent="0.25">
      <c r="A308" s="113" t="s">
        <v>1770</v>
      </c>
      <c r="B308" s="155">
        <v>5</v>
      </c>
      <c r="C308" s="219">
        <v>27151.633264249431</v>
      </c>
      <c r="D308" s="117">
        <v>2027.48092900143</v>
      </c>
      <c r="E308">
        <f t="shared" si="4"/>
        <v>2554.6259705418015</v>
      </c>
    </row>
    <row r="309" spans="1:5" x14ac:dyDescent="0.25">
      <c r="A309" s="113" t="s">
        <v>1771</v>
      </c>
      <c r="B309" s="155">
        <v>5</v>
      </c>
      <c r="C309" s="219">
        <v>24606.416550613838</v>
      </c>
      <c r="D309" s="117">
        <v>1994.00210029254</v>
      </c>
      <c r="E309">
        <f t="shared" si="4"/>
        <v>2512.4426463686004</v>
      </c>
    </row>
    <row r="310" spans="1:5" x14ac:dyDescent="0.25">
      <c r="A310" s="113" t="s">
        <v>1772</v>
      </c>
      <c r="B310" s="155">
        <v>5</v>
      </c>
      <c r="C310" s="219">
        <v>24847.874902121272</v>
      </c>
      <c r="D310" s="117">
        <v>1983.7344836633299</v>
      </c>
      <c r="E310">
        <f t="shared" si="4"/>
        <v>2499.5054494157957</v>
      </c>
    </row>
    <row r="311" spans="1:5" x14ac:dyDescent="0.25">
      <c r="A311" s="113" t="s">
        <v>1773</v>
      </c>
      <c r="B311" s="155">
        <v>5</v>
      </c>
      <c r="C311" s="219">
        <v>25785.835358147811</v>
      </c>
      <c r="D311" s="117">
        <v>2035.1309413607601</v>
      </c>
      <c r="E311">
        <f t="shared" si="4"/>
        <v>2564.2649861145578</v>
      </c>
    </row>
    <row r="312" spans="1:5" x14ac:dyDescent="0.25">
      <c r="A312" s="113" t="s">
        <v>1774</v>
      </c>
      <c r="B312" s="155">
        <v>5</v>
      </c>
      <c r="C312" s="219">
        <v>31988.989660844596</v>
      </c>
      <c r="D312" s="117">
        <v>2652.3387762423099</v>
      </c>
      <c r="E312">
        <f t="shared" si="4"/>
        <v>3341.9468580653106</v>
      </c>
    </row>
    <row r="313" spans="1:5" x14ac:dyDescent="0.25">
      <c r="A313" s="113" t="s">
        <v>1775</v>
      </c>
      <c r="B313" s="155">
        <v>5</v>
      </c>
      <c r="C313" s="219">
        <v>20577.012616508247</v>
      </c>
      <c r="D313" s="117">
        <v>1501.00603536123</v>
      </c>
      <c r="E313">
        <f t="shared" si="4"/>
        <v>1891.26760455515</v>
      </c>
    </row>
    <row r="314" spans="1:5" x14ac:dyDescent="0.25">
      <c r="A314" s="113" t="s">
        <v>1776</v>
      </c>
      <c r="B314" s="155">
        <v>5</v>
      </c>
      <c r="C314" s="219">
        <v>14149.60009551965</v>
      </c>
      <c r="D314" s="117">
        <v>928.24097986495997</v>
      </c>
      <c r="E314">
        <f t="shared" si="4"/>
        <v>1169.5836346298495</v>
      </c>
    </row>
    <row r="315" spans="1:5" x14ac:dyDescent="0.25">
      <c r="A315" s="113" t="s">
        <v>1777</v>
      </c>
      <c r="B315" s="155">
        <v>5</v>
      </c>
      <c r="C315" s="219">
        <v>9997.9481151461696</v>
      </c>
      <c r="D315" s="117">
        <v>580.57136671291005</v>
      </c>
      <c r="E315">
        <f t="shared" si="4"/>
        <v>731.51992205826673</v>
      </c>
    </row>
    <row r="316" spans="1:5" x14ac:dyDescent="0.25">
      <c r="A316" s="113" t="s">
        <v>1778</v>
      </c>
      <c r="B316" s="155">
        <v>5</v>
      </c>
      <c r="C316" s="219">
        <v>16339.860737200284</v>
      </c>
      <c r="D316" s="117">
        <v>1502.1051595495201</v>
      </c>
      <c r="E316">
        <f t="shared" si="4"/>
        <v>1892.6525010323953</v>
      </c>
    </row>
    <row r="317" spans="1:5" x14ac:dyDescent="0.25">
      <c r="A317" s="113" t="s">
        <v>1779</v>
      </c>
      <c r="B317" s="155">
        <v>6</v>
      </c>
      <c r="C317" s="219">
        <v>13663.684283672239</v>
      </c>
      <c r="D317" s="117">
        <v>1225.1522648659</v>
      </c>
      <c r="E317">
        <f t="shared" si="4"/>
        <v>1543.6918537310339</v>
      </c>
    </row>
    <row r="318" spans="1:5" x14ac:dyDescent="0.25">
      <c r="A318" s="113" t="s">
        <v>1780</v>
      </c>
      <c r="B318" s="155">
        <v>8</v>
      </c>
      <c r="C318" s="219">
        <v>60467.649237912476</v>
      </c>
      <c r="D318" s="117">
        <v>6278.5396719413002</v>
      </c>
      <c r="E318">
        <f t="shared" si="4"/>
        <v>7910.9599866460385</v>
      </c>
    </row>
    <row r="319" spans="1:5" x14ac:dyDescent="0.25">
      <c r="A319" s="113" t="s">
        <v>1781</v>
      </c>
      <c r="B319" s="155">
        <v>8</v>
      </c>
      <c r="C319" s="219">
        <v>50855.319339247952</v>
      </c>
      <c r="D319" s="117">
        <v>4588.7989494473704</v>
      </c>
      <c r="E319">
        <f t="shared" si="4"/>
        <v>5781.8866763036867</v>
      </c>
    </row>
    <row r="320" spans="1:5" x14ac:dyDescent="0.25">
      <c r="A320" s="113" t="s">
        <v>1782</v>
      </c>
      <c r="B320" s="155">
        <v>8</v>
      </c>
      <c r="C320" s="219">
        <v>41960.356273890917</v>
      </c>
      <c r="D320" s="117">
        <v>2759.8813590936002</v>
      </c>
      <c r="E320">
        <f t="shared" si="4"/>
        <v>3477.4505124579364</v>
      </c>
    </row>
    <row r="321" spans="1:5" x14ac:dyDescent="0.25">
      <c r="A321" s="113" t="s">
        <v>1783</v>
      </c>
      <c r="B321" s="155">
        <v>8</v>
      </c>
      <c r="C321" s="219">
        <v>48107.263223535061</v>
      </c>
      <c r="D321" s="117">
        <v>4924.9776019947403</v>
      </c>
      <c r="E321">
        <f t="shared" si="4"/>
        <v>6205.4717785133726</v>
      </c>
    </row>
    <row r="322" spans="1:5" x14ac:dyDescent="0.25">
      <c r="A322" s="113" t="s">
        <v>1784</v>
      </c>
      <c r="B322" s="155">
        <v>9</v>
      </c>
      <c r="C322" s="219">
        <v>49072.867592674549</v>
      </c>
      <c r="D322" s="117">
        <v>4506.2322294686101</v>
      </c>
      <c r="E322">
        <f t="shared" si="4"/>
        <v>5677.8526091304493</v>
      </c>
    </row>
    <row r="323" spans="1:5" x14ac:dyDescent="0.25">
      <c r="A323" s="113" t="s">
        <v>1785</v>
      </c>
      <c r="B323" s="155">
        <v>9</v>
      </c>
      <c r="C323" s="219">
        <v>49898.704404877069</v>
      </c>
      <c r="D323" s="117">
        <v>4550.8532989264904</v>
      </c>
      <c r="E323">
        <f t="shared" si="4"/>
        <v>5734.0751566473782</v>
      </c>
    </row>
    <row r="324" spans="1:5" x14ac:dyDescent="0.25">
      <c r="A324" s="113" t="s">
        <v>1786</v>
      </c>
      <c r="B324" s="155">
        <v>9</v>
      </c>
      <c r="C324" s="219">
        <v>38438.177165880435</v>
      </c>
      <c r="D324" s="117">
        <v>3035.9887637613301</v>
      </c>
      <c r="E324">
        <f t="shared" si="4"/>
        <v>3825.3458423392758</v>
      </c>
    </row>
    <row r="325" spans="1:5" x14ac:dyDescent="0.25">
      <c r="A325" s="113" t="s">
        <v>1787</v>
      </c>
      <c r="B325" s="155">
        <v>9</v>
      </c>
      <c r="C325" s="219">
        <v>32295.648782148757</v>
      </c>
      <c r="D325" s="117">
        <v>2669.0251191904899</v>
      </c>
      <c r="E325">
        <f t="shared" si="4"/>
        <v>3362.9716501800171</v>
      </c>
    </row>
    <row r="326" spans="1:5" x14ac:dyDescent="0.25">
      <c r="A326" s="113" t="s">
        <v>1788</v>
      </c>
      <c r="B326" s="155">
        <v>9</v>
      </c>
      <c r="C326" s="219">
        <v>18561.302982085719</v>
      </c>
      <c r="D326" s="117">
        <v>1752.5489557056201</v>
      </c>
      <c r="E326">
        <f t="shared" si="4"/>
        <v>2208.2116841890811</v>
      </c>
    </row>
    <row r="327" spans="1:5" x14ac:dyDescent="0.25">
      <c r="A327" s="113" t="s">
        <v>1789</v>
      </c>
      <c r="B327" s="155">
        <v>9</v>
      </c>
      <c r="C327" s="219">
        <v>53519.940546561193</v>
      </c>
      <c r="D327" s="117">
        <v>5065.7081188403799</v>
      </c>
      <c r="E327">
        <f t="shared" si="4"/>
        <v>6382.7922297388786</v>
      </c>
    </row>
    <row r="328" spans="1:5" x14ac:dyDescent="0.25">
      <c r="A328" s="113" t="s">
        <v>1790</v>
      </c>
      <c r="B328" s="155">
        <v>9</v>
      </c>
      <c r="C328" s="219">
        <v>33529.526332851754</v>
      </c>
      <c r="D328" s="117">
        <v>3435.9362477037098</v>
      </c>
      <c r="E328">
        <f t="shared" si="4"/>
        <v>4329.2796721066743</v>
      </c>
    </row>
    <row r="329" spans="1:5" x14ac:dyDescent="0.25">
      <c r="A329" s="113" t="s">
        <v>1791</v>
      </c>
      <c r="B329" s="155">
        <v>9</v>
      </c>
      <c r="C329" s="219">
        <v>67966.969896385417</v>
      </c>
      <c r="D329" s="117">
        <v>5371.6766053729598</v>
      </c>
      <c r="E329">
        <f t="shared" si="4"/>
        <v>6768.3125227699293</v>
      </c>
    </row>
    <row r="330" spans="1:5" x14ac:dyDescent="0.25">
      <c r="A330" s="113" t="s">
        <v>1792</v>
      </c>
      <c r="B330" s="155">
        <v>9</v>
      </c>
      <c r="C330" s="219">
        <v>44744.612723770537</v>
      </c>
      <c r="D330" s="117">
        <v>3389.2370184965598</v>
      </c>
      <c r="E330">
        <f t="shared" si="4"/>
        <v>4270.4386433056652</v>
      </c>
    </row>
    <row r="331" spans="1:5" x14ac:dyDescent="0.25">
      <c r="A331" s="113" t="s">
        <v>1793</v>
      </c>
      <c r="B331" s="155">
        <v>9</v>
      </c>
      <c r="C331" s="219">
        <v>75545.4374092246</v>
      </c>
      <c r="D331" s="117">
        <v>6727.2813683550203</v>
      </c>
      <c r="E331">
        <f t="shared" si="4"/>
        <v>8476.3745241273264</v>
      </c>
    </row>
    <row r="332" spans="1:5" x14ac:dyDescent="0.25">
      <c r="A332" s="113" t="s">
        <v>1794</v>
      </c>
      <c r="B332" s="155">
        <v>9</v>
      </c>
      <c r="C332" s="219">
        <v>61264.390515109328</v>
      </c>
      <c r="D332" s="117">
        <v>4764.7613690871704</v>
      </c>
      <c r="E332">
        <f t="shared" si="4"/>
        <v>6003.5993250498341</v>
      </c>
    </row>
    <row r="333" spans="1:5" x14ac:dyDescent="0.25">
      <c r="A333" s="113" t="s">
        <v>1795</v>
      </c>
      <c r="B333" s="155">
        <v>9</v>
      </c>
      <c r="C333" s="219">
        <v>100717.12885947039</v>
      </c>
      <c r="D333" s="117">
        <v>8150.5676737890399</v>
      </c>
      <c r="E333">
        <f t="shared" si="4"/>
        <v>10269.715268974191</v>
      </c>
    </row>
    <row r="334" spans="1:5" x14ac:dyDescent="0.25">
      <c r="A334" s="113" t="s">
        <v>1796</v>
      </c>
      <c r="B334" s="155">
        <v>9</v>
      </c>
      <c r="C334" s="219">
        <v>100055.8649236077</v>
      </c>
      <c r="D334" s="117">
        <v>8036.4939027154096</v>
      </c>
      <c r="E334">
        <f t="shared" si="4"/>
        <v>10125.982317421416</v>
      </c>
    </row>
    <row r="335" spans="1:5" x14ac:dyDescent="0.25">
      <c r="A335" s="113" t="s">
        <v>1797</v>
      </c>
      <c r="B335" s="155">
        <v>9</v>
      </c>
      <c r="C335" s="219">
        <v>37918.016277081057</v>
      </c>
      <c r="D335" s="117">
        <v>3481.62362771267</v>
      </c>
      <c r="E335">
        <f t="shared" ref="E335:E398" si="5">D335*1.2*1.05</f>
        <v>4386.8457709179647</v>
      </c>
    </row>
    <row r="336" spans="1:5" x14ac:dyDescent="0.25">
      <c r="A336" s="113" t="s">
        <v>1798</v>
      </c>
      <c r="B336" s="155">
        <v>9</v>
      </c>
      <c r="C336" s="219">
        <v>42815.110860603381</v>
      </c>
      <c r="D336" s="117">
        <v>3090.1110827881998</v>
      </c>
      <c r="E336">
        <f t="shared" si="5"/>
        <v>3893.5399643131318</v>
      </c>
    </row>
    <row r="337" spans="1:5" x14ac:dyDescent="0.25">
      <c r="A337" s="113" t="s">
        <v>1799</v>
      </c>
      <c r="B337" s="155">
        <v>9</v>
      </c>
      <c r="C337" s="219">
        <v>79739.233655866396</v>
      </c>
      <c r="D337" s="117">
        <v>6615.1437993558902</v>
      </c>
      <c r="E337">
        <f t="shared" si="5"/>
        <v>8335.0811871884216</v>
      </c>
    </row>
    <row r="338" spans="1:5" x14ac:dyDescent="0.25">
      <c r="A338" s="113" t="s">
        <v>1800</v>
      </c>
      <c r="B338" s="155">
        <v>9</v>
      </c>
      <c r="C338" s="219">
        <v>75555.525504660865</v>
      </c>
      <c r="D338" s="117">
        <v>5904.8342578743004</v>
      </c>
      <c r="E338">
        <f t="shared" si="5"/>
        <v>7440.0911649216187</v>
      </c>
    </row>
    <row r="339" spans="1:5" x14ac:dyDescent="0.25">
      <c r="A339" s="113" t="s">
        <v>1801</v>
      </c>
      <c r="B339" s="155">
        <v>9</v>
      </c>
      <c r="C339" s="219">
        <v>32927.49344259363</v>
      </c>
      <c r="D339" s="117">
        <v>3039.9289170011398</v>
      </c>
      <c r="E339">
        <f t="shared" si="5"/>
        <v>3830.3104354214361</v>
      </c>
    </row>
    <row r="340" spans="1:5" x14ac:dyDescent="0.25">
      <c r="A340" s="113" t="s">
        <v>1802</v>
      </c>
      <c r="B340" s="155">
        <v>9</v>
      </c>
      <c r="C340" s="219">
        <v>33007.772413661485</v>
      </c>
      <c r="D340" s="117">
        <v>3078.9160102846299</v>
      </c>
      <c r="E340">
        <f t="shared" si="5"/>
        <v>3879.4341729586336</v>
      </c>
    </row>
    <row r="341" spans="1:5" x14ac:dyDescent="0.25">
      <c r="A341" s="113" t="s">
        <v>1803</v>
      </c>
      <c r="B341" s="155">
        <v>9</v>
      </c>
      <c r="C341" s="219">
        <v>77126.37158955248</v>
      </c>
      <c r="D341" s="117">
        <v>7498.7641936291802</v>
      </c>
      <c r="E341">
        <f t="shared" si="5"/>
        <v>9448.4428839727661</v>
      </c>
    </row>
    <row r="342" spans="1:5" x14ac:dyDescent="0.25">
      <c r="A342" s="113" t="s">
        <v>1804</v>
      </c>
      <c r="B342" s="155">
        <v>9</v>
      </c>
      <c r="C342" s="219">
        <v>60312.511916391406</v>
      </c>
      <c r="D342" s="117">
        <v>5560.3284705619999</v>
      </c>
      <c r="E342">
        <f t="shared" si="5"/>
        <v>7006.01387290812</v>
      </c>
    </row>
    <row r="343" spans="1:5" x14ac:dyDescent="0.25">
      <c r="A343" s="113" t="s">
        <v>1805</v>
      </c>
      <c r="B343" s="155">
        <v>9</v>
      </c>
      <c r="C343" s="219">
        <v>30971.700557420412</v>
      </c>
      <c r="D343" s="117">
        <v>2839.3914539120101</v>
      </c>
      <c r="E343">
        <f t="shared" si="5"/>
        <v>3577.6332319291328</v>
      </c>
    </row>
    <row r="344" spans="1:5" x14ac:dyDescent="0.25">
      <c r="A344" s="113" t="s">
        <v>1806</v>
      </c>
      <c r="B344" s="155">
        <v>9</v>
      </c>
      <c r="C344" s="219">
        <v>19527.500906216133</v>
      </c>
      <c r="D344" s="117">
        <v>2269.38388896893</v>
      </c>
      <c r="E344">
        <f t="shared" si="5"/>
        <v>2859.4237001008519</v>
      </c>
    </row>
    <row r="345" spans="1:5" x14ac:dyDescent="0.25">
      <c r="A345" s="113" t="s">
        <v>1807</v>
      </c>
      <c r="B345" s="155">
        <v>9</v>
      </c>
      <c r="C345" s="219">
        <v>34700.124985418093</v>
      </c>
      <c r="D345" s="117">
        <v>3584.0771734314499</v>
      </c>
      <c r="E345">
        <f t="shared" si="5"/>
        <v>4515.9372385236265</v>
      </c>
    </row>
    <row r="346" spans="1:5" x14ac:dyDescent="0.25">
      <c r="A346" s="113" t="s">
        <v>1808</v>
      </c>
      <c r="B346" s="155">
        <v>9</v>
      </c>
      <c r="C346" s="219">
        <v>90929.28266993133</v>
      </c>
      <c r="D346" s="117">
        <v>8081.6897602655299</v>
      </c>
      <c r="E346">
        <f t="shared" si="5"/>
        <v>10182.929097934568</v>
      </c>
    </row>
    <row r="347" spans="1:5" x14ac:dyDescent="0.25">
      <c r="A347" s="113" t="s">
        <v>1809</v>
      </c>
      <c r="B347" s="155">
        <v>9</v>
      </c>
      <c r="C347" s="219">
        <v>31067.171112120661</v>
      </c>
      <c r="D347" s="117">
        <v>2799.8311231377502</v>
      </c>
      <c r="E347">
        <f t="shared" si="5"/>
        <v>3527.7872151535653</v>
      </c>
    </row>
    <row r="348" spans="1:5" x14ac:dyDescent="0.25">
      <c r="A348" s="113" t="s">
        <v>1810</v>
      </c>
      <c r="B348" s="155">
        <v>9</v>
      </c>
      <c r="C348" s="219">
        <v>30126.426237986201</v>
      </c>
      <c r="D348" s="117">
        <v>2799.8311231377502</v>
      </c>
      <c r="E348">
        <f t="shared" si="5"/>
        <v>3527.7872151535653</v>
      </c>
    </row>
    <row r="349" spans="1:5" x14ac:dyDescent="0.25">
      <c r="A349" s="113" t="s">
        <v>1811</v>
      </c>
      <c r="B349" s="155">
        <v>9</v>
      </c>
      <c r="C349" s="219">
        <v>33651.112077988502</v>
      </c>
      <c r="D349" s="117">
        <v>3107.4546737021601</v>
      </c>
      <c r="E349">
        <f t="shared" si="5"/>
        <v>3915.3928888647215</v>
      </c>
    </row>
    <row r="350" spans="1:5" x14ac:dyDescent="0.25">
      <c r="A350" s="113" t="s">
        <v>1812</v>
      </c>
      <c r="B350" s="155">
        <v>9</v>
      </c>
      <c r="C350" s="219">
        <v>81097.046495878138</v>
      </c>
      <c r="D350" s="117">
        <v>6531.6235009251895</v>
      </c>
      <c r="E350">
        <f t="shared" si="5"/>
        <v>8229.8456111657397</v>
      </c>
    </row>
    <row r="351" spans="1:5" x14ac:dyDescent="0.25">
      <c r="A351" s="113" t="s">
        <v>1813</v>
      </c>
      <c r="B351" s="155">
        <v>9</v>
      </c>
      <c r="C351" s="219">
        <v>63597.784110861779</v>
      </c>
      <c r="D351" s="117">
        <v>4538.5383942465896</v>
      </c>
      <c r="E351">
        <f t="shared" si="5"/>
        <v>5718.5583767507032</v>
      </c>
    </row>
    <row r="352" spans="1:5" x14ac:dyDescent="0.25">
      <c r="A352" s="113" t="s">
        <v>1814</v>
      </c>
      <c r="B352" s="155">
        <v>9</v>
      </c>
      <c r="C352" s="219">
        <v>57602.865400804432</v>
      </c>
      <c r="D352" s="117">
        <v>5351.20137626209</v>
      </c>
      <c r="E352">
        <f t="shared" si="5"/>
        <v>6742.5137340902329</v>
      </c>
    </row>
    <row r="353" spans="1:5" x14ac:dyDescent="0.25">
      <c r="A353" s="113" t="s">
        <v>1815</v>
      </c>
      <c r="B353" s="155">
        <v>9</v>
      </c>
      <c r="C353" s="219">
        <v>54400.164953934356</v>
      </c>
      <c r="D353" s="117">
        <v>4463.3383868749497</v>
      </c>
      <c r="E353">
        <f t="shared" si="5"/>
        <v>5623.8063674624364</v>
      </c>
    </row>
    <row r="354" spans="1:5" x14ac:dyDescent="0.25">
      <c r="A354" s="113" t="s">
        <v>1816</v>
      </c>
      <c r="B354" s="155">
        <v>9</v>
      </c>
      <c r="C354" s="219">
        <v>49885.359915901201</v>
      </c>
      <c r="D354" s="117">
        <v>4435.6371569243602</v>
      </c>
      <c r="E354">
        <f t="shared" si="5"/>
        <v>5588.9028177246937</v>
      </c>
    </row>
    <row r="355" spans="1:5" x14ac:dyDescent="0.25">
      <c r="A355" s="113" t="s">
        <v>1817</v>
      </c>
      <c r="B355" s="155">
        <v>9</v>
      </c>
      <c r="C355" s="219">
        <v>53041.93648153414</v>
      </c>
      <c r="D355" s="117">
        <v>4569.3936121166998</v>
      </c>
      <c r="E355">
        <f t="shared" si="5"/>
        <v>5757.4359512670426</v>
      </c>
    </row>
    <row r="356" spans="1:5" x14ac:dyDescent="0.25">
      <c r="A356" s="113" t="s">
        <v>1818</v>
      </c>
      <c r="B356" s="155">
        <v>9</v>
      </c>
      <c r="C356" s="219">
        <v>29290.311480594632</v>
      </c>
      <c r="D356" s="117">
        <v>4231.8874623174497</v>
      </c>
      <c r="E356">
        <f t="shared" si="5"/>
        <v>5332.1782025199873</v>
      </c>
    </row>
    <row r="357" spans="1:5" x14ac:dyDescent="0.25">
      <c r="A357" s="113" t="s">
        <v>1819</v>
      </c>
      <c r="B357" s="155">
        <v>9</v>
      </c>
      <c r="C357" s="219">
        <v>31683.565211238485</v>
      </c>
      <c r="D357" s="117">
        <v>2736.2342845287199</v>
      </c>
      <c r="E357">
        <f t="shared" si="5"/>
        <v>3447.6551985061869</v>
      </c>
    </row>
    <row r="358" spans="1:5" x14ac:dyDescent="0.25">
      <c r="A358" s="113" t="s">
        <v>1820</v>
      </c>
      <c r="B358" s="155">
        <v>9</v>
      </c>
      <c r="C358" s="219">
        <v>110282.25812912479</v>
      </c>
      <c r="D358" s="117">
        <v>10886.040339691201</v>
      </c>
      <c r="E358">
        <f t="shared" si="5"/>
        <v>13716.410828010912</v>
      </c>
    </row>
    <row r="359" spans="1:5" x14ac:dyDescent="0.25">
      <c r="A359" s="113" t="s">
        <v>1821</v>
      </c>
      <c r="B359" s="155">
        <v>9</v>
      </c>
      <c r="C359" s="219">
        <v>65365.66652797992</v>
      </c>
      <c r="D359" s="117">
        <v>4458.11478045883</v>
      </c>
      <c r="E359">
        <f t="shared" si="5"/>
        <v>5617.2246233781252</v>
      </c>
    </row>
    <row r="360" spans="1:5" x14ac:dyDescent="0.25">
      <c r="A360" s="113" t="s">
        <v>1822</v>
      </c>
      <c r="B360" s="155">
        <v>9</v>
      </c>
      <c r="C360" s="219">
        <v>16216.580985257589</v>
      </c>
      <c r="D360" s="117">
        <v>1352.4435476793601</v>
      </c>
      <c r="E360">
        <f t="shared" si="5"/>
        <v>1704.0788700759938</v>
      </c>
    </row>
    <row r="361" spans="1:5" x14ac:dyDescent="0.25">
      <c r="A361" s="113" t="s">
        <v>1823</v>
      </c>
      <c r="B361" s="155">
        <v>9</v>
      </c>
      <c r="C361" s="219">
        <v>32326.610101507133</v>
      </c>
      <c r="D361" s="117">
        <v>2757.90119776035</v>
      </c>
      <c r="E361">
        <f t="shared" si="5"/>
        <v>3474.9555091780412</v>
      </c>
    </row>
    <row r="362" spans="1:5" x14ac:dyDescent="0.25">
      <c r="A362" s="113" t="s">
        <v>1824</v>
      </c>
      <c r="B362" s="155">
        <v>9</v>
      </c>
      <c r="C362" s="219">
        <v>16524.194044324591</v>
      </c>
      <c r="D362" s="117">
        <v>1349.8698459156101</v>
      </c>
      <c r="E362">
        <f t="shared" si="5"/>
        <v>1700.8360058536687</v>
      </c>
    </row>
    <row r="363" spans="1:5" x14ac:dyDescent="0.25">
      <c r="A363" s="113" t="s">
        <v>1825</v>
      </c>
      <c r="B363" s="155">
        <v>9</v>
      </c>
      <c r="C363" s="219">
        <v>16709.501175356021</v>
      </c>
      <c r="D363" s="117">
        <v>1325.8012441998701</v>
      </c>
      <c r="E363">
        <f t="shared" si="5"/>
        <v>1670.5095676918363</v>
      </c>
    </row>
    <row r="364" spans="1:5" x14ac:dyDescent="0.25">
      <c r="A364" s="113" t="s">
        <v>1826</v>
      </c>
      <c r="B364" s="155">
        <v>9</v>
      </c>
      <c r="C364" s="219">
        <v>32642.901262264171</v>
      </c>
      <c r="D364" s="117">
        <v>2709.3242654013902</v>
      </c>
      <c r="E364">
        <f t="shared" si="5"/>
        <v>3413.7485744057517</v>
      </c>
    </row>
    <row r="365" spans="1:5" x14ac:dyDescent="0.25">
      <c r="A365" s="113" t="s">
        <v>1827</v>
      </c>
      <c r="B365" s="155">
        <v>9</v>
      </c>
      <c r="C365" s="219">
        <v>16241.2106069288</v>
      </c>
      <c r="D365" s="117">
        <v>1326.8669766512201</v>
      </c>
      <c r="E365">
        <f t="shared" si="5"/>
        <v>1671.8523905805373</v>
      </c>
    </row>
    <row r="366" spans="1:5" x14ac:dyDescent="0.25">
      <c r="A366" s="113" t="s">
        <v>1828</v>
      </c>
      <c r="B366" s="155">
        <v>9</v>
      </c>
      <c r="C366" s="219">
        <v>55652.290895221849</v>
      </c>
      <c r="D366" s="117">
        <v>5156.9003775797</v>
      </c>
      <c r="E366">
        <f t="shared" si="5"/>
        <v>6497.6944757504225</v>
      </c>
    </row>
    <row r="367" spans="1:5" x14ac:dyDescent="0.25">
      <c r="A367" s="113" t="s">
        <v>1829</v>
      </c>
      <c r="B367" s="155">
        <v>9</v>
      </c>
      <c r="C367" s="219">
        <v>79850.401827475798</v>
      </c>
      <c r="D367" s="117">
        <v>7231.37339299208</v>
      </c>
      <c r="E367">
        <f t="shared" si="5"/>
        <v>9111.5304751700223</v>
      </c>
    </row>
    <row r="368" spans="1:5" x14ac:dyDescent="0.25">
      <c r="A368" s="113" t="s">
        <v>1830</v>
      </c>
      <c r="B368" s="155">
        <v>9</v>
      </c>
      <c r="C368" s="219">
        <v>31830.570883857716</v>
      </c>
      <c r="D368" s="117">
        <v>2685.64852152104</v>
      </c>
      <c r="E368">
        <f t="shared" si="5"/>
        <v>3383.9171371165103</v>
      </c>
    </row>
    <row r="369" spans="1:5" x14ac:dyDescent="0.25">
      <c r="A369" s="113" t="s">
        <v>1831</v>
      </c>
      <c r="B369" s="155">
        <v>9</v>
      </c>
      <c r="C369" s="219">
        <v>35479.544554000662</v>
      </c>
      <c r="D369" s="117">
        <v>3565.92557940197</v>
      </c>
      <c r="E369">
        <f t="shared" si="5"/>
        <v>4493.0662300464819</v>
      </c>
    </row>
    <row r="370" spans="1:5" x14ac:dyDescent="0.25">
      <c r="A370" s="113" t="s">
        <v>1832</v>
      </c>
      <c r="B370" s="155">
        <v>9</v>
      </c>
      <c r="C370" s="219">
        <v>88932.483327969618</v>
      </c>
      <c r="D370" s="117">
        <v>8630.0804181192398</v>
      </c>
      <c r="E370">
        <f t="shared" si="5"/>
        <v>10873.901326830242</v>
      </c>
    </row>
    <row r="371" spans="1:5" x14ac:dyDescent="0.25">
      <c r="A371" s="113" t="s">
        <v>1833</v>
      </c>
      <c r="B371" s="155">
        <v>9</v>
      </c>
      <c r="C371" s="219">
        <v>112875.19290210443</v>
      </c>
      <c r="D371" s="117">
        <v>9718.4220940792402</v>
      </c>
      <c r="E371">
        <f t="shared" si="5"/>
        <v>12245.211838539844</v>
      </c>
    </row>
    <row r="372" spans="1:5" x14ac:dyDescent="0.25">
      <c r="A372" s="113" t="s">
        <v>1834</v>
      </c>
      <c r="B372" s="155">
        <v>9</v>
      </c>
      <c r="C372" s="219">
        <v>49566.809291159188</v>
      </c>
      <c r="D372" s="117">
        <v>3519.5029277593799</v>
      </c>
      <c r="E372">
        <f t="shared" si="5"/>
        <v>4434.5736889768186</v>
      </c>
    </row>
    <row r="373" spans="1:5" x14ac:dyDescent="0.25">
      <c r="A373" s="113" t="s">
        <v>1835</v>
      </c>
      <c r="B373" s="155">
        <v>9</v>
      </c>
      <c r="C373" s="219">
        <v>46029.08081933979</v>
      </c>
      <c r="D373" s="117">
        <v>3679.0943410514101</v>
      </c>
      <c r="E373">
        <f t="shared" si="5"/>
        <v>4635.6588697247771</v>
      </c>
    </row>
    <row r="374" spans="1:5" x14ac:dyDescent="0.25">
      <c r="A374" s="113" t="s">
        <v>1836</v>
      </c>
      <c r="B374" s="155">
        <v>9</v>
      </c>
      <c r="C374" s="219">
        <v>17846.17890489594</v>
      </c>
      <c r="D374" s="117">
        <v>1686.1097954321101</v>
      </c>
      <c r="E374">
        <f t="shared" si="5"/>
        <v>2124.4983422444589</v>
      </c>
    </row>
    <row r="375" spans="1:5" x14ac:dyDescent="0.25">
      <c r="A375" s="113" t="s">
        <v>1837</v>
      </c>
      <c r="B375" s="155">
        <v>9</v>
      </c>
      <c r="C375" s="219">
        <v>34951.2710975808</v>
      </c>
      <c r="D375" s="117">
        <v>3081.75184404633</v>
      </c>
      <c r="E375">
        <f t="shared" si="5"/>
        <v>3883.0073234983761</v>
      </c>
    </row>
    <row r="376" spans="1:5" x14ac:dyDescent="0.25">
      <c r="A376" s="113" t="s">
        <v>1838</v>
      </c>
      <c r="B376" s="155">
        <v>9</v>
      </c>
      <c r="C376" s="219">
        <v>32268.49077397459</v>
      </c>
      <c r="D376" s="117">
        <v>2738.76977495035</v>
      </c>
      <c r="E376">
        <f t="shared" si="5"/>
        <v>3450.8499164374412</v>
      </c>
    </row>
    <row r="377" spans="1:5" x14ac:dyDescent="0.25">
      <c r="A377" s="113" t="s">
        <v>1839</v>
      </c>
      <c r="B377" s="155">
        <v>9</v>
      </c>
      <c r="C377" s="219">
        <v>34590.138706358099</v>
      </c>
      <c r="D377" s="117">
        <v>3024.1946750063498</v>
      </c>
      <c r="E377">
        <f t="shared" si="5"/>
        <v>3810.4852905080011</v>
      </c>
    </row>
    <row r="378" spans="1:5" x14ac:dyDescent="0.25">
      <c r="A378" s="113" t="s">
        <v>1840</v>
      </c>
      <c r="B378" s="155">
        <v>9</v>
      </c>
      <c r="C378" s="219">
        <v>18921.31128782067</v>
      </c>
      <c r="D378" s="117">
        <v>1426.68480148925</v>
      </c>
      <c r="E378">
        <f t="shared" si="5"/>
        <v>1797.6228498764551</v>
      </c>
    </row>
    <row r="379" spans="1:5" x14ac:dyDescent="0.25">
      <c r="A379" s="113" t="s">
        <v>1841</v>
      </c>
      <c r="B379" s="155">
        <v>9</v>
      </c>
      <c r="C379" s="219">
        <v>48082.755113270337</v>
      </c>
      <c r="D379" s="117">
        <v>4026.7424127366398</v>
      </c>
      <c r="E379">
        <f t="shared" si="5"/>
        <v>5073.6954400481654</v>
      </c>
    </row>
    <row r="380" spans="1:5" x14ac:dyDescent="0.25">
      <c r="A380" s="113" t="s">
        <v>1842</v>
      </c>
      <c r="B380" s="155">
        <v>9</v>
      </c>
      <c r="C380" s="219">
        <v>68155.82164098155</v>
      </c>
      <c r="D380" s="117">
        <v>6199.0856716853204</v>
      </c>
      <c r="E380">
        <f t="shared" si="5"/>
        <v>7810.8479463235044</v>
      </c>
    </row>
    <row r="381" spans="1:5" x14ac:dyDescent="0.25">
      <c r="A381" s="113" t="s">
        <v>1843</v>
      </c>
      <c r="B381" s="155">
        <v>9</v>
      </c>
      <c r="C381" s="219">
        <v>19485.193494777835</v>
      </c>
      <c r="D381" s="117">
        <v>1777.1405047129599</v>
      </c>
      <c r="E381">
        <f t="shared" si="5"/>
        <v>2239.1970359383295</v>
      </c>
    </row>
    <row r="382" spans="1:5" x14ac:dyDescent="0.25">
      <c r="A382" s="113" t="s">
        <v>1844</v>
      </c>
      <c r="B382" s="155">
        <v>9</v>
      </c>
      <c r="C382" s="219">
        <v>34277.487145578547</v>
      </c>
      <c r="D382" s="117">
        <v>2967.9655650353302</v>
      </c>
      <c r="E382">
        <f t="shared" si="5"/>
        <v>3739.6366119445161</v>
      </c>
    </row>
    <row r="383" spans="1:5" x14ac:dyDescent="0.25">
      <c r="A383" s="113" t="s">
        <v>1845</v>
      </c>
      <c r="B383" s="155">
        <v>9</v>
      </c>
      <c r="C383" s="219">
        <v>34167.720081243948</v>
      </c>
      <c r="D383" s="117">
        <v>2910.3056735110099</v>
      </c>
      <c r="E383">
        <f t="shared" si="5"/>
        <v>3666.9851486238726</v>
      </c>
    </row>
    <row r="384" spans="1:5" x14ac:dyDescent="0.25">
      <c r="A384" s="113" t="s">
        <v>1846</v>
      </c>
      <c r="B384" s="155">
        <v>9</v>
      </c>
      <c r="C384" s="219">
        <v>54103.622516393836</v>
      </c>
      <c r="D384" s="117">
        <v>3886.0578324580501</v>
      </c>
      <c r="E384">
        <f t="shared" si="5"/>
        <v>4896.4328688971436</v>
      </c>
    </row>
    <row r="385" spans="1:5" x14ac:dyDescent="0.25">
      <c r="A385" s="113" t="s">
        <v>1847</v>
      </c>
      <c r="B385" s="155">
        <v>9</v>
      </c>
      <c r="C385" s="219">
        <v>30387.108767300328</v>
      </c>
      <c r="D385" s="117">
        <v>3607.2705659151402</v>
      </c>
      <c r="E385">
        <f t="shared" si="5"/>
        <v>4545.1609130530769</v>
      </c>
    </row>
    <row r="386" spans="1:5" x14ac:dyDescent="0.25">
      <c r="A386" s="113" t="s">
        <v>1848</v>
      </c>
      <c r="B386" s="155">
        <v>9</v>
      </c>
      <c r="C386" s="219">
        <v>35371.590788246111</v>
      </c>
      <c r="D386" s="117">
        <v>3349.76961020709</v>
      </c>
      <c r="E386">
        <f t="shared" si="5"/>
        <v>4220.7097088609335</v>
      </c>
    </row>
    <row r="387" spans="1:5" x14ac:dyDescent="0.25">
      <c r="A387" s="113" t="s">
        <v>1849</v>
      </c>
      <c r="B387" s="155">
        <v>9</v>
      </c>
      <c r="C387" s="219">
        <v>30506.375635663251</v>
      </c>
      <c r="D387" s="117">
        <v>2575.0622581664102</v>
      </c>
      <c r="E387">
        <f t="shared" si="5"/>
        <v>3244.5784452896769</v>
      </c>
    </row>
    <row r="388" spans="1:5" x14ac:dyDescent="0.25">
      <c r="A388" s="113" t="s">
        <v>1850</v>
      </c>
      <c r="B388" s="155">
        <v>9</v>
      </c>
      <c r="C388" s="219">
        <v>33700.419597944776</v>
      </c>
      <c r="D388" s="117">
        <v>3337.9107584021999</v>
      </c>
      <c r="E388">
        <f t="shared" si="5"/>
        <v>4205.7675555867718</v>
      </c>
    </row>
    <row r="389" spans="1:5" x14ac:dyDescent="0.25">
      <c r="A389" s="113" t="s">
        <v>1851</v>
      </c>
      <c r="B389" s="155">
        <v>9</v>
      </c>
      <c r="C389" s="219">
        <v>45913.096748366101</v>
      </c>
      <c r="D389" s="117">
        <v>2751.9753233531001</v>
      </c>
      <c r="E389">
        <f t="shared" si="5"/>
        <v>3467.4889074249058</v>
      </c>
    </row>
    <row r="390" spans="1:5" x14ac:dyDescent="0.25">
      <c r="A390" s="113" t="s">
        <v>1852</v>
      </c>
      <c r="B390" s="155">
        <v>9</v>
      </c>
      <c r="C390" s="219">
        <v>45181.295003826221</v>
      </c>
      <c r="D390" s="117">
        <v>3021.4682314166898</v>
      </c>
      <c r="E390">
        <f t="shared" si="5"/>
        <v>3807.0499715850292</v>
      </c>
    </row>
    <row r="391" spans="1:5" x14ac:dyDescent="0.25">
      <c r="A391" s="113" t="s">
        <v>1853</v>
      </c>
      <c r="B391" s="155">
        <v>9</v>
      </c>
      <c r="C391" s="219">
        <v>42298.90488181261</v>
      </c>
      <c r="D391" s="117">
        <v>3126.12172396603</v>
      </c>
      <c r="E391">
        <f t="shared" si="5"/>
        <v>3938.913372197198</v>
      </c>
    </row>
    <row r="392" spans="1:5" x14ac:dyDescent="0.25">
      <c r="A392" s="113" t="s">
        <v>1854</v>
      </c>
      <c r="B392" s="155">
        <v>9</v>
      </c>
      <c r="C392" s="219">
        <v>41550.280009330607</v>
      </c>
      <c r="D392" s="117">
        <v>2703.01977223412</v>
      </c>
      <c r="E392">
        <f t="shared" si="5"/>
        <v>3405.8049130149911</v>
      </c>
    </row>
    <row r="393" spans="1:5" x14ac:dyDescent="0.25">
      <c r="A393" s="113" t="s">
        <v>1855</v>
      </c>
      <c r="B393" s="155">
        <v>9</v>
      </c>
      <c r="C393" s="219">
        <v>18311.791280689373</v>
      </c>
      <c r="D393" s="117">
        <v>1733.6439416154401</v>
      </c>
      <c r="E393">
        <f t="shared" si="5"/>
        <v>2184.3913664354545</v>
      </c>
    </row>
    <row r="394" spans="1:5" x14ac:dyDescent="0.25">
      <c r="A394" s="113" t="s">
        <v>1856</v>
      </c>
      <c r="B394" s="155">
        <v>10</v>
      </c>
      <c r="C394" s="219">
        <v>19357.456746490698</v>
      </c>
      <c r="D394" s="117">
        <v>1957.56260450636</v>
      </c>
      <c r="E394">
        <f t="shared" si="5"/>
        <v>2466.5288816780135</v>
      </c>
    </row>
    <row r="395" spans="1:5" x14ac:dyDescent="0.25">
      <c r="A395" s="113" t="s">
        <v>1857</v>
      </c>
      <c r="B395" s="155">
        <v>10</v>
      </c>
      <c r="C395" s="219">
        <v>16865.061267595192</v>
      </c>
      <c r="D395" s="117">
        <v>1571.9993091045401</v>
      </c>
      <c r="E395">
        <f t="shared" si="5"/>
        <v>1980.7191294717206</v>
      </c>
    </row>
    <row r="396" spans="1:5" x14ac:dyDescent="0.25">
      <c r="A396" s="113" t="s">
        <v>1858</v>
      </c>
      <c r="B396" s="155">
        <v>10</v>
      </c>
      <c r="C396" s="219">
        <v>31721.590813070521</v>
      </c>
      <c r="D396" s="117">
        <v>3348.6211666713498</v>
      </c>
      <c r="E396">
        <f t="shared" si="5"/>
        <v>4219.2626700059009</v>
      </c>
    </row>
    <row r="397" spans="1:5" x14ac:dyDescent="0.25">
      <c r="A397" s="113" t="s">
        <v>1859</v>
      </c>
      <c r="B397" s="155">
        <v>10</v>
      </c>
      <c r="C397" s="219">
        <v>36957.020031930617</v>
      </c>
      <c r="D397" s="117">
        <v>3443.74617751799</v>
      </c>
      <c r="E397">
        <f t="shared" si="5"/>
        <v>4339.1201836726668</v>
      </c>
    </row>
    <row r="398" spans="1:5" x14ac:dyDescent="0.25">
      <c r="A398" s="113" t="s">
        <v>1860</v>
      </c>
      <c r="B398" s="155">
        <v>10</v>
      </c>
      <c r="C398" s="219">
        <v>19287.044811873184</v>
      </c>
      <c r="D398" s="117">
        <v>2194.3123367489002</v>
      </c>
      <c r="E398">
        <f t="shared" si="5"/>
        <v>2764.833544303614</v>
      </c>
    </row>
    <row r="399" spans="1:5" x14ac:dyDescent="0.25">
      <c r="A399" s="113" t="s">
        <v>1861</v>
      </c>
      <c r="B399" s="155">
        <v>10</v>
      </c>
      <c r="C399" s="219">
        <v>53523.877990436726</v>
      </c>
      <c r="D399" s="117">
        <v>5717.7019817954197</v>
      </c>
      <c r="E399">
        <f t="shared" ref="E399:E409" si="6">D399*1.2*1.05</f>
        <v>7204.3044970622286</v>
      </c>
    </row>
    <row r="400" spans="1:5" x14ac:dyDescent="0.25">
      <c r="A400" s="113" t="s">
        <v>1862</v>
      </c>
      <c r="B400" s="155">
        <v>10</v>
      </c>
      <c r="C400" s="219">
        <v>58524.95221589967</v>
      </c>
      <c r="D400" s="117">
        <v>6030.1994272043503</v>
      </c>
      <c r="E400">
        <f t="shared" si="6"/>
        <v>7598.0512782774813</v>
      </c>
    </row>
    <row r="401" spans="1:5" x14ac:dyDescent="0.25">
      <c r="A401" s="113" t="s">
        <v>1863</v>
      </c>
      <c r="B401" s="155">
        <v>10</v>
      </c>
      <c r="C401" s="219">
        <v>53568.422308497626</v>
      </c>
      <c r="D401" s="117">
        <v>5263.96063044522</v>
      </c>
      <c r="E401">
        <f t="shared" si="6"/>
        <v>6632.5903943609765</v>
      </c>
    </row>
    <row r="402" spans="1:5" x14ac:dyDescent="0.25">
      <c r="A402" s="113" t="s">
        <v>1864</v>
      </c>
      <c r="B402" s="155">
        <v>10</v>
      </c>
      <c r="C402" s="219">
        <v>38691.17879861164</v>
      </c>
      <c r="D402" s="117">
        <v>3419.1347476688402</v>
      </c>
      <c r="E402">
        <f t="shared" si="6"/>
        <v>4308.1097820627383</v>
      </c>
    </row>
    <row r="403" spans="1:5" x14ac:dyDescent="0.25">
      <c r="A403" s="113" t="s">
        <v>1865</v>
      </c>
      <c r="B403" s="155">
        <v>10</v>
      </c>
      <c r="C403" s="219">
        <v>51924.880147530879</v>
      </c>
      <c r="D403" s="117">
        <v>5617.0656359450204</v>
      </c>
      <c r="E403">
        <f t="shared" si="6"/>
        <v>7077.5027012907258</v>
      </c>
    </row>
    <row r="404" spans="1:5" x14ac:dyDescent="0.25">
      <c r="A404" s="113" t="s">
        <v>1866</v>
      </c>
      <c r="B404" s="155">
        <v>10</v>
      </c>
      <c r="C404" s="219">
        <v>35366.10103679054</v>
      </c>
      <c r="D404" s="117">
        <v>3559.9757099210301</v>
      </c>
      <c r="E404">
        <f t="shared" si="6"/>
        <v>4485.5693945004978</v>
      </c>
    </row>
    <row r="405" spans="1:5" x14ac:dyDescent="0.25">
      <c r="A405" s="113" t="s">
        <v>1867</v>
      </c>
      <c r="B405" s="155">
        <v>10</v>
      </c>
      <c r="C405" s="219">
        <v>47851.879394589472</v>
      </c>
      <c r="D405" s="117">
        <v>4770.5877335793202</v>
      </c>
      <c r="E405">
        <f t="shared" si="6"/>
        <v>6010.9405443099431</v>
      </c>
    </row>
    <row r="406" spans="1:5" x14ac:dyDescent="0.25">
      <c r="A406" s="113" t="s">
        <v>1868</v>
      </c>
      <c r="B406" s="155">
        <v>10</v>
      </c>
      <c r="C406" s="219">
        <v>69148.810564843559</v>
      </c>
      <c r="D406" s="117">
        <v>6408.4677253361497</v>
      </c>
      <c r="E406">
        <f t="shared" si="6"/>
        <v>8074.6693339235489</v>
      </c>
    </row>
    <row r="407" spans="1:5" x14ac:dyDescent="0.25">
      <c r="A407" s="113" t="s">
        <v>1869</v>
      </c>
      <c r="B407" s="155">
        <v>14</v>
      </c>
      <c r="C407" s="219">
        <v>31610.54419430485</v>
      </c>
      <c r="D407" s="117">
        <v>3146.32557075363</v>
      </c>
      <c r="E407">
        <f t="shared" si="6"/>
        <v>3964.3702191495736</v>
      </c>
    </row>
    <row r="408" spans="1:5" x14ac:dyDescent="0.25">
      <c r="A408" s="113" t="s">
        <v>1870</v>
      </c>
      <c r="B408" s="155">
        <v>14</v>
      </c>
      <c r="C408" s="219">
        <v>33875.864928917763</v>
      </c>
      <c r="D408" s="117">
        <v>3970.9654676996602</v>
      </c>
      <c r="E408">
        <f t="shared" si="6"/>
        <v>5003.4164893015723</v>
      </c>
    </row>
    <row r="409" spans="1:5" x14ac:dyDescent="0.25">
      <c r="A409" s="113" t="s">
        <v>1871</v>
      </c>
      <c r="B409" s="155">
        <v>16</v>
      </c>
      <c r="C409" s="219">
        <v>40918.034289011477</v>
      </c>
      <c r="D409" s="117">
        <v>4530.2666721019496</v>
      </c>
      <c r="E409">
        <f t="shared" si="6"/>
        <v>5708.1360068484564</v>
      </c>
    </row>
    <row r="410" spans="1:5" ht="15.75" thickBot="1" x14ac:dyDescent="0.3">
      <c r="A410" s="163" t="s">
        <v>2319</v>
      </c>
      <c r="B410" s="163"/>
      <c r="C410" s="242">
        <v>6797186.7093672864</v>
      </c>
      <c r="D410" s="146">
        <v>572122.71950734511</v>
      </c>
      <c r="E410" s="146">
        <f>SUM(E10:E409)</f>
        <v>720874.62657925452</v>
      </c>
    </row>
    <row r="411" spans="1:5" x14ac:dyDescent="0.25">
      <c r="A411" s="179"/>
      <c r="B411" s="180"/>
      <c r="C411" s="182">
        <v>6830739.6397880157</v>
      </c>
      <c r="D411" s="178">
        <v>686547.26340881409</v>
      </c>
    </row>
    <row r="412" spans="1:5" x14ac:dyDescent="0.25">
      <c r="A412" s="92"/>
      <c r="C412" s="92">
        <v>-33552.930420729332</v>
      </c>
      <c r="D412" s="84">
        <v>686547.26016020868</v>
      </c>
    </row>
    <row r="413" spans="1:5" x14ac:dyDescent="0.25">
      <c r="C413" s="381">
        <v>6.731993878420143</v>
      </c>
      <c r="D413" s="84"/>
    </row>
    <row r="414" spans="1:5" x14ac:dyDescent="0.25">
      <c r="C414" s="89">
        <v>4.97</v>
      </c>
    </row>
    <row r="415" spans="1:5" x14ac:dyDescent="0.25">
      <c r="C415" s="380">
        <v>1.3545259312716587</v>
      </c>
    </row>
    <row r="416" spans="1:5" x14ac:dyDescent="0.25">
      <c r="A416" s="187" t="s">
        <v>2212</v>
      </c>
      <c r="B416" s="188"/>
    </row>
    <row r="417" spans="1:4" x14ac:dyDescent="0.25">
      <c r="A417" s="187" t="s">
        <v>2215</v>
      </c>
      <c r="B417" s="188"/>
      <c r="C417" s="92">
        <v>81968875.677456185</v>
      </c>
    </row>
    <row r="418" spans="1:4" x14ac:dyDescent="0.25">
      <c r="A418" s="187" t="s">
        <v>2217</v>
      </c>
      <c r="B418" s="188"/>
      <c r="C418" s="92"/>
    </row>
    <row r="419" spans="1:4" x14ac:dyDescent="0.25">
      <c r="C419" s="92">
        <v>81968875.67745623</v>
      </c>
    </row>
    <row r="424" spans="1:4" x14ac:dyDescent="0.25">
      <c r="A424" s="113" t="s">
        <v>1548</v>
      </c>
      <c r="B424" s="155">
        <v>1</v>
      </c>
      <c r="C424" s="385">
        <v>154.68373182634843</v>
      </c>
      <c r="D424" s="453">
        <v>0</v>
      </c>
    </row>
    <row r="425" spans="1:4" x14ac:dyDescent="0.25">
      <c r="A425" s="113" t="s">
        <v>2782</v>
      </c>
      <c r="B425" s="155"/>
      <c r="C425" s="458">
        <v>109.69281988206716</v>
      </c>
      <c r="D425" s="453"/>
    </row>
    <row r="426" spans="1:4" x14ac:dyDescent="0.25">
      <c r="A426" s="113" t="s">
        <v>1549</v>
      </c>
      <c r="B426" s="155">
        <v>1</v>
      </c>
      <c r="C426" s="385">
        <v>340.62792162286377</v>
      </c>
      <c r="D426" s="453">
        <v>0</v>
      </c>
    </row>
    <row r="427" spans="1:4" x14ac:dyDescent="0.25">
      <c r="A427" s="113" t="s">
        <v>2783</v>
      </c>
      <c r="B427" s="155"/>
      <c r="C427" s="458">
        <v>205.02062778463579</v>
      </c>
      <c r="D427" s="453"/>
    </row>
    <row r="428" spans="1:4" x14ac:dyDescent="0.25">
      <c r="A428" s="113" t="s">
        <v>1550</v>
      </c>
      <c r="B428" s="155">
        <v>1</v>
      </c>
      <c r="C428" s="385">
        <v>355.94639998350698</v>
      </c>
      <c r="D428" s="453">
        <v>0</v>
      </c>
    </row>
    <row r="429" spans="1:4" x14ac:dyDescent="0.25">
      <c r="A429" s="113" t="s">
        <v>2784</v>
      </c>
      <c r="B429" s="155"/>
      <c r="C429" s="458">
        <v>257.26217176091205</v>
      </c>
      <c r="D429" s="453"/>
    </row>
    <row r="430" spans="1:4" x14ac:dyDescent="0.25">
      <c r="A430" s="113" t="s">
        <v>1492</v>
      </c>
      <c r="B430" s="155">
        <v>1</v>
      </c>
      <c r="C430" s="385">
        <v>534.7374056983241</v>
      </c>
      <c r="D430" s="453">
        <v>0</v>
      </c>
    </row>
    <row r="431" spans="1:4" ht="24" x14ac:dyDescent="0.25">
      <c r="A431" s="113" t="s">
        <v>2761</v>
      </c>
      <c r="B431" s="188"/>
      <c r="C431" s="455">
        <v>377.94280410716402</v>
      </c>
      <c r="D431" s="86"/>
    </row>
    <row r="432" spans="1:4" x14ac:dyDescent="0.25">
      <c r="A432" s="113" t="s">
        <v>1497</v>
      </c>
      <c r="B432" s="155">
        <v>1</v>
      </c>
      <c r="C432" s="385">
        <v>277.80565878634047</v>
      </c>
      <c r="D432" s="453">
        <v>0</v>
      </c>
    </row>
    <row r="433" spans="1:4" x14ac:dyDescent="0.25">
      <c r="A433" s="113" t="s">
        <v>2762</v>
      </c>
      <c r="B433" s="188"/>
      <c r="C433" s="455">
        <v>169.7272734999822</v>
      </c>
      <c r="D433" s="86"/>
    </row>
    <row r="434" spans="1:4" x14ac:dyDescent="0.25">
      <c r="A434" s="113" t="s">
        <v>1503</v>
      </c>
      <c r="B434" s="155">
        <v>1</v>
      </c>
      <c r="C434" s="385">
        <v>873.81200828590647</v>
      </c>
      <c r="D434" s="453">
        <v>0</v>
      </c>
    </row>
    <row r="435" spans="1:4" x14ac:dyDescent="0.25">
      <c r="A435" s="113" t="s">
        <v>2763</v>
      </c>
      <c r="B435" s="188"/>
      <c r="C435" s="455">
        <v>597.45078476060519</v>
      </c>
      <c r="D435" s="86"/>
    </row>
    <row r="436" spans="1:4" x14ac:dyDescent="0.25">
      <c r="A436" s="113" t="s">
        <v>1505</v>
      </c>
      <c r="B436" s="155">
        <v>1</v>
      </c>
      <c r="C436" s="385">
        <v>665.66264898135466</v>
      </c>
      <c r="D436" s="453">
        <v>0</v>
      </c>
    </row>
    <row r="437" spans="1:4" x14ac:dyDescent="0.25">
      <c r="A437" s="113" t="s">
        <v>2764</v>
      </c>
      <c r="B437" s="188"/>
      <c r="C437" s="455">
        <v>473.45160930771516</v>
      </c>
      <c r="D437" s="86"/>
    </row>
    <row r="438" spans="1:4" x14ac:dyDescent="0.25">
      <c r="A438" s="113" t="s">
        <v>1512</v>
      </c>
      <c r="B438" s="155">
        <v>1</v>
      </c>
      <c r="C438" s="385">
        <v>938.60758097350049</v>
      </c>
      <c r="D438" s="453">
        <v>0</v>
      </c>
    </row>
    <row r="439" spans="1:4" x14ac:dyDescent="0.25">
      <c r="A439" s="113" t="s">
        <v>2765</v>
      </c>
      <c r="B439" s="188"/>
      <c r="C439" s="455">
        <v>629.66249767197155</v>
      </c>
      <c r="D439" s="86"/>
    </row>
    <row r="440" spans="1:4" x14ac:dyDescent="0.25">
      <c r="A440" s="113" t="s">
        <v>1514</v>
      </c>
      <c r="B440" s="155">
        <v>1</v>
      </c>
      <c r="C440" s="385">
        <v>532.03752077294905</v>
      </c>
      <c r="D440" s="453">
        <v>0</v>
      </c>
    </row>
    <row r="441" spans="1:4" x14ac:dyDescent="0.25">
      <c r="A441" s="113" t="s">
        <v>2766</v>
      </c>
      <c r="B441" s="188"/>
      <c r="C441" s="455">
        <v>299.9365630341278</v>
      </c>
      <c r="D441" s="86"/>
    </row>
    <row r="442" spans="1:4" x14ac:dyDescent="0.25">
      <c r="A442" s="113" t="s">
        <v>1518</v>
      </c>
      <c r="B442" s="155">
        <v>1</v>
      </c>
      <c r="C442" s="385">
        <v>476.90396945061309</v>
      </c>
      <c r="D442" s="453">
        <v>0</v>
      </c>
    </row>
    <row r="443" spans="1:4" x14ac:dyDescent="0.25">
      <c r="A443" s="113" t="s">
        <v>2767</v>
      </c>
      <c r="B443" s="188"/>
      <c r="C443" s="455">
        <v>287.73993668986384</v>
      </c>
      <c r="D443" s="86"/>
    </row>
    <row r="444" spans="1:4" x14ac:dyDescent="0.25">
      <c r="A444" s="113" t="s">
        <v>1521</v>
      </c>
      <c r="B444" s="155">
        <v>1</v>
      </c>
      <c r="C444" s="385">
        <v>711.61723975540565</v>
      </c>
      <c r="D444" s="453">
        <v>0</v>
      </c>
    </row>
    <row r="445" spans="1:4" x14ac:dyDescent="0.25">
      <c r="A445" s="113" t="s">
        <v>2768</v>
      </c>
      <c r="B445" s="188"/>
      <c r="C445" s="455">
        <v>516.87893658734572</v>
      </c>
      <c r="D445" s="86"/>
    </row>
    <row r="446" spans="1:4" x14ac:dyDescent="0.25">
      <c r="A446" s="113" t="s">
        <v>1537</v>
      </c>
      <c r="B446" s="155">
        <v>1</v>
      </c>
      <c r="C446" s="385">
        <v>432.12103667393677</v>
      </c>
      <c r="D446" s="453">
        <v>0</v>
      </c>
    </row>
    <row r="447" spans="1:4" x14ac:dyDescent="0.25">
      <c r="A447" s="113" t="s">
        <v>2769</v>
      </c>
      <c r="B447" s="188"/>
      <c r="C447" s="455">
        <v>310.54843117876362</v>
      </c>
      <c r="D447" s="86"/>
    </row>
    <row r="448" spans="1:4" x14ac:dyDescent="0.25">
      <c r="A448" s="113" t="s">
        <v>1538</v>
      </c>
      <c r="B448" s="155">
        <v>1</v>
      </c>
      <c r="C448" s="385">
        <v>377.01758111801462</v>
      </c>
      <c r="D448" s="453">
        <v>0</v>
      </c>
    </row>
    <row r="449" spans="1:4" x14ac:dyDescent="0.25">
      <c r="A449" s="113" t="s">
        <v>2770</v>
      </c>
      <c r="B449" s="188"/>
      <c r="C449" s="455">
        <v>281.20459575420114</v>
      </c>
      <c r="D449" s="86"/>
    </row>
    <row r="450" spans="1:4" x14ac:dyDescent="0.25">
      <c r="A450" s="113" t="s">
        <v>1544</v>
      </c>
      <c r="B450" s="155">
        <v>1</v>
      </c>
      <c r="C450" s="385">
        <v>493.77570230165787</v>
      </c>
      <c r="D450" s="453">
        <v>0</v>
      </c>
    </row>
    <row r="451" spans="1:4" x14ac:dyDescent="0.25">
      <c r="A451" s="113" t="s">
        <v>2771</v>
      </c>
      <c r="B451" s="188"/>
      <c r="C451" s="455">
        <v>328.41901104730039</v>
      </c>
      <c r="D451" s="86"/>
    </row>
    <row r="452" spans="1:4" x14ac:dyDescent="0.25">
      <c r="A452" s="113" t="s">
        <v>1546</v>
      </c>
      <c r="B452" s="155">
        <v>1</v>
      </c>
      <c r="C452" s="385">
        <v>587.03384667231421</v>
      </c>
      <c r="D452" s="453">
        <v>0</v>
      </c>
    </row>
    <row r="453" spans="1:4" x14ac:dyDescent="0.25">
      <c r="A453" s="113" t="s">
        <v>2772</v>
      </c>
      <c r="B453" s="188"/>
      <c r="C453" s="455">
        <v>419.66917143244234</v>
      </c>
      <c r="D453" s="86"/>
    </row>
    <row r="454" spans="1:4" x14ac:dyDescent="0.25">
      <c r="A454" s="113" t="s">
        <v>1551</v>
      </c>
      <c r="B454" s="155">
        <v>1</v>
      </c>
      <c r="C454" s="385">
        <v>375.3833761250043</v>
      </c>
      <c r="D454" s="453">
        <v>0</v>
      </c>
    </row>
    <row r="455" spans="1:4" x14ac:dyDescent="0.25">
      <c r="A455" s="113" t="s">
        <v>2773</v>
      </c>
      <c r="B455" s="188"/>
      <c r="C455" s="455">
        <v>274.28743031854003</v>
      </c>
      <c r="D455" s="86"/>
    </row>
    <row r="456" spans="1:4" x14ac:dyDescent="0.25">
      <c r="A456" s="113" t="s">
        <v>1554</v>
      </c>
      <c r="B456" s="155">
        <v>1</v>
      </c>
      <c r="C456" s="385">
        <v>405.99151450577671</v>
      </c>
      <c r="D456" s="453">
        <v>0</v>
      </c>
    </row>
    <row r="457" spans="1:4" x14ac:dyDescent="0.25">
      <c r="A457" s="113" t="s">
        <v>2774</v>
      </c>
      <c r="B457" s="188"/>
      <c r="C457" s="455">
        <v>282.97802226243459</v>
      </c>
      <c r="D457" s="86"/>
    </row>
    <row r="458" spans="1:4" x14ac:dyDescent="0.25">
      <c r="A458" s="113" t="s">
        <v>1565</v>
      </c>
      <c r="B458" s="155">
        <v>1</v>
      </c>
      <c r="C458" s="385">
        <v>440.51624455677273</v>
      </c>
      <c r="D458" s="453">
        <v>0</v>
      </c>
    </row>
    <row r="459" spans="1:4" x14ac:dyDescent="0.25">
      <c r="A459" s="113" t="s">
        <v>2775</v>
      </c>
      <c r="B459" s="188"/>
      <c r="C459" s="455">
        <v>287.47059539191173</v>
      </c>
      <c r="D459" s="86"/>
    </row>
    <row r="460" spans="1:4" x14ac:dyDescent="0.25">
      <c r="A460" s="113" t="s">
        <v>1507</v>
      </c>
      <c r="B460" s="155">
        <v>1</v>
      </c>
      <c r="C460" s="385">
        <v>426.30049304329219</v>
      </c>
      <c r="D460" s="453">
        <v>0</v>
      </c>
    </row>
    <row r="461" spans="1:4" x14ac:dyDescent="0.25">
      <c r="A461" s="113" t="s">
        <v>2776</v>
      </c>
      <c r="B461" s="188"/>
      <c r="C461" s="455">
        <v>300.10871521568407</v>
      </c>
      <c r="D461" s="86"/>
    </row>
    <row r="462" spans="1:4" x14ac:dyDescent="0.25">
      <c r="A462" s="113" t="s">
        <v>1513</v>
      </c>
      <c r="B462" s="155">
        <v>1</v>
      </c>
      <c r="C462" s="385">
        <v>329.52106767269396</v>
      </c>
      <c r="D462" s="453">
        <v>0</v>
      </c>
    </row>
    <row r="463" spans="1:4" x14ac:dyDescent="0.25">
      <c r="A463" s="113" t="s">
        <v>2777</v>
      </c>
      <c r="B463" s="188"/>
      <c r="C463" s="455">
        <v>238.13685907293583</v>
      </c>
      <c r="D463" s="86"/>
    </row>
    <row r="464" spans="1:4" x14ac:dyDescent="0.25">
      <c r="A464" s="113" t="s">
        <v>1567</v>
      </c>
      <c r="B464" s="155">
        <v>1</v>
      </c>
      <c r="C464" s="385">
        <v>331.21870407941537</v>
      </c>
      <c r="D464" s="453">
        <v>0</v>
      </c>
    </row>
    <row r="465" spans="1:4" x14ac:dyDescent="0.25">
      <c r="A465" s="113" t="s">
        <v>2778</v>
      </c>
      <c r="B465" s="188"/>
      <c r="C465" s="455">
        <v>258.62303491286792</v>
      </c>
      <c r="D465" s="86"/>
    </row>
    <row r="466" spans="1:4" x14ac:dyDescent="0.25">
      <c r="A466" s="113" t="s">
        <v>1568</v>
      </c>
      <c r="B466" s="155">
        <v>1</v>
      </c>
      <c r="C466" s="385">
        <v>313.37130261853855</v>
      </c>
      <c r="D466" s="453">
        <v>0</v>
      </c>
    </row>
    <row r="467" spans="1:4" x14ac:dyDescent="0.25">
      <c r="A467" s="113" t="s">
        <v>2779</v>
      </c>
      <c r="B467" s="188"/>
      <c r="C467" s="455">
        <v>172.6092739259843</v>
      </c>
      <c r="D467" s="86"/>
    </row>
    <row r="468" spans="1:4" x14ac:dyDescent="0.25">
      <c r="A468" s="113" t="s">
        <v>1573</v>
      </c>
      <c r="B468" s="155">
        <v>1</v>
      </c>
      <c r="C468" s="385">
        <v>450.26513760414952</v>
      </c>
      <c r="D468" s="453">
        <v>0</v>
      </c>
    </row>
    <row r="469" spans="1:4" x14ac:dyDescent="0.25">
      <c r="A469" s="113" t="s">
        <v>2780</v>
      </c>
      <c r="B469" s="188"/>
      <c r="C469" s="455">
        <v>324.91195459709496</v>
      </c>
      <c r="D469" s="86"/>
    </row>
    <row r="470" spans="1:4" x14ac:dyDescent="0.25">
      <c r="A470" s="113" t="s">
        <v>1574</v>
      </c>
      <c r="B470" s="155">
        <v>1</v>
      </c>
      <c r="C470" s="385">
        <v>407.04940316396926</v>
      </c>
      <c r="D470" s="453">
        <v>0</v>
      </c>
    </row>
    <row r="471" spans="1:4" x14ac:dyDescent="0.25">
      <c r="A471" s="113" t="s">
        <v>2781</v>
      </c>
      <c r="B471" s="188"/>
      <c r="C471" s="455">
        <v>276.75035625150929</v>
      </c>
      <c r="D471" s="86"/>
    </row>
    <row r="472" spans="1:4" x14ac:dyDescent="0.25">
      <c r="A472" s="113" t="s">
        <v>1575</v>
      </c>
      <c r="B472" s="155">
        <v>1</v>
      </c>
      <c r="C472" s="385">
        <v>443.32532313316301</v>
      </c>
      <c r="D472" s="453">
        <v>0</v>
      </c>
    </row>
    <row r="473" spans="1:4" x14ac:dyDescent="0.25">
      <c r="A473" s="113" t="s">
        <v>2785</v>
      </c>
      <c r="B473" s="188"/>
      <c r="C473" s="455">
        <v>354.47269414950517</v>
      </c>
      <c r="D473" s="86"/>
    </row>
    <row r="474" spans="1:4" x14ac:dyDescent="0.25">
      <c r="A474" s="113" t="s">
        <v>1576</v>
      </c>
      <c r="B474" s="155">
        <v>1</v>
      </c>
      <c r="C474" s="385">
        <v>682.29756534282353</v>
      </c>
      <c r="D474" s="453">
        <v>0</v>
      </c>
    </row>
    <row r="475" spans="1:4" x14ac:dyDescent="0.25">
      <c r="A475" s="113" t="s">
        <v>2786</v>
      </c>
      <c r="B475" s="188"/>
      <c r="C475" s="455">
        <v>560.44599379267549</v>
      </c>
      <c r="D475" s="86"/>
    </row>
    <row r="476" spans="1:4" x14ac:dyDescent="0.25">
      <c r="A476" s="113" t="s">
        <v>1590</v>
      </c>
      <c r="B476" s="155">
        <v>2</v>
      </c>
      <c r="C476" s="385">
        <v>3366.3601488340119</v>
      </c>
      <c r="D476" s="453">
        <v>254.136698483327</v>
      </c>
    </row>
    <row r="477" spans="1:4" x14ac:dyDescent="0.25">
      <c r="A477" s="113" t="s">
        <v>2787</v>
      </c>
      <c r="B477" s="188"/>
      <c r="C477" s="455">
        <v>3099.3366657090628</v>
      </c>
      <c r="D477" s="86"/>
    </row>
    <row r="478" spans="1:4" x14ac:dyDescent="0.25">
      <c r="A478" s="113" t="s">
        <v>1591</v>
      </c>
      <c r="B478" s="155">
        <v>2</v>
      </c>
      <c r="C478" s="385">
        <v>3499.5378272757825</v>
      </c>
      <c r="D478" s="453">
        <v>259.50940777024698</v>
      </c>
    </row>
    <row r="479" spans="1:4" x14ac:dyDescent="0.25">
      <c r="A479" s="113" t="s">
        <v>2788</v>
      </c>
      <c r="B479" s="188"/>
      <c r="C479" s="455">
        <v>3232.890200512833</v>
      </c>
      <c r="D479" s="86"/>
    </row>
    <row r="480" spans="1:4" x14ac:dyDescent="0.25">
      <c r="A480" s="113" t="s">
        <v>1599</v>
      </c>
      <c r="B480" s="155">
        <v>2</v>
      </c>
      <c r="C480" s="385">
        <v>6680.883850396528</v>
      </c>
      <c r="D480" s="453">
        <v>494.63893762134302</v>
      </c>
    </row>
    <row r="481" spans="1:4" ht="24" x14ac:dyDescent="0.25">
      <c r="A481" s="113" t="s">
        <v>2789</v>
      </c>
      <c r="B481" s="188"/>
      <c r="C481" s="455">
        <v>6282.3255772102457</v>
      </c>
      <c r="D481" s="86"/>
    </row>
    <row r="482" spans="1:4" x14ac:dyDescent="0.25">
      <c r="A482" s="113" t="s">
        <v>1602</v>
      </c>
      <c r="B482" s="155">
        <v>2</v>
      </c>
      <c r="C482" s="385">
        <v>4387.6693081621706</v>
      </c>
      <c r="D482" s="453">
        <v>137.73860259803001</v>
      </c>
    </row>
    <row r="483" spans="1:4" ht="24" x14ac:dyDescent="0.25">
      <c r="A483" s="113" t="s">
        <v>2790</v>
      </c>
      <c r="B483" s="188"/>
      <c r="C483" s="455">
        <v>3844.979858195662</v>
      </c>
      <c r="D483" s="86"/>
    </row>
    <row r="484" spans="1:4" x14ac:dyDescent="0.25">
      <c r="A484" s="113" t="s">
        <v>1603</v>
      </c>
      <c r="B484" s="155">
        <v>2</v>
      </c>
      <c r="C484" s="385">
        <v>4035.5365659144823</v>
      </c>
      <c r="D484" s="453">
        <v>186.70458461607001</v>
      </c>
    </row>
    <row r="485" spans="1:4" ht="24" x14ac:dyDescent="0.25">
      <c r="A485" s="113" t="s">
        <v>2791</v>
      </c>
      <c r="B485" s="188"/>
      <c r="C485" s="455">
        <v>3419.0474122866594</v>
      </c>
      <c r="D485" s="86"/>
    </row>
    <row r="486" spans="1:4" x14ac:dyDescent="0.25">
      <c r="A486" s="113" t="s">
        <v>1604</v>
      </c>
      <c r="B486" s="155">
        <v>2</v>
      </c>
      <c r="C486" s="385">
        <v>4467.6973856960612</v>
      </c>
      <c r="D486" s="453">
        <v>195.442814735729</v>
      </c>
    </row>
    <row r="487" spans="1:4" ht="24" x14ac:dyDescent="0.25">
      <c r="A487" s="113" t="s">
        <v>2792</v>
      </c>
      <c r="B487" s="188"/>
      <c r="C487" s="455">
        <v>3821.6954427842802</v>
      </c>
      <c r="D487" s="86"/>
    </row>
    <row r="488" spans="1:4" x14ac:dyDescent="0.25">
      <c r="A488" s="113" t="s">
        <v>1605</v>
      </c>
      <c r="B488" s="155">
        <v>2</v>
      </c>
      <c r="C488" s="385">
        <v>5137.6524726218922</v>
      </c>
      <c r="D488" s="453">
        <v>464.85357127375602</v>
      </c>
    </row>
    <row r="489" spans="1:4" ht="24" x14ac:dyDescent="0.25">
      <c r="A489" s="113" t="s">
        <v>2793</v>
      </c>
      <c r="B489" s="188"/>
      <c r="C489" s="455">
        <v>4617.5253380116046</v>
      </c>
      <c r="D489" s="86"/>
    </row>
    <row r="490" spans="1:4" x14ac:dyDescent="0.25">
      <c r="A490" s="113" t="s">
        <v>1612</v>
      </c>
      <c r="B490" s="155">
        <v>2</v>
      </c>
      <c r="C490" s="385">
        <v>3810.0377679852691</v>
      </c>
      <c r="D490" s="453">
        <v>182.32806781086899</v>
      </c>
    </row>
    <row r="491" spans="1:4" x14ac:dyDescent="0.25">
      <c r="A491" s="113" t="s">
        <v>2794</v>
      </c>
      <c r="B491" s="188"/>
      <c r="C491" s="455">
        <v>3596.465197880103</v>
      </c>
      <c r="D491" s="86"/>
    </row>
    <row r="492" spans="1:4" x14ac:dyDescent="0.25">
      <c r="A492" s="113" t="s">
        <v>1613</v>
      </c>
      <c r="B492" s="155">
        <v>2</v>
      </c>
      <c r="C492" s="385">
        <v>1898.5325361669261</v>
      </c>
      <c r="D492" s="453">
        <v>0</v>
      </c>
    </row>
    <row r="493" spans="1:4" x14ac:dyDescent="0.25">
      <c r="A493" s="113" t="s">
        <v>2795</v>
      </c>
      <c r="B493" s="188"/>
      <c r="C493" s="455">
        <v>1203.6949505315274</v>
      </c>
      <c r="D493" s="86"/>
    </row>
    <row r="494" spans="1:4" x14ac:dyDescent="0.25">
      <c r="A494" s="113" t="s">
        <v>1624</v>
      </c>
      <c r="B494" s="155">
        <v>2</v>
      </c>
      <c r="C494" s="385">
        <v>2099.9206533734487</v>
      </c>
      <c r="D494" s="453">
        <v>148.76482500158301</v>
      </c>
    </row>
    <row r="495" spans="1:4" x14ac:dyDescent="0.25">
      <c r="A495" s="113" t="s">
        <v>2796</v>
      </c>
      <c r="B495" s="188"/>
      <c r="C495" s="455">
        <v>1817.1570023114675</v>
      </c>
      <c r="D495" s="86"/>
    </row>
    <row r="496" spans="1:4" x14ac:dyDescent="0.25">
      <c r="A496" s="113" t="s">
        <v>1633</v>
      </c>
      <c r="B496" s="155">
        <v>2</v>
      </c>
      <c r="C496" s="385">
        <v>1425.5244075891499</v>
      </c>
      <c r="D496" s="453">
        <v>0</v>
      </c>
    </row>
    <row r="497" spans="1:4" x14ac:dyDescent="0.25">
      <c r="A497" s="113" t="s">
        <v>2797</v>
      </c>
      <c r="B497" s="188"/>
      <c r="C497" s="455">
        <v>1159.1264002951161</v>
      </c>
      <c r="D497" s="86"/>
    </row>
    <row r="498" spans="1:4" x14ac:dyDescent="0.25">
      <c r="A498" s="113" t="s">
        <v>1635</v>
      </c>
      <c r="B498" s="155">
        <v>2</v>
      </c>
      <c r="C498" s="385">
        <v>1066.415347132544</v>
      </c>
      <c r="D498" s="453">
        <v>0</v>
      </c>
    </row>
    <row r="499" spans="1:4" ht="24" x14ac:dyDescent="0.25">
      <c r="A499" s="113" t="s">
        <v>2798</v>
      </c>
      <c r="B499" s="188"/>
      <c r="C499" s="455">
        <v>831.21368396039986</v>
      </c>
      <c r="D499" s="86"/>
    </row>
    <row r="500" spans="1:4" x14ac:dyDescent="0.25">
      <c r="A500" s="113" t="s">
        <v>1618</v>
      </c>
      <c r="B500" s="155">
        <v>2</v>
      </c>
      <c r="C500" s="385">
        <v>4339.5804371374761</v>
      </c>
      <c r="D500" s="453">
        <v>151.59079685421599</v>
      </c>
    </row>
    <row r="501" spans="1:4" x14ac:dyDescent="0.25">
      <c r="A501" s="113" t="s">
        <v>2799</v>
      </c>
      <c r="B501" s="188"/>
      <c r="C501" s="455">
        <v>3576.5975589353934</v>
      </c>
      <c r="D501" s="86"/>
    </row>
    <row r="502" spans="1:4" x14ac:dyDescent="0.25">
      <c r="A502" s="113" t="s">
        <v>1621</v>
      </c>
      <c r="B502" s="155">
        <v>2</v>
      </c>
      <c r="C502" s="385">
        <v>3776.4918940594275</v>
      </c>
      <c r="D502" s="453">
        <v>133.325536509931</v>
      </c>
    </row>
    <row r="503" spans="1:4" x14ac:dyDescent="0.25">
      <c r="A503" s="113" t="s">
        <v>2800</v>
      </c>
      <c r="B503" s="188"/>
      <c r="C503" s="455">
        <v>3204.8079711291853</v>
      </c>
      <c r="D503" s="86"/>
    </row>
    <row r="504" spans="1:4" x14ac:dyDescent="0.25">
      <c r="A504" s="113" t="s">
        <v>1622</v>
      </c>
      <c r="B504" s="155">
        <v>2</v>
      </c>
      <c r="C504" s="219">
        <v>4611.7257900661189</v>
      </c>
      <c r="D504" s="117">
        <v>415.807144094975</v>
      </c>
    </row>
    <row r="505" spans="1:4" x14ac:dyDescent="0.25">
      <c r="A505" s="113" t="s">
        <v>2810</v>
      </c>
      <c r="B505" s="155">
        <v>2</v>
      </c>
      <c r="C505" s="219">
        <v>4260.4466953208057</v>
      </c>
      <c r="D505" s="117">
        <v>415.807144094975</v>
      </c>
    </row>
    <row r="506" spans="1:4" x14ac:dyDescent="0.25">
      <c r="A506" s="113" t="s">
        <v>1630</v>
      </c>
      <c r="B506" s="155">
        <v>2</v>
      </c>
      <c r="C506" s="385">
        <v>2307.7901996413302</v>
      </c>
      <c r="D506" s="453">
        <v>151.528717021365</v>
      </c>
    </row>
    <row r="507" spans="1:4" x14ac:dyDescent="0.25">
      <c r="A507" s="113" t="s">
        <v>2801</v>
      </c>
      <c r="B507" s="188"/>
      <c r="C507" s="455">
        <v>2005.363425822921</v>
      </c>
      <c r="D507" s="86"/>
    </row>
    <row r="508" spans="1:4" x14ac:dyDescent="0.25">
      <c r="A508" s="113" t="s">
        <v>1652</v>
      </c>
      <c r="B508" s="155">
        <v>4</v>
      </c>
      <c r="C508" s="385">
        <v>11482.441301461442</v>
      </c>
      <c r="D508" s="453">
        <v>682.86443835537898</v>
      </c>
    </row>
    <row r="509" spans="1:4" ht="24" x14ac:dyDescent="0.25">
      <c r="A509" s="113" t="s">
        <v>2802</v>
      </c>
      <c r="B509" s="188"/>
      <c r="C509" s="455">
        <v>12640.059550652701</v>
      </c>
      <c r="D509" s="86"/>
    </row>
    <row r="510" spans="1:4" x14ac:dyDescent="0.25">
      <c r="A510" s="113" t="s">
        <v>1780</v>
      </c>
      <c r="B510" s="155">
        <v>8</v>
      </c>
      <c r="C510" s="385">
        <v>65093.47718381539</v>
      </c>
      <c r="D510" s="453">
        <v>6278.5396719413002</v>
      </c>
    </row>
    <row r="511" spans="1:4" x14ac:dyDescent="0.25">
      <c r="A511" s="113" t="s">
        <v>2803</v>
      </c>
      <c r="B511" s="188"/>
      <c r="C511" s="455">
        <v>60467.649237912476</v>
      </c>
      <c r="D511" s="86"/>
    </row>
    <row r="512" spans="1:4" x14ac:dyDescent="0.25">
      <c r="A512" s="113" t="s">
        <v>1781</v>
      </c>
      <c r="B512" s="155">
        <v>8</v>
      </c>
      <c r="C512" s="385">
        <v>54661.733868641561</v>
      </c>
      <c r="D512" s="453">
        <v>4588.7989494473704</v>
      </c>
    </row>
    <row r="513" spans="1:4" x14ac:dyDescent="0.25">
      <c r="A513" s="113" t="s">
        <v>2804</v>
      </c>
      <c r="B513" s="188"/>
      <c r="C513" s="455">
        <v>50855.319339247952</v>
      </c>
      <c r="D513" s="86"/>
    </row>
    <row r="514" spans="1:4" x14ac:dyDescent="0.25">
      <c r="A514" s="113" t="s">
        <v>1783</v>
      </c>
      <c r="B514" s="155">
        <v>8</v>
      </c>
      <c r="C514" s="385">
        <v>50710.141898907896</v>
      </c>
      <c r="D514" s="453">
        <v>4924.9776019947403</v>
      </c>
    </row>
    <row r="515" spans="1:4" x14ac:dyDescent="0.25">
      <c r="A515" s="113" t="s">
        <v>2805</v>
      </c>
      <c r="B515" s="188"/>
      <c r="C515" s="455">
        <v>48107.263223535061</v>
      </c>
      <c r="D515" s="86"/>
    </row>
    <row r="516" spans="1:4" x14ac:dyDescent="0.25">
      <c r="A516" s="113" t="s">
        <v>1810</v>
      </c>
      <c r="B516" s="155">
        <v>9</v>
      </c>
      <c r="C516" s="385">
        <v>31429.234895918475</v>
      </c>
      <c r="D516" s="453">
        <v>2799.8311231377502</v>
      </c>
    </row>
    <row r="517" spans="1:4" x14ac:dyDescent="0.25">
      <c r="A517" s="113" t="s">
        <v>2806</v>
      </c>
      <c r="B517" s="188"/>
      <c r="C517" s="455">
        <v>30126.426237986201</v>
      </c>
      <c r="D517" s="86"/>
    </row>
    <row r="518" spans="1:4" x14ac:dyDescent="0.25">
      <c r="A518" s="113" t="s">
        <v>1814</v>
      </c>
      <c r="B518" s="155">
        <v>9</v>
      </c>
      <c r="C518" s="385">
        <v>62601.674556577971</v>
      </c>
      <c r="D518" s="453">
        <v>5351.20137626209</v>
      </c>
    </row>
    <row r="519" spans="1:4" x14ac:dyDescent="0.25">
      <c r="A519" s="113" t="s">
        <v>2807</v>
      </c>
      <c r="B519" s="188"/>
      <c r="C519" s="455">
        <v>57602.865400804432</v>
      </c>
      <c r="D519" s="86"/>
    </row>
    <row r="520" spans="1:4" x14ac:dyDescent="0.25">
      <c r="A520" s="113" t="s">
        <v>1819</v>
      </c>
      <c r="B520" s="155">
        <v>9</v>
      </c>
      <c r="C520" s="385">
        <v>32965.975179542918</v>
      </c>
      <c r="D520" s="453">
        <v>2736.2342845287199</v>
      </c>
    </row>
    <row r="521" spans="1:4" x14ac:dyDescent="0.25">
      <c r="A521" s="113" t="s">
        <v>2808</v>
      </c>
      <c r="B521" s="188"/>
      <c r="C521" s="455">
        <v>31683.565211238485</v>
      </c>
      <c r="D521" s="86"/>
    </row>
    <row r="522" spans="1:4" x14ac:dyDescent="0.25">
      <c r="A522" s="113" t="s">
        <v>1847</v>
      </c>
      <c r="B522" s="155">
        <v>9</v>
      </c>
      <c r="C522" s="385">
        <v>31898.153117194375</v>
      </c>
      <c r="D522" s="453">
        <v>3607.2705659151402</v>
      </c>
    </row>
    <row r="523" spans="1:4" x14ac:dyDescent="0.25">
      <c r="A523" s="113" t="s">
        <v>2809</v>
      </c>
      <c r="C523" s="92">
        <v>30387.108767300328</v>
      </c>
    </row>
    <row r="525" spans="1:4" x14ac:dyDescent="0.25">
      <c r="C525" s="459">
        <v>405500.09318879514</v>
      </c>
    </row>
    <row r="526" spans="1:4" x14ac:dyDescent="0.25">
      <c r="C526" s="459">
        <v>376177.88581864425</v>
      </c>
    </row>
    <row r="527" spans="1:4" x14ac:dyDescent="0.25">
      <c r="C527" s="459">
        <v>29322.207370150893</v>
      </c>
    </row>
    <row r="528" spans="1:4" x14ac:dyDescent="0.25">
      <c r="C528" s="459">
        <v>-33552.930420729332</v>
      </c>
    </row>
    <row r="529" spans="3:3" x14ac:dyDescent="0.25">
      <c r="C529" s="459">
        <v>-4230.7230505784391</v>
      </c>
    </row>
  </sheetData>
  <mergeCells count="4">
    <mergeCell ref="D8:D9"/>
    <mergeCell ref="A7:A9"/>
    <mergeCell ref="B7:B9"/>
    <mergeCell ref="C7:C9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3:B417"/>
  <sheetViews>
    <sheetView topLeftCell="A366" workbookViewId="0">
      <selection activeCell="Q403" sqref="Q403"/>
    </sheetView>
  </sheetViews>
  <sheetFormatPr defaultRowHeight="15" x14ac:dyDescent="0.25"/>
  <cols>
    <col min="1" max="1" width="13.140625" style="406" customWidth="1"/>
    <col min="2" max="2" width="8.85546875" style="185" customWidth="1"/>
  </cols>
  <sheetData>
    <row r="3" spans="1:2" x14ac:dyDescent="0.25">
      <c r="B3" s="482"/>
    </row>
    <row r="5" spans="1:2" ht="18.75" x14ac:dyDescent="0.25">
      <c r="B5" s="483">
        <f t="shared" ref="B5" si="0">A5+1</f>
        <v>1</v>
      </c>
    </row>
    <row r="6" spans="1:2" x14ac:dyDescent="0.25">
      <c r="A6" s="72" t="s">
        <v>1473</v>
      </c>
      <c r="B6" s="419"/>
    </row>
    <row r="7" spans="1:2" x14ac:dyDescent="0.25">
      <c r="A7" s="67">
        <v>150000488</v>
      </c>
      <c r="B7" s="419">
        <v>3</v>
      </c>
    </row>
    <row r="8" spans="1:2" x14ac:dyDescent="0.25">
      <c r="A8" s="67">
        <v>150000490</v>
      </c>
      <c r="B8" s="419">
        <v>3</v>
      </c>
    </row>
    <row r="9" spans="1:2" x14ac:dyDescent="0.25">
      <c r="A9" s="67">
        <v>150000492</v>
      </c>
      <c r="B9" s="419">
        <v>3</v>
      </c>
    </row>
    <row r="10" spans="1:2" x14ac:dyDescent="0.25">
      <c r="A10" s="67">
        <v>150000493</v>
      </c>
      <c r="B10" s="419">
        <v>1</v>
      </c>
    </row>
    <row r="11" spans="1:2" x14ac:dyDescent="0.25">
      <c r="A11" s="67">
        <v>150000494</v>
      </c>
      <c r="B11" s="419">
        <v>1</v>
      </c>
    </row>
    <row r="12" spans="1:2" x14ac:dyDescent="0.25">
      <c r="A12" s="67">
        <v>150000495</v>
      </c>
      <c r="B12" s="419">
        <v>1</v>
      </c>
    </row>
    <row r="13" spans="1:2" x14ac:dyDescent="0.25">
      <c r="A13" s="67">
        <v>150000496</v>
      </c>
      <c r="B13" s="419">
        <v>1</v>
      </c>
    </row>
    <row r="14" spans="1:2" x14ac:dyDescent="0.25">
      <c r="A14" s="67">
        <v>150000497</v>
      </c>
      <c r="B14" s="419">
        <v>1</v>
      </c>
    </row>
    <row r="15" spans="1:2" x14ac:dyDescent="0.25">
      <c r="A15" s="67">
        <v>150000498</v>
      </c>
      <c r="B15" s="419">
        <v>1</v>
      </c>
    </row>
    <row r="16" spans="1:2" x14ac:dyDescent="0.25">
      <c r="A16" s="67">
        <v>150000501</v>
      </c>
      <c r="B16" s="419">
        <v>2</v>
      </c>
    </row>
    <row r="17" spans="1:2" x14ac:dyDescent="0.25">
      <c r="A17" s="67">
        <v>150000502</v>
      </c>
      <c r="B17" s="419">
        <v>3</v>
      </c>
    </row>
    <row r="18" spans="1:2" x14ac:dyDescent="0.25">
      <c r="A18" s="67">
        <v>150000503</v>
      </c>
      <c r="B18" s="419">
        <v>3</v>
      </c>
    </row>
    <row r="19" spans="1:2" x14ac:dyDescent="0.25">
      <c r="A19" s="67">
        <v>150000504</v>
      </c>
      <c r="B19" s="419">
        <v>3</v>
      </c>
    </row>
    <row r="20" spans="1:2" x14ac:dyDescent="0.25">
      <c r="A20" s="67">
        <v>150000505</v>
      </c>
      <c r="B20" s="419">
        <v>3</v>
      </c>
    </row>
    <row r="21" spans="1:2" x14ac:dyDescent="0.25">
      <c r="A21" s="67">
        <v>150000506</v>
      </c>
      <c r="B21" s="419">
        <v>3</v>
      </c>
    </row>
    <row r="22" spans="1:2" x14ac:dyDescent="0.25">
      <c r="A22" s="67">
        <v>150000507</v>
      </c>
      <c r="B22" s="419">
        <v>3</v>
      </c>
    </row>
    <row r="23" spans="1:2" x14ac:dyDescent="0.25">
      <c r="A23" s="67">
        <v>150000508</v>
      </c>
      <c r="B23" s="419">
        <v>3</v>
      </c>
    </row>
    <row r="24" spans="1:2" x14ac:dyDescent="0.25">
      <c r="A24" s="67">
        <v>150000509</v>
      </c>
      <c r="B24" s="419">
        <v>2</v>
      </c>
    </row>
    <row r="25" spans="1:2" x14ac:dyDescent="0.25">
      <c r="A25" s="67">
        <v>150000510</v>
      </c>
      <c r="B25" s="419">
        <v>2</v>
      </c>
    </row>
    <row r="26" spans="1:2" x14ac:dyDescent="0.25">
      <c r="A26" s="67">
        <v>150000511</v>
      </c>
      <c r="B26" s="419">
        <v>2</v>
      </c>
    </row>
    <row r="27" spans="1:2" x14ac:dyDescent="0.25">
      <c r="A27" s="67">
        <v>150000512</v>
      </c>
      <c r="B27" s="419">
        <v>2</v>
      </c>
    </row>
    <row r="28" spans="1:2" x14ac:dyDescent="0.25">
      <c r="A28" s="67">
        <v>150000513</v>
      </c>
      <c r="B28" s="419">
        <v>2</v>
      </c>
    </row>
    <row r="29" spans="1:2" x14ac:dyDescent="0.25">
      <c r="A29" s="67">
        <v>150000514</v>
      </c>
      <c r="B29" s="419">
        <v>2</v>
      </c>
    </row>
    <row r="30" spans="1:2" x14ac:dyDescent="0.25">
      <c r="A30" s="67">
        <v>150000515</v>
      </c>
      <c r="B30" s="419">
        <v>2</v>
      </c>
    </row>
    <row r="31" spans="1:2" x14ac:dyDescent="0.25">
      <c r="A31" s="67">
        <v>150000516</v>
      </c>
      <c r="B31" s="419">
        <v>2</v>
      </c>
    </row>
    <row r="32" spans="1:2" x14ac:dyDescent="0.25">
      <c r="A32" s="67">
        <v>150000517</v>
      </c>
      <c r="B32" s="419">
        <v>2</v>
      </c>
    </row>
    <row r="33" spans="1:2" x14ac:dyDescent="0.25">
      <c r="A33" s="67">
        <v>150000518</v>
      </c>
      <c r="B33" s="419">
        <v>2</v>
      </c>
    </row>
    <row r="34" spans="1:2" x14ac:dyDescent="0.25">
      <c r="A34" s="67">
        <v>150000519</v>
      </c>
      <c r="B34" s="419">
        <v>2</v>
      </c>
    </row>
    <row r="35" spans="1:2" x14ac:dyDescent="0.25">
      <c r="A35" s="67">
        <v>150000521</v>
      </c>
      <c r="B35" s="419">
        <v>2</v>
      </c>
    </row>
    <row r="36" spans="1:2" x14ac:dyDescent="0.25">
      <c r="A36" s="67">
        <v>150000522</v>
      </c>
      <c r="B36" s="419">
        <v>1</v>
      </c>
    </row>
    <row r="37" spans="1:2" x14ac:dyDescent="0.25">
      <c r="A37" s="67">
        <v>150000523</v>
      </c>
      <c r="B37" s="419">
        <v>1</v>
      </c>
    </row>
    <row r="38" spans="1:2" x14ac:dyDescent="0.25">
      <c r="A38" s="67">
        <v>150000524</v>
      </c>
      <c r="B38" s="419">
        <v>1</v>
      </c>
    </row>
    <row r="39" spans="1:2" x14ac:dyDescent="0.25">
      <c r="A39" s="67">
        <v>150000527</v>
      </c>
      <c r="B39" s="419">
        <v>1</v>
      </c>
    </row>
    <row r="40" spans="1:2" x14ac:dyDescent="0.25">
      <c r="A40" s="67">
        <v>150000529</v>
      </c>
      <c r="B40" s="419">
        <v>1</v>
      </c>
    </row>
    <row r="41" spans="1:2" x14ac:dyDescent="0.25">
      <c r="A41" s="67">
        <v>150000530</v>
      </c>
      <c r="B41" s="419">
        <v>1</v>
      </c>
    </row>
    <row r="42" spans="1:2" x14ac:dyDescent="0.25">
      <c r="A42" s="67">
        <v>150000531</v>
      </c>
      <c r="B42" s="419">
        <v>1</v>
      </c>
    </row>
    <row r="43" spans="1:2" x14ac:dyDescent="0.25">
      <c r="A43" s="67">
        <v>150000532</v>
      </c>
      <c r="B43" s="419">
        <v>1</v>
      </c>
    </row>
    <row r="44" spans="1:2" x14ac:dyDescent="0.25">
      <c r="A44" s="67">
        <v>150000533</v>
      </c>
      <c r="B44" s="419">
        <v>1</v>
      </c>
    </row>
    <row r="45" spans="1:2" x14ac:dyDescent="0.25">
      <c r="A45" s="67">
        <v>150000534</v>
      </c>
      <c r="B45" s="419">
        <v>1</v>
      </c>
    </row>
    <row r="46" spans="1:2" x14ac:dyDescent="0.25">
      <c r="A46" s="67">
        <v>150000535</v>
      </c>
      <c r="B46" s="419">
        <v>1</v>
      </c>
    </row>
    <row r="47" spans="1:2" x14ac:dyDescent="0.25">
      <c r="A47" s="67">
        <v>150000537</v>
      </c>
      <c r="B47" s="419">
        <v>2</v>
      </c>
    </row>
    <row r="48" spans="1:2" x14ac:dyDescent="0.25">
      <c r="A48" s="67">
        <v>150000538</v>
      </c>
      <c r="B48" s="419">
        <v>2</v>
      </c>
    </row>
    <row r="49" spans="1:2" x14ac:dyDescent="0.25">
      <c r="A49" s="67">
        <v>150000539</v>
      </c>
      <c r="B49" s="419">
        <v>2</v>
      </c>
    </row>
    <row r="50" spans="1:2" x14ac:dyDescent="0.25">
      <c r="A50" s="67">
        <v>150000541</v>
      </c>
      <c r="B50" s="419">
        <v>1</v>
      </c>
    </row>
    <row r="51" spans="1:2" x14ac:dyDescent="0.25">
      <c r="A51" s="67">
        <v>150000542</v>
      </c>
      <c r="B51" s="419">
        <v>1</v>
      </c>
    </row>
    <row r="52" spans="1:2" x14ac:dyDescent="0.25">
      <c r="A52" s="67">
        <v>150000543</v>
      </c>
      <c r="B52" s="419">
        <v>1</v>
      </c>
    </row>
    <row r="53" spans="1:2" x14ac:dyDescent="0.25">
      <c r="A53" s="67">
        <v>150000544</v>
      </c>
      <c r="B53" s="419">
        <v>1</v>
      </c>
    </row>
    <row r="54" spans="1:2" x14ac:dyDescent="0.25">
      <c r="A54" s="67">
        <v>150000545</v>
      </c>
      <c r="B54" s="419">
        <v>2</v>
      </c>
    </row>
    <row r="55" spans="1:2" x14ac:dyDescent="0.25">
      <c r="A55" s="67">
        <v>150000546</v>
      </c>
      <c r="B55" s="419">
        <v>2</v>
      </c>
    </row>
    <row r="56" spans="1:2" x14ac:dyDescent="0.25">
      <c r="A56" s="67">
        <v>150000547</v>
      </c>
      <c r="B56" s="419">
        <v>1</v>
      </c>
    </row>
    <row r="57" spans="1:2" x14ac:dyDescent="0.25">
      <c r="A57" s="67">
        <v>150000548</v>
      </c>
      <c r="B57" s="419">
        <v>1</v>
      </c>
    </row>
    <row r="58" spans="1:2" x14ac:dyDescent="0.25">
      <c r="A58" s="67">
        <v>150000549</v>
      </c>
      <c r="B58" s="419">
        <v>1</v>
      </c>
    </row>
    <row r="59" spans="1:2" x14ac:dyDescent="0.25">
      <c r="A59" s="67">
        <v>150000552</v>
      </c>
      <c r="B59" s="419">
        <v>3</v>
      </c>
    </row>
    <row r="60" spans="1:2" x14ac:dyDescent="0.25">
      <c r="A60" s="67">
        <v>150000553</v>
      </c>
      <c r="B60" s="419">
        <v>3</v>
      </c>
    </row>
    <row r="61" spans="1:2" x14ac:dyDescent="0.25">
      <c r="A61" s="67">
        <v>150000555</v>
      </c>
      <c r="B61" s="419">
        <v>3</v>
      </c>
    </row>
    <row r="62" spans="1:2" x14ac:dyDescent="0.25">
      <c r="A62" s="67">
        <v>150000556</v>
      </c>
      <c r="B62" s="419">
        <v>3</v>
      </c>
    </row>
    <row r="63" spans="1:2" x14ac:dyDescent="0.25">
      <c r="A63" s="67">
        <v>150000557</v>
      </c>
      <c r="B63" s="419">
        <v>3</v>
      </c>
    </row>
    <row r="64" spans="1:2" x14ac:dyDescent="0.25">
      <c r="A64" s="67">
        <v>150000561</v>
      </c>
      <c r="B64" s="419">
        <v>1</v>
      </c>
    </row>
    <row r="65" spans="1:2" x14ac:dyDescent="0.25">
      <c r="A65" s="67">
        <v>150000562</v>
      </c>
      <c r="B65" s="419">
        <v>1</v>
      </c>
    </row>
    <row r="66" spans="1:2" x14ac:dyDescent="0.25">
      <c r="A66" s="67">
        <v>150000566</v>
      </c>
      <c r="B66" s="419">
        <v>1</v>
      </c>
    </row>
    <row r="67" spans="1:2" x14ac:dyDescent="0.25">
      <c r="A67" s="67">
        <v>150000567</v>
      </c>
      <c r="B67" s="419">
        <v>1</v>
      </c>
    </row>
    <row r="68" spans="1:2" x14ac:dyDescent="0.25">
      <c r="A68" s="67">
        <v>150000569</v>
      </c>
      <c r="B68" s="419">
        <v>1</v>
      </c>
    </row>
    <row r="69" spans="1:2" x14ac:dyDescent="0.25">
      <c r="A69" s="67">
        <v>150000570</v>
      </c>
      <c r="B69" s="419">
        <v>1</v>
      </c>
    </row>
    <row r="70" spans="1:2" x14ac:dyDescent="0.25">
      <c r="A70" s="67">
        <v>150000571</v>
      </c>
      <c r="B70" s="419">
        <v>1</v>
      </c>
    </row>
    <row r="71" spans="1:2" x14ac:dyDescent="0.25">
      <c r="A71" s="67">
        <v>150000572</v>
      </c>
      <c r="B71" s="419">
        <v>1</v>
      </c>
    </row>
    <row r="72" spans="1:2" x14ac:dyDescent="0.25">
      <c r="A72" s="67">
        <v>150000573</v>
      </c>
      <c r="B72" s="419">
        <v>1</v>
      </c>
    </row>
    <row r="73" spans="1:2" x14ac:dyDescent="0.25">
      <c r="A73" s="67">
        <v>150000578</v>
      </c>
      <c r="B73" s="419">
        <v>3</v>
      </c>
    </row>
    <row r="74" spans="1:2" x14ac:dyDescent="0.25">
      <c r="A74" s="67">
        <v>150000580</v>
      </c>
      <c r="B74" s="419">
        <v>3</v>
      </c>
    </row>
    <row r="75" spans="1:2" x14ac:dyDescent="0.25">
      <c r="A75" s="67">
        <v>150000587</v>
      </c>
      <c r="B75" s="419">
        <v>3</v>
      </c>
    </row>
    <row r="76" spans="1:2" x14ac:dyDescent="0.25">
      <c r="A76" s="67">
        <v>150000590</v>
      </c>
      <c r="B76" s="419">
        <v>3</v>
      </c>
    </row>
    <row r="77" spans="1:2" x14ac:dyDescent="0.25">
      <c r="A77" s="67">
        <v>150000591</v>
      </c>
      <c r="B77" s="419">
        <v>3</v>
      </c>
    </row>
    <row r="78" spans="1:2" x14ac:dyDescent="0.25">
      <c r="A78" s="67">
        <v>150000592</v>
      </c>
      <c r="B78" s="419">
        <v>1</v>
      </c>
    </row>
    <row r="79" spans="1:2" x14ac:dyDescent="0.25">
      <c r="A79" s="67">
        <v>150000593</v>
      </c>
      <c r="B79" s="419">
        <v>1</v>
      </c>
    </row>
    <row r="80" spans="1:2" x14ac:dyDescent="0.25">
      <c r="A80" s="67">
        <v>150000594</v>
      </c>
      <c r="B80" s="419">
        <v>1</v>
      </c>
    </row>
    <row r="81" spans="1:2" x14ac:dyDescent="0.25">
      <c r="A81" s="67">
        <v>150000597</v>
      </c>
      <c r="B81" s="419">
        <v>1</v>
      </c>
    </row>
    <row r="82" spans="1:2" x14ac:dyDescent="0.25">
      <c r="A82" s="67">
        <v>150000598</v>
      </c>
      <c r="B82" s="419">
        <v>1</v>
      </c>
    </row>
    <row r="83" spans="1:2" x14ac:dyDescent="0.25">
      <c r="A83" s="67">
        <v>150000599</v>
      </c>
      <c r="B83" s="419">
        <v>1</v>
      </c>
    </row>
    <row r="84" spans="1:2" x14ac:dyDescent="0.25">
      <c r="A84" s="67">
        <v>150000601</v>
      </c>
      <c r="B84" s="419">
        <v>1</v>
      </c>
    </row>
    <row r="85" spans="1:2" x14ac:dyDescent="0.25">
      <c r="A85" s="67">
        <v>150000603</v>
      </c>
      <c r="B85" s="419">
        <v>2</v>
      </c>
    </row>
    <row r="86" spans="1:2" x14ac:dyDescent="0.25">
      <c r="A86" s="67">
        <v>150000604</v>
      </c>
      <c r="B86" s="419">
        <v>2</v>
      </c>
    </row>
    <row r="87" spans="1:2" x14ac:dyDescent="0.25">
      <c r="A87" s="67">
        <v>150000605</v>
      </c>
      <c r="B87" s="419">
        <v>2</v>
      </c>
    </row>
    <row r="88" spans="1:2" x14ac:dyDescent="0.25">
      <c r="A88" s="67">
        <v>150000606</v>
      </c>
      <c r="B88" s="419">
        <v>2</v>
      </c>
    </row>
    <row r="89" spans="1:2" x14ac:dyDescent="0.25">
      <c r="A89" s="67">
        <v>150000607</v>
      </c>
      <c r="B89" s="419">
        <v>2</v>
      </c>
    </row>
    <row r="90" spans="1:2" x14ac:dyDescent="0.25">
      <c r="A90" s="67">
        <v>150000608</v>
      </c>
      <c r="B90" s="419">
        <v>2</v>
      </c>
    </row>
    <row r="91" spans="1:2" x14ac:dyDescent="0.25">
      <c r="A91" s="67">
        <v>150000609</v>
      </c>
      <c r="B91" s="419">
        <v>2</v>
      </c>
    </row>
    <row r="92" spans="1:2" x14ac:dyDescent="0.25">
      <c r="A92" s="67">
        <v>150000610</v>
      </c>
      <c r="B92" s="419">
        <v>2</v>
      </c>
    </row>
    <row r="93" spans="1:2" x14ac:dyDescent="0.25">
      <c r="A93" s="67">
        <v>150000611</v>
      </c>
      <c r="B93" s="419">
        <v>2</v>
      </c>
    </row>
    <row r="94" spans="1:2" x14ac:dyDescent="0.25">
      <c r="A94" s="67">
        <v>150000612</v>
      </c>
      <c r="B94" s="419">
        <v>2</v>
      </c>
    </row>
    <row r="95" spans="1:2" x14ac:dyDescent="0.25">
      <c r="A95" s="67">
        <v>150000613</v>
      </c>
      <c r="B95" s="419">
        <v>2</v>
      </c>
    </row>
    <row r="96" spans="1:2" x14ac:dyDescent="0.25">
      <c r="A96" s="67">
        <v>150000614</v>
      </c>
      <c r="B96" s="419">
        <v>2</v>
      </c>
    </row>
    <row r="97" spans="1:2" x14ac:dyDescent="0.25">
      <c r="A97" s="67">
        <v>150000615</v>
      </c>
      <c r="B97" s="419">
        <v>2</v>
      </c>
    </row>
    <row r="98" spans="1:2" x14ac:dyDescent="0.25">
      <c r="A98" s="67">
        <v>150000616</v>
      </c>
      <c r="B98" s="419">
        <v>2</v>
      </c>
    </row>
    <row r="99" spans="1:2" x14ac:dyDescent="0.25">
      <c r="A99" s="67">
        <v>150000618</v>
      </c>
      <c r="B99" s="419">
        <v>2</v>
      </c>
    </row>
    <row r="100" spans="1:2" x14ac:dyDescent="0.25">
      <c r="A100" s="67">
        <v>150000619</v>
      </c>
      <c r="B100" s="419">
        <v>2</v>
      </c>
    </row>
    <row r="101" spans="1:2" x14ac:dyDescent="0.25">
      <c r="A101" s="67">
        <v>150000620</v>
      </c>
      <c r="B101" s="419">
        <v>2</v>
      </c>
    </row>
    <row r="102" spans="1:2" x14ac:dyDescent="0.25">
      <c r="A102" s="67">
        <v>150000621</v>
      </c>
      <c r="B102" s="419">
        <v>2</v>
      </c>
    </row>
    <row r="103" spans="1:2" x14ac:dyDescent="0.25">
      <c r="A103" s="67">
        <v>150000622</v>
      </c>
      <c r="B103" s="419">
        <v>2</v>
      </c>
    </row>
    <row r="104" spans="1:2" x14ac:dyDescent="0.25">
      <c r="A104" s="67">
        <v>150000623</v>
      </c>
      <c r="B104" s="419">
        <v>2</v>
      </c>
    </row>
    <row r="105" spans="1:2" x14ac:dyDescent="0.25">
      <c r="A105" s="67">
        <v>150000625</v>
      </c>
      <c r="B105" s="419">
        <v>1</v>
      </c>
    </row>
    <row r="106" spans="1:2" x14ac:dyDescent="0.25">
      <c r="A106" s="67">
        <v>150000626</v>
      </c>
      <c r="B106" s="419">
        <v>1</v>
      </c>
    </row>
    <row r="107" spans="1:2" x14ac:dyDescent="0.25">
      <c r="A107" s="67">
        <v>150000627</v>
      </c>
      <c r="B107" s="419">
        <v>1</v>
      </c>
    </row>
    <row r="108" spans="1:2" x14ac:dyDescent="0.25">
      <c r="A108" s="67">
        <v>150000628</v>
      </c>
      <c r="B108" s="419">
        <v>1</v>
      </c>
    </row>
    <row r="109" spans="1:2" x14ac:dyDescent="0.25">
      <c r="A109" s="67">
        <v>150000629</v>
      </c>
      <c r="B109" s="419">
        <v>1</v>
      </c>
    </row>
    <row r="110" spans="1:2" x14ac:dyDescent="0.25">
      <c r="A110" s="67">
        <v>150000634</v>
      </c>
      <c r="B110" s="419">
        <v>3</v>
      </c>
    </row>
    <row r="111" spans="1:2" x14ac:dyDescent="0.25">
      <c r="A111" s="67">
        <v>150000636</v>
      </c>
      <c r="B111" s="419">
        <v>3</v>
      </c>
    </row>
    <row r="112" spans="1:2" x14ac:dyDescent="0.25">
      <c r="A112" s="67">
        <v>150000637</v>
      </c>
      <c r="B112" s="419">
        <v>3</v>
      </c>
    </row>
    <row r="113" spans="1:2" x14ac:dyDescent="0.25">
      <c r="A113" s="67">
        <v>150000638</v>
      </c>
      <c r="B113" s="419">
        <v>2</v>
      </c>
    </row>
    <row r="114" spans="1:2" x14ac:dyDescent="0.25">
      <c r="A114" s="67">
        <v>150000639</v>
      </c>
      <c r="B114" s="419">
        <v>2</v>
      </c>
    </row>
    <row r="115" spans="1:2" x14ac:dyDescent="0.25">
      <c r="A115" s="67">
        <v>150000643</v>
      </c>
      <c r="B115" s="419">
        <v>3</v>
      </c>
    </row>
    <row r="116" spans="1:2" x14ac:dyDescent="0.25">
      <c r="A116" s="67">
        <v>150000644</v>
      </c>
      <c r="B116" s="419">
        <v>3</v>
      </c>
    </row>
    <row r="117" spans="1:2" x14ac:dyDescent="0.25">
      <c r="A117" s="67">
        <v>150000645</v>
      </c>
      <c r="B117" s="419">
        <v>3</v>
      </c>
    </row>
    <row r="118" spans="1:2" x14ac:dyDescent="0.25">
      <c r="A118" s="67">
        <v>150000647</v>
      </c>
      <c r="B118" s="419">
        <v>3</v>
      </c>
    </row>
    <row r="119" spans="1:2" x14ac:dyDescent="0.25">
      <c r="A119" s="67">
        <v>150000648</v>
      </c>
      <c r="B119" s="419">
        <v>3</v>
      </c>
    </row>
    <row r="120" spans="1:2" x14ac:dyDescent="0.25">
      <c r="A120" s="67">
        <v>150000658</v>
      </c>
      <c r="B120" s="419">
        <v>3</v>
      </c>
    </row>
    <row r="121" spans="1:2" x14ac:dyDescent="0.25">
      <c r="A121" s="67">
        <v>150000659</v>
      </c>
      <c r="B121" s="419">
        <v>3</v>
      </c>
    </row>
    <row r="122" spans="1:2" x14ac:dyDescent="0.25">
      <c r="A122" s="67">
        <v>150000660</v>
      </c>
      <c r="B122" s="419">
        <v>3</v>
      </c>
    </row>
    <row r="123" spans="1:2" x14ac:dyDescent="0.25">
      <c r="A123" s="67">
        <v>150000670</v>
      </c>
      <c r="B123" s="419">
        <v>2</v>
      </c>
    </row>
    <row r="124" spans="1:2" x14ac:dyDescent="0.25">
      <c r="A124" s="67">
        <v>150000671</v>
      </c>
      <c r="B124" s="419">
        <v>2</v>
      </c>
    </row>
    <row r="125" spans="1:2" x14ac:dyDescent="0.25">
      <c r="A125" s="67">
        <v>150000672</v>
      </c>
      <c r="B125" s="419">
        <v>2</v>
      </c>
    </row>
    <row r="126" spans="1:2" x14ac:dyDescent="0.25">
      <c r="A126" s="67">
        <v>150000673</v>
      </c>
      <c r="B126" s="419">
        <v>2</v>
      </c>
    </row>
    <row r="127" spans="1:2" x14ac:dyDescent="0.25">
      <c r="A127" s="67">
        <v>150000676</v>
      </c>
      <c r="B127" s="419">
        <v>2</v>
      </c>
    </row>
    <row r="128" spans="1:2" x14ac:dyDescent="0.25">
      <c r="A128" s="67">
        <v>150000683</v>
      </c>
      <c r="B128" s="419">
        <v>3</v>
      </c>
    </row>
    <row r="129" spans="1:2" x14ac:dyDescent="0.25">
      <c r="A129" s="67">
        <v>150000686</v>
      </c>
      <c r="B129" s="419">
        <v>3</v>
      </c>
    </row>
    <row r="130" spans="1:2" x14ac:dyDescent="0.25">
      <c r="A130" s="67">
        <v>150000688</v>
      </c>
      <c r="B130" s="419">
        <v>3</v>
      </c>
    </row>
    <row r="131" spans="1:2" x14ac:dyDescent="0.25">
      <c r="A131" s="67">
        <v>150000689</v>
      </c>
      <c r="B131" s="419">
        <v>3</v>
      </c>
    </row>
    <row r="132" spans="1:2" x14ac:dyDescent="0.25">
      <c r="A132" s="67">
        <v>150000690</v>
      </c>
      <c r="B132" s="419">
        <v>3</v>
      </c>
    </row>
    <row r="133" spans="1:2" x14ac:dyDescent="0.25">
      <c r="A133" s="67">
        <v>150000693</v>
      </c>
      <c r="B133" s="419">
        <v>3</v>
      </c>
    </row>
    <row r="134" spans="1:2" x14ac:dyDescent="0.25">
      <c r="A134" s="67">
        <v>150000694</v>
      </c>
      <c r="B134" s="419">
        <v>3</v>
      </c>
    </row>
    <row r="135" spans="1:2" x14ac:dyDescent="0.25">
      <c r="A135" s="67">
        <v>150000695</v>
      </c>
      <c r="B135" s="419">
        <v>3</v>
      </c>
    </row>
    <row r="136" spans="1:2" x14ac:dyDescent="0.25">
      <c r="A136" s="67">
        <v>150000696</v>
      </c>
      <c r="B136" s="419">
        <v>3</v>
      </c>
    </row>
    <row r="137" spans="1:2" x14ac:dyDescent="0.25">
      <c r="A137" s="67">
        <v>150000697</v>
      </c>
      <c r="B137" s="419">
        <v>3</v>
      </c>
    </row>
    <row r="138" spans="1:2" x14ac:dyDescent="0.25">
      <c r="A138" s="67">
        <v>150000698</v>
      </c>
      <c r="B138" s="419">
        <v>3</v>
      </c>
    </row>
    <row r="139" spans="1:2" x14ac:dyDescent="0.25">
      <c r="A139" s="67">
        <v>150000699</v>
      </c>
      <c r="B139" s="419">
        <v>3</v>
      </c>
    </row>
    <row r="140" spans="1:2" x14ac:dyDescent="0.25">
      <c r="A140" s="67">
        <v>150000702</v>
      </c>
      <c r="B140" s="419">
        <v>3</v>
      </c>
    </row>
    <row r="141" spans="1:2" x14ac:dyDescent="0.25">
      <c r="A141" s="67">
        <v>150000703</v>
      </c>
      <c r="B141" s="419">
        <v>3</v>
      </c>
    </row>
    <row r="142" spans="1:2" x14ac:dyDescent="0.25">
      <c r="A142" s="67">
        <v>150000705</v>
      </c>
      <c r="B142" s="419">
        <v>3</v>
      </c>
    </row>
    <row r="143" spans="1:2" x14ac:dyDescent="0.25">
      <c r="A143" s="67">
        <v>150000706</v>
      </c>
      <c r="B143" s="419">
        <v>3</v>
      </c>
    </row>
    <row r="144" spans="1:2" x14ac:dyDescent="0.25">
      <c r="A144" s="67">
        <v>150000707</v>
      </c>
      <c r="B144" s="419">
        <v>3</v>
      </c>
    </row>
    <row r="145" spans="1:2" x14ac:dyDescent="0.25">
      <c r="A145" s="67">
        <v>150000708</v>
      </c>
      <c r="B145" s="419">
        <v>3</v>
      </c>
    </row>
    <row r="146" spans="1:2" x14ac:dyDescent="0.25">
      <c r="A146" s="67">
        <v>150000709</v>
      </c>
      <c r="B146" s="419">
        <v>3</v>
      </c>
    </row>
    <row r="147" spans="1:2" x14ac:dyDescent="0.25">
      <c r="A147" s="67">
        <v>150000710</v>
      </c>
      <c r="B147" s="419">
        <v>3</v>
      </c>
    </row>
    <row r="148" spans="1:2" x14ac:dyDescent="0.25">
      <c r="A148" s="67">
        <v>150000711</v>
      </c>
      <c r="B148" s="419">
        <v>3</v>
      </c>
    </row>
    <row r="149" spans="1:2" x14ac:dyDescent="0.25">
      <c r="A149" s="67">
        <v>150000712</v>
      </c>
      <c r="B149" s="419">
        <v>3</v>
      </c>
    </row>
    <row r="150" spans="1:2" x14ac:dyDescent="0.25">
      <c r="A150" s="67">
        <v>150000713</v>
      </c>
      <c r="B150" s="419">
        <v>3</v>
      </c>
    </row>
    <row r="151" spans="1:2" x14ac:dyDescent="0.25">
      <c r="A151" s="67">
        <v>150000714</v>
      </c>
      <c r="B151" s="419">
        <v>3</v>
      </c>
    </row>
    <row r="152" spans="1:2" x14ac:dyDescent="0.25">
      <c r="A152" s="67">
        <v>150000715</v>
      </c>
      <c r="B152" s="419">
        <v>3</v>
      </c>
    </row>
    <row r="153" spans="1:2" x14ac:dyDescent="0.25">
      <c r="A153" s="67">
        <v>150000716</v>
      </c>
      <c r="B153" s="419">
        <v>3</v>
      </c>
    </row>
    <row r="154" spans="1:2" x14ac:dyDescent="0.25">
      <c r="A154" s="67">
        <v>150000717</v>
      </c>
      <c r="B154" s="419">
        <v>3</v>
      </c>
    </row>
    <row r="155" spans="1:2" x14ac:dyDescent="0.25">
      <c r="A155" s="67">
        <v>150000718</v>
      </c>
      <c r="B155" s="419">
        <v>3</v>
      </c>
    </row>
    <row r="156" spans="1:2" x14ac:dyDescent="0.25">
      <c r="A156" s="67">
        <v>150000719</v>
      </c>
      <c r="B156" s="419">
        <v>3</v>
      </c>
    </row>
    <row r="157" spans="1:2" x14ac:dyDescent="0.25">
      <c r="A157" s="67">
        <v>150000720</v>
      </c>
      <c r="B157" s="419">
        <v>3</v>
      </c>
    </row>
    <row r="158" spans="1:2" x14ac:dyDescent="0.25">
      <c r="A158" s="67">
        <v>150000721</v>
      </c>
      <c r="B158" s="419">
        <v>2</v>
      </c>
    </row>
    <row r="159" spans="1:2" x14ac:dyDescent="0.25">
      <c r="A159" s="67">
        <v>150000722</v>
      </c>
      <c r="B159" s="419">
        <v>2</v>
      </c>
    </row>
    <row r="160" spans="1:2" x14ac:dyDescent="0.25">
      <c r="A160" s="67">
        <v>150000723</v>
      </c>
      <c r="B160" s="419">
        <v>2</v>
      </c>
    </row>
    <row r="161" spans="1:2" x14ac:dyDescent="0.25">
      <c r="A161" s="67">
        <v>150000724</v>
      </c>
      <c r="B161" s="419">
        <v>2</v>
      </c>
    </row>
    <row r="162" spans="1:2" x14ac:dyDescent="0.25">
      <c r="A162" s="67">
        <v>150000725</v>
      </c>
      <c r="B162" s="419">
        <v>2</v>
      </c>
    </row>
    <row r="163" spans="1:2" x14ac:dyDescent="0.25">
      <c r="A163" s="67">
        <v>150000726</v>
      </c>
      <c r="B163" s="419">
        <v>2</v>
      </c>
    </row>
    <row r="164" spans="1:2" x14ac:dyDescent="0.25">
      <c r="A164" s="67">
        <v>150000727</v>
      </c>
      <c r="B164" s="419">
        <v>2</v>
      </c>
    </row>
    <row r="165" spans="1:2" x14ac:dyDescent="0.25">
      <c r="A165" s="67">
        <v>150000728</v>
      </c>
      <c r="B165" s="419">
        <v>2</v>
      </c>
    </row>
    <row r="166" spans="1:2" x14ac:dyDescent="0.25">
      <c r="A166" s="67">
        <v>150000729</v>
      </c>
      <c r="B166" s="419">
        <v>2</v>
      </c>
    </row>
    <row r="167" spans="1:2" x14ac:dyDescent="0.25">
      <c r="A167" s="67">
        <v>150000736</v>
      </c>
      <c r="B167" s="419">
        <v>2</v>
      </c>
    </row>
    <row r="168" spans="1:2" x14ac:dyDescent="0.25">
      <c r="A168" s="67">
        <v>150000737</v>
      </c>
      <c r="B168" s="419">
        <v>2</v>
      </c>
    </row>
    <row r="169" spans="1:2" x14ac:dyDescent="0.25">
      <c r="A169" s="67">
        <v>150000738</v>
      </c>
      <c r="B169" s="419">
        <v>2</v>
      </c>
    </row>
    <row r="170" spans="1:2" x14ac:dyDescent="0.25">
      <c r="A170" s="67">
        <v>150000739</v>
      </c>
      <c r="B170" s="419">
        <v>2</v>
      </c>
    </row>
    <row r="171" spans="1:2" x14ac:dyDescent="0.25">
      <c r="A171" s="67">
        <v>150000740</v>
      </c>
      <c r="B171" s="419">
        <v>2</v>
      </c>
    </row>
    <row r="172" spans="1:2" x14ac:dyDescent="0.25">
      <c r="A172" s="67">
        <v>150000741</v>
      </c>
      <c r="B172" s="419">
        <v>2</v>
      </c>
    </row>
    <row r="173" spans="1:2" x14ac:dyDescent="0.25">
      <c r="A173" s="67">
        <v>150000742</v>
      </c>
      <c r="B173" s="419">
        <v>2</v>
      </c>
    </row>
    <row r="174" spans="1:2" x14ac:dyDescent="0.25">
      <c r="A174" s="67">
        <v>150000743</v>
      </c>
      <c r="B174" s="419">
        <v>2</v>
      </c>
    </row>
    <row r="175" spans="1:2" x14ac:dyDescent="0.25">
      <c r="A175" s="67">
        <v>150000744</v>
      </c>
      <c r="B175" s="419">
        <v>2</v>
      </c>
    </row>
    <row r="176" spans="1:2" x14ac:dyDescent="0.25">
      <c r="A176" s="67">
        <v>150000745</v>
      </c>
      <c r="B176" s="419">
        <v>2</v>
      </c>
    </row>
    <row r="177" spans="1:2" x14ac:dyDescent="0.25">
      <c r="A177" s="67">
        <v>150000750</v>
      </c>
      <c r="B177" s="419">
        <v>1</v>
      </c>
    </row>
    <row r="178" spans="1:2" x14ac:dyDescent="0.25">
      <c r="A178" s="67">
        <v>150000751</v>
      </c>
      <c r="B178" s="419">
        <v>1</v>
      </c>
    </row>
    <row r="179" spans="1:2" x14ac:dyDescent="0.25">
      <c r="A179" s="67">
        <v>150000752</v>
      </c>
      <c r="B179" s="419">
        <v>1</v>
      </c>
    </row>
    <row r="180" spans="1:2" x14ac:dyDescent="0.25">
      <c r="A180" s="67">
        <v>150000753</v>
      </c>
      <c r="B180" s="419">
        <v>2</v>
      </c>
    </row>
    <row r="181" spans="1:2" x14ac:dyDescent="0.25">
      <c r="A181" s="67">
        <v>150000754</v>
      </c>
      <c r="B181" s="419">
        <v>2</v>
      </c>
    </row>
    <row r="182" spans="1:2" x14ac:dyDescent="0.25">
      <c r="A182" s="67">
        <v>150000758</v>
      </c>
      <c r="B182" s="419">
        <v>2</v>
      </c>
    </row>
    <row r="183" spans="1:2" x14ac:dyDescent="0.25">
      <c r="A183" s="67">
        <v>150000759</v>
      </c>
      <c r="B183" s="419">
        <v>2</v>
      </c>
    </row>
    <row r="184" spans="1:2" x14ac:dyDescent="0.25">
      <c r="A184" s="67">
        <v>150000760</v>
      </c>
      <c r="B184" s="419">
        <v>2</v>
      </c>
    </row>
    <row r="185" spans="1:2" x14ac:dyDescent="0.25">
      <c r="A185" s="67">
        <v>150000761</v>
      </c>
      <c r="B185" s="419">
        <v>2</v>
      </c>
    </row>
    <row r="186" spans="1:2" x14ac:dyDescent="0.25">
      <c r="A186" s="67">
        <v>150000762</v>
      </c>
      <c r="B186" s="419">
        <v>2</v>
      </c>
    </row>
    <row r="187" spans="1:2" x14ac:dyDescent="0.25">
      <c r="A187" s="67">
        <v>150000763</v>
      </c>
      <c r="B187" s="419">
        <v>3</v>
      </c>
    </row>
    <row r="188" spans="1:2" x14ac:dyDescent="0.25">
      <c r="A188" s="67">
        <v>150000764</v>
      </c>
      <c r="B188" s="419">
        <v>3</v>
      </c>
    </row>
    <row r="189" spans="1:2" x14ac:dyDescent="0.25">
      <c r="A189" s="67">
        <v>150000765</v>
      </c>
      <c r="B189" s="419">
        <v>2</v>
      </c>
    </row>
    <row r="190" spans="1:2" x14ac:dyDescent="0.25">
      <c r="A190" s="67">
        <v>150000768</v>
      </c>
      <c r="B190" s="419">
        <v>3</v>
      </c>
    </row>
    <row r="191" spans="1:2" x14ac:dyDescent="0.25">
      <c r="A191" s="67">
        <v>150000770</v>
      </c>
      <c r="B191" s="419">
        <v>3</v>
      </c>
    </row>
    <row r="192" spans="1:2" x14ac:dyDescent="0.25">
      <c r="A192" s="67">
        <v>150000777</v>
      </c>
      <c r="B192" s="419">
        <v>3</v>
      </c>
    </row>
    <row r="193" spans="1:2" x14ac:dyDescent="0.25">
      <c r="A193" s="67">
        <v>150000778</v>
      </c>
      <c r="B193" s="419">
        <v>3</v>
      </c>
    </row>
    <row r="194" spans="1:2" x14ac:dyDescent="0.25">
      <c r="A194" s="67">
        <v>150000781</v>
      </c>
      <c r="B194" s="419">
        <v>3</v>
      </c>
    </row>
    <row r="195" spans="1:2" x14ac:dyDescent="0.25">
      <c r="A195" s="67">
        <v>150000795</v>
      </c>
      <c r="B195" s="419">
        <v>3</v>
      </c>
    </row>
    <row r="196" spans="1:2" x14ac:dyDescent="0.25">
      <c r="A196" s="67">
        <v>150000796</v>
      </c>
      <c r="B196" s="419">
        <v>3</v>
      </c>
    </row>
    <row r="197" spans="1:2" x14ac:dyDescent="0.25">
      <c r="A197" s="67">
        <v>150000797</v>
      </c>
      <c r="B197" s="419">
        <v>2</v>
      </c>
    </row>
    <row r="198" spans="1:2" x14ac:dyDescent="0.25">
      <c r="A198" s="67">
        <v>150000798</v>
      </c>
      <c r="B198" s="419">
        <v>2</v>
      </c>
    </row>
    <row r="199" spans="1:2" x14ac:dyDescent="0.25">
      <c r="A199" s="67">
        <v>150000799</v>
      </c>
      <c r="B199" s="419">
        <v>2</v>
      </c>
    </row>
    <row r="200" spans="1:2" x14ac:dyDescent="0.25">
      <c r="A200" s="67">
        <v>150000800</v>
      </c>
      <c r="B200" s="419">
        <v>2</v>
      </c>
    </row>
    <row r="201" spans="1:2" x14ac:dyDescent="0.25">
      <c r="A201" s="67">
        <v>150000801</v>
      </c>
      <c r="B201" s="419">
        <v>2</v>
      </c>
    </row>
    <row r="202" spans="1:2" x14ac:dyDescent="0.25">
      <c r="A202" s="67">
        <v>150000802</v>
      </c>
      <c r="B202" s="419">
        <v>2</v>
      </c>
    </row>
    <row r="203" spans="1:2" x14ac:dyDescent="0.25">
      <c r="A203" s="67">
        <v>150000803</v>
      </c>
      <c r="B203" s="419">
        <v>2</v>
      </c>
    </row>
    <row r="204" spans="1:2" x14ac:dyDescent="0.25">
      <c r="A204" s="67">
        <v>150000805</v>
      </c>
      <c r="B204" s="419">
        <v>3</v>
      </c>
    </row>
    <row r="205" spans="1:2" x14ac:dyDescent="0.25">
      <c r="A205" s="67">
        <v>150000806</v>
      </c>
      <c r="B205" s="419">
        <v>2</v>
      </c>
    </row>
    <row r="206" spans="1:2" x14ac:dyDescent="0.25">
      <c r="A206" s="67">
        <v>150000807</v>
      </c>
      <c r="B206" s="419">
        <v>3</v>
      </c>
    </row>
    <row r="207" spans="1:2" x14ac:dyDescent="0.25">
      <c r="A207" s="67">
        <v>150000808</v>
      </c>
      <c r="B207" s="419">
        <v>2</v>
      </c>
    </row>
    <row r="208" spans="1:2" x14ac:dyDescent="0.25">
      <c r="A208" s="67">
        <v>150000809</v>
      </c>
      <c r="B208" s="419">
        <v>2</v>
      </c>
    </row>
    <row r="209" spans="1:2" x14ac:dyDescent="0.25">
      <c r="A209" s="67">
        <v>150000810</v>
      </c>
      <c r="B209" s="419">
        <v>2</v>
      </c>
    </row>
    <row r="210" spans="1:2" x14ac:dyDescent="0.25">
      <c r="A210" s="67">
        <v>150000811</v>
      </c>
      <c r="B210" s="419">
        <v>2</v>
      </c>
    </row>
    <row r="211" spans="1:2" x14ac:dyDescent="0.25">
      <c r="A211" s="67">
        <v>150000812</v>
      </c>
      <c r="B211" s="419">
        <v>2</v>
      </c>
    </row>
    <row r="212" spans="1:2" x14ac:dyDescent="0.25">
      <c r="A212" s="67">
        <v>150000813</v>
      </c>
      <c r="B212" s="419">
        <v>3</v>
      </c>
    </row>
    <row r="213" spans="1:2" x14ac:dyDescent="0.25">
      <c r="A213" s="67">
        <v>150000814</v>
      </c>
      <c r="B213" s="419">
        <v>2</v>
      </c>
    </row>
    <row r="214" spans="1:2" x14ac:dyDescent="0.25">
      <c r="A214" s="67">
        <v>150000816</v>
      </c>
      <c r="B214" s="419">
        <v>2</v>
      </c>
    </row>
    <row r="215" spans="1:2" x14ac:dyDescent="0.25">
      <c r="A215" s="67">
        <v>150000819</v>
      </c>
      <c r="B215" s="419">
        <v>3</v>
      </c>
    </row>
    <row r="216" spans="1:2" x14ac:dyDescent="0.25">
      <c r="A216" s="67">
        <v>150000820</v>
      </c>
      <c r="B216" s="419">
        <v>3</v>
      </c>
    </row>
    <row r="217" spans="1:2" x14ac:dyDescent="0.25">
      <c r="A217" s="67">
        <v>150000821</v>
      </c>
      <c r="B217" s="419">
        <v>3</v>
      </c>
    </row>
    <row r="218" spans="1:2" x14ac:dyDescent="0.25">
      <c r="A218" s="67">
        <v>150000827</v>
      </c>
      <c r="B218" s="419">
        <v>2</v>
      </c>
    </row>
    <row r="219" spans="1:2" x14ac:dyDescent="0.25">
      <c r="A219" s="67">
        <v>150000828</v>
      </c>
      <c r="B219" s="419">
        <v>2</v>
      </c>
    </row>
    <row r="220" spans="1:2" x14ac:dyDescent="0.25">
      <c r="A220" s="67">
        <v>150000829</v>
      </c>
      <c r="B220" s="419">
        <v>2</v>
      </c>
    </row>
    <row r="221" spans="1:2" x14ac:dyDescent="0.25">
      <c r="A221" s="67">
        <v>150000830</v>
      </c>
      <c r="B221" s="419">
        <v>3</v>
      </c>
    </row>
    <row r="222" spans="1:2" x14ac:dyDescent="0.25">
      <c r="A222" s="67">
        <v>150000832</v>
      </c>
      <c r="B222" s="419">
        <v>1</v>
      </c>
    </row>
    <row r="223" spans="1:2" x14ac:dyDescent="0.25">
      <c r="A223" s="67">
        <v>150000833</v>
      </c>
      <c r="B223" s="419">
        <v>1</v>
      </c>
    </row>
    <row r="224" spans="1:2" x14ac:dyDescent="0.25">
      <c r="A224" s="67">
        <v>150000834</v>
      </c>
      <c r="B224" s="419">
        <v>1</v>
      </c>
    </row>
    <row r="225" spans="1:2" x14ac:dyDescent="0.25">
      <c r="A225" s="67">
        <v>150000835</v>
      </c>
      <c r="B225" s="419">
        <v>2</v>
      </c>
    </row>
    <row r="226" spans="1:2" x14ac:dyDescent="0.25">
      <c r="A226" s="67">
        <v>150000836</v>
      </c>
      <c r="B226" s="419">
        <v>1</v>
      </c>
    </row>
    <row r="227" spans="1:2" x14ac:dyDescent="0.25">
      <c r="A227" s="67">
        <v>150000837</v>
      </c>
      <c r="B227" s="419">
        <v>1</v>
      </c>
    </row>
    <row r="228" spans="1:2" x14ac:dyDescent="0.25">
      <c r="A228" s="67">
        <v>150000839</v>
      </c>
      <c r="B228" s="419">
        <v>1</v>
      </c>
    </row>
    <row r="229" spans="1:2" x14ac:dyDescent="0.25">
      <c r="A229" s="67">
        <v>150000840</v>
      </c>
      <c r="B229" s="419">
        <v>1</v>
      </c>
    </row>
    <row r="230" spans="1:2" x14ac:dyDescent="0.25">
      <c r="A230" s="67">
        <v>150000841</v>
      </c>
      <c r="B230" s="419">
        <v>1</v>
      </c>
    </row>
    <row r="231" spans="1:2" x14ac:dyDescent="0.25">
      <c r="A231" s="67">
        <v>150000845</v>
      </c>
      <c r="B231" s="419">
        <v>1</v>
      </c>
    </row>
    <row r="232" spans="1:2" x14ac:dyDescent="0.25">
      <c r="A232" s="67">
        <v>150000846</v>
      </c>
      <c r="B232" s="419">
        <v>1</v>
      </c>
    </row>
    <row r="233" spans="1:2" x14ac:dyDescent="0.25">
      <c r="A233" s="67">
        <v>150000848</v>
      </c>
      <c r="B233" s="419">
        <v>2</v>
      </c>
    </row>
    <row r="234" spans="1:2" x14ac:dyDescent="0.25">
      <c r="A234" s="67">
        <v>150000851</v>
      </c>
      <c r="B234" s="419">
        <v>3</v>
      </c>
    </row>
    <row r="235" spans="1:2" x14ac:dyDescent="0.25">
      <c r="A235" s="67">
        <v>150000861</v>
      </c>
      <c r="B235" s="419">
        <v>2</v>
      </c>
    </row>
    <row r="236" spans="1:2" x14ac:dyDescent="0.25">
      <c r="A236" s="67">
        <v>150000862</v>
      </c>
      <c r="B236" s="419">
        <v>2</v>
      </c>
    </row>
    <row r="237" spans="1:2" x14ac:dyDescent="0.25">
      <c r="A237" s="67">
        <v>150000863</v>
      </c>
      <c r="B237" s="419">
        <v>2</v>
      </c>
    </row>
    <row r="238" spans="1:2" x14ac:dyDescent="0.25">
      <c r="A238" s="67">
        <v>150000864</v>
      </c>
      <c r="B238" s="419">
        <v>2</v>
      </c>
    </row>
    <row r="239" spans="1:2" x14ac:dyDescent="0.25">
      <c r="A239" s="67">
        <v>150000865</v>
      </c>
      <c r="B239" s="419">
        <v>2</v>
      </c>
    </row>
    <row r="240" spans="1:2" x14ac:dyDescent="0.25">
      <c r="A240" s="67">
        <v>150000866</v>
      </c>
      <c r="B240" s="419">
        <v>1</v>
      </c>
    </row>
    <row r="241" spans="1:2" x14ac:dyDescent="0.25">
      <c r="A241" s="67">
        <v>150000867</v>
      </c>
      <c r="B241" s="419">
        <v>1</v>
      </c>
    </row>
    <row r="242" spans="1:2" x14ac:dyDescent="0.25">
      <c r="A242" s="67">
        <v>150000868</v>
      </c>
      <c r="B242" s="419">
        <v>1</v>
      </c>
    </row>
    <row r="243" spans="1:2" x14ac:dyDescent="0.25">
      <c r="A243" s="67">
        <v>150000869</v>
      </c>
      <c r="B243" s="419">
        <v>1</v>
      </c>
    </row>
    <row r="244" spans="1:2" x14ac:dyDescent="0.25">
      <c r="A244" s="67">
        <v>150000871</v>
      </c>
      <c r="B244" s="419">
        <v>2</v>
      </c>
    </row>
    <row r="245" spans="1:2" x14ac:dyDescent="0.25">
      <c r="A245" s="67">
        <v>150000872</v>
      </c>
      <c r="B245" s="419">
        <v>2</v>
      </c>
    </row>
    <row r="246" spans="1:2" x14ac:dyDescent="0.25">
      <c r="A246" s="67">
        <v>150000873</v>
      </c>
      <c r="B246" s="419">
        <v>2</v>
      </c>
    </row>
    <row r="247" spans="1:2" x14ac:dyDescent="0.25">
      <c r="A247" s="67">
        <v>150000874</v>
      </c>
      <c r="B247" s="419">
        <v>2</v>
      </c>
    </row>
    <row r="248" spans="1:2" x14ac:dyDescent="0.25">
      <c r="A248" s="67">
        <v>150000875</v>
      </c>
      <c r="B248" s="419">
        <v>1</v>
      </c>
    </row>
    <row r="249" spans="1:2" x14ac:dyDescent="0.25">
      <c r="A249" s="67">
        <v>150000878</v>
      </c>
      <c r="B249" s="419">
        <v>2</v>
      </c>
    </row>
    <row r="250" spans="1:2" x14ac:dyDescent="0.25">
      <c r="A250" s="67">
        <v>150000879</v>
      </c>
      <c r="B250" s="419">
        <v>2</v>
      </c>
    </row>
    <row r="251" spans="1:2" x14ac:dyDescent="0.25">
      <c r="A251" s="67">
        <v>150000880</v>
      </c>
      <c r="B251" s="419">
        <v>2</v>
      </c>
    </row>
    <row r="252" spans="1:2" x14ac:dyDescent="0.25">
      <c r="A252" s="67">
        <v>150000881</v>
      </c>
      <c r="B252" s="419">
        <v>2</v>
      </c>
    </row>
    <row r="253" spans="1:2" x14ac:dyDescent="0.25">
      <c r="A253" s="67">
        <v>150000882</v>
      </c>
      <c r="B253" s="419">
        <v>2</v>
      </c>
    </row>
    <row r="254" spans="1:2" x14ac:dyDescent="0.25">
      <c r="A254" s="67">
        <v>150000883</v>
      </c>
      <c r="B254" s="419">
        <v>2</v>
      </c>
    </row>
    <row r="255" spans="1:2" x14ac:dyDescent="0.25">
      <c r="A255" s="67">
        <v>150000884</v>
      </c>
      <c r="B255" s="419">
        <v>2</v>
      </c>
    </row>
    <row r="256" spans="1:2" x14ac:dyDescent="0.25">
      <c r="A256" s="67">
        <v>150000885</v>
      </c>
      <c r="B256" s="419">
        <v>2</v>
      </c>
    </row>
    <row r="257" spans="1:2" x14ac:dyDescent="0.25">
      <c r="A257" s="67">
        <v>150000886</v>
      </c>
      <c r="B257" s="419">
        <v>2</v>
      </c>
    </row>
    <row r="258" spans="1:2" x14ac:dyDescent="0.25">
      <c r="A258" s="67">
        <v>150000887</v>
      </c>
      <c r="B258" s="419">
        <v>2</v>
      </c>
    </row>
    <row r="259" spans="1:2" x14ac:dyDescent="0.25">
      <c r="A259" s="67">
        <v>150000888</v>
      </c>
      <c r="B259" s="419">
        <v>2</v>
      </c>
    </row>
    <row r="260" spans="1:2" x14ac:dyDescent="0.25">
      <c r="A260" s="67">
        <v>150000889</v>
      </c>
      <c r="B260" s="419">
        <v>2</v>
      </c>
    </row>
    <row r="261" spans="1:2" x14ac:dyDescent="0.25">
      <c r="A261" s="67">
        <v>150000890</v>
      </c>
      <c r="B261" s="419">
        <v>2</v>
      </c>
    </row>
    <row r="262" spans="1:2" x14ac:dyDescent="0.25">
      <c r="A262" s="67">
        <v>150000891</v>
      </c>
      <c r="B262" s="419">
        <v>2</v>
      </c>
    </row>
    <row r="263" spans="1:2" x14ac:dyDescent="0.25">
      <c r="A263" s="67">
        <v>150000892</v>
      </c>
      <c r="B263" s="419">
        <v>3</v>
      </c>
    </row>
    <row r="264" spans="1:2" x14ac:dyDescent="0.25">
      <c r="A264" s="67">
        <v>150000893</v>
      </c>
      <c r="B264" s="419">
        <v>3</v>
      </c>
    </row>
    <row r="265" spans="1:2" x14ac:dyDescent="0.25">
      <c r="A265" s="67">
        <v>150000894</v>
      </c>
      <c r="B265" s="419">
        <v>3</v>
      </c>
    </row>
    <row r="266" spans="1:2" x14ac:dyDescent="0.25">
      <c r="A266" s="67">
        <v>150000895</v>
      </c>
      <c r="B266" s="419">
        <v>3</v>
      </c>
    </row>
    <row r="267" spans="1:2" x14ac:dyDescent="0.25">
      <c r="A267" s="67">
        <v>150000896</v>
      </c>
      <c r="B267" s="419">
        <v>3</v>
      </c>
    </row>
    <row r="268" spans="1:2" x14ac:dyDescent="0.25">
      <c r="A268" s="67">
        <v>150000898</v>
      </c>
      <c r="B268" s="419">
        <v>3</v>
      </c>
    </row>
    <row r="269" spans="1:2" x14ac:dyDescent="0.25">
      <c r="A269" s="67">
        <v>150000899</v>
      </c>
      <c r="B269" s="419">
        <v>3</v>
      </c>
    </row>
    <row r="270" spans="1:2" x14ac:dyDescent="0.25">
      <c r="A270" s="67">
        <v>150000900</v>
      </c>
      <c r="B270" s="419">
        <v>3</v>
      </c>
    </row>
    <row r="271" spans="1:2" x14ac:dyDescent="0.25">
      <c r="A271" s="67">
        <v>150000901</v>
      </c>
      <c r="B271" s="419">
        <v>3</v>
      </c>
    </row>
    <row r="272" spans="1:2" x14ac:dyDescent="0.25">
      <c r="A272" s="67">
        <v>150000902</v>
      </c>
      <c r="B272" s="419">
        <v>3</v>
      </c>
    </row>
    <row r="273" spans="1:2" x14ac:dyDescent="0.25">
      <c r="A273" s="67">
        <v>150000903</v>
      </c>
      <c r="B273" s="419">
        <v>3</v>
      </c>
    </row>
    <row r="274" spans="1:2" x14ac:dyDescent="0.25">
      <c r="A274" s="67">
        <v>150000904</v>
      </c>
      <c r="B274" s="419">
        <v>3</v>
      </c>
    </row>
    <row r="275" spans="1:2" x14ac:dyDescent="0.25">
      <c r="A275" s="67">
        <v>150000905</v>
      </c>
      <c r="B275" s="419">
        <v>3</v>
      </c>
    </row>
    <row r="276" spans="1:2" x14ac:dyDescent="0.25">
      <c r="A276" s="67">
        <v>150000906</v>
      </c>
      <c r="B276" s="419">
        <v>3</v>
      </c>
    </row>
    <row r="277" spans="1:2" x14ac:dyDescent="0.25">
      <c r="A277" s="67">
        <v>150000907</v>
      </c>
      <c r="B277" s="419">
        <v>3</v>
      </c>
    </row>
    <row r="278" spans="1:2" x14ac:dyDescent="0.25">
      <c r="A278" s="67">
        <v>150000908</v>
      </c>
      <c r="B278" s="419">
        <v>3</v>
      </c>
    </row>
    <row r="279" spans="1:2" x14ac:dyDescent="0.25">
      <c r="A279" s="67">
        <v>150000909</v>
      </c>
      <c r="B279" s="419">
        <v>3</v>
      </c>
    </row>
    <row r="280" spans="1:2" x14ac:dyDescent="0.25">
      <c r="A280" s="67">
        <v>150000910</v>
      </c>
      <c r="B280" s="419">
        <v>3</v>
      </c>
    </row>
    <row r="281" spans="1:2" x14ac:dyDescent="0.25">
      <c r="A281" s="67">
        <v>150000911</v>
      </c>
      <c r="B281" s="419">
        <v>3</v>
      </c>
    </row>
    <row r="282" spans="1:2" x14ac:dyDescent="0.25">
      <c r="A282" s="67">
        <v>150000912</v>
      </c>
      <c r="B282" s="419">
        <v>3</v>
      </c>
    </row>
    <row r="283" spans="1:2" x14ac:dyDescent="0.25">
      <c r="A283" s="67">
        <v>150000913</v>
      </c>
      <c r="B283" s="419">
        <v>3</v>
      </c>
    </row>
    <row r="284" spans="1:2" x14ac:dyDescent="0.25">
      <c r="A284" s="67">
        <v>150000914</v>
      </c>
      <c r="B284" s="419">
        <v>3</v>
      </c>
    </row>
    <row r="285" spans="1:2" x14ac:dyDescent="0.25">
      <c r="A285" s="67">
        <v>150000915</v>
      </c>
      <c r="B285" s="419">
        <v>3</v>
      </c>
    </row>
    <row r="286" spans="1:2" x14ac:dyDescent="0.25">
      <c r="A286" s="67">
        <v>150000916</v>
      </c>
      <c r="B286" s="419">
        <v>3</v>
      </c>
    </row>
    <row r="287" spans="1:2" x14ac:dyDescent="0.25">
      <c r="A287" s="67">
        <v>150000917</v>
      </c>
      <c r="B287" s="419">
        <v>3</v>
      </c>
    </row>
    <row r="288" spans="1:2" x14ac:dyDescent="0.25">
      <c r="A288" s="67">
        <v>150000918</v>
      </c>
      <c r="B288" s="419">
        <v>3</v>
      </c>
    </row>
    <row r="289" spans="1:2" x14ac:dyDescent="0.25">
      <c r="A289" s="67">
        <v>150000919</v>
      </c>
      <c r="B289" s="419">
        <v>3</v>
      </c>
    </row>
    <row r="290" spans="1:2" x14ac:dyDescent="0.25">
      <c r="A290" s="67">
        <v>150000920</v>
      </c>
      <c r="B290" s="419">
        <v>3</v>
      </c>
    </row>
    <row r="291" spans="1:2" x14ac:dyDescent="0.25">
      <c r="A291" s="67">
        <v>150000921</v>
      </c>
      <c r="B291" s="419">
        <v>3</v>
      </c>
    </row>
    <row r="292" spans="1:2" x14ac:dyDescent="0.25">
      <c r="A292" s="67">
        <v>150000922</v>
      </c>
      <c r="B292" s="419">
        <v>3</v>
      </c>
    </row>
    <row r="293" spans="1:2" x14ac:dyDescent="0.25">
      <c r="A293" s="67">
        <v>150000924</v>
      </c>
      <c r="B293" s="419">
        <v>2</v>
      </c>
    </row>
    <row r="294" spans="1:2" x14ac:dyDescent="0.25">
      <c r="A294" s="67">
        <v>150000925</v>
      </c>
      <c r="B294" s="419">
        <v>2</v>
      </c>
    </row>
    <row r="295" spans="1:2" x14ac:dyDescent="0.25">
      <c r="A295" s="67">
        <v>150000926</v>
      </c>
      <c r="B295" s="419">
        <v>2</v>
      </c>
    </row>
    <row r="296" spans="1:2" x14ac:dyDescent="0.25">
      <c r="A296" s="67">
        <v>150000927</v>
      </c>
      <c r="B296" s="419">
        <v>2</v>
      </c>
    </row>
    <row r="297" spans="1:2" x14ac:dyDescent="0.25">
      <c r="A297" s="67">
        <v>150000928</v>
      </c>
      <c r="B297" s="419">
        <v>2</v>
      </c>
    </row>
    <row r="298" spans="1:2" x14ac:dyDescent="0.25">
      <c r="A298" s="67">
        <v>150000929</v>
      </c>
      <c r="B298" s="419">
        <v>2</v>
      </c>
    </row>
    <row r="299" spans="1:2" x14ac:dyDescent="0.25">
      <c r="A299" s="67">
        <v>150000930</v>
      </c>
      <c r="B299" s="419">
        <v>2</v>
      </c>
    </row>
    <row r="300" spans="1:2" x14ac:dyDescent="0.25">
      <c r="A300" s="67">
        <v>150000931</v>
      </c>
      <c r="B300" s="419">
        <v>2</v>
      </c>
    </row>
    <row r="301" spans="1:2" x14ac:dyDescent="0.25">
      <c r="A301" s="67">
        <v>150000932</v>
      </c>
      <c r="B301" s="419">
        <v>2</v>
      </c>
    </row>
    <row r="302" spans="1:2" x14ac:dyDescent="0.25">
      <c r="A302" s="67">
        <v>150000933</v>
      </c>
      <c r="B302" s="419">
        <v>2</v>
      </c>
    </row>
    <row r="303" spans="1:2" x14ac:dyDescent="0.25">
      <c r="A303" s="67">
        <v>150000934</v>
      </c>
      <c r="B303" s="419">
        <v>2</v>
      </c>
    </row>
    <row r="304" spans="1:2" x14ac:dyDescent="0.25">
      <c r="A304" s="67">
        <v>150000935</v>
      </c>
      <c r="B304" s="419">
        <v>2</v>
      </c>
    </row>
    <row r="305" spans="1:2" x14ac:dyDescent="0.25">
      <c r="A305" s="67">
        <v>150000936</v>
      </c>
      <c r="B305" s="419">
        <v>1</v>
      </c>
    </row>
    <row r="306" spans="1:2" x14ac:dyDescent="0.25">
      <c r="A306" s="67">
        <v>150000937</v>
      </c>
      <c r="B306" s="419">
        <v>1</v>
      </c>
    </row>
    <row r="307" spans="1:2" x14ac:dyDescent="0.25">
      <c r="A307" s="67">
        <v>150000938</v>
      </c>
      <c r="B307" s="419">
        <v>1</v>
      </c>
    </row>
    <row r="308" spans="1:2" x14ac:dyDescent="0.25">
      <c r="A308" s="67">
        <v>150000939</v>
      </c>
      <c r="B308" s="419">
        <v>1</v>
      </c>
    </row>
    <row r="309" spans="1:2" x14ac:dyDescent="0.25">
      <c r="A309" s="67">
        <v>150000940</v>
      </c>
      <c r="B309" s="419">
        <v>1</v>
      </c>
    </row>
    <row r="310" spans="1:2" x14ac:dyDescent="0.25">
      <c r="A310" s="67">
        <v>150000941</v>
      </c>
      <c r="B310" s="419">
        <v>1</v>
      </c>
    </row>
    <row r="311" spans="1:2" x14ac:dyDescent="0.25">
      <c r="A311" s="67">
        <v>150000943</v>
      </c>
      <c r="B311" s="419">
        <v>1</v>
      </c>
    </row>
    <row r="312" spans="1:2" x14ac:dyDescent="0.25">
      <c r="A312" s="67">
        <v>150000944</v>
      </c>
      <c r="B312" s="419">
        <v>1</v>
      </c>
    </row>
    <row r="313" spans="1:2" x14ac:dyDescent="0.25">
      <c r="A313" s="67">
        <v>150000945</v>
      </c>
      <c r="B313" s="419">
        <v>1</v>
      </c>
    </row>
    <row r="314" spans="1:2" x14ac:dyDescent="0.25">
      <c r="A314" s="67">
        <v>150000946</v>
      </c>
      <c r="B314" s="419">
        <v>1</v>
      </c>
    </row>
    <row r="315" spans="1:2" x14ac:dyDescent="0.25">
      <c r="A315" s="67">
        <v>150000947</v>
      </c>
      <c r="B315" s="419">
        <v>1</v>
      </c>
    </row>
    <row r="316" spans="1:2" x14ac:dyDescent="0.25">
      <c r="A316" s="67">
        <v>150000948</v>
      </c>
      <c r="B316" s="419">
        <v>1</v>
      </c>
    </row>
    <row r="317" spans="1:2" x14ac:dyDescent="0.25">
      <c r="A317" s="67">
        <v>150000949</v>
      </c>
      <c r="B317" s="419">
        <v>1</v>
      </c>
    </row>
    <row r="318" spans="1:2" x14ac:dyDescent="0.25">
      <c r="A318" s="67">
        <v>150000951</v>
      </c>
      <c r="B318" s="419">
        <v>1</v>
      </c>
    </row>
    <row r="319" spans="1:2" x14ac:dyDescent="0.25">
      <c r="A319" s="67">
        <v>150000954</v>
      </c>
      <c r="B319" s="419">
        <v>1</v>
      </c>
    </row>
    <row r="320" spans="1:2" x14ac:dyDescent="0.25">
      <c r="A320" s="67">
        <v>150000957</v>
      </c>
      <c r="B320" s="419">
        <v>1</v>
      </c>
    </row>
    <row r="321" spans="1:2" x14ac:dyDescent="0.25">
      <c r="A321" s="67">
        <v>150000958</v>
      </c>
      <c r="B321" s="419">
        <v>1</v>
      </c>
    </row>
    <row r="322" spans="1:2" x14ac:dyDescent="0.25">
      <c r="A322" s="67">
        <v>150000960</v>
      </c>
      <c r="B322" s="419">
        <v>1</v>
      </c>
    </row>
    <row r="323" spans="1:2" x14ac:dyDescent="0.25">
      <c r="A323" s="67">
        <v>150000961</v>
      </c>
      <c r="B323" s="419">
        <v>1</v>
      </c>
    </row>
    <row r="324" spans="1:2" x14ac:dyDescent="0.25">
      <c r="A324" s="67">
        <v>150000963</v>
      </c>
      <c r="B324" s="419">
        <v>1</v>
      </c>
    </row>
    <row r="325" spans="1:2" x14ac:dyDescent="0.25">
      <c r="A325" s="67">
        <v>150000964</v>
      </c>
      <c r="B325" s="419">
        <v>1</v>
      </c>
    </row>
    <row r="326" spans="1:2" x14ac:dyDescent="0.25">
      <c r="A326" s="67">
        <v>150000966</v>
      </c>
      <c r="B326" s="419">
        <v>2</v>
      </c>
    </row>
    <row r="327" spans="1:2" x14ac:dyDescent="0.25">
      <c r="A327" s="67">
        <v>150000967</v>
      </c>
      <c r="B327" s="419">
        <v>2</v>
      </c>
    </row>
    <row r="328" spans="1:2" x14ac:dyDescent="0.25">
      <c r="A328" s="67">
        <v>150000968</v>
      </c>
      <c r="B328" s="419">
        <v>2</v>
      </c>
    </row>
    <row r="329" spans="1:2" x14ac:dyDescent="0.25">
      <c r="A329" s="67">
        <v>150000969</v>
      </c>
      <c r="B329" s="419">
        <v>2</v>
      </c>
    </row>
    <row r="330" spans="1:2" x14ac:dyDescent="0.25">
      <c r="A330" s="67">
        <v>150000970</v>
      </c>
      <c r="B330" s="419">
        <v>2</v>
      </c>
    </row>
    <row r="331" spans="1:2" x14ac:dyDescent="0.25">
      <c r="A331" s="67">
        <v>150000971</v>
      </c>
      <c r="B331" s="419">
        <v>2</v>
      </c>
    </row>
    <row r="332" spans="1:2" x14ac:dyDescent="0.25">
      <c r="A332" s="67">
        <v>150000972</v>
      </c>
      <c r="B332" s="419">
        <v>2</v>
      </c>
    </row>
    <row r="333" spans="1:2" x14ac:dyDescent="0.25">
      <c r="A333" s="67">
        <v>150000973</v>
      </c>
      <c r="B333" s="419">
        <v>2</v>
      </c>
    </row>
    <row r="334" spans="1:2" x14ac:dyDescent="0.25">
      <c r="A334" s="67">
        <v>150000974</v>
      </c>
      <c r="B334" s="419">
        <v>2</v>
      </c>
    </row>
    <row r="335" spans="1:2" x14ac:dyDescent="0.25">
      <c r="A335" s="67">
        <v>150000975</v>
      </c>
      <c r="B335" s="419">
        <v>2</v>
      </c>
    </row>
    <row r="336" spans="1:2" x14ac:dyDescent="0.25">
      <c r="A336" s="67">
        <v>150000976</v>
      </c>
      <c r="B336" s="419">
        <v>2</v>
      </c>
    </row>
    <row r="337" spans="1:2" x14ac:dyDescent="0.25">
      <c r="A337" s="67">
        <v>150000977</v>
      </c>
      <c r="B337" s="419">
        <v>2</v>
      </c>
    </row>
    <row r="338" spans="1:2" x14ac:dyDescent="0.25">
      <c r="A338" s="67">
        <v>150000978</v>
      </c>
      <c r="B338" s="419">
        <v>2</v>
      </c>
    </row>
    <row r="339" spans="1:2" x14ac:dyDescent="0.25">
      <c r="A339" s="67">
        <v>150000981</v>
      </c>
      <c r="B339" s="419">
        <v>3</v>
      </c>
    </row>
    <row r="340" spans="1:2" x14ac:dyDescent="0.25">
      <c r="A340" s="67">
        <v>150000982</v>
      </c>
      <c r="B340" s="419">
        <v>3</v>
      </c>
    </row>
    <row r="341" spans="1:2" x14ac:dyDescent="0.25">
      <c r="A341" s="67">
        <v>150000983</v>
      </c>
      <c r="B341" s="419">
        <v>3</v>
      </c>
    </row>
    <row r="342" spans="1:2" x14ac:dyDescent="0.25">
      <c r="A342" s="67">
        <v>150000984</v>
      </c>
      <c r="B342" s="419">
        <v>3</v>
      </c>
    </row>
    <row r="343" spans="1:2" x14ac:dyDescent="0.25">
      <c r="A343" s="67">
        <v>150000986</v>
      </c>
      <c r="B343" s="419">
        <v>3</v>
      </c>
    </row>
    <row r="344" spans="1:2" x14ac:dyDescent="0.25">
      <c r="A344" s="67">
        <v>150000987</v>
      </c>
      <c r="B344" s="419">
        <v>3</v>
      </c>
    </row>
    <row r="345" spans="1:2" x14ac:dyDescent="0.25">
      <c r="A345" s="67">
        <v>150000988</v>
      </c>
      <c r="B345" s="419">
        <v>3</v>
      </c>
    </row>
    <row r="346" spans="1:2" x14ac:dyDescent="0.25">
      <c r="A346" s="67">
        <v>150000989</v>
      </c>
      <c r="B346" s="419">
        <v>3</v>
      </c>
    </row>
    <row r="347" spans="1:2" x14ac:dyDescent="0.25">
      <c r="A347" s="67">
        <v>150000990</v>
      </c>
      <c r="B347" s="419">
        <v>3</v>
      </c>
    </row>
    <row r="348" spans="1:2" x14ac:dyDescent="0.25">
      <c r="A348" s="67">
        <v>150000991</v>
      </c>
      <c r="B348" s="419">
        <v>3</v>
      </c>
    </row>
    <row r="349" spans="1:2" x14ac:dyDescent="0.25">
      <c r="A349" s="67">
        <v>150000992</v>
      </c>
      <c r="B349" s="419">
        <v>3</v>
      </c>
    </row>
    <row r="350" spans="1:2" x14ac:dyDescent="0.25">
      <c r="A350" s="67">
        <v>150000993</v>
      </c>
      <c r="B350" s="419">
        <v>3</v>
      </c>
    </row>
    <row r="351" spans="1:2" x14ac:dyDescent="0.25">
      <c r="A351" s="67">
        <v>150000994</v>
      </c>
      <c r="B351" s="419">
        <v>3</v>
      </c>
    </row>
    <row r="352" spans="1:2" x14ac:dyDescent="0.25">
      <c r="A352" s="67">
        <v>150000995</v>
      </c>
      <c r="B352" s="419">
        <v>3</v>
      </c>
    </row>
    <row r="353" spans="1:2" x14ac:dyDescent="0.25">
      <c r="A353" s="67">
        <v>150000996</v>
      </c>
      <c r="B353" s="419">
        <v>2</v>
      </c>
    </row>
    <row r="354" spans="1:2" x14ac:dyDescent="0.25">
      <c r="A354" s="67">
        <v>150000999</v>
      </c>
      <c r="B354" s="419">
        <v>3</v>
      </c>
    </row>
    <row r="355" spans="1:2" x14ac:dyDescent="0.25">
      <c r="A355" s="67">
        <v>150001000</v>
      </c>
      <c r="B355" s="419">
        <v>3</v>
      </c>
    </row>
    <row r="356" spans="1:2" x14ac:dyDescent="0.25">
      <c r="A356" s="67">
        <v>150001001</v>
      </c>
      <c r="B356" s="419">
        <v>3</v>
      </c>
    </row>
    <row r="357" spans="1:2" x14ac:dyDescent="0.25">
      <c r="A357" s="67">
        <v>150001002</v>
      </c>
      <c r="B357" s="419">
        <v>3</v>
      </c>
    </row>
    <row r="358" spans="1:2" x14ac:dyDescent="0.25">
      <c r="A358" s="67">
        <v>150001004</v>
      </c>
      <c r="B358" s="419">
        <v>3</v>
      </c>
    </row>
    <row r="359" spans="1:2" x14ac:dyDescent="0.25">
      <c r="A359" s="67">
        <v>150001005</v>
      </c>
      <c r="B359" s="419">
        <v>3</v>
      </c>
    </row>
    <row r="360" spans="1:2" x14ac:dyDescent="0.25">
      <c r="A360" s="67">
        <v>150001007</v>
      </c>
      <c r="B360" s="419">
        <v>2</v>
      </c>
    </row>
    <row r="361" spans="1:2" x14ac:dyDescent="0.25">
      <c r="A361" s="67">
        <v>150001008</v>
      </c>
      <c r="B361" s="419">
        <v>2</v>
      </c>
    </row>
    <row r="362" spans="1:2" x14ac:dyDescent="0.25">
      <c r="A362" s="67">
        <v>150001009</v>
      </c>
      <c r="B362" s="419">
        <v>2</v>
      </c>
    </row>
    <row r="363" spans="1:2" x14ac:dyDescent="0.25">
      <c r="A363" s="67">
        <v>150001010</v>
      </c>
      <c r="B363" s="419">
        <v>2</v>
      </c>
    </row>
    <row r="364" spans="1:2" x14ac:dyDescent="0.25">
      <c r="A364" s="67">
        <v>150001011</v>
      </c>
      <c r="B364" s="419">
        <v>2</v>
      </c>
    </row>
    <row r="365" spans="1:2" x14ac:dyDescent="0.25">
      <c r="A365" s="69">
        <v>150001013</v>
      </c>
      <c r="B365" s="419">
        <v>2</v>
      </c>
    </row>
    <row r="366" spans="1:2" x14ac:dyDescent="0.25">
      <c r="A366" s="67">
        <v>150001014</v>
      </c>
      <c r="B366" s="419">
        <v>2</v>
      </c>
    </row>
    <row r="367" spans="1:2" x14ac:dyDescent="0.25">
      <c r="A367" s="67">
        <v>150001015</v>
      </c>
      <c r="B367" s="419">
        <v>2</v>
      </c>
    </row>
    <row r="368" spans="1:2" x14ac:dyDescent="0.25">
      <c r="A368" s="67">
        <v>150001016</v>
      </c>
      <c r="B368" s="419">
        <v>2</v>
      </c>
    </row>
    <row r="369" spans="1:2" x14ac:dyDescent="0.25">
      <c r="A369" s="67">
        <v>150001018</v>
      </c>
      <c r="B369" s="419">
        <v>2</v>
      </c>
    </row>
    <row r="370" spans="1:2" x14ac:dyDescent="0.25">
      <c r="A370" s="67">
        <v>150001019</v>
      </c>
      <c r="B370" s="419">
        <v>1</v>
      </c>
    </row>
    <row r="371" spans="1:2" x14ac:dyDescent="0.25">
      <c r="A371" s="67">
        <v>150001020</v>
      </c>
      <c r="B371" s="419">
        <v>2</v>
      </c>
    </row>
    <row r="372" spans="1:2" x14ac:dyDescent="0.25">
      <c r="A372" s="67">
        <v>150001021</v>
      </c>
      <c r="B372" s="419">
        <v>1</v>
      </c>
    </row>
    <row r="373" spans="1:2" x14ac:dyDescent="0.25">
      <c r="A373" s="67">
        <v>150001022</v>
      </c>
      <c r="B373" s="419">
        <v>1</v>
      </c>
    </row>
    <row r="374" spans="1:2" x14ac:dyDescent="0.25">
      <c r="A374" s="67">
        <v>150001023</v>
      </c>
      <c r="B374" s="419">
        <v>1</v>
      </c>
    </row>
    <row r="375" spans="1:2" x14ac:dyDescent="0.25">
      <c r="A375" s="67">
        <v>150001024</v>
      </c>
      <c r="B375" s="419">
        <v>1</v>
      </c>
    </row>
    <row r="376" spans="1:2" x14ac:dyDescent="0.25">
      <c r="A376" s="67">
        <v>150001025</v>
      </c>
      <c r="B376" s="419">
        <v>1</v>
      </c>
    </row>
    <row r="377" spans="1:2" x14ac:dyDescent="0.25">
      <c r="A377" s="67">
        <v>150001026</v>
      </c>
      <c r="B377" s="419">
        <v>1</v>
      </c>
    </row>
    <row r="378" spans="1:2" x14ac:dyDescent="0.25">
      <c r="A378" s="67">
        <v>150001027</v>
      </c>
      <c r="B378" s="419">
        <v>1</v>
      </c>
    </row>
    <row r="379" spans="1:2" x14ac:dyDescent="0.25">
      <c r="A379" s="67">
        <v>150001028</v>
      </c>
      <c r="B379" s="419">
        <v>1</v>
      </c>
    </row>
    <row r="380" spans="1:2" x14ac:dyDescent="0.25">
      <c r="A380" s="67">
        <v>150001029</v>
      </c>
      <c r="B380" s="419">
        <v>1</v>
      </c>
    </row>
    <row r="381" spans="1:2" x14ac:dyDescent="0.25">
      <c r="A381" s="67">
        <v>150001030</v>
      </c>
      <c r="B381" s="419">
        <v>1</v>
      </c>
    </row>
    <row r="382" spans="1:2" x14ac:dyDescent="0.25">
      <c r="A382" s="67">
        <v>150001031</v>
      </c>
      <c r="B382" s="419">
        <v>1</v>
      </c>
    </row>
    <row r="383" spans="1:2" x14ac:dyDescent="0.25">
      <c r="A383" s="67">
        <v>150001032</v>
      </c>
      <c r="B383" s="419">
        <v>1</v>
      </c>
    </row>
    <row r="384" spans="1:2" x14ac:dyDescent="0.25">
      <c r="A384" s="67">
        <v>150001033</v>
      </c>
      <c r="B384" s="419">
        <v>1</v>
      </c>
    </row>
    <row r="385" spans="1:2" x14ac:dyDescent="0.25">
      <c r="A385" s="67">
        <v>150001035</v>
      </c>
      <c r="B385" s="419">
        <v>1</v>
      </c>
    </row>
    <row r="386" spans="1:2" x14ac:dyDescent="0.25">
      <c r="A386" s="67">
        <v>150001036</v>
      </c>
      <c r="B386" s="419">
        <v>1</v>
      </c>
    </row>
    <row r="387" spans="1:2" x14ac:dyDescent="0.25">
      <c r="A387" s="67">
        <v>150001037</v>
      </c>
      <c r="B387" s="419">
        <v>1</v>
      </c>
    </row>
    <row r="388" spans="1:2" x14ac:dyDescent="0.25">
      <c r="A388" s="67">
        <v>150001040</v>
      </c>
      <c r="B388" s="419">
        <v>2</v>
      </c>
    </row>
    <row r="389" spans="1:2" x14ac:dyDescent="0.25">
      <c r="A389" s="67">
        <v>150001041</v>
      </c>
      <c r="B389" s="419">
        <v>2</v>
      </c>
    </row>
    <row r="390" spans="1:2" x14ac:dyDescent="0.25">
      <c r="A390" s="67">
        <v>150001042</v>
      </c>
      <c r="B390" s="419">
        <v>2</v>
      </c>
    </row>
    <row r="391" spans="1:2" x14ac:dyDescent="0.25">
      <c r="A391" s="67">
        <v>150001043</v>
      </c>
      <c r="B391" s="419">
        <v>2</v>
      </c>
    </row>
    <row r="392" spans="1:2" x14ac:dyDescent="0.25">
      <c r="A392" s="67">
        <v>150001044</v>
      </c>
      <c r="B392" s="419">
        <v>2</v>
      </c>
    </row>
    <row r="393" spans="1:2" x14ac:dyDescent="0.25">
      <c r="A393" s="67">
        <v>150001045</v>
      </c>
      <c r="B393" s="419">
        <v>2</v>
      </c>
    </row>
    <row r="394" spans="1:2" x14ac:dyDescent="0.25">
      <c r="A394" s="67">
        <v>150001046</v>
      </c>
      <c r="B394" s="419">
        <v>2</v>
      </c>
    </row>
    <row r="395" spans="1:2" x14ac:dyDescent="0.25">
      <c r="A395" s="67">
        <v>150001047</v>
      </c>
      <c r="B395" s="419">
        <v>2</v>
      </c>
    </row>
    <row r="396" spans="1:2" x14ac:dyDescent="0.25">
      <c r="A396" s="67">
        <v>150001048</v>
      </c>
      <c r="B396" s="419">
        <v>2</v>
      </c>
    </row>
    <row r="397" spans="1:2" x14ac:dyDescent="0.25">
      <c r="A397" s="67">
        <v>150001049</v>
      </c>
      <c r="B397" s="419">
        <v>2</v>
      </c>
    </row>
    <row r="398" spans="1:2" x14ac:dyDescent="0.25">
      <c r="A398" s="67">
        <v>150001050</v>
      </c>
      <c r="B398" s="419">
        <v>2</v>
      </c>
    </row>
    <row r="399" spans="1:2" x14ac:dyDescent="0.25">
      <c r="A399" s="67">
        <v>150001053</v>
      </c>
      <c r="B399" s="419">
        <v>3</v>
      </c>
    </row>
    <row r="400" spans="1:2" x14ac:dyDescent="0.25">
      <c r="A400" s="67">
        <v>150001054</v>
      </c>
      <c r="B400" s="419">
        <v>3</v>
      </c>
    </row>
    <row r="401" spans="1:2" x14ac:dyDescent="0.25">
      <c r="A401" s="67">
        <v>150001071</v>
      </c>
      <c r="B401" s="419">
        <v>3</v>
      </c>
    </row>
    <row r="402" spans="1:2" x14ac:dyDescent="0.25">
      <c r="A402" s="67">
        <v>150001094</v>
      </c>
      <c r="B402" s="419">
        <v>1</v>
      </c>
    </row>
    <row r="403" spans="1:2" x14ac:dyDescent="0.25">
      <c r="A403" s="67">
        <v>150001561</v>
      </c>
      <c r="B403" s="419">
        <v>2</v>
      </c>
    </row>
    <row r="404" spans="1:2" x14ac:dyDescent="0.25">
      <c r="A404" s="67">
        <v>150001562</v>
      </c>
      <c r="B404" s="419">
        <v>2</v>
      </c>
    </row>
    <row r="405" spans="1:2" ht="15.75" thickBot="1" x14ac:dyDescent="0.3">
      <c r="A405" s="485"/>
    </row>
    <row r="408" spans="1:2" x14ac:dyDescent="0.25">
      <c r="A408" s="480"/>
    </row>
    <row r="409" spans="1:2" x14ac:dyDescent="0.25">
      <c r="A409" s="480"/>
    </row>
    <row r="410" spans="1:2" x14ac:dyDescent="0.25">
      <c r="A410" s="480"/>
      <c r="B410" s="484"/>
    </row>
    <row r="411" spans="1:2" x14ac:dyDescent="0.25">
      <c r="A411" s="481"/>
      <c r="B411" s="482"/>
    </row>
    <row r="414" spans="1:2" x14ac:dyDescent="0.25">
      <c r="A414" s="480"/>
    </row>
    <row r="415" spans="1:2" x14ac:dyDescent="0.25">
      <c r="A415" s="480"/>
    </row>
    <row r="416" spans="1:2" x14ac:dyDescent="0.25">
      <c r="A416" s="480"/>
    </row>
    <row r="417" spans="1:1" x14ac:dyDescent="0.25">
      <c r="A417" s="480"/>
    </row>
  </sheetData>
  <sortState ref="A7:B404">
    <sortCondition ref="A7:A404"/>
  </sortState>
  <conditionalFormatting sqref="A163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9">
    <tabColor rgb="FF92D050"/>
  </sheetPr>
  <dimension ref="A1:L73"/>
  <sheetViews>
    <sheetView topLeftCell="A2" workbookViewId="0">
      <selection activeCell="R13" sqref="R13"/>
    </sheetView>
  </sheetViews>
  <sheetFormatPr defaultColWidth="8.85546875" defaultRowHeight="15" x14ac:dyDescent="0.25"/>
  <cols>
    <col min="1" max="1" width="5.7109375" style="267" customWidth="1"/>
    <col min="2" max="2" width="61.28515625" style="267" customWidth="1"/>
    <col min="3" max="3" width="25.42578125" style="270" customWidth="1"/>
    <col min="4" max="4" width="25.85546875" style="268" customWidth="1"/>
    <col min="5" max="5" width="23.28515625" style="268" customWidth="1"/>
    <col min="6" max="6" width="12.42578125" style="267" hidden="1" customWidth="1"/>
    <col min="7" max="7" width="13.5703125" style="269" hidden="1" customWidth="1"/>
    <col min="8" max="8" width="15" style="267" hidden="1" customWidth="1"/>
    <col min="9" max="9" width="11.42578125" style="267" hidden="1" customWidth="1"/>
    <col min="10" max="10" width="8.85546875" style="267" hidden="1" customWidth="1"/>
    <col min="11" max="11" width="10.42578125" style="267" hidden="1" customWidth="1"/>
    <col min="12" max="16384" width="8.85546875" style="267"/>
  </cols>
  <sheetData>
    <row r="1" spans="1:12" ht="21.75" hidden="1" customHeight="1" x14ac:dyDescent="0.25">
      <c r="A1" s="504" t="s">
        <v>2361</v>
      </c>
      <c r="B1" s="505"/>
      <c r="C1" s="421" t="str">
        <f>VLOOKUP($A$11,складові!$A$7:$GE$406,187,FALSE)</f>
        <v>№2/118 від 20.02.2019</v>
      </c>
    </row>
    <row r="2" spans="1:12" ht="18.75" customHeight="1" x14ac:dyDescent="0.25">
      <c r="A2" s="506" t="s">
        <v>2819</v>
      </c>
      <c r="B2" s="507"/>
      <c r="C2" s="507"/>
      <c r="D2" s="507"/>
      <c r="E2" s="507"/>
    </row>
    <row r="3" spans="1:12" ht="18.75" customHeight="1" x14ac:dyDescent="0.25">
      <c r="A3" s="508" t="s">
        <v>2816</v>
      </c>
      <c r="B3" s="509"/>
      <c r="C3" s="509"/>
      <c r="D3" s="509"/>
      <c r="E3" s="469" t="str">
        <f>E6</f>
        <v>№2/118 від 20.02.2019</v>
      </c>
    </row>
    <row r="4" spans="1:12" ht="128.25" customHeight="1" x14ac:dyDescent="0.25">
      <c r="A4" s="501" t="s">
        <v>2821</v>
      </c>
      <c r="B4" s="502"/>
      <c r="C4" s="502"/>
      <c r="D4" s="502"/>
      <c r="E4" s="502"/>
    </row>
    <row r="5" spans="1:12" ht="16.7" customHeight="1" x14ac:dyDescent="0.25">
      <c r="B5" s="475"/>
      <c r="C5" s="467"/>
      <c r="D5" s="267"/>
      <c r="E5" s="267"/>
      <c r="F5" s="277" t="s">
        <v>1074</v>
      </c>
      <c r="G5" s="278">
        <f>VLOOKUP($A$11,складові!$A$7:$G$406,4,FALSE)</f>
        <v>311.60000000000002</v>
      </c>
      <c r="H5" s="277" t="s">
        <v>1075</v>
      </c>
      <c r="I5" s="278">
        <f>VLOOKUP($A$11,складові!$A$7:$G$406,7,FALSE)</f>
        <v>195.3</v>
      </c>
      <c r="K5" s="357">
        <f>G5+I5</f>
        <v>506.90000000000003</v>
      </c>
    </row>
    <row r="6" spans="1:12" ht="18.75" customHeight="1" x14ac:dyDescent="0.25">
      <c r="D6" s="466" t="s">
        <v>2240</v>
      </c>
      <c r="E6" s="468" t="str">
        <f>C1</f>
        <v>№2/118 від 20.02.2019</v>
      </c>
      <c r="G6" s="267"/>
      <c r="L6" s="491" t="s">
        <v>2851</v>
      </c>
    </row>
    <row r="7" spans="1:12" ht="18.75" x14ac:dyDescent="0.25">
      <c r="A7" s="506" t="s">
        <v>2241</v>
      </c>
      <c r="B7" s="506"/>
      <c r="C7" s="506"/>
      <c r="D7" s="506"/>
      <c r="E7" s="494"/>
      <c r="F7" s="280"/>
      <c r="G7" s="283"/>
    </row>
    <row r="8" spans="1:12" ht="18.75" x14ac:dyDescent="0.25">
      <c r="A8" s="503" t="s">
        <v>2243</v>
      </c>
      <c r="B8" s="503"/>
      <c r="C8" s="503"/>
      <c r="D8" s="503"/>
      <c r="E8" s="494"/>
      <c r="F8" s="281"/>
      <c r="G8" s="282"/>
    </row>
    <row r="9" spans="1:12" ht="9" customHeight="1" x14ac:dyDescent="0.25">
      <c r="F9" s="281"/>
      <c r="G9" s="283"/>
    </row>
    <row r="10" spans="1:12" ht="14.25" customHeight="1" x14ac:dyDescent="0.25">
      <c r="A10" s="492" t="s">
        <v>2244</v>
      </c>
      <c r="B10" s="493"/>
      <c r="C10" s="493"/>
      <c r="D10" s="493"/>
      <c r="E10" s="494"/>
      <c r="F10" s="359" t="s">
        <v>2320</v>
      </c>
      <c r="G10" s="283"/>
    </row>
    <row r="11" spans="1:12" ht="18.75" x14ac:dyDescent="0.25">
      <c r="A11" s="495" t="s">
        <v>216</v>
      </c>
      <c r="B11" s="496"/>
      <c r="C11" s="496"/>
      <c r="D11" s="496"/>
      <c r="E11" s="497"/>
      <c r="F11" s="432">
        <f>VLOOKUP($A$11,складові!$A$7:$GF$406,188,FALSE)</f>
        <v>1</v>
      </c>
      <c r="G11" s="283"/>
      <c r="L11" s="491"/>
    </row>
    <row r="12" spans="1:12" x14ac:dyDescent="0.25">
      <c r="A12" s="498" t="s">
        <v>2245</v>
      </c>
      <c r="B12" s="498"/>
      <c r="C12" s="498"/>
      <c r="D12" s="498"/>
      <c r="E12" s="494"/>
    </row>
    <row r="13" spans="1:12" ht="20.45" customHeight="1" thickBot="1" x14ac:dyDescent="0.3">
      <c r="A13" s="358">
        <f>VLOOKUP($A$11,складові!$A$7:$G$406,2,FALSE)</f>
        <v>2</v>
      </c>
      <c r="E13" s="279" t="s">
        <v>2315</v>
      </c>
    </row>
    <row r="14" spans="1:12" ht="63" customHeight="1" thickBot="1" x14ac:dyDescent="0.3">
      <c r="A14" s="284" t="s">
        <v>2246</v>
      </c>
      <c r="B14" s="285" t="s">
        <v>2247</v>
      </c>
      <c r="C14" s="286" t="s">
        <v>2248</v>
      </c>
      <c r="D14" s="365" t="s">
        <v>2321</v>
      </c>
      <c r="E14" s="287" t="s">
        <v>2318</v>
      </c>
    </row>
    <row r="15" spans="1:12" s="293" customFormat="1" ht="15.75" thickBot="1" x14ac:dyDescent="0.3">
      <c r="A15" s="289"/>
      <c r="B15" s="290" t="s">
        <v>2249</v>
      </c>
      <c r="C15" s="291"/>
      <c r="D15" s="291">
        <f>G5</f>
        <v>311.60000000000002</v>
      </c>
      <c r="E15" s="291">
        <f>I5</f>
        <v>195.3</v>
      </c>
      <c r="G15" s="294">
        <f>D15+E15</f>
        <v>506.90000000000003</v>
      </c>
      <c r="H15" s="295">
        <f>K5</f>
        <v>506.90000000000003</v>
      </c>
      <c r="I15" s="296">
        <f>G15-H15</f>
        <v>0</v>
      </c>
    </row>
    <row r="16" spans="1:12" ht="17.649999999999999" customHeight="1" x14ac:dyDescent="0.25">
      <c r="A16" s="297" t="s">
        <v>2211</v>
      </c>
      <c r="B16" s="298" t="s">
        <v>2250</v>
      </c>
      <c r="C16" s="299">
        <f>C17+C26+C27+C28+C29+C30+C31+C39+C40+C41+C42+C43+C44+C45</f>
        <v>30143.975803347479</v>
      </c>
      <c r="D16" s="300">
        <f>D17+D26+D27+D28+D29+D30+D31+D39+D40+D41+D42+D43+D44+D45</f>
        <v>5.2550221519750124</v>
      </c>
      <c r="E16" s="300">
        <f>E17+E26+E27+E28+E29+E30+E31+E39+E40+E41+E42+E43+E44+E45</f>
        <v>4.4778959603526696</v>
      </c>
    </row>
    <row r="17" spans="1:8" ht="23.1" customHeight="1" x14ac:dyDescent="0.25">
      <c r="A17" s="301" t="s">
        <v>2251</v>
      </c>
      <c r="B17" s="302" t="s">
        <v>2252</v>
      </c>
      <c r="C17" s="303">
        <f>C18+C19+C20+C21+C22+C23+C24+C25</f>
        <v>7994.6446927054958</v>
      </c>
      <c r="D17" s="304">
        <f>D18+D19+D20+D21+D22+D23+D24+D25</f>
        <v>1.3143033952629537</v>
      </c>
      <c r="E17" s="304">
        <f>E18+E19+E20+E21+E22+E23+E24+E25</f>
        <v>1.3143033952629537</v>
      </c>
      <c r="F17" s="305"/>
      <c r="G17" s="306"/>
    </row>
    <row r="18" spans="1:8" ht="18.75" x14ac:dyDescent="0.25">
      <c r="A18" s="307" t="s">
        <v>2253</v>
      </c>
      <c r="B18" s="308" t="s">
        <v>2254</v>
      </c>
      <c r="C18" s="309">
        <f>VLOOKUP($A$11,складові!$A$7:$FZ$406,14,FALSE)*12</f>
        <v>2179.4765863610041</v>
      </c>
      <c r="D18" s="310">
        <f>C18/12/($D$15+$E$15)</f>
        <v>0.3583015365228191</v>
      </c>
      <c r="E18" s="310">
        <f>D18</f>
        <v>0.3583015365228191</v>
      </c>
      <c r="F18" s="312"/>
    </row>
    <row r="19" spans="1:8" ht="18.75" x14ac:dyDescent="0.25">
      <c r="A19" s="307" t="s">
        <v>2255</v>
      </c>
      <c r="B19" s="308" t="s">
        <v>2256</v>
      </c>
      <c r="C19" s="309">
        <f>VLOOKUP($A$11,складові!$A$7:$FZ$406,20,FALSE)*12</f>
        <v>441.86489125494239</v>
      </c>
      <c r="D19" s="310">
        <f t="shared" ref="D19:D25" si="0">C19/12/($D$15+$E$15)</f>
        <v>7.2641693176652589E-2</v>
      </c>
      <c r="E19" s="310">
        <f t="shared" ref="E19:E25" si="1">D19</f>
        <v>7.2641693176652589E-2</v>
      </c>
      <c r="F19" s="312"/>
      <c r="G19" s="361">
        <f>VLOOKUP($A$11,складові!$A$7:$FZ$406,172,FALSE)*12</f>
        <v>39397.708763717827</v>
      </c>
      <c r="H19" s="361">
        <f>(D54*D15+E54*E15)*12</f>
        <v>39397.708763717834</v>
      </c>
    </row>
    <row r="20" spans="1:8" ht="18.75" x14ac:dyDescent="0.25">
      <c r="A20" s="307" t="s">
        <v>2257</v>
      </c>
      <c r="B20" s="308" t="s">
        <v>2258</v>
      </c>
      <c r="C20" s="309">
        <f>VLOOKUP($A$11,складові!$A$7:$FZ$406,26,FALSE)*12</f>
        <v>801.96</v>
      </c>
      <c r="D20" s="310">
        <f t="shared" si="0"/>
        <v>0.1318405997238114</v>
      </c>
      <c r="E20" s="310">
        <f t="shared" si="1"/>
        <v>0.1318405997238114</v>
      </c>
      <c r="G20" s="361">
        <f>C53-G19</f>
        <v>0</v>
      </c>
      <c r="H20" s="361">
        <f>C53-H19</f>
        <v>0</v>
      </c>
    </row>
    <row r="21" spans="1:8" ht="18.75" x14ac:dyDescent="0.25">
      <c r="A21" s="307" t="s">
        <v>2259</v>
      </c>
      <c r="B21" s="308" t="s">
        <v>2260</v>
      </c>
      <c r="C21" s="309">
        <f>VLOOKUP($A$11,складові!$A$7:$FZ$406,32,FALSE)*12</f>
        <v>0</v>
      </c>
      <c r="D21" s="310">
        <f t="shared" si="0"/>
        <v>0</v>
      </c>
      <c r="E21" s="310">
        <f t="shared" si="1"/>
        <v>0</v>
      </c>
      <c r="G21" s="306"/>
      <c r="H21" s="305"/>
    </row>
    <row r="22" spans="1:8" ht="18.75" x14ac:dyDescent="0.25">
      <c r="A22" s="307" t="s">
        <v>2261</v>
      </c>
      <c r="B22" s="308" t="s">
        <v>2262</v>
      </c>
      <c r="C22" s="309">
        <f>VLOOKUP($A$11,складові!$A$7:$FZ$406,38,FALSE)*12</f>
        <v>0</v>
      </c>
      <c r="D22" s="310">
        <f t="shared" si="0"/>
        <v>0</v>
      </c>
      <c r="E22" s="310">
        <f t="shared" si="1"/>
        <v>0</v>
      </c>
      <c r="G22" s="363">
        <f>VLOOKUP($A$11,складові!$A$7:$FZ$406,179,FALSE)</f>
        <v>5.1191000000000004</v>
      </c>
      <c r="H22" s="366"/>
    </row>
    <row r="23" spans="1:8" ht="18.75" x14ac:dyDescent="0.25">
      <c r="A23" s="307" t="s">
        <v>2263</v>
      </c>
      <c r="B23" s="308" t="s">
        <v>2264</v>
      </c>
      <c r="C23" s="309">
        <f>VLOOKUP($A$11,складові!$A$7:$FZ$406,44,FALSE)*12</f>
        <v>884.90022548554907</v>
      </c>
      <c r="D23" s="310">
        <f t="shared" si="0"/>
        <v>0.14547580480790903</v>
      </c>
      <c r="E23" s="310">
        <f t="shared" si="1"/>
        <v>0.14547580480790903</v>
      </c>
      <c r="G23" s="364">
        <f>D54/G22</f>
        <v>1.3389393916677974</v>
      </c>
      <c r="H23" s="367"/>
    </row>
    <row r="24" spans="1:8" ht="18.75" x14ac:dyDescent="0.25">
      <c r="A24" s="307" t="s">
        <v>2265</v>
      </c>
      <c r="B24" s="308" t="s">
        <v>2266</v>
      </c>
      <c r="C24" s="309">
        <f>VLOOKUP($A$11,складові!$A$7:$FZ$406,50,FALSE)*12</f>
        <v>397.43999999999994</v>
      </c>
      <c r="D24" s="310">
        <f t="shared" si="0"/>
        <v>6.5338331031761676E-2</v>
      </c>
      <c r="E24" s="310">
        <f t="shared" si="1"/>
        <v>6.5338331031761676E-2</v>
      </c>
      <c r="F24" s="312"/>
    </row>
    <row r="25" spans="1:8" s="314" customFormat="1" ht="18.75" x14ac:dyDescent="0.25">
      <c r="A25" s="307" t="s">
        <v>2267</v>
      </c>
      <c r="B25" s="313" t="s">
        <v>2268</v>
      </c>
      <c r="C25" s="309">
        <f>VLOOKUP($A$11,складові!$A$7:$FZ$406,56,FALSE)*12</f>
        <v>3289.0029896040005</v>
      </c>
      <c r="D25" s="310">
        <f t="shared" si="0"/>
        <v>0.54070543000000004</v>
      </c>
      <c r="E25" s="310">
        <f t="shared" si="1"/>
        <v>0.54070543000000004</v>
      </c>
      <c r="F25" s="312"/>
      <c r="G25" s="318">
        <f>D54-G22</f>
        <v>1.7350646398866214</v>
      </c>
    </row>
    <row r="26" spans="1:8" ht="17.649999999999999" customHeight="1" x14ac:dyDescent="0.25">
      <c r="A26" s="315" t="s">
        <v>2269</v>
      </c>
      <c r="B26" s="316" t="s">
        <v>2270</v>
      </c>
      <c r="C26" s="303">
        <f>VLOOKUP($A$11,складові!$A$7:$FZ$406,60,FALSE)*12</f>
        <v>0</v>
      </c>
      <c r="D26" s="304">
        <v>0</v>
      </c>
      <c r="E26" s="304">
        <v>0</v>
      </c>
      <c r="F26" s="312"/>
    </row>
    <row r="27" spans="1:8" ht="19.899999999999999" customHeight="1" x14ac:dyDescent="0.25">
      <c r="A27" s="315" t="s">
        <v>2271</v>
      </c>
      <c r="B27" s="316" t="s">
        <v>2272</v>
      </c>
      <c r="C27" s="303">
        <f>VLOOKUP($A$11,складові!$A$7:$FZ$406,63,FALSE)*12</f>
        <v>0</v>
      </c>
      <c r="D27" s="304">
        <v>0</v>
      </c>
      <c r="E27" s="304">
        <v>0</v>
      </c>
      <c r="G27" s="318"/>
    </row>
    <row r="28" spans="1:8" ht="19.350000000000001" customHeight="1" x14ac:dyDescent="0.25">
      <c r="A28" s="315" t="s">
        <v>2273</v>
      </c>
      <c r="B28" s="302" t="s">
        <v>2274</v>
      </c>
      <c r="C28" s="303">
        <f>VLOOKUP($A$11,складові!$A$7:$FZ$406,69,FALSE)*12</f>
        <v>427.22642779417436</v>
      </c>
      <c r="D28" s="304">
        <f>C28/12/($D$15+$E$15)</f>
        <v>7.023515943219806E-2</v>
      </c>
      <c r="E28" s="304">
        <f>D28</f>
        <v>7.023515943219806E-2</v>
      </c>
    </row>
    <row r="29" spans="1:8" s="320" customFormat="1" ht="16.5" customHeight="1" x14ac:dyDescent="0.25">
      <c r="A29" s="470" t="s">
        <v>2275</v>
      </c>
      <c r="B29" s="471" t="s">
        <v>2276</v>
      </c>
      <c r="C29" s="472">
        <v>0</v>
      </c>
      <c r="D29" s="473">
        <v>0</v>
      </c>
      <c r="E29" s="473">
        <v>0</v>
      </c>
      <c r="G29" s="474"/>
    </row>
    <row r="30" spans="1:8" ht="50.25" customHeight="1" x14ac:dyDescent="0.25">
      <c r="A30" s="315" t="s">
        <v>2277</v>
      </c>
      <c r="B30" s="302" t="s">
        <v>2278</v>
      </c>
      <c r="C30" s="303">
        <f>VLOOKUP($A$11,складові!$A$7:$FZ$406,76,FALSE)*12</f>
        <v>8475.4140737780508</v>
      </c>
      <c r="D30" s="304">
        <f>C30/12/($D$15+$E$15)</f>
        <v>1.3933409077691277</v>
      </c>
      <c r="E30" s="304">
        <f>D30</f>
        <v>1.3933409077691277</v>
      </c>
      <c r="F30" s="319"/>
      <c r="G30" s="267"/>
    </row>
    <row r="31" spans="1:8" ht="18.75" customHeight="1" x14ac:dyDescent="0.25">
      <c r="A31" s="315" t="s">
        <v>2279</v>
      </c>
      <c r="B31" s="302" t="s">
        <v>2280</v>
      </c>
      <c r="C31" s="303">
        <f>C32+C33+C34+C35+C36+C37+C38</f>
        <v>1112.7963461362167</v>
      </c>
      <c r="D31" s="304">
        <f>D32+D33+D34+D35+D36+D37+D38</f>
        <v>0.18294146546593945</v>
      </c>
      <c r="E31" s="304">
        <f>E32+E33+E34+E35+E36+E37+E38</f>
        <v>0.18294146546593945</v>
      </c>
      <c r="G31" s="267"/>
    </row>
    <row r="32" spans="1:8" ht="18.75" x14ac:dyDescent="0.25">
      <c r="A32" s="307" t="s">
        <v>2281</v>
      </c>
      <c r="B32" s="308" t="s">
        <v>2254</v>
      </c>
      <c r="C32" s="309">
        <f>VLOOKUP($A$11,складові!$A$7:$FZ$406,84,FALSE)*12</f>
        <v>363.86880436408444</v>
      </c>
      <c r="D32" s="310">
        <f>C32/12/($D$15+$E$15)</f>
        <v>5.9819294463747688E-2</v>
      </c>
      <c r="E32" s="310">
        <f>D32</f>
        <v>5.9819294463747688E-2</v>
      </c>
      <c r="G32" s="267"/>
    </row>
    <row r="33" spans="1:7" ht="18.75" x14ac:dyDescent="0.25">
      <c r="A33" s="307" t="s">
        <v>2282</v>
      </c>
      <c r="B33" s="308" t="s">
        <v>2256</v>
      </c>
      <c r="C33" s="309">
        <f>VLOOKUP($A$11,складові!$A$7:$FZ$406,91,FALSE)*12</f>
        <v>423.16774502518683</v>
      </c>
      <c r="D33" s="310">
        <f t="shared" ref="D33:D38" si="2">C33/12/($D$15+$E$15)</f>
        <v>6.9567920205363773E-2</v>
      </c>
      <c r="E33" s="310">
        <f t="shared" ref="E33:E38" si="3">D33</f>
        <v>6.9567920205363773E-2</v>
      </c>
      <c r="G33" s="267"/>
    </row>
    <row r="34" spans="1:7" ht="18.75" x14ac:dyDescent="0.25">
      <c r="A34" s="307" t="s">
        <v>2283</v>
      </c>
      <c r="B34" s="308" t="s">
        <v>2258</v>
      </c>
      <c r="C34" s="309">
        <f>VLOOKUP($A$11,складові!$A$7:$FZ$406,98,FALSE)*12</f>
        <v>255.65715169357799</v>
      </c>
      <c r="D34" s="310">
        <f t="shared" si="2"/>
        <v>4.2029517934763262E-2</v>
      </c>
      <c r="E34" s="310">
        <f t="shared" si="3"/>
        <v>4.2029517934763262E-2</v>
      </c>
      <c r="G34" s="267"/>
    </row>
    <row r="35" spans="1:7" ht="18.75" x14ac:dyDescent="0.25">
      <c r="A35" s="307" t="s">
        <v>2284</v>
      </c>
      <c r="B35" s="308" t="s">
        <v>2260</v>
      </c>
      <c r="C35" s="309">
        <f>VLOOKUP($A$11,складові!$A$7:$FZ$406,105,FALSE)*12</f>
        <v>0</v>
      </c>
      <c r="D35" s="310">
        <f t="shared" si="2"/>
        <v>0</v>
      </c>
      <c r="E35" s="310">
        <f t="shared" si="3"/>
        <v>0</v>
      </c>
      <c r="G35" s="267"/>
    </row>
    <row r="36" spans="1:7" ht="18.75" x14ac:dyDescent="0.25">
      <c r="A36" s="307" t="s">
        <v>2285</v>
      </c>
      <c r="B36" s="308" t="s">
        <v>2262</v>
      </c>
      <c r="C36" s="309">
        <f>VLOOKUP($A$11,складові!$A$7:$FZ$406,112,FALSE)*12</f>
        <v>0</v>
      </c>
      <c r="D36" s="310">
        <f t="shared" si="2"/>
        <v>0</v>
      </c>
      <c r="E36" s="310">
        <f t="shared" si="3"/>
        <v>0</v>
      </c>
      <c r="G36" s="267"/>
    </row>
    <row r="37" spans="1:7" ht="18.75" x14ac:dyDescent="0.25">
      <c r="A37" s="307" t="s">
        <v>2286</v>
      </c>
      <c r="B37" s="308" t="s">
        <v>2264</v>
      </c>
      <c r="C37" s="309">
        <f>VLOOKUP($A$11,складові!$A$7:$FZ$406,119,FALSE)*12</f>
        <v>70.102645053367439</v>
      </c>
      <c r="D37" s="310">
        <f t="shared" si="2"/>
        <v>1.1524732862064745E-2</v>
      </c>
      <c r="E37" s="310">
        <f t="shared" si="3"/>
        <v>1.1524732862064745E-2</v>
      </c>
      <c r="G37" s="267"/>
    </row>
    <row r="38" spans="1:7" ht="18.75" x14ac:dyDescent="0.25">
      <c r="A38" s="307" t="s">
        <v>2287</v>
      </c>
      <c r="B38" s="308" t="s">
        <v>2266</v>
      </c>
      <c r="C38" s="309">
        <f>VLOOKUP($A$11,складові!$A$7:$FZ$406,126,FALSE)*12</f>
        <v>0</v>
      </c>
      <c r="D38" s="310">
        <f t="shared" si="2"/>
        <v>0</v>
      </c>
      <c r="E38" s="310">
        <f t="shared" si="3"/>
        <v>0</v>
      </c>
      <c r="F38" s="320"/>
      <c r="G38" s="267"/>
    </row>
    <row r="39" spans="1:7" s="320" customFormat="1" ht="12.75" customHeight="1" x14ac:dyDescent="0.25">
      <c r="A39" s="470" t="s">
        <v>2288</v>
      </c>
      <c r="B39" s="471" t="s">
        <v>2289</v>
      </c>
      <c r="C39" s="472">
        <v>0</v>
      </c>
      <c r="D39" s="473">
        <v>0</v>
      </c>
      <c r="E39" s="473">
        <v>0</v>
      </c>
    </row>
    <row r="40" spans="1:7" ht="15" customHeight="1" x14ac:dyDescent="0.25">
      <c r="A40" s="315" t="s">
        <v>2290</v>
      </c>
      <c r="B40" s="302" t="s">
        <v>2291</v>
      </c>
      <c r="C40" s="303">
        <f>VLOOKUP($A$11,складові!$A$7:$FZ$406,133,FALSE)*12</f>
        <v>6969.9919046668674</v>
      </c>
      <c r="D40" s="304">
        <f>C40/12/($D$15+$E$15)</f>
        <v>1.1458525522237897</v>
      </c>
      <c r="E40" s="304">
        <f>D40</f>
        <v>1.1458525522237897</v>
      </c>
      <c r="G40" s="267"/>
    </row>
    <row r="41" spans="1:7" ht="15.6" customHeight="1" x14ac:dyDescent="0.25">
      <c r="A41" s="315" t="s">
        <v>2292</v>
      </c>
      <c r="B41" s="302" t="s">
        <v>2293</v>
      </c>
      <c r="C41" s="303">
        <f>VLOOKUP($A$11,складові!$A$7:$FZ$406,140,FALSE)*12</f>
        <v>2905.8302557142642</v>
      </c>
      <c r="D41" s="304">
        <f>C41/12/$D$15</f>
        <v>0.77712619162234275</v>
      </c>
      <c r="E41" s="304">
        <v>0</v>
      </c>
      <c r="G41" s="267"/>
    </row>
    <row r="42" spans="1:7" ht="24" customHeight="1" x14ac:dyDescent="0.25">
      <c r="A42" s="315" t="s">
        <v>2294</v>
      </c>
      <c r="B42" s="302" t="s">
        <v>2295</v>
      </c>
      <c r="C42" s="303">
        <f>VLOOKUP($A$11,складові!$A$7:$FZ$406,147,FALSE)*12</f>
        <v>1738.3521025524119</v>
      </c>
      <c r="D42" s="304">
        <f>C42/12/($D$15+$E$15)</f>
        <v>0.2857815648307378</v>
      </c>
      <c r="E42" s="304">
        <f>D42</f>
        <v>0.2857815648307378</v>
      </c>
      <c r="G42" s="267"/>
    </row>
    <row r="43" spans="1:7" ht="18.75" customHeight="1" x14ac:dyDescent="0.25">
      <c r="A43" s="315" t="s">
        <v>2296</v>
      </c>
      <c r="B43" s="302" t="s">
        <v>13</v>
      </c>
      <c r="C43" s="303">
        <f>VLOOKUP($A$11,складові!$A$7:$FZ$406,151,FALSE)*12</f>
        <v>0</v>
      </c>
      <c r="D43" s="304">
        <f>C43/12/($D$15+$E$15)</f>
        <v>0</v>
      </c>
      <c r="E43" s="304">
        <f>D43</f>
        <v>0</v>
      </c>
      <c r="G43" s="267"/>
    </row>
    <row r="44" spans="1:7" ht="19.350000000000001" customHeight="1" x14ac:dyDescent="0.25">
      <c r="A44" s="315" t="s">
        <v>2297</v>
      </c>
      <c r="B44" s="302" t="s">
        <v>14</v>
      </c>
      <c r="C44" s="303">
        <f>VLOOKUP($A$11,складові!$A$7:$FZ$406,154,FALSE)*12</f>
        <v>0</v>
      </c>
      <c r="D44" s="304">
        <f>C44/12/($D$15+$E$15)</f>
        <v>0</v>
      </c>
      <c r="E44" s="304">
        <f>D44</f>
        <v>0</v>
      </c>
      <c r="G44" s="267"/>
    </row>
    <row r="45" spans="1:7" ht="38.1" customHeight="1" x14ac:dyDescent="0.25">
      <c r="A45" s="315" t="s">
        <v>2298</v>
      </c>
      <c r="B45" s="302" t="s">
        <v>2299</v>
      </c>
      <c r="C45" s="303">
        <f>C46+C47</f>
        <v>519.72</v>
      </c>
      <c r="D45" s="304">
        <f>D46+D47</f>
        <v>8.5440915367922671E-2</v>
      </c>
      <c r="E45" s="304">
        <f>E46+E47</f>
        <v>8.5440915367922671E-2</v>
      </c>
      <c r="G45" s="267"/>
    </row>
    <row r="46" spans="1:7" s="325" customFormat="1" ht="17.25" customHeight="1" x14ac:dyDescent="0.25">
      <c r="A46" s="321" t="s">
        <v>2300</v>
      </c>
      <c r="B46" s="322" t="s">
        <v>2301</v>
      </c>
      <c r="C46" s="309">
        <f>VLOOKUP($A$11,складові!$A$7:$FZ$406,157,FALSE)*12</f>
        <v>519.72</v>
      </c>
      <c r="D46" s="323">
        <f>C46/12/($D$15+$E$15)</f>
        <v>8.5440915367922671E-2</v>
      </c>
      <c r="E46" s="323">
        <f>D46</f>
        <v>8.5440915367922671E-2</v>
      </c>
      <c r="G46" s="326"/>
    </row>
    <row r="47" spans="1:7" s="325" customFormat="1" ht="15.6" hidden="1" customHeight="1" x14ac:dyDescent="0.25">
      <c r="A47" s="321" t="s">
        <v>2302</v>
      </c>
      <c r="B47" s="322" t="s">
        <v>2303</v>
      </c>
      <c r="C47" s="309">
        <f>VLOOKUP($A$11,складові!$A$7:$FZ$406,160,FALSE)*12</f>
        <v>0</v>
      </c>
      <c r="D47" s="323">
        <v>0</v>
      </c>
      <c r="E47" s="323">
        <v>0</v>
      </c>
      <c r="G47" s="326"/>
    </row>
    <row r="48" spans="1:7" ht="17.25" customHeight="1" thickBot="1" x14ac:dyDescent="0.3">
      <c r="A48" s="327" t="s">
        <v>2214</v>
      </c>
      <c r="B48" s="328" t="s">
        <v>2221</v>
      </c>
      <c r="C48" s="309">
        <f>VLOOKUP($A$11,складові!$A$7:$FZ$406,161,FALSE)*12</f>
        <v>1124.0470250000001</v>
      </c>
      <c r="D48" s="310">
        <f>C48/12/($D$15+$E$15)</f>
        <v>0.18479105428421122</v>
      </c>
      <c r="E48" s="329">
        <f>D48</f>
        <v>0.18479105428421122</v>
      </c>
    </row>
    <row r="49" spans="1:7" ht="23.65" customHeight="1" thickBot="1" x14ac:dyDescent="0.3">
      <c r="A49" s="331" t="s">
        <v>2304</v>
      </c>
      <c r="B49" s="332" t="s">
        <v>2305</v>
      </c>
      <c r="C49" s="333">
        <f>C16+C48</f>
        <v>31268.022828347479</v>
      </c>
      <c r="D49" s="334">
        <f>D16+D48</f>
        <v>5.4398132062592239</v>
      </c>
      <c r="E49" s="334">
        <f>E16+E48</f>
        <v>4.6626870146368811</v>
      </c>
    </row>
    <row r="50" spans="1:7" ht="23.1" customHeight="1" thickBot="1" x14ac:dyDescent="0.3">
      <c r="A50" s="335" t="s">
        <v>2306</v>
      </c>
      <c r="B50" s="336" t="s">
        <v>2307</v>
      </c>
      <c r="C50" s="337">
        <f>C49*1.2</f>
        <v>37521.62739401697</v>
      </c>
      <c r="D50" s="338">
        <f>D49*1.2</f>
        <v>6.5277758475110685</v>
      </c>
      <c r="E50" s="338">
        <f>E49*1.2</f>
        <v>5.5952244175642569</v>
      </c>
      <c r="G50" s="339"/>
    </row>
    <row r="51" spans="1:7" ht="23.1" customHeight="1" thickBot="1" x14ac:dyDescent="0.3">
      <c r="A51" s="335"/>
      <c r="B51" s="336" t="s">
        <v>2227</v>
      </c>
      <c r="C51" s="360">
        <f>VLOOKUP($A$11,складові!$A$7:$FZ$406,168,FALSE)</f>
        <v>0.05</v>
      </c>
      <c r="D51" s="362">
        <f>C51</f>
        <v>0.05</v>
      </c>
      <c r="E51" s="362">
        <f>C51</f>
        <v>0.05</v>
      </c>
      <c r="G51" s="339"/>
    </row>
    <row r="52" spans="1:7" ht="22.15" customHeight="1" thickBot="1" x14ac:dyDescent="0.3">
      <c r="A52" s="331" t="s">
        <v>2308</v>
      </c>
      <c r="B52" s="332" t="s">
        <v>2309</v>
      </c>
      <c r="C52" s="333">
        <f>C50*C51</f>
        <v>1876.0813697008487</v>
      </c>
      <c r="D52" s="334">
        <f>D50*D51</f>
        <v>0.32638879237555346</v>
      </c>
      <c r="E52" s="334">
        <f t="shared" ref="E52" si="4">E50*E51</f>
        <v>0.27976122087821287</v>
      </c>
      <c r="F52" s="312"/>
    </row>
    <row r="53" spans="1:7" ht="23.65" customHeight="1" thickBot="1" x14ac:dyDescent="0.3">
      <c r="A53" s="335" t="s">
        <v>2310</v>
      </c>
      <c r="B53" s="336" t="s">
        <v>2311</v>
      </c>
      <c r="C53" s="337">
        <f>C50+C52</f>
        <v>39397.708763717819</v>
      </c>
      <c r="D53" s="338"/>
      <c r="E53" s="338"/>
    </row>
    <row r="54" spans="1:7" ht="20.45" customHeight="1" thickBot="1" x14ac:dyDescent="0.3">
      <c r="A54" s="335" t="s">
        <v>2312</v>
      </c>
      <c r="B54" s="341" t="s">
        <v>2313</v>
      </c>
      <c r="C54" s="337"/>
      <c r="D54" s="338">
        <f>D50+D52</f>
        <v>6.8541646398866218</v>
      </c>
      <c r="E54" s="338">
        <f t="shared" ref="E54" si="5">E50+E52</f>
        <v>5.8749856384424701</v>
      </c>
    </row>
    <row r="55" spans="1:7" ht="37.5" customHeight="1" x14ac:dyDescent="0.25">
      <c r="A55" s="342"/>
      <c r="B55" s="343" t="s">
        <v>2814</v>
      </c>
      <c r="C55" s="344"/>
      <c r="D55" s="345"/>
      <c r="E55" s="345" t="s">
        <v>2815</v>
      </c>
    </row>
    <row r="56" spans="1:7" ht="15" hidden="1" customHeight="1" x14ac:dyDescent="0.25">
      <c r="A56" s="499" t="s">
        <v>2233</v>
      </c>
      <c r="B56" s="499"/>
      <c r="C56" s="499"/>
      <c r="D56" s="499"/>
      <c r="E56" s="500"/>
    </row>
    <row r="57" spans="1:7" ht="27.75" hidden="1" customHeight="1" x14ac:dyDescent="0.25">
      <c r="A57" s="271" t="s">
        <v>2234</v>
      </c>
      <c r="B57" s="271"/>
      <c r="C57" s="272"/>
      <c r="D57" s="273" t="s">
        <v>2235</v>
      </c>
      <c r="E57" s="346"/>
    </row>
    <row r="58" spans="1:7" ht="16.5" hidden="1" customHeight="1" x14ac:dyDescent="0.25">
      <c r="A58" s="271"/>
      <c r="B58" s="271"/>
      <c r="C58" s="271"/>
      <c r="D58" s="347"/>
      <c r="E58" s="346"/>
      <c r="G58" s="267"/>
    </row>
    <row r="59" spans="1:7" ht="21" hidden="1" customHeight="1" x14ac:dyDescent="0.25">
      <c r="A59" s="271" t="s">
        <v>2236</v>
      </c>
      <c r="B59" s="271"/>
      <c r="C59" s="272"/>
      <c r="D59" s="273" t="s">
        <v>2237</v>
      </c>
      <c r="E59" s="274"/>
      <c r="G59" s="267"/>
    </row>
    <row r="60" spans="1:7" ht="18.75" hidden="1" customHeight="1" x14ac:dyDescent="0.25">
      <c r="A60" s="275" t="s">
        <v>2238</v>
      </c>
      <c r="B60" s="275"/>
      <c r="C60" s="275"/>
      <c r="D60" s="275" t="s">
        <v>2239</v>
      </c>
      <c r="E60" s="276"/>
      <c r="G60" s="267"/>
    </row>
    <row r="61" spans="1:7" ht="15.75" hidden="1" customHeight="1" x14ac:dyDescent="0.25">
      <c r="A61" s="275" t="s">
        <v>2314</v>
      </c>
      <c r="B61" s="275"/>
      <c r="C61" s="348"/>
      <c r="D61" s="275" t="s">
        <v>2314</v>
      </c>
      <c r="F61" s="350"/>
      <c r="G61" s="267"/>
    </row>
    <row r="62" spans="1:7" x14ac:dyDescent="0.25">
      <c r="B62" s="476">
        <v>44280</v>
      </c>
      <c r="C62" s="351"/>
      <c r="D62" s="352"/>
      <c r="E62" s="352"/>
      <c r="F62" s="350"/>
      <c r="G62" s="267"/>
    </row>
    <row r="63" spans="1:7" ht="15.75" x14ac:dyDescent="0.25">
      <c r="A63" s="350"/>
      <c r="B63" s="275"/>
      <c r="C63" s="348"/>
      <c r="D63" s="486"/>
      <c r="E63" s="487">
        <f>VLOOKUP($A$11,складові!$A$7:$GG$406,189,FALSE)</f>
        <v>2</v>
      </c>
      <c r="G63" s="267"/>
    </row>
    <row r="64" spans="1:7" hidden="1" x14ac:dyDescent="0.25">
      <c r="A64" s="350"/>
      <c r="B64" s="350"/>
      <c r="C64" s="434">
        <f>C53/12</f>
        <v>3283.1423969764851</v>
      </c>
      <c r="D64" s="267"/>
      <c r="E64" s="267"/>
      <c r="G64" s="267"/>
    </row>
    <row r="65" spans="1:7" hidden="1" x14ac:dyDescent="0.25">
      <c r="A65" s="350"/>
      <c r="B65" s="350"/>
      <c r="G65" s="267"/>
    </row>
    <row r="66" spans="1:7" hidden="1" x14ac:dyDescent="0.25">
      <c r="A66" s="350"/>
      <c r="B66" s="350"/>
      <c r="G66" s="267"/>
    </row>
    <row r="67" spans="1:7" hidden="1" x14ac:dyDescent="0.25"/>
    <row r="68" spans="1:7" hidden="1" x14ac:dyDescent="0.25"/>
    <row r="69" spans="1:7" hidden="1" x14ac:dyDescent="0.25"/>
    <row r="70" spans="1:7" hidden="1" x14ac:dyDescent="0.25"/>
    <row r="71" spans="1:7" hidden="1" x14ac:dyDescent="0.25"/>
    <row r="72" spans="1:7" hidden="1" x14ac:dyDescent="0.25"/>
    <row r="73" spans="1:7" ht="165" hidden="1" customHeight="1" x14ac:dyDescent="0.25">
      <c r="A73" s="501" t="s">
        <v>2817</v>
      </c>
      <c r="B73" s="502"/>
      <c r="C73" s="502"/>
      <c r="D73" s="502"/>
      <c r="E73" s="502"/>
    </row>
  </sheetData>
  <mergeCells count="11">
    <mergeCell ref="A73:E73"/>
    <mergeCell ref="A1:B1"/>
    <mergeCell ref="A56:E56"/>
    <mergeCell ref="A7:E7"/>
    <mergeCell ref="A8:E8"/>
    <mergeCell ref="A10:E10"/>
    <mergeCell ref="A11:E11"/>
    <mergeCell ref="A12:E12"/>
    <mergeCell ref="A2:E2"/>
    <mergeCell ref="A3:D3"/>
    <mergeCell ref="A4:E4"/>
  </mergeCells>
  <pageMargins left="0.31496062992125984" right="0.11811023622047245" top="0.15748031496062992" bottom="0.15748031496062992" header="0.31496062992125984" footer="0.31496062992125984"/>
  <pageSetup paperSize="9" scale="70" orientation="portrait" verticalDpi="0" r:id="rId1"/>
  <drawing r:id="rId2"/>
  <legacyDrawing r:id="rId3"/>
  <controls>
    <mc:AlternateContent xmlns:mc="http://schemas.openxmlformats.org/markup-compatibility/2006">
      <mc:Choice Requires="x14">
        <control shapeId="9217" r:id="rId4" name="ComboBox1">
          <controlPr defaultSize="0" autoLine="0" linkedCell="A11" listFillRange="складові!A124:A313" r:id="rId5">
            <anchor moveWithCells="1">
              <from>
                <xdr:col>11</xdr:col>
                <xdr:colOff>0</xdr:colOff>
                <xdr:row>6</xdr:row>
                <xdr:rowOff>38100</xdr:rowOff>
              </from>
              <to>
                <xdr:col>16</xdr:col>
                <xdr:colOff>447675</xdr:colOff>
                <xdr:row>7</xdr:row>
                <xdr:rowOff>190500</xdr:rowOff>
              </to>
            </anchor>
          </controlPr>
        </control>
      </mc:Choice>
      <mc:Fallback>
        <control shapeId="9217" r:id="rId4" name="ComboBox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FF0066"/>
  </sheetPr>
  <dimension ref="A1:M73"/>
  <sheetViews>
    <sheetView topLeftCell="A2" workbookViewId="0">
      <selection activeCell="U15" sqref="U15"/>
    </sheetView>
  </sheetViews>
  <sheetFormatPr defaultColWidth="8.85546875" defaultRowHeight="15" x14ac:dyDescent="0.25"/>
  <cols>
    <col min="1" max="1" width="5.7109375" style="267" customWidth="1"/>
    <col min="2" max="2" width="57.7109375" style="267" customWidth="1"/>
    <col min="3" max="3" width="18.42578125" style="270" customWidth="1"/>
    <col min="4" max="4" width="18.42578125" style="268" customWidth="1"/>
    <col min="5" max="5" width="21.28515625" style="268" customWidth="1"/>
    <col min="6" max="6" width="21.42578125" style="268" customWidth="1"/>
    <col min="7" max="7" width="24.85546875" style="305" hidden="1" customWidth="1"/>
    <col min="8" max="8" width="17.28515625" style="269" hidden="1" customWidth="1"/>
    <col min="9" max="9" width="15" style="267" hidden="1" customWidth="1"/>
    <col min="10" max="10" width="8.85546875" style="267" hidden="1" customWidth="1"/>
    <col min="11" max="11" width="16.5703125" style="267" hidden="1" customWidth="1"/>
    <col min="12" max="12" width="10.42578125" style="267" hidden="1" customWidth="1"/>
    <col min="13" max="16384" width="8.85546875" style="267"/>
  </cols>
  <sheetData>
    <row r="1" spans="1:13" ht="24.75" hidden="1" customHeight="1" x14ac:dyDescent="0.25">
      <c r="A1" s="504" t="s">
        <v>2361</v>
      </c>
      <c r="B1" s="510"/>
      <c r="C1" s="421" t="str">
        <f>VLOOKUP($A$12,складові!$A$7:$GE$406,187,FALSE)</f>
        <v>№2/4 від 20.02.2019</v>
      </c>
    </row>
    <row r="2" spans="1:13" ht="18.75" customHeight="1" x14ac:dyDescent="0.25">
      <c r="A2" s="506" t="s">
        <v>2819</v>
      </c>
      <c r="B2" s="507"/>
      <c r="C2" s="507"/>
      <c r="D2" s="507"/>
      <c r="E2" s="507"/>
      <c r="F2" s="507"/>
    </row>
    <row r="3" spans="1:13" ht="19.5" customHeight="1" x14ac:dyDescent="0.25">
      <c r="A3" s="511" t="s">
        <v>2816</v>
      </c>
      <c r="B3" s="512"/>
      <c r="C3" s="512"/>
      <c r="D3" s="512"/>
      <c r="E3" s="512"/>
      <c r="F3" s="268" t="str">
        <f>C1</f>
        <v>№2/4 від 20.02.2019</v>
      </c>
    </row>
    <row r="4" spans="1:13" ht="128.25" customHeight="1" x14ac:dyDescent="0.25">
      <c r="A4" s="501" t="s">
        <v>2821</v>
      </c>
      <c r="B4" s="513"/>
      <c r="C4" s="513"/>
      <c r="D4" s="513"/>
      <c r="E4" s="513"/>
      <c r="F4" s="513"/>
    </row>
    <row r="5" spans="1:13" ht="9" customHeight="1" x14ac:dyDescent="0.25">
      <c r="A5" s="463"/>
      <c r="B5" s="478"/>
      <c r="C5" s="421"/>
    </row>
    <row r="6" spans="1:13" ht="16.7" customHeight="1" x14ac:dyDescent="0.25">
      <c r="A6" s="514" t="s">
        <v>2240</v>
      </c>
      <c r="B6" s="515"/>
      <c r="C6" s="515"/>
      <c r="D6" s="515"/>
      <c r="E6" s="515"/>
      <c r="F6" s="477" t="str">
        <f>F3</f>
        <v>№2/4 від 20.02.2019</v>
      </c>
      <c r="G6" s="370" t="s">
        <v>1074</v>
      </c>
      <c r="H6" s="278">
        <f>VLOOKUP($A$12,складові!$A$7:$G$406,4,FALSE)</f>
        <v>6095.61</v>
      </c>
      <c r="I6" s="277" t="s">
        <v>1075</v>
      </c>
      <c r="J6" s="278">
        <f>VLOOKUP($A$12,складові!$A$7:$G$406,7,FALSE)</f>
        <v>0</v>
      </c>
      <c r="L6" s="357">
        <f>H6+J6</f>
        <v>6095.61</v>
      </c>
    </row>
    <row r="7" spans="1:13" ht="7.5" customHeight="1" x14ac:dyDescent="0.25">
      <c r="D7" s="279"/>
      <c r="E7" s="279"/>
      <c r="F7" s="279"/>
      <c r="H7" s="267"/>
      <c r="L7" s="460">
        <f>C54/12/L6</f>
        <v>8.0505261315396748</v>
      </c>
    </row>
    <row r="8" spans="1:13" ht="18.75" x14ac:dyDescent="0.25">
      <c r="A8" s="506" t="s">
        <v>2241</v>
      </c>
      <c r="B8" s="506"/>
      <c r="C8" s="506"/>
      <c r="D8" s="506"/>
      <c r="E8" s="506"/>
      <c r="F8" s="494"/>
      <c r="G8" s="371" t="s">
        <v>2242</v>
      </c>
      <c r="H8" s="278">
        <f>VLOOKUP($A$12,складові!$A$7:$G$406,6,FALSE)</f>
        <v>601.05999999999949</v>
      </c>
      <c r="M8" s="491" t="s">
        <v>2851</v>
      </c>
    </row>
    <row r="9" spans="1:13" ht="18.75" x14ac:dyDescent="0.25">
      <c r="A9" s="503" t="s">
        <v>2243</v>
      </c>
      <c r="B9" s="503"/>
      <c r="C9" s="503"/>
      <c r="D9" s="503"/>
      <c r="E9" s="503"/>
      <c r="F9" s="494"/>
      <c r="G9" s="372"/>
      <c r="H9" s="282"/>
      <c r="M9" s="491"/>
    </row>
    <row r="10" spans="1:13" ht="5.65" customHeight="1" x14ac:dyDescent="0.25">
      <c r="G10" s="372"/>
      <c r="H10" s="283"/>
    </row>
    <row r="11" spans="1:13" ht="18.75" x14ac:dyDescent="0.25">
      <c r="A11" s="492" t="s">
        <v>2244</v>
      </c>
      <c r="B11" s="493"/>
      <c r="C11" s="493"/>
      <c r="D11" s="493"/>
      <c r="E11" s="493"/>
      <c r="F11" s="494"/>
      <c r="G11" s="373" t="s">
        <v>2320</v>
      </c>
      <c r="H11" s="283"/>
    </row>
    <row r="12" spans="1:13" ht="18.75" x14ac:dyDescent="0.25">
      <c r="A12" s="495" t="s">
        <v>365</v>
      </c>
      <c r="B12" s="496"/>
      <c r="C12" s="496"/>
      <c r="D12" s="496"/>
      <c r="E12" s="496"/>
      <c r="F12" s="497"/>
      <c r="H12" s="283"/>
    </row>
    <row r="13" spans="1:13" x14ac:dyDescent="0.25">
      <c r="A13" s="498" t="s">
        <v>2245</v>
      </c>
      <c r="B13" s="498"/>
      <c r="C13" s="498"/>
      <c r="D13" s="498"/>
      <c r="E13" s="498"/>
      <c r="F13" s="494"/>
      <c r="G13" s="432">
        <f>VLOOKUP($A$12,складові!$A$7:$GF$406,188,FALSE)</f>
        <v>3</v>
      </c>
    </row>
    <row r="14" spans="1:13" ht="20.45" customHeight="1" thickBot="1" x14ac:dyDescent="0.3">
      <c r="A14" s="442">
        <f>VLOOKUP($A$12,складові!$A$7:$G$406,2,FALSE)</f>
        <v>9</v>
      </c>
      <c r="F14" s="279" t="s">
        <v>2315</v>
      </c>
    </row>
    <row r="15" spans="1:13" ht="73.150000000000006" customHeight="1" thickBot="1" x14ac:dyDescent="0.3">
      <c r="A15" s="284" t="s">
        <v>2246</v>
      </c>
      <c r="B15" s="285" t="s">
        <v>2247</v>
      </c>
      <c r="C15" s="286" t="s">
        <v>2248</v>
      </c>
      <c r="D15" s="287" t="s">
        <v>2316</v>
      </c>
      <c r="E15" s="288" t="s">
        <v>2317</v>
      </c>
      <c r="F15" s="287" t="s">
        <v>2318</v>
      </c>
    </row>
    <row r="16" spans="1:13" s="293" customFormat="1" ht="15.75" thickBot="1" x14ac:dyDescent="0.3">
      <c r="A16" s="289"/>
      <c r="B16" s="290" t="s">
        <v>2249</v>
      </c>
      <c r="C16" s="291"/>
      <c r="D16" s="291">
        <f>H8</f>
        <v>601.05999999999949</v>
      </c>
      <c r="E16" s="292">
        <f>H6-H8</f>
        <v>5494.55</v>
      </c>
      <c r="F16" s="291">
        <f>J6</f>
        <v>0</v>
      </c>
      <c r="G16" s="296"/>
      <c r="H16" s="294">
        <f>D16+E16</f>
        <v>6095.61</v>
      </c>
      <c r="I16" s="295">
        <f>H6</f>
        <v>6095.61</v>
      </c>
      <c r="J16" s="296">
        <f>H16-I16</f>
        <v>0</v>
      </c>
    </row>
    <row r="17" spans="1:9" ht="17.649999999999999" customHeight="1" x14ac:dyDescent="0.25">
      <c r="A17" s="297" t="s">
        <v>2211</v>
      </c>
      <c r="B17" s="298" t="s">
        <v>2250</v>
      </c>
      <c r="C17" s="299">
        <f>C18+C27+C28+C29+C30+C31+C32+C40+C41+C42+C43+C44+C45+C46</f>
        <v>466233.29907725763</v>
      </c>
      <c r="D17" s="300">
        <f>D18+D27+D28+D29+D30+D31+D32+D40+D41+D42+D43+D44+D45+D46</f>
        <v>5.0770407731637679</v>
      </c>
      <c r="E17" s="300">
        <f>E18+E27+E28+E29+E30+E31+E32+E40+E41+E42+E43+E44+E45+E46</f>
        <v>6.5157599432140909</v>
      </c>
      <c r="F17" s="300">
        <f>F18+F27+F28+F29+F30+F31+F32+F40+F41+F42+F43+F44+F45+F46</f>
        <v>4.3377821543432384</v>
      </c>
    </row>
    <row r="18" spans="1:9" ht="23.1" customHeight="1" x14ac:dyDescent="0.25">
      <c r="A18" s="301" t="s">
        <v>2251</v>
      </c>
      <c r="B18" s="302" t="s">
        <v>2252</v>
      </c>
      <c r="C18" s="303">
        <f>C19+C20+C21+C22+C23+C24+C25+C26</f>
        <v>94176.768095613574</v>
      </c>
      <c r="D18" s="304">
        <f>D19+D20+D21+D22+D23+D24+D25+D26</f>
        <v>1.2874944440290306</v>
      </c>
      <c r="E18" s="304">
        <f>E19+E20+E21+E22+E23+E24+E25+E26</f>
        <v>1.2874944440290306</v>
      </c>
      <c r="F18" s="304">
        <f>F19+F20+F21+F22+F23+F24+F25+F26</f>
        <v>1.2874944440290306</v>
      </c>
      <c r="H18" s="306"/>
    </row>
    <row r="19" spans="1:9" ht="18.75" x14ac:dyDescent="0.25">
      <c r="A19" s="307" t="s">
        <v>2253</v>
      </c>
      <c r="B19" s="308" t="s">
        <v>2254</v>
      </c>
      <c r="C19" s="309">
        <f>VLOOKUP($A$12,складові!$A$7:$FZ$406,14,FALSE)*12</f>
        <v>25177.892486199478</v>
      </c>
      <c r="D19" s="310">
        <f>C19/12/($D$16+$E$16+$F$16)</f>
        <v>0.34420799676870567</v>
      </c>
      <c r="E19" s="311">
        <f>D19</f>
        <v>0.34420799676870567</v>
      </c>
      <c r="F19" s="310">
        <f>E19</f>
        <v>0.34420799676870567</v>
      </c>
    </row>
    <row r="20" spans="1:9" ht="18.75" x14ac:dyDescent="0.25">
      <c r="A20" s="307" t="s">
        <v>2255</v>
      </c>
      <c r="B20" s="308" t="s">
        <v>2256</v>
      </c>
      <c r="C20" s="309">
        <f>VLOOKUP($A$12,складові!$A$7:$FZ$406,20,FALSE)*12</f>
        <v>5235.4435797337555</v>
      </c>
      <c r="D20" s="310">
        <f t="shared" ref="D20:D26" si="0">C20/12/($D$16+$E$16+$F$16)</f>
        <v>7.1573963061582507E-2</v>
      </c>
      <c r="E20" s="311">
        <f t="shared" ref="E20:F26" si="1">D20</f>
        <v>7.1573963061582507E-2</v>
      </c>
      <c r="F20" s="310">
        <f t="shared" si="1"/>
        <v>7.1573963061582507E-2</v>
      </c>
      <c r="H20" s="361">
        <f>VLOOKUP($A$12,складові!$A$7:$FZ$406,172,FALSE)*12</f>
        <v>588874.41111209453</v>
      </c>
      <c r="I20" s="361">
        <f>(D55*D16+E55*E16+F55*F16)*12</f>
        <v>588874.41111209453</v>
      </c>
    </row>
    <row r="21" spans="1:9" ht="18.75" x14ac:dyDescent="0.25">
      <c r="A21" s="307" t="s">
        <v>2257</v>
      </c>
      <c r="B21" s="308" t="s">
        <v>2258</v>
      </c>
      <c r="C21" s="309">
        <f>VLOOKUP($A$12,складові!$A$7:$FZ$406,26,FALSE)*12</f>
        <v>8822.2800000000007</v>
      </c>
      <c r="D21" s="310">
        <f t="shared" si="0"/>
        <v>0.12060975029570463</v>
      </c>
      <c r="E21" s="311">
        <f t="shared" si="1"/>
        <v>0.12060975029570463</v>
      </c>
      <c r="F21" s="310">
        <f t="shared" si="1"/>
        <v>0.12060975029570463</v>
      </c>
      <c r="H21" s="361">
        <f>C54-H20</f>
        <v>0</v>
      </c>
      <c r="I21" s="361">
        <f>C54-I20</f>
        <v>0</v>
      </c>
    </row>
    <row r="22" spans="1:9" ht="18.75" x14ac:dyDescent="0.25">
      <c r="A22" s="307" t="s">
        <v>2259</v>
      </c>
      <c r="B22" s="308" t="s">
        <v>2260</v>
      </c>
      <c r="C22" s="309">
        <f>VLOOKUP($A$12,складові!$A$7:$FZ$406,32,FALSE)*12</f>
        <v>2127.7200000000003</v>
      </c>
      <c r="D22" s="310">
        <f t="shared" si="0"/>
        <v>2.9088147043528054E-2</v>
      </c>
      <c r="E22" s="311">
        <f t="shared" si="1"/>
        <v>2.9088147043528054E-2</v>
      </c>
      <c r="F22" s="310">
        <f t="shared" si="1"/>
        <v>2.9088147043528054E-2</v>
      </c>
      <c r="H22" s="306"/>
      <c r="I22" s="305"/>
    </row>
    <row r="23" spans="1:9" ht="18.75" x14ac:dyDescent="0.25">
      <c r="A23" s="307" t="s">
        <v>2261</v>
      </c>
      <c r="B23" s="308" t="s">
        <v>2262</v>
      </c>
      <c r="C23" s="309">
        <f>VLOOKUP($A$12,складові!$A$7:$FZ$406,38,FALSE)*12</f>
        <v>1055.300313687522</v>
      </c>
      <c r="D23" s="310">
        <f t="shared" si="0"/>
        <v>1.4427053700498148E-2</v>
      </c>
      <c r="E23" s="311">
        <f t="shared" si="1"/>
        <v>1.4427053700498148E-2</v>
      </c>
      <c r="F23" s="310">
        <f t="shared" si="1"/>
        <v>1.4427053700498148E-2</v>
      </c>
      <c r="H23" s="363">
        <f>VLOOKUP($A$12,складові!$A$7:$FZ$406,179,FALSE)</f>
        <v>4.7489999999999997</v>
      </c>
      <c r="I23" s="363">
        <f>VLOOKUP($A$12,складові!$A$7:$FZ$406,180,FALSE)</f>
        <v>6.1412000000000004</v>
      </c>
    </row>
    <row r="24" spans="1:9" ht="18.75" x14ac:dyDescent="0.25">
      <c r="A24" s="307" t="s">
        <v>2263</v>
      </c>
      <c r="B24" s="308" t="s">
        <v>2264</v>
      </c>
      <c r="C24" s="309">
        <f>VLOOKUP($A$12,складові!$A$7:$FZ$406,44,FALSE)*12</f>
        <v>11298.458602045224</v>
      </c>
      <c r="D24" s="310">
        <f t="shared" si="0"/>
        <v>0.15446168912333663</v>
      </c>
      <c r="E24" s="311">
        <f t="shared" si="1"/>
        <v>0.15446168912333663</v>
      </c>
      <c r="F24" s="310">
        <f t="shared" si="1"/>
        <v>0.15446168912333663</v>
      </c>
      <c r="H24" s="364">
        <f>D55/H23</f>
        <v>1.3511245446633247</v>
      </c>
      <c r="I24" s="364">
        <f>E55/I23</f>
        <v>1.34001117320223</v>
      </c>
    </row>
    <row r="25" spans="1:9" ht="18.75" x14ac:dyDescent="0.25">
      <c r="A25" s="307" t="s">
        <v>2265</v>
      </c>
      <c r="B25" s="308" t="s">
        <v>2266</v>
      </c>
      <c r="C25" s="309">
        <f>VLOOKUP($A$12,складові!$A$7:$FZ$406,50,FALSE)*12</f>
        <v>908.52</v>
      </c>
      <c r="D25" s="310">
        <f t="shared" si="0"/>
        <v>1.2420414035674855E-2</v>
      </c>
      <c r="E25" s="311">
        <f t="shared" si="1"/>
        <v>1.2420414035674855E-2</v>
      </c>
      <c r="F25" s="310">
        <f t="shared" si="1"/>
        <v>1.2420414035674855E-2</v>
      </c>
    </row>
    <row r="26" spans="1:9" s="314" customFormat="1" ht="18.75" x14ac:dyDescent="0.25">
      <c r="A26" s="307" t="s">
        <v>2267</v>
      </c>
      <c r="B26" s="313" t="s">
        <v>2268</v>
      </c>
      <c r="C26" s="309">
        <f>VLOOKUP($A$12,складові!$A$7:$FZ$406,56,FALSE)*12</f>
        <v>39551.153113947599</v>
      </c>
      <c r="D26" s="310">
        <f t="shared" si="0"/>
        <v>0.54070543000000004</v>
      </c>
      <c r="E26" s="311">
        <f t="shared" si="1"/>
        <v>0.54070543000000004</v>
      </c>
      <c r="F26" s="310">
        <f t="shared" si="1"/>
        <v>0.54070543000000004</v>
      </c>
      <c r="G26" s="305"/>
      <c r="H26" s="269"/>
    </row>
    <row r="27" spans="1:9" ht="17.649999999999999" customHeight="1" x14ac:dyDescent="0.25">
      <c r="A27" s="315" t="s">
        <v>2269</v>
      </c>
      <c r="B27" s="316" t="s">
        <v>2270</v>
      </c>
      <c r="C27" s="303">
        <f>VLOOKUP($A$12,складові!$A$7:$FZ$406,60,FALSE)*12</f>
        <v>74036.1464136</v>
      </c>
      <c r="D27" s="304">
        <v>0</v>
      </c>
      <c r="E27" s="317">
        <f>C27/12/$E$16</f>
        <v>1.1228724586726848</v>
      </c>
      <c r="F27" s="304">
        <v>0</v>
      </c>
    </row>
    <row r="28" spans="1:9" ht="19.899999999999999" customHeight="1" x14ac:dyDescent="0.25">
      <c r="A28" s="315" t="s">
        <v>2271</v>
      </c>
      <c r="B28" s="316" t="s">
        <v>2272</v>
      </c>
      <c r="C28" s="303">
        <f>VLOOKUP($A$12,складові!$A$7:$FZ$406,63,FALSE)*12</f>
        <v>0</v>
      </c>
      <c r="D28" s="304">
        <v>0</v>
      </c>
      <c r="E28" s="317">
        <f>C28/12/$E$16</f>
        <v>0</v>
      </c>
      <c r="F28" s="304">
        <v>0</v>
      </c>
      <c r="H28" s="318"/>
    </row>
    <row r="29" spans="1:9" ht="19.350000000000001" customHeight="1" x14ac:dyDescent="0.25">
      <c r="A29" s="315" t="s">
        <v>2273</v>
      </c>
      <c r="B29" s="302" t="s">
        <v>2274</v>
      </c>
      <c r="C29" s="303">
        <f>VLOOKUP($A$12,складові!$A$7:$FZ$406,69,FALSE)*12</f>
        <v>5418.8240286876598</v>
      </c>
      <c r="D29" s="304">
        <f>C29/12/($D$16+$E$16+$F$16)</f>
        <v>7.4080964670854108E-2</v>
      </c>
      <c r="E29" s="317">
        <f>D29</f>
        <v>7.4080964670854108E-2</v>
      </c>
      <c r="F29" s="304">
        <f>E29</f>
        <v>7.4080964670854108E-2</v>
      </c>
    </row>
    <row r="30" spans="1:9" s="320" customFormat="1" ht="15" customHeight="1" x14ac:dyDescent="0.25">
      <c r="A30" s="470" t="s">
        <v>2275</v>
      </c>
      <c r="B30" s="471" t="s">
        <v>2818</v>
      </c>
      <c r="C30" s="472">
        <v>0</v>
      </c>
      <c r="D30" s="473">
        <v>0</v>
      </c>
      <c r="E30" s="479">
        <v>0</v>
      </c>
      <c r="F30" s="473">
        <v>0</v>
      </c>
      <c r="G30" s="375"/>
      <c r="H30" s="474"/>
    </row>
    <row r="31" spans="1:9" ht="48.75" customHeight="1" x14ac:dyDescent="0.25">
      <c r="A31" s="315" t="s">
        <v>2277</v>
      </c>
      <c r="B31" s="302" t="s">
        <v>2820</v>
      </c>
      <c r="C31" s="303">
        <f>VLOOKUP($A$12,складові!$A$7:$FZ$406,76,FALSE)*12</f>
        <v>97595.027857899477</v>
      </c>
      <c r="D31" s="304">
        <f>C31/12/($D$16+$E$16+$F$16)</f>
        <v>1.3342256128850583</v>
      </c>
      <c r="E31" s="317">
        <f>D31</f>
        <v>1.3342256128850583</v>
      </c>
      <c r="F31" s="304">
        <f>E31</f>
        <v>1.3342256128850583</v>
      </c>
      <c r="G31" s="374"/>
      <c r="H31" s="267"/>
    </row>
    <row r="32" spans="1:9" ht="17.25" customHeight="1" x14ac:dyDescent="0.25">
      <c r="A32" s="315" t="s">
        <v>2279</v>
      </c>
      <c r="B32" s="302" t="s">
        <v>2280</v>
      </c>
      <c r="C32" s="303">
        <f>C33+C34+C35+C36+C37+C38+C39</f>
        <v>20463.014663681017</v>
      </c>
      <c r="D32" s="304">
        <f>D33+D34+D35+D36+D37+D38+D39</f>
        <v>0.27975070944063324</v>
      </c>
      <c r="E32" s="304">
        <f>E33+E34+E35+E36+E37+E38+E39</f>
        <v>0.27975070944063324</v>
      </c>
      <c r="F32" s="304">
        <f>F33+F34+F35+F36+F37+F38+F39</f>
        <v>0.27975070944063324</v>
      </c>
      <c r="H32" s="267"/>
    </row>
    <row r="33" spans="1:8" ht="18.75" x14ac:dyDescent="0.25">
      <c r="A33" s="307" t="s">
        <v>2281</v>
      </c>
      <c r="B33" s="308" t="s">
        <v>2254</v>
      </c>
      <c r="C33" s="309">
        <f>VLOOKUP($A$12,складові!$A$7:$FZ$406,84,FALSE)*12</f>
        <v>3601.9845620046481</v>
      </c>
      <c r="D33" s="310">
        <f t="shared" ref="D33:D39" si="2">C33/12/($D$16+$E$16+$F$16)</f>
        <v>4.9242878098673316E-2</v>
      </c>
      <c r="E33" s="311">
        <f t="shared" ref="E33:F39" si="3">D33</f>
        <v>4.9242878098673316E-2</v>
      </c>
      <c r="F33" s="310">
        <f t="shared" si="3"/>
        <v>4.9242878098673316E-2</v>
      </c>
      <c r="H33" s="267"/>
    </row>
    <row r="34" spans="1:8" ht="18.75" x14ac:dyDescent="0.25">
      <c r="A34" s="307" t="s">
        <v>2282</v>
      </c>
      <c r="B34" s="308" t="s">
        <v>2256</v>
      </c>
      <c r="C34" s="309">
        <f>VLOOKUP($A$12,складові!$A$7:$FZ$406,91,FALSE)*12</f>
        <v>5149.6647575754005</v>
      </c>
      <c r="D34" s="310">
        <f t="shared" si="2"/>
        <v>7.0401277279542165E-2</v>
      </c>
      <c r="E34" s="311">
        <f t="shared" si="3"/>
        <v>7.0401277279542165E-2</v>
      </c>
      <c r="F34" s="310">
        <f t="shared" si="3"/>
        <v>7.0401277279542165E-2</v>
      </c>
      <c r="H34" s="267"/>
    </row>
    <row r="35" spans="1:8" ht="18.75" x14ac:dyDescent="0.25">
      <c r="A35" s="307" t="s">
        <v>2283</v>
      </c>
      <c r="B35" s="308" t="s">
        <v>2258</v>
      </c>
      <c r="C35" s="309">
        <f>VLOOKUP($A$12,складові!$A$7:$FZ$406,98,FALSE)*12</f>
        <v>6135.5851878027479</v>
      </c>
      <c r="D35" s="310">
        <f t="shared" si="2"/>
        <v>8.3879835758886967E-2</v>
      </c>
      <c r="E35" s="311">
        <f t="shared" si="3"/>
        <v>8.3879835758886967E-2</v>
      </c>
      <c r="F35" s="310">
        <f t="shared" si="3"/>
        <v>8.3879835758886967E-2</v>
      </c>
      <c r="H35" s="267"/>
    </row>
    <row r="36" spans="1:8" ht="18.75" x14ac:dyDescent="0.25">
      <c r="A36" s="307" t="s">
        <v>2284</v>
      </c>
      <c r="B36" s="308" t="s">
        <v>2260</v>
      </c>
      <c r="C36" s="309">
        <f>VLOOKUP($A$12,складові!$A$7:$FZ$406,105,FALSE)*12</f>
        <v>1987.4514216532439</v>
      </c>
      <c r="D36" s="310">
        <f t="shared" si="2"/>
        <v>2.717052957857163E-2</v>
      </c>
      <c r="E36" s="311">
        <f t="shared" si="3"/>
        <v>2.717052957857163E-2</v>
      </c>
      <c r="F36" s="310">
        <f t="shared" si="3"/>
        <v>2.717052957857163E-2</v>
      </c>
      <c r="H36" s="267"/>
    </row>
    <row r="37" spans="1:8" ht="18.75" x14ac:dyDescent="0.25">
      <c r="A37" s="307" t="s">
        <v>2285</v>
      </c>
      <c r="B37" s="308" t="s">
        <v>2262</v>
      </c>
      <c r="C37" s="309">
        <f>VLOOKUP($A$12,складові!$A$7:$FZ$406,112,FALSE)*12</f>
        <v>1111.3954125550322</v>
      </c>
      <c r="D37" s="310">
        <f t="shared" si="2"/>
        <v>1.5193932088763228E-2</v>
      </c>
      <c r="E37" s="311">
        <f t="shared" si="3"/>
        <v>1.5193932088763228E-2</v>
      </c>
      <c r="F37" s="310">
        <f t="shared" si="3"/>
        <v>1.5193932088763228E-2</v>
      </c>
      <c r="H37" s="267"/>
    </row>
    <row r="38" spans="1:8" ht="18.75" x14ac:dyDescent="0.25">
      <c r="A38" s="307" t="s">
        <v>2286</v>
      </c>
      <c r="B38" s="308" t="s">
        <v>2264</v>
      </c>
      <c r="C38" s="309">
        <f>VLOOKUP($A$12,складові!$A$7:$FZ$406,119,FALSE)*12</f>
        <v>2476.9333220899439</v>
      </c>
      <c r="D38" s="310">
        <f t="shared" si="2"/>
        <v>3.3862256636195888E-2</v>
      </c>
      <c r="E38" s="311">
        <f t="shared" si="3"/>
        <v>3.3862256636195888E-2</v>
      </c>
      <c r="F38" s="310">
        <f t="shared" si="3"/>
        <v>3.3862256636195888E-2</v>
      </c>
      <c r="H38" s="267"/>
    </row>
    <row r="39" spans="1:8" ht="18.75" x14ac:dyDescent="0.25">
      <c r="A39" s="307" t="s">
        <v>2287</v>
      </c>
      <c r="B39" s="308" t="s">
        <v>2266</v>
      </c>
      <c r="C39" s="309">
        <f>VLOOKUP($A$12,складові!$A$7:$FZ$406,126,FALSE)*12</f>
        <v>0</v>
      </c>
      <c r="D39" s="310">
        <f t="shared" si="2"/>
        <v>0</v>
      </c>
      <c r="E39" s="311">
        <f t="shared" si="3"/>
        <v>0</v>
      </c>
      <c r="F39" s="310">
        <f t="shared" si="3"/>
        <v>0</v>
      </c>
      <c r="G39" s="375"/>
      <c r="H39" s="267"/>
    </row>
    <row r="40" spans="1:8" s="320" customFormat="1" ht="13.5" customHeight="1" x14ac:dyDescent="0.25">
      <c r="A40" s="470" t="s">
        <v>2288</v>
      </c>
      <c r="B40" s="471" t="s">
        <v>2289</v>
      </c>
      <c r="C40" s="472">
        <v>0</v>
      </c>
      <c r="D40" s="473">
        <v>0</v>
      </c>
      <c r="E40" s="479">
        <v>0</v>
      </c>
      <c r="F40" s="473">
        <v>0</v>
      </c>
      <c r="G40" s="375"/>
    </row>
    <row r="41" spans="1:8" ht="15" customHeight="1" x14ac:dyDescent="0.25">
      <c r="A41" s="315" t="s">
        <v>2290</v>
      </c>
      <c r="B41" s="302" t="s">
        <v>2291</v>
      </c>
      <c r="C41" s="303">
        <f>VLOOKUP($A$12,складові!$A$7:$FZ$406,133,FALSE)*12</f>
        <v>72462.077738664229</v>
      </c>
      <c r="D41" s="304">
        <f>C41/12/($D$16+$E$16+$F$16)</f>
        <v>0.99063202505114656</v>
      </c>
      <c r="E41" s="317">
        <f>D41</f>
        <v>0.99063202505114656</v>
      </c>
      <c r="F41" s="304">
        <f>E41</f>
        <v>0.99063202505114656</v>
      </c>
      <c r="H41" s="267"/>
    </row>
    <row r="42" spans="1:8" ht="15.6" customHeight="1" x14ac:dyDescent="0.25">
      <c r="A42" s="315" t="s">
        <v>2292</v>
      </c>
      <c r="B42" s="302" t="s">
        <v>2293</v>
      </c>
      <c r="C42" s="303">
        <f>VLOOKUP($A$12,складові!$A$7:$FZ$406,140,FALSE)*12</f>
        <v>54074.786753623324</v>
      </c>
      <c r="D42" s="304">
        <f>C42/12/($D$16+$E$16)</f>
        <v>0.7392586188205299</v>
      </c>
      <c r="E42" s="317">
        <f>D42</f>
        <v>0.7392586188205299</v>
      </c>
      <c r="F42" s="304">
        <v>0</v>
      </c>
      <c r="H42" s="267"/>
    </row>
    <row r="43" spans="1:8" ht="37.700000000000003" customHeight="1" x14ac:dyDescent="0.25">
      <c r="A43" s="315" t="s">
        <v>2294</v>
      </c>
      <c r="B43" s="302" t="s">
        <v>2295</v>
      </c>
      <c r="C43" s="303">
        <f>VLOOKUP($A$12,складові!$A$7:$FZ$406,147,FALSE)*12</f>
        <v>10846.857409539036</v>
      </c>
      <c r="D43" s="304">
        <f>C43/12/($D$16+$E$16+$F$16)</f>
        <v>0.14828783077136712</v>
      </c>
      <c r="E43" s="317">
        <f>D43</f>
        <v>0.14828783077136712</v>
      </c>
      <c r="F43" s="304">
        <f>E43</f>
        <v>0.14828783077136712</v>
      </c>
      <c r="H43" s="267"/>
    </row>
    <row r="44" spans="1:8" ht="18.75" customHeight="1" x14ac:dyDescent="0.25">
      <c r="A44" s="315" t="s">
        <v>2296</v>
      </c>
      <c r="B44" s="302" t="s">
        <v>13</v>
      </c>
      <c r="C44" s="303">
        <f>VLOOKUP($A$12,складові!$A$7:$FZ$406,151,FALSE)*12</f>
        <v>2211.73239672</v>
      </c>
      <c r="D44" s="304">
        <f>C44/12/($D$16+$E$16+$F$16)</f>
        <v>3.0236683951237041E-2</v>
      </c>
      <c r="E44" s="317">
        <f>D44</f>
        <v>3.0236683951237041E-2</v>
      </c>
      <c r="F44" s="304">
        <f>E44</f>
        <v>3.0236683951237041E-2</v>
      </c>
      <c r="H44" s="267"/>
    </row>
    <row r="45" spans="1:8" ht="19.350000000000001" customHeight="1" x14ac:dyDescent="0.25">
      <c r="A45" s="315" t="s">
        <v>2297</v>
      </c>
      <c r="B45" s="302" t="s">
        <v>14</v>
      </c>
      <c r="C45" s="303">
        <f>VLOOKUP($A$12,складові!$A$7:$FZ$406,154,FALSE)*12</f>
        <v>257.91714322920001</v>
      </c>
      <c r="D45" s="304">
        <f>C45/12/($D$16+$E$16+$F$16)</f>
        <v>3.5259958017491277E-3</v>
      </c>
      <c r="E45" s="317">
        <f>D45</f>
        <v>3.5259958017491277E-3</v>
      </c>
      <c r="F45" s="304">
        <f>E45</f>
        <v>3.5259958017491277E-3</v>
      </c>
      <c r="H45" s="267"/>
    </row>
    <row r="46" spans="1:8" ht="38.1" customHeight="1" x14ac:dyDescent="0.25">
      <c r="A46" s="315" t="s">
        <v>2298</v>
      </c>
      <c r="B46" s="302" t="s">
        <v>2299</v>
      </c>
      <c r="C46" s="303">
        <f>C47+C48</f>
        <v>34690.146575999999</v>
      </c>
      <c r="D46" s="304">
        <f>D47+D48</f>
        <v>0.189547887742162</v>
      </c>
      <c r="E46" s="304">
        <f>E47+E48</f>
        <v>0.50539459911979989</v>
      </c>
      <c r="F46" s="304">
        <f>F47+F48</f>
        <v>0.189547887742162</v>
      </c>
      <c r="H46" s="267"/>
    </row>
    <row r="47" spans="1:8" s="325" customFormat="1" ht="17.25" customHeight="1" x14ac:dyDescent="0.25">
      <c r="A47" s="321" t="s">
        <v>2300</v>
      </c>
      <c r="B47" s="322" t="s">
        <v>2301</v>
      </c>
      <c r="C47" s="309">
        <f>VLOOKUP($A$12,складові!$A$7:$FZ$406,157,FALSE)*12</f>
        <v>13864.920000000002</v>
      </c>
      <c r="D47" s="323">
        <f>C47/12/($D$16+$E$16+$F$16)</f>
        <v>0.189547887742162</v>
      </c>
      <c r="E47" s="324">
        <f>D47</f>
        <v>0.189547887742162</v>
      </c>
      <c r="F47" s="323">
        <f>E47</f>
        <v>0.189547887742162</v>
      </c>
      <c r="G47" s="376"/>
      <c r="H47" s="326"/>
    </row>
    <row r="48" spans="1:8" s="325" customFormat="1" ht="15.6" customHeight="1" x14ac:dyDescent="0.25">
      <c r="A48" s="321" t="s">
        <v>2302</v>
      </c>
      <c r="B48" s="322" t="s">
        <v>2303</v>
      </c>
      <c r="C48" s="309">
        <f>VLOOKUP($A$12,складові!$A$7:$FZ$406,160,FALSE)*12</f>
        <v>20825.226576000001</v>
      </c>
      <c r="D48" s="323">
        <v>0</v>
      </c>
      <c r="E48" s="324">
        <f>C48/12/$E$16</f>
        <v>0.31584671137763787</v>
      </c>
      <c r="F48" s="323">
        <v>0</v>
      </c>
      <c r="G48" s="376"/>
      <c r="H48" s="326"/>
    </row>
    <row r="49" spans="1:8" ht="17.25" customHeight="1" thickBot="1" x14ac:dyDescent="0.3">
      <c r="A49" s="327" t="s">
        <v>2214</v>
      </c>
      <c r="B49" s="328" t="s">
        <v>2221</v>
      </c>
      <c r="C49" s="309">
        <f>VLOOKUP($A$12,складові!$A$7:$FZ$406,161,FALSE)*12</f>
        <v>1127.3446624999999</v>
      </c>
      <c r="D49" s="310">
        <f t="shared" ref="D49" si="4">C49/12/($D$16+$E$16+$F$16)</f>
        <v>1.5411974936333962E-2</v>
      </c>
      <c r="E49" s="330">
        <f>D49</f>
        <v>1.5411974936333962E-2</v>
      </c>
      <c r="F49" s="329">
        <f>D49</f>
        <v>1.5411974936333962E-2</v>
      </c>
    </row>
    <row r="50" spans="1:8" ht="18" customHeight="1" thickBot="1" x14ac:dyDescent="0.3">
      <c r="A50" s="331" t="s">
        <v>2304</v>
      </c>
      <c r="B50" s="332" t="s">
        <v>2305</v>
      </c>
      <c r="C50" s="333">
        <f>C17+C49</f>
        <v>467360.64373975765</v>
      </c>
      <c r="D50" s="334">
        <f>D17+D49</f>
        <v>5.0924527481001016</v>
      </c>
      <c r="E50" s="334">
        <f>E17+E49</f>
        <v>6.5311719181504246</v>
      </c>
      <c r="F50" s="334">
        <f>F17+F49</f>
        <v>4.3531941292795722</v>
      </c>
    </row>
    <row r="51" spans="1:8" ht="19.5" customHeight="1" thickBot="1" x14ac:dyDescent="0.3">
      <c r="A51" s="335" t="s">
        <v>2306</v>
      </c>
      <c r="B51" s="336" t="s">
        <v>2307</v>
      </c>
      <c r="C51" s="337">
        <f>C50*1.2</f>
        <v>560832.77248770918</v>
      </c>
      <c r="D51" s="338">
        <f>D50*1.2</f>
        <v>6.1109432977201221</v>
      </c>
      <c r="E51" s="338">
        <f>E50*1.2</f>
        <v>7.8374063017805096</v>
      </c>
      <c r="F51" s="338">
        <f>F50*1.2</f>
        <v>5.2238329551354861</v>
      </c>
      <c r="H51" s="339"/>
    </row>
    <row r="52" spans="1:8" ht="19.5" customHeight="1" thickBot="1" x14ac:dyDescent="0.3">
      <c r="A52" s="335"/>
      <c r="B52" s="336" t="s">
        <v>2227</v>
      </c>
      <c r="C52" s="360">
        <f>VLOOKUP($A$12,складові!$A$7:$FZ$406,168,FALSE)</f>
        <v>0.05</v>
      </c>
      <c r="D52" s="362">
        <f>C52</f>
        <v>0.05</v>
      </c>
      <c r="E52" s="362">
        <f>C52</f>
        <v>0.05</v>
      </c>
      <c r="F52" s="362">
        <f>C52</f>
        <v>0.05</v>
      </c>
      <c r="H52" s="339"/>
    </row>
    <row r="53" spans="1:8" ht="18" customHeight="1" thickBot="1" x14ac:dyDescent="0.3">
      <c r="A53" s="331" t="s">
        <v>2308</v>
      </c>
      <c r="B53" s="332" t="s">
        <v>2309</v>
      </c>
      <c r="C53" s="333">
        <f>C51*C52</f>
        <v>28041.638624385461</v>
      </c>
      <c r="D53" s="334">
        <f>D51*D52</f>
        <v>0.30554716488600614</v>
      </c>
      <c r="E53" s="334">
        <f t="shared" ref="E53:F53" si="5">E51*E52</f>
        <v>0.39187031508902548</v>
      </c>
      <c r="F53" s="334">
        <f t="shared" si="5"/>
        <v>0.26119164775677434</v>
      </c>
    </row>
    <row r="54" spans="1:8" ht="18.75" customHeight="1" thickBot="1" x14ac:dyDescent="0.3">
      <c r="A54" s="335" t="s">
        <v>2310</v>
      </c>
      <c r="B54" s="336" t="s">
        <v>2311</v>
      </c>
      <c r="C54" s="337">
        <f>C51+C53</f>
        <v>588874.41111209465</v>
      </c>
      <c r="D54" s="338"/>
      <c r="E54" s="340"/>
      <c r="F54" s="338"/>
    </row>
    <row r="55" spans="1:8" ht="20.45" customHeight="1" thickBot="1" x14ac:dyDescent="0.3">
      <c r="A55" s="335" t="s">
        <v>2312</v>
      </c>
      <c r="B55" s="341" t="s">
        <v>2313</v>
      </c>
      <c r="C55" s="337"/>
      <c r="D55" s="338">
        <f>D51+D53</f>
        <v>6.4164904626061281</v>
      </c>
      <c r="E55" s="338">
        <f t="shared" ref="E55:F55" si="6">E51+E53</f>
        <v>8.2292766168695355</v>
      </c>
      <c r="F55" s="338">
        <f t="shared" si="6"/>
        <v>5.4850246028922607</v>
      </c>
    </row>
    <row r="56" spans="1:8" ht="43.5" customHeight="1" x14ac:dyDescent="0.25">
      <c r="A56" s="342"/>
      <c r="B56" s="343" t="s">
        <v>2814</v>
      </c>
      <c r="C56" s="344"/>
      <c r="D56" s="345"/>
      <c r="E56" s="345" t="s">
        <v>2815</v>
      </c>
      <c r="F56" s="345"/>
    </row>
    <row r="57" spans="1:8" ht="14.25" customHeight="1" x14ac:dyDescent="0.25">
      <c r="A57" s="342"/>
      <c r="B57" s="476">
        <v>44280</v>
      </c>
      <c r="C57" s="267"/>
      <c r="D57" s="267"/>
      <c r="E57" s="267"/>
      <c r="F57" s="487">
        <f>VLOOKUP($A$12,складові!$A$7:$GG$406,189,FALSE)</f>
        <v>3</v>
      </c>
    </row>
    <row r="58" spans="1:8" ht="33" hidden="1" customHeight="1" x14ac:dyDescent="0.25">
      <c r="A58" s="342"/>
      <c r="C58" s="344"/>
      <c r="D58" s="345"/>
      <c r="E58" s="345"/>
      <c r="F58" s="345"/>
    </row>
    <row r="59" spans="1:8" ht="33" hidden="1" customHeight="1" x14ac:dyDescent="0.25">
      <c r="A59" s="342"/>
      <c r="B59" s="343"/>
      <c r="C59" s="344"/>
      <c r="D59" s="345"/>
      <c r="E59" s="345"/>
      <c r="F59" s="345"/>
    </row>
    <row r="60" spans="1:8" ht="33" hidden="1" customHeight="1" x14ac:dyDescent="0.25">
      <c r="A60" s="342"/>
      <c r="B60" s="343"/>
      <c r="C60" s="344"/>
      <c r="D60" s="345"/>
      <c r="E60" s="345"/>
      <c r="F60" s="345"/>
    </row>
    <row r="61" spans="1:8" ht="15" hidden="1" customHeight="1" x14ac:dyDescent="0.25">
      <c r="A61" s="499" t="s">
        <v>2233</v>
      </c>
      <c r="B61" s="499"/>
      <c r="C61" s="499"/>
      <c r="D61" s="499"/>
      <c r="E61" s="499"/>
      <c r="F61" s="500"/>
    </row>
    <row r="62" spans="1:8" ht="27.75" hidden="1" customHeight="1" x14ac:dyDescent="0.25">
      <c r="A62" s="271" t="s">
        <v>2234</v>
      </c>
      <c r="B62" s="271"/>
      <c r="C62" s="272"/>
      <c r="D62" s="273" t="s">
        <v>2235</v>
      </c>
      <c r="F62" s="346"/>
    </row>
    <row r="63" spans="1:8" ht="16.5" hidden="1" customHeight="1" x14ac:dyDescent="0.25">
      <c r="A63" s="271"/>
      <c r="B63" s="271"/>
      <c r="C63" s="368"/>
      <c r="D63" s="347"/>
      <c r="F63" s="346"/>
      <c r="H63" s="267"/>
    </row>
    <row r="64" spans="1:8" ht="21" hidden="1" customHeight="1" x14ac:dyDescent="0.25">
      <c r="A64" s="271" t="s">
        <v>2236</v>
      </c>
      <c r="B64" s="271"/>
      <c r="C64" s="272"/>
      <c r="D64" s="273" t="s">
        <v>2237</v>
      </c>
      <c r="F64" s="274"/>
      <c r="H64" s="267"/>
    </row>
    <row r="65" spans="1:8" ht="18.75" hidden="1" customHeight="1" x14ac:dyDescent="0.25">
      <c r="A65" s="275" t="s">
        <v>2238</v>
      </c>
      <c r="B65" s="275"/>
      <c r="C65" s="369"/>
      <c r="D65" s="275" t="s">
        <v>2239</v>
      </c>
      <c r="F65" s="276"/>
      <c r="H65" s="267"/>
    </row>
    <row r="66" spans="1:8" ht="15.75" hidden="1" customHeight="1" x14ac:dyDescent="0.25">
      <c r="A66" s="275" t="s">
        <v>2314</v>
      </c>
      <c r="B66" s="275"/>
      <c r="C66" s="348"/>
      <c r="D66" s="275" t="s">
        <v>2314</v>
      </c>
      <c r="G66" s="377"/>
      <c r="H66" s="267"/>
    </row>
    <row r="67" spans="1:8" hidden="1" x14ac:dyDescent="0.25">
      <c r="C67" s="351"/>
      <c r="D67" s="352"/>
      <c r="E67" s="352"/>
      <c r="F67" s="352"/>
      <c r="G67" s="377"/>
      <c r="H67" s="267"/>
    </row>
    <row r="68" spans="1:8" ht="15.75" hidden="1" x14ac:dyDescent="0.25">
      <c r="A68" s="350"/>
      <c r="B68" s="275"/>
      <c r="C68" s="348">
        <f>складові!FV406*12</f>
        <v>81227142.78365247</v>
      </c>
      <c r="D68" s="349"/>
      <c r="E68" s="267"/>
      <c r="F68" s="353"/>
      <c r="H68" s="267"/>
    </row>
    <row r="69" spans="1:8" hidden="1" x14ac:dyDescent="0.25">
      <c r="A69" s="350"/>
      <c r="B69" s="350"/>
      <c r="C69" s="305"/>
      <c r="D69" s="267"/>
      <c r="E69" s="267"/>
      <c r="F69" s="267"/>
      <c r="H69" s="267"/>
    </row>
    <row r="70" spans="1:8" hidden="1" x14ac:dyDescent="0.25">
      <c r="A70" s="350"/>
      <c r="B70" s="350"/>
      <c r="H70" s="267"/>
    </row>
    <row r="71" spans="1:8" hidden="1" x14ac:dyDescent="0.25">
      <c r="A71" s="350"/>
      <c r="B71" s="350" t="s">
        <v>2811</v>
      </c>
      <c r="C71" s="270">
        <f>C31*1.2+C32*1.2</f>
        <v>141669.6510258966</v>
      </c>
      <c r="D71" s="268" t="s">
        <v>2322</v>
      </c>
      <c r="H71" s="267"/>
    </row>
    <row r="72" spans="1:8" hidden="1" x14ac:dyDescent="0.25">
      <c r="C72" s="270">
        <f>C71/12</f>
        <v>11805.80425215805</v>
      </c>
      <c r="D72" s="268" t="s">
        <v>2812</v>
      </c>
    </row>
    <row r="73" spans="1:8" hidden="1" x14ac:dyDescent="0.25">
      <c r="C73" s="270">
        <f>C72/L6</f>
        <v>1.9367715867908299</v>
      </c>
      <c r="D73" s="268" t="s">
        <v>2813</v>
      </c>
    </row>
  </sheetData>
  <mergeCells count="11">
    <mergeCell ref="A1:B1"/>
    <mergeCell ref="A61:F61"/>
    <mergeCell ref="A8:F8"/>
    <mergeCell ref="A9:F9"/>
    <mergeCell ref="A11:F11"/>
    <mergeCell ref="A12:F12"/>
    <mergeCell ref="A13:F13"/>
    <mergeCell ref="A3:E3"/>
    <mergeCell ref="A4:F4"/>
    <mergeCell ref="A6:E6"/>
    <mergeCell ref="A2:F2"/>
  </mergeCells>
  <pageMargins left="0.11811023622047245" right="0.11811023622047245" top="0.15748031496062992" bottom="0.15748031496062992" header="0.31496062992125984" footer="0.31496062992125984"/>
  <pageSetup paperSize="9" scale="70" orientation="portrait" verticalDpi="0" r:id="rId1"/>
  <drawing r:id="rId2"/>
  <legacyDrawing r:id="rId3"/>
  <controls>
    <mc:AlternateContent xmlns:mc="http://schemas.openxmlformats.org/markup-compatibility/2006">
      <mc:Choice Requires="x14">
        <control shapeId="8193" r:id="rId4" name="ComboBox1">
          <controlPr defaultSize="0" autoLine="0" linkedCell="A12" listFillRange="складові!A314:A406" r:id="rId5">
            <anchor moveWithCells="1">
              <from>
                <xdr:col>5</xdr:col>
                <xdr:colOff>1409700</xdr:colOff>
                <xdr:row>8</xdr:row>
                <xdr:rowOff>123825</xdr:rowOff>
              </from>
              <to>
                <xdr:col>18</xdr:col>
                <xdr:colOff>180975</xdr:colOff>
                <xdr:row>10</xdr:row>
                <xdr:rowOff>190500</xdr:rowOff>
              </to>
            </anchor>
          </controlPr>
        </control>
      </mc:Choice>
      <mc:Fallback>
        <control shapeId="8193" r:id="rId4" name="ComboBox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" filterMode="1">
    <tabColor rgb="FF7030A0"/>
  </sheetPr>
  <dimension ref="A1:GG579"/>
  <sheetViews>
    <sheetView zoomScaleNormal="100" workbookViewId="0">
      <pane xSplit="7" ySplit="9" topLeftCell="FP10" activePane="bottomRight" state="frozen"/>
      <selection pane="topRight" activeCell="I1" sqref="I1"/>
      <selection pane="bottomLeft" activeCell="A10" sqref="A10"/>
      <selection pane="bottomRight" activeCell="CA419" sqref="CA419"/>
    </sheetView>
  </sheetViews>
  <sheetFormatPr defaultRowHeight="15" x14ac:dyDescent="0.25"/>
  <cols>
    <col min="1" max="1" width="36.5703125" style="85" customWidth="1"/>
    <col min="2" max="2" width="9.140625" style="183"/>
    <col min="3" max="3" width="11.5703125" style="237" customWidth="1"/>
    <col min="4" max="4" width="13.5703125" style="83" customWidth="1"/>
    <col min="5" max="6" width="9.140625" style="83" customWidth="1"/>
    <col min="7" max="7" width="11.5703125" style="83" customWidth="1"/>
    <col min="8" max="8" width="12.85546875" style="186" customWidth="1"/>
    <col min="9" max="55" width="9.140625" style="83" customWidth="1"/>
    <col min="56" max="56" width="11.140625" style="83" customWidth="1"/>
    <col min="57" max="59" width="9.140625" style="83" customWidth="1"/>
    <col min="60" max="60" width="10.5703125" style="83" customWidth="1"/>
    <col min="61" max="62" width="9.140625" style="83" customWidth="1"/>
    <col min="63" max="63" width="9.140625" style="185" customWidth="1"/>
    <col min="64" max="68" width="9.140625" style="83" customWidth="1"/>
    <col min="69" max="69" width="11.140625" style="83" customWidth="1"/>
    <col min="70" max="75" width="9.140625" style="83" customWidth="1"/>
    <col min="76" max="76" width="12.85546875" style="83" customWidth="1"/>
    <col min="77" max="77" width="11.140625" style="83" customWidth="1"/>
    <col min="78" max="132" width="9.140625" style="83" customWidth="1"/>
    <col min="133" max="133" width="13.140625" style="83" customWidth="1"/>
    <col min="134" max="139" width="9.28515625" style="83" customWidth="1"/>
    <col min="140" max="140" width="11.140625" style="83" customWidth="1"/>
    <col min="141" max="146" width="9.28515625" style="83" customWidth="1"/>
    <col min="147" max="147" width="11.42578125" style="83" customWidth="1"/>
    <col min="148" max="156" width="9.28515625" style="83" customWidth="1"/>
    <col min="157" max="157" width="10" style="185" customWidth="1"/>
    <col min="158" max="159" width="9.28515625" style="83" customWidth="1"/>
    <col min="160" max="160" width="10" style="83" customWidth="1"/>
    <col min="161" max="161" width="12" style="83" customWidth="1"/>
    <col min="162" max="162" width="16" style="85" customWidth="1"/>
    <col min="163" max="163" width="12.7109375" style="84" customWidth="1"/>
    <col min="164" max="164" width="14.140625" style="84" customWidth="1"/>
    <col min="165" max="165" width="17.28515625" style="85" customWidth="1"/>
    <col min="166" max="166" width="12.7109375" style="84" customWidth="1"/>
    <col min="167" max="167" width="14.140625" style="84" customWidth="1"/>
    <col min="168" max="168" width="15" style="83" customWidth="1"/>
    <col min="169" max="169" width="17.28515625" style="85" customWidth="1"/>
    <col min="170" max="170" width="12.7109375" style="84" customWidth="1"/>
    <col min="171" max="171" width="14.140625" style="84" customWidth="1"/>
    <col min="172" max="172" width="17.28515625" style="85" customWidth="1"/>
    <col min="173" max="173" width="12.7109375" style="84" customWidth="1"/>
    <col min="174" max="174" width="14.140625" style="84" customWidth="1"/>
    <col min="175" max="176" width="11.140625" style="225" customWidth="1"/>
    <col min="177" max="177" width="11" style="225" customWidth="1"/>
    <col min="178" max="178" width="19.5703125" style="241" customWidth="1"/>
    <col min="179" max="179" width="13.28515625" style="84" customWidth="1"/>
    <col min="180" max="180" width="12" style="83" customWidth="1"/>
    <col min="181" max="182" width="12.7109375" style="251" customWidth="1"/>
    <col min="183" max="184" width="9.140625" style="85"/>
    <col min="185" max="185" width="16.28515625" style="85" customWidth="1"/>
    <col min="186" max="186" width="23.7109375" style="85" customWidth="1"/>
    <col min="187" max="187" width="23.85546875" style="85" customWidth="1"/>
    <col min="188" max="188" width="18.5703125" style="85" customWidth="1"/>
    <col min="189" max="189" width="16.42578125" style="83" customWidth="1"/>
    <col min="190" max="16384" width="9.140625" style="85"/>
  </cols>
  <sheetData>
    <row r="1" spans="1:189" x14ac:dyDescent="0.25">
      <c r="A1" s="172" t="s">
        <v>2207</v>
      </c>
      <c r="B1" s="173"/>
      <c r="C1" s="230"/>
      <c r="D1" s="175"/>
      <c r="E1" s="175"/>
      <c r="F1" s="175"/>
      <c r="G1" s="175"/>
      <c r="H1" s="174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  <c r="BM1" s="175"/>
      <c r="BN1" s="175"/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  <c r="CA1" s="175"/>
      <c r="CB1" s="175"/>
      <c r="CC1" s="175"/>
      <c r="CD1" s="175"/>
      <c r="CE1" s="175"/>
      <c r="CF1" s="175"/>
      <c r="CG1" s="175"/>
      <c r="CH1" s="175"/>
      <c r="CI1" s="175"/>
      <c r="CJ1" s="175"/>
      <c r="CK1" s="175"/>
      <c r="CL1" s="175"/>
      <c r="CM1" s="175"/>
      <c r="CN1" s="175"/>
      <c r="CO1" s="175"/>
      <c r="CP1" s="175"/>
      <c r="CQ1" s="175"/>
      <c r="CR1" s="175"/>
      <c r="CS1" s="175"/>
      <c r="CT1" s="175"/>
      <c r="CU1" s="175"/>
      <c r="CV1" s="175"/>
      <c r="CW1" s="175"/>
      <c r="CX1" s="175"/>
      <c r="CY1" s="175"/>
      <c r="CZ1" s="175"/>
      <c r="DA1" s="175"/>
      <c r="DB1" s="175"/>
      <c r="DC1" s="175"/>
      <c r="DD1" s="175"/>
      <c r="DE1" s="175"/>
      <c r="DF1" s="175"/>
      <c r="DG1" s="175"/>
      <c r="DH1" s="175"/>
      <c r="DI1" s="175"/>
      <c r="DJ1" s="175"/>
      <c r="DK1" s="175"/>
      <c r="DL1" s="175"/>
      <c r="DM1" s="175"/>
      <c r="DN1" s="175"/>
      <c r="DO1" s="175"/>
      <c r="DP1" s="175"/>
      <c r="DQ1" s="175"/>
      <c r="DR1" s="175"/>
      <c r="DS1" s="175"/>
      <c r="DT1" s="175"/>
      <c r="DU1" s="175"/>
      <c r="DV1" s="175"/>
      <c r="DW1" s="175"/>
      <c r="DX1" s="175"/>
      <c r="DY1" s="175"/>
      <c r="DZ1" s="175"/>
      <c r="EA1" s="175"/>
      <c r="EB1" s="175"/>
      <c r="EC1" s="175"/>
      <c r="ED1" s="175"/>
      <c r="EE1" s="175"/>
      <c r="EF1" s="175"/>
      <c r="EG1" s="175"/>
      <c r="EH1" s="175"/>
      <c r="EI1" s="175"/>
      <c r="EJ1" s="175"/>
      <c r="EK1" s="175"/>
      <c r="EL1" s="175"/>
      <c r="EM1" s="175"/>
      <c r="EN1" s="175"/>
      <c r="EO1" s="175"/>
      <c r="EP1" s="175"/>
      <c r="EQ1" s="175"/>
      <c r="ER1" s="175"/>
      <c r="ES1" s="175"/>
      <c r="ET1" s="175"/>
      <c r="EU1" s="175"/>
      <c r="EV1" s="175"/>
      <c r="EW1" s="175"/>
      <c r="EX1" s="175"/>
      <c r="EY1" s="175"/>
      <c r="EZ1" s="175"/>
      <c r="FA1" s="175"/>
      <c r="FB1" s="175"/>
      <c r="FC1" s="175"/>
      <c r="FD1" s="175"/>
      <c r="FE1" s="175"/>
      <c r="FF1" s="176"/>
      <c r="FI1" s="176"/>
      <c r="FM1" s="176"/>
      <c r="FP1" s="176"/>
    </row>
    <row r="2" spans="1:189" x14ac:dyDescent="0.25">
      <c r="A2" s="172"/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  <c r="BK2" s="175"/>
      <c r="BL2" s="175"/>
      <c r="BM2" s="175"/>
      <c r="BN2" s="175"/>
      <c r="BO2" s="175"/>
      <c r="BP2" s="175"/>
      <c r="BQ2" s="175"/>
      <c r="BR2" s="175"/>
      <c r="BS2" s="175"/>
      <c r="BT2" s="175"/>
      <c r="BU2" s="175"/>
      <c r="BV2" s="175"/>
      <c r="BW2" s="175"/>
      <c r="BX2" s="175"/>
      <c r="BY2" s="175"/>
      <c r="BZ2" s="175"/>
      <c r="CA2" s="175"/>
      <c r="CB2" s="175"/>
      <c r="CC2" s="175"/>
      <c r="CD2" s="175"/>
      <c r="CE2" s="175"/>
      <c r="CF2" s="175"/>
      <c r="CG2" s="175"/>
      <c r="CH2" s="175"/>
      <c r="CI2" s="175"/>
      <c r="CJ2" s="175"/>
      <c r="CK2" s="175"/>
      <c r="CL2" s="175"/>
      <c r="CM2" s="175"/>
      <c r="CN2" s="175"/>
      <c r="CO2" s="175"/>
      <c r="CP2" s="175"/>
      <c r="CQ2" s="175"/>
      <c r="CR2" s="175"/>
      <c r="CS2" s="175"/>
      <c r="CT2" s="175"/>
      <c r="CU2" s="175"/>
      <c r="CV2" s="175"/>
      <c r="CW2" s="175"/>
      <c r="CX2" s="175"/>
      <c r="CY2" s="175"/>
      <c r="CZ2" s="175"/>
      <c r="DA2" s="175"/>
      <c r="DB2" s="175"/>
      <c r="DC2" s="175"/>
      <c r="DD2" s="175"/>
      <c r="DE2" s="175"/>
      <c r="DF2" s="175"/>
      <c r="DG2" s="175"/>
      <c r="DH2" s="175"/>
      <c r="DI2" s="175"/>
      <c r="DJ2" s="175"/>
      <c r="DK2" s="175"/>
      <c r="DL2" s="175"/>
      <c r="DM2" s="175"/>
      <c r="DN2" s="175"/>
      <c r="DO2" s="175"/>
      <c r="DP2" s="175"/>
      <c r="DQ2" s="175"/>
      <c r="DR2" s="175"/>
      <c r="DS2" s="175"/>
      <c r="DT2" s="175"/>
      <c r="DU2" s="175"/>
      <c r="DV2" s="175"/>
      <c r="DW2" s="175"/>
      <c r="DX2" s="175"/>
      <c r="DY2" s="175"/>
      <c r="DZ2" s="175"/>
      <c r="EA2" s="175"/>
      <c r="EB2" s="175"/>
      <c r="EC2" s="175"/>
      <c r="ED2" s="175"/>
      <c r="EE2" s="175"/>
      <c r="EF2" s="175"/>
      <c r="EG2" s="175"/>
      <c r="EH2" s="175"/>
      <c r="EI2" s="175"/>
      <c r="EJ2" s="175"/>
      <c r="EK2" s="175"/>
      <c r="EL2" s="175"/>
      <c r="EM2" s="175"/>
      <c r="EN2" s="175"/>
      <c r="EO2" s="175"/>
      <c r="EP2" s="175"/>
      <c r="EQ2" s="175"/>
      <c r="ER2" s="175"/>
      <c r="ES2" s="175"/>
      <c r="ET2" s="175"/>
      <c r="EU2" s="175"/>
      <c r="EV2" s="175"/>
      <c r="EW2" s="175"/>
      <c r="EX2" s="175"/>
      <c r="EY2" s="175"/>
      <c r="EZ2" s="175"/>
      <c r="FA2" s="175"/>
      <c r="FB2" s="175"/>
      <c r="FC2" s="175"/>
      <c r="FD2" s="175"/>
      <c r="FE2" s="175"/>
      <c r="FF2" s="176"/>
      <c r="FI2" s="176"/>
      <c r="FM2" s="176"/>
      <c r="FP2" s="176"/>
    </row>
    <row r="3" spans="1:189" ht="20.25" x14ac:dyDescent="0.25">
      <c r="A3" s="384" t="s">
        <v>2325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175"/>
      <c r="BN3" s="175"/>
      <c r="BO3" s="175"/>
      <c r="BP3" s="175"/>
      <c r="BQ3" s="175"/>
      <c r="BR3" s="175"/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75"/>
      <c r="CG3" s="175"/>
      <c r="CH3" s="175"/>
      <c r="CI3" s="175"/>
      <c r="CJ3" s="175"/>
      <c r="CK3" s="175"/>
      <c r="CL3" s="175"/>
      <c r="CM3" s="175"/>
      <c r="CN3" s="175"/>
      <c r="CO3" s="175"/>
      <c r="CP3" s="175"/>
      <c r="CQ3" s="175"/>
      <c r="CR3" s="175"/>
      <c r="CS3" s="175"/>
      <c r="CT3" s="175"/>
      <c r="CU3" s="175"/>
      <c r="CV3" s="175"/>
      <c r="CW3" s="175"/>
      <c r="CX3" s="175"/>
      <c r="CY3" s="175"/>
      <c r="CZ3" s="175"/>
      <c r="DA3" s="175"/>
      <c r="DB3" s="175"/>
      <c r="DC3" s="175"/>
      <c r="DD3" s="175"/>
      <c r="DE3" s="175"/>
      <c r="DF3" s="175"/>
      <c r="DG3" s="175"/>
      <c r="DH3" s="175"/>
      <c r="DI3" s="175"/>
      <c r="DJ3" s="175"/>
      <c r="DK3" s="175"/>
      <c r="DL3" s="175"/>
      <c r="DM3" s="175"/>
      <c r="DN3" s="175"/>
      <c r="DO3" s="175"/>
      <c r="DP3" s="175"/>
      <c r="DQ3" s="175"/>
      <c r="DR3" s="175"/>
      <c r="DS3" s="175"/>
      <c r="DT3" s="175"/>
      <c r="DU3" s="175"/>
      <c r="DV3" s="175"/>
      <c r="DW3" s="175"/>
      <c r="DX3" s="175"/>
      <c r="DY3" s="175"/>
      <c r="DZ3" s="175"/>
      <c r="EA3" s="175"/>
      <c r="EB3" s="175"/>
      <c r="EC3" s="175"/>
      <c r="ED3" s="175"/>
      <c r="EE3" s="175"/>
      <c r="EF3" s="175"/>
      <c r="EG3" s="175"/>
      <c r="EH3" s="175"/>
      <c r="EI3" s="175"/>
      <c r="EJ3" s="175"/>
      <c r="EK3" s="175"/>
      <c r="EL3" s="175"/>
      <c r="EM3" s="175"/>
      <c r="EN3" s="175"/>
      <c r="EO3" s="175"/>
      <c r="EP3" s="175"/>
      <c r="EQ3" s="175"/>
      <c r="ER3" s="175"/>
      <c r="ES3" s="175"/>
      <c r="ET3" s="175"/>
      <c r="EU3" s="175"/>
      <c r="EV3" s="175"/>
      <c r="EW3" s="175"/>
      <c r="EX3" s="175"/>
      <c r="EY3" s="175"/>
      <c r="EZ3" s="175"/>
      <c r="FA3" s="175"/>
      <c r="FB3" s="175"/>
      <c r="FC3" s="175"/>
      <c r="FD3" s="175"/>
      <c r="FE3" s="175"/>
      <c r="FF3" s="176"/>
      <c r="FI3" s="176"/>
      <c r="FM3" s="176"/>
      <c r="FP3" s="176"/>
    </row>
    <row r="4" spans="1:189" x14ac:dyDescent="0.25">
      <c r="A4" s="172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5"/>
      <c r="DH4" s="175"/>
      <c r="DI4" s="175"/>
      <c r="DJ4" s="175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175"/>
      <c r="DX4" s="175"/>
      <c r="DY4" s="175"/>
      <c r="DZ4" s="175"/>
      <c r="EA4" s="175"/>
      <c r="EB4" s="175"/>
      <c r="EC4" s="175"/>
      <c r="ED4" s="175"/>
      <c r="EE4" s="175"/>
      <c r="EF4" s="175"/>
      <c r="EG4" s="175"/>
      <c r="EH4" s="175"/>
      <c r="EI4" s="175"/>
      <c r="EJ4" s="175"/>
      <c r="EK4" s="175"/>
      <c r="EL4" s="175"/>
      <c r="EM4" s="175"/>
      <c r="EN4" s="175"/>
      <c r="EO4" s="175"/>
      <c r="EP4" s="175"/>
      <c r="EQ4" s="175"/>
      <c r="ER4" s="175"/>
      <c r="ES4" s="175"/>
      <c r="ET4" s="175"/>
      <c r="EU4" s="175"/>
      <c r="EV4" s="175"/>
      <c r="EW4" s="175"/>
      <c r="EX4" s="175"/>
      <c r="EY4" s="175"/>
      <c r="EZ4" s="175"/>
      <c r="FA4" s="175"/>
      <c r="FB4" s="175"/>
      <c r="FC4" s="175"/>
      <c r="FD4" s="175"/>
      <c r="FE4" s="175"/>
      <c r="FF4" s="176"/>
      <c r="FI4" s="176"/>
      <c r="FM4" s="176"/>
      <c r="FP4" s="176"/>
    </row>
    <row r="5" spans="1:189" x14ac:dyDescent="0.25">
      <c r="A5" s="172"/>
      <c r="B5" s="173"/>
      <c r="C5" s="230"/>
      <c r="D5" s="175"/>
      <c r="E5" s="175"/>
      <c r="F5" s="175"/>
      <c r="G5" s="175"/>
      <c r="H5" s="174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/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  <c r="CQ5" s="175"/>
      <c r="CR5" s="175"/>
      <c r="CS5" s="175"/>
      <c r="CT5" s="175"/>
      <c r="CU5" s="175"/>
      <c r="CV5" s="175"/>
      <c r="CW5" s="175"/>
      <c r="CX5" s="175"/>
      <c r="CY5" s="175"/>
      <c r="CZ5" s="175"/>
      <c r="DA5" s="175"/>
      <c r="DB5" s="175"/>
      <c r="DC5" s="175"/>
      <c r="DD5" s="175"/>
      <c r="DE5" s="175"/>
      <c r="DF5" s="175"/>
      <c r="DG5" s="175"/>
      <c r="DH5" s="175"/>
      <c r="DI5" s="175"/>
      <c r="DJ5" s="175"/>
      <c r="DK5" s="175"/>
      <c r="DL5" s="175"/>
      <c r="DM5" s="175"/>
      <c r="DN5" s="175"/>
      <c r="DO5" s="175"/>
      <c r="DP5" s="175"/>
      <c r="DQ5" s="175"/>
      <c r="DR5" s="175"/>
      <c r="DS5" s="175"/>
      <c r="DT5" s="175"/>
      <c r="DU5" s="175"/>
      <c r="DV5" s="175"/>
      <c r="DW5" s="175"/>
      <c r="DX5" s="175"/>
      <c r="DY5" s="175"/>
      <c r="DZ5" s="175"/>
      <c r="EA5" s="175"/>
      <c r="EB5" s="175"/>
      <c r="EC5" s="175"/>
      <c r="ED5" s="175"/>
      <c r="EE5" s="175"/>
      <c r="EF5" s="175"/>
      <c r="EG5" s="175"/>
      <c r="EH5" s="175"/>
      <c r="EI5" s="175"/>
      <c r="EJ5" s="175"/>
      <c r="EK5" s="175"/>
      <c r="EL5" s="175"/>
      <c r="EM5" s="175"/>
      <c r="EN5" s="175"/>
      <c r="EO5" s="175"/>
      <c r="EP5" s="175"/>
      <c r="EQ5" s="175"/>
      <c r="ER5" s="175"/>
      <c r="ES5" s="175"/>
      <c r="ET5" s="175"/>
      <c r="EU5" s="175"/>
      <c r="EV5" s="175"/>
      <c r="EW5" s="175"/>
      <c r="EX5" s="175"/>
      <c r="EY5" s="175"/>
      <c r="EZ5" s="175"/>
      <c r="FA5" s="175"/>
      <c r="FB5" s="175"/>
      <c r="FC5" s="175"/>
      <c r="FD5" s="175"/>
      <c r="FE5" s="175"/>
      <c r="FF5" s="176"/>
      <c r="FI5" s="176"/>
      <c r="FM5" s="176"/>
      <c r="FP5" s="176"/>
    </row>
    <row r="6" spans="1:189" s="356" customFormat="1" ht="13.5" thickBot="1" x14ac:dyDescent="0.3">
      <c r="A6" s="354">
        <v>1</v>
      </c>
      <c r="B6" s="355">
        <f>A6+1</f>
        <v>2</v>
      </c>
      <c r="C6" s="355">
        <f t="shared" ref="C6:BN6" si="0">B6+1</f>
        <v>3</v>
      </c>
      <c r="D6" s="355">
        <f t="shared" si="0"/>
        <v>4</v>
      </c>
      <c r="E6" s="355">
        <f t="shared" si="0"/>
        <v>5</v>
      </c>
      <c r="F6" s="355">
        <f t="shared" si="0"/>
        <v>6</v>
      </c>
      <c r="G6" s="355">
        <f t="shared" si="0"/>
        <v>7</v>
      </c>
      <c r="H6" s="355">
        <f t="shared" si="0"/>
        <v>8</v>
      </c>
      <c r="I6" s="355">
        <f t="shared" si="0"/>
        <v>9</v>
      </c>
      <c r="J6" s="355">
        <f t="shared" si="0"/>
        <v>10</v>
      </c>
      <c r="K6" s="355">
        <f t="shared" si="0"/>
        <v>11</v>
      </c>
      <c r="L6" s="355">
        <f t="shared" si="0"/>
        <v>12</v>
      </c>
      <c r="M6" s="355">
        <f t="shared" si="0"/>
        <v>13</v>
      </c>
      <c r="N6" s="355">
        <f t="shared" si="0"/>
        <v>14</v>
      </c>
      <c r="O6" s="355">
        <f t="shared" si="0"/>
        <v>15</v>
      </c>
      <c r="P6" s="355">
        <f t="shared" si="0"/>
        <v>16</v>
      </c>
      <c r="Q6" s="355">
        <f t="shared" si="0"/>
        <v>17</v>
      </c>
      <c r="R6" s="355">
        <f t="shared" si="0"/>
        <v>18</v>
      </c>
      <c r="S6" s="355">
        <f t="shared" si="0"/>
        <v>19</v>
      </c>
      <c r="T6" s="355">
        <f t="shared" si="0"/>
        <v>20</v>
      </c>
      <c r="U6" s="355">
        <f t="shared" si="0"/>
        <v>21</v>
      </c>
      <c r="V6" s="355">
        <f t="shared" si="0"/>
        <v>22</v>
      </c>
      <c r="W6" s="355">
        <f t="shared" si="0"/>
        <v>23</v>
      </c>
      <c r="X6" s="355">
        <f t="shared" si="0"/>
        <v>24</v>
      </c>
      <c r="Y6" s="355">
        <f t="shared" si="0"/>
        <v>25</v>
      </c>
      <c r="Z6" s="355">
        <f t="shared" si="0"/>
        <v>26</v>
      </c>
      <c r="AA6" s="355">
        <f t="shared" si="0"/>
        <v>27</v>
      </c>
      <c r="AB6" s="355">
        <f t="shared" si="0"/>
        <v>28</v>
      </c>
      <c r="AC6" s="355">
        <f t="shared" si="0"/>
        <v>29</v>
      </c>
      <c r="AD6" s="355">
        <f t="shared" si="0"/>
        <v>30</v>
      </c>
      <c r="AE6" s="355">
        <f t="shared" si="0"/>
        <v>31</v>
      </c>
      <c r="AF6" s="355">
        <f t="shared" si="0"/>
        <v>32</v>
      </c>
      <c r="AG6" s="355">
        <f t="shared" si="0"/>
        <v>33</v>
      </c>
      <c r="AH6" s="355">
        <f t="shared" si="0"/>
        <v>34</v>
      </c>
      <c r="AI6" s="355">
        <f t="shared" si="0"/>
        <v>35</v>
      </c>
      <c r="AJ6" s="355">
        <f t="shared" si="0"/>
        <v>36</v>
      </c>
      <c r="AK6" s="355">
        <f t="shared" si="0"/>
        <v>37</v>
      </c>
      <c r="AL6" s="355">
        <f t="shared" si="0"/>
        <v>38</v>
      </c>
      <c r="AM6" s="355">
        <f t="shared" si="0"/>
        <v>39</v>
      </c>
      <c r="AN6" s="355">
        <f t="shared" si="0"/>
        <v>40</v>
      </c>
      <c r="AO6" s="355">
        <f t="shared" si="0"/>
        <v>41</v>
      </c>
      <c r="AP6" s="355">
        <f t="shared" si="0"/>
        <v>42</v>
      </c>
      <c r="AQ6" s="355">
        <f t="shared" si="0"/>
        <v>43</v>
      </c>
      <c r="AR6" s="355">
        <f t="shared" si="0"/>
        <v>44</v>
      </c>
      <c r="AS6" s="355">
        <f t="shared" si="0"/>
        <v>45</v>
      </c>
      <c r="AT6" s="355">
        <f t="shared" si="0"/>
        <v>46</v>
      </c>
      <c r="AU6" s="355">
        <f t="shared" si="0"/>
        <v>47</v>
      </c>
      <c r="AV6" s="355">
        <f t="shared" si="0"/>
        <v>48</v>
      </c>
      <c r="AW6" s="355">
        <f t="shared" si="0"/>
        <v>49</v>
      </c>
      <c r="AX6" s="355">
        <f t="shared" si="0"/>
        <v>50</v>
      </c>
      <c r="AY6" s="355">
        <f t="shared" si="0"/>
        <v>51</v>
      </c>
      <c r="AZ6" s="355">
        <f t="shared" si="0"/>
        <v>52</v>
      </c>
      <c r="BA6" s="355">
        <f t="shared" si="0"/>
        <v>53</v>
      </c>
      <c r="BB6" s="355">
        <f t="shared" si="0"/>
        <v>54</v>
      </c>
      <c r="BC6" s="355">
        <f t="shared" si="0"/>
        <v>55</v>
      </c>
      <c r="BD6" s="355">
        <f t="shared" si="0"/>
        <v>56</v>
      </c>
      <c r="BE6" s="355">
        <f t="shared" si="0"/>
        <v>57</v>
      </c>
      <c r="BF6" s="355">
        <f t="shared" si="0"/>
        <v>58</v>
      </c>
      <c r="BG6" s="355">
        <f t="shared" si="0"/>
        <v>59</v>
      </c>
      <c r="BH6" s="355">
        <f t="shared" si="0"/>
        <v>60</v>
      </c>
      <c r="BI6" s="355">
        <f t="shared" si="0"/>
        <v>61</v>
      </c>
      <c r="BJ6" s="355">
        <f t="shared" si="0"/>
        <v>62</v>
      </c>
      <c r="BK6" s="355">
        <f t="shared" si="0"/>
        <v>63</v>
      </c>
      <c r="BL6" s="355">
        <f t="shared" si="0"/>
        <v>64</v>
      </c>
      <c r="BM6" s="355">
        <f t="shared" si="0"/>
        <v>65</v>
      </c>
      <c r="BN6" s="355">
        <f t="shared" si="0"/>
        <v>66</v>
      </c>
      <c r="BO6" s="355">
        <f t="shared" ref="BO6:DZ6" si="1">BN6+1</f>
        <v>67</v>
      </c>
      <c r="BP6" s="355">
        <f t="shared" si="1"/>
        <v>68</v>
      </c>
      <c r="BQ6" s="355">
        <f t="shared" si="1"/>
        <v>69</v>
      </c>
      <c r="BR6" s="355">
        <f t="shared" si="1"/>
        <v>70</v>
      </c>
      <c r="BS6" s="355">
        <f t="shared" si="1"/>
        <v>71</v>
      </c>
      <c r="BT6" s="355">
        <f t="shared" si="1"/>
        <v>72</v>
      </c>
      <c r="BU6" s="355">
        <f t="shared" si="1"/>
        <v>73</v>
      </c>
      <c r="BV6" s="355">
        <f t="shared" si="1"/>
        <v>74</v>
      </c>
      <c r="BW6" s="355">
        <f t="shared" si="1"/>
        <v>75</v>
      </c>
      <c r="BX6" s="355">
        <f t="shared" si="1"/>
        <v>76</v>
      </c>
      <c r="BY6" s="355">
        <f t="shared" si="1"/>
        <v>77</v>
      </c>
      <c r="BZ6" s="355">
        <f t="shared" si="1"/>
        <v>78</v>
      </c>
      <c r="CA6" s="355">
        <f t="shared" si="1"/>
        <v>79</v>
      </c>
      <c r="CB6" s="355">
        <f t="shared" si="1"/>
        <v>80</v>
      </c>
      <c r="CC6" s="355">
        <f t="shared" si="1"/>
        <v>81</v>
      </c>
      <c r="CD6" s="355">
        <f t="shared" si="1"/>
        <v>82</v>
      </c>
      <c r="CE6" s="355">
        <f t="shared" si="1"/>
        <v>83</v>
      </c>
      <c r="CF6" s="355">
        <f t="shared" si="1"/>
        <v>84</v>
      </c>
      <c r="CG6" s="355">
        <f t="shared" si="1"/>
        <v>85</v>
      </c>
      <c r="CH6" s="355">
        <f t="shared" si="1"/>
        <v>86</v>
      </c>
      <c r="CI6" s="355">
        <f t="shared" si="1"/>
        <v>87</v>
      </c>
      <c r="CJ6" s="355">
        <f t="shared" si="1"/>
        <v>88</v>
      </c>
      <c r="CK6" s="355">
        <f t="shared" si="1"/>
        <v>89</v>
      </c>
      <c r="CL6" s="355">
        <f t="shared" si="1"/>
        <v>90</v>
      </c>
      <c r="CM6" s="355">
        <f t="shared" si="1"/>
        <v>91</v>
      </c>
      <c r="CN6" s="355">
        <f t="shared" si="1"/>
        <v>92</v>
      </c>
      <c r="CO6" s="355">
        <f t="shared" si="1"/>
        <v>93</v>
      </c>
      <c r="CP6" s="355">
        <f t="shared" si="1"/>
        <v>94</v>
      </c>
      <c r="CQ6" s="355">
        <f t="shared" si="1"/>
        <v>95</v>
      </c>
      <c r="CR6" s="355">
        <f t="shared" si="1"/>
        <v>96</v>
      </c>
      <c r="CS6" s="355">
        <f t="shared" si="1"/>
        <v>97</v>
      </c>
      <c r="CT6" s="355">
        <f t="shared" si="1"/>
        <v>98</v>
      </c>
      <c r="CU6" s="355">
        <f t="shared" si="1"/>
        <v>99</v>
      </c>
      <c r="CV6" s="355">
        <f t="shared" si="1"/>
        <v>100</v>
      </c>
      <c r="CW6" s="355">
        <f t="shared" si="1"/>
        <v>101</v>
      </c>
      <c r="CX6" s="355">
        <f t="shared" si="1"/>
        <v>102</v>
      </c>
      <c r="CY6" s="355">
        <f t="shared" si="1"/>
        <v>103</v>
      </c>
      <c r="CZ6" s="355">
        <f t="shared" si="1"/>
        <v>104</v>
      </c>
      <c r="DA6" s="355">
        <f t="shared" si="1"/>
        <v>105</v>
      </c>
      <c r="DB6" s="355">
        <f t="shared" si="1"/>
        <v>106</v>
      </c>
      <c r="DC6" s="355">
        <f t="shared" si="1"/>
        <v>107</v>
      </c>
      <c r="DD6" s="355">
        <f t="shared" si="1"/>
        <v>108</v>
      </c>
      <c r="DE6" s="355">
        <f t="shared" si="1"/>
        <v>109</v>
      </c>
      <c r="DF6" s="355">
        <f t="shared" si="1"/>
        <v>110</v>
      </c>
      <c r="DG6" s="355">
        <f t="shared" si="1"/>
        <v>111</v>
      </c>
      <c r="DH6" s="355">
        <f t="shared" si="1"/>
        <v>112</v>
      </c>
      <c r="DI6" s="355">
        <f t="shared" si="1"/>
        <v>113</v>
      </c>
      <c r="DJ6" s="355">
        <f t="shared" si="1"/>
        <v>114</v>
      </c>
      <c r="DK6" s="355">
        <f t="shared" si="1"/>
        <v>115</v>
      </c>
      <c r="DL6" s="355">
        <f t="shared" si="1"/>
        <v>116</v>
      </c>
      <c r="DM6" s="355">
        <f t="shared" si="1"/>
        <v>117</v>
      </c>
      <c r="DN6" s="355">
        <f t="shared" si="1"/>
        <v>118</v>
      </c>
      <c r="DO6" s="355">
        <f t="shared" si="1"/>
        <v>119</v>
      </c>
      <c r="DP6" s="355">
        <f t="shared" si="1"/>
        <v>120</v>
      </c>
      <c r="DQ6" s="355">
        <f t="shared" si="1"/>
        <v>121</v>
      </c>
      <c r="DR6" s="355">
        <f t="shared" si="1"/>
        <v>122</v>
      </c>
      <c r="DS6" s="355">
        <f t="shared" si="1"/>
        <v>123</v>
      </c>
      <c r="DT6" s="355">
        <f t="shared" si="1"/>
        <v>124</v>
      </c>
      <c r="DU6" s="355">
        <f t="shared" si="1"/>
        <v>125</v>
      </c>
      <c r="DV6" s="355">
        <f t="shared" si="1"/>
        <v>126</v>
      </c>
      <c r="DW6" s="355">
        <f t="shared" si="1"/>
        <v>127</v>
      </c>
      <c r="DX6" s="355">
        <f t="shared" si="1"/>
        <v>128</v>
      </c>
      <c r="DY6" s="355">
        <f t="shared" si="1"/>
        <v>129</v>
      </c>
      <c r="DZ6" s="355">
        <f t="shared" si="1"/>
        <v>130</v>
      </c>
      <c r="EA6" s="355">
        <f t="shared" ref="EA6:FZ6" si="2">DZ6+1</f>
        <v>131</v>
      </c>
      <c r="EB6" s="355">
        <f t="shared" si="2"/>
        <v>132</v>
      </c>
      <c r="EC6" s="355">
        <f t="shared" si="2"/>
        <v>133</v>
      </c>
      <c r="ED6" s="355">
        <f t="shared" si="2"/>
        <v>134</v>
      </c>
      <c r="EE6" s="355">
        <f t="shared" si="2"/>
        <v>135</v>
      </c>
      <c r="EF6" s="355">
        <f t="shared" si="2"/>
        <v>136</v>
      </c>
      <c r="EG6" s="355">
        <f t="shared" si="2"/>
        <v>137</v>
      </c>
      <c r="EH6" s="355">
        <f t="shared" si="2"/>
        <v>138</v>
      </c>
      <c r="EI6" s="355">
        <f t="shared" si="2"/>
        <v>139</v>
      </c>
      <c r="EJ6" s="355">
        <f t="shared" si="2"/>
        <v>140</v>
      </c>
      <c r="EK6" s="355">
        <f t="shared" si="2"/>
        <v>141</v>
      </c>
      <c r="EL6" s="355">
        <f t="shared" si="2"/>
        <v>142</v>
      </c>
      <c r="EM6" s="355">
        <f t="shared" si="2"/>
        <v>143</v>
      </c>
      <c r="EN6" s="355">
        <f t="shared" si="2"/>
        <v>144</v>
      </c>
      <c r="EO6" s="355">
        <f t="shared" si="2"/>
        <v>145</v>
      </c>
      <c r="EP6" s="355">
        <f t="shared" si="2"/>
        <v>146</v>
      </c>
      <c r="EQ6" s="355">
        <f t="shared" si="2"/>
        <v>147</v>
      </c>
      <c r="ER6" s="355">
        <f t="shared" si="2"/>
        <v>148</v>
      </c>
      <c r="ES6" s="355">
        <f t="shared" si="2"/>
        <v>149</v>
      </c>
      <c r="ET6" s="355">
        <f t="shared" si="2"/>
        <v>150</v>
      </c>
      <c r="EU6" s="355">
        <f t="shared" si="2"/>
        <v>151</v>
      </c>
      <c r="EV6" s="355">
        <f t="shared" si="2"/>
        <v>152</v>
      </c>
      <c r="EW6" s="355">
        <f t="shared" si="2"/>
        <v>153</v>
      </c>
      <c r="EX6" s="355">
        <f t="shared" si="2"/>
        <v>154</v>
      </c>
      <c r="EY6" s="355">
        <f t="shared" si="2"/>
        <v>155</v>
      </c>
      <c r="EZ6" s="355">
        <f t="shared" si="2"/>
        <v>156</v>
      </c>
      <c r="FA6" s="355">
        <f t="shared" si="2"/>
        <v>157</v>
      </c>
      <c r="FB6" s="355">
        <f t="shared" si="2"/>
        <v>158</v>
      </c>
      <c r="FC6" s="355">
        <f t="shared" si="2"/>
        <v>159</v>
      </c>
      <c r="FD6" s="355">
        <f t="shared" si="2"/>
        <v>160</v>
      </c>
      <c r="FE6" s="355">
        <f t="shared" si="2"/>
        <v>161</v>
      </c>
      <c r="FF6" s="355">
        <f t="shared" si="2"/>
        <v>162</v>
      </c>
      <c r="FG6" s="355">
        <f t="shared" si="2"/>
        <v>163</v>
      </c>
      <c r="FH6" s="355">
        <f t="shared" si="2"/>
        <v>164</v>
      </c>
      <c r="FI6" s="355">
        <f t="shared" si="2"/>
        <v>165</v>
      </c>
      <c r="FJ6" s="355">
        <f t="shared" si="2"/>
        <v>166</v>
      </c>
      <c r="FK6" s="355">
        <f t="shared" si="2"/>
        <v>167</v>
      </c>
      <c r="FL6" s="355">
        <f t="shared" si="2"/>
        <v>168</v>
      </c>
      <c r="FM6" s="355">
        <f t="shared" si="2"/>
        <v>169</v>
      </c>
      <c r="FN6" s="355">
        <f t="shared" si="2"/>
        <v>170</v>
      </c>
      <c r="FO6" s="355">
        <f t="shared" si="2"/>
        <v>171</v>
      </c>
      <c r="FP6" s="355">
        <f t="shared" si="2"/>
        <v>172</v>
      </c>
      <c r="FQ6" s="355">
        <f t="shared" si="2"/>
        <v>173</v>
      </c>
      <c r="FR6" s="355">
        <f t="shared" si="2"/>
        <v>174</v>
      </c>
      <c r="FS6" s="355">
        <f t="shared" si="2"/>
        <v>175</v>
      </c>
      <c r="FT6" s="355">
        <f t="shared" si="2"/>
        <v>176</v>
      </c>
      <c r="FU6" s="355">
        <f t="shared" si="2"/>
        <v>177</v>
      </c>
      <c r="FV6" s="355">
        <f t="shared" si="2"/>
        <v>178</v>
      </c>
      <c r="FW6" s="355">
        <f t="shared" si="2"/>
        <v>179</v>
      </c>
      <c r="FX6" s="355">
        <f t="shared" si="2"/>
        <v>180</v>
      </c>
      <c r="FY6" s="355">
        <f t="shared" si="2"/>
        <v>181</v>
      </c>
      <c r="FZ6" s="355">
        <f t="shared" si="2"/>
        <v>182</v>
      </c>
      <c r="GA6" s="355">
        <f t="shared" ref="GA6" si="3">FZ6+1</f>
        <v>183</v>
      </c>
      <c r="GB6" s="355">
        <f t="shared" ref="GB6" si="4">GA6+1</f>
        <v>184</v>
      </c>
      <c r="GC6" s="355">
        <f t="shared" ref="GC6" si="5">GB6+1</f>
        <v>185</v>
      </c>
      <c r="GD6" s="355">
        <f t="shared" ref="GD6" si="6">GC6+1</f>
        <v>186</v>
      </c>
      <c r="GE6" s="355">
        <f t="shared" ref="GE6:GG6" si="7">GD6+1</f>
        <v>187</v>
      </c>
      <c r="GF6" s="355">
        <f t="shared" si="7"/>
        <v>188</v>
      </c>
      <c r="GG6" s="355">
        <f t="shared" si="7"/>
        <v>189</v>
      </c>
    </row>
    <row r="7" spans="1:189" ht="44.25" customHeight="1" thickBot="1" x14ac:dyDescent="0.3">
      <c r="A7" s="522" t="s">
        <v>832</v>
      </c>
      <c r="B7" s="568" t="s">
        <v>1884</v>
      </c>
      <c r="C7" s="522" t="s">
        <v>2209</v>
      </c>
      <c r="D7" s="522" t="s">
        <v>1885</v>
      </c>
      <c r="E7" s="522" t="s">
        <v>1886</v>
      </c>
      <c r="F7" s="522" t="s">
        <v>2231</v>
      </c>
      <c r="G7" s="571" t="s">
        <v>1887</v>
      </c>
      <c r="H7" s="576" t="s">
        <v>1888</v>
      </c>
      <c r="I7" s="567"/>
      <c r="J7" s="567"/>
      <c r="K7" s="567"/>
      <c r="L7" s="567"/>
      <c r="M7" s="567"/>
      <c r="N7" s="567"/>
      <c r="O7" s="567"/>
      <c r="P7" s="567"/>
      <c r="Q7" s="567"/>
      <c r="R7" s="567"/>
      <c r="S7" s="567"/>
      <c r="T7" s="567"/>
      <c r="U7" s="567"/>
      <c r="V7" s="567"/>
      <c r="W7" s="567"/>
      <c r="X7" s="567"/>
      <c r="Y7" s="567"/>
      <c r="Z7" s="567"/>
      <c r="AA7" s="567"/>
      <c r="AB7" s="567"/>
      <c r="AC7" s="567"/>
      <c r="AD7" s="567"/>
      <c r="AE7" s="567"/>
      <c r="AF7" s="567"/>
      <c r="AG7" s="567"/>
      <c r="AH7" s="567"/>
      <c r="AI7" s="567"/>
      <c r="AJ7" s="567"/>
      <c r="AK7" s="567"/>
      <c r="AL7" s="567"/>
      <c r="AM7" s="567"/>
      <c r="AN7" s="567"/>
      <c r="AO7" s="567"/>
      <c r="AP7" s="567"/>
      <c r="AQ7" s="567"/>
      <c r="AR7" s="567"/>
      <c r="AS7" s="567"/>
      <c r="AT7" s="567"/>
      <c r="AU7" s="567"/>
      <c r="AV7" s="567"/>
      <c r="AW7" s="567"/>
      <c r="AX7" s="567"/>
      <c r="AY7" s="567"/>
      <c r="AZ7" s="567"/>
      <c r="BA7" s="567"/>
      <c r="BB7" s="567"/>
      <c r="BC7" s="567"/>
      <c r="BD7" s="567"/>
      <c r="BE7" s="576" t="s">
        <v>1889</v>
      </c>
      <c r="BF7" s="567"/>
      <c r="BG7" s="567"/>
      <c r="BH7" s="567"/>
      <c r="BI7" s="567" t="s">
        <v>1890</v>
      </c>
      <c r="BJ7" s="567"/>
      <c r="BK7" s="567"/>
      <c r="BL7" s="567" t="s">
        <v>1891</v>
      </c>
      <c r="BM7" s="567"/>
      <c r="BN7" s="567"/>
      <c r="BO7" s="567"/>
      <c r="BP7" s="567"/>
      <c r="BQ7" s="567"/>
      <c r="BR7" s="567" t="s">
        <v>1892</v>
      </c>
      <c r="BS7" s="567"/>
      <c r="BT7" s="567"/>
      <c r="BU7" s="567"/>
      <c r="BV7" s="567"/>
      <c r="BW7" s="567"/>
      <c r="BX7" s="567"/>
      <c r="BY7" s="567" t="s">
        <v>1893</v>
      </c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567"/>
      <c r="CR7" s="567"/>
      <c r="CS7" s="567"/>
      <c r="CT7" s="567"/>
      <c r="CU7" s="567"/>
      <c r="CV7" s="567"/>
      <c r="CW7" s="567"/>
      <c r="CX7" s="567"/>
      <c r="CY7" s="567"/>
      <c r="CZ7" s="567"/>
      <c r="DA7" s="567"/>
      <c r="DB7" s="567"/>
      <c r="DC7" s="567"/>
      <c r="DD7" s="567"/>
      <c r="DE7" s="567"/>
      <c r="DF7" s="567"/>
      <c r="DG7" s="567"/>
      <c r="DH7" s="567"/>
      <c r="DI7" s="567"/>
      <c r="DJ7" s="567"/>
      <c r="DK7" s="567"/>
      <c r="DL7" s="567"/>
      <c r="DM7" s="567"/>
      <c r="DN7" s="567"/>
      <c r="DO7" s="567"/>
      <c r="DP7" s="567"/>
      <c r="DQ7" s="567"/>
      <c r="DR7" s="567"/>
      <c r="DS7" s="567"/>
      <c r="DT7" s="567"/>
      <c r="DU7" s="567"/>
      <c r="DV7" s="567"/>
      <c r="DW7" s="567" t="s">
        <v>1894</v>
      </c>
      <c r="DX7" s="567"/>
      <c r="DY7" s="567"/>
      <c r="DZ7" s="567"/>
      <c r="EA7" s="567"/>
      <c r="EB7" s="567"/>
      <c r="EC7" s="567"/>
      <c r="ED7" s="567" t="s">
        <v>1895</v>
      </c>
      <c r="EE7" s="567"/>
      <c r="EF7" s="567"/>
      <c r="EG7" s="567"/>
      <c r="EH7" s="567"/>
      <c r="EI7" s="567"/>
      <c r="EJ7" s="567"/>
      <c r="EK7" s="567" t="s">
        <v>1896</v>
      </c>
      <c r="EL7" s="567"/>
      <c r="EM7" s="567"/>
      <c r="EN7" s="567"/>
      <c r="EO7" s="567"/>
      <c r="EP7" s="567"/>
      <c r="EQ7" s="567"/>
      <c r="ER7" s="567" t="s">
        <v>1897</v>
      </c>
      <c r="ES7" s="567"/>
      <c r="ET7" s="567"/>
      <c r="EU7" s="567"/>
      <c r="EV7" s="567" t="s">
        <v>1898</v>
      </c>
      <c r="EW7" s="567"/>
      <c r="EX7" s="567"/>
      <c r="EY7" s="567" t="s">
        <v>1899</v>
      </c>
      <c r="EZ7" s="567"/>
      <c r="FA7" s="567"/>
      <c r="FB7" s="567"/>
      <c r="FC7" s="567"/>
      <c r="FD7" s="567"/>
      <c r="FE7" s="574" t="s">
        <v>2219</v>
      </c>
      <c r="FF7" s="553" t="s">
        <v>2220</v>
      </c>
      <c r="FG7" s="556" t="s">
        <v>2223</v>
      </c>
      <c r="FH7" s="557"/>
      <c r="FI7" s="560" t="s">
        <v>2226</v>
      </c>
      <c r="FJ7" s="563" t="s">
        <v>2223</v>
      </c>
      <c r="FK7" s="564"/>
      <c r="FL7" s="536" t="s">
        <v>2227</v>
      </c>
      <c r="FM7" s="539" t="s">
        <v>2228</v>
      </c>
      <c r="FN7" s="542" t="s">
        <v>2223</v>
      </c>
      <c r="FO7" s="543"/>
      <c r="FP7" s="546" t="s">
        <v>2229</v>
      </c>
      <c r="FQ7" s="549" t="s">
        <v>2223</v>
      </c>
      <c r="FR7" s="550"/>
      <c r="FS7" s="516" t="s">
        <v>2230</v>
      </c>
      <c r="FT7" s="517"/>
      <c r="FU7" s="518"/>
      <c r="FV7" s="525" t="s">
        <v>2232</v>
      </c>
      <c r="FW7" s="528" t="s">
        <v>1874</v>
      </c>
      <c r="FX7" s="529"/>
      <c r="FY7" s="532" t="s">
        <v>1877</v>
      </c>
      <c r="FZ7" s="533"/>
    </row>
    <row r="8" spans="1:189" ht="42.75" customHeight="1" thickBot="1" x14ac:dyDescent="0.3">
      <c r="A8" s="523"/>
      <c r="B8" s="569"/>
      <c r="C8" s="523"/>
      <c r="D8" s="523"/>
      <c r="E8" s="523"/>
      <c r="F8" s="523"/>
      <c r="G8" s="572"/>
      <c r="H8" s="576" t="s">
        <v>1902</v>
      </c>
      <c r="I8" s="567" t="s">
        <v>1903</v>
      </c>
      <c r="J8" s="567"/>
      <c r="K8" s="567"/>
      <c r="L8" s="567"/>
      <c r="M8" s="567"/>
      <c r="N8" s="567"/>
      <c r="O8" s="567" t="s">
        <v>1904</v>
      </c>
      <c r="P8" s="567"/>
      <c r="Q8" s="567"/>
      <c r="R8" s="567"/>
      <c r="S8" s="567"/>
      <c r="T8" s="567"/>
      <c r="U8" s="567" t="s">
        <v>1905</v>
      </c>
      <c r="V8" s="567"/>
      <c r="W8" s="567"/>
      <c r="X8" s="567"/>
      <c r="Y8" s="567"/>
      <c r="Z8" s="567"/>
      <c r="AA8" s="567" t="s">
        <v>1906</v>
      </c>
      <c r="AB8" s="567"/>
      <c r="AC8" s="567"/>
      <c r="AD8" s="567"/>
      <c r="AE8" s="567"/>
      <c r="AF8" s="567"/>
      <c r="AG8" s="567" t="s">
        <v>1907</v>
      </c>
      <c r="AH8" s="567"/>
      <c r="AI8" s="567"/>
      <c r="AJ8" s="567"/>
      <c r="AK8" s="567"/>
      <c r="AL8" s="567"/>
      <c r="AM8" s="567" t="s">
        <v>1908</v>
      </c>
      <c r="AN8" s="567"/>
      <c r="AO8" s="567"/>
      <c r="AP8" s="567"/>
      <c r="AQ8" s="567"/>
      <c r="AR8" s="567"/>
      <c r="AS8" s="567" t="s">
        <v>1909</v>
      </c>
      <c r="AT8" s="567"/>
      <c r="AU8" s="567"/>
      <c r="AV8" s="567"/>
      <c r="AW8" s="567"/>
      <c r="AX8" s="567"/>
      <c r="AY8" s="567" t="s">
        <v>1910</v>
      </c>
      <c r="AZ8" s="567"/>
      <c r="BA8" s="567"/>
      <c r="BB8" s="567"/>
      <c r="BC8" s="567"/>
      <c r="BD8" s="567"/>
      <c r="BE8" s="576" t="s">
        <v>1911</v>
      </c>
      <c r="BF8" s="567" t="s">
        <v>1912</v>
      </c>
      <c r="BG8" s="567" t="s">
        <v>1913</v>
      </c>
      <c r="BH8" s="567" t="s">
        <v>1914</v>
      </c>
      <c r="BI8" s="567" t="s">
        <v>1915</v>
      </c>
      <c r="BJ8" s="567" t="s">
        <v>1913</v>
      </c>
      <c r="BK8" s="567" t="s">
        <v>1914</v>
      </c>
      <c r="BL8" s="567" t="s">
        <v>1916</v>
      </c>
      <c r="BM8" s="567" t="s">
        <v>1917</v>
      </c>
      <c r="BN8" s="567" t="s">
        <v>1918</v>
      </c>
      <c r="BO8" s="567" t="s">
        <v>1919</v>
      </c>
      <c r="BP8" s="567" t="s">
        <v>1913</v>
      </c>
      <c r="BQ8" s="567" t="s">
        <v>1914</v>
      </c>
      <c r="BR8" s="567" t="s">
        <v>1916</v>
      </c>
      <c r="BS8" s="567" t="s">
        <v>1917</v>
      </c>
      <c r="BT8" s="567" t="s">
        <v>1918</v>
      </c>
      <c r="BU8" s="567" t="s">
        <v>1920</v>
      </c>
      <c r="BV8" s="567" t="s">
        <v>1919</v>
      </c>
      <c r="BW8" s="567" t="s">
        <v>1913</v>
      </c>
      <c r="BX8" s="567" t="s">
        <v>1914</v>
      </c>
      <c r="BY8" s="567" t="s">
        <v>1902</v>
      </c>
      <c r="BZ8" s="567" t="s">
        <v>1921</v>
      </c>
      <c r="CA8" s="567"/>
      <c r="CB8" s="567"/>
      <c r="CC8" s="567"/>
      <c r="CD8" s="567"/>
      <c r="CE8" s="567"/>
      <c r="CF8" s="567"/>
      <c r="CG8" s="575" t="s">
        <v>1922</v>
      </c>
      <c r="CH8" s="575"/>
      <c r="CI8" s="575"/>
      <c r="CJ8" s="575"/>
      <c r="CK8" s="575"/>
      <c r="CL8" s="575"/>
      <c r="CM8" s="575"/>
      <c r="CN8" s="567" t="s">
        <v>1923</v>
      </c>
      <c r="CO8" s="567"/>
      <c r="CP8" s="567"/>
      <c r="CQ8" s="567"/>
      <c r="CR8" s="567"/>
      <c r="CS8" s="567"/>
      <c r="CT8" s="567"/>
      <c r="CU8" s="575" t="s">
        <v>1924</v>
      </c>
      <c r="CV8" s="575"/>
      <c r="CW8" s="575"/>
      <c r="CX8" s="575"/>
      <c r="CY8" s="575"/>
      <c r="CZ8" s="575"/>
      <c r="DA8" s="575"/>
      <c r="DB8" s="567" t="s">
        <v>1925</v>
      </c>
      <c r="DC8" s="567"/>
      <c r="DD8" s="567"/>
      <c r="DE8" s="567"/>
      <c r="DF8" s="567"/>
      <c r="DG8" s="567"/>
      <c r="DH8" s="567"/>
      <c r="DI8" s="567" t="s">
        <v>1926</v>
      </c>
      <c r="DJ8" s="567"/>
      <c r="DK8" s="567"/>
      <c r="DL8" s="567"/>
      <c r="DM8" s="567"/>
      <c r="DN8" s="567"/>
      <c r="DO8" s="567"/>
      <c r="DP8" s="567" t="s">
        <v>1927</v>
      </c>
      <c r="DQ8" s="567"/>
      <c r="DR8" s="567"/>
      <c r="DS8" s="567"/>
      <c r="DT8" s="567"/>
      <c r="DU8" s="567"/>
      <c r="DV8" s="567"/>
      <c r="DW8" s="567" t="s">
        <v>1916</v>
      </c>
      <c r="DX8" s="567" t="s">
        <v>1917</v>
      </c>
      <c r="DY8" s="567" t="s">
        <v>1918</v>
      </c>
      <c r="DZ8" s="567" t="s">
        <v>1928</v>
      </c>
      <c r="EA8" s="567" t="s">
        <v>1919</v>
      </c>
      <c r="EB8" s="567" t="s">
        <v>1913</v>
      </c>
      <c r="EC8" s="567" t="s">
        <v>1914</v>
      </c>
      <c r="ED8" s="567" t="s">
        <v>1916</v>
      </c>
      <c r="EE8" s="567" t="s">
        <v>1917</v>
      </c>
      <c r="EF8" s="567" t="s">
        <v>1918</v>
      </c>
      <c r="EG8" s="567" t="s">
        <v>1928</v>
      </c>
      <c r="EH8" s="567" t="s">
        <v>1919</v>
      </c>
      <c r="EI8" s="567" t="s">
        <v>1913</v>
      </c>
      <c r="EJ8" s="567" t="s">
        <v>1914</v>
      </c>
      <c r="EK8" s="567" t="s">
        <v>1916</v>
      </c>
      <c r="EL8" s="567" t="s">
        <v>1917</v>
      </c>
      <c r="EM8" s="567" t="s">
        <v>1918</v>
      </c>
      <c r="EN8" s="567" t="s">
        <v>1928</v>
      </c>
      <c r="EO8" s="567" t="s">
        <v>1919</v>
      </c>
      <c r="EP8" s="567" t="s">
        <v>1913</v>
      </c>
      <c r="EQ8" s="567" t="s">
        <v>1914</v>
      </c>
      <c r="ER8" s="567" t="s">
        <v>1929</v>
      </c>
      <c r="ES8" s="567" t="s">
        <v>1930</v>
      </c>
      <c r="ET8" s="567" t="s">
        <v>1913</v>
      </c>
      <c r="EU8" s="567" t="s">
        <v>1914</v>
      </c>
      <c r="EV8" s="567" t="s">
        <v>1930</v>
      </c>
      <c r="EW8" s="567" t="s">
        <v>1913</v>
      </c>
      <c r="EX8" s="567" t="s">
        <v>1914</v>
      </c>
      <c r="EY8" s="567" t="s">
        <v>1931</v>
      </c>
      <c r="EZ8" s="567" t="s">
        <v>1913</v>
      </c>
      <c r="FA8" s="567" t="s">
        <v>1914</v>
      </c>
      <c r="FB8" s="567" t="s">
        <v>1932</v>
      </c>
      <c r="FC8" s="567" t="s">
        <v>1913</v>
      </c>
      <c r="FD8" s="567" t="s">
        <v>1914</v>
      </c>
      <c r="FE8" s="574"/>
      <c r="FF8" s="554"/>
      <c r="FG8" s="558"/>
      <c r="FH8" s="559"/>
      <c r="FI8" s="561"/>
      <c r="FJ8" s="565"/>
      <c r="FK8" s="566"/>
      <c r="FL8" s="537"/>
      <c r="FM8" s="540"/>
      <c r="FN8" s="544"/>
      <c r="FO8" s="545"/>
      <c r="FP8" s="547"/>
      <c r="FQ8" s="551"/>
      <c r="FR8" s="552"/>
      <c r="FS8" s="519"/>
      <c r="FT8" s="520"/>
      <c r="FU8" s="521"/>
      <c r="FV8" s="526"/>
      <c r="FW8" s="530"/>
      <c r="FX8" s="531"/>
      <c r="FY8" s="534"/>
      <c r="FZ8" s="535"/>
    </row>
    <row r="9" spans="1:189" ht="45.75" thickBot="1" x14ac:dyDescent="0.3">
      <c r="A9" s="524"/>
      <c r="B9" s="570"/>
      <c r="C9" s="524"/>
      <c r="D9" s="524"/>
      <c r="E9" s="524"/>
      <c r="F9" s="524"/>
      <c r="G9" s="573"/>
      <c r="H9" s="576"/>
      <c r="I9" s="154" t="s">
        <v>1916</v>
      </c>
      <c r="J9" s="154" t="s">
        <v>1917</v>
      </c>
      <c r="K9" s="154" t="s">
        <v>1918</v>
      </c>
      <c r="L9" s="154" t="s">
        <v>1919</v>
      </c>
      <c r="M9" s="154" t="s">
        <v>1913</v>
      </c>
      <c r="N9" s="154" t="s">
        <v>1914</v>
      </c>
      <c r="O9" s="154" t="s">
        <v>1916</v>
      </c>
      <c r="P9" s="154" t="s">
        <v>1917</v>
      </c>
      <c r="Q9" s="154" t="s">
        <v>1918</v>
      </c>
      <c r="R9" s="154" t="s">
        <v>1919</v>
      </c>
      <c r="S9" s="154" t="s">
        <v>1913</v>
      </c>
      <c r="T9" s="154" t="s">
        <v>1914</v>
      </c>
      <c r="U9" s="154" t="s">
        <v>1916</v>
      </c>
      <c r="V9" s="154" t="s">
        <v>1917</v>
      </c>
      <c r="W9" s="154" t="s">
        <v>1918</v>
      </c>
      <c r="X9" s="154" t="s">
        <v>1919</v>
      </c>
      <c r="Y9" s="154" t="s">
        <v>1913</v>
      </c>
      <c r="Z9" s="154" t="s">
        <v>1914</v>
      </c>
      <c r="AA9" s="154" t="s">
        <v>1916</v>
      </c>
      <c r="AB9" s="154" t="s">
        <v>1917</v>
      </c>
      <c r="AC9" s="154" t="s">
        <v>1918</v>
      </c>
      <c r="AD9" s="154" t="s">
        <v>1919</v>
      </c>
      <c r="AE9" s="154" t="s">
        <v>1913</v>
      </c>
      <c r="AF9" s="154" t="s">
        <v>1914</v>
      </c>
      <c r="AG9" s="154" t="s">
        <v>1916</v>
      </c>
      <c r="AH9" s="154" t="s">
        <v>1917</v>
      </c>
      <c r="AI9" s="154" t="s">
        <v>1918</v>
      </c>
      <c r="AJ9" s="154" t="s">
        <v>1919</v>
      </c>
      <c r="AK9" s="154" t="s">
        <v>1913</v>
      </c>
      <c r="AL9" s="154" t="s">
        <v>1914</v>
      </c>
      <c r="AM9" s="154" t="s">
        <v>1916</v>
      </c>
      <c r="AN9" s="154" t="s">
        <v>1917</v>
      </c>
      <c r="AO9" s="154" t="s">
        <v>1918</v>
      </c>
      <c r="AP9" s="154" t="s">
        <v>1919</v>
      </c>
      <c r="AQ9" s="154" t="s">
        <v>1913</v>
      </c>
      <c r="AR9" s="154" t="s">
        <v>1914</v>
      </c>
      <c r="AS9" s="154" t="s">
        <v>1916</v>
      </c>
      <c r="AT9" s="154" t="s">
        <v>1917</v>
      </c>
      <c r="AU9" s="154" t="s">
        <v>1918</v>
      </c>
      <c r="AV9" s="154" t="s">
        <v>1919</v>
      </c>
      <c r="AW9" s="154" t="s">
        <v>1913</v>
      </c>
      <c r="AX9" s="154" t="s">
        <v>1914</v>
      </c>
      <c r="AY9" s="154" t="s">
        <v>1916</v>
      </c>
      <c r="AZ9" s="154" t="s">
        <v>1917</v>
      </c>
      <c r="BA9" s="154" t="s">
        <v>1918</v>
      </c>
      <c r="BB9" s="154" t="s">
        <v>1919</v>
      </c>
      <c r="BC9" s="154" t="s">
        <v>1913</v>
      </c>
      <c r="BD9" s="154" t="s">
        <v>1914</v>
      </c>
      <c r="BE9" s="576"/>
      <c r="BF9" s="567"/>
      <c r="BG9" s="567"/>
      <c r="BH9" s="567"/>
      <c r="BI9" s="567"/>
      <c r="BJ9" s="567"/>
      <c r="BK9" s="567"/>
      <c r="BL9" s="567"/>
      <c r="BM9" s="567"/>
      <c r="BN9" s="567"/>
      <c r="BO9" s="567"/>
      <c r="BP9" s="567"/>
      <c r="BQ9" s="567"/>
      <c r="BR9" s="567"/>
      <c r="BS9" s="567"/>
      <c r="BT9" s="567"/>
      <c r="BU9" s="567"/>
      <c r="BV9" s="567"/>
      <c r="BW9" s="567"/>
      <c r="BX9" s="567"/>
      <c r="BY9" s="567"/>
      <c r="BZ9" s="154" t="s">
        <v>1916</v>
      </c>
      <c r="CA9" s="154" t="s">
        <v>1917</v>
      </c>
      <c r="CB9" s="154" t="s">
        <v>1918</v>
      </c>
      <c r="CC9" s="154" t="s">
        <v>1928</v>
      </c>
      <c r="CD9" s="154" t="s">
        <v>1919</v>
      </c>
      <c r="CE9" s="154" t="s">
        <v>1913</v>
      </c>
      <c r="CF9" s="154" t="s">
        <v>1914</v>
      </c>
      <c r="CG9" s="154" t="s">
        <v>1916</v>
      </c>
      <c r="CH9" s="154" t="s">
        <v>1917</v>
      </c>
      <c r="CI9" s="154" t="s">
        <v>1918</v>
      </c>
      <c r="CJ9" s="154" t="s">
        <v>1928</v>
      </c>
      <c r="CK9" s="154" t="s">
        <v>1919</v>
      </c>
      <c r="CL9" s="154" t="s">
        <v>1913</v>
      </c>
      <c r="CM9" s="154" t="s">
        <v>1914</v>
      </c>
      <c r="CN9" s="154" t="s">
        <v>1916</v>
      </c>
      <c r="CO9" s="154" t="s">
        <v>1917</v>
      </c>
      <c r="CP9" s="154" t="s">
        <v>1918</v>
      </c>
      <c r="CQ9" s="154" t="s">
        <v>1928</v>
      </c>
      <c r="CR9" s="154" t="s">
        <v>1919</v>
      </c>
      <c r="CS9" s="154" t="s">
        <v>1913</v>
      </c>
      <c r="CT9" s="154" t="s">
        <v>1914</v>
      </c>
      <c r="CU9" s="154" t="s">
        <v>1916</v>
      </c>
      <c r="CV9" s="154" t="s">
        <v>1917</v>
      </c>
      <c r="CW9" s="154" t="s">
        <v>1918</v>
      </c>
      <c r="CX9" s="154" t="s">
        <v>1928</v>
      </c>
      <c r="CY9" s="154" t="s">
        <v>1919</v>
      </c>
      <c r="CZ9" s="154" t="s">
        <v>1913</v>
      </c>
      <c r="DA9" s="154" t="s">
        <v>1914</v>
      </c>
      <c r="DB9" s="154" t="s">
        <v>1916</v>
      </c>
      <c r="DC9" s="154" t="s">
        <v>1917</v>
      </c>
      <c r="DD9" s="154" t="s">
        <v>1918</v>
      </c>
      <c r="DE9" s="154" t="s">
        <v>1928</v>
      </c>
      <c r="DF9" s="154" t="s">
        <v>1919</v>
      </c>
      <c r="DG9" s="154" t="s">
        <v>1913</v>
      </c>
      <c r="DH9" s="154" t="s">
        <v>1914</v>
      </c>
      <c r="DI9" s="154" t="s">
        <v>1916</v>
      </c>
      <c r="DJ9" s="154" t="s">
        <v>1917</v>
      </c>
      <c r="DK9" s="154" t="s">
        <v>1918</v>
      </c>
      <c r="DL9" s="154" t="s">
        <v>1928</v>
      </c>
      <c r="DM9" s="154" t="s">
        <v>1919</v>
      </c>
      <c r="DN9" s="154" t="s">
        <v>1913</v>
      </c>
      <c r="DO9" s="154" t="s">
        <v>1914</v>
      </c>
      <c r="DP9" s="154" t="s">
        <v>1916</v>
      </c>
      <c r="DQ9" s="154" t="s">
        <v>1917</v>
      </c>
      <c r="DR9" s="154" t="s">
        <v>1918</v>
      </c>
      <c r="DS9" s="154" t="s">
        <v>1928</v>
      </c>
      <c r="DT9" s="154" t="s">
        <v>1919</v>
      </c>
      <c r="DU9" s="154" t="s">
        <v>1913</v>
      </c>
      <c r="DV9" s="154" t="s">
        <v>1914</v>
      </c>
      <c r="DW9" s="567"/>
      <c r="DX9" s="567"/>
      <c r="DY9" s="567"/>
      <c r="DZ9" s="567"/>
      <c r="EA9" s="567"/>
      <c r="EB9" s="567"/>
      <c r="EC9" s="567"/>
      <c r="ED9" s="567"/>
      <c r="EE9" s="567"/>
      <c r="EF9" s="567"/>
      <c r="EG9" s="567"/>
      <c r="EH9" s="567"/>
      <c r="EI9" s="567"/>
      <c r="EJ9" s="567"/>
      <c r="EK9" s="567"/>
      <c r="EL9" s="567"/>
      <c r="EM9" s="567"/>
      <c r="EN9" s="567"/>
      <c r="EO9" s="567"/>
      <c r="EP9" s="567"/>
      <c r="EQ9" s="567"/>
      <c r="ER9" s="567"/>
      <c r="ES9" s="567"/>
      <c r="ET9" s="567"/>
      <c r="EU9" s="567"/>
      <c r="EV9" s="567"/>
      <c r="EW9" s="567"/>
      <c r="EX9" s="567"/>
      <c r="EY9" s="567"/>
      <c r="EZ9" s="567"/>
      <c r="FA9" s="567"/>
      <c r="FB9" s="567"/>
      <c r="FC9" s="567"/>
      <c r="FD9" s="567"/>
      <c r="FE9" s="574"/>
      <c r="FF9" s="555"/>
      <c r="FG9" s="189" t="s">
        <v>2224</v>
      </c>
      <c r="FH9" s="190" t="s">
        <v>2225</v>
      </c>
      <c r="FI9" s="562"/>
      <c r="FJ9" s="200" t="s">
        <v>2224</v>
      </c>
      <c r="FK9" s="201" t="s">
        <v>2225</v>
      </c>
      <c r="FL9" s="538"/>
      <c r="FM9" s="541"/>
      <c r="FN9" s="208" t="s">
        <v>2224</v>
      </c>
      <c r="FO9" s="209" t="s">
        <v>2225</v>
      </c>
      <c r="FP9" s="548"/>
      <c r="FQ9" s="218" t="s">
        <v>2224</v>
      </c>
      <c r="FR9" s="222" t="s">
        <v>2225</v>
      </c>
      <c r="FS9" s="226" t="s">
        <v>1875</v>
      </c>
      <c r="FT9" s="227" t="s">
        <v>1876</v>
      </c>
      <c r="FU9" s="243" t="s">
        <v>1075</v>
      </c>
      <c r="FV9" s="527"/>
      <c r="FW9" s="263" t="s">
        <v>1875</v>
      </c>
      <c r="FX9" s="264" t="s">
        <v>1876</v>
      </c>
      <c r="FY9" s="265" t="s">
        <v>1875</v>
      </c>
      <c r="FZ9" s="266" t="s">
        <v>1876</v>
      </c>
      <c r="GF9" s="430" t="s">
        <v>2760</v>
      </c>
      <c r="GG9" s="83" t="s">
        <v>2823</v>
      </c>
    </row>
    <row r="10" spans="1:189" ht="15" hidden="1" customHeight="1" x14ac:dyDescent="0.25">
      <c r="A10" s="66" t="s">
        <v>103</v>
      </c>
      <c r="B10" s="158">
        <v>1</v>
      </c>
      <c r="C10" s="159">
        <f>D10+G10</f>
        <v>263.3</v>
      </c>
      <c r="D10" s="231">
        <v>263.3</v>
      </c>
      <c r="E10" s="231">
        <v>0</v>
      </c>
      <c r="F10" s="232"/>
      <c r="G10" s="233">
        <v>0</v>
      </c>
      <c r="H10" s="161">
        <f>N10+T10+Z10+AF10+AL10+AR10+AX10</f>
        <v>42.45</v>
      </c>
      <c r="I10" s="160">
        <v>0</v>
      </c>
      <c r="J10" s="160">
        <v>0</v>
      </c>
      <c r="K10" s="160">
        <v>0</v>
      </c>
      <c r="L10" s="160">
        <v>0</v>
      </c>
      <c r="M10" s="160">
        <v>0</v>
      </c>
      <c r="N10" s="160">
        <v>0</v>
      </c>
      <c r="O10" s="160">
        <v>0</v>
      </c>
      <c r="P10" s="160">
        <v>0</v>
      </c>
      <c r="Q10" s="160">
        <v>0</v>
      </c>
      <c r="R10" s="160">
        <v>0</v>
      </c>
      <c r="S10" s="160">
        <v>0</v>
      </c>
      <c r="T10" s="160">
        <v>0</v>
      </c>
      <c r="U10" s="160">
        <v>0</v>
      </c>
      <c r="V10" s="160">
        <v>0</v>
      </c>
      <c r="W10" s="160">
        <v>0</v>
      </c>
      <c r="X10" s="160">
        <v>0</v>
      </c>
      <c r="Y10" s="160">
        <v>0</v>
      </c>
      <c r="Z10" s="160">
        <v>0</v>
      </c>
      <c r="AA10" s="160">
        <v>0</v>
      </c>
      <c r="AB10" s="160">
        <v>0</v>
      </c>
      <c r="AC10" s="160">
        <v>0</v>
      </c>
      <c r="AD10" s="160">
        <v>0</v>
      </c>
      <c r="AE10" s="160">
        <v>0</v>
      </c>
      <c r="AF10" s="160">
        <v>0</v>
      </c>
      <c r="AG10" s="160">
        <v>0</v>
      </c>
      <c r="AH10" s="160">
        <v>0</v>
      </c>
      <c r="AI10" s="160">
        <v>0</v>
      </c>
      <c r="AJ10" s="160">
        <v>0</v>
      </c>
      <c r="AK10" s="160">
        <v>0</v>
      </c>
      <c r="AL10" s="160">
        <v>0</v>
      </c>
      <c r="AM10" s="160">
        <v>0</v>
      </c>
      <c r="AN10" s="160">
        <v>0</v>
      </c>
      <c r="AO10" s="160">
        <v>0</v>
      </c>
      <c r="AP10" s="160">
        <v>0</v>
      </c>
      <c r="AQ10" s="160">
        <v>0</v>
      </c>
      <c r="AR10" s="160">
        <v>0</v>
      </c>
      <c r="AS10" s="160">
        <v>0</v>
      </c>
      <c r="AT10" s="160">
        <v>0</v>
      </c>
      <c r="AU10" s="160">
        <v>0</v>
      </c>
      <c r="AV10" s="160">
        <v>0</v>
      </c>
      <c r="AW10" s="160">
        <v>0</v>
      </c>
      <c r="AX10" s="160">
        <v>42.45</v>
      </c>
      <c r="AY10" s="160"/>
      <c r="AZ10" s="160"/>
      <c r="BA10" s="160"/>
      <c r="BB10" s="160"/>
      <c r="BC10" s="160"/>
      <c r="BD10" s="160"/>
      <c r="BE10" s="160">
        <v>0</v>
      </c>
      <c r="BF10" s="160">
        <v>0</v>
      </c>
      <c r="BG10" s="160">
        <v>0</v>
      </c>
      <c r="BH10" s="160">
        <v>0</v>
      </c>
      <c r="BI10" s="160">
        <v>0</v>
      </c>
      <c r="BJ10" s="160">
        <v>0</v>
      </c>
      <c r="BK10" s="160">
        <v>0</v>
      </c>
      <c r="BL10" s="160">
        <v>9.43</v>
      </c>
      <c r="BM10" s="160">
        <v>2.0746000000000002</v>
      </c>
      <c r="BN10" s="160">
        <v>0.22211278500000001</v>
      </c>
      <c r="BO10" s="160">
        <v>5.3644441</v>
      </c>
      <c r="BP10" s="160">
        <v>1.79132415311685</v>
      </c>
      <c r="BQ10" s="160">
        <v>18.8824810381169</v>
      </c>
      <c r="BR10" s="160">
        <v>66.450406666667106</v>
      </c>
      <c r="BS10" s="160">
        <v>14.619089466666701</v>
      </c>
      <c r="BT10" s="160">
        <v>94.1732840550833</v>
      </c>
      <c r="BU10" s="160">
        <v>0</v>
      </c>
      <c r="BV10" s="160">
        <v>37.801642840466599</v>
      </c>
      <c r="BW10" s="160">
        <v>22.3291859776573</v>
      </c>
      <c r="BX10" s="160">
        <v>235.37360900654099</v>
      </c>
      <c r="BY10" s="160">
        <v>0</v>
      </c>
      <c r="BZ10" s="160">
        <v>0</v>
      </c>
      <c r="CA10" s="160">
        <v>0</v>
      </c>
      <c r="CB10" s="160">
        <v>0</v>
      </c>
      <c r="CC10" s="160">
        <v>0</v>
      </c>
      <c r="CD10" s="160">
        <v>0</v>
      </c>
      <c r="CE10" s="160">
        <v>0</v>
      </c>
      <c r="CF10" s="160">
        <v>0</v>
      </c>
      <c r="CG10" s="160">
        <v>0</v>
      </c>
      <c r="CH10" s="160">
        <v>0</v>
      </c>
      <c r="CI10" s="160">
        <v>0</v>
      </c>
      <c r="CJ10" s="160">
        <v>0</v>
      </c>
      <c r="CK10" s="160">
        <v>0</v>
      </c>
      <c r="CL10" s="160">
        <v>0</v>
      </c>
      <c r="CM10" s="160">
        <v>0</v>
      </c>
      <c r="CN10" s="160">
        <v>0</v>
      </c>
      <c r="CO10" s="160">
        <v>0</v>
      </c>
      <c r="CP10" s="160">
        <v>0</v>
      </c>
      <c r="CQ10" s="160">
        <v>0</v>
      </c>
      <c r="CR10" s="160">
        <v>0</v>
      </c>
      <c r="CS10" s="160">
        <v>0</v>
      </c>
      <c r="CT10" s="160">
        <v>0</v>
      </c>
      <c r="CU10" s="160">
        <v>0</v>
      </c>
      <c r="CV10" s="160">
        <v>0</v>
      </c>
      <c r="CW10" s="160">
        <v>0</v>
      </c>
      <c r="CX10" s="160">
        <v>0</v>
      </c>
      <c r="CY10" s="160">
        <v>0</v>
      </c>
      <c r="CZ10" s="160">
        <v>0</v>
      </c>
      <c r="DA10" s="160">
        <v>0</v>
      </c>
      <c r="DB10" s="160">
        <v>0</v>
      </c>
      <c r="DC10" s="160">
        <v>0</v>
      </c>
      <c r="DD10" s="160">
        <v>0</v>
      </c>
      <c r="DE10" s="160">
        <v>0</v>
      </c>
      <c r="DF10" s="160">
        <v>0</v>
      </c>
      <c r="DG10" s="160">
        <v>0</v>
      </c>
      <c r="DH10" s="160">
        <v>0</v>
      </c>
      <c r="DI10" s="160">
        <v>0</v>
      </c>
      <c r="DJ10" s="160">
        <v>0</v>
      </c>
      <c r="DK10" s="160">
        <v>0</v>
      </c>
      <c r="DL10" s="160">
        <v>0</v>
      </c>
      <c r="DM10" s="160">
        <v>0</v>
      </c>
      <c r="DN10" s="160">
        <v>0</v>
      </c>
      <c r="DO10" s="160">
        <v>0</v>
      </c>
      <c r="DP10" s="160">
        <v>0</v>
      </c>
      <c r="DQ10" s="160">
        <v>0</v>
      </c>
      <c r="DR10" s="160">
        <v>0</v>
      </c>
      <c r="DS10" s="160">
        <v>0</v>
      </c>
      <c r="DT10" s="160">
        <v>0</v>
      </c>
      <c r="DU10" s="160">
        <v>0</v>
      </c>
      <c r="DV10" s="160">
        <v>0</v>
      </c>
      <c r="DW10" s="160">
        <v>0</v>
      </c>
      <c r="DX10" s="160">
        <v>0</v>
      </c>
      <c r="DY10" s="160">
        <v>0</v>
      </c>
      <c r="DZ10" s="160">
        <v>0</v>
      </c>
      <c r="EA10" s="160">
        <v>0</v>
      </c>
      <c r="EB10" s="160">
        <v>0</v>
      </c>
      <c r="EC10" s="160">
        <v>0</v>
      </c>
      <c r="ED10" s="160">
        <v>0</v>
      </c>
      <c r="EE10" s="160">
        <v>0</v>
      </c>
      <c r="EF10" s="160">
        <v>0</v>
      </c>
      <c r="EG10" s="160">
        <v>0</v>
      </c>
      <c r="EH10" s="160">
        <v>0</v>
      </c>
      <c r="EI10" s="160">
        <v>0</v>
      </c>
      <c r="EJ10" s="160">
        <v>0</v>
      </c>
      <c r="EK10" s="160">
        <v>0</v>
      </c>
      <c r="EL10" s="160">
        <v>0</v>
      </c>
      <c r="EM10" s="160">
        <v>0</v>
      </c>
      <c r="EN10" s="160">
        <v>0</v>
      </c>
      <c r="EO10" s="160">
        <v>0</v>
      </c>
      <c r="EP10" s="160">
        <v>0</v>
      </c>
      <c r="EQ10" s="160">
        <v>0</v>
      </c>
      <c r="ER10" s="160">
        <v>0</v>
      </c>
      <c r="ES10" s="160">
        <v>0</v>
      </c>
      <c r="ET10" s="160">
        <v>0</v>
      </c>
      <c r="EU10" s="160">
        <v>0</v>
      </c>
      <c r="EV10" s="160">
        <v>0</v>
      </c>
      <c r="EW10" s="160">
        <v>0</v>
      </c>
      <c r="EX10" s="160">
        <v>0</v>
      </c>
      <c r="EY10" s="160">
        <v>0</v>
      </c>
      <c r="EZ10" s="160">
        <v>0</v>
      </c>
      <c r="FA10" s="160">
        <v>0</v>
      </c>
      <c r="FB10" s="160">
        <v>0</v>
      </c>
      <c r="FC10" s="160">
        <v>0</v>
      </c>
      <c r="FD10" s="160">
        <v>0</v>
      </c>
      <c r="FE10" s="170">
        <v>87.460471874999996</v>
      </c>
      <c r="FF10" s="191">
        <f t="shared" ref="FF10:FF73" si="8">H10+BH10+BK10+BQ10+BX10+BY10+EC10+EJ10+EQ10+EU10+EX10+FA10+FD10+FE10</f>
        <v>384.16656191965791</v>
      </c>
      <c r="FG10" s="192">
        <f>BH10+BK10+FD10</f>
        <v>0</v>
      </c>
      <c r="FH10" s="193">
        <f>EJ10</f>
        <v>0</v>
      </c>
      <c r="FI10" s="202">
        <f>FF10*1.2</f>
        <v>460.99987430358948</v>
      </c>
      <c r="FJ10" s="203">
        <f>FG10*1.2</f>
        <v>0</v>
      </c>
      <c r="FK10" s="204">
        <f>FH10*1.2</f>
        <v>0</v>
      </c>
      <c r="FL10" s="210">
        <v>0.05</v>
      </c>
      <c r="FM10" s="211">
        <f>FI10*FL10</f>
        <v>23.049993715179475</v>
      </c>
      <c r="FN10" s="212">
        <f>FJ10*FL10</f>
        <v>0</v>
      </c>
      <c r="FO10" s="213">
        <f>FK10*FL10</f>
        <v>0</v>
      </c>
      <c r="FP10" s="219">
        <f>FI10+FM10</f>
        <v>484.04986801876896</v>
      </c>
      <c r="FQ10" s="220">
        <f>FJ10+FN10</f>
        <v>0</v>
      </c>
      <c r="FR10" s="223">
        <f>FK10+FO10</f>
        <v>0</v>
      </c>
      <c r="FS10" s="228">
        <f>(FP10-FR10)/C10+FR10/D10</f>
        <v>1.8383967642186438</v>
      </c>
      <c r="FT10" s="228"/>
      <c r="FU10" s="244">
        <f>(FP10-FR10)/C10</f>
        <v>1.8383967642186438</v>
      </c>
      <c r="FV10" s="245">
        <f>FS10*D10+G10*FU10</f>
        <v>484.04986801876896</v>
      </c>
      <c r="FW10" s="259">
        <v>1.325</v>
      </c>
      <c r="FX10" s="260"/>
      <c r="FY10" s="261">
        <f>FS10/FW10</f>
        <v>1.3874692560140709</v>
      </c>
      <c r="FZ10" s="262"/>
      <c r="GA10" s="92"/>
      <c r="GB10" s="68" t="s">
        <v>1083</v>
      </c>
      <c r="GC10" s="85" t="s">
        <v>2362</v>
      </c>
      <c r="GD10" s="85" t="str">
        <f>CONCATENATE(GB10,GC10)</f>
        <v>№2/7 від 20.02.2019</v>
      </c>
      <c r="GE10" s="85" t="s">
        <v>2364</v>
      </c>
      <c r="GF10" s="431">
        <v>1</v>
      </c>
      <c r="GG10" s="431">
        <v>3</v>
      </c>
    </row>
    <row r="11" spans="1:189" ht="15" hidden="1" customHeight="1" x14ac:dyDescent="0.25">
      <c r="A11" s="66" t="s">
        <v>104</v>
      </c>
      <c r="B11" s="155">
        <v>1</v>
      </c>
      <c r="C11" s="141">
        <f t="shared" ref="C11:C74" si="9">D11+G11</f>
        <v>317.88</v>
      </c>
      <c r="D11" s="168">
        <v>317.88</v>
      </c>
      <c r="E11" s="168">
        <v>0</v>
      </c>
      <c r="F11" s="234"/>
      <c r="G11" s="235">
        <v>0</v>
      </c>
      <c r="H11" s="162">
        <f t="shared" ref="H11:H74" si="10">N11+T11+Z11+AF11+AL11+AR11+AX11</f>
        <v>16.23</v>
      </c>
      <c r="I11" s="117">
        <v>0</v>
      </c>
      <c r="J11" s="117">
        <v>0</v>
      </c>
      <c r="K11" s="117">
        <v>0</v>
      </c>
      <c r="L11" s="117">
        <v>0</v>
      </c>
      <c r="M11" s="117">
        <v>0</v>
      </c>
      <c r="N11" s="117">
        <v>0</v>
      </c>
      <c r="O11" s="117">
        <v>0</v>
      </c>
      <c r="P11" s="117">
        <v>0</v>
      </c>
      <c r="Q11" s="117">
        <v>0</v>
      </c>
      <c r="R11" s="117">
        <v>0</v>
      </c>
      <c r="S11" s="117">
        <v>0</v>
      </c>
      <c r="T11" s="117">
        <v>0</v>
      </c>
      <c r="U11" s="117">
        <v>0</v>
      </c>
      <c r="V11" s="117">
        <v>0</v>
      </c>
      <c r="W11" s="117">
        <v>0</v>
      </c>
      <c r="X11" s="117">
        <v>0</v>
      </c>
      <c r="Y11" s="117">
        <v>0</v>
      </c>
      <c r="Z11" s="117">
        <v>0</v>
      </c>
      <c r="AA11" s="117">
        <v>0</v>
      </c>
      <c r="AB11" s="117">
        <v>0</v>
      </c>
      <c r="AC11" s="117">
        <v>0</v>
      </c>
      <c r="AD11" s="117">
        <v>0</v>
      </c>
      <c r="AE11" s="117">
        <v>0</v>
      </c>
      <c r="AF11" s="117">
        <v>0</v>
      </c>
      <c r="AG11" s="117">
        <v>0</v>
      </c>
      <c r="AH11" s="117">
        <v>0</v>
      </c>
      <c r="AI11" s="117">
        <v>0</v>
      </c>
      <c r="AJ11" s="117">
        <v>0</v>
      </c>
      <c r="AK11" s="117">
        <v>0</v>
      </c>
      <c r="AL11" s="117">
        <v>0</v>
      </c>
      <c r="AM11" s="117">
        <v>0</v>
      </c>
      <c r="AN11" s="117">
        <v>0</v>
      </c>
      <c r="AO11" s="117">
        <v>0</v>
      </c>
      <c r="AP11" s="117">
        <v>0</v>
      </c>
      <c r="AQ11" s="117">
        <v>0</v>
      </c>
      <c r="AR11" s="117">
        <v>0</v>
      </c>
      <c r="AS11" s="117">
        <v>0</v>
      </c>
      <c r="AT11" s="117">
        <v>0</v>
      </c>
      <c r="AU11" s="117">
        <v>0</v>
      </c>
      <c r="AV11" s="117">
        <v>0</v>
      </c>
      <c r="AW11" s="117">
        <v>0</v>
      </c>
      <c r="AX11" s="117">
        <v>16.23</v>
      </c>
      <c r="AY11" s="117"/>
      <c r="AZ11" s="117"/>
      <c r="BA11" s="117"/>
      <c r="BB11" s="117"/>
      <c r="BC11" s="117"/>
      <c r="BD11" s="117"/>
      <c r="BE11" s="117">
        <v>0</v>
      </c>
      <c r="BF11" s="117">
        <v>0</v>
      </c>
      <c r="BG11" s="117">
        <v>0</v>
      </c>
      <c r="BH11" s="117">
        <v>0</v>
      </c>
      <c r="BI11" s="117">
        <v>0</v>
      </c>
      <c r="BJ11" s="117">
        <v>0</v>
      </c>
      <c r="BK11" s="117">
        <v>0</v>
      </c>
      <c r="BL11" s="117">
        <v>8.43</v>
      </c>
      <c r="BM11" s="117">
        <v>1.8546</v>
      </c>
      <c r="BN11" s="117">
        <v>0.19795166750000001</v>
      </c>
      <c r="BO11" s="117">
        <v>4.7955740999999996</v>
      </c>
      <c r="BP11" s="117">
        <v>1.6013003616916801</v>
      </c>
      <c r="BQ11" s="117">
        <v>16.8794261291917</v>
      </c>
      <c r="BR11" s="117">
        <v>98.385744444444654</v>
      </c>
      <c r="BS11" s="117">
        <v>21.644863777777701</v>
      </c>
      <c r="BT11" s="117">
        <v>142.83530181949999</v>
      </c>
      <c r="BU11" s="117">
        <v>0</v>
      </c>
      <c r="BV11" s="117">
        <v>55.968698442110998</v>
      </c>
      <c r="BW11" s="117">
        <v>33.417055315190602</v>
      </c>
      <c r="BX11" s="117">
        <v>352.25166379902402</v>
      </c>
      <c r="BY11" s="117">
        <v>0</v>
      </c>
      <c r="BZ11" s="117">
        <v>0</v>
      </c>
      <c r="CA11" s="117">
        <v>0</v>
      </c>
      <c r="CB11" s="117">
        <v>0</v>
      </c>
      <c r="CC11" s="117">
        <v>0</v>
      </c>
      <c r="CD11" s="117">
        <v>0</v>
      </c>
      <c r="CE11" s="117">
        <v>0</v>
      </c>
      <c r="CF11" s="117">
        <v>0</v>
      </c>
      <c r="CG11" s="117">
        <v>0</v>
      </c>
      <c r="CH11" s="117">
        <v>0</v>
      </c>
      <c r="CI11" s="117">
        <v>0</v>
      </c>
      <c r="CJ11" s="117">
        <v>0</v>
      </c>
      <c r="CK11" s="117">
        <v>0</v>
      </c>
      <c r="CL11" s="117">
        <v>0</v>
      </c>
      <c r="CM11" s="117">
        <v>0</v>
      </c>
      <c r="CN11" s="117">
        <v>0</v>
      </c>
      <c r="CO11" s="117">
        <v>0</v>
      </c>
      <c r="CP11" s="117">
        <v>0</v>
      </c>
      <c r="CQ11" s="117">
        <v>0</v>
      </c>
      <c r="CR11" s="117">
        <v>0</v>
      </c>
      <c r="CS11" s="117">
        <v>0</v>
      </c>
      <c r="CT11" s="117">
        <v>0</v>
      </c>
      <c r="CU11" s="117">
        <v>0</v>
      </c>
      <c r="CV11" s="117">
        <v>0</v>
      </c>
      <c r="CW11" s="117">
        <v>0</v>
      </c>
      <c r="CX11" s="117">
        <v>0</v>
      </c>
      <c r="CY11" s="117">
        <v>0</v>
      </c>
      <c r="CZ11" s="117">
        <v>0</v>
      </c>
      <c r="DA11" s="117">
        <v>0</v>
      </c>
      <c r="DB11" s="117">
        <v>0</v>
      </c>
      <c r="DC11" s="117">
        <v>0</v>
      </c>
      <c r="DD11" s="117">
        <v>0</v>
      </c>
      <c r="DE11" s="117">
        <v>0</v>
      </c>
      <c r="DF11" s="117">
        <v>0</v>
      </c>
      <c r="DG11" s="117">
        <v>0</v>
      </c>
      <c r="DH11" s="117">
        <v>0</v>
      </c>
      <c r="DI11" s="117">
        <v>0</v>
      </c>
      <c r="DJ11" s="117">
        <v>0</v>
      </c>
      <c r="DK11" s="117">
        <v>0</v>
      </c>
      <c r="DL11" s="117">
        <v>0</v>
      </c>
      <c r="DM11" s="117">
        <v>0</v>
      </c>
      <c r="DN11" s="117">
        <v>0</v>
      </c>
      <c r="DO11" s="117">
        <v>0</v>
      </c>
      <c r="DP11" s="117">
        <v>0</v>
      </c>
      <c r="DQ11" s="117">
        <v>0</v>
      </c>
      <c r="DR11" s="117">
        <v>0</v>
      </c>
      <c r="DS11" s="117">
        <v>0</v>
      </c>
      <c r="DT11" s="117">
        <v>0</v>
      </c>
      <c r="DU11" s="117">
        <v>0</v>
      </c>
      <c r="DV11" s="117">
        <v>0</v>
      </c>
      <c r="DW11" s="117">
        <v>0</v>
      </c>
      <c r="DX11" s="117">
        <v>0</v>
      </c>
      <c r="DY11" s="117">
        <v>0</v>
      </c>
      <c r="DZ11" s="117">
        <v>0</v>
      </c>
      <c r="EA11" s="117">
        <v>0</v>
      </c>
      <c r="EB11" s="117">
        <v>0</v>
      </c>
      <c r="EC11" s="117">
        <v>0</v>
      </c>
      <c r="ED11" s="117">
        <v>0</v>
      </c>
      <c r="EE11" s="117">
        <v>0</v>
      </c>
      <c r="EF11" s="117">
        <v>0</v>
      </c>
      <c r="EG11" s="117">
        <v>0</v>
      </c>
      <c r="EH11" s="117">
        <v>0</v>
      </c>
      <c r="EI11" s="117">
        <v>0</v>
      </c>
      <c r="EJ11" s="117">
        <v>0</v>
      </c>
      <c r="EK11" s="117">
        <v>0</v>
      </c>
      <c r="EL11" s="117">
        <v>0</v>
      </c>
      <c r="EM11" s="117">
        <v>0</v>
      </c>
      <c r="EN11" s="117">
        <v>0</v>
      </c>
      <c r="EO11" s="117">
        <v>0</v>
      </c>
      <c r="EP11" s="117">
        <v>0</v>
      </c>
      <c r="EQ11" s="117">
        <v>0</v>
      </c>
      <c r="ER11" s="117">
        <v>0</v>
      </c>
      <c r="ES11" s="117">
        <v>0</v>
      </c>
      <c r="ET11" s="117">
        <v>0</v>
      </c>
      <c r="EU11" s="117">
        <v>0</v>
      </c>
      <c r="EV11" s="117">
        <v>0</v>
      </c>
      <c r="EW11" s="117">
        <v>0</v>
      </c>
      <c r="EX11" s="117">
        <v>0</v>
      </c>
      <c r="EY11" s="117">
        <v>0</v>
      </c>
      <c r="EZ11" s="117">
        <v>0</v>
      </c>
      <c r="FA11" s="117">
        <v>0</v>
      </c>
      <c r="FB11" s="117">
        <v>0</v>
      </c>
      <c r="FC11" s="117">
        <v>0</v>
      </c>
      <c r="FD11" s="117">
        <v>0</v>
      </c>
      <c r="FE11" s="171">
        <v>103.56765</v>
      </c>
      <c r="FF11" s="194">
        <f t="shared" si="8"/>
        <v>488.92873992821575</v>
      </c>
      <c r="FG11" s="195">
        <f t="shared" ref="FG11:FG74" si="11">BH11+BK11+FD11</f>
        <v>0</v>
      </c>
      <c r="FH11" s="196">
        <f t="shared" ref="FH11:FH74" si="12">EJ11</f>
        <v>0</v>
      </c>
      <c r="FI11" s="202">
        <f t="shared" ref="FI11:FI74" si="13">FF11*1.2</f>
        <v>586.71448791385887</v>
      </c>
      <c r="FJ11" s="203">
        <f t="shared" ref="FJ11:FJ74" si="14">FG11*1.2</f>
        <v>0</v>
      </c>
      <c r="FK11" s="204">
        <f t="shared" ref="FK11:FK74" si="15">FH11*1.2</f>
        <v>0</v>
      </c>
      <c r="FL11" s="214">
        <v>0.05</v>
      </c>
      <c r="FM11" s="211">
        <f t="shared" ref="FM11:FM74" si="16">FI11*FL11</f>
        <v>29.335724395692946</v>
      </c>
      <c r="FN11" s="212">
        <f t="shared" ref="FN11:FN74" si="17">FJ11*FL11</f>
        <v>0</v>
      </c>
      <c r="FO11" s="213">
        <f t="shared" ref="FO11:FO74" si="18">FK11*FL11</f>
        <v>0</v>
      </c>
      <c r="FP11" s="219">
        <f t="shared" ref="FP11:FP74" si="19">FI11+FM11</f>
        <v>616.05021230955185</v>
      </c>
      <c r="FQ11" s="220">
        <f t="shared" ref="FQ11:FQ74" si="20">FJ11+FN11</f>
        <v>0</v>
      </c>
      <c r="FR11" s="223">
        <f t="shared" ref="FR11:FR74" si="21">FK11+FO11</f>
        <v>0</v>
      </c>
      <c r="FS11" s="228">
        <f t="shared" ref="FS11:FS74" si="22">(FP11-FR11)/C11+FR11/D11</f>
        <v>1.9379961378808099</v>
      </c>
      <c r="FT11" s="229"/>
      <c r="FU11" s="244">
        <f t="shared" ref="FU11:FU74" si="23">(FP11-FR11)/C11</f>
        <v>1.9379961378808099</v>
      </c>
      <c r="FV11" s="245">
        <f t="shared" ref="FV11:FV74" si="24">FS11*D11+G11*FU11</f>
        <v>616.05021230955185</v>
      </c>
      <c r="FW11" s="252">
        <v>1.3165</v>
      </c>
      <c r="FX11" s="257"/>
      <c r="FY11" s="261">
        <f t="shared" ref="FY11:FY74" si="25">FS11/FW11</f>
        <v>1.4720821404335813</v>
      </c>
      <c r="FZ11" s="253"/>
      <c r="GA11" s="92"/>
      <c r="GB11" s="68" t="s">
        <v>1084</v>
      </c>
      <c r="GC11" s="85" t="s">
        <v>2362</v>
      </c>
      <c r="GD11" s="85" t="str">
        <f t="shared" ref="GD11:GD74" si="26">CONCATENATE(GB11,GC11)</f>
        <v>№2/8 від 20.02.2019</v>
      </c>
      <c r="GE11" s="85" t="s">
        <v>2365</v>
      </c>
      <c r="GF11" s="431">
        <v>1</v>
      </c>
      <c r="GG11" s="431">
        <v>3</v>
      </c>
    </row>
    <row r="12" spans="1:189" ht="15" hidden="1" customHeight="1" x14ac:dyDescent="0.25">
      <c r="A12" s="66" t="s">
        <v>105</v>
      </c>
      <c r="B12" s="155">
        <v>1</v>
      </c>
      <c r="C12" s="141">
        <f t="shared" si="9"/>
        <v>95.5</v>
      </c>
      <c r="D12" s="168">
        <v>95.5</v>
      </c>
      <c r="E12" s="168">
        <v>0</v>
      </c>
      <c r="F12" s="234"/>
      <c r="G12" s="235">
        <v>0</v>
      </c>
      <c r="H12" s="162">
        <f t="shared" si="10"/>
        <v>13.08</v>
      </c>
      <c r="I12" s="117">
        <v>0</v>
      </c>
      <c r="J12" s="117">
        <v>0</v>
      </c>
      <c r="K12" s="117">
        <v>0</v>
      </c>
      <c r="L12" s="117">
        <v>0</v>
      </c>
      <c r="M12" s="117">
        <v>0</v>
      </c>
      <c r="N12" s="117">
        <v>0</v>
      </c>
      <c r="O12" s="117">
        <v>0</v>
      </c>
      <c r="P12" s="117">
        <v>0</v>
      </c>
      <c r="Q12" s="117">
        <v>0</v>
      </c>
      <c r="R12" s="117">
        <v>0</v>
      </c>
      <c r="S12" s="117">
        <v>0</v>
      </c>
      <c r="T12" s="117">
        <v>0</v>
      </c>
      <c r="U12" s="117">
        <v>0</v>
      </c>
      <c r="V12" s="117">
        <v>0</v>
      </c>
      <c r="W12" s="117">
        <v>0</v>
      </c>
      <c r="X12" s="117">
        <v>0</v>
      </c>
      <c r="Y12" s="117">
        <v>0</v>
      </c>
      <c r="Z12" s="117">
        <v>0</v>
      </c>
      <c r="AA12" s="117">
        <v>0</v>
      </c>
      <c r="AB12" s="117">
        <v>0</v>
      </c>
      <c r="AC12" s="117">
        <v>0</v>
      </c>
      <c r="AD12" s="117">
        <v>0</v>
      </c>
      <c r="AE12" s="117">
        <v>0</v>
      </c>
      <c r="AF12" s="117">
        <v>0</v>
      </c>
      <c r="AG12" s="117">
        <v>0</v>
      </c>
      <c r="AH12" s="117">
        <v>0</v>
      </c>
      <c r="AI12" s="117">
        <v>0</v>
      </c>
      <c r="AJ12" s="117">
        <v>0</v>
      </c>
      <c r="AK12" s="117">
        <v>0</v>
      </c>
      <c r="AL12" s="117">
        <v>0</v>
      </c>
      <c r="AM12" s="117">
        <v>0</v>
      </c>
      <c r="AN12" s="117">
        <v>0</v>
      </c>
      <c r="AO12" s="117">
        <v>0</v>
      </c>
      <c r="AP12" s="117">
        <v>0</v>
      </c>
      <c r="AQ12" s="117">
        <v>0</v>
      </c>
      <c r="AR12" s="117">
        <v>0</v>
      </c>
      <c r="AS12" s="117">
        <v>0</v>
      </c>
      <c r="AT12" s="117">
        <v>0</v>
      </c>
      <c r="AU12" s="117">
        <v>0</v>
      </c>
      <c r="AV12" s="117">
        <v>0</v>
      </c>
      <c r="AW12" s="117">
        <v>0</v>
      </c>
      <c r="AX12" s="117">
        <v>13.08</v>
      </c>
      <c r="AY12" s="117"/>
      <c r="AZ12" s="117"/>
      <c r="BA12" s="117"/>
      <c r="BB12" s="117"/>
      <c r="BC12" s="117"/>
      <c r="BD12" s="117"/>
      <c r="BE12" s="117">
        <v>0</v>
      </c>
      <c r="BF12" s="117">
        <v>0</v>
      </c>
      <c r="BG12" s="117">
        <v>0</v>
      </c>
      <c r="BH12" s="117">
        <v>0</v>
      </c>
      <c r="BI12" s="117">
        <v>0</v>
      </c>
      <c r="BJ12" s="117">
        <v>0</v>
      </c>
      <c r="BK12" s="117">
        <v>0</v>
      </c>
      <c r="BL12" s="117">
        <v>3.06</v>
      </c>
      <c r="BM12" s="117">
        <v>0.67320000000000002</v>
      </c>
      <c r="BN12" s="117">
        <v>6.7393935000000002E-2</v>
      </c>
      <c r="BO12" s="117">
        <v>1.7407421999999999</v>
      </c>
      <c r="BP12" s="117">
        <v>0.58078744030935003</v>
      </c>
      <c r="BQ12" s="117">
        <v>6.1221235753093497</v>
      </c>
      <c r="BR12" s="117">
        <v>24.1980177777777</v>
      </c>
      <c r="BS12" s="117">
        <v>5.3235639111110897</v>
      </c>
      <c r="BT12" s="117">
        <v>38.702244953308202</v>
      </c>
      <c r="BU12" s="117">
        <v>0</v>
      </c>
      <c r="BV12" s="117">
        <v>13.7655263732444</v>
      </c>
      <c r="BW12" s="117">
        <v>8.5933040895484005</v>
      </c>
      <c r="BX12" s="117">
        <v>90.582657104989806</v>
      </c>
      <c r="BY12" s="117">
        <v>0</v>
      </c>
      <c r="BZ12" s="117">
        <v>0</v>
      </c>
      <c r="CA12" s="117">
        <v>0</v>
      </c>
      <c r="CB12" s="117">
        <v>0</v>
      </c>
      <c r="CC12" s="117">
        <v>0</v>
      </c>
      <c r="CD12" s="117">
        <v>0</v>
      </c>
      <c r="CE12" s="117">
        <v>0</v>
      </c>
      <c r="CF12" s="117">
        <v>0</v>
      </c>
      <c r="CG12" s="117">
        <v>0</v>
      </c>
      <c r="CH12" s="117">
        <v>0</v>
      </c>
      <c r="CI12" s="117">
        <v>0</v>
      </c>
      <c r="CJ12" s="117">
        <v>0</v>
      </c>
      <c r="CK12" s="117">
        <v>0</v>
      </c>
      <c r="CL12" s="117">
        <v>0</v>
      </c>
      <c r="CM12" s="117">
        <v>0</v>
      </c>
      <c r="CN12" s="117">
        <v>0</v>
      </c>
      <c r="CO12" s="117">
        <v>0</v>
      </c>
      <c r="CP12" s="117">
        <v>0</v>
      </c>
      <c r="CQ12" s="117">
        <v>0</v>
      </c>
      <c r="CR12" s="117">
        <v>0</v>
      </c>
      <c r="CS12" s="117">
        <v>0</v>
      </c>
      <c r="CT12" s="117">
        <v>0</v>
      </c>
      <c r="CU12" s="117">
        <v>0</v>
      </c>
      <c r="CV12" s="117">
        <v>0</v>
      </c>
      <c r="CW12" s="117">
        <v>0</v>
      </c>
      <c r="CX12" s="117">
        <v>0</v>
      </c>
      <c r="CY12" s="117">
        <v>0</v>
      </c>
      <c r="CZ12" s="117">
        <v>0</v>
      </c>
      <c r="DA12" s="117">
        <v>0</v>
      </c>
      <c r="DB12" s="117">
        <v>0</v>
      </c>
      <c r="DC12" s="117">
        <v>0</v>
      </c>
      <c r="DD12" s="117">
        <v>0</v>
      </c>
      <c r="DE12" s="117">
        <v>0</v>
      </c>
      <c r="DF12" s="117">
        <v>0</v>
      </c>
      <c r="DG12" s="117">
        <v>0</v>
      </c>
      <c r="DH12" s="117">
        <v>0</v>
      </c>
      <c r="DI12" s="117">
        <v>0</v>
      </c>
      <c r="DJ12" s="117">
        <v>0</v>
      </c>
      <c r="DK12" s="117">
        <v>0</v>
      </c>
      <c r="DL12" s="117">
        <v>0</v>
      </c>
      <c r="DM12" s="117">
        <v>0</v>
      </c>
      <c r="DN12" s="117">
        <v>0</v>
      </c>
      <c r="DO12" s="117">
        <v>0</v>
      </c>
      <c r="DP12" s="117">
        <v>0</v>
      </c>
      <c r="DQ12" s="117">
        <v>0</v>
      </c>
      <c r="DR12" s="117">
        <v>0</v>
      </c>
      <c r="DS12" s="117">
        <v>0</v>
      </c>
      <c r="DT12" s="117">
        <v>0</v>
      </c>
      <c r="DU12" s="117">
        <v>0</v>
      </c>
      <c r="DV12" s="117">
        <v>0</v>
      </c>
      <c r="DW12" s="117">
        <v>0</v>
      </c>
      <c r="DX12" s="117">
        <v>0</v>
      </c>
      <c r="DY12" s="117">
        <v>0</v>
      </c>
      <c r="DZ12" s="117">
        <v>0</v>
      </c>
      <c r="EA12" s="117">
        <v>0</v>
      </c>
      <c r="EB12" s="117">
        <v>0</v>
      </c>
      <c r="EC12" s="117">
        <v>0</v>
      </c>
      <c r="ED12" s="117">
        <v>0</v>
      </c>
      <c r="EE12" s="117">
        <v>0</v>
      </c>
      <c r="EF12" s="117">
        <v>0</v>
      </c>
      <c r="EG12" s="117">
        <v>0</v>
      </c>
      <c r="EH12" s="117">
        <v>0</v>
      </c>
      <c r="EI12" s="117">
        <v>0</v>
      </c>
      <c r="EJ12" s="117">
        <v>0</v>
      </c>
      <c r="EK12" s="117">
        <v>0</v>
      </c>
      <c r="EL12" s="117">
        <v>0</v>
      </c>
      <c r="EM12" s="117">
        <v>0</v>
      </c>
      <c r="EN12" s="117">
        <v>0</v>
      </c>
      <c r="EO12" s="117">
        <v>0</v>
      </c>
      <c r="EP12" s="117">
        <v>0</v>
      </c>
      <c r="EQ12" s="117">
        <v>0</v>
      </c>
      <c r="ER12" s="117">
        <v>0</v>
      </c>
      <c r="ES12" s="117">
        <v>0</v>
      </c>
      <c r="ET12" s="117">
        <v>0</v>
      </c>
      <c r="EU12" s="117">
        <v>0</v>
      </c>
      <c r="EV12" s="117">
        <v>0</v>
      </c>
      <c r="EW12" s="117">
        <v>0</v>
      </c>
      <c r="EX12" s="117">
        <v>0</v>
      </c>
      <c r="EY12" s="117">
        <v>0</v>
      </c>
      <c r="EZ12" s="117">
        <v>0</v>
      </c>
      <c r="FA12" s="117">
        <v>0</v>
      </c>
      <c r="FB12" s="117">
        <v>0</v>
      </c>
      <c r="FC12" s="117">
        <v>0</v>
      </c>
      <c r="FD12" s="117">
        <v>0</v>
      </c>
      <c r="FE12" s="171">
        <v>42.601228124999999</v>
      </c>
      <c r="FF12" s="194">
        <f t="shared" si="8"/>
        <v>152.38600880529916</v>
      </c>
      <c r="FG12" s="195">
        <f t="shared" si="11"/>
        <v>0</v>
      </c>
      <c r="FH12" s="196">
        <f t="shared" si="12"/>
        <v>0</v>
      </c>
      <c r="FI12" s="202">
        <f t="shared" si="13"/>
        <v>182.86321056635899</v>
      </c>
      <c r="FJ12" s="203">
        <f t="shared" si="14"/>
        <v>0</v>
      </c>
      <c r="FK12" s="204">
        <f t="shared" si="15"/>
        <v>0</v>
      </c>
      <c r="FL12" s="214">
        <v>0.05</v>
      </c>
      <c r="FM12" s="211">
        <f t="shared" si="16"/>
        <v>9.1431605283179493</v>
      </c>
      <c r="FN12" s="212">
        <f t="shared" si="17"/>
        <v>0</v>
      </c>
      <c r="FO12" s="213">
        <f t="shared" si="18"/>
        <v>0</v>
      </c>
      <c r="FP12" s="219">
        <f t="shared" si="19"/>
        <v>192.00637109467692</v>
      </c>
      <c r="FQ12" s="220">
        <f t="shared" si="20"/>
        <v>0</v>
      </c>
      <c r="FR12" s="223">
        <f t="shared" si="21"/>
        <v>0</v>
      </c>
      <c r="FS12" s="228">
        <f t="shared" si="22"/>
        <v>2.0105379172217477</v>
      </c>
      <c r="FT12" s="229"/>
      <c r="FU12" s="244">
        <f t="shared" si="23"/>
        <v>2.0105379172217477</v>
      </c>
      <c r="FV12" s="245">
        <f t="shared" si="24"/>
        <v>192.00637109467689</v>
      </c>
      <c r="FW12" s="252">
        <v>1.2176</v>
      </c>
      <c r="FX12" s="257"/>
      <c r="FY12" s="261">
        <f t="shared" si="25"/>
        <v>1.6512302211085312</v>
      </c>
      <c r="FZ12" s="253"/>
      <c r="GA12" s="92"/>
      <c r="GB12" s="68" t="s">
        <v>1085</v>
      </c>
      <c r="GC12" s="85" t="s">
        <v>2362</v>
      </c>
      <c r="GD12" s="85" t="str">
        <f t="shared" si="26"/>
        <v>№2/9 від 20.02.2019</v>
      </c>
      <c r="GE12" s="85" t="s">
        <v>2366</v>
      </c>
      <c r="GF12" s="431">
        <v>1</v>
      </c>
      <c r="GG12" s="431">
        <v>3</v>
      </c>
    </row>
    <row r="13" spans="1:189" ht="15" hidden="1" customHeight="1" x14ac:dyDescent="0.25">
      <c r="A13" s="66" t="s">
        <v>106</v>
      </c>
      <c r="B13" s="155">
        <v>1</v>
      </c>
      <c r="C13" s="141">
        <f t="shared" si="9"/>
        <v>147.5</v>
      </c>
      <c r="D13" s="168">
        <v>147.5</v>
      </c>
      <c r="E13" s="168">
        <v>0</v>
      </c>
      <c r="F13" s="234"/>
      <c r="G13" s="235">
        <v>0</v>
      </c>
      <c r="H13" s="162">
        <f t="shared" si="10"/>
        <v>27.19</v>
      </c>
      <c r="I13" s="117">
        <v>0</v>
      </c>
      <c r="J13" s="117">
        <v>0</v>
      </c>
      <c r="K13" s="117">
        <v>0</v>
      </c>
      <c r="L13" s="117">
        <v>0</v>
      </c>
      <c r="M13" s="117">
        <v>0</v>
      </c>
      <c r="N13" s="117">
        <v>0</v>
      </c>
      <c r="O13" s="117">
        <v>0</v>
      </c>
      <c r="P13" s="117">
        <v>0</v>
      </c>
      <c r="Q13" s="117">
        <v>0</v>
      </c>
      <c r="R13" s="117">
        <v>0</v>
      </c>
      <c r="S13" s="117">
        <v>0</v>
      </c>
      <c r="T13" s="117">
        <v>0</v>
      </c>
      <c r="U13" s="117">
        <v>0</v>
      </c>
      <c r="V13" s="117">
        <v>0</v>
      </c>
      <c r="W13" s="117">
        <v>0</v>
      </c>
      <c r="X13" s="117">
        <v>0</v>
      </c>
      <c r="Y13" s="117">
        <v>0</v>
      </c>
      <c r="Z13" s="117">
        <v>0</v>
      </c>
      <c r="AA13" s="117">
        <v>0</v>
      </c>
      <c r="AB13" s="117">
        <v>0</v>
      </c>
      <c r="AC13" s="117">
        <v>0</v>
      </c>
      <c r="AD13" s="117">
        <v>0</v>
      </c>
      <c r="AE13" s="117">
        <v>0</v>
      </c>
      <c r="AF13" s="117">
        <v>0</v>
      </c>
      <c r="AG13" s="117">
        <v>0</v>
      </c>
      <c r="AH13" s="117">
        <v>0</v>
      </c>
      <c r="AI13" s="117">
        <v>0</v>
      </c>
      <c r="AJ13" s="117">
        <v>0</v>
      </c>
      <c r="AK13" s="117">
        <v>0</v>
      </c>
      <c r="AL13" s="117">
        <v>0</v>
      </c>
      <c r="AM13" s="117">
        <v>0</v>
      </c>
      <c r="AN13" s="117">
        <v>0</v>
      </c>
      <c r="AO13" s="117">
        <v>0</v>
      </c>
      <c r="AP13" s="117">
        <v>0</v>
      </c>
      <c r="AQ13" s="117">
        <v>0</v>
      </c>
      <c r="AR13" s="117">
        <v>0</v>
      </c>
      <c r="AS13" s="117">
        <v>0</v>
      </c>
      <c r="AT13" s="117">
        <v>0</v>
      </c>
      <c r="AU13" s="117">
        <v>0</v>
      </c>
      <c r="AV13" s="117">
        <v>0</v>
      </c>
      <c r="AW13" s="117">
        <v>0</v>
      </c>
      <c r="AX13" s="117">
        <v>27.19</v>
      </c>
      <c r="AY13" s="117"/>
      <c r="AZ13" s="117"/>
      <c r="BA13" s="117"/>
      <c r="BB13" s="117"/>
      <c r="BC13" s="117"/>
      <c r="BD13" s="117"/>
      <c r="BE13" s="117">
        <v>0</v>
      </c>
      <c r="BF13" s="117">
        <v>0</v>
      </c>
      <c r="BG13" s="117">
        <v>0</v>
      </c>
      <c r="BH13" s="117">
        <v>0</v>
      </c>
      <c r="BI13" s="117">
        <v>0</v>
      </c>
      <c r="BJ13" s="117">
        <v>0</v>
      </c>
      <c r="BK13" s="117">
        <v>0</v>
      </c>
      <c r="BL13" s="117">
        <v>6.43</v>
      </c>
      <c r="BM13" s="117">
        <v>1.4146000000000001</v>
      </c>
      <c r="BN13" s="117">
        <v>0.155162096666667</v>
      </c>
      <c r="BO13" s="117">
        <v>3.6578341000000001</v>
      </c>
      <c r="BP13" s="117">
        <v>1.2218326573726399</v>
      </c>
      <c r="BQ13" s="117">
        <v>12.8794288540393</v>
      </c>
      <c r="BR13" s="117">
        <v>46.572544444444397</v>
      </c>
      <c r="BS13" s="117">
        <v>10.2459597777778</v>
      </c>
      <c r="BT13" s="117">
        <v>40.873119579249803</v>
      </c>
      <c r="BU13" s="117">
        <v>0</v>
      </c>
      <c r="BV13" s="117">
        <v>26.493723358111101</v>
      </c>
      <c r="BW13" s="117">
        <v>13.015866235795899</v>
      </c>
      <c r="BX13" s="117">
        <v>137.201213395379</v>
      </c>
      <c r="BY13" s="117">
        <v>0</v>
      </c>
      <c r="BZ13" s="117">
        <v>0</v>
      </c>
      <c r="CA13" s="117">
        <v>0</v>
      </c>
      <c r="CB13" s="117">
        <v>0</v>
      </c>
      <c r="CC13" s="117">
        <v>0</v>
      </c>
      <c r="CD13" s="117">
        <v>0</v>
      </c>
      <c r="CE13" s="117">
        <v>0</v>
      </c>
      <c r="CF13" s="117">
        <v>0</v>
      </c>
      <c r="CG13" s="117">
        <v>0</v>
      </c>
      <c r="CH13" s="117">
        <v>0</v>
      </c>
      <c r="CI13" s="117">
        <v>0</v>
      </c>
      <c r="CJ13" s="117">
        <v>0</v>
      </c>
      <c r="CK13" s="117">
        <v>0</v>
      </c>
      <c r="CL13" s="117">
        <v>0</v>
      </c>
      <c r="CM13" s="117">
        <v>0</v>
      </c>
      <c r="CN13" s="117">
        <v>0</v>
      </c>
      <c r="CO13" s="117">
        <v>0</v>
      </c>
      <c r="CP13" s="117">
        <v>0</v>
      </c>
      <c r="CQ13" s="117">
        <v>0</v>
      </c>
      <c r="CR13" s="117">
        <v>0</v>
      </c>
      <c r="CS13" s="117">
        <v>0</v>
      </c>
      <c r="CT13" s="117">
        <v>0</v>
      </c>
      <c r="CU13" s="117">
        <v>0</v>
      </c>
      <c r="CV13" s="117">
        <v>0</v>
      </c>
      <c r="CW13" s="117">
        <v>0</v>
      </c>
      <c r="CX13" s="117">
        <v>0</v>
      </c>
      <c r="CY13" s="117">
        <v>0</v>
      </c>
      <c r="CZ13" s="117">
        <v>0</v>
      </c>
      <c r="DA13" s="117">
        <v>0</v>
      </c>
      <c r="DB13" s="117">
        <v>0</v>
      </c>
      <c r="DC13" s="117">
        <v>0</v>
      </c>
      <c r="DD13" s="117">
        <v>0</v>
      </c>
      <c r="DE13" s="117">
        <v>0</v>
      </c>
      <c r="DF13" s="117">
        <v>0</v>
      </c>
      <c r="DG13" s="117">
        <v>0</v>
      </c>
      <c r="DH13" s="117">
        <v>0</v>
      </c>
      <c r="DI13" s="117">
        <v>0</v>
      </c>
      <c r="DJ13" s="117">
        <v>0</v>
      </c>
      <c r="DK13" s="117">
        <v>0</v>
      </c>
      <c r="DL13" s="117">
        <v>0</v>
      </c>
      <c r="DM13" s="117">
        <v>0</v>
      </c>
      <c r="DN13" s="117">
        <v>0</v>
      </c>
      <c r="DO13" s="117">
        <v>0</v>
      </c>
      <c r="DP13" s="117">
        <v>0</v>
      </c>
      <c r="DQ13" s="117">
        <v>0</v>
      </c>
      <c r="DR13" s="117">
        <v>0</v>
      </c>
      <c r="DS13" s="117">
        <v>0</v>
      </c>
      <c r="DT13" s="117">
        <v>0</v>
      </c>
      <c r="DU13" s="117">
        <v>0</v>
      </c>
      <c r="DV13" s="117">
        <v>0</v>
      </c>
      <c r="DW13" s="117">
        <v>0</v>
      </c>
      <c r="DX13" s="117">
        <v>0</v>
      </c>
      <c r="DY13" s="117">
        <v>0</v>
      </c>
      <c r="DZ13" s="117">
        <v>0</v>
      </c>
      <c r="EA13" s="117">
        <v>0</v>
      </c>
      <c r="EB13" s="117">
        <v>0</v>
      </c>
      <c r="EC13" s="117">
        <v>0</v>
      </c>
      <c r="ED13" s="117">
        <v>0</v>
      </c>
      <c r="EE13" s="117">
        <v>0</v>
      </c>
      <c r="EF13" s="117">
        <v>0</v>
      </c>
      <c r="EG13" s="117">
        <v>0</v>
      </c>
      <c r="EH13" s="117">
        <v>0</v>
      </c>
      <c r="EI13" s="117">
        <v>0</v>
      </c>
      <c r="EJ13" s="117">
        <v>0</v>
      </c>
      <c r="EK13" s="117">
        <v>0</v>
      </c>
      <c r="EL13" s="117">
        <v>0</v>
      </c>
      <c r="EM13" s="117">
        <v>0</v>
      </c>
      <c r="EN13" s="117">
        <v>0</v>
      </c>
      <c r="EO13" s="117">
        <v>0</v>
      </c>
      <c r="EP13" s="117">
        <v>0</v>
      </c>
      <c r="EQ13" s="117">
        <v>0</v>
      </c>
      <c r="ER13" s="117">
        <v>0</v>
      </c>
      <c r="ES13" s="117">
        <v>0</v>
      </c>
      <c r="ET13" s="117">
        <v>0</v>
      </c>
      <c r="EU13" s="117">
        <v>0</v>
      </c>
      <c r="EV13" s="117">
        <v>0</v>
      </c>
      <c r="EW13" s="117">
        <v>0</v>
      </c>
      <c r="EX13" s="117">
        <v>0</v>
      </c>
      <c r="EY13" s="117">
        <v>0</v>
      </c>
      <c r="EZ13" s="117">
        <v>0</v>
      </c>
      <c r="FA13" s="117">
        <v>0</v>
      </c>
      <c r="FB13" s="117">
        <v>0</v>
      </c>
      <c r="FC13" s="117">
        <v>0</v>
      </c>
      <c r="FD13" s="117">
        <v>0</v>
      </c>
      <c r="FE13" s="171">
        <v>44.106571875000007</v>
      </c>
      <c r="FF13" s="194">
        <f t="shared" si="8"/>
        <v>221.37721412441832</v>
      </c>
      <c r="FG13" s="195">
        <f t="shared" si="11"/>
        <v>0</v>
      </c>
      <c r="FH13" s="196">
        <f t="shared" si="12"/>
        <v>0</v>
      </c>
      <c r="FI13" s="202">
        <f t="shared" si="13"/>
        <v>265.65265694930196</v>
      </c>
      <c r="FJ13" s="203">
        <f t="shared" si="14"/>
        <v>0</v>
      </c>
      <c r="FK13" s="204">
        <f t="shared" si="15"/>
        <v>0</v>
      </c>
      <c r="FL13" s="214">
        <v>0.05</v>
      </c>
      <c r="FM13" s="211">
        <f t="shared" si="16"/>
        <v>13.282632847465099</v>
      </c>
      <c r="FN13" s="212">
        <f t="shared" si="17"/>
        <v>0</v>
      </c>
      <c r="FO13" s="213">
        <f t="shared" si="18"/>
        <v>0</v>
      </c>
      <c r="FP13" s="219">
        <f t="shared" si="19"/>
        <v>278.93528979676705</v>
      </c>
      <c r="FQ13" s="220">
        <f t="shared" si="20"/>
        <v>0</v>
      </c>
      <c r="FR13" s="223">
        <f t="shared" si="21"/>
        <v>0</v>
      </c>
      <c r="FS13" s="228">
        <f t="shared" si="22"/>
        <v>1.8910867104865563</v>
      </c>
      <c r="FT13" s="229"/>
      <c r="FU13" s="244">
        <f t="shared" si="23"/>
        <v>1.8910867104865563</v>
      </c>
      <c r="FV13" s="245">
        <f t="shared" si="24"/>
        <v>278.93528979676705</v>
      </c>
      <c r="FW13" s="252">
        <v>1.6598999999999999</v>
      </c>
      <c r="FX13" s="257"/>
      <c r="FY13" s="261">
        <f t="shared" si="25"/>
        <v>1.1392774929131613</v>
      </c>
      <c r="FZ13" s="253"/>
      <c r="GA13" s="92"/>
      <c r="GB13" s="68" t="s">
        <v>1086</v>
      </c>
      <c r="GC13" s="85" t="s">
        <v>2362</v>
      </c>
      <c r="GD13" s="85" t="str">
        <f t="shared" si="26"/>
        <v>№2/10 від 20.02.2019</v>
      </c>
      <c r="GE13" s="85" t="s">
        <v>2367</v>
      </c>
      <c r="GF13" s="431">
        <v>1</v>
      </c>
      <c r="GG13" s="431">
        <v>3</v>
      </c>
    </row>
    <row r="14" spans="1:189" ht="15" hidden="1" customHeight="1" x14ac:dyDescent="0.25">
      <c r="A14" s="66" t="s">
        <v>107</v>
      </c>
      <c r="B14" s="155">
        <v>1</v>
      </c>
      <c r="C14" s="141">
        <f t="shared" si="9"/>
        <v>256.91000000000003</v>
      </c>
      <c r="D14" s="168">
        <v>206.8</v>
      </c>
      <c r="E14" s="168">
        <v>0</v>
      </c>
      <c r="F14" s="234"/>
      <c r="G14" s="235">
        <v>50.11</v>
      </c>
      <c r="H14" s="162">
        <f t="shared" si="10"/>
        <v>27.19</v>
      </c>
      <c r="I14" s="117">
        <v>0</v>
      </c>
      <c r="J14" s="117">
        <v>0</v>
      </c>
      <c r="K14" s="117">
        <v>0</v>
      </c>
      <c r="L14" s="117">
        <v>0</v>
      </c>
      <c r="M14" s="117">
        <v>0</v>
      </c>
      <c r="N14" s="117">
        <v>0</v>
      </c>
      <c r="O14" s="117">
        <v>0</v>
      </c>
      <c r="P14" s="117">
        <v>0</v>
      </c>
      <c r="Q14" s="117">
        <v>0</v>
      </c>
      <c r="R14" s="117">
        <v>0</v>
      </c>
      <c r="S14" s="117">
        <v>0</v>
      </c>
      <c r="T14" s="117">
        <v>0</v>
      </c>
      <c r="U14" s="117">
        <v>0</v>
      </c>
      <c r="V14" s="117">
        <v>0</v>
      </c>
      <c r="W14" s="117">
        <v>0</v>
      </c>
      <c r="X14" s="117">
        <v>0</v>
      </c>
      <c r="Y14" s="117">
        <v>0</v>
      </c>
      <c r="Z14" s="117">
        <v>0</v>
      </c>
      <c r="AA14" s="117">
        <v>0</v>
      </c>
      <c r="AB14" s="117">
        <v>0</v>
      </c>
      <c r="AC14" s="117">
        <v>0</v>
      </c>
      <c r="AD14" s="117">
        <v>0</v>
      </c>
      <c r="AE14" s="117">
        <v>0</v>
      </c>
      <c r="AF14" s="117">
        <v>0</v>
      </c>
      <c r="AG14" s="117">
        <v>0</v>
      </c>
      <c r="AH14" s="117">
        <v>0</v>
      </c>
      <c r="AI14" s="117">
        <v>0</v>
      </c>
      <c r="AJ14" s="117">
        <v>0</v>
      </c>
      <c r="AK14" s="117">
        <v>0</v>
      </c>
      <c r="AL14" s="117">
        <v>0</v>
      </c>
      <c r="AM14" s="117">
        <v>0</v>
      </c>
      <c r="AN14" s="117">
        <v>0</v>
      </c>
      <c r="AO14" s="117">
        <v>0</v>
      </c>
      <c r="AP14" s="117">
        <v>0</v>
      </c>
      <c r="AQ14" s="117">
        <v>0</v>
      </c>
      <c r="AR14" s="117">
        <v>0</v>
      </c>
      <c r="AS14" s="117">
        <v>0</v>
      </c>
      <c r="AT14" s="117">
        <v>0</v>
      </c>
      <c r="AU14" s="117">
        <v>0</v>
      </c>
      <c r="AV14" s="117">
        <v>0</v>
      </c>
      <c r="AW14" s="117">
        <v>0</v>
      </c>
      <c r="AX14" s="117">
        <v>27.19</v>
      </c>
      <c r="AY14" s="117"/>
      <c r="AZ14" s="117"/>
      <c r="BA14" s="117"/>
      <c r="BB14" s="117"/>
      <c r="BC14" s="117"/>
      <c r="BD14" s="117"/>
      <c r="BE14" s="117">
        <v>0</v>
      </c>
      <c r="BF14" s="117">
        <v>0</v>
      </c>
      <c r="BG14" s="117">
        <v>0</v>
      </c>
      <c r="BH14" s="117">
        <v>0</v>
      </c>
      <c r="BI14" s="117">
        <v>0</v>
      </c>
      <c r="BJ14" s="117">
        <v>0</v>
      </c>
      <c r="BK14" s="117">
        <v>0</v>
      </c>
      <c r="BL14" s="117">
        <v>10.36</v>
      </c>
      <c r="BM14" s="117">
        <v>2.2791999999999999</v>
      </c>
      <c r="BN14" s="117">
        <v>0.24170364833333299</v>
      </c>
      <c r="BO14" s="117">
        <v>5.8934932</v>
      </c>
      <c r="BP14" s="117">
        <v>1.96774453367381</v>
      </c>
      <c r="BQ14" s="117">
        <v>20.742141382007102</v>
      </c>
      <c r="BR14" s="117">
        <v>47.034333333334111</v>
      </c>
      <c r="BS14" s="117">
        <v>10.3475533333333</v>
      </c>
      <c r="BT14" s="117">
        <v>86.677781224891703</v>
      </c>
      <c r="BU14" s="117">
        <v>0</v>
      </c>
      <c r="BV14" s="117">
        <v>26.7564212033333</v>
      </c>
      <c r="BW14" s="117">
        <v>17.903234298035599</v>
      </c>
      <c r="BX14" s="117">
        <v>188.719323392928</v>
      </c>
      <c r="BY14" s="117">
        <v>0</v>
      </c>
      <c r="BZ14" s="117">
        <v>0</v>
      </c>
      <c r="CA14" s="117">
        <v>0</v>
      </c>
      <c r="CB14" s="117">
        <v>0</v>
      </c>
      <c r="CC14" s="117">
        <v>0</v>
      </c>
      <c r="CD14" s="117">
        <v>0</v>
      </c>
      <c r="CE14" s="117">
        <v>0</v>
      </c>
      <c r="CF14" s="117">
        <v>0</v>
      </c>
      <c r="CG14" s="117">
        <v>0</v>
      </c>
      <c r="CH14" s="117">
        <v>0</v>
      </c>
      <c r="CI14" s="117">
        <v>0</v>
      </c>
      <c r="CJ14" s="117">
        <v>0</v>
      </c>
      <c r="CK14" s="117">
        <v>0</v>
      </c>
      <c r="CL14" s="117">
        <v>0</v>
      </c>
      <c r="CM14" s="117">
        <v>0</v>
      </c>
      <c r="CN14" s="117">
        <v>0</v>
      </c>
      <c r="CO14" s="117">
        <v>0</v>
      </c>
      <c r="CP14" s="117">
        <v>0</v>
      </c>
      <c r="CQ14" s="117">
        <v>0</v>
      </c>
      <c r="CR14" s="117">
        <v>0</v>
      </c>
      <c r="CS14" s="117">
        <v>0</v>
      </c>
      <c r="CT14" s="117">
        <v>0</v>
      </c>
      <c r="CU14" s="117">
        <v>0</v>
      </c>
      <c r="CV14" s="117">
        <v>0</v>
      </c>
      <c r="CW14" s="117">
        <v>0</v>
      </c>
      <c r="CX14" s="117">
        <v>0</v>
      </c>
      <c r="CY14" s="117">
        <v>0</v>
      </c>
      <c r="CZ14" s="117">
        <v>0</v>
      </c>
      <c r="DA14" s="117">
        <v>0</v>
      </c>
      <c r="DB14" s="117">
        <v>0</v>
      </c>
      <c r="DC14" s="117">
        <v>0</v>
      </c>
      <c r="DD14" s="117">
        <v>0</v>
      </c>
      <c r="DE14" s="117">
        <v>0</v>
      </c>
      <c r="DF14" s="117">
        <v>0</v>
      </c>
      <c r="DG14" s="117">
        <v>0</v>
      </c>
      <c r="DH14" s="117">
        <v>0</v>
      </c>
      <c r="DI14" s="117">
        <v>0</v>
      </c>
      <c r="DJ14" s="117">
        <v>0</v>
      </c>
      <c r="DK14" s="117">
        <v>0</v>
      </c>
      <c r="DL14" s="117">
        <v>0</v>
      </c>
      <c r="DM14" s="117">
        <v>0</v>
      </c>
      <c r="DN14" s="117">
        <v>0</v>
      </c>
      <c r="DO14" s="117">
        <v>0</v>
      </c>
      <c r="DP14" s="117">
        <v>0</v>
      </c>
      <c r="DQ14" s="117">
        <v>0</v>
      </c>
      <c r="DR14" s="117">
        <v>0</v>
      </c>
      <c r="DS14" s="117">
        <v>0</v>
      </c>
      <c r="DT14" s="117">
        <v>0</v>
      </c>
      <c r="DU14" s="117">
        <v>0</v>
      </c>
      <c r="DV14" s="117">
        <v>0</v>
      </c>
      <c r="DW14" s="117">
        <v>6.34</v>
      </c>
      <c r="DX14" s="117">
        <v>1.3948</v>
      </c>
      <c r="DY14" s="117">
        <v>0.43772698989999997</v>
      </c>
      <c r="DZ14" s="117">
        <v>0</v>
      </c>
      <c r="EA14" s="117">
        <v>3.6066357999999998</v>
      </c>
      <c r="EB14" s="117">
        <v>1.2345740520094199</v>
      </c>
      <c r="EC14" s="117">
        <v>13.013736841909401</v>
      </c>
      <c r="ED14" s="117">
        <v>0</v>
      </c>
      <c r="EE14" s="117">
        <v>0</v>
      </c>
      <c r="EF14" s="117">
        <v>0</v>
      </c>
      <c r="EG14" s="117">
        <v>0</v>
      </c>
      <c r="EH14" s="117">
        <v>0</v>
      </c>
      <c r="EI14" s="117">
        <v>0</v>
      </c>
      <c r="EJ14" s="117">
        <v>0</v>
      </c>
      <c r="EK14" s="117">
        <v>5.65</v>
      </c>
      <c r="EL14" s="117">
        <v>1.2430000000000001</v>
      </c>
      <c r="EM14" s="117">
        <v>0.39012663337499998</v>
      </c>
      <c r="EN14" s="117">
        <v>0</v>
      </c>
      <c r="EO14" s="117">
        <v>3.2141155000000001</v>
      </c>
      <c r="EP14" s="117">
        <v>1.1002159479990301</v>
      </c>
      <c r="EQ14" s="117">
        <v>11.597458081374</v>
      </c>
      <c r="ER14" s="117">
        <v>0</v>
      </c>
      <c r="ES14" s="117">
        <v>0</v>
      </c>
      <c r="ET14" s="117">
        <v>0</v>
      </c>
      <c r="EU14" s="117">
        <v>0</v>
      </c>
      <c r="EV14" s="117">
        <v>0</v>
      </c>
      <c r="EW14" s="117">
        <v>0</v>
      </c>
      <c r="EX14" s="117">
        <v>0</v>
      </c>
      <c r="EY14" s="117">
        <v>0</v>
      </c>
      <c r="EZ14" s="117">
        <v>0</v>
      </c>
      <c r="FA14" s="117">
        <v>0</v>
      </c>
      <c r="FB14" s="117">
        <v>0</v>
      </c>
      <c r="FC14" s="117">
        <v>0</v>
      </c>
      <c r="FD14" s="117">
        <v>0</v>
      </c>
      <c r="FE14" s="171">
        <v>32.9238</v>
      </c>
      <c r="FF14" s="194">
        <f t="shared" si="8"/>
        <v>294.18645969821853</v>
      </c>
      <c r="FG14" s="195">
        <f t="shared" si="11"/>
        <v>0</v>
      </c>
      <c r="FH14" s="196">
        <f t="shared" si="12"/>
        <v>0</v>
      </c>
      <c r="FI14" s="202">
        <f t="shared" si="13"/>
        <v>353.02375163786223</v>
      </c>
      <c r="FJ14" s="203">
        <f t="shared" si="14"/>
        <v>0</v>
      </c>
      <c r="FK14" s="204">
        <f t="shared" si="15"/>
        <v>0</v>
      </c>
      <c r="FL14" s="214">
        <v>0.05</v>
      </c>
      <c r="FM14" s="211">
        <f t="shared" si="16"/>
        <v>17.651187581893112</v>
      </c>
      <c r="FN14" s="212">
        <f t="shared" si="17"/>
        <v>0</v>
      </c>
      <c r="FO14" s="213">
        <f t="shared" si="18"/>
        <v>0</v>
      </c>
      <c r="FP14" s="219">
        <f t="shared" si="19"/>
        <v>370.67493921975534</v>
      </c>
      <c r="FQ14" s="220">
        <f t="shared" si="20"/>
        <v>0</v>
      </c>
      <c r="FR14" s="223">
        <f t="shared" si="21"/>
        <v>0</v>
      </c>
      <c r="FS14" s="228">
        <f t="shared" si="22"/>
        <v>1.4428202063748212</v>
      </c>
      <c r="FT14" s="229"/>
      <c r="FU14" s="244">
        <f t="shared" si="23"/>
        <v>1.4428202063748212</v>
      </c>
      <c r="FV14" s="245">
        <f t="shared" si="24"/>
        <v>370.67493921975534</v>
      </c>
      <c r="FW14" s="252">
        <v>1.0664</v>
      </c>
      <c r="FX14" s="257"/>
      <c r="FY14" s="261">
        <f t="shared" si="25"/>
        <v>1.3529821890236509</v>
      </c>
      <c r="FZ14" s="253"/>
      <c r="GA14" s="92"/>
      <c r="GB14" s="68" t="s">
        <v>1092</v>
      </c>
      <c r="GC14" s="85" t="s">
        <v>2362</v>
      </c>
      <c r="GD14" s="85" t="str">
        <f t="shared" si="26"/>
        <v>№2/19 від 20.02.2019</v>
      </c>
      <c r="GE14" s="85" t="s">
        <v>2368</v>
      </c>
      <c r="GF14" s="431">
        <v>1</v>
      </c>
      <c r="GG14" s="431">
        <v>3</v>
      </c>
    </row>
    <row r="15" spans="1:189" ht="15" hidden="1" customHeight="1" x14ac:dyDescent="0.25">
      <c r="A15" s="66" t="s">
        <v>108</v>
      </c>
      <c r="B15" s="155">
        <v>1</v>
      </c>
      <c r="C15" s="141">
        <f t="shared" si="9"/>
        <v>192.5</v>
      </c>
      <c r="D15" s="168">
        <v>192.5</v>
      </c>
      <c r="E15" s="168">
        <v>0</v>
      </c>
      <c r="F15" s="234"/>
      <c r="G15" s="235">
        <v>0</v>
      </c>
      <c r="H15" s="162">
        <f t="shared" si="10"/>
        <v>30.94</v>
      </c>
      <c r="I15" s="117">
        <v>0</v>
      </c>
      <c r="J15" s="117">
        <v>0</v>
      </c>
      <c r="K15" s="117">
        <v>0</v>
      </c>
      <c r="L15" s="117">
        <v>0</v>
      </c>
      <c r="M15" s="117">
        <v>0</v>
      </c>
      <c r="N15" s="117">
        <v>0</v>
      </c>
      <c r="O15" s="117">
        <v>0</v>
      </c>
      <c r="P15" s="117">
        <v>0</v>
      </c>
      <c r="Q15" s="117">
        <v>0</v>
      </c>
      <c r="R15" s="117">
        <v>0</v>
      </c>
      <c r="S15" s="117">
        <v>0</v>
      </c>
      <c r="T15" s="117">
        <v>0</v>
      </c>
      <c r="U15" s="117">
        <v>0</v>
      </c>
      <c r="V15" s="117">
        <v>0</v>
      </c>
      <c r="W15" s="117">
        <v>0</v>
      </c>
      <c r="X15" s="117">
        <v>0</v>
      </c>
      <c r="Y15" s="117">
        <v>0</v>
      </c>
      <c r="Z15" s="117">
        <v>0</v>
      </c>
      <c r="AA15" s="117">
        <v>0</v>
      </c>
      <c r="AB15" s="117">
        <v>0</v>
      </c>
      <c r="AC15" s="117">
        <v>0</v>
      </c>
      <c r="AD15" s="117">
        <v>0</v>
      </c>
      <c r="AE15" s="117">
        <v>0</v>
      </c>
      <c r="AF15" s="117">
        <v>0</v>
      </c>
      <c r="AG15" s="117">
        <v>0</v>
      </c>
      <c r="AH15" s="117">
        <v>0</v>
      </c>
      <c r="AI15" s="117">
        <v>0</v>
      </c>
      <c r="AJ15" s="117">
        <v>0</v>
      </c>
      <c r="AK15" s="117">
        <v>0</v>
      </c>
      <c r="AL15" s="117">
        <v>0</v>
      </c>
      <c r="AM15" s="117">
        <v>0</v>
      </c>
      <c r="AN15" s="117">
        <v>0</v>
      </c>
      <c r="AO15" s="117">
        <v>0</v>
      </c>
      <c r="AP15" s="117">
        <v>0</v>
      </c>
      <c r="AQ15" s="117">
        <v>0</v>
      </c>
      <c r="AR15" s="117">
        <v>0</v>
      </c>
      <c r="AS15" s="117">
        <v>0</v>
      </c>
      <c r="AT15" s="117">
        <v>0</v>
      </c>
      <c r="AU15" s="117">
        <v>0</v>
      </c>
      <c r="AV15" s="117">
        <v>0</v>
      </c>
      <c r="AW15" s="117">
        <v>0</v>
      </c>
      <c r="AX15" s="117">
        <v>30.94</v>
      </c>
      <c r="AY15" s="117"/>
      <c r="AZ15" s="117"/>
      <c r="BA15" s="117"/>
      <c r="BB15" s="117"/>
      <c r="BC15" s="117"/>
      <c r="BD15" s="117"/>
      <c r="BE15" s="117">
        <v>0</v>
      </c>
      <c r="BF15" s="117">
        <v>0</v>
      </c>
      <c r="BG15" s="117">
        <v>0</v>
      </c>
      <c r="BH15" s="117">
        <v>0</v>
      </c>
      <c r="BI15" s="117">
        <v>0</v>
      </c>
      <c r="BJ15" s="117">
        <v>0</v>
      </c>
      <c r="BK15" s="117">
        <v>0</v>
      </c>
      <c r="BL15" s="117">
        <v>10.36</v>
      </c>
      <c r="BM15" s="117">
        <v>2.2791999999999999</v>
      </c>
      <c r="BN15" s="117">
        <v>0.24170364833333299</v>
      </c>
      <c r="BO15" s="117">
        <v>5.8934932</v>
      </c>
      <c r="BP15" s="117">
        <v>1.96774453367381</v>
      </c>
      <c r="BQ15" s="117">
        <v>20.742141382007102</v>
      </c>
      <c r="BR15" s="117">
        <v>50.472977777777913</v>
      </c>
      <c r="BS15" s="117">
        <v>11.1040551111111</v>
      </c>
      <c r="BT15" s="117">
        <v>93.386647891558397</v>
      </c>
      <c r="BU15" s="117">
        <v>0</v>
      </c>
      <c r="BV15" s="117">
        <v>28.712562868444302</v>
      </c>
      <c r="BW15" s="117">
        <v>19.2511070968403</v>
      </c>
      <c r="BX15" s="117">
        <v>202.92735074573201</v>
      </c>
      <c r="BY15" s="117">
        <v>0</v>
      </c>
      <c r="BZ15" s="117">
        <v>0</v>
      </c>
      <c r="CA15" s="117">
        <v>0</v>
      </c>
      <c r="CB15" s="117">
        <v>0</v>
      </c>
      <c r="CC15" s="117">
        <v>0</v>
      </c>
      <c r="CD15" s="117">
        <v>0</v>
      </c>
      <c r="CE15" s="117">
        <v>0</v>
      </c>
      <c r="CF15" s="117">
        <v>0</v>
      </c>
      <c r="CG15" s="117">
        <v>0</v>
      </c>
      <c r="CH15" s="117">
        <v>0</v>
      </c>
      <c r="CI15" s="117">
        <v>0</v>
      </c>
      <c r="CJ15" s="117">
        <v>0</v>
      </c>
      <c r="CK15" s="117">
        <v>0</v>
      </c>
      <c r="CL15" s="117">
        <v>0</v>
      </c>
      <c r="CM15" s="117">
        <v>0</v>
      </c>
      <c r="CN15" s="117">
        <v>0</v>
      </c>
      <c r="CO15" s="117">
        <v>0</v>
      </c>
      <c r="CP15" s="117">
        <v>0</v>
      </c>
      <c r="CQ15" s="117">
        <v>0</v>
      </c>
      <c r="CR15" s="117">
        <v>0</v>
      </c>
      <c r="CS15" s="117">
        <v>0</v>
      </c>
      <c r="CT15" s="117">
        <v>0</v>
      </c>
      <c r="CU15" s="117">
        <v>0</v>
      </c>
      <c r="CV15" s="117">
        <v>0</v>
      </c>
      <c r="CW15" s="117">
        <v>0</v>
      </c>
      <c r="CX15" s="117">
        <v>0</v>
      </c>
      <c r="CY15" s="117">
        <v>0</v>
      </c>
      <c r="CZ15" s="117">
        <v>0</v>
      </c>
      <c r="DA15" s="117">
        <v>0</v>
      </c>
      <c r="DB15" s="117">
        <v>0</v>
      </c>
      <c r="DC15" s="117">
        <v>0</v>
      </c>
      <c r="DD15" s="117">
        <v>0</v>
      </c>
      <c r="DE15" s="117">
        <v>0</v>
      </c>
      <c r="DF15" s="117">
        <v>0</v>
      </c>
      <c r="DG15" s="117">
        <v>0</v>
      </c>
      <c r="DH15" s="117">
        <v>0</v>
      </c>
      <c r="DI15" s="117">
        <v>0</v>
      </c>
      <c r="DJ15" s="117">
        <v>0</v>
      </c>
      <c r="DK15" s="117">
        <v>0</v>
      </c>
      <c r="DL15" s="117">
        <v>0</v>
      </c>
      <c r="DM15" s="117">
        <v>0</v>
      </c>
      <c r="DN15" s="117">
        <v>0</v>
      </c>
      <c r="DO15" s="117">
        <v>0</v>
      </c>
      <c r="DP15" s="117">
        <v>0</v>
      </c>
      <c r="DQ15" s="117">
        <v>0</v>
      </c>
      <c r="DR15" s="117">
        <v>0</v>
      </c>
      <c r="DS15" s="117">
        <v>0</v>
      </c>
      <c r="DT15" s="117">
        <v>0</v>
      </c>
      <c r="DU15" s="117">
        <v>0</v>
      </c>
      <c r="DV15" s="117">
        <v>0</v>
      </c>
      <c r="DW15" s="117">
        <v>4.75</v>
      </c>
      <c r="DX15" s="117">
        <v>1.0449999999999999</v>
      </c>
      <c r="DY15" s="117">
        <v>0.32829524242500002</v>
      </c>
      <c r="DZ15" s="117">
        <v>0</v>
      </c>
      <c r="EA15" s="117">
        <v>2.7021324999999998</v>
      </c>
      <c r="EB15" s="117">
        <v>0.92499308168356398</v>
      </c>
      <c r="EC15" s="117">
        <v>9.7504208241085593</v>
      </c>
      <c r="ED15" s="117">
        <v>0</v>
      </c>
      <c r="EE15" s="117">
        <v>0</v>
      </c>
      <c r="EF15" s="117">
        <v>0</v>
      </c>
      <c r="EG15" s="117">
        <v>0</v>
      </c>
      <c r="EH15" s="117">
        <v>0</v>
      </c>
      <c r="EI15" s="117">
        <v>0</v>
      </c>
      <c r="EJ15" s="117">
        <v>0</v>
      </c>
      <c r="EK15" s="117">
        <v>4.24</v>
      </c>
      <c r="EL15" s="117">
        <v>0.93279999999999996</v>
      </c>
      <c r="EM15" s="117">
        <v>0.29296301902499999</v>
      </c>
      <c r="EN15" s="117">
        <v>0</v>
      </c>
      <c r="EO15" s="117">
        <v>2.4120088000000002</v>
      </c>
      <c r="EP15" s="117">
        <v>0.82566926435201005</v>
      </c>
      <c r="EQ15" s="117">
        <v>8.7034410833770099</v>
      </c>
      <c r="ER15" s="117">
        <v>0</v>
      </c>
      <c r="ES15" s="117">
        <v>0</v>
      </c>
      <c r="ET15" s="117">
        <v>0</v>
      </c>
      <c r="EU15" s="117">
        <v>0</v>
      </c>
      <c r="EV15" s="117">
        <v>0</v>
      </c>
      <c r="EW15" s="117">
        <v>0</v>
      </c>
      <c r="EX15" s="117">
        <v>0</v>
      </c>
      <c r="EY15" s="117">
        <v>42</v>
      </c>
      <c r="EZ15" s="117">
        <v>4.4020200000000003</v>
      </c>
      <c r="FA15" s="117">
        <v>46.4</v>
      </c>
      <c r="FB15" s="117">
        <v>0</v>
      </c>
      <c r="FC15" s="117">
        <v>0</v>
      </c>
      <c r="FD15" s="117">
        <v>0</v>
      </c>
      <c r="FE15" s="171">
        <v>32.466525000000004</v>
      </c>
      <c r="FF15" s="194">
        <f t="shared" si="8"/>
        <v>351.92987903522464</v>
      </c>
      <c r="FG15" s="195">
        <f t="shared" si="11"/>
        <v>0</v>
      </c>
      <c r="FH15" s="196">
        <f t="shared" si="12"/>
        <v>0</v>
      </c>
      <c r="FI15" s="202">
        <f t="shared" si="13"/>
        <v>422.31585484226957</v>
      </c>
      <c r="FJ15" s="203">
        <f t="shared" si="14"/>
        <v>0</v>
      </c>
      <c r="FK15" s="204">
        <f t="shared" si="15"/>
        <v>0</v>
      </c>
      <c r="FL15" s="214">
        <v>0.05</v>
      </c>
      <c r="FM15" s="211">
        <f t="shared" si="16"/>
        <v>21.115792742113481</v>
      </c>
      <c r="FN15" s="212">
        <f t="shared" si="17"/>
        <v>0</v>
      </c>
      <c r="FO15" s="213">
        <f t="shared" si="18"/>
        <v>0</v>
      </c>
      <c r="FP15" s="219">
        <f t="shared" si="19"/>
        <v>443.43164758438303</v>
      </c>
      <c r="FQ15" s="220">
        <f t="shared" si="20"/>
        <v>0</v>
      </c>
      <c r="FR15" s="223">
        <f t="shared" si="21"/>
        <v>0</v>
      </c>
      <c r="FS15" s="228">
        <f t="shared" si="22"/>
        <v>2.3035410264123795</v>
      </c>
      <c r="FT15" s="229"/>
      <c r="FU15" s="244">
        <f t="shared" si="23"/>
        <v>2.3035410264123795</v>
      </c>
      <c r="FV15" s="245">
        <f t="shared" si="24"/>
        <v>443.43164758438303</v>
      </c>
      <c r="FW15" s="252">
        <v>1.3863000000000001</v>
      </c>
      <c r="FX15" s="257"/>
      <c r="FY15" s="261">
        <f t="shared" si="25"/>
        <v>1.6616468487429701</v>
      </c>
      <c r="FZ15" s="253"/>
      <c r="GA15" s="92"/>
      <c r="GB15" s="68" t="s">
        <v>1093</v>
      </c>
      <c r="GC15" s="85" t="s">
        <v>2362</v>
      </c>
      <c r="GD15" s="85" t="str">
        <f t="shared" si="26"/>
        <v>№2/20 від 20.02.2019</v>
      </c>
      <c r="GE15" s="85" t="s">
        <v>2369</v>
      </c>
      <c r="GF15" s="431">
        <v>1</v>
      </c>
      <c r="GG15" s="431">
        <v>3</v>
      </c>
    </row>
    <row r="16" spans="1:189" ht="15" hidden="1" customHeight="1" x14ac:dyDescent="0.25">
      <c r="A16" s="66" t="s">
        <v>109</v>
      </c>
      <c r="B16" s="155">
        <v>1</v>
      </c>
      <c r="C16" s="141">
        <f t="shared" si="9"/>
        <v>263.39999999999998</v>
      </c>
      <c r="D16" s="168">
        <v>263.39999999999998</v>
      </c>
      <c r="E16" s="168">
        <v>0</v>
      </c>
      <c r="F16" s="234"/>
      <c r="G16" s="235">
        <v>0</v>
      </c>
      <c r="H16" s="162">
        <f t="shared" si="10"/>
        <v>41.25</v>
      </c>
      <c r="I16" s="117">
        <v>0</v>
      </c>
      <c r="J16" s="117">
        <v>0</v>
      </c>
      <c r="K16" s="117">
        <v>0</v>
      </c>
      <c r="L16" s="117">
        <v>0</v>
      </c>
      <c r="M16" s="117">
        <v>0</v>
      </c>
      <c r="N16" s="117">
        <v>0</v>
      </c>
      <c r="O16" s="117">
        <v>0</v>
      </c>
      <c r="P16" s="117">
        <v>0</v>
      </c>
      <c r="Q16" s="117">
        <v>0</v>
      </c>
      <c r="R16" s="117">
        <v>0</v>
      </c>
      <c r="S16" s="117">
        <v>0</v>
      </c>
      <c r="T16" s="117">
        <v>0</v>
      </c>
      <c r="U16" s="117">
        <v>0</v>
      </c>
      <c r="V16" s="117">
        <v>0</v>
      </c>
      <c r="W16" s="117">
        <v>0</v>
      </c>
      <c r="X16" s="117">
        <v>0</v>
      </c>
      <c r="Y16" s="117">
        <v>0</v>
      </c>
      <c r="Z16" s="117">
        <v>0</v>
      </c>
      <c r="AA16" s="117">
        <v>0</v>
      </c>
      <c r="AB16" s="117">
        <v>0</v>
      </c>
      <c r="AC16" s="117">
        <v>0</v>
      </c>
      <c r="AD16" s="117">
        <v>0</v>
      </c>
      <c r="AE16" s="117">
        <v>0</v>
      </c>
      <c r="AF16" s="117">
        <v>0</v>
      </c>
      <c r="AG16" s="117">
        <v>0</v>
      </c>
      <c r="AH16" s="117">
        <v>0</v>
      </c>
      <c r="AI16" s="117">
        <v>0</v>
      </c>
      <c r="AJ16" s="117">
        <v>0</v>
      </c>
      <c r="AK16" s="117">
        <v>0</v>
      </c>
      <c r="AL16" s="117">
        <v>0</v>
      </c>
      <c r="AM16" s="117">
        <v>0</v>
      </c>
      <c r="AN16" s="117">
        <v>0</v>
      </c>
      <c r="AO16" s="117">
        <v>0</v>
      </c>
      <c r="AP16" s="117">
        <v>0</v>
      </c>
      <c r="AQ16" s="117">
        <v>0</v>
      </c>
      <c r="AR16" s="117">
        <v>0</v>
      </c>
      <c r="AS16" s="117">
        <v>0</v>
      </c>
      <c r="AT16" s="117">
        <v>0</v>
      </c>
      <c r="AU16" s="117">
        <v>0</v>
      </c>
      <c r="AV16" s="117">
        <v>0</v>
      </c>
      <c r="AW16" s="117">
        <v>0</v>
      </c>
      <c r="AX16" s="117">
        <v>41.25</v>
      </c>
      <c r="AY16" s="117"/>
      <c r="AZ16" s="117"/>
      <c r="BA16" s="117"/>
      <c r="BB16" s="117"/>
      <c r="BC16" s="117"/>
      <c r="BD16" s="117"/>
      <c r="BE16" s="117">
        <v>0</v>
      </c>
      <c r="BF16" s="117">
        <v>0</v>
      </c>
      <c r="BG16" s="117">
        <v>0</v>
      </c>
      <c r="BH16" s="117">
        <v>0</v>
      </c>
      <c r="BI16" s="117">
        <v>0</v>
      </c>
      <c r="BJ16" s="117">
        <v>0</v>
      </c>
      <c r="BK16" s="117">
        <v>0</v>
      </c>
      <c r="BL16" s="117">
        <v>12.44</v>
      </c>
      <c r="BM16" s="117">
        <v>2.7368000000000001</v>
      </c>
      <c r="BN16" s="117">
        <v>0.29013371833333301</v>
      </c>
      <c r="BO16" s="117">
        <v>7.0767427999999999</v>
      </c>
      <c r="BP16" s="117">
        <v>2.3628027358865098</v>
      </c>
      <c r="BQ16" s="117">
        <v>24.9064792542198</v>
      </c>
      <c r="BR16" s="117">
        <v>40.572533333333297</v>
      </c>
      <c r="BS16" s="117">
        <v>8.9259573333333293</v>
      </c>
      <c r="BT16" s="117">
        <v>73.049213871749799</v>
      </c>
      <c r="BU16" s="117">
        <v>0</v>
      </c>
      <c r="BV16" s="117">
        <v>23.080497037333298</v>
      </c>
      <c r="BW16" s="117">
        <v>15.2632918071543</v>
      </c>
      <c r="BX16" s="117">
        <v>160.891493382904</v>
      </c>
      <c r="BY16" s="117">
        <v>0</v>
      </c>
      <c r="BZ16" s="117">
        <v>0</v>
      </c>
      <c r="CA16" s="117">
        <v>0</v>
      </c>
      <c r="CB16" s="117">
        <v>0</v>
      </c>
      <c r="CC16" s="117">
        <v>0</v>
      </c>
      <c r="CD16" s="117">
        <v>0</v>
      </c>
      <c r="CE16" s="117">
        <v>0</v>
      </c>
      <c r="CF16" s="117">
        <v>0</v>
      </c>
      <c r="CG16" s="117">
        <v>0</v>
      </c>
      <c r="CH16" s="117">
        <v>0</v>
      </c>
      <c r="CI16" s="117">
        <v>0</v>
      </c>
      <c r="CJ16" s="117">
        <v>0</v>
      </c>
      <c r="CK16" s="117">
        <v>0</v>
      </c>
      <c r="CL16" s="117">
        <v>0</v>
      </c>
      <c r="CM16" s="117">
        <v>0</v>
      </c>
      <c r="CN16" s="117">
        <v>0</v>
      </c>
      <c r="CO16" s="117">
        <v>0</v>
      </c>
      <c r="CP16" s="117">
        <v>0</v>
      </c>
      <c r="CQ16" s="117">
        <v>0</v>
      </c>
      <c r="CR16" s="117">
        <v>0</v>
      </c>
      <c r="CS16" s="117">
        <v>0</v>
      </c>
      <c r="CT16" s="117">
        <v>0</v>
      </c>
      <c r="CU16" s="117">
        <v>0</v>
      </c>
      <c r="CV16" s="117">
        <v>0</v>
      </c>
      <c r="CW16" s="117">
        <v>0</v>
      </c>
      <c r="CX16" s="117">
        <v>0</v>
      </c>
      <c r="CY16" s="117">
        <v>0</v>
      </c>
      <c r="CZ16" s="117">
        <v>0</v>
      </c>
      <c r="DA16" s="117">
        <v>0</v>
      </c>
      <c r="DB16" s="117">
        <v>0</v>
      </c>
      <c r="DC16" s="117">
        <v>0</v>
      </c>
      <c r="DD16" s="117">
        <v>0</v>
      </c>
      <c r="DE16" s="117">
        <v>0</v>
      </c>
      <c r="DF16" s="117">
        <v>0</v>
      </c>
      <c r="DG16" s="117">
        <v>0</v>
      </c>
      <c r="DH16" s="117">
        <v>0</v>
      </c>
      <c r="DI16" s="117">
        <v>0</v>
      </c>
      <c r="DJ16" s="117">
        <v>0</v>
      </c>
      <c r="DK16" s="117">
        <v>0</v>
      </c>
      <c r="DL16" s="117">
        <v>0</v>
      </c>
      <c r="DM16" s="117">
        <v>0</v>
      </c>
      <c r="DN16" s="117">
        <v>0</v>
      </c>
      <c r="DO16" s="117">
        <v>0</v>
      </c>
      <c r="DP16" s="117">
        <v>0</v>
      </c>
      <c r="DQ16" s="117">
        <v>0</v>
      </c>
      <c r="DR16" s="117">
        <v>0</v>
      </c>
      <c r="DS16" s="117">
        <v>0</v>
      </c>
      <c r="DT16" s="117">
        <v>0</v>
      </c>
      <c r="DU16" s="117">
        <v>0</v>
      </c>
      <c r="DV16" s="117">
        <v>0</v>
      </c>
      <c r="DW16" s="117">
        <v>11.09</v>
      </c>
      <c r="DX16" s="117">
        <v>2.4398</v>
      </c>
      <c r="DY16" s="117">
        <v>0.766022232325</v>
      </c>
      <c r="DZ16" s="117">
        <v>0</v>
      </c>
      <c r="EA16" s="117">
        <v>6.3087682999999997</v>
      </c>
      <c r="EB16" s="117">
        <v>2.1595671336929798</v>
      </c>
      <c r="EC16" s="117">
        <v>22.764157666018001</v>
      </c>
      <c r="ED16" s="117">
        <v>0</v>
      </c>
      <c r="EE16" s="117">
        <v>0</v>
      </c>
      <c r="EF16" s="117">
        <v>0</v>
      </c>
      <c r="EG16" s="117">
        <v>0</v>
      </c>
      <c r="EH16" s="117">
        <v>0</v>
      </c>
      <c r="EI16" s="117">
        <v>0</v>
      </c>
      <c r="EJ16" s="117">
        <v>0</v>
      </c>
      <c r="EK16" s="117">
        <v>9.89</v>
      </c>
      <c r="EL16" s="117">
        <v>2.1758000000000002</v>
      </c>
      <c r="EM16" s="117">
        <v>0.68308965239999997</v>
      </c>
      <c r="EN16" s="117">
        <v>0</v>
      </c>
      <c r="EO16" s="117">
        <v>5.6261242999999999</v>
      </c>
      <c r="EP16" s="117">
        <v>1.9258852123510399</v>
      </c>
      <c r="EQ16" s="117">
        <v>20.300899164751002</v>
      </c>
      <c r="ER16" s="117">
        <v>0</v>
      </c>
      <c r="ES16" s="117">
        <v>0</v>
      </c>
      <c r="ET16" s="117">
        <v>0</v>
      </c>
      <c r="EU16" s="117">
        <v>0</v>
      </c>
      <c r="EV16" s="117">
        <v>0</v>
      </c>
      <c r="EW16" s="117">
        <v>0</v>
      </c>
      <c r="EX16" s="117">
        <v>0</v>
      </c>
      <c r="EY16" s="117">
        <v>0</v>
      </c>
      <c r="EZ16" s="117">
        <v>0</v>
      </c>
      <c r="FA16" s="117">
        <v>0</v>
      </c>
      <c r="FB16" s="117">
        <v>0</v>
      </c>
      <c r="FC16" s="117">
        <v>0</v>
      </c>
      <c r="FD16" s="117">
        <v>0</v>
      </c>
      <c r="FE16" s="171">
        <v>34.827501041666672</v>
      </c>
      <c r="FF16" s="194">
        <f t="shared" si="8"/>
        <v>304.94053050955949</v>
      </c>
      <c r="FG16" s="195">
        <f t="shared" si="11"/>
        <v>0</v>
      </c>
      <c r="FH16" s="196">
        <f t="shared" si="12"/>
        <v>0</v>
      </c>
      <c r="FI16" s="202">
        <f t="shared" si="13"/>
        <v>365.9286366114714</v>
      </c>
      <c r="FJ16" s="203">
        <f t="shared" si="14"/>
        <v>0</v>
      </c>
      <c r="FK16" s="204">
        <f t="shared" si="15"/>
        <v>0</v>
      </c>
      <c r="FL16" s="214">
        <v>0.05</v>
      </c>
      <c r="FM16" s="211">
        <f t="shared" si="16"/>
        <v>18.296431830573571</v>
      </c>
      <c r="FN16" s="212">
        <f t="shared" si="17"/>
        <v>0</v>
      </c>
      <c r="FO16" s="213">
        <f t="shared" si="18"/>
        <v>0</v>
      </c>
      <c r="FP16" s="219">
        <f t="shared" si="19"/>
        <v>384.22506844204497</v>
      </c>
      <c r="FQ16" s="220">
        <f t="shared" si="20"/>
        <v>0</v>
      </c>
      <c r="FR16" s="223">
        <f t="shared" si="21"/>
        <v>0</v>
      </c>
      <c r="FS16" s="228">
        <f t="shared" si="22"/>
        <v>1.4587132438953874</v>
      </c>
      <c r="FT16" s="229"/>
      <c r="FU16" s="244">
        <f t="shared" si="23"/>
        <v>1.4587132438953874</v>
      </c>
      <c r="FV16" s="245">
        <f t="shared" si="24"/>
        <v>384.22506844204497</v>
      </c>
      <c r="FW16" s="252">
        <v>1.1850000000000001</v>
      </c>
      <c r="FX16" s="257"/>
      <c r="FY16" s="261">
        <f t="shared" si="25"/>
        <v>1.2309816404180483</v>
      </c>
      <c r="FZ16" s="253"/>
      <c r="GA16" s="92"/>
      <c r="GB16" s="68" t="s">
        <v>1097</v>
      </c>
      <c r="GC16" s="85" t="s">
        <v>2362</v>
      </c>
      <c r="GD16" s="85" t="str">
        <f t="shared" si="26"/>
        <v>№2/24 від 20.02.2019</v>
      </c>
      <c r="GE16" s="85" t="s">
        <v>2370</v>
      </c>
      <c r="GF16" s="431">
        <v>1</v>
      </c>
      <c r="GG16" s="431">
        <v>3</v>
      </c>
    </row>
    <row r="17" spans="1:189" ht="15" hidden="1" customHeight="1" x14ac:dyDescent="0.25">
      <c r="A17" s="66" t="s">
        <v>110</v>
      </c>
      <c r="B17" s="155">
        <v>1</v>
      </c>
      <c r="C17" s="141">
        <f t="shared" si="9"/>
        <v>298.60000000000002</v>
      </c>
      <c r="D17" s="168">
        <v>298.60000000000002</v>
      </c>
      <c r="E17" s="168">
        <v>0</v>
      </c>
      <c r="F17" s="234"/>
      <c r="G17" s="235">
        <v>0</v>
      </c>
      <c r="H17" s="162">
        <f t="shared" si="10"/>
        <v>31.87</v>
      </c>
      <c r="I17" s="117">
        <v>0</v>
      </c>
      <c r="J17" s="117">
        <v>0</v>
      </c>
      <c r="K17" s="117">
        <v>0</v>
      </c>
      <c r="L17" s="117">
        <v>0</v>
      </c>
      <c r="M17" s="117">
        <v>0</v>
      </c>
      <c r="N17" s="117">
        <v>0</v>
      </c>
      <c r="O17" s="117">
        <v>0</v>
      </c>
      <c r="P17" s="117">
        <v>0</v>
      </c>
      <c r="Q17" s="117">
        <v>0</v>
      </c>
      <c r="R17" s="117">
        <v>0</v>
      </c>
      <c r="S17" s="117">
        <v>0</v>
      </c>
      <c r="T17" s="117">
        <v>0</v>
      </c>
      <c r="U17" s="117">
        <v>0</v>
      </c>
      <c r="V17" s="117">
        <v>0</v>
      </c>
      <c r="W17" s="117">
        <v>0</v>
      </c>
      <c r="X17" s="117">
        <v>0</v>
      </c>
      <c r="Y17" s="117">
        <v>0</v>
      </c>
      <c r="Z17" s="117">
        <v>0</v>
      </c>
      <c r="AA17" s="117">
        <v>0</v>
      </c>
      <c r="AB17" s="117">
        <v>0</v>
      </c>
      <c r="AC17" s="117">
        <v>0</v>
      </c>
      <c r="AD17" s="117">
        <v>0</v>
      </c>
      <c r="AE17" s="117">
        <v>0</v>
      </c>
      <c r="AF17" s="117">
        <v>0</v>
      </c>
      <c r="AG17" s="117">
        <v>0</v>
      </c>
      <c r="AH17" s="117">
        <v>0</v>
      </c>
      <c r="AI17" s="117">
        <v>0</v>
      </c>
      <c r="AJ17" s="117">
        <v>0</v>
      </c>
      <c r="AK17" s="117">
        <v>0</v>
      </c>
      <c r="AL17" s="117">
        <v>0</v>
      </c>
      <c r="AM17" s="117">
        <v>0</v>
      </c>
      <c r="AN17" s="117">
        <v>0</v>
      </c>
      <c r="AO17" s="117">
        <v>0</v>
      </c>
      <c r="AP17" s="117">
        <v>0</v>
      </c>
      <c r="AQ17" s="117">
        <v>0</v>
      </c>
      <c r="AR17" s="117">
        <v>0</v>
      </c>
      <c r="AS17" s="117">
        <v>0</v>
      </c>
      <c r="AT17" s="117">
        <v>0</v>
      </c>
      <c r="AU17" s="117">
        <v>0</v>
      </c>
      <c r="AV17" s="117">
        <v>0</v>
      </c>
      <c r="AW17" s="117">
        <v>0</v>
      </c>
      <c r="AX17" s="117">
        <v>31.87</v>
      </c>
      <c r="AY17" s="117"/>
      <c r="AZ17" s="117"/>
      <c r="BA17" s="117"/>
      <c r="BB17" s="117"/>
      <c r="BC17" s="117"/>
      <c r="BD17" s="117"/>
      <c r="BE17" s="117">
        <v>0</v>
      </c>
      <c r="BF17" s="117">
        <v>0</v>
      </c>
      <c r="BG17" s="117">
        <v>0</v>
      </c>
      <c r="BH17" s="117">
        <v>0</v>
      </c>
      <c r="BI17" s="117">
        <v>0</v>
      </c>
      <c r="BJ17" s="117">
        <v>0</v>
      </c>
      <c r="BK17" s="117">
        <v>0</v>
      </c>
      <c r="BL17" s="117">
        <v>12.44</v>
      </c>
      <c r="BM17" s="117">
        <v>2.7368000000000001</v>
      </c>
      <c r="BN17" s="117">
        <v>0.29013371833333301</v>
      </c>
      <c r="BO17" s="117">
        <v>7.0767427999999999</v>
      </c>
      <c r="BP17" s="117">
        <v>2.3628027358865098</v>
      </c>
      <c r="BQ17" s="117">
        <v>24.9064792542198</v>
      </c>
      <c r="BR17" s="117">
        <v>53.231399999999304</v>
      </c>
      <c r="BS17" s="117">
        <v>11.710908</v>
      </c>
      <c r="BT17" s="117">
        <v>90.422761548416702</v>
      </c>
      <c r="BU17" s="117">
        <v>0</v>
      </c>
      <c r="BV17" s="117">
        <v>30.281746517999899</v>
      </c>
      <c r="BW17" s="117">
        <v>19.457642791921099</v>
      </c>
      <c r="BX17" s="117">
        <v>205.10445885833701</v>
      </c>
      <c r="BY17" s="117">
        <v>0</v>
      </c>
      <c r="BZ17" s="117">
        <v>0</v>
      </c>
      <c r="CA17" s="117">
        <v>0</v>
      </c>
      <c r="CB17" s="117">
        <v>0</v>
      </c>
      <c r="CC17" s="117">
        <v>0</v>
      </c>
      <c r="CD17" s="117">
        <v>0</v>
      </c>
      <c r="CE17" s="117">
        <v>0</v>
      </c>
      <c r="CF17" s="117">
        <v>0</v>
      </c>
      <c r="CG17" s="117">
        <v>0</v>
      </c>
      <c r="CH17" s="117">
        <v>0</v>
      </c>
      <c r="CI17" s="117">
        <v>0</v>
      </c>
      <c r="CJ17" s="117">
        <v>0</v>
      </c>
      <c r="CK17" s="117">
        <v>0</v>
      </c>
      <c r="CL17" s="117">
        <v>0</v>
      </c>
      <c r="CM17" s="117">
        <v>0</v>
      </c>
      <c r="CN17" s="117">
        <v>0</v>
      </c>
      <c r="CO17" s="117">
        <v>0</v>
      </c>
      <c r="CP17" s="117">
        <v>0</v>
      </c>
      <c r="CQ17" s="117">
        <v>0</v>
      </c>
      <c r="CR17" s="117">
        <v>0</v>
      </c>
      <c r="CS17" s="117">
        <v>0</v>
      </c>
      <c r="CT17" s="117">
        <v>0</v>
      </c>
      <c r="CU17" s="117">
        <v>0</v>
      </c>
      <c r="CV17" s="117">
        <v>0</v>
      </c>
      <c r="CW17" s="117">
        <v>0</v>
      </c>
      <c r="CX17" s="117">
        <v>0</v>
      </c>
      <c r="CY17" s="117">
        <v>0</v>
      </c>
      <c r="CZ17" s="117">
        <v>0</v>
      </c>
      <c r="DA17" s="117">
        <v>0</v>
      </c>
      <c r="DB17" s="117">
        <v>0</v>
      </c>
      <c r="DC17" s="117">
        <v>0</v>
      </c>
      <c r="DD17" s="117">
        <v>0</v>
      </c>
      <c r="DE17" s="117">
        <v>0</v>
      </c>
      <c r="DF17" s="117">
        <v>0</v>
      </c>
      <c r="DG17" s="117">
        <v>0</v>
      </c>
      <c r="DH17" s="117">
        <v>0</v>
      </c>
      <c r="DI17" s="117">
        <v>0</v>
      </c>
      <c r="DJ17" s="117">
        <v>0</v>
      </c>
      <c r="DK17" s="117">
        <v>0</v>
      </c>
      <c r="DL17" s="117">
        <v>0</v>
      </c>
      <c r="DM17" s="117">
        <v>0</v>
      </c>
      <c r="DN17" s="117">
        <v>0</v>
      </c>
      <c r="DO17" s="117">
        <v>0</v>
      </c>
      <c r="DP17" s="117">
        <v>0</v>
      </c>
      <c r="DQ17" s="117">
        <v>0</v>
      </c>
      <c r="DR17" s="117">
        <v>0</v>
      </c>
      <c r="DS17" s="117">
        <v>0</v>
      </c>
      <c r="DT17" s="117">
        <v>0</v>
      </c>
      <c r="DU17" s="117">
        <v>0</v>
      </c>
      <c r="DV17" s="117">
        <v>0</v>
      </c>
      <c r="DW17" s="117">
        <v>14.26</v>
      </c>
      <c r="DX17" s="117">
        <v>3.1372</v>
      </c>
      <c r="DY17" s="117">
        <v>0.98488572727500001</v>
      </c>
      <c r="DZ17" s="117">
        <v>0</v>
      </c>
      <c r="EA17" s="117">
        <v>8.1120862000000002</v>
      </c>
      <c r="EB17" s="117">
        <v>2.7768541596976899</v>
      </c>
      <c r="EC17" s="117">
        <v>29.2710260869727</v>
      </c>
      <c r="ED17" s="117">
        <v>0</v>
      </c>
      <c r="EE17" s="117">
        <v>0</v>
      </c>
      <c r="EF17" s="117">
        <v>0</v>
      </c>
      <c r="EG17" s="117">
        <v>0</v>
      </c>
      <c r="EH17" s="117">
        <v>0</v>
      </c>
      <c r="EI17" s="117">
        <v>0</v>
      </c>
      <c r="EJ17" s="117">
        <v>0</v>
      </c>
      <c r="EK17" s="117">
        <v>12.72</v>
      </c>
      <c r="EL17" s="117">
        <v>2.7984</v>
      </c>
      <c r="EM17" s="117">
        <v>0.87839833175000004</v>
      </c>
      <c r="EN17" s="117">
        <v>0</v>
      </c>
      <c r="EO17" s="117">
        <v>7.2360264000000001</v>
      </c>
      <c r="EP17" s="117">
        <v>2.4769563601347202</v>
      </c>
      <c r="EQ17" s="117">
        <v>26.109781091884699</v>
      </c>
      <c r="ER17" s="117">
        <v>0</v>
      </c>
      <c r="ES17" s="117">
        <v>0</v>
      </c>
      <c r="ET17" s="117">
        <v>0</v>
      </c>
      <c r="EU17" s="117">
        <v>0</v>
      </c>
      <c r="EV17" s="117">
        <v>0</v>
      </c>
      <c r="EW17" s="117">
        <v>0</v>
      </c>
      <c r="EX17" s="117">
        <v>0</v>
      </c>
      <c r="EY17" s="117">
        <v>0</v>
      </c>
      <c r="EZ17" s="117">
        <v>0</v>
      </c>
      <c r="FA17" s="117">
        <v>0</v>
      </c>
      <c r="FB17" s="117">
        <v>0</v>
      </c>
      <c r="FC17" s="117">
        <v>0</v>
      </c>
      <c r="FD17" s="117">
        <v>0</v>
      </c>
      <c r="FE17" s="171">
        <v>126.76723281250001</v>
      </c>
      <c r="FF17" s="194">
        <f t="shared" si="8"/>
        <v>444.02897810391426</v>
      </c>
      <c r="FG17" s="195">
        <f t="shared" si="11"/>
        <v>0</v>
      </c>
      <c r="FH17" s="196">
        <f t="shared" si="12"/>
        <v>0</v>
      </c>
      <c r="FI17" s="202">
        <f t="shared" si="13"/>
        <v>532.83477372469713</v>
      </c>
      <c r="FJ17" s="203">
        <f t="shared" si="14"/>
        <v>0</v>
      </c>
      <c r="FK17" s="204">
        <f t="shared" si="15"/>
        <v>0</v>
      </c>
      <c r="FL17" s="214">
        <v>0.05</v>
      </c>
      <c r="FM17" s="211">
        <f t="shared" si="16"/>
        <v>26.641738686234859</v>
      </c>
      <c r="FN17" s="212">
        <f t="shared" si="17"/>
        <v>0</v>
      </c>
      <c r="FO17" s="213">
        <f t="shared" si="18"/>
        <v>0</v>
      </c>
      <c r="FP17" s="219">
        <f t="shared" si="19"/>
        <v>559.47651241093195</v>
      </c>
      <c r="FQ17" s="220">
        <f t="shared" si="20"/>
        <v>0</v>
      </c>
      <c r="FR17" s="223">
        <f t="shared" si="21"/>
        <v>0</v>
      </c>
      <c r="FS17" s="228">
        <f t="shared" si="22"/>
        <v>1.8736654802777357</v>
      </c>
      <c r="FT17" s="229"/>
      <c r="FU17" s="244">
        <f t="shared" si="23"/>
        <v>1.8736654802777357</v>
      </c>
      <c r="FV17" s="245">
        <f t="shared" si="24"/>
        <v>559.47651241093195</v>
      </c>
      <c r="FW17" s="252">
        <v>1.1240000000000001</v>
      </c>
      <c r="FX17" s="257"/>
      <c r="FY17" s="261">
        <f t="shared" si="25"/>
        <v>1.6669621710656011</v>
      </c>
      <c r="FZ17" s="253"/>
      <c r="GA17" s="92"/>
      <c r="GB17" s="68" t="s">
        <v>1098</v>
      </c>
      <c r="GC17" s="85" t="s">
        <v>2362</v>
      </c>
      <c r="GD17" s="85" t="str">
        <f t="shared" si="26"/>
        <v>№2/25 від 20.02.2019</v>
      </c>
      <c r="GE17" s="85" t="s">
        <v>2371</v>
      </c>
      <c r="GF17" s="431">
        <v>1</v>
      </c>
      <c r="GG17" s="431">
        <v>3</v>
      </c>
    </row>
    <row r="18" spans="1:189" ht="15" hidden="1" customHeight="1" x14ac:dyDescent="0.25">
      <c r="A18" s="66" t="s">
        <v>111</v>
      </c>
      <c r="B18" s="155">
        <v>1</v>
      </c>
      <c r="C18" s="141">
        <f t="shared" si="9"/>
        <v>298.39999999999998</v>
      </c>
      <c r="D18" s="168">
        <v>298.39999999999998</v>
      </c>
      <c r="E18" s="168">
        <v>0</v>
      </c>
      <c r="F18" s="234"/>
      <c r="G18" s="235">
        <v>0</v>
      </c>
      <c r="H18" s="162">
        <f t="shared" si="10"/>
        <v>31.87</v>
      </c>
      <c r="I18" s="117">
        <v>0</v>
      </c>
      <c r="J18" s="117">
        <v>0</v>
      </c>
      <c r="K18" s="117">
        <v>0</v>
      </c>
      <c r="L18" s="117">
        <v>0</v>
      </c>
      <c r="M18" s="117">
        <v>0</v>
      </c>
      <c r="N18" s="117">
        <v>0</v>
      </c>
      <c r="O18" s="117">
        <v>0</v>
      </c>
      <c r="P18" s="117">
        <v>0</v>
      </c>
      <c r="Q18" s="117">
        <v>0</v>
      </c>
      <c r="R18" s="117">
        <v>0</v>
      </c>
      <c r="S18" s="117">
        <v>0</v>
      </c>
      <c r="T18" s="117">
        <v>0</v>
      </c>
      <c r="U18" s="117">
        <v>0</v>
      </c>
      <c r="V18" s="117">
        <v>0</v>
      </c>
      <c r="W18" s="117">
        <v>0</v>
      </c>
      <c r="X18" s="117">
        <v>0</v>
      </c>
      <c r="Y18" s="117">
        <v>0</v>
      </c>
      <c r="Z18" s="117">
        <v>0</v>
      </c>
      <c r="AA18" s="117">
        <v>0</v>
      </c>
      <c r="AB18" s="117">
        <v>0</v>
      </c>
      <c r="AC18" s="117">
        <v>0</v>
      </c>
      <c r="AD18" s="117">
        <v>0</v>
      </c>
      <c r="AE18" s="117">
        <v>0</v>
      </c>
      <c r="AF18" s="117">
        <v>0</v>
      </c>
      <c r="AG18" s="117">
        <v>0</v>
      </c>
      <c r="AH18" s="117">
        <v>0</v>
      </c>
      <c r="AI18" s="117">
        <v>0</v>
      </c>
      <c r="AJ18" s="117">
        <v>0</v>
      </c>
      <c r="AK18" s="117">
        <v>0</v>
      </c>
      <c r="AL18" s="117">
        <v>0</v>
      </c>
      <c r="AM18" s="117">
        <v>0</v>
      </c>
      <c r="AN18" s="117">
        <v>0</v>
      </c>
      <c r="AO18" s="117">
        <v>0</v>
      </c>
      <c r="AP18" s="117">
        <v>0</v>
      </c>
      <c r="AQ18" s="117">
        <v>0</v>
      </c>
      <c r="AR18" s="117">
        <v>0</v>
      </c>
      <c r="AS18" s="117">
        <v>0</v>
      </c>
      <c r="AT18" s="117">
        <v>0</v>
      </c>
      <c r="AU18" s="117">
        <v>0</v>
      </c>
      <c r="AV18" s="117">
        <v>0</v>
      </c>
      <c r="AW18" s="117">
        <v>0</v>
      </c>
      <c r="AX18" s="117">
        <v>31.87</v>
      </c>
      <c r="AY18" s="117"/>
      <c r="AZ18" s="117"/>
      <c r="BA18" s="117"/>
      <c r="BB18" s="117"/>
      <c r="BC18" s="117"/>
      <c r="BD18" s="117"/>
      <c r="BE18" s="117">
        <v>0</v>
      </c>
      <c r="BF18" s="117">
        <v>0</v>
      </c>
      <c r="BG18" s="117">
        <v>0</v>
      </c>
      <c r="BH18" s="117">
        <v>0</v>
      </c>
      <c r="BI18" s="117">
        <v>0</v>
      </c>
      <c r="BJ18" s="117">
        <v>0</v>
      </c>
      <c r="BK18" s="117">
        <v>0</v>
      </c>
      <c r="BL18" s="117">
        <v>12.44</v>
      </c>
      <c r="BM18" s="117">
        <v>2.7368000000000001</v>
      </c>
      <c r="BN18" s="117">
        <v>0.29013371833333301</v>
      </c>
      <c r="BO18" s="117">
        <v>7.0767427999999999</v>
      </c>
      <c r="BP18" s="117">
        <v>2.3628027358865098</v>
      </c>
      <c r="BQ18" s="117">
        <v>24.9064792542198</v>
      </c>
      <c r="BR18" s="117">
        <v>54.459366666666909</v>
      </c>
      <c r="BS18" s="117">
        <v>11.9810606666667</v>
      </c>
      <c r="BT18" s="117">
        <v>100.14271387175</v>
      </c>
      <c r="BU18" s="117">
        <v>0</v>
      </c>
      <c r="BV18" s="117">
        <v>30.980299915666599</v>
      </c>
      <c r="BW18" s="117">
        <v>20.706624263865798</v>
      </c>
      <c r="BX18" s="117">
        <v>218.270065384616</v>
      </c>
      <c r="BY18" s="117">
        <v>0</v>
      </c>
      <c r="BZ18" s="117">
        <v>0</v>
      </c>
      <c r="CA18" s="117">
        <v>0</v>
      </c>
      <c r="CB18" s="117">
        <v>0</v>
      </c>
      <c r="CC18" s="117">
        <v>0</v>
      </c>
      <c r="CD18" s="117">
        <v>0</v>
      </c>
      <c r="CE18" s="117">
        <v>0</v>
      </c>
      <c r="CF18" s="117">
        <v>0</v>
      </c>
      <c r="CG18" s="117">
        <v>0</v>
      </c>
      <c r="CH18" s="117">
        <v>0</v>
      </c>
      <c r="CI18" s="117">
        <v>0</v>
      </c>
      <c r="CJ18" s="117">
        <v>0</v>
      </c>
      <c r="CK18" s="117">
        <v>0</v>
      </c>
      <c r="CL18" s="117">
        <v>0</v>
      </c>
      <c r="CM18" s="117">
        <v>0</v>
      </c>
      <c r="CN18" s="117">
        <v>0</v>
      </c>
      <c r="CO18" s="117">
        <v>0</v>
      </c>
      <c r="CP18" s="117">
        <v>0</v>
      </c>
      <c r="CQ18" s="117">
        <v>0</v>
      </c>
      <c r="CR18" s="117">
        <v>0</v>
      </c>
      <c r="CS18" s="117">
        <v>0</v>
      </c>
      <c r="CT18" s="117">
        <v>0</v>
      </c>
      <c r="CU18" s="117">
        <v>0</v>
      </c>
      <c r="CV18" s="117">
        <v>0</v>
      </c>
      <c r="CW18" s="117">
        <v>0</v>
      </c>
      <c r="CX18" s="117">
        <v>0</v>
      </c>
      <c r="CY18" s="117">
        <v>0</v>
      </c>
      <c r="CZ18" s="117">
        <v>0</v>
      </c>
      <c r="DA18" s="117">
        <v>0</v>
      </c>
      <c r="DB18" s="117">
        <v>0</v>
      </c>
      <c r="DC18" s="117">
        <v>0</v>
      </c>
      <c r="DD18" s="117">
        <v>0</v>
      </c>
      <c r="DE18" s="117">
        <v>0</v>
      </c>
      <c r="DF18" s="117">
        <v>0</v>
      </c>
      <c r="DG18" s="117">
        <v>0</v>
      </c>
      <c r="DH18" s="117">
        <v>0</v>
      </c>
      <c r="DI18" s="117">
        <v>0</v>
      </c>
      <c r="DJ18" s="117">
        <v>0</v>
      </c>
      <c r="DK18" s="117">
        <v>0</v>
      </c>
      <c r="DL18" s="117">
        <v>0</v>
      </c>
      <c r="DM18" s="117">
        <v>0</v>
      </c>
      <c r="DN18" s="117">
        <v>0</v>
      </c>
      <c r="DO18" s="117">
        <v>0</v>
      </c>
      <c r="DP18" s="117">
        <v>0</v>
      </c>
      <c r="DQ18" s="117">
        <v>0</v>
      </c>
      <c r="DR18" s="117">
        <v>0</v>
      </c>
      <c r="DS18" s="117">
        <v>0</v>
      </c>
      <c r="DT18" s="117">
        <v>0</v>
      </c>
      <c r="DU18" s="117">
        <v>0</v>
      </c>
      <c r="DV18" s="117">
        <v>0</v>
      </c>
      <c r="DW18" s="117">
        <v>11.09</v>
      </c>
      <c r="DX18" s="117">
        <v>2.4398</v>
      </c>
      <c r="DY18" s="117">
        <v>0.766022232325</v>
      </c>
      <c r="DZ18" s="117">
        <v>0</v>
      </c>
      <c r="EA18" s="117">
        <v>6.3087682999999997</v>
      </c>
      <c r="EB18" s="117">
        <v>2.1595671336929798</v>
      </c>
      <c r="EC18" s="117">
        <v>22.764157666018001</v>
      </c>
      <c r="ED18" s="117">
        <v>0</v>
      </c>
      <c r="EE18" s="117">
        <v>0</v>
      </c>
      <c r="EF18" s="117">
        <v>0</v>
      </c>
      <c r="EG18" s="117">
        <v>0</v>
      </c>
      <c r="EH18" s="117">
        <v>0</v>
      </c>
      <c r="EI18" s="117">
        <v>0</v>
      </c>
      <c r="EJ18" s="117">
        <v>0</v>
      </c>
      <c r="EK18" s="117">
        <v>9.89</v>
      </c>
      <c r="EL18" s="117">
        <v>2.1758000000000002</v>
      </c>
      <c r="EM18" s="117">
        <v>0.68308965239999997</v>
      </c>
      <c r="EN18" s="117">
        <v>0</v>
      </c>
      <c r="EO18" s="117">
        <v>5.6261242999999999</v>
      </c>
      <c r="EP18" s="117">
        <v>1.9258852123510399</v>
      </c>
      <c r="EQ18" s="117">
        <v>20.300899164751002</v>
      </c>
      <c r="ER18" s="117">
        <v>0</v>
      </c>
      <c r="ES18" s="117">
        <v>0</v>
      </c>
      <c r="ET18" s="117">
        <v>0</v>
      </c>
      <c r="EU18" s="117">
        <v>0</v>
      </c>
      <c r="EV18" s="117">
        <v>0</v>
      </c>
      <c r="EW18" s="117">
        <v>0</v>
      </c>
      <c r="EX18" s="117">
        <v>0</v>
      </c>
      <c r="EY18" s="117">
        <v>0</v>
      </c>
      <c r="EZ18" s="117">
        <v>0</v>
      </c>
      <c r="FA18" s="117">
        <v>0</v>
      </c>
      <c r="FB18" s="117">
        <v>0</v>
      </c>
      <c r="FC18" s="117">
        <v>0</v>
      </c>
      <c r="FD18" s="117">
        <v>0</v>
      </c>
      <c r="FE18" s="171">
        <v>35.801696874999998</v>
      </c>
      <c r="FF18" s="194">
        <f t="shared" si="8"/>
        <v>353.91329834460481</v>
      </c>
      <c r="FG18" s="195">
        <f t="shared" si="11"/>
        <v>0</v>
      </c>
      <c r="FH18" s="196">
        <f t="shared" si="12"/>
        <v>0</v>
      </c>
      <c r="FI18" s="202">
        <f t="shared" si="13"/>
        <v>424.69595801352574</v>
      </c>
      <c r="FJ18" s="203">
        <f t="shared" si="14"/>
        <v>0</v>
      </c>
      <c r="FK18" s="204">
        <f t="shared" si="15"/>
        <v>0</v>
      </c>
      <c r="FL18" s="214">
        <v>0.05</v>
      </c>
      <c r="FM18" s="211">
        <f t="shared" si="16"/>
        <v>21.234797900676288</v>
      </c>
      <c r="FN18" s="212">
        <f t="shared" si="17"/>
        <v>0</v>
      </c>
      <c r="FO18" s="213">
        <f t="shared" si="18"/>
        <v>0</v>
      </c>
      <c r="FP18" s="219">
        <f t="shared" si="19"/>
        <v>445.93075591420205</v>
      </c>
      <c r="FQ18" s="220">
        <f t="shared" si="20"/>
        <v>0</v>
      </c>
      <c r="FR18" s="223">
        <f t="shared" si="21"/>
        <v>0</v>
      </c>
      <c r="FS18" s="228">
        <f t="shared" si="22"/>
        <v>1.4944060184792296</v>
      </c>
      <c r="FT18" s="229"/>
      <c r="FU18" s="244">
        <f t="shared" si="23"/>
        <v>1.4944060184792296</v>
      </c>
      <c r="FV18" s="245">
        <f t="shared" si="24"/>
        <v>445.93075591420205</v>
      </c>
      <c r="FW18" s="252">
        <v>1.1325000000000001</v>
      </c>
      <c r="FX18" s="257"/>
      <c r="FY18" s="261">
        <f t="shared" si="25"/>
        <v>1.3195638132266927</v>
      </c>
      <c r="FZ18" s="253"/>
      <c r="GA18" s="92"/>
      <c r="GB18" s="68" t="s">
        <v>1099</v>
      </c>
      <c r="GC18" s="85" t="s">
        <v>2362</v>
      </c>
      <c r="GD18" s="85" t="str">
        <f t="shared" si="26"/>
        <v>№2/26 від 20.02.2019</v>
      </c>
      <c r="GE18" s="85" t="s">
        <v>2372</v>
      </c>
      <c r="GF18" s="431">
        <v>1</v>
      </c>
      <c r="GG18" s="431">
        <v>3</v>
      </c>
    </row>
    <row r="19" spans="1:189" ht="15" hidden="1" customHeight="1" x14ac:dyDescent="0.25">
      <c r="A19" s="66" t="s">
        <v>112</v>
      </c>
      <c r="B19" s="155">
        <v>1</v>
      </c>
      <c r="C19" s="141">
        <f t="shared" si="9"/>
        <v>236.7</v>
      </c>
      <c r="D19" s="168">
        <v>236.7</v>
      </c>
      <c r="E19" s="168">
        <v>0</v>
      </c>
      <c r="F19" s="234"/>
      <c r="G19" s="235">
        <v>0</v>
      </c>
      <c r="H19" s="162">
        <f t="shared" si="10"/>
        <v>27.19</v>
      </c>
      <c r="I19" s="117">
        <v>0</v>
      </c>
      <c r="J19" s="117">
        <v>0</v>
      </c>
      <c r="K19" s="117">
        <v>0</v>
      </c>
      <c r="L19" s="117">
        <v>0</v>
      </c>
      <c r="M19" s="117">
        <v>0</v>
      </c>
      <c r="N19" s="117">
        <v>0</v>
      </c>
      <c r="O19" s="117">
        <v>0</v>
      </c>
      <c r="P19" s="117">
        <v>0</v>
      </c>
      <c r="Q19" s="117">
        <v>0</v>
      </c>
      <c r="R19" s="117">
        <v>0</v>
      </c>
      <c r="S19" s="117">
        <v>0</v>
      </c>
      <c r="T19" s="117">
        <v>0</v>
      </c>
      <c r="U19" s="117">
        <v>0</v>
      </c>
      <c r="V19" s="117">
        <v>0</v>
      </c>
      <c r="W19" s="117">
        <v>0</v>
      </c>
      <c r="X19" s="117">
        <v>0</v>
      </c>
      <c r="Y19" s="117">
        <v>0</v>
      </c>
      <c r="Z19" s="117">
        <v>0</v>
      </c>
      <c r="AA19" s="117">
        <v>0</v>
      </c>
      <c r="AB19" s="117">
        <v>0</v>
      </c>
      <c r="AC19" s="117">
        <v>0</v>
      </c>
      <c r="AD19" s="117">
        <v>0</v>
      </c>
      <c r="AE19" s="117">
        <v>0</v>
      </c>
      <c r="AF19" s="117">
        <v>0</v>
      </c>
      <c r="AG19" s="117">
        <v>0</v>
      </c>
      <c r="AH19" s="117">
        <v>0</v>
      </c>
      <c r="AI19" s="117">
        <v>0</v>
      </c>
      <c r="AJ19" s="117">
        <v>0</v>
      </c>
      <c r="AK19" s="117">
        <v>0</v>
      </c>
      <c r="AL19" s="117">
        <v>0</v>
      </c>
      <c r="AM19" s="117">
        <v>0</v>
      </c>
      <c r="AN19" s="117">
        <v>0</v>
      </c>
      <c r="AO19" s="117">
        <v>0</v>
      </c>
      <c r="AP19" s="117">
        <v>0</v>
      </c>
      <c r="AQ19" s="117">
        <v>0</v>
      </c>
      <c r="AR19" s="117">
        <v>0</v>
      </c>
      <c r="AS19" s="117">
        <v>0</v>
      </c>
      <c r="AT19" s="117">
        <v>0</v>
      </c>
      <c r="AU19" s="117">
        <v>0</v>
      </c>
      <c r="AV19" s="117">
        <v>0</v>
      </c>
      <c r="AW19" s="117">
        <v>0</v>
      </c>
      <c r="AX19" s="117">
        <v>27.19</v>
      </c>
      <c r="AY19" s="117"/>
      <c r="AZ19" s="117"/>
      <c r="BA19" s="117"/>
      <c r="BB19" s="117"/>
      <c r="BC19" s="117"/>
      <c r="BD19" s="117"/>
      <c r="BE19" s="117">
        <v>0</v>
      </c>
      <c r="BF19" s="117">
        <v>0</v>
      </c>
      <c r="BG19" s="117">
        <v>0</v>
      </c>
      <c r="BH19" s="117">
        <v>0</v>
      </c>
      <c r="BI19" s="117">
        <v>0</v>
      </c>
      <c r="BJ19" s="117">
        <v>0</v>
      </c>
      <c r="BK19" s="117">
        <v>0</v>
      </c>
      <c r="BL19" s="117">
        <v>12.44</v>
      </c>
      <c r="BM19" s="117">
        <v>2.7368000000000001</v>
      </c>
      <c r="BN19" s="117">
        <v>0.29013371833333301</v>
      </c>
      <c r="BO19" s="117">
        <v>7.0767427999999999</v>
      </c>
      <c r="BP19" s="117">
        <v>2.3628027358865098</v>
      </c>
      <c r="BQ19" s="117">
        <v>24.9064792542198</v>
      </c>
      <c r="BR19" s="433">
        <v>39.982392333333529</v>
      </c>
      <c r="BS19" s="433">
        <v>8.7961263133333087</v>
      </c>
      <c r="BT19" s="433">
        <v>73.730428710224999</v>
      </c>
      <c r="BU19" s="433">
        <v>0</v>
      </c>
      <c r="BV19" s="433">
        <v>22.744783526663308</v>
      </c>
      <c r="BW19" s="433">
        <v>15.224043533905359</v>
      </c>
      <c r="BX19" s="433">
        <v>160.47777441746049</v>
      </c>
      <c r="BY19" s="117">
        <v>0</v>
      </c>
      <c r="BZ19" s="117">
        <v>0</v>
      </c>
      <c r="CA19" s="117">
        <v>0</v>
      </c>
      <c r="CB19" s="117">
        <v>0</v>
      </c>
      <c r="CC19" s="117">
        <v>0</v>
      </c>
      <c r="CD19" s="117">
        <v>0</v>
      </c>
      <c r="CE19" s="117">
        <v>0</v>
      </c>
      <c r="CF19" s="117">
        <v>0</v>
      </c>
      <c r="CG19" s="117">
        <v>0</v>
      </c>
      <c r="CH19" s="117">
        <v>0</v>
      </c>
      <c r="CI19" s="117">
        <v>0</v>
      </c>
      <c r="CJ19" s="117">
        <v>0</v>
      </c>
      <c r="CK19" s="117">
        <v>0</v>
      </c>
      <c r="CL19" s="117">
        <v>0</v>
      </c>
      <c r="CM19" s="117">
        <v>0</v>
      </c>
      <c r="CN19" s="117">
        <v>0</v>
      </c>
      <c r="CO19" s="117">
        <v>0</v>
      </c>
      <c r="CP19" s="117">
        <v>0</v>
      </c>
      <c r="CQ19" s="117">
        <v>0</v>
      </c>
      <c r="CR19" s="117">
        <v>0</v>
      </c>
      <c r="CS19" s="117">
        <v>0</v>
      </c>
      <c r="CT19" s="117">
        <v>0</v>
      </c>
      <c r="CU19" s="117">
        <v>0</v>
      </c>
      <c r="CV19" s="117">
        <v>0</v>
      </c>
      <c r="CW19" s="117">
        <v>0</v>
      </c>
      <c r="CX19" s="117">
        <v>0</v>
      </c>
      <c r="CY19" s="117">
        <v>0</v>
      </c>
      <c r="CZ19" s="117">
        <v>0</v>
      </c>
      <c r="DA19" s="117">
        <v>0</v>
      </c>
      <c r="DB19" s="117">
        <v>0</v>
      </c>
      <c r="DC19" s="117">
        <v>0</v>
      </c>
      <c r="DD19" s="117">
        <v>0</v>
      </c>
      <c r="DE19" s="117">
        <v>0</v>
      </c>
      <c r="DF19" s="117">
        <v>0</v>
      </c>
      <c r="DG19" s="117">
        <v>0</v>
      </c>
      <c r="DH19" s="117">
        <v>0</v>
      </c>
      <c r="DI19" s="117">
        <v>0</v>
      </c>
      <c r="DJ19" s="117">
        <v>0</v>
      </c>
      <c r="DK19" s="117">
        <v>0</v>
      </c>
      <c r="DL19" s="117">
        <v>0</v>
      </c>
      <c r="DM19" s="117">
        <v>0</v>
      </c>
      <c r="DN19" s="117">
        <v>0</v>
      </c>
      <c r="DO19" s="117">
        <v>0</v>
      </c>
      <c r="DP19" s="117">
        <v>0</v>
      </c>
      <c r="DQ19" s="117">
        <v>0</v>
      </c>
      <c r="DR19" s="117">
        <v>0</v>
      </c>
      <c r="DS19" s="117">
        <v>0</v>
      </c>
      <c r="DT19" s="117">
        <v>0</v>
      </c>
      <c r="DU19" s="117">
        <v>0</v>
      </c>
      <c r="DV19" s="117">
        <v>0</v>
      </c>
      <c r="DW19" s="117">
        <v>6.34</v>
      </c>
      <c r="DX19" s="117">
        <v>1.3948</v>
      </c>
      <c r="DY19" s="117">
        <v>0.43772698989999997</v>
      </c>
      <c r="DZ19" s="117">
        <v>0</v>
      </c>
      <c r="EA19" s="117">
        <v>3.6066357999999998</v>
      </c>
      <c r="EB19" s="117">
        <v>1.2345740520094199</v>
      </c>
      <c r="EC19" s="117">
        <v>13.013736841909401</v>
      </c>
      <c r="ED19" s="117">
        <v>0</v>
      </c>
      <c r="EE19" s="117">
        <v>0</v>
      </c>
      <c r="EF19" s="117">
        <v>0</v>
      </c>
      <c r="EG19" s="117">
        <v>0</v>
      </c>
      <c r="EH19" s="117">
        <v>0</v>
      </c>
      <c r="EI19" s="117">
        <v>0</v>
      </c>
      <c r="EJ19" s="117">
        <v>0</v>
      </c>
      <c r="EK19" s="117">
        <v>5.65</v>
      </c>
      <c r="EL19" s="117">
        <v>1.2430000000000001</v>
      </c>
      <c r="EM19" s="117">
        <v>0.39012663337499998</v>
      </c>
      <c r="EN19" s="117">
        <v>0</v>
      </c>
      <c r="EO19" s="117">
        <v>3.2141155000000001</v>
      </c>
      <c r="EP19" s="117">
        <v>1.1002159479990301</v>
      </c>
      <c r="EQ19" s="117">
        <v>11.597458081374</v>
      </c>
      <c r="ER19" s="117">
        <v>0</v>
      </c>
      <c r="ES19" s="117">
        <v>0</v>
      </c>
      <c r="ET19" s="117">
        <v>0</v>
      </c>
      <c r="EU19" s="117">
        <v>0</v>
      </c>
      <c r="EV19" s="117">
        <v>0</v>
      </c>
      <c r="EW19" s="117">
        <v>0</v>
      </c>
      <c r="EX19" s="117">
        <v>0</v>
      </c>
      <c r="EY19" s="117">
        <v>2.8</v>
      </c>
      <c r="EZ19" s="117">
        <v>0.29346800000000001</v>
      </c>
      <c r="FA19" s="117">
        <v>3.09</v>
      </c>
      <c r="FB19" s="117">
        <v>0</v>
      </c>
      <c r="FC19" s="117">
        <v>0</v>
      </c>
      <c r="FD19" s="117">
        <v>0</v>
      </c>
      <c r="FE19" s="171">
        <v>124.33174322916669</v>
      </c>
      <c r="FF19" s="194">
        <f t="shared" si="8"/>
        <v>364.60719182413038</v>
      </c>
      <c r="FG19" s="195">
        <f t="shared" si="11"/>
        <v>0</v>
      </c>
      <c r="FH19" s="196">
        <f t="shared" si="12"/>
        <v>0</v>
      </c>
      <c r="FI19" s="202">
        <f t="shared" si="13"/>
        <v>437.52863018895647</v>
      </c>
      <c r="FJ19" s="203">
        <f t="shared" si="14"/>
        <v>0</v>
      </c>
      <c r="FK19" s="204">
        <f t="shared" si="15"/>
        <v>0</v>
      </c>
      <c r="FL19" s="214">
        <v>0.05</v>
      </c>
      <c r="FM19" s="211">
        <f t="shared" si="16"/>
        <v>21.876431509447826</v>
      </c>
      <c r="FN19" s="212">
        <f t="shared" si="17"/>
        <v>0</v>
      </c>
      <c r="FO19" s="213">
        <f t="shared" si="18"/>
        <v>0</v>
      </c>
      <c r="FP19" s="219">
        <f t="shared" si="19"/>
        <v>459.40506169840432</v>
      </c>
      <c r="FQ19" s="220">
        <f t="shared" si="20"/>
        <v>0</v>
      </c>
      <c r="FR19" s="223">
        <f t="shared" si="21"/>
        <v>0</v>
      </c>
      <c r="FS19" s="228">
        <f t="shared" si="22"/>
        <v>1.9408747853755992</v>
      </c>
      <c r="FT19" s="229"/>
      <c r="FU19" s="244">
        <f t="shared" si="23"/>
        <v>1.9408747853755992</v>
      </c>
      <c r="FV19" s="245">
        <f t="shared" si="24"/>
        <v>459.40506169840432</v>
      </c>
      <c r="FW19" s="252">
        <v>1.3748</v>
      </c>
      <c r="FX19" s="257"/>
      <c r="FY19" s="261">
        <f t="shared" si="25"/>
        <v>1.4117506440031999</v>
      </c>
      <c r="FZ19" s="253"/>
      <c r="GA19" s="92"/>
      <c r="GB19" s="68" t="s">
        <v>1100</v>
      </c>
      <c r="GC19" s="85" t="s">
        <v>2362</v>
      </c>
      <c r="GD19" s="85" t="str">
        <f t="shared" si="26"/>
        <v>№2/27 від 20.02.2019</v>
      </c>
      <c r="GE19" s="85" t="s">
        <v>2373</v>
      </c>
      <c r="GF19" s="431">
        <v>1</v>
      </c>
      <c r="GG19" s="431">
        <v>3</v>
      </c>
    </row>
    <row r="20" spans="1:189" ht="15" hidden="1" customHeight="1" x14ac:dyDescent="0.25">
      <c r="A20" s="66" t="s">
        <v>113</v>
      </c>
      <c r="B20" s="155">
        <v>1</v>
      </c>
      <c r="C20" s="141">
        <f t="shared" si="9"/>
        <v>315.7</v>
      </c>
      <c r="D20" s="168">
        <v>315.7</v>
      </c>
      <c r="E20" s="168">
        <v>0</v>
      </c>
      <c r="F20" s="234"/>
      <c r="G20" s="235">
        <v>0</v>
      </c>
      <c r="H20" s="162">
        <f t="shared" si="10"/>
        <v>23.1</v>
      </c>
      <c r="I20" s="117">
        <v>0</v>
      </c>
      <c r="J20" s="117">
        <v>0</v>
      </c>
      <c r="K20" s="117">
        <v>0</v>
      </c>
      <c r="L20" s="117">
        <v>0</v>
      </c>
      <c r="M20" s="117">
        <v>0</v>
      </c>
      <c r="N20" s="117">
        <v>0</v>
      </c>
      <c r="O20" s="117">
        <v>0</v>
      </c>
      <c r="P20" s="117">
        <v>0</v>
      </c>
      <c r="Q20" s="117">
        <v>0</v>
      </c>
      <c r="R20" s="117">
        <v>0</v>
      </c>
      <c r="S20" s="117">
        <v>0</v>
      </c>
      <c r="T20" s="117">
        <v>0</v>
      </c>
      <c r="U20" s="117">
        <v>0</v>
      </c>
      <c r="V20" s="117">
        <v>0</v>
      </c>
      <c r="W20" s="117">
        <v>0</v>
      </c>
      <c r="X20" s="117">
        <v>0</v>
      </c>
      <c r="Y20" s="117">
        <v>0</v>
      </c>
      <c r="Z20" s="117">
        <v>0</v>
      </c>
      <c r="AA20" s="117">
        <v>0</v>
      </c>
      <c r="AB20" s="117">
        <v>0</v>
      </c>
      <c r="AC20" s="117">
        <v>0</v>
      </c>
      <c r="AD20" s="117">
        <v>0</v>
      </c>
      <c r="AE20" s="117">
        <v>0</v>
      </c>
      <c r="AF20" s="117">
        <v>0</v>
      </c>
      <c r="AG20" s="117">
        <v>0</v>
      </c>
      <c r="AH20" s="117">
        <v>0</v>
      </c>
      <c r="AI20" s="117">
        <v>0</v>
      </c>
      <c r="AJ20" s="117">
        <v>0</v>
      </c>
      <c r="AK20" s="117">
        <v>0</v>
      </c>
      <c r="AL20" s="117">
        <v>0</v>
      </c>
      <c r="AM20" s="117">
        <v>0</v>
      </c>
      <c r="AN20" s="117">
        <v>0</v>
      </c>
      <c r="AO20" s="117">
        <v>0</v>
      </c>
      <c r="AP20" s="117">
        <v>0</v>
      </c>
      <c r="AQ20" s="117">
        <v>0</v>
      </c>
      <c r="AR20" s="117">
        <v>0</v>
      </c>
      <c r="AS20" s="117">
        <v>0</v>
      </c>
      <c r="AT20" s="117">
        <v>0</v>
      </c>
      <c r="AU20" s="117">
        <v>0</v>
      </c>
      <c r="AV20" s="117">
        <v>0</v>
      </c>
      <c r="AW20" s="117">
        <v>0</v>
      </c>
      <c r="AX20" s="117">
        <v>23.1</v>
      </c>
      <c r="AY20" s="117"/>
      <c r="AZ20" s="117"/>
      <c r="BA20" s="117"/>
      <c r="BB20" s="117"/>
      <c r="BC20" s="117"/>
      <c r="BD20" s="117"/>
      <c r="BE20" s="117">
        <v>0</v>
      </c>
      <c r="BF20" s="117">
        <v>0</v>
      </c>
      <c r="BG20" s="117">
        <v>0</v>
      </c>
      <c r="BH20" s="117">
        <v>0</v>
      </c>
      <c r="BI20" s="117">
        <v>0</v>
      </c>
      <c r="BJ20" s="117">
        <v>0</v>
      </c>
      <c r="BK20" s="117">
        <v>0</v>
      </c>
      <c r="BL20" s="117">
        <v>12.44</v>
      </c>
      <c r="BM20" s="117">
        <v>2.7368000000000001</v>
      </c>
      <c r="BN20" s="117">
        <v>0.29013371833333301</v>
      </c>
      <c r="BO20" s="117">
        <v>7.0767427999999999</v>
      </c>
      <c r="BP20" s="117">
        <v>2.3628027358865098</v>
      </c>
      <c r="BQ20" s="117">
        <v>24.9064792542198</v>
      </c>
      <c r="BR20" s="117">
        <v>51.655548888888802</v>
      </c>
      <c r="BS20" s="117">
        <v>11.3642207555555</v>
      </c>
      <c r="BT20" s="117">
        <v>94.672407205083303</v>
      </c>
      <c r="BU20" s="117">
        <v>0</v>
      </c>
      <c r="BV20" s="117">
        <v>29.385292096422202</v>
      </c>
      <c r="BW20" s="117">
        <v>19.607589520225002</v>
      </c>
      <c r="BX20" s="117">
        <v>206.68505846617501</v>
      </c>
      <c r="BY20" s="117">
        <v>0</v>
      </c>
      <c r="BZ20" s="117">
        <v>0</v>
      </c>
      <c r="CA20" s="117">
        <v>0</v>
      </c>
      <c r="CB20" s="117">
        <v>0</v>
      </c>
      <c r="CC20" s="117">
        <v>0</v>
      </c>
      <c r="CD20" s="117">
        <v>0</v>
      </c>
      <c r="CE20" s="117">
        <v>0</v>
      </c>
      <c r="CF20" s="117">
        <v>0</v>
      </c>
      <c r="CG20" s="117">
        <v>0</v>
      </c>
      <c r="CH20" s="117">
        <v>0</v>
      </c>
      <c r="CI20" s="117">
        <v>0</v>
      </c>
      <c r="CJ20" s="117">
        <v>0</v>
      </c>
      <c r="CK20" s="117">
        <v>0</v>
      </c>
      <c r="CL20" s="117">
        <v>0</v>
      </c>
      <c r="CM20" s="117">
        <v>0</v>
      </c>
      <c r="CN20" s="117">
        <v>0</v>
      </c>
      <c r="CO20" s="117">
        <v>0</v>
      </c>
      <c r="CP20" s="117">
        <v>0</v>
      </c>
      <c r="CQ20" s="117">
        <v>0</v>
      </c>
      <c r="CR20" s="117">
        <v>0</v>
      </c>
      <c r="CS20" s="117">
        <v>0</v>
      </c>
      <c r="CT20" s="117">
        <v>0</v>
      </c>
      <c r="CU20" s="117">
        <v>0</v>
      </c>
      <c r="CV20" s="117">
        <v>0</v>
      </c>
      <c r="CW20" s="117">
        <v>0</v>
      </c>
      <c r="CX20" s="117">
        <v>0</v>
      </c>
      <c r="CY20" s="117">
        <v>0</v>
      </c>
      <c r="CZ20" s="117">
        <v>0</v>
      </c>
      <c r="DA20" s="117">
        <v>0</v>
      </c>
      <c r="DB20" s="117">
        <v>0</v>
      </c>
      <c r="DC20" s="117">
        <v>0</v>
      </c>
      <c r="DD20" s="117">
        <v>0</v>
      </c>
      <c r="DE20" s="117">
        <v>0</v>
      </c>
      <c r="DF20" s="117">
        <v>0</v>
      </c>
      <c r="DG20" s="117">
        <v>0</v>
      </c>
      <c r="DH20" s="117">
        <v>0</v>
      </c>
      <c r="DI20" s="117">
        <v>0</v>
      </c>
      <c r="DJ20" s="117">
        <v>0</v>
      </c>
      <c r="DK20" s="117">
        <v>0</v>
      </c>
      <c r="DL20" s="117">
        <v>0</v>
      </c>
      <c r="DM20" s="117">
        <v>0</v>
      </c>
      <c r="DN20" s="117">
        <v>0</v>
      </c>
      <c r="DO20" s="117">
        <v>0</v>
      </c>
      <c r="DP20" s="117">
        <v>0</v>
      </c>
      <c r="DQ20" s="117">
        <v>0</v>
      </c>
      <c r="DR20" s="117">
        <v>0</v>
      </c>
      <c r="DS20" s="117">
        <v>0</v>
      </c>
      <c r="DT20" s="117">
        <v>0</v>
      </c>
      <c r="DU20" s="117">
        <v>0</v>
      </c>
      <c r="DV20" s="117">
        <v>0</v>
      </c>
      <c r="DW20" s="117">
        <v>9.51</v>
      </c>
      <c r="DX20" s="117">
        <v>2.0922000000000001</v>
      </c>
      <c r="DY20" s="117">
        <v>0.65659048485000004</v>
      </c>
      <c r="DZ20" s="117">
        <v>0</v>
      </c>
      <c r="EA20" s="117">
        <v>5.4099537</v>
      </c>
      <c r="EB20" s="117">
        <v>1.85186107801413</v>
      </c>
      <c r="EC20" s="117">
        <v>19.520605262864098</v>
      </c>
      <c r="ED20" s="117">
        <v>0</v>
      </c>
      <c r="EE20" s="117">
        <v>0</v>
      </c>
      <c r="EF20" s="117">
        <v>0</v>
      </c>
      <c r="EG20" s="117">
        <v>0</v>
      </c>
      <c r="EH20" s="117">
        <v>0</v>
      </c>
      <c r="EI20" s="117">
        <v>0</v>
      </c>
      <c r="EJ20" s="117">
        <v>0</v>
      </c>
      <c r="EK20" s="117">
        <v>8.48</v>
      </c>
      <c r="EL20" s="117">
        <v>1.8655999999999999</v>
      </c>
      <c r="EM20" s="117">
        <v>0.58543531272500005</v>
      </c>
      <c r="EN20" s="117">
        <v>0</v>
      </c>
      <c r="EO20" s="117">
        <v>4.8240176000000003</v>
      </c>
      <c r="EP20" s="117">
        <v>1.6512870957827099</v>
      </c>
      <c r="EQ20" s="117">
        <v>17.406340008507701</v>
      </c>
      <c r="ER20" s="117">
        <v>0</v>
      </c>
      <c r="ES20" s="117">
        <v>0</v>
      </c>
      <c r="ET20" s="117">
        <v>0</v>
      </c>
      <c r="EU20" s="117">
        <v>0</v>
      </c>
      <c r="EV20" s="117">
        <v>0</v>
      </c>
      <c r="EW20" s="117">
        <v>0</v>
      </c>
      <c r="EX20" s="117">
        <v>0</v>
      </c>
      <c r="EY20" s="117">
        <v>0</v>
      </c>
      <c r="EZ20" s="117">
        <v>0</v>
      </c>
      <c r="FA20" s="117">
        <v>0</v>
      </c>
      <c r="FB20" s="117">
        <v>0</v>
      </c>
      <c r="FC20" s="117">
        <v>0</v>
      </c>
      <c r="FD20" s="117">
        <v>0</v>
      </c>
      <c r="FE20" s="171">
        <v>117.14704895833331</v>
      </c>
      <c r="FF20" s="194">
        <f t="shared" si="8"/>
        <v>408.7655319500999</v>
      </c>
      <c r="FG20" s="195">
        <f t="shared" si="11"/>
        <v>0</v>
      </c>
      <c r="FH20" s="196">
        <f t="shared" si="12"/>
        <v>0</v>
      </c>
      <c r="FI20" s="202">
        <f t="shared" si="13"/>
        <v>490.51863834011988</v>
      </c>
      <c r="FJ20" s="203">
        <f t="shared" si="14"/>
        <v>0</v>
      </c>
      <c r="FK20" s="204">
        <f t="shared" si="15"/>
        <v>0</v>
      </c>
      <c r="FL20" s="214">
        <v>0.05</v>
      </c>
      <c r="FM20" s="211">
        <f t="shared" si="16"/>
        <v>24.525931917005995</v>
      </c>
      <c r="FN20" s="212">
        <f t="shared" si="17"/>
        <v>0</v>
      </c>
      <c r="FO20" s="213">
        <f t="shared" si="18"/>
        <v>0</v>
      </c>
      <c r="FP20" s="219">
        <f t="shared" si="19"/>
        <v>515.04457025712588</v>
      </c>
      <c r="FQ20" s="220">
        <f t="shared" si="20"/>
        <v>0</v>
      </c>
      <c r="FR20" s="223">
        <f t="shared" si="21"/>
        <v>0</v>
      </c>
      <c r="FS20" s="228">
        <f t="shared" si="22"/>
        <v>1.6314367128828822</v>
      </c>
      <c r="FT20" s="229"/>
      <c r="FU20" s="244">
        <f t="shared" si="23"/>
        <v>1.6314367128828822</v>
      </c>
      <c r="FV20" s="245">
        <f t="shared" si="24"/>
        <v>515.04457025712588</v>
      </c>
      <c r="FW20" s="252">
        <v>1.1165</v>
      </c>
      <c r="FX20" s="257"/>
      <c r="FY20" s="261">
        <f t="shared" si="25"/>
        <v>1.4612061915655012</v>
      </c>
      <c r="FZ20" s="253"/>
      <c r="GA20" s="92"/>
      <c r="GB20" s="68" t="s">
        <v>1101</v>
      </c>
      <c r="GC20" s="85" t="s">
        <v>2362</v>
      </c>
      <c r="GD20" s="85" t="str">
        <f t="shared" si="26"/>
        <v>№2/28 від 20.02.2019</v>
      </c>
      <c r="GE20" s="85" t="s">
        <v>2374</v>
      </c>
      <c r="GF20" s="431">
        <v>1</v>
      </c>
      <c r="GG20" s="431">
        <v>3</v>
      </c>
    </row>
    <row r="21" spans="1:189" ht="15" hidden="1" customHeight="1" x14ac:dyDescent="0.25">
      <c r="A21" s="66" t="s">
        <v>114</v>
      </c>
      <c r="B21" s="155">
        <v>1</v>
      </c>
      <c r="C21" s="141">
        <f t="shared" si="9"/>
        <v>239.9</v>
      </c>
      <c r="D21" s="168">
        <v>239.9</v>
      </c>
      <c r="E21" s="168">
        <v>0</v>
      </c>
      <c r="F21" s="234"/>
      <c r="G21" s="235">
        <v>0</v>
      </c>
      <c r="H21" s="162">
        <f t="shared" si="10"/>
        <v>31.24</v>
      </c>
      <c r="I21" s="117">
        <v>0</v>
      </c>
      <c r="J21" s="117">
        <v>0</v>
      </c>
      <c r="K21" s="117">
        <v>0</v>
      </c>
      <c r="L21" s="117">
        <v>0</v>
      </c>
      <c r="M21" s="117">
        <v>0</v>
      </c>
      <c r="N21" s="117">
        <v>0</v>
      </c>
      <c r="O21" s="117">
        <v>0</v>
      </c>
      <c r="P21" s="117">
        <v>0</v>
      </c>
      <c r="Q21" s="117">
        <v>0</v>
      </c>
      <c r="R21" s="117">
        <v>0</v>
      </c>
      <c r="S21" s="117">
        <v>0</v>
      </c>
      <c r="T21" s="117">
        <v>0</v>
      </c>
      <c r="U21" s="117">
        <v>0</v>
      </c>
      <c r="V21" s="117">
        <v>0</v>
      </c>
      <c r="W21" s="117">
        <v>0</v>
      </c>
      <c r="X21" s="117">
        <v>0</v>
      </c>
      <c r="Y21" s="117">
        <v>0</v>
      </c>
      <c r="Z21" s="117">
        <v>0</v>
      </c>
      <c r="AA21" s="117">
        <v>0</v>
      </c>
      <c r="AB21" s="117">
        <v>0</v>
      </c>
      <c r="AC21" s="117">
        <v>0</v>
      </c>
      <c r="AD21" s="117">
        <v>0</v>
      </c>
      <c r="AE21" s="117">
        <v>0</v>
      </c>
      <c r="AF21" s="117">
        <v>0</v>
      </c>
      <c r="AG21" s="117">
        <v>0</v>
      </c>
      <c r="AH21" s="117">
        <v>0</v>
      </c>
      <c r="AI21" s="117">
        <v>0</v>
      </c>
      <c r="AJ21" s="117">
        <v>0</v>
      </c>
      <c r="AK21" s="117">
        <v>0</v>
      </c>
      <c r="AL21" s="117">
        <v>0</v>
      </c>
      <c r="AM21" s="117">
        <v>0</v>
      </c>
      <c r="AN21" s="117">
        <v>0</v>
      </c>
      <c r="AO21" s="117">
        <v>0</v>
      </c>
      <c r="AP21" s="117">
        <v>0</v>
      </c>
      <c r="AQ21" s="117">
        <v>0</v>
      </c>
      <c r="AR21" s="117">
        <v>0</v>
      </c>
      <c r="AS21" s="117">
        <v>0</v>
      </c>
      <c r="AT21" s="117">
        <v>0</v>
      </c>
      <c r="AU21" s="117">
        <v>0</v>
      </c>
      <c r="AV21" s="117">
        <v>0</v>
      </c>
      <c r="AW21" s="117">
        <v>0</v>
      </c>
      <c r="AX21" s="117">
        <v>31.24</v>
      </c>
      <c r="AY21" s="117"/>
      <c r="AZ21" s="117"/>
      <c r="BA21" s="117"/>
      <c r="BB21" s="117"/>
      <c r="BC21" s="117"/>
      <c r="BD21" s="117"/>
      <c r="BE21" s="117">
        <v>0</v>
      </c>
      <c r="BF21" s="117">
        <v>0</v>
      </c>
      <c r="BG21" s="117">
        <v>0</v>
      </c>
      <c r="BH21" s="117">
        <v>0</v>
      </c>
      <c r="BI21" s="117">
        <v>0</v>
      </c>
      <c r="BJ21" s="117">
        <v>0</v>
      </c>
      <c r="BK21" s="117">
        <v>0</v>
      </c>
      <c r="BL21" s="117">
        <v>12.44</v>
      </c>
      <c r="BM21" s="117">
        <v>2.7368000000000001</v>
      </c>
      <c r="BN21" s="117">
        <v>0.29013371833333301</v>
      </c>
      <c r="BO21" s="117">
        <v>7.0767427999999999</v>
      </c>
      <c r="BP21" s="117">
        <v>2.3628027358865098</v>
      </c>
      <c r="BQ21" s="117">
        <v>24.9064792542198</v>
      </c>
      <c r="BR21" s="117">
        <v>54.15517888888813</v>
      </c>
      <c r="BS21" s="117">
        <v>11.9141393555555</v>
      </c>
      <c r="BT21" s="117">
        <v>99.549237205083301</v>
      </c>
      <c r="BU21" s="117">
        <v>0</v>
      </c>
      <c r="BV21" s="117">
        <v>30.8072566145221</v>
      </c>
      <c r="BW21" s="117">
        <v>20.587389362433001</v>
      </c>
      <c r="BX21" s="117">
        <v>217.013201426482</v>
      </c>
      <c r="BY21" s="117">
        <v>0</v>
      </c>
      <c r="BZ21" s="117">
        <v>0</v>
      </c>
      <c r="CA21" s="117">
        <v>0</v>
      </c>
      <c r="CB21" s="117">
        <v>0</v>
      </c>
      <c r="CC21" s="117">
        <v>0</v>
      </c>
      <c r="CD21" s="117">
        <v>0</v>
      </c>
      <c r="CE21" s="117">
        <v>0</v>
      </c>
      <c r="CF21" s="117">
        <v>0</v>
      </c>
      <c r="CG21" s="117">
        <v>0</v>
      </c>
      <c r="CH21" s="117">
        <v>0</v>
      </c>
      <c r="CI21" s="117">
        <v>0</v>
      </c>
      <c r="CJ21" s="117">
        <v>0</v>
      </c>
      <c r="CK21" s="117">
        <v>0</v>
      </c>
      <c r="CL21" s="117">
        <v>0</v>
      </c>
      <c r="CM21" s="117">
        <v>0</v>
      </c>
      <c r="CN21" s="117">
        <v>0</v>
      </c>
      <c r="CO21" s="117">
        <v>0</v>
      </c>
      <c r="CP21" s="117">
        <v>0</v>
      </c>
      <c r="CQ21" s="117">
        <v>0</v>
      </c>
      <c r="CR21" s="117">
        <v>0</v>
      </c>
      <c r="CS21" s="117">
        <v>0</v>
      </c>
      <c r="CT21" s="117">
        <v>0</v>
      </c>
      <c r="CU21" s="117">
        <v>0</v>
      </c>
      <c r="CV21" s="117">
        <v>0</v>
      </c>
      <c r="CW21" s="117">
        <v>0</v>
      </c>
      <c r="CX21" s="117">
        <v>0</v>
      </c>
      <c r="CY21" s="117">
        <v>0</v>
      </c>
      <c r="CZ21" s="117">
        <v>0</v>
      </c>
      <c r="DA21" s="117">
        <v>0</v>
      </c>
      <c r="DB21" s="117">
        <v>0</v>
      </c>
      <c r="DC21" s="117">
        <v>0</v>
      </c>
      <c r="DD21" s="117">
        <v>0</v>
      </c>
      <c r="DE21" s="117">
        <v>0</v>
      </c>
      <c r="DF21" s="117">
        <v>0</v>
      </c>
      <c r="DG21" s="117">
        <v>0</v>
      </c>
      <c r="DH21" s="117">
        <v>0</v>
      </c>
      <c r="DI21" s="117">
        <v>0</v>
      </c>
      <c r="DJ21" s="117">
        <v>0</v>
      </c>
      <c r="DK21" s="117">
        <v>0</v>
      </c>
      <c r="DL21" s="117">
        <v>0</v>
      </c>
      <c r="DM21" s="117">
        <v>0</v>
      </c>
      <c r="DN21" s="117">
        <v>0</v>
      </c>
      <c r="DO21" s="117">
        <v>0</v>
      </c>
      <c r="DP21" s="117">
        <v>0</v>
      </c>
      <c r="DQ21" s="117">
        <v>0</v>
      </c>
      <c r="DR21" s="117">
        <v>0</v>
      </c>
      <c r="DS21" s="117">
        <v>0</v>
      </c>
      <c r="DT21" s="117">
        <v>0</v>
      </c>
      <c r="DU21" s="117">
        <v>0</v>
      </c>
      <c r="DV21" s="117">
        <v>0</v>
      </c>
      <c r="DW21" s="117">
        <v>6.34</v>
      </c>
      <c r="DX21" s="117">
        <v>1.3948</v>
      </c>
      <c r="DY21" s="117">
        <v>0.43772698989999997</v>
      </c>
      <c r="DZ21" s="117">
        <v>0</v>
      </c>
      <c r="EA21" s="117">
        <v>3.6066357999999998</v>
      </c>
      <c r="EB21" s="117">
        <v>1.2345740520094199</v>
      </c>
      <c r="EC21" s="117">
        <v>13.013736841909401</v>
      </c>
      <c r="ED21" s="117">
        <v>0</v>
      </c>
      <c r="EE21" s="117">
        <v>0</v>
      </c>
      <c r="EF21" s="117">
        <v>0</v>
      </c>
      <c r="EG21" s="117">
        <v>0</v>
      </c>
      <c r="EH21" s="117">
        <v>0</v>
      </c>
      <c r="EI21" s="117">
        <v>0</v>
      </c>
      <c r="EJ21" s="117">
        <v>0</v>
      </c>
      <c r="EK21" s="117">
        <v>5.65</v>
      </c>
      <c r="EL21" s="117">
        <v>1.2430000000000001</v>
      </c>
      <c r="EM21" s="117">
        <v>0.39012663337499998</v>
      </c>
      <c r="EN21" s="117">
        <v>0</v>
      </c>
      <c r="EO21" s="117">
        <v>3.2141155000000001</v>
      </c>
      <c r="EP21" s="117">
        <v>1.1002159479990301</v>
      </c>
      <c r="EQ21" s="117">
        <v>11.597458081374</v>
      </c>
      <c r="ER21" s="117">
        <v>0</v>
      </c>
      <c r="ES21" s="117">
        <v>0</v>
      </c>
      <c r="ET21" s="117">
        <v>0</v>
      </c>
      <c r="EU21" s="117">
        <v>0</v>
      </c>
      <c r="EV21" s="117">
        <v>0</v>
      </c>
      <c r="EW21" s="117">
        <v>0</v>
      </c>
      <c r="EX21" s="117">
        <v>0</v>
      </c>
      <c r="EY21" s="117">
        <v>28</v>
      </c>
      <c r="EZ21" s="117">
        <v>2.9346800000000002</v>
      </c>
      <c r="FA21" s="117">
        <v>30.93</v>
      </c>
      <c r="FB21" s="117">
        <v>0</v>
      </c>
      <c r="FC21" s="117">
        <v>0</v>
      </c>
      <c r="FD21" s="117">
        <v>0</v>
      </c>
      <c r="FE21" s="171">
        <v>37.141216145833333</v>
      </c>
      <c r="FF21" s="194">
        <f t="shared" si="8"/>
        <v>365.84209174981851</v>
      </c>
      <c r="FG21" s="195">
        <f t="shared" si="11"/>
        <v>0</v>
      </c>
      <c r="FH21" s="196">
        <f t="shared" si="12"/>
        <v>0</v>
      </c>
      <c r="FI21" s="202">
        <f t="shared" si="13"/>
        <v>439.01051009978221</v>
      </c>
      <c r="FJ21" s="203">
        <f t="shared" si="14"/>
        <v>0</v>
      </c>
      <c r="FK21" s="204">
        <f t="shared" si="15"/>
        <v>0</v>
      </c>
      <c r="FL21" s="214">
        <v>0.05</v>
      </c>
      <c r="FM21" s="211">
        <f t="shared" si="16"/>
        <v>21.950525504989113</v>
      </c>
      <c r="FN21" s="212">
        <f t="shared" si="17"/>
        <v>0</v>
      </c>
      <c r="FO21" s="213">
        <f t="shared" si="18"/>
        <v>0</v>
      </c>
      <c r="FP21" s="219">
        <f t="shared" si="19"/>
        <v>460.96103560477133</v>
      </c>
      <c r="FQ21" s="220">
        <f t="shared" si="20"/>
        <v>0</v>
      </c>
      <c r="FR21" s="223">
        <f t="shared" si="21"/>
        <v>0</v>
      </c>
      <c r="FS21" s="228">
        <f t="shared" si="22"/>
        <v>1.9214715948510683</v>
      </c>
      <c r="FT21" s="229"/>
      <c r="FU21" s="244">
        <f t="shared" si="23"/>
        <v>1.9214715948510683</v>
      </c>
      <c r="FV21" s="245">
        <f t="shared" si="24"/>
        <v>460.96103560477133</v>
      </c>
      <c r="FW21" s="252">
        <v>1.4064000000000001</v>
      </c>
      <c r="FX21" s="257"/>
      <c r="FY21" s="261">
        <f t="shared" si="25"/>
        <v>1.3662340691489392</v>
      </c>
      <c r="FZ21" s="253"/>
      <c r="GA21" s="92"/>
      <c r="GB21" s="68" t="s">
        <v>1102</v>
      </c>
      <c r="GC21" s="85" t="s">
        <v>2362</v>
      </c>
      <c r="GD21" s="85" t="str">
        <f t="shared" si="26"/>
        <v>№2/29 від 20.02.2019</v>
      </c>
      <c r="GE21" s="85" t="s">
        <v>2375</v>
      </c>
      <c r="GF21" s="431">
        <v>1</v>
      </c>
      <c r="GG21" s="431">
        <v>3</v>
      </c>
    </row>
    <row r="22" spans="1:189" ht="15" hidden="1" customHeight="1" x14ac:dyDescent="0.25">
      <c r="A22" s="66" t="s">
        <v>115</v>
      </c>
      <c r="B22" s="155">
        <v>1</v>
      </c>
      <c r="C22" s="141">
        <f t="shared" si="9"/>
        <v>239.8</v>
      </c>
      <c r="D22" s="168">
        <v>239.8</v>
      </c>
      <c r="E22" s="168">
        <v>0</v>
      </c>
      <c r="F22" s="234"/>
      <c r="G22" s="235">
        <v>0</v>
      </c>
      <c r="H22" s="162">
        <f t="shared" si="10"/>
        <v>38.46</v>
      </c>
      <c r="I22" s="117">
        <v>0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17">
        <v>0</v>
      </c>
      <c r="P22" s="117">
        <v>0</v>
      </c>
      <c r="Q22" s="117">
        <v>0</v>
      </c>
      <c r="R22" s="117">
        <v>0</v>
      </c>
      <c r="S22" s="117">
        <v>0</v>
      </c>
      <c r="T22" s="117">
        <v>0</v>
      </c>
      <c r="U22" s="117">
        <v>0</v>
      </c>
      <c r="V22" s="117">
        <v>0</v>
      </c>
      <c r="W22" s="117">
        <v>0</v>
      </c>
      <c r="X22" s="117">
        <v>0</v>
      </c>
      <c r="Y22" s="117">
        <v>0</v>
      </c>
      <c r="Z22" s="117">
        <v>0</v>
      </c>
      <c r="AA22" s="117">
        <v>0</v>
      </c>
      <c r="AB22" s="117">
        <v>0</v>
      </c>
      <c r="AC22" s="117">
        <v>0</v>
      </c>
      <c r="AD22" s="117">
        <v>0</v>
      </c>
      <c r="AE22" s="117">
        <v>0</v>
      </c>
      <c r="AF22" s="117">
        <v>0</v>
      </c>
      <c r="AG22" s="117">
        <v>0</v>
      </c>
      <c r="AH22" s="117">
        <v>0</v>
      </c>
      <c r="AI22" s="117">
        <v>0</v>
      </c>
      <c r="AJ22" s="117">
        <v>0</v>
      </c>
      <c r="AK22" s="117">
        <v>0</v>
      </c>
      <c r="AL22" s="117">
        <v>0</v>
      </c>
      <c r="AM22" s="117">
        <v>0</v>
      </c>
      <c r="AN22" s="117">
        <v>0</v>
      </c>
      <c r="AO22" s="117">
        <v>0</v>
      </c>
      <c r="AP22" s="117">
        <v>0</v>
      </c>
      <c r="AQ22" s="117">
        <v>0</v>
      </c>
      <c r="AR22" s="117">
        <v>0</v>
      </c>
      <c r="AS22" s="117">
        <v>0</v>
      </c>
      <c r="AT22" s="117">
        <v>0</v>
      </c>
      <c r="AU22" s="117">
        <v>0</v>
      </c>
      <c r="AV22" s="117">
        <v>0</v>
      </c>
      <c r="AW22" s="117">
        <v>0</v>
      </c>
      <c r="AX22" s="117">
        <v>38.46</v>
      </c>
      <c r="AY22" s="117"/>
      <c r="AZ22" s="117"/>
      <c r="BA22" s="117"/>
      <c r="BB22" s="117"/>
      <c r="BC22" s="117"/>
      <c r="BD22" s="117"/>
      <c r="BE22" s="117">
        <v>0</v>
      </c>
      <c r="BF22" s="117">
        <v>0</v>
      </c>
      <c r="BG22" s="117">
        <v>0</v>
      </c>
      <c r="BH22" s="117">
        <v>0</v>
      </c>
      <c r="BI22" s="117">
        <v>0</v>
      </c>
      <c r="BJ22" s="117">
        <v>0</v>
      </c>
      <c r="BK22" s="117">
        <v>0</v>
      </c>
      <c r="BL22" s="117">
        <v>12.44</v>
      </c>
      <c r="BM22" s="117">
        <v>2.7368000000000001</v>
      </c>
      <c r="BN22" s="117">
        <v>0.29013371833333301</v>
      </c>
      <c r="BO22" s="117">
        <v>7.0767427999999999</v>
      </c>
      <c r="BP22" s="117">
        <v>2.3628027358865098</v>
      </c>
      <c r="BQ22" s="117">
        <v>24.9064792542198</v>
      </c>
      <c r="BR22" s="433">
        <v>35.344189999999926</v>
      </c>
      <c r="BS22" s="433">
        <v>7.7757217999999995</v>
      </c>
      <c r="BT22" s="433">
        <v>64.681199710225002</v>
      </c>
      <c r="BU22" s="433">
        <v>0</v>
      </c>
      <c r="BV22" s="433">
        <v>20.106249365299931</v>
      </c>
      <c r="BW22" s="433">
        <v>13.405970493363769</v>
      </c>
      <c r="BX22" s="433">
        <v>141.31333136888867</v>
      </c>
      <c r="BY22" s="117">
        <v>0</v>
      </c>
      <c r="BZ22" s="117">
        <v>0</v>
      </c>
      <c r="CA22" s="117">
        <v>0</v>
      </c>
      <c r="CB22" s="117">
        <v>0</v>
      </c>
      <c r="CC22" s="117">
        <v>0</v>
      </c>
      <c r="CD22" s="117">
        <v>0</v>
      </c>
      <c r="CE22" s="117">
        <v>0</v>
      </c>
      <c r="CF22" s="117">
        <v>0</v>
      </c>
      <c r="CG22" s="117">
        <v>0</v>
      </c>
      <c r="CH22" s="117">
        <v>0</v>
      </c>
      <c r="CI22" s="117">
        <v>0</v>
      </c>
      <c r="CJ22" s="117">
        <v>0</v>
      </c>
      <c r="CK22" s="117">
        <v>0</v>
      </c>
      <c r="CL22" s="117">
        <v>0</v>
      </c>
      <c r="CM22" s="117">
        <v>0</v>
      </c>
      <c r="CN22" s="117">
        <v>0</v>
      </c>
      <c r="CO22" s="117">
        <v>0</v>
      </c>
      <c r="CP22" s="117">
        <v>0</v>
      </c>
      <c r="CQ22" s="117">
        <v>0</v>
      </c>
      <c r="CR22" s="117">
        <v>0</v>
      </c>
      <c r="CS22" s="117">
        <v>0</v>
      </c>
      <c r="CT22" s="117">
        <v>0</v>
      </c>
      <c r="CU22" s="117">
        <v>0</v>
      </c>
      <c r="CV22" s="117">
        <v>0</v>
      </c>
      <c r="CW22" s="117">
        <v>0</v>
      </c>
      <c r="CX22" s="117">
        <v>0</v>
      </c>
      <c r="CY22" s="117">
        <v>0</v>
      </c>
      <c r="CZ22" s="117">
        <v>0</v>
      </c>
      <c r="DA22" s="117">
        <v>0</v>
      </c>
      <c r="DB22" s="117">
        <v>0</v>
      </c>
      <c r="DC22" s="117">
        <v>0</v>
      </c>
      <c r="DD22" s="117">
        <v>0</v>
      </c>
      <c r="DE22" s="117">
        <v>0</v>
      </c>
      <c r="DF22" s="117">
        <v>0</v>
      </c>
      <c r="DG22" s="117">
        <v>0</v>
      </c>
      <c r="DH22" s="117">
        <v>0</v>
      </c>
      <c r="DI22" s="117">
        <v>0</v>
      </c>
      <c r="DJ22" s="117">
        <v>0</v>
      </c>
      <c r="DK22" s="117">
        <v>0</v>
      </c>
      <c r="DL22" s="117">
        <v>0</v>
      </c>
      <c r="DM22" s="117">
        <v>0</v>
      </c>
      <c r="DN22" s="117">
        <v>0</v>
      </c>
      <c r="DO22" s="117">
        <v>0</v>
      </c>
      <c r="DP22" s="117">
        <v>0</v>
      </c>
      <c r="DQ22" s="117">
        <v>0</v>
      </c>
      <c r="DR22" s="117">
        <v>0</v>
      </c>
      <c r="DS22" s="117">
        <v>0</v>
      </c>
      <c r="DT22" s="117">
        <v>0</v>
      </c>
      <c r="DU22" s="117">
        <v>0</v>
      </c>
      <c r="DV22" s="117">
        <v>0</v>
      </c>
      <c r="DW22" s="117">
        <v>11.09</v>
      </c>
      <c r="DX22" s="117">
        <v>2.4398</v>
      </c>
      <c r="DY22" s="117">
        <v>0.766022232325</v>
      </c>
      <c r="DZ22" s="117">
        <v>0</v>
      </c>
      <c r="EA22" s="117">
        <v>6.3087682999999997</v>
      </c>
      <c r="EB22" s="117">
        <v>2.1595671336929798</v>
      </c>
      <c r="EC22" s="117">
        <v>22.764157666018001</v>
      </c>
      <c r="ED22" s="117">
        <v>0</v>
      </c>
      <c r="EE22" s="117">
        <v>0</v>
      </c>
      <c r="EF22" s="117">
        <v>0</v>
      </c>
      <c r="EG22" s="117">
        <v>0</v>
      </c>
      <c r="EH22" s="117">
        <v>0</v>
      </c>
      <c r="EI22" s="117">
        <v>0</v>
      </c>
      <c r="EJ22" s="117">
        <v>0</v>
      </c>
      <c r="EK22" s="117">
        <v>9.89</v>
      </c>
      <c r="EL22" s="117">
        <v>2.1758000000000002</v>
      </c>
      <c r="EM22" s="117">
        <v>0.68308965239999997</v>
      </c>
      <c r="EN22" s="117">
        <v>0</v>
      </c>
      <c r="EO22" s="117">
        <v>5.6261242999999999</v>
      </c>
      <c r="EP22" s="117">
        <v>1.9258852123510399</v>
      </c>
      <c r="EQ22" s="117">
        <v>20.300899164751002</v>
      </c>
      <c r="ER22" s="117">
        <v>0</v>
      </c>
      <c r="ES22" s="117">
        <v>0</v>
      </c>
      <c r="ET22" s="117">
        <v>0</v>
      </c>
      <c r="EU22" s="117">
        <v>0</v>
      </c>
      <c r="EV22" s="117">
        <v>0</v>
      </c>
      <c r="EW22" s="117">
        <v>0</v>
      </c>
      <c r="EX22" s="117">
        <v>0</v>
      </c>
      <c r="EY22" s="117">
        <v>15.4</v>
      </c>
      <c r="EZ22" s="117">
        <v>1.614074</v>
      </c>
      <c r="FA22" s="117">
        <v>17.010000000000002</v>
      </c>
      <c r="FB22" s="117">
        <v>0</v>
      </c>
      <c r="FC22" s="117">
        <v>0</v>
      </c>
      <c r="FD22" s="117">
        <v>0</v>
      </c>
      <c r="FE22" s="171">
        <v>105.45669895833333</v>
      </c>
      <c r="FF22" s="194">
        <f t="shared" si="8"/>
        <v>370.2115664122108</v>
      </c>
      <c r="FG22" s="195">
        <f t="shared" si="11"/>
        <v>0</v>
      </c>
      <c r="FH22" s="196">
        <f t="shared" si="12"/>
        <v>0</v>
      </c>
      <c r="FI22" s="202">
        <f t="shared" si="13"/>
        <v>444.25387969465294</v>
      </c>
      <c r="FJ22" s="203">
        <f t="shared" si="14"/>
        <v>0</v>
      </c>
      <c r="FK22" s="204">
        <f t="shared" si="15"/>
        <v>0</v>
      </c>
      <c r="FL22" s="214">
        <v>0.05</v>
      </c>
      <c r="FM22" s="211">
        <f t="shared" si="16"/>
        <v>22.212693984732649</v>
      </c>
      <c r="FN22" s="212">
        <f t="shared" si="17"/>
        <v>0</v>
      </c>
      <c r="FO22" s="213">
        <f t="shared" si="18"/>
        <v>0</v>
      </c>
      <c r="FP22" s="219">
        <f t="shared" si="19"/>
        <v>466.46657367938559</v>
      </c>
      <c r="FQ22" s="220">
        <f t="shared" si="20"/>
        <v>0</v>
      </c>
      <c r="FR22" s="223">
        <f t="shared" si="21"/>
        <v>0</v>
      </c>
      <c r="FS22" s="228">
        <f t="shared" si="22"/>
        <v>1.945231750122542</v>
      </c>
      <c r="FT22" s="229"/>
      <c r="FU22" s="244">
        <f t="shared" si="23"/>
        <v>1.945231750122542</v>
      </c>
      <c r="FV22" s="245">
        <f t="shared" si="24"/>
        <v>466.46657367938559</v>
      </c>
      <c r="FW22" s="252">
        <v>1.3059000000000001</v>
      </c>
      <c r="FX22" s="257"/>
      <c r="FY22" s="261">
        <f t="shared" si="25"/>
        <v>1.4895717513764775</v>
      </c>
      <c r="FZ22" s="253"/>
      <c r="GA22" s="92"/>
      <c r="GB22" s="68" t="s">
        <v>1103</v>
      </c>
      <c r="GC22" s="85" t="s">
        <v>2362</v>
      </c>
      <c r="GD22" s="85" t="str">
        <f t="shared" si="26"/>
        <v>№2/30 від 20.02.2019</v>
      </c>
      <c r="GE22" s="85" t="s">
        <v>2376</v>
      </c>
      <c r="GF22" s="431">
        <v>1</v>
      </c>
      <c r="GG22" s="431">
        <v>3</v>
      </c>
    </row>
    <row r="23" spans="1:189" ht="15" hidden="1" customHeight="1" x14ac:dyDescent="0.25">
      <c r="A23" s="66" t="s">
        <v>116</v>
      </c>
      <c r="B23" s="155">
        <v>1</v>
      </c>
      <c r="C23" s="141">
        <f t="shared" si="9"/>
        <v>242.2</v>
      </c>
      <c r="D23" s="168">
        <v>242.2</v>
      </c>
      <c r="E23" s="168">
        <v>0</v>
      </c>
      <c r="F23" s="234"/>
      <c r="G23" s="235">
        <v>0</v>
      </c>
      <c r="H23" s="162">
        <f t="shared" si="10"/>
        <v>39.380000000000003</v>
      </c>
      <c r="I23" s="117">
        <v>0</v>
      </c>
      <c r="J23" s="117">
        <v>0</v>
      </c>
      <c r="K23" s="117">
        <v>0</v>
      </c>
      <c r="L23" s="117">
        <v>0</v>
      </c>
      <c r="M23" s="117">
        <v>0</v>
      </c>
      <c r="N23" s="117">
        <v>0</v>
      </c>
      <c r="O23" s="117">
        <v>0</v>
      </c>
      <c r="P23" s="117">
        <v>0</v>
      </c>
      <c r="Q23" s="117">
        <v>0</v>
      </c>
      <c r="R23" s="117">
        <v>0</v>
      </c>
      <c r="S23" s="117">
        <v>0</v>
      </c>
      <c r="T23" s="117">
        <v>0</v>
      </c>
      <c r="U23" s="117">
        <v>0</v>
      </c>
      <c r="V23" s="117">
        <v>0</v>
      </c>
      <c r="W23" s="117">
        <v>0</v>
      </c>
      <c r="X23" s="117">
        <v>0</v>
      </c>
      <c r="Y23" s="117">
        <v>0</v>
      </c>
      <c r="Z23" s="117">
        <v>0</v>
      </c>
      <c r="AA23" s="117">
        <v>0</v>
      </c>
      <c r="AB23" s="117">
        <v>0</v>
      </c>
      <c r="AC23" s="117">
        <v>0</v>
      </c>
      <c r="AD23" s="117">
        <v>0</v>
      </c>
      <c r="AE23" s="117">
        <v>0</v>
      </c>
      <c r="AF23" s="117">
        <v>0</v>
      </c>
      <c r="AG23" s="117">
        <v>0</v>
      </c>
      <c r="AH23" s="117">
        <v>0</v>
      </c>
      <c r="AI23" s="117">
        <v>0</v>
      </c>
      <c r="AJ23" s="117">
        <v>0</v>
      </c>
      <c r="AK23" s="117">
        <v>0</v>
      </c>
      <c r="AL23" s="117">
        <v>0</v>
      </c>
      <c r="AM23" s="117">
        <v>0</v>
      </c>
      <c r="AN23" s="117">
        <v>0</v>
      </c>
      <c r="AO23" s="117">
        <v>0</v>
      </c>
      <c r="AP23" s="117">
        <v>0</v>
      </c>
      <c r="AQ23" s="117">
        <v>0</v>
      </c>
      <c r="AR23" s="117">
        <v>0</v>
      </c>
      <c r="AS23" s="117">
        <v>0</v>
      </c>
      <c r="AT23" s="117">
        <v>0</v>
      </c>
      <c r="AU23" s="117">
        <v>0</v>
      </c>
      <c r="AV23" s="117">
        <v>0</v>
      </c>
      <c r="AW23" s="117">
        <v>0</v>
      </c>
      <c r="AX23" s="117">
        <v>39.380000000000003</v>
      </c>
      <c r="AY23" s="117"/>
      <c r="AZ23" s="117"/>
      <c r="BA23" s="117"/>
      <c r="BB23" s="117"/>
      <c r="BC23" s="117"/>
      <c r="BD23" s="117"/>
      <c r="BE23" s="117">
        <v>0</v>
      </c>
      <c r="BF23" s="117">
        <v>0</v>
      </c>
      <c r="BG23" s="117">
        <v>0</v>
      </c>
      <c r="BH23" s="117">
        <v>0</v>
      </c>
      <c r="BI23" s="117">
        <v>0</v>
      </c>
      <c r="BJ23" s="117">
        <v>0</v>
      </c>
      <c r="BK23" s="117">
        <v>0</v>
      </c>
      <c r="BL23" s="117">
        <v>10.36</v>
      </c>
      <c r="BM23" s="117">
        <v>2.2791999999999999</v>
      </c>
      <c r="BN23" s="117">
        <v>0.24170364833333299</v>
      </c>
      <c r="BO23" s="117">
        <v>5.8934932</v>
      </c>
      <c r="BP23" s="117">
        <v>1.96774453367381</v>
      </c>
      <c r="BQ23" s="117">
        <v>20.742141382007102</v>
      </c>
      <c r="BR23" s="433">
        <v>45.930846111110931</v>
      </c>
      <c r="BS23" s="433">
        <v>10.10478614444439</v>
      </c>
      <c r="BT23" s="433">
        <v>70.697734990674391</v>
      </c>
      <c r="BU23" s="433">
        <v>0</v>
      </c>
      <c r="BV23" s="433">
        <v>26.1286804272277</v>
      </c>
      <c r="BW23" s="433">
        <v>16.02147121665503</v>
      </c>
      <c r="BX23" s="433">
        <v>168.88351889011258</v>
      </c>
      <c r="BY23" s="117">
        <v>0</v>
      </c>
      <c r="BZ23" s="117">
        <v>0</v>
      </c>
      <c r="CA23" s="117">
        <v>0</v>
      </c>
      <c r="CB23" s="117">
        <v>0</v>
      </c>
      <c r="CC23" s="117">
        <v>0</v>
      </c>
      <c r="CD23" s="117">
        <v>0</v>
      </c>
      <c r="CE23" s="117">
        <v>0</v>
      </c>
      <c r="CF23" s="117">
        <v>0</v>
      </c>
      <c r="CG23" s="117">
        <v>0</v>
      </c>
      <c r="CH23" s="117">
        <v>0</v>
      </c>
      <c r="CI23" s="117">
        <v>0</v>
      </c>
      <c r="CJ23" s="117">
        <v>0</v>
      </c>
      <c r="CK23" s="117">
        <v>0</v>
      </c>
      <c r="CL23" s="117">
        <v>0</v>
      </c>
      <c r="CM23" s="117">
        <v>0</v>
      </c>
      <c r="CN23" s="117">
        <v>0</v>
      </c>
      <c r="CO23" s="117">
        <v>0</v>
      </c>
      <c r="CP23" s="117">
        <v>0</v>
      </c>
      <c r="CQ23" s="117">
        <v>0</v>
      </c>
      <c r="CR23" s="117">
        <v>0</v>
      </c>
      <c r="CS23" s="117">
        <v>0</v>
      </c>
      <c r="CT23" s="117">
        <v>0</v>
      </c>
      <c r="CU23" s="117">
        <v>0</v>
      </c>
      <c r="CV23" s="117">
        <v>0</v>
      </c>
      <c r="CW23" s="117">
        <v>0</v>
      </c>
      <c r="CX23" s="117">
        <v>0</v>
      </c>
      <c r="CY23" s="117">
        <v>0</v>
      </c>
      <c r="CZ23" s="117">
        <v>0</v>
      </c>
      <c r="DA23" s="117">
        <v>0</v>
      </c>
      <c r="DB23" s="117">
        <v>0</v>
      </c>
      <c r="DC23" s="117">
        <v>0</v>
      </c>
      <c r="DD23" s="117">
        <v>0</v>
      </c>
      <c r="DE23" s="117">
        <v>0</v>
      </c>
      <c r="DF23" s="117">
        <v>0</v>
      </c>
      <c r="DG23" s="117">
        <v>0</v>
      </c>
      <c r="DH23" s="117">
        <v>0</v>
      </c>
      <c r="DI23" s="117">
        <v>0</v>
      </c>
      <c r="DJ23" s="117">
        <v>0</v>
      </c>
      <c r="DK23" s="117">
        <v>0</v>
      </c>
      <c r="DL23" s="117">
        <v>0</v>
      </c>
      <c r="DM23" s="117">
        <v>0</v>
      </c>
      <c r="DN23" s="117">
        <v>0</v>
      </c>
      <c r="DO23" s="117">
        <v>0</v>
      </c>
      <c r="DP23" s="117">
        <v>0</v>
      </c>
      <c r="DQ23" s="117">
        <v>0</v>
      </c>
      <c r="DR23" s="117">
        <v>0</v>
      </c>
      <c r="DS23" s="117">
        <v>0</v>
      </c>
      <c r="DT23" s="117">
        <v>0</v>
      </c>
      <c r="DU23" s="117">
        <v>0</v>
      </c>
      <c r="DV23" s="117">
        <v>0</v>
      </c>
      <c r="DW23" s="117">
        <v>7.92</v>
      </c>
      <c r="DX23" s="117">
        <v>1.7423999999999999</v>
      </c>
      <c r="DY23" s="117">
        <v>0.54715873737499998</v>
      </c>
      <c r="DZ23" s="117">
        <v>0</v>
      </c>
      <c r="EA23" s="117">
        <v>4.5054504</v>
      </c>
      <c r="EB23" s="117">
        <v>1.54228010768827</v>
      </c>
      <c r="EC23" s="117">
        <v>16.257289245063301</v>
      </c>
      <c r="ED23" s="117">
        <v>0</v>
      </c>
      <c r="EE23" s="117">
        <v>0</v>
      </c>
      <c r="EF23" s="117">
        <v>0</v>
      </c>
      <c r="EG23" s="117">
        <v>0</v>
      </c>
      <c r="EH23" s="117">
        <v>0</v>
      </c>
      <c r="EI23" s="117">
        <v>0</v>
      </c>
      <c r="EJ23" s="117">
        <v>0</v>
      </c>
      <c r="EK23" s="117">
        <v>7.07</v>
      </c>
      <c r="EL23" s="117">
        <v>1.5553999999999999</v>
      </c>
      <c r="EM23" s="117">
        <v>0.48778097305000001</v>
      </c>
      <c r="EN23" s="117">
        <v>0</v>
      </c>
      <c r="EO23" s="117">
        <v>4.0219109</v>
      </c>
      <c r="EP23" s="117">
        <v>1.3766889792143699</v>
      </c>
      <c r="EQ23" s="117">
        <v>14.511780852264399</v>
      </c>
      <c r="ER23" s="117">
        <v>0</v>
      </c>
      <c r="ES23" s="117">
        <v>0</v>
      </c>
      <c r="ET23" s="117">
        <v>0</v>
      </c>
      <c r="EU23" s="117">
        <v>0</v>
      </c>
      <c r="EV23" s="117">
        <v>0</v>
      </c>
      <c r="EW23" s="117">
        <v>0</v>
      </c>
      <c r="EX23" s="117">
        <v>0</v>
      </c>
      <c r="EY23" s="117">
        <v>0</v>
      </c>
      <c r="EZ23" s="117">
        <v>0</v>
      </c>
      <c r="FA23" s="117">
        <v>0</v>
      </c>
      <c r="FB23" s="117">
        <v>0</v>
      </c>
      <c r="FC23" s="117">
        <v>0</v>
      </c>
      <c r="FD23" s="117">
        <v>0</v>
      </c>
      <c r="FE23" s="171">
        <v>112.88494218750002</v>
      </c>
      <c r="FF23" s="194">
        <f t="shared" si="8"/>
        <v>372.65967255694744</v>
      </c>
      <c r="FG23" s="195">
        <f t="shared" si="11"/>
        <v>0</v>
      </c>
      <c r="FH23" s="196">
        <f t="shared" si="12"/>
        <v>0</v>
      </c>
      <c r="FI23" s="202">
        <f t="shared" si="13"/>
        <v>447.19160706833691</v>
      </c>
      <c r="FJ23" s="203">
        <f t="shared" si="14"/>
        <v>0</v>
      </c>
      <c r="FK23" s="204">
        <f t="shared" si="15"/>
        <v>0</v>
      </c>
      <c r="FL23" s="214">
        <v>0.05</v>
      </c>
      <c r="FM23" s="211">
        <f t="shared" si="16"/>
        <v>22.359580353416845</v>
      </c>
      <c r="FN23" s="212">
        <f t="shared" si="17"/>
        <v>0</v>
      </c>
      <c r="FO23" s="213">
        <f t="shared" si="18"/>
        <v>0</v>
      </c>
      <c r="FP23" s="219">
        <f t="shared" si="19"/>
        <v>469.55118742175375</v>
      </c>
      <c r="FQ23" s="220">
        <f t="shared" si="20"/>
        <v>0</v>
      </c>
      <c r="FR23" s="223">
        <f t="shared" si="21"/>
        <v>0</v>
      </c>
      <c r="FS23" s="228">
        <f t="shared" si="22"/>
        <v>1.93869193815753</v>
      </c>
      <c r="FT23" s="229"/>
      <c r="FU23" s="244">
        <f t="shared" si="23"/>
        <v>1.93869193815753</v>
      </c>
      <c r="FV23" s="245">
        <f t="shared" si="24"/>
        <v>469.55118742175375</v>
      </c>
      <c r="FW23" s="252">
        <v>1.282</v>
      </c>
      <c r="FX23" s="257"/>
      <c r="FY23" s="261">
        <f t="shared" si="25"/>
        <v>1.5122402013709282</v>
      </c>
      <c r="FZ23" s="253"/>
      <c r="GA23" s="92"/>
      <c r="GB23" s="68" t="s">
        <v>1104</v>
      </c>
      <c r="GC23" s="85" t="s">
        <v>2362</v>
      </c>
      <c r="GD23" s="85" t="str">
        <f t="shared" si="26"/>
        <v>№2/31 від 20.02.2019</v>
      </c>
      <c r="GE23" s="85" t="s">
        <v>2377</v>
      </c>
      <c r="GF23" s="431">
        <v>1</v>
      </c>
      <c r="GG23" s="431">
        <v>3</v>
      </c>
    </row>
    <row r="24" spans="1:189" ht="15" hidden="1" customHeight="1" x14ac:dyDescent="0.25">
      <c r="A24" s="66" t="s">
        <v>117</v>
      </c>
      <c r="B24" s="155">
        <v>1</v>
      </c>
      <c r="C24" s="141">
        <f t="shared" si="9"/>
        <v>135.6</v>
      </c>
      <c r="D24" s="168">
        <v>135.6</v>
      </c>
      <c r="E24" s="168">
        <v>0</v>
      </c>
      <c r="F24" s="234"/>
      <c r="G24" s="235">
        <v>0</v>
      </c>
      <c r="H24" s="162">
        <f t="shared" si="10"/>
        <v>44.4</v>
      </c>
      <c r="I24" s="117">
        <v>0</v>
      </c>
      <c r="J24" s="117">
        <v>0</v>
      </c>
      <c r="K24" s="117">
        <v>0</v>
      </c>
      <c r="L24" s="117">
        <v>0</v>
      </c>
      <c r="M24" s="117">
        <v>0</v>
      </c>
      <c r="N24" s="117">
        <v>0</v>
      </c>
      <c r="O24" s="117">
        <v>0</v>
      </c>
      <c r="P24" s="117">
        <v>0</v>
      </c>
      <c r="Q24" s="117">
        <v>0</v>
      </c>
      <c r="R24" s="117">
        <v>0</v>
      </c>
      <c r="S24" s="117">
        <v>0</v>
      </c>
      <c r="T24" s="117">
        <v>0</v>
      </c>
      <c r="U24" s="117">
        <v>0</v>
      </c>
      <c r="V24" s="117">
        <v>0</v>
      </c>
      <c r="W24" s="117">
        <v>0</v>
      </c>
      <c r="X24" s="117">
        <v>0</v>
      </c>
      <c r="Y24" s="117">
        <v>0</v>
      </c>
      <c r="Z24" s="117">
        <v>0</v>
      </c>
      <c r="AA24" s="117">
        <v>0</v>
      </c>
      <c r="AB24" s="117">
        <v>0</v>
      </c>
      <c r="AC24" s="117">
        <v>0</v>
      </c>
      <c r="AD24" s="117">
        <v>0</v>
      </c>
      <c r="AE24" s="117">
        <v>0</v>
      </c>
      <c r="AF24" s="117">
        <v>0</v>
      </c>
      <c r="AG24" s="117">
        <v>0</v>
      </c>
      <c r="AH24" s="117">
        <v>0</v>
      </c>
      <c r="AI24" s="117">
        <v>0</v>
      </c>
      <c r="AJ24" s="117">
        <v>0</v>
      </c>
      <c r="AK24" s="117">
        <v>0</v>
      </c>
      <c r="AL24" s="117">
        <v>0</v>
      </c>
      <c r="AM24" s="117">
        <v>0</v>
      </c>
      <c r="AN24" s="117">
        <v>0</v>
      </c>
      <c r="AO24" s="117">
        <v>0</v>
      </c>
      <c r="AP24" s="117">
        <v>0</v>
      </c>
      <c r="AQ24" s="117">
        <v>0</v>
      </c>
      <c r="AR24" s="117">
        <v>0</v>
      </c>
      <c r="AS24" s="117">
        <v>0</v>
      </c>
      <c r="AT24" s="117">
        <v>0</v>
      </c>
      <c r="AU24" s="117">
        <v>0</v>
      </c>
      <c r="AV24" s="117">
        <v>0</v>
      </c>
      <c r="AW24" s="117">
        <v>0</v>
      </c>
      <c r="AX24" s="117">
        <v>44.4</v>
      </c>
      <c r="AY24" s="117"/>
      <c r="AZ24" s="117"/>
      <c r="BA24" s="117"/>
      <c r="BB24" s="117"/>
      <c r="BC24" s="117"/>
      <c r="BD24" s="117"/>
      <c r="BE24" s="117">
        <v>0</v>
      </c>
      <c r="BF24" s="117">
        <v>0</v>
      </c>
      <c r="BG24" s="117">
        <v>0</v>
      </c>
      <c r="BH24" s="117">
        <v>0</v>
      </c>
      <c r="BI24" s="117">
        <v>0</v>
      </c>
      <c r="BJ24" s="117">
        <v>0</v>
      </c>
      <c r="BK24" s="117">
        <v>0</v>
      </c>
      <c r="BL24" s="117">
        <v>8.2899999999999991</v>
      </c>
      <c r="BM24" s="117">
        <v>1.8238000000000001</v>
      </c>
      <c r="BN24" s="117">
        <v>0.193273578333333</v>
      </c>
      <c r="BO24" s="117">
        <v>4.7159323000000004</v>
      </c>
      <c r="BP24" s="117">
        <v>1.57456124610811</v>
      </c>
      <c r="BQ24" s="117">
        <v>16.597567124441401</v>
      </c>
      <c r="BR24" s="433">
        <v>27.818600000000345</v>
      </c>
      <c r="BS24" s="433">
        <v>6.1200919999999801</v>
      </c>
      <c r="BT24" s="433">
        <v>51.823405548700023</v>
      </c>
      <c r="BU24" s="433">
        <v>0</v>
      </c>
      <c r="BV24" s="433">
        <v>15.825166981999979</v>
      </c>
      <c r="BW24" s="433">
        <v>10.647361195462679</v>
      </c>
      <c r="BX24" s="433">
        <v>112.234625726163</v>
      </c>
      <c r="BY24" s="117">
        <v>0</v>
      </c>
      <c r="BZ24" s="117">
        <v>0</v>
      </c>
      <c r="CA24" s="117">
        <v>0</v>
      </c>
      <c r="CB24" s="117">
        <v>0</v>
      </c>
      <c r="CC24" s="117">
        <v>0</v>
      </c>
      <c r="CD24" s="117">
        <v>0</v>
      </c>
      <c r="CE24" s="117">
        <v>0</v>
      </c>
      <c r="CF24" s="117">
        <v>0</v>
      </c>
      <c r="CG24" s="117">
        <v>0</v>
      </c>
      <c r="CH24" s="117">
        <v>0</v>
      </c>
      <c r="CI24" s="117">
        <v>0</v>
      </c>
      <c r="CJ24" s="117">
        <v>0</v>
      </c>
      <c r="CK24" s="117">
        <v>0</v>
      </c>
      <c r="CL24" s="117">
        <v>0</v>
      </c>
      <c r="CM24" s="117">
        <v>0</v>
      </c>
      <c r="CN24" s="117">
        <v>0</v>
      </c>
      <c r="CO24" s="117">
        <v>0</v>
      </c>
      <c r="CP24" s="117">
        <v>0</v>
      </c>
      <c r="CQ24" s="117">
        <v>0</v>
      </c>
      <c r="CR24" s="117">
        <v>0</v>
      </c>
      <c r="CS24" s="117">
        <v>0</v>
      </c>
      <c r="CT24" s="117">
        <v>0</v>
      </c>
      <c r="CU24" s="117">
        <v>0</v>
      </c>
      <c r="CV24" s="117">
        <v>0</v>
      </c>
      <c r="CW24" s="117">
        <v>0</v>
      </c>
      <c r="CX24" s="117">
        <v>0</v>
      </c>
      <c r="CY24" s="117">
        <v>0</v>
      </c>
      <c r="CZ24" s="117">
        <v>0</v>
      </c>
      <c r="DA24" s="117">
        <v>0</v>
      </c>
      <c r="DB24" s="117">
        <v>0</v>
      </c>
      <c r="DC24" s="117">
        <v>0</v>
      </c>
      <c r="DD24" s="117">
        <v>0</v>
      </c>
      <c r="DE24" s="117">
        <v>0</v>
      </c>
      <c r="DF24" s="117">
        <v>0</v>
      </c>
      <c r="DG24" s="117">
        <v>0</v>
      </c>
      <c r="DH24" s="117">
        <v>0</v>
      </c>
      <c r="DI24" s="117">
        <v>0</v>
      </c>
      <c r="DJ24" s="117">
        <v>0</v>
      </c>
      <c r="DK24" s="117">
        <v>0</v>
      </c>
      <c r="DL24" s="117">
        <v>0</v>
      </c>
      <c r="DM24" s="117">
        <v>0</v>
      </c>
      <c r="DN24" s="117">
        <v>0</v>
      </c>
      <c r="DO24" s="117">
        <v>0</v>
      </c>
      <c r="DP24" s="117">
        <v>0</v>
      </c>
      <c r="DQ24" s="117">
        <v>0</v>
      </c>
      <c r="DR24" s="117">
        <v>0</v>
      </c>
      <c r="DS24" s="117">
        <v>0</v>
      </c>
      <c r="DT24" s="117">
        <v>0</v>
      </c>
      <c r="DU24" s="117">
        <v>0</v>
      </c>
      <c r="DV24" s="117">
        <v>0</v>
      </c>
      <c r="DW24" s="117">
        <v>4.75</v>
      </c>
      <c r="DX24" s="117">
        <v>1.0449999999999999</v>
      </c>
      <c r="DY24" s="117">
        <v>0.32829524242500002</v>
      </c>
      <c r="DZ24" s="117">
        <v>0</v>
      </c>
      <c r="EA24" s="117">
        <v>2.7021324999999998</v>
      </c>
      <c r="EB24" s="117">
        <v>0.92499308168356398</v>
      </c>
      <c r="EC24" s="117">
        <v>9.7504208241085593</v>
      </c>
      <c r="ED24" s="117">
        <v>0</v>
      </c>
      <c r="EE24" s="117">
        <v>0</v>
      </c>
      <c r="EF24" s="117">
        <v>0</v>
      </c>
      <c r="EG24" s="117">
        <v>0</v>
      </c>
      <c r="EH24" s="117">
        <v>0</v>
      </c>
      <c r="EI24" s="117">
        <v>0</v>
      </c>
      <c r="EJ24" s="117">
        <v>0</v>
      </c>
      <c r="EK24" s="117">
        <v>4.24</v>
      </c>
      <c r="EL24" s="117">
        <v>0.93279999999999996</v>
      </c>
      <c r="EM24" s="117">
        <v>0.29296301902499999</v>
      </c>
      <c r="EN24" s="117">
        <v>0</v>
      </c>
      <c r="EO24" s="117">
        <v>2.4120088000000002</v>
      </c>
      <c r="EP24" s="117">
        <v>0.82566926435201005</v>
      </c>
      <c r="EQ24" s="117">
        <v>8.7034410833770099</v>
      </c>
      <c r="ER24" s="117">
        <v>0</v>
      </c>
      <c r="ES24" s="117">
        <v>0</v>
      </c>
      <c r="ET24" s="117">
        <v>0</v>
      </c>
      <c r="EU24" s="117">
        <v>0</v>
      </c>
      <c r="EV24" s="117">
        <v>0</v>
      </c>
      <c r="EW24" s="117">
        <v>0</v>
      </c>
      <c r="EX24" s="117">
        <v>0</v>
      </c>
      <c r="EY24" s="117">
        <v>8.4</v>
      </c>
      <c r="EZ24" s="117">
        <v>0.88040399999999996</v>
      </c>
      <c r="FA24" s="117">
        <v>9.2799999999999994</v>
      </c>
      <c r="FB24" s="117">
        <v>0</v>
      </c>
      <c r="FC24" s="117">
        <v>0</v>
      </c>
      <c r="FD24" s="117">
        <v>0</v>
      </c>
      <c r="FE24" s="171">
        <v>36.532343750000003</v>
      </c>
      <c r="FF24" s="194">
        <f t="shared" si="8"/>
        <v>237.49839850808999</v>
      </c>
      <c r="FG24" s="195">
        <f t="shared" si="11"/>
        <v>0</v>
      </c>
      <c r="FH24" s="196">
        <f t="shared" si="12"/>
        <v>0</v>
      </c>
      <c r="FI24" s="202">
        <f t="shared" si="13"/>
        <v>284.99807820970796</v>
      </c>
      <c r="FJ24" s="203">
        <f t="shared" si="14"/>
        <v>0</v>
      </c>
      <c r="FK24" s="204">
        <f t="shared" si="15"/>
        <v>0</v>
      </c>
      <c r="FL24" s="214">
        <v>0.05</v>
      </c>
      <c r="FM24" s="211">
        <f t="shared" si="16"/>
        <v>14.249903910485399</v>
      </c>
      <c r="FN24" s="212">
        <f t="shared" si="17"/>
        <v>0</v>
      </c>
      <c r="FO24" s="213">
        <f t="shared" si="18"/>
        <v>0</v>
      </c>
      <c r="FP24" s="219">
        <f t="shared" si="19"/>
        <v>299.24798212019334</v>
      </c>
      <c r="FQ24" s="220">
        <f t="shared" si="20"/>
        <v>0</v>
      </c>
      <c r="FR24" s="223">
        <f t="shared" si="21"/>
        <v>0</v>
      </c>
      <c r="FS24" s="228">
        <f t="shared" si="22"/>
        <v>2.206843525960128</v>
      </c>
      <c r="FT24" s="229"/>
      <c r="FU24" s="244">
        <f t="shared" si="23"/>
        <v>2.206843525960128</v>
      </c>
      <c r="FV24" s="245">
        <f t="shared" si="24"/>
        <v>299.24798212019334</v>
      </c>
      <c r="FW24" s="252">
        <v>1.5270999999999999</v>
      </c>
      <c r="FX24" s="257"/>
      <c r="FY24" s="261">
        <f t="shared" si="25"/>
        <v>1.4451205068169264</v>
      </c>
      <c r="FZ24" s="253"/>
      <c r="GA24" s="92"/>
      <c r="GB24" s="68" t="s">
        <v>1105</v>
      </c>
      <c r="GC24" s="85" t="s">
        <v>2362</v>
      </c>
      <c r="GD24" s="85" t="str">
        <f t="shared" si="26"/>
        <v>№2/32 від 20.02.2019</v>
      </c>
      <c r="GE24" s="85" t="s">
        <v>2378</v>
      </c>
      <c r="GF24" s="431">
        <v>1</v>
      </c>
      <c r="GG24" s="431">
        <v>3</v>
      </c>
    </row>
    <row r="25" spans="1:189" ht="15" hidden="1" customHeight="1" x14ac:dyDescent="0.25">
      <c r="A25" s="66" t="s">
        <v>118</v>
      </c>
      <c r="B25" s="155">
        <v>1</v>
      </c>
      <c r="C25" s="141">
        <f t="shared" si="9"/>
        <v>229.9</v>
      </c>
      <c r="D25" s="168">
        <v>229.9</v>
      </c>
      <c r="E25" s="168">
        <v>0</v>
      </c>
      <c r="F25" s="234"/>
      <c r="G25" s="235">
        <v>0</v>
      </c>
      <c r="H25" s="162">
        <f t="shared" si="10"/>
        <v>27.19</v>
      </c>
      <c r="I25" s="117">
        <v>0</v>
      </c>
      <c r="J25" s="117">
        <v>0</v>
      </c>
      <c r="K25" s="117">
        <v>0</v>
      </c>
      <c r="L25" s="117">
        <v>0</v>
      </c>
      <c r="M25" s="117">
        <v>0</v>
      </c>
      <c r="N25" s="117">
        <v>0</v>
      </c>
      <c r="O25" s="117">
        <v>0</v>
      </c>
      <c r="P25" s="117">
        <v>0</v>
      </c>
      <c r="Q25" s="117">
        <v>0</v>
      </c>
      <c r="R25" s="117">
        <v>0</v>
      </c>
      <c r="S25" s="117">
        <v>0</v>
      </c>
      <c r="T25" s="117">
        <v>0</v>
      </c>
      <c r="U25" s="117">
        <v>0</v>
      </c>
      <c r="V25" s="117">
        <v>0</v>
      </c>
      <c r="W25" s="117">
        <v>0</v>
      </c>
      <c r="X25" s="117">
        <v>0</v>
      </c>
      <c r="Y25" s="117">
        <v>0</v>
      </c>
      <c r="Z25" s="117">
        <v>0</v>
      </c>
      <c r="AA25" s="117">
        <v>0</v>
      </c>
      <c r="AB25" s="117">
        <v>0</v>
      </c>
      <c r="AC25" s="117">
        <v>0</v>
      </c>
      <c r="AD25" s="117">
        <v>0</v>
      </c>
      <c r="AE25" s="117">
        <v>0</v>
      </c>
      <c r="AF25" s="117">
        <v>0</v>
      </c>
      <c r="AG25" s="117">
        <v>0</v>
      </c>
      <c r="AH25" s="117">
        <v>0</v>
      </c>
      <c r="AI25" s="117">
        <v>0</v>
      </c>
      <c r="AJ25" s="117">
        <v>0</v>
      </c>
      <c r="AK25" s="117">
        <v>0</v>
      </c>
      <c r="AL25" s="117">
        <v>0</v>
      </c>
      <c r="AM25" s="117">
        <v>0</v>
      </c>
      <c r="AN25" s="117">
        <v>0</v>
      </c>
      <c r="AO25" s="117">
        <v>0</v>
      </c>
      <c r="AP25" s="117">
        <v>0</v>
      </c>
      <c r="AQ25" s="117">
        <v>0</v>
      </c>
      <c r="AR25" s="117">
        <v>0</v>
      </c>
      <c r="AS25" s="117">
        <v>0</v>
      </c>
      <c r="AT25" s="117">
        <v>0</v>
      </c>
      <c r="AU25" s="117">
        <v>0</v>
      </c>
      <c r="AV25" s="117">
        <v>0</v>
      </c>
      <c r="AW25" s="117">
        <v>0</v>
      </c>
      <c r="AX25" s="117">
        <v>27.19</v>
      </c>
      <c r="AY25" s="117"/>
      <c r="AZ25" s="117"/>
      <c r="BA25" s="117"/>
      <c r="BB25" s="117"/>
      <c r="BC25" s="117"/>
      <c r="BD25" s="117"/>
      <c r="BE25" s="117">
        <v>0</v>
      </c>
      <c r="BF25" s="117">
        <v>0</v>
      </c>
      <c r="BG25" s="117">
        <v>0</v>
      </c>
      <c r="BH25" s="117">
        <v>0</v>
      </c>
      <c r="BI25" s="117">
        <v>0</v>
      </c>
      <c r="BJ25" s="117">
        <v>0</v>
      </c>
      <c r="BK25" s="117">
        <v>0</v>
      </c>
      <c r="BL25" s="117">
        <v>12.44</v>
      </c>
      <c r="BM25" s="117">
        <v>2.7368000000000001</v>
      </c>
      <c r="BN25" s="117">
        <v>0.29013371833333301</v>
      </c>
      <c r="BO25" s="117">
        <v>7.0767427999999999</v>
      </c>
      <c r="BP25" s="117">
        <v>2.3628027358865098</v>
      </c>
      <c r="BQ25" s="117">
        <v>24.9064792542198</v>
      </c>
      <c r="BR25" s="117">
        <v>45.069222222221562</v>
      </c>
      <c r="BS25" s="117">
        <v>9.9152288888888602</v>
      </c>
      <c r="BT25" s="117">
        <v>81.822347205083105</v>
      </c>
      <c r="BU25" s="117">
        <v>0</v>
      </c>
      <c r="BV25" s="117">
        <v>25.638528445555501</v>
      </c>
      <c r="BW25" s="117">
        <v>17.025894697898998</v>
      </c>
      <c r="BX25" s="117">
        <v>179.47122145964801</v>
      </c>
      <c r="BY25" s="117">
        <v>0</v>
      </c>
      <c r="BZ25" s="117">
        <v>0</v>
      </c>
      <c r="CA25" s="117">
        <v>0</v>
      </c>
      <c r="CB25" s="117">
        <v>0</v>
      </c>
      <c r="CC25" s="117">
        <v>0</v>
      </c>
      <c r="CD25" s="117">
        <v>0</v>
      </c>
      <c r="CE25" s="117">
        <v>0</v>
      </c>
      <c r="CF25" s="117">
        <v>0</v>
      </c>
      <c r="CG25" s="117">
        <v>0</v>
      </c>
      <c r="CH25" s="117">
        <v>0</v>
      </c>
      <c r="CI25" s="117">
        <v>0</v>
      </c>
      <c r="CJ25" s="117">
        <v>0</v>
      </c>
      <c r="CK25" s="117">
        <v>0</v>
      </c>
      <c r="CL25" s="117">
        <v>0</v>
      </c>
      <c r="CM25" s="117">
        <v>0</v>
      </c>
      <c r="CN25" s="117">
        <v>0</v>
      </c>
      <c r="CO25" s="117">
        <v>0</v>
      </c>
      <c r="CP25" s="117">
        <v>0</v>
      </c>
      <c r="CQ25" s="117">
        <v>0</v>
      </c>
      <c r="CR25" s="117">
        <v>0</v>
      </c>
      <c r="CS25" s="117">
        <v>0</v>
      </c>
      <c r="CT25" s="117">
        <v>0</v>
      </c>
      <c r="CU25" s="117">
        <v>0</v>
      </c>
      <c r="CV25" s="117">
        <v>0</v>
      </c>
      <c r="CW25" s="117">
        <v>0</v>
      </c>
      <c r="CX25" s="117">
        <v>0</v>
      </c>
      <c r="CY25" s="117">
        <v>0</v>
      </c>
      <c r="CZ25" s="117">
        <v>0</v>
      </c>
      <c r="DA25" s="117">
        <v>0</v>
      </c>
      <c r="DB25" s="117">
        <v>0</v>
      </c>
      <c r="DC25" s="117">
        <v>0</v>
      </c>
      <c r="DD25" s="117">
        <v>0</v>
      </c>
      <c r="DE25" s="117">
        <v>0</v>
      </c>
      <c r="DF25" s="117">
        <v>0</v>
      </c>
      <c r="DG25" s="117">
        <v>0</v>
      </c>
      <c r="DH25" s="117">
        <v>0</v>
      </c>
      <c r="DI25" s="117">
        <v>0</v>
      </c>
      <c r="DJ25" s="117">
        <v>0</v>
      </c>
      <c r="DK25" s="117">
        <v>0</v>
      </c>
      <c r="DL25" s="117">
        <v>0</v>
      </c>
      <c r="DM25" s="117">
        <v>0</v>
      </c>
      <c r="DN25" s="117">
        <v>0</v>
      </c>
      <c r="DO25" s="117">
        <v>0</v>
      </c>
      <c r="DP25" s="117">
        <v>0</v>
      </c>
      <c r="DQ25" s="117">
        <v>0</v>
      </c>
      <c r="DR25" s="117">
        <v>0</v>
      </c>
      <c r="DS25" s="117">
        <v>0</v>
      </c>
      <c r="DT25" s="117">
        <v>0</v>
      </c>
      <c r="DU25" s="117">
        <v>0</v>
      </c>
      <c r="DV25" s="117">
        <v>0</v>
      </c>
      <c r="DW25" s="117">
        <v>11.09</v>
      </c>
      <c r="DX25" s="117">
        <v>2.44</v>
      </c>
      <c r="DY25" s="117">
        <v>0.77</v>
      </c>
      <c r="DZ25" s="117">
        <v>0</v>
      </c>
      <c r="EA25" s="117">
        <v>6.31</v>
      </c>
      <c r="EB25" s="117">
        <v>2.16</v>
      </c>
      <c r="EC25" s="117">
        <f>SUBTOTAL(9,DW25:EB25)</f>
        <v>0</v>
      </c>
      <c r="ED25" s="117">
        <v>0</v>
      </c>
      <c r="EE25" s="117">
        <v>0</v>
      </c>
      <c r="EF25" s="117">
        <v>0</v>
      </c>
      <c r="EG25" s="117">
        <v>0</v>
      </c>
      <c r="EH25" s="117">
        <v>0</v>
      </c>
      <c r="EI25" s="117">
        <v>0</v>
      </c>
      <c r="EJ25" s="117">
        <v>0</v>
      </c>
      <c r="EK25" s="117">
        <v>9.89</v>
      </c>
      <c r="EL25" s="117">
        <v>2.1800000000000002</v>
      </c>
      <c r="EM25" s="117">
        <v>0.68</v>
      </c>
      <c r="EN25" s="117">
        <v>0</v>
      </c>
      <c r="EO25" s="117">
        <v>5.63</v>
      </c>
      <c r="EP25" s="117">
        <v>1.93</v>
      </c>
      <c r="EQ25" s="117">
        <f>SUBTOTAL(9,EK25:EP25)</f>
        <v>0</v>
      </c>
      <c r="ER25" s="117">
        <v>0</v>
      </c>
      <c r="ES25" s="117">
        <v>0</v>
      </c>
      <c r="ET25" s="117">
        <v>0</v>
      </c>
      <c r="EU25" s="117">
        <v>0</v>
      </c>
      <c r="EV25" s="117">
        <v>0</v>
      </c>
      <c r="EW25" s="117">
        <v>0</v>
      </c>
      <c r="EX25" s="117">
        <v>0</v>
      </c>
      <c r="EY25" s="117">
        <v>21</v>
      </c>
      <c r="EZ25" s="117">
        <v>2.2010100000000001</v>
      </c>
      <c r="FA25" s="117">
        <v>23.2</v>
      </c>
      <c r="FB25" s="117">
        <v>0</v>
      </c>
      <c r="FC25" s="117">
        <v>0</v>
      </c>
      <c r="FD25" s="117">
        <v>0</v>
      </c>
      <c r="FE25" s="171">
        <v>37.506539583333335</v>
      </c>
      <c r="FF25" s="194">
        <f t="shared" si="8"/>
        <v>292.27424029720112</v>
      </c>
      <c r="FG25" s="195">
        <f t="shared" si="11"/>
        <v>0</v>
      </c>
      <c r="FH25" s="196">
        <f t="shared" si="12"/>
        <v>0</v>
      </c>
      <c r="FI25" s="202">
        <f t="shared" si="13"/>
        <v>350.72908835664134</v>
      </c>
      <c r="FJ25" s="203">
        <f t="shared" si="14"/>
        <v>0</v>
      </c>
      <c r="FK25" s="204">
        <f t="shared" si="15"/>
        <v>0</v>
      </c>
      <c r="FL25" s="214">
        <v>0.05</v>
      </c>
      <c r="FM25" s="211">
        <f t="shared" si="16"/>
        <v>17.536454417832068</v>
      </c>
      <c r="FN25" s="212">
        <f t="shared" si="17"/>
        <v>0</v>
      </c>
      <c r="FO25" s="213">
        <f t="shared" si="18"/>
        <v>0</v>
      </c>
      <c r="FP25" s="219">
        <f t="shared" si="19"/>
        <v>368.26554277447343</v>
      </c>
      <c r="FQ25" s="220">
        <f t="shared" si="20"/>
        <v>0</v>
      </c>
      <c r="FR25" s="223">
        <f t="shared" si="21"/>
        <v>0</v>
      </c>
      <c r="FS25" s="228">
        <f t="shared" si="22"/>
        <v>1.6018509907545604</v>
      </c>
      <c r="FT25" s="229"/>
      <c r="FU25" s="244">
        <f t="shared" si="23"/>
        <v>1.6018509907545604</v>
      </c>
      <c r="FV25" s="245">
        <f t="shared" si="24"/>
        <v>368.26554277447343</v>
      </c>
      <c r="FW25" s="252">
        <v>1.5007999999999999</v>
      </c>
      <c r="FX25" s="257"/>
      <c r="FY25" s="261">
        <f t="shared" si="25"/>
        <v>1.0673314170805974</v>
      </c>
      <c r="FZ25" s="253"/>
      <c r="GA25" s="92"/>
      <c r="GB25" s="68" t="s">
        <v>1106</v>
      </c>
      <c r="GC25" s="85" t="s">
        <v>2362</v>
      </c>
      <c r="GD25" s="85" t="str">
        <f t="shared" si="26"/>
        <v>№2/33 від 20.02.2019</v>
      </c>
      <c r="GE25" s="85" t="s">
        <v>2379</v>
      </c>
      <c r="GF25" s="431">
        <v>1</v>
      </c>
      <c r="GG25" s="431">
        <v>3</v>
      </c>
    </row>
    <row r="26" spans="1:189" ht="15" hidden="1" customHeight="1" x14ac:dyDescent="0.25">
      <c r="A26" s="66" t="s">
        <v>119</v>
      </c>
      <c r="B26" s="155">
        <v>1</v>
      </c>
      <c r="C26" s="141">
        <f t="shared" si="9"/>
        <v>132.19999999999999</v>
      </c>
      <c r="D26" s="168">
        <v>132.19999999999999</v>
      </c>
      <c r="E26" s="168">
        <v>0</v>
      </c>
      <c r="F26" s="234"/>
      <c r="G26" s="235">
        <v>0</v>
      </c>
      <c r="H26" s="162">
        <f t="shared" si="10"/>
        <v>13.595000000000001</v>
      </c>
      <c r="I26" s="117">
        <v>0</v>
      </c>
      <c r="J26" s="117">
        <v>0</v>
      </c>
      <c r="K26" s="117">
        <v>0</v>
      </c>
      <c r="L26" s="117">
        <v>0</v>
      </c>
      <c r="M26" s="117">
        <v>0</v>
      </c>
      <c r="N26" s="117">
        <v>0</v>
      </c>
      <c r="O26" s="117">
        <v>0</v>
      </c>
      <c r="P26" s="117">
        <v>0</v>
      </c>
      <c r="Q26" s="117">
        <v>0</v>
      </c>
      <c r="R26" s="117">
        <v>0</v>
      </c>
      <c r="S26" s="117">
        <v>0</v>
      </c>
      <c r="T26" s="117">
        <v>0</v>
      </c>
      <c r="U26" s="117">
        <v>0</v>
      </c>
      <c r="V26" s="117">
        <v>0</v>
      </c>
      <c r="W26" s="117">
        <v>0</v>
      </c>
      <c r="X26" s="117">
        <v>0</v>
      </c>
      <c r="Y26" s="117">
        <v>0</v>
      </c>
      <c r="Z26" s="117">
        <v>0</v>
      </c>
      <c r="AA26" s="117">
        <v>0</v>
      </c>
      <c r="AB26" s="117">
        <v>0</v>
      </c>
      <c r="AC26" s="117">
        <v>0</v>
      </c>
      <c r="AD26" s="117">
        <v>0</v>
      </c>
      <c r="AE26" s="117">
        <v>0</v>
      </c>
      <c r="AF26" s="117">
        <v>0</v>
      </c>
      <c r="AG26" s="117">
        <v>0</v>
      </c>
      <c r="AH26" s="117">
        <v>0</v>
      </c>
      <c r="AI26" s="117">
        <v>0</v>
      </c>
      <c r="AJ26" s="117">
        <v>0</v>
      </c>
      <c r="AK26" s="117">
        <v>0</v>
      </c>
      <c r="AL26" s="117">
        <v>0</v>
      </c>
      <c r="AM26" s="117">
        <v>0</v>
      </c>
      <c r="AN26" s="117">
        <v>0</v>
      </c>
      <c r="AO26" s="117">
        <v>0</v>
      </c>
      <c r="AP26" s="117">
        <v>0</v>
      </c>
      <c r="AQ26" s="117">
        <v>0</v>
      </c>
      <c r="AR26" s="117">
        <v>0</v>
      </c>
      <c r="AS26" s="117">
        <v>0</v>
      </c>
      <c r="AT26" s="117">
        <v>0</v>
      </c>
      <c r="AU26" s="117">
        <v>0</v>
      </c>
      <c r="AV26" s="117">
        <v>0</v>
      </c>
      <c r="AW26" s="117">
        <v>0</v>
      </c>
      <c r="AX26" s="436">
        <f>AX25*0.5</f>
        <v>13.595000000000001</v>
      </c>
      <c r="AY26" s="117"/>
      <c r="AZ26" s="117"/>
      <c r="BA26" s="117"/>
      <c r="BB26" s="117"/>
      <c r="BC26" s="117"/>
      <c r="BD26" s="117"/>
      <c r="BE26" s="117">
        <v>0</v>
      </c>
      <c r="BF26" s="117">
        <v>0</v>
      </c>
      <c r="BG26" s="117">
        <v>0</v>
      </c>
      <c r="BH26" s="117">
        <v>0</v>
      </c>
      <c r="BI26" s="117">
        <v>0</v>
      </c>
      <c r="BJ26" s="117">
        <v>0</v>
      </c>
      <c r="BK26" s="117">
        <v>0</v>
      </c>
      <c r="BL26" s="117">
        <v>5.36</v>
      </c>
      <c r="BM26" s="117">
        <v>1.1792</v>
      </c>
      <c r="BN26" s="117">
        <v>0.12937619750000001</v>
      </c>
      <c r="BO26" s="117">
        <v>3.0491432000000001</v>
      </c>
      <c r="BP26" s="117">
        <v>1.01851417005197</v>
      </c>
      <c r="BQ26" s="117">
        <v>10.736233567552</v>
      </c>
      <c r="BR26" s="435">
        <v>14.623973000000042</v>
      </c>
      <c r="BS26" s="435">
        <v>3.21727406000001</v>
      </c>
      <c r="BT26" s="435">
        <v>16.83801908962494</v>
      </c>
      <c r="BU26" s="435">
        <v>0</v>
      </c>
      <c r="BV26" s="435">
        <v>8.3191395205099798</v>
      </c>
      <c r="BW26" s="435">
        <v>4.5066628982868302</v>
      </c>
      <c r="BX26" s="435">
        <v>47.505068568421798</v>
      </c>
      <c r="BY26" s="117">
        <v>0</v>
      </c>
      <c r="BZ26" s="117">
        <v>0</v>
      </c>
      <c r="CA26" s="117">
        <v>0</v>
      </c>
      <c r="CB26" s="117">
        <v>0</v>
      </c>
      <c r="CC26" s="117">
        <v>0</v>
      </c>
      <c r="CD26" s="117">
        <v>0</v>
      </c>
      <c r="CE26" s="117">
        <v>0</v>
      </c>
      <c r="CF26" s="117">
        <v>0</v>
      </c>
      <c r="CG26" s="117">
        <v>0</v>
      </c>
      <c r="CH26" s="117">
        <v>0</v>
      </c>
      <c r="CI26" s="117">
        <v>0</v>
      </c>
      <c r="CJ26" s="117">
        <v>0</v>
      </c>
      <c r="CK26" s="117">
        <v>0</v>
      </c>
      <c r="CL26" s="117">
        <v>0</v>
      </c>
      <c r="CM26" s="117">
        <v>0</v>
      </c>
      <c r="CN26" s="117">
        <v>0</v>
      </c>
      <c r="CO26" s="117">
        <v>0</v>
      </c>
      <c r="CP26" s="117">
        <v>0</v>
      </c>
      <c r="CQ26" s="117">
        <v>0</v>
      </c>
      <c r="CR26" s="117">
        <v>0</v>
      </c>
      <c r="CS26" s="117">
        <v>0</v>
      </c>
      <c r="CT26" s="117">
        <v>0</v>
      </c>
      <c r="CU26" s="117">
        <v>0</v>
      </c>
      <c r="CV26" s="117">
        <v>0</v>
      </c>
      <c r="CW26" s="117">
        <v>0</v>
      </c>
      <c r="CX26" s="117">
        <v>0</v>
      </c>
      <c r="CY26" s="117">
        <v>0</v>
      </c>
      <c r="CZ26" s="117">
        <v>0</v>
      </c>
      <c r="DA26" s="117">
        <v>0</v>
      </c>
      <c r="DB26" s="117">
        <v>0</v>
      </c>
      <c r="DC26" s="117">
        <v>0</v>
      </c>
      <c r="DD26" s="117">
        <v>0</v>
      </c>
      <c r="DE26" s="117">
        <v>0</v>
      </c>
      <c r="DF26" s="117">
        <v>0</v>
      </c>
      <c r="DG26" s="117">
        <v>0</v>
      </c>
      <c r="DH26" s="117">
        <v>0</v>
      </c>
      <c r="DI26" s="117">
        <v>0</v>
      </c>
      <c r="DJ26" s="117">
        <v>0</v>
      </c>
      <c r="DK26" s="117">
        <v>0</v>
      </c>
      <c r="DL26" s="117">
        <v>0</v>
      </c>
      <c r="DM26" s="117">
        <v>0</v>
      </c>
      <c r="DN26" s="117">
        <v>0</v>
      </c>
      <c r="DO26" s="117">
        <v>0</v>
      </c>
      <c r="DP26" s="117">
        <v>0</v>
      </c>
      <c r="DQ26" s="117">
        <v>0</v>
      </c>
      <c r="DR26" s="117">
        <v>0</v>
      </c>
      <c r="DS26" s="117">
        <v>0</v>
      </c>
      <c r="DT26" s="117">
        <v>0</v>
      </c>
      <c r="DU26" s="117">
        <v>0</v>
      </c>
      <c r="DV26" s="117">
        <v>0</v>
      </c>
      <c r="DW26" s="117">
        <v>6.34</v>
      </c>
      <c r="DX26" s="117">
        <v>1.3948</v>
      </c>
      <c r="DY26" s="117">
        <v>0.43772698989999997</v>
      </c>
      <c r="DZ26" s="117">
        <v>0</v>
      </c>
      <c r="EA26" s="117">
        <v>3.6066357999999998</v>
      </c>
      <c r="EB26" s="117">
        <v>1.2345740520094199</v>
      </c>
      <c r="EC26" s="117">
        <v>13.013736841909401</v>
      </c>
      <c r="ED26" s="117">
        <v>0</v>
      </c>
      <c r="EE26" s="117">
        <v>0</v>
      </c>
      <c r="EF26" s="117">
        <v>0</v>
      </c>
      <c r="EG26" s="117">
        <v>0</v>
      </c>
      <c r="EH26" s="117">
        <v>0</v>
      </c>
      <c r="EI26" s="117">
        <v>0</v>
      </c>
      <c r="EJ26" s="117">
        <v>0</v>
      </c>
      <c r="EK26" s="117">
        <v>5.65</v>
      </c>
      <c r="EL26" s="117">
        <v>1.2430000000000001</v>
      </c>
      <c r="EM26" s="117">
        <v>0.39012663337499998</v>
      </c>
      <c r="EN26" s="117">
        <v>0</v>
      </c>
      <c r="EO26" s="117">
        <v>3.2141155000000001</v>
      </c>
      <c r="EP26" s="117">
        <v>1.1002159479990301</v>
      </c>
      <c r="EQ26" s="117">
        <v>11.597458081374</v>
      </c>
      <c r="ER26" s="117">
        <v>0</v>
      </c>
      <c r="ES26" s="117">
        <v>0</v>
      </c>
      <c r="ET26" s="117">
        <v>0</v>
      </c>
      <c r="EU26" s="117">
        <v>0</v>
      </c>
      <c r="EV26" s="117">
        <v>0</v>
      </c>
      <c r="EW26" s="117">
        <v>0</v>
      </c>
      <c r="EX26" s="117">
        <v>0</v>
      </c>
      <c r="EY26" s="117">
        <v>0</v>
      </c>
      <c r="EZ26" s="117">
        <v>0</v>
      </c>
      <c r="FA26" s="117">
        <v>0</v>
      </c>
      <c r="FB26" s="117">
        <v>0</v>
      </c>
      <c r="FC26" s="117">
        <v>0</v>
      </c>
      <c r="FD26" s="117">
        <v>0</v>
      </c>
      <c r="FE26" s="171">
        <v>203.507109375</v>
      </c>
      <c r="FF26" s="194">
        <f t="shared" si="8"/>
        <v>299.95460643425719</v>
      </c>
      <c r="FG26" s="195">
        <f t="shared" si="11"/>
        <v>0</v>
      </c>
      <c r="FH26" s="196">
        <f t="shared" si="12"/>
        <v>0</v>
      </c>
      <c r="FI26" s="202">
        <f t="shared" si="13"/>
        <v>359.94552772110859</v>
      </c>
      <c r="FJ26" s="203">
        <f t="shared" si="14"/>
        <v>0</v>
      </c>
      <c r="FK26" s="204">
        <f t="shared" si="15"/>
        <v>0</v>
      </c>
      <c r="FL26" s="214">
        <v>0.05</v>
      </c>
      <c r="FM26" s="211">
        <f t="shared" si="16"/>
        <v>17.997276386055429</v>
      </c>
      <c r="FN26" s="212">
        <f t="shared" si="17"/>
        <v>0</v>
      </c>
      <c r="FO26" s="213">
        <f t="shared" si="18"/>
        <v>0</v>
      </c>
      <c r="FP26" s="219">
        <f t="shared" si="19"/>
        <v>377.94280410716402</v>
      </c>
      <c r="FQ26" s="220">
        <f t="shared" si="20"/>
        <v>0</v>
      </c>
      <c r="FR26" s="223">
        <f t="shared" si="21"/>
        <v>0</v>
      </c>
      <c r="FS26" s="228">
        <f t="shared" si="22"/>
        <v>2.8588714380269598</v>
      </c>
      <c r="FT26" s="229"/>
      <c r="FU26" s="244">
        <f t="shared" si="23"/>
        <v>2.8588714380269598</v>
      </c>
      <c r="FV26" s="245">
        <f t="shared" si="24"/>
        <v>377.94280410716402</v>
      </c>
      <c r="FW26" s="252">
        <v>1.7148000000000001</v>
      </c>
      <c r="FX26" s="257"/>
      <c r="FY26" s="261">
        <f t="shared" si="25"/>
        <v>1.6671748530598085</v>
      </c>
      <c r="FZ26" s="253"/>
      <c r="GA26" s="92"/>
      <c r="GB26" s="68" t="s">
        <v>1108</v>
      </c>
      <c r="GC26" s="85" t="s">
        <v>2362</v>
      </c>
      <c r="GD26" s="85" t="str">
        <f t="shared" si="26"/>
        <v>№2/35 від 20.02.2019</v>
      </c>
      <c r="GE26" s="85" t="s">
        <v>2380</v>
      </c>
      <c r="GF26" s="431">
        <v>1</v>
      </c>
      <c r="GG26" s="431">
        <v>2</v>
      </c>
    </row>
    <row r="27" spans="1:189" ht="15" hidden="1" customHeight="1" x14ac:dyDescent="0.25">
      <c r="A27" s="66" t="s">
        <v>120</v>
      </c>
      <c r="B27" s="155">
        <v>1</v>
      </c>
      <c r="C27" s="141">
        <f t="shared" si="9"/>
        <v>244.2</v>
      </c>
      <c r="D27" s="168">
        <v>244.2</v>
      </c>
      <c r="E27" s="168">
        <v>0</v>
      </c>
      <c r="F27" s="234"/>
      <c r="G27" s="235">
        <v>0</v>
      </c>
      <c r="H27" s="162">
        <f t="shared" si="10"/>
        <v>32.82</v>
      </c>
      <c r="I27" s="117">
        <v>0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17">
        <v>0</v>
      </c>
      <c r="P27" s="117">
        <v>0</v>
      </c>
      <c r="Q27" s="117">
        <v>0</v>
      </c>
      <c r="R27" s="117">
        <v>0</v>
      </c>
      <c r="S27" s="117">
        <v>0</v>
      </c>
      <c r="T27" s="117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117">
        <v>0</v>
      </c>
      <c r="AB27" s="117">
        <v>0</v>
      </c>
      <c r="AC27" s="117">
        <v>0</v>
      </c>
      <c r="AD27" s="117">
        <v>0</v>
      </c>
      <c r="AE27" s="117">
        <v>0</v>
      </c>
      <c r="AF27" s="117">
        <v>0</v>
      </c>
      <c r="AG27" s="117">
        <v>0</v>
      </c>
      <c r="AH27" s="117">
        <v>0</v>
      </c>
      <c r="AI27" s="117">
        <v>0</v>
      </c>
      <c r="AJ27" s="117">
        <v>0</v>
      </c>
      <c r="AK27" s="117">
        <v>0</v>
      </c>
      <c r="AL27" s="117">
        <v>0</v>
      </c>
      <c r="AM27" s="117">
        <v>0</v>
      </c>
      <c r="AN27" s="117">
        <v>0</v>
      </c>
      <c r="AO27" s="117">
        <v>0</v>
      </c>
      <c r="AP27" s="117">
        <v>0</v>
      </c>
      <c r="AQ27" s="117">
        <v>0</v>
      </c>
      <c r="AR27" s="117">
        <v>0</v>
      </c>
      <c r="AS27" s="117">
        <v>0</v>
      </c>
      <c r="AT27" s="117">
        <v>0</v>
      </c>
      <c r="AU27" s="117">
        <v>0</v>
      </c>
      <c r="AV27" s="117">
        <v>0</v>
      </c>
      <c r="AW27" s="117">
        <v>0</v>
      </c>
      <c r="AX27" s="117">
        <v>32.82</v>
      </c>
      <c r="AY27" s="117"/>
      <c r="AZ27" s="117"/>
      <c r="BA27" s="117"/>
      <c r="BB27" s="117"/>
      <c r="BC27" s="117"/>
      <c r="BD27" s="117"/>
      <c r="BE27" s="117">
        <v>0</v>
      </c>
      <c r="BF27" s="117">
        <v>0</v>
      </c>
      <c r="BG27" s="117">
        <v>0</v>
      </c>
      <c r="BH27" s="117">
        <v>0</v>
      </c>
      <c r="BI27" s="117">
        <v>0</v>
      </c>
      <c r="BJ27" s="117">
        <v>0</v>
      </c>
      <c r="BK27" s="117">
        <v>0</v>
      </c>
      <c r="BL27" s="117">
        <v>12.44</v>
      </c>
      <c r="BM27" s="117">
        <v>2.7368000000000001</v>
      </c>
      <c r="BN27" s="117">
        <v>0.29013371833333301</v>
      </c>
      <c r="BO27" s="117">
        <v>7.0767427999999999</v>
      </c>
      <c r="BP27" s="117">
        <v>2.3628027358865098</v>
      </c>
      <c r="BQ27" s="117">
        <v>24.9064792542198</v>
      </c>
      <c r="BR27" s="117"/>
      <c r="BS27" s="117"/>
      <c r="BT27" s="117"/>
      <c r="BU27" s="117"/>
      <c r="BV27" s="117"/>
      <c r="BW27" s="117"/>
      <c r="BX27" s="117"/>
      <c r="BY27" s="117">
        <v>0</v>
      </c>
      <c r="BZ27" s="117">
        <v>0</v>
      </c>
      <c r="CA27" s="117">
        <v>0</v>
      </c>
      <c r="CB27" s="117">
        <v>0</v>
      </c>
      <c r="CC27" s="117">
        <v>0</v>
      </c>
      <c r="CD27" s="117">
        <v>0</v>
      </c>
      <c r="CE27" s="117">
        <v>0</v>
      </c>
      <c r="CF27" s="117">
        <v>0</v>
      </c>
      <c r="CG27" s="117">
        <v>0</v>
      </c>
      <c r="CH27" s="117">
        <v>0</v>
      </c>
      <c r="CI27" s="117">
        <v>0</v>
      </c>
      <c r="CJ27" s="117">
        <v>0</v>
      </c>
      <c r="CK27" s="117">
        <v>0</v>
      </c>
      <c r="CL27" s="117">
        <v>0</v>
      </c>
      <c r="CM27" s="117">
        <v>0</v>
      </c>
      <c r="CN27" s="117">
        <v>0</v>
      </c>
      <c r="CO27" s="117">
        <v>0</v>
      </c>
      <c r="CP27" s="117">
        <v>0</v>
      </c>
      <c r="CQ27" s="117">
        <v>0</v>
      </c>
      <c r="CR27" s="117">
        <v>0</v>
      </c>
      <c r="CS27" s="117">
        <v>0</v>
      </c>
      <c r="CT27" s="117">
        <v>0</v>
      </c>
      <c r="CU27" s="117">
        <v>0</v>
      </c>
      <c r="CV27" s="117">
        <v>0</v>
      </c>
      <c r="CW27" s="117">
        <v>0</v>
      </c>
      <c r="CX27" s="117">
        <v>0</v>
      </c>
      <c r="CY27" s="117">
        <v>0</v>
      </c>
      <c r="CZ27" s="117">
        <v>0</v>
      </c>
      <c r="DA27" s="117">
        <v>0</v>
      </c>
      <c r="DB27" s="117">
        <v>0</v>
      </c>
      <c r="DC27" s="117">
        <v>0</v>
      </c>
      <c r="DD27" s="117">
        <v>0</v>
      </c>
      <c r="DE27" s="117">
        <v>0</v>
      </c>
      <c r="DF27" s="117">
        <v>0</v>
      </c>
      <c r="DG27" s="117">
        <v>0</v>
      </c>
      <c r="DH27" s="117">
        <v>0</v>
      </c>
      <c r="DI27" s="117">
        <v>0</v>
      </c>
      <c r="DJ27" s="117">
        <v>0</v>
      </c>
      <c r="DK27" s="117">
        <v>0</v>
      </c>
      <c r="DL27" s="117">
        <v>0</v>
      </c>
      <c r="DM27" s="117">
        <v>0</v>
      </c>
      <c r="DN27" s="117">
        <v>0</v>
      </c>
      <c r="DO27" s="117">
        <v>0</v>
      </c>
      <c r="DP27" s="117">
        <v>0</v>
      </c>
      <c r="DQ27" s="117">
        <v>0</v>
      </c>
      <c r="DR27" s="117">
        <v>0</v>
      </c>
      <c r="DS27" s="117">
        <v>0</v>
      </c>
      <c r="DT27" s="117">
        <v>0</v>
      </c>
      <c r="DU27" s="117">
        <v>0</v>
      </c>
      <c r="DV27" s="117">
        <v>0</v>
      </c>
      <c r="DW27" s="117"/>
      <c r="DX27" s="117"/>
      <c r="DY27" s="117"/>
      <c r="DZ27" s="117"/>
      <c r="EA27" s="117"/>
      <c r="EB27" s="117"/>
      <c r="EC27" s="117"/>
      <c r="ED27" s="117">
        <v>0</v>
      </c>
      <c r="EE27" s="117">
        <v>0</v>
      </c>
      <c r="EF27" s="117">
        <v>0</v>
      </c>
      <c r="EG27" s="117">
        <v>0</v>
      </c>
      <c r="EH27" s="117">
        <v>0</v>
      </c>
      <c r="EI27" s="117">
        <v>0</v>
      </c>
      <c r="EJ27" s="117">
        <v>0</v>
      </c>
      <c r="EK27" s="117"/>
      <c r="EL27" s="117"/>
      <c r="EM27" s="117"/>
      <c r="EN27" s="117"/>
      <c r="EO27" s="117"/>
      <c r="EP27" s="117"/>
      <c r="EQ27" s="117"/>
      <c r="ER27" s="117">
        <v>0</v>
      </c>
      <c r="ES27" s="117">
        <v>0</v>
      </c>
      <c r="ET27" s="117">
        <v>0</v>
      </c>
      <c r="EU27" s="117">
        <v>0</v>
      </c>
      <c r="EV27" s="117">
        <v>0</v>
      </c>
      <c r="EW27" s="117">
        <v>0</v>
      </c>
      <c r="EX27" s="117">
        <v>0</v>
      </c>
      <c r="EY27" s="117">
        <v>0</v>
      </c>
      <c r="EZ27" s="117">
        <v>0</v>
      </c>
      <c r="FA27" s="117">
        <v>0</v>
      </c>
      <c r="FB27" s="117">
        <v>0</v>
      </c>
      <c r="FC27" s="117">
        <v>0</v>
      </c>
      <c r="FD27" s="117">
        <v>0</v>
      </c>
      <c r="FE27" s="171">
        <v>33.495393750000005</v>
      </c>
      <c r="FF27" s="194">
        <f t="shared" si="8"/>
        <v>91.221873004219802</v>
      </c>
      <c r="FG27" s="195">
        <f t="shared" si="11"/>
        <v>0</v>
      </c>
      <c r="FH27" s="196">
        <f t="shared" si="12"/>
        <v>0</v>
      </c>
      <c r="FI27" s="202">
        <f t="shared" si="13"/>
        <v>109.46624760506376</v>
      </c>
      <c r="FJ27" s="203">
        <f t="shared" si="14"/>
        <v>0</v>
      </c>
      <c r="FK27" s="204">
        <f t="shared" si="15"/>
        <v>0</v>
      </c>
      <c r="FL27" s="214">
        <v>0.05</v>
      </c>
      <c r="FM27" s="211">
        <f t="shared" si="16"/>
        <v>5.473312380253188</v>
      </c>
      <c r="FN27" s="212">
        <f t="shared" si="17"/>
        <v>0</v>
      </c>
      <c r="FO27" s="213">
        <f t="shared" si="18"/>
        <v>0</v>
      </c>
      <c r="FP27" s="219">
        <f t="shared" si="19"/>
        <v>114.93955998531695</v>
      </c>
      <c r="FQ27" s="220">
        <f t="shared" si="20"/>
        <v>0</v>
      </c>
      <c r="FR27" s="223">
        <f t="shared" si="21"/>
        <v>0</v>
      </c>
      <c r="FS27" s="228">
        <f t="shared" si="22"/>
        <v>0.47067796881784174</v>
      </c>
      <c r="FT27" s="229"/>
      <c r="FU27" s="244">
        <f t="shared" si="23"/>
        <v>0.47067796881784174</v>
      </c>
      <c r="FV27" s="245">
        <f t="shared" si="24"/>
        <v>114.93955998531695</v>
      </c>
      <c r="FW27" s="252">
        <v>0.2833</v>
      </c>
      <c r="FX27" s="257"/>
      <c r="FY27" s="261">
        <f t="shared" si="25"/>
        <v>1.6614118207477648</v>
      </c>
      <c r="FZ27" s="253"/>
      <c r="GA27" s="92"/>
      <c r="GB27" s="68" t="s">
        <v>1123</v>
      </c>
      <c r="GC27" s="85" t="s">
        <v>2362</v>
      </c>
      <c r="GD27" s="85" t="str">
        <f t="shared" si="26"/>
        <v>№2/50 від 20.02.2019</v>
      </c>
      <c r="GE27" s="85" t="s">
        <v>2381</v>
      </c>
      <c r="GF27" s="431">
        <v>1</v>
      </c>
      <c r="GG27" s="431">
        <v>3</v>
      </c>
    </row>
    <row r="28" spans="1:189" ht="15" hidden="1" customHeight="1" x14ac:dyDescent="0.25">
      <c r="A28" s="66" t="s">
        <v>121</v>
      </c>
      <c r="B28" s="155">
        <v>1</v>
      </c>
      <c r="C28" s="141">
        <f t="shared" si="9"/>
        <v>323.7</v>
      </c>
      <c r="D28" s="168">
        <v>323.7</v>
      </c>
      <c r="E28" s="168">
        <v>0</v>
      </c>
      <c r="F28" s="234"/>
      <c r="G28" s="235">
        <v>0</v>
      </c>
      <c r="H28" s="162">
        <f t="shared" si="10"/>
        <v>29.36</v>
      </c>
      <c r="I28" s="117">
        <v>0</v>
      </c>
      <c r="J28" s="117">
        <v>0</v>
      </c>
      <c r="K28" s="117">
        <v>0</v>
      </c>
      <c r="L28" s="117">
        <v>0</v>
      </c>
      <c r="M28" s="117">
        <v>0</v>
      </c>
      <c r="N28" s="117">
        <v>0</v>
      </c>
      <c r="O28" s="117">
        <v>0</v>
      </c>
      <c r="P28" s="117">
        <v>0</v>
      </c>
      <c r="Q28" s="117">
        <v>0</v>
      </c>
      <c r="R28" s="117">
        <v>0</v>
      </c>
      <c r="S28" s="117">
        <v>0</v>
      </c>
      <c r="T28" s="117">
        <v>0</v>
      </c>
      <c r="U28" s="117">
        <v>0</v>
      </c>
      <c r="V28" s="117">
        <v>0</v>
      </c>
      <c r="W28" s="117">
        <v>0</v>
      </c>
      <c r="X28" s="117">
        <v>0</v>
      </c>
      <c r="Y28" s="117">
        <v>0</v>
      </c>
      <c r="Z28" s="117">
        <v>0</v>
      </c>
      <c r="AA28" s="117">
        <v>0</v>
      </c>
      <c r="AB28" s="117">
        <v>0</v>
      </c>
      <c r="AC28" s="117">
        <v>0</v>
      </c>
      <c r="AD28" s="117">
        <v>0</v>
      </c>
      <c r="AE28" s="117">
        <v>0</v>
      </c>
      <c r="AF28" s="117">
        <v>0</v>
      </c>
      <c r="AG28" s="117">
        <v>0</v>
      </c>
      <c r="AH28" s="117">
        <v>0</v>
      </c>
      <c r="AI28" s="117">
        <v>0</v>
      </c>
      <c r="AJ28" s="117">
        <v>0</v>
      </c>
      <c r="AK28" s="117">
        <v>0</v>
      </c>
      <c r="AL28" s="117">
        <v>0</v>
      </c>
      <c r="AM28" s="117">
        <v>0</v>
      </c>
      <c r="AN28" s="117">
        <v>0</v>
      </c>
      <c r="AO28" s="117">
        <v>0</v>
      </c>
      <c r="AP28" s="117">
        <v>0</v>
      </c>
      <c r="AQ28" s="117">
        <v>0</v>
      </c>
      <c r="AR28" s="117">
        <v>0</v>
      </c>
      <c r="AS28" s="117">
        <v>0</v>
      </c>
      <c r="AT28" s="117">
        <v>0</v>
      </c>
      <c r="AU28" s="117">
        <v>0</v>
      </c>
      <c r="AV28" s="117">
        <v>0</v>
      </c>
      <c r="AW28" s="117">
        <v>0</v>
      </c>
      <c r="AX28" s="117">
        <v>29.36</v>
      </c>
      <c r="AY28" s="117"/>
      <c r="AZ28" s="117"/>
      <c r="BA28" s="117"/>
      <c r="BB28" s="117"/>
      <c r="BC28" s="117"/>
      <c r="BD28" s="117"/>
      <c r="BE28" s="117">
        <v>0</v>
      </c>
      <c r="BF28" s="117">
        <v>0</v>
      </c>
      <c r="BG28" s="117">
        <v>0</v>
      </c>
      <c r="BH28" s="117">
        <v>0</v>
      </c>
      <c r="BI28" s="117">
        <v>0</v>
      </c>
      <c r="BJ28" s="117">
        <v>0</v>
      </c>
      <c r="BK28" s="117">
        <v>0</v>
      </c>
      <c r="BL28" s="117">
        <v>10.36</v>
      </c>
      <c r="BM28" s="117">
        <v>2.2791999999999999</v>
      </c>
      <c r="BN28" s="117">
        <v>0.24170364833333299</v>
      </c>
      <c r="BO28" s="117">
        <v>5.8934932</v>
      </c>
      <c r="BP28" s="117">
        <v>1.96774453367381</v>
      </c>
      <c r="BQ28" s="117">
        <v>20.742141382007102</v>
      </c>
      <c r="BR28" s="117">
        <v>62.7727444444442</v>
      </c>
      <c r="BS28" s="117">
        <v>13.8100037777777</v>
      </c>
      <c r="BT28" s="117">
        <v>117.383747891559</v>
      </c>
      <c r="BU28" s="117">
        <v>0</v>
      </c>
      <c r="BV28" s="117">
        <v>35.709531132111003</v>
      </c>
      <c r="BW28" s="117">
        <v>24.072344415641901</v>
      </c>
      <c r="BX28" s="117">
        <v>253.74837166153401</v>
      </c>
      <c r="BY28" s="117">
        <v>0</v>
      </c>
      <c r="BZ28" s="117">
        <v>0</v>
      </c>
      <c r="CA28" s="117">
        <v>0</v>
      </c>
      <c r="CB28" s="117">
        <v>0</v>
      </c>
      <c r="CC28" s="117">
        <v>0</v>
      </c>
      <c r="CD28" s="117">
        <v>0</v>
      </c>
      <c r="CE28" s="117">
        <v>0</v>
      </c>
      <c r="CF28" s="117">
        <v>0</v>
      </c>
      <c r="CG28" s="117">
        <v>0</v>
      </c>
      <c r="CH28" s="117">
        <v>0</v>
      </c>
      <c r="CI28" s="117">
        <v>0</v>
      </c>
      <c r="CJ28" s="117">
        <v>0</v>
      </c>
      <c r="CK28" s="117">
        <v>0</v>
      </c>
      <c r="CL28" s="117">
        <v>0</v>
      </c>
      <c r="CM28" s="117">
        <v>0</v>
      </c>
      <c r="CN28" s="117">
        <v>0</v>
      </c>
      <c r="CO28" s="117">
        <v>0</v>
      </c>
      <c r="CP28" s="117">
        <v>0</v>
      </c>
      <c r="CQ28" s="117">
        <v>0</v>
      </c>
      <c r="CR28" s="117">
        <v>0</v>
      </c>
      <c r="CS28" s="117">
        <v>0</v>
      </c>
      <c r="CT28" s="117">
        <v>0</v>
      </c>
      <c r="CU28" s="117">
        <v>0</v>
      </c>
      <c r="CV28" s="117">
        <v>0</v>
      </c>
      <c r="CW28" s="117">
        <v>0</v>
      </c>
      <c r="CX28" s="117">
        <v>0</v>
      </c>
      <c r="CY28" s="117">
        <v>0</v>
      </c>
      <c r="CZ28" s="117">
        <v>0</v>
      </c>
      <c r="DA28" s="117">
        <v>0</v>
      </c>
      <c r="DB28" s="117">
        <v>0</v>
      </c>
      <c r="DC28" s="117">
        <v>0</v>
      </c>
      <c r="DD28" s="117">
        <v>0</v>
      </c>
      <c r="DE28" s="117">
        <v>0</v>
      </c>
      <c r="DF28" s="117">
        <v>0</v>
      </c>
      <c r="DG28" s="117">
        <v>0</v>
      </c>
      <c r="DH28" s="117">
        <v>0</v>
      </c>
      <c r="DI28" s="117">
        <v>0</v>
      </c>
      <c r="DJ28" s="117">
        <v>0</v>
      </c>
      <c r="DK28" s="117">
        <v>0</v>
      </c>
      <c r="DL28" s="117">
        <v>0</v>
      </c>
      <c r="DM28" s="117">
        <v>0</v>
      </c>
      <c r="DN28" s="117">
        <v>0</v>
      </c>
      <c r="DO28" s="117">
        <v>0</v>
      </c>
      <c r="DP28" s="117">
        <v>0</v>
      </c>
      <c r="DQ28" s="117">
        <v>0</v>
      </c>
      <c r="DR28" s="117">
        <v>0</v>
      </c>
      <c r="DS28" s="117">
        <v>0</v>
      </c>
      <c r="DT28" s="117">
        <v>0</v>
      </c>
      <c r="DU28" s="117">
        <v>0</v>
      </c>
      <c r="DV28" s="117">
        <v>0</v>
      </c>
      <c r="DW28" s="117">
        <v>6.34</v>
      </c>
      <c r="DX28" s="117">
        <v>1.3948</v>
      </c>
      <c r="DY28" s="117">
        <v>0.43772698989999997</v>
      </c>
      <c r="DZ28" s="117">
        <v>0</v>
      </c>
      <c r="EA28" s="117">
        <v>3.6066357999999998</v>
      </c>
      <c r="EB28" s="117">
        <v>1.2345740520094199</v>
      </c>
      <c r="EC28" s="117">
        <v>13.013736841909401</v>
      </c>
      <c r="ED28" s="117">
        <v>0</v>
      </c>
      <c r="EE28" s="117">
        <v>0</v>
      </c>
      <c r="EF28" s="117">
        <v>0</v>
      </c>
      <c r="EG28" s="117">
        <v>0</v>
      </c>
      <c r="EH28" s="117">
        <v>0</v>
      </c>
      <c r="EI28" s="117">
        <v>0</v>
      </c>
      <c r="EJ28" s="117">
        <v>0</v>
      </c>
      <c r="EK28" s="117">
        <v>5.65</v>
      </c>
      <c r="EL28" s="117">
        <v>1.2430000000000001</v>
      </c>
      <c r="EM28" s="117">
        <v>0.39012663337499998</v>
      </c>
      <c r="EN28" s="117">
        <v>0</v>
      </c>
      <c r="EO28" s="117">
        <v>3.2141155000000001</v>
      </c>
      <c r="EP28" s="117">
        <v>1.1002159479990301</v>
      </c>
      <c r="EQ28" s="117">
        <v>11.597458081374</v>
      </c>
      <c r="ER28" s="117">
        <v>0</v>
      </c>
      <c r="ES28" s="117">
        <v>0</v>
      </c>
      <c r="ET28" s="117">
        <v>0</v>
      </c>
      <c r="EU28" s="117">
        <v>0</v>
      </c>
      <c r="EV28" s="117">
        <v>0</v>
      </c>
      <c r="EW28" s="117">
        <v>0</v>
      </c>
      <c r="EX28" s="117">
        <v>0</v>
      </c>
      <c r="EY28" s="117">
        <v>0</v>
      </c>
      <c r="EZ28" s="117">
        <v>0</v>
      </c>
      <c r="FA28" s="117">
        <v>0</v>
      </c>
      <c r="FB28" s="117">
        <v>0</v>
      </c>
      <c r="FC28" s="117">
        <v>0</v>
      </c>
      <c r="FD28" s="117">
        <v>0</v>
      </c>
      <c r="FE28" s="171">
        <v>36.810637499999999</v>
      </c>
      <c r="FF28" s="194">
        <f t="shared" si="8"/>
        <v>365.2723454668245</v>
      </c>
      <c r="FG28" s="195">
        <f t="shared" si="11"/>
        <v>0</v>
      </c>
      <c r="FH28" s="196">
        <f t="shared" si="12"/>
        <v>0</v>
      </c>
      <c r="FI28" s="202">
        <f t="shared" si="13"/>
        <v>438.3268145601894</v>
      </c>
      <c r="FJ28" s="203">
        <f t="shared" si="14"/>
        <v>0</v>
      </c>
      <c r="FK28" s="204">
        <f t="shared" si="15"/>
        <v>0</v>
      </c>
      <c r="FL28" s="214">
        <v>0.05</v>
      </c>
      <c r="FM28" s="211">
        <f t="shared" si="16"/>
        <v>21.916340728009473</v>
      </c>
      <c r="FN28" s="212">
        <f t="shared" si="17"/>
        <v>0</v>
      </c>
      <c r="FO28" s="213">
        <f t="shared" si="18"/>
        <v>0</v>
      </c>
      <c r="FP28" s="219">
        <f t="shared" si="19"/>
        <v>460.24315528819886</v>
      </c>
      <c r="FQ28" s="220">
        <f t="shared" si="20"/>
        <v>0</v>
      </c>
      <c r="FR28" s="223">
        <f t="shared" si="21"/>
        <v>0</v>
      </c>
      <c r="FS28" s="228">
        <f t="shared" si="22"/>
        <v>1.4218200657652111</v>
      </c>
      <c r="FT28" s="229"/>
      <c r="FU28" s="244">
        <f t="shared" si="23"/>
        <v>1.4218200657652111</v>
      </c>
      <c r="FV28" s="245">
        <f t="shared" si="24"/>
        <v>460.24315528819881</v>
      </c>
      <c r="FW28" s="252">
        <v>1.0761000000000001</v>
      </c>
      <c r="FX28" s="257"/>
      <c r="FY28" s="261">
        <f t="shared" si="25"/>
        <v>1.321271318432498</v>
      </c>
      <c r="FZ28" s="253"/>
      <c r="GA28" s="92"/>
      <c r="GB28" s="68" t="s">
        <v>1124</v>
      </c>
      <c r="GC28" s="85" t="s">
        <v>2362</v>
      </c>
      <c r="GD28" s="85" t="str">
        <f t="shared" si="26"/>
        <v>№2/51 від 20.02.2019</v>
      </c>
      <c r="GE28" s="85" t="s">
        <v>2382</v>
      </c>
      <c r="GF28" s="431">
        <v>1</v>
      </c>
      <c r="GG28" s="431">
        <v>3</v>
      </c>
    </row>
    <row r="29" spans="1:189" ht="15" hidden="1" customHeight="1" x14ac:dyDescent="0.25">
      <c r="A29" s="66" t="s">
        <v>122</v>
      </c>
      <c r="B29" s="155">
        <v>1</v>
      </c>
      <c r="C29" s="141">
        <f t="shared" si="9"/>
        <v>249.8</v>
      </c>
      <c r="D29" s="168">
        <v>249.8</v>
      </c>
      <c r="E29" s="168">
        <v>0</v>
      </c>
      <c r="F29" s="234"/>
      <c r="G29" s="235">
        <v>0</v>
      </c>
      <c r="H29" s="162">
        <f t="shared" si="10"/>
        <v>27.19</v>
      </c>
      <c r="I29" s="117">
        <v>0</v>
      </c>
      <c r="J29" s="117">
        <v>0</v>
      </c>
      <c r="K29" s="117">
        <v>0</v>
      </c>
      <c r="L29" s="117">
        <v>0</v>
      </c>
      <c r="M29" s="117">
        <v>0</v>
      </c>
      <c r="N29" s="117">
        <v>0</v>
      </c>
      <c r="O29" s="117">
        <v>0</v>
      </c>
      <c r="P29" s="117">
        <v>0</v>
      </c>
      <c r="Q29" s="117">
        <v>0</v>
      </c>
      <c r="R29" s="117">
        <v>0</v>
      </c>
      <c r="S29" s="117">
        <v>0</v>
      </c>
      <c r="T29" s="117">
        <v>0</v>
      </c>
      <c r="U29" s="117">
        <v>0</v>
      </c>
      <c r="V29" s="117">
        <v>0</v>
      </c>
      <c r="W29" s="117">
        <v>0</v>
      </c>
      <c r="X29" s="117">
        <v>0</v>
      </c>
      <c r="Y29" s="117">
        <v>0</v>
      </c>
      <c r="Z29" s="117">
        <v>0</v>
      </c>
      <c r="AA29" s="117">
        <v>0</v>
      </c>
      <c r="AB29" s="117">
        <v>0</v>
      </c>
      <c r="AC29" s="117">
        <v>0</v>
      </c>
      <c r="AD29" s="117">
        <v>0</v>
      </c>
      <c r="AE29" s="117">
        <v>0</v>
      </c>
      <c r="AF29" s="117">
        <v>0</v>
      </c>
      <c r="AG29" s="117">
        <v>0</v>
      </c>
      <c r="AH29" s="117">
        <v>0</v>
      </c>
      <c r="AI29" s="117">
        <v>0</v>
      </c>
      <c r="AJ29" s="117">
        <v>0</v>
      </c>
      <c r="AK29" s="117">
        <v>0</v>
      </c>
      <c r="AL29" s="117">
        <v>0</v>
      </c>
      <c r="AM29" s="117">
        <v>0</v>
      </c>
      <c r="AN29" s="117">
        <v>0</v>
      </c>
      <c r="AO29" s="117">
        <v>0</v>
      </c>
      <c r="AP29" s="117">
        <v>0</v>
      </c>
      <c r="AQ29" s="117">
        <v>0</v>
      </c>
      <c r="AR29" s="117">
        <v>0</v>
      </c>
      <c r="AS29" s="117">
        <v>0</v>
      </c>
      <c r="AT29" s="117">
        <v>0</v>
      </c>
      <c r="AU29" s="117">
        <v>0</v>
      </c>
      <c r="AV29" s="117">
        <v>0</v>
      </c>
      <c r="AW29" s="117">
        <v>0</v>
      </c>
      <c r="AX29" s="117">
        <v>27.19</v>
      </c>
      <c r="AY29" s="117"/>
      <c r="AZ29" s="117"/>
      <c r="BA29" s="117"/>
      <c r="BB29" s="117"/>
      <c r="BC29" s="117"/>
      <c r="BD29" s="117"/>
      <c r="BE29" s="117">
        <v>0</v>
      </c>
      <c r="BF29" s="117">
        <v>0</v>
      </c>
      <c r="BG29" s="117">
        <v>0</v>
      </c>
      <c r="BH29" s="117">
        <v>0</v>
      </c>
      <c r="BI29" s="117">
        <v>0</v>
      </c>
      <c r="BJ29" s="117">
        <v>0</v>
      </c>
      <c r="BK29" s="117">
        <v>0</v>
      </c>
      <c r="BL29" s="117">
        <v>6.43</v>
      </c>
      <c r="BM29" s="117">
        <v>1.4146000000000001</v>
      </c>
      <c r="BN29" s="117">
        <v>0.155162096666667</v>
      </c>
      <c r="BO29" s="117">
        <v>3.6578341000000001</v>
      </c>
      <c r="BP29" s="117">
        <v>1.2218326573726399</v>
      </c>
      <c r="BQ29" s="117">
        <v>12.8794288540393</v>
      </c>
      <c r="BR29" s="117">
        <v>64.222155555555972</v>
      </c>
      <c r="BS29" s="117">
        <v>14.128874222222199</v>
      </c>
      <c r="BT29" s="117">
        <v>79.664432459166406</v>
      </c>
      <c r="BU29" s="117">
        <v>0</v>
      </c>
      <c r="BV29" s="117">
        <v>36.534057630888803</v>
      </c>
      <c r="BW29" s="117">
        <v>20.390735177347601</v>
      </c>
      <c r="BX29" s="117">
        <v>214.940255045181</v>
      </c>
      <c r="BY29" s="117">
        <v>0</v>
      </c>
      <c r="BZ29" s="117">
        <v>0</v>
      </c>
      <c r="CA29" s="117">
        <v>0</v>
      </c>
      <c r="CB29" s="117">
        <v>0</v>
      </c>
      <c r="CC29" s="117">
        <v>0</v>
      </c>
      <c r="CD29" s="117">
        <v>0</v>
      </c>
      <c r="CE29" s="117">
        <v>0</v>
      </c>
      <c r="CF29" s="117">
        <v>0</v>
      </c>
      <c r="CG29" s="117">
        <v>0</v>
      </c>
      <c r="CH29" s="117">
        <v>0</v>
      </c>
      <c r="CI29" s="117">
        <v>0</v>
      </c>
      <c r="CJ29" s="117">
        <v>0</v>
      </c>
      <c r="CK29" s="117">
        <v>0</v>
      </c>
      <c r="CL29" s="117">
        <v>0</v>
      </c>
      <c r="CM29" s="117">
        <v>0</v>
      </c>
      <c r="CN29" s="117">
        <v>0</v>
      </c>
      <c r="CO29" s="117">
        <v>0</v>
      </c>
      <c r="CP29" s="117">
        <v>0</v>
      </c>
      <c r="CQ29" s="117">
        <v>0</v>
      </c>
      <c r="CR29" s="117">
        <v>0</v>
      </c>
      <c r="CS29" s="117">
        <v>0</v>
      </c>
      <c r="CT29" s="117">
        <v>0</v>
      </c>
      <c r="CU29" s="117">
        <v>0</v>
      </c>
      <c r="CV29" s="117">
        <v>0</v>
      </c>
      <c r="CW29" s="117">
        <v>0</v>
      </c>
      <c r="CX29" s="117">
        <v>0</v>
      </c>
      <c r="CY29" s="117">
        <v>0</v>
      </c>
      <c r="CZ29" s="117">
        <v>0</v>
      </c>
      <c r="DA29" s="117">
        <v>0</v>
      </c>
      <c r="DB29" s="117">
        <v>0</v>
      </c>
      <c r="DC29" s="117">
        <v>0</v>
      </c>
      <c r="DD29" s="117">
        <v>0</v>
      </c>
      <c r="DE29" s="117">
        <v>0</v>
      </c>
      <c r="DF29" s="117">
        <v>0</v>
      </c>
      <c r="DG29" s="117">
        <v>0</v>
      </c>
      <c r="DH29" s="117">
        <v>0</v>
      </c>
      <c r="DI29" s="117">
        <v>0</v>
      </c>
      <c r="DJ29" s="117">
        <v>0</v>
      </c>
      <c r="DK29" s="117">
        <v>0</v>
      </c>
      <c r="DL29" s="117">
        <v>0</v>
      </c>
      <c r="DM29" s="117">
        <v>0</v>
      </c>
      <c r="DN29" s="117">
        <v>0</v>
      </c>
      <c r="DO29" s="117">
        <v>0</v>
      </c>
      <c r="DP29" s="117">
        <v>0</v>
      </c>
      <c r="DQ29" s="117">
        <v>0</v>
      </c>
      <c r="DR29" s="117">
        <v>0</v>
      </c>
      <c r="DS29" s="117">
        <v>0</v>
      </c>
      <c r="DT29" s="117">
        <v>0</v>
      </c>
      <c r="DU29" s="117">
        <v>0</v>
      </c>
      <c r="DV29" s="117">
        <v>0</v>
      </c>
      <c r="DW29" s="117">
        <v>0</v>
      </c>
      <c r="DX29" s="117">
        <v>0</v>
      </c>
      <c r="DY29" s="117">
        <v>0</v>
      </c>
      <c r="DZ29" s="117">
        <v>0</v>
      </c>
      <c r="EA29" s="117">
        <v>0</v>
      </c>
      <c r="EB29" s="117">
        <v>0</v>
      </c>
      <c r="EC29" s="117">
        <v>0</v>
      </c>
      <c r="ED29" s="117">
        <v>0</v>
      </c>
      <c r="EE29" s="117">
        <v>0</v>
      </c>
      <c r="EF29" s="117">
        <v>0</v>
      </c>
      <c r="EG29" s="117">
        <v>0</v>
      </c>
      <c r="EH29" s="117">
        <v>0</v>
      </c>
      <c r="EI29" s="117">
        <v>0</v>
      </c>
      <c r="EJ29" s="117">
        <v>0</v>
      </c>
      <c r="EK29" s="117">
        <v>0</v>
      </c>
      <c r="EL29" s="117">
        <v>0</v>
      </c>
      <c r="EM29" s="117">
        <v>0</v>
      </c>
      <c r="EN29" s="117">
        <v>0</v>
      </c>
      <c r="EO29" s="117">
        <v>0</v>
      </c>
      <c r="EP29" s="117">
        <v>0</v>
      </c>
      <c r="EQ29" s="117">
        <v>0</v>
      </c>
      <c r="ER29" s="117">
        <v>0</v>
      </c>
      <c r="ES29" s="117">
        <v>0</v>
      </c>
      <c r="ET29" s="117">
        <v>0</v>
      </c>
      <c r="EU29" s="117">
        <v>0</v>
      </c>
      <c r="EV29" s="117">
        <v>0</v>
      </c>
      <c r="EW29" s="117">
        <v>0</v>
      </c>
      <c r="EX29" s="117">
        <v>0</v>
      </c>
      <c r="EY29" s="117">
        <v>0</v>
      </c>
      <c r="EZ29" s="117">
        <v>0</v>
      </c>
      <c r="FA29" s="117">
        <v>0</v>
      </c>
      <c r="FB29" s="117">
        <v>0</v>
      </c>
      <c r="FC29" s="117">
        <v>0</v>
      </c>
      <c r="FD29" s="117">
        <v>0</v>
      </c>
      <c r="FE29" s="171">
        <v>133.12306041666668</v>
      </c>
      <c r="FF29" s="194">
        <f t="shared" si="8"/>
        <v>388.13274431588695</v>
      </c>
      <c r="FG29" s="195">
        <f t="shared" si="11"/>
        <v>0</v>
      </c>
      <c r="FH29" s="196">
        <f t="shared" si="12"/>
        <v>0</v>
      </c>
      <c r="FI29" s="202">
        <f t="shared" si="13"/>
        <v>465.75929317906434</v>
      </c>
      <c r="FJ29" s="203">
        <f t="shared" si="14"/>
        <v>0</v>
      </c>
      <c r="FK29" s="204">
        <f t="shared" si="15"/>
        <v>0</v>
      </c>
      <c r="FL29" s="214">
        <v>0.05</v>
      </c>
      <c r="FM29" s="211">
        <f t="shared" si="16"/>
        <v>23.287964658953218</v>
      </c>
      <c r="FN29" s="212">
        <f t="shared" si="17"/>
        <v>0</v>
      </c>
      <c r="FO29" s="213">
        <f t="shared" si="18"/>
        <v>0</v>
      </c>
      <c r="FP29" s="219">
        <f t="shared" si="19"/>
        <v>489.04725783801757</v>
      </c>
      <c r="FQ29" s="220">
        <f t="shared" si="20"/>
        <v>0</v>
      </c>
      <c r="FR29" s="223">
        <f t="shared" si="21"/>
        <v>0</v>
      </c>
      <c r="FS29" s="228">
        <f t="shared" si="22"/>
        <v>1.9577552355405026</v>
      </c>
      <c r="FT29" s="229"/>
      <c r="FU29" s="244">
        <f t="shared" si="23"/>
        <v>1.9577552355405026</v>
      </c>
      <c r="FV29" s="245">
        <f t="shared" si="24"/>
        <v>489.04725783801757</v>
      </c>
      <c r="FW29" s="252">
        <v>1.2502</v>
      </c>
      <c r="FX29" s="257"/>
      <c r="FY29" s="261">
        <f t="shared" si="25"/>
        <v>1.565953635850666</v>
      </c>
      <c r="FZ29" s="253"/>
      <c r="GA29" s="92"/>
      <c r="GB29" s="68" t="s">
        <v>1128</v>
      </c>
      <c r="GC29" s="85" t="s">
        <v>2362</v>
      </c>
      <c r="GD29" s="85" t="str">
        <f t="shared" si="26"/>
        <v>№2/55 від 20.02.2019</v>
      </c>
      <c r="GE29" s="85" t="s">
        <v>2383</v>
      </c>
      <c r="GF29" s="431">
        <v>1</v>
      </c>
      <c r="GG29" s="431">
        <v>2</v>
      </c>
    </row>
    <row r="30" spans="1:189" ht="15" hidden="1" customHeight="1" x14ac:dyDescent="0.25">
      <c r="A30" s="66" t="s">
        <v>123</v>
      </c>
      <c r="B30" s="155">
        <v>1</v>
      </c>
      <c r="C30" s="141">
        <f t="shared" si="9"/>
        <v>200.6</v>
      </c>
      <c r="D30" s="168">
        <v>200.6</v>
      </c>
      <c r="E30" s="168">
        <v>0</v>
      </c>
      <c r="F30" s="234"/>
      <c r="G30" s="235">
        <v>0</v>
      </c>
      <c r="H30" s="162">
        <f t="shared" si="10"/>
        <v>27.19</v>
      </c>
      <c r="I30" s="117">
        <v>0</v>
      </c>
      <c r="J30" s="117">
        <v>0</v>
      </c>
      <c r="K30" s="117">
        <v>0</v>
      </c>
      <c r="L30" s="117">
        <v>0</v>
      </c>
      <c r="M30" s="117">
        <v>0</v>
      </c>
      <c r="N30" s="117">
        <v>0</v>
      </c>
      <c r="O30" s="117">
        <v>0</v>
      </c>
      <c r="P30" s="117">
        <v>0</v>
      </c>
      <c r="Q30" s="117">
        <v>0</v>
      </c>
      <c r="R30" s="117">
        <v>0</v>
      </c>
      <c r="S30" s="117">
        <v>0</v>
      </c>
      <c r="T30" s="117">
        <v>0</v>
      </c>
      <c r="U30" s="117">
        <v>0</v>
      </c>
      <c r="V30" s="117">
        <v>0</v>
      </c>
      <c r="W30" s="117">
        <v>0</v>
      </c>
      <c r="X30" s="117">
        <v>0</v>
      </c>
      <c r="Y30" s="117">
        <v>0</v>
      </c>
      <c r="Z30" s="117">
        <v>0</v>
      </c>
      <c r="AA30" s="117">
        <v>0</v>
      </c>
      <c r="AB30" s="117">
        <v>0</v>
      </c>
      <c r="AC30" s="117">
        <v>0</v>
      </c>
      <c r="AD30" s="117">
        <v>0</v>
      </c>
      <c r="AE30" s="117">
        <v>0</v>
      </c>
      <c r="AF30" s="117">
        <v>0</v>
      </c>
      <c r="AG30" s="117">
        <v>0</v>
      </c>
      <c r="AH30" s="117">
        <v>0</v>
      </c>
      <c r="AI30" s="117">
        <v>0</v>
      </c>
      <c r="AJ30" s="117">
        <v>0</v>
      </c>
      <c r="AK30" s="117">
        <v>0</v>
      </c>
      <c r="AL30" s="117">
        <v>0</v>
      </c>
      <c r="AM30" s="117">
        <v>0</v>
      </c>
      <c r="AN30" s="117">
        <v>0</v>
      </c>
      <c r="AO30" s="117">
        <v>0</v>
      </c>
      <c r="AP30" s="117">
        <v>0</v>
      </c>
      <c r="AQ30" s="117">
        <v>0</v>
      </c>
      <c r="AR30" s="117">
        <v>0</v>
      </c>
      <c r="AS30" s="117">
        <v>0</v>
      </c>
      <c r="AT30" s="117">
        <v>0</v>
      </c>
      <c r="AU30" s="117">
        <v>0</v>
      </c>
      <c r="AV30" s="117">
        <v>0</v>
      </c>
      <c r="AW30" s="117">
        <v>0</v>
      </c>
      <c r="AX30" s="117">
        <v>27.19</v>
      </c>
      <c r="AY30" s="117"/>
      <c r="AZ30" s="117"/>
      <c r="BA30" s="117"/>
      <c r="BB30" s="117"/>
      <c r="BC30" s="117"/>
      <c r="BD30" s="117"/>
      <c r="BE30" s="117">
        <v>0</v>
      </c>
      <c r="BF30" s="117">
        <v>0</v>
      </c>
      <c r="BG30" s="117">
        <v>0</v>
      </c>
      <c r="BH30" s="117">
        <v>0</v>
      </c>
      <c r="BI30" s="117">
        <v>0</v>
      </c>
      <c r="BJ30" s="117">
        <v>0</v>
      </c>
      <c r="BK30" s="117">
        <v>0</v>
      </c>
      <c r="BL30" s="117">
        <v>6.43</v>
      </c>
      <c r="BM30" s="117">
        <v>1.4146000000000001</v>
      </c>
      <c r="BN30" s="117">
        <v>0.155162096666667</v>
      </c>
      <c r="BO30" s="117">
        <v>3.6578341000000001</v>
      </c>
      <c r="BP30" s="117">
        <v>1.2218326573726399</v>
      </c>
      <c r="BQ30" s="117">
        <v>12.8794288540393</v>
      </c>
      <c r="BR30" s="117">
        <v>72.157488888888807</v>
      </c>
      <c r="BS30" s="117">
        <v>15.8746475555555</v>
      </c>
      <c r="BT30" s="117">
        <v>95.146432459166604</v>
      </c>
      <c r="BU30" s="117">
        <v>0</v>
      </c>
      <c r="BV30" s="117">
        <v>41.048230704222199</v>
      </c>
      <c r="BW30" s="117">
        <v>23.501210866897001</v>
      </c>
      <c r="BX30" s="117">
        <v>247.72801047473001</v>
      </c>
      <c r="BY30" s="117">
        <v>0</v>
      </c>
      <c r="BZ30" s="117">
        <v>0</v>
      </c>
      <c r="CA30" s="117">
        <v>0</v>
      </c>
      <c r="CB30" s="117">
        <v>0</v>
      </c>
      <c r="CC30" s="117">
        <v>0</v>
      </c>
      <c r="CD30" s="117">
        <v>0</v>
      </c>
      <c r="CE30" s="117">
        <v>0</v>
      </c>
      <c r="CF30" s="117">
        <v>0</v>
      </c>
      <c r="CG30" s="117">
        <v>0</v>
      </c>
      <c r="CH30" s="117">
        <v>0</v>
      </c>
      <c r="CI30" s="117">
        <v>0</v>
      </c>
      <c r="CJ30" s="117">
        <v>0</v>
      </c>
      <c r="CK30" s="117">
        <v>0</v>
      </c>
      <c r="CL30" s="117">
        <v>0</v>
      </c>
      <c r="CM30" s="117">
        <v>0</v>
      </c>
      <c r="CN30" s="117">
        <v>0</v>
      </c>
      <c r="CO30" s="117">
        <v>0</v>
      </c>
      <c r="CP30" s="117">
        <v>0</v>
      </c>
      <c r="CQ30" s="117">
        <v>0</v>
      </c>
      <c r="CR30" s="117">
        <v>0</v>
      </c>
      <c r="CS30" s="117">
        <v>0</v>
      </c>
      <c r="CT30" s="117">
        <v>0</v>
      </c>
      <c r="CU30" s="117">
        <v>0</v>
      </c>
      <c r="CV30" s="117">
        <v>0</v>
      </c>
      <c r="CW30" s="117">
        <v>0</v>
      </c>
      <c r="CX30" s="117">
        <v>0</v>
      </c>
      <c r="CY30" s="117">
        <v>0</v>
      </c>
      <c r="CZ30" s="117">
        <v>0</v>
      </c>
      <c r="DA30" s="117">
        <v>0</v>
      </c>
      <c r="DB30" s="117">
        <v>0</v>
      </c>
      <c r="DC30" s="117">
        <v>0</v>
      </c>
      <c r="DD30" s="117">
        <v>0</v>
      </c>
      <c r="DE30" s="117">
        <v>0</v>
      </c>
      <c r="DF30" s="117">
        <v>0</v>
      </c>
      <c r="DG30" s="117">
        <v>0</v>
      </c>
      <c r="DH30" s="117">
        <v>0</v>
      </c>
      <c r="DI30" s="117">
        <v>0</v>
      </c>
      <c r="DJ30" s="117">
        <v>0</v>
      </c>
      <c r="DK30" s="117">
        <v>0</v>
      </c>
      <c r="DL30" s="117">
        <v>0</v>
      </c>
      <c r="DM30" s="117">
        <v>0</v>
      </c>
      <c r="DN30" s="117">
        <v>0</v>
      </c>
      <c r="DO30" s="117">
        <v>0</v>
      </c>
      <c r="DP30" s="117">
        <v>0</v>
      </c>
      <c r="DQ30" s="117">
        <v>0</v>
      </c>
      <c r="DR30" s="117">
        <v>0</v>
      </c>
      <c r="DS30" s="117">
        <v>0</v>
      </c>
      <c r="DT30" s="117">
        <v>0</v>
      </c>
      <c r="DU30" s="117">
        <v>0</v>
      </c>
      <c r="DV30" s="117">
        <v>0</v>
      </c>
      <c r="DW30" s="117">
        <v>11.09</v>
      </c>
      <c r="DX30" s="117">
        <v>2.4398</v>
      </c>
      <c r="DY30" s="117">
        <v>0.766022232325</v>
      </c>
      <c r="DZ30" s="117">
        <v>0</v>
      </c>
      <c r="EA30" s="117">
        <v>6.3087682999999997</v>
      </c>
      <c r="EB30" s="117">
        <v>2.1595671336929798</v>
      </c>
      <c r="EC30" s="117">
        <v>22.764157666018001</v>
      </c>
      <c r="ED30" s="117">
        <v>0</v>
      </c>
      <c r="EE30" s="117">
        <v>0</v>
      </c>
      <c r="EF30" s="117">
        <v>0</v>
      </c>
      <c r="EG30" s="117">
        <v>0</v>
      </c>
      <c r="EH30" s="117">
        <v>0</v>
      </c>
      <c r="EI30" s="117">
        <v>0</v>
      </c>
      <c r="EJ30" s="117">
        <v>0</v>
      </c>
      <c r="EK30" s="117">
        <v>9.89</v>
      </c>
      <c r="EL30" s="117">
        <v>2.1758000000000002</v>
      </c>
      <c r="EM30" s="117">
        <v>0.68308965239999997</v>
      </c>
      <c r="EN30" s="117">
        <v>0</v>
      </c>
      <c r="EO30" s="117">
        <v>5.6261242999999999</v>
      </c>
      <c r="EP30" s="117">
        <v>1.9258852123510399</v>
      </c>
      <c r="EQ30" s="117">
        <v>20.300899164751002</v>
      </c>
      <c r="ER30" s="117">
        <v>0</v>
      </c>
      <c r="ES30" s="117">
        <v>0</v>
      </c>
      <c r="ET30" s="117">
        <v>0</v>
      </c>
      <c r="EU30" s="117">
        <v>0</v>
      </c>
      <c r="EV30" s="117">
        <v>0</v>
      </c>
      <c r="EW30" s="117">
        <v>0</v>
      </c>
      <c r="EX30" s="117">
        <v>0</v>
      </c>
      <c r="EY30" s="117">
        <v>0</v>
      </c>
      <c r="EZ30" s="117">
        <v>0</v>
      </c>
      <c r="FA30" s="117">
        <v>0</v>
      </c>
      <c r="FB30" s="117">
        <v>0</v>
      </c>
      <c r="FC30" s="117">
        <v>0</v>
      </c>
      <c r="FD30" s="117">
        <v>0</v>
      </c>
      <c r="FE30" s="171">
        <v>57.556387864583343</v>
      </c>
      <c r="FF30" s="194">
        <f t="shared" si="8"/>
        <v>388.41888402412167</v>
      </c>
      <c r="FG30" s="195">
        <f t="shared" si="11"/>
        <v>0</v>
      </c>
      <c r="FH30" s="196">
        <f t="shared" si="12"/>
        <v>0</v>
      </c>
      <c r="FI30" s="202">
        <f t="shared" si="13"/>
        <v>466.102660828946</v>
      </c>
      <c r="FJ30" s="203">
        <f t="shared" si="14"/>
        <v>0</v>
      </c>
      <c r="FK30" s="204">
        <f t="shared" si="15"/>
        <v>0</v>
      </c>
      <c r="FL30" s="214">
        <v>0.05</v>
      </c>
      <c r="FM30" s="211">
        <f t="shared" si="16"/>
        <v>23.305133041447302</v>
      </c>
      <c r="FN30" s="212">
        <f t="shared" si="17"/>
        <v>0</v>
      </c>
      <c r="FO30" s="213">
        <f t="shared" si="18"/>
        <v>0</v>
      </c>
      <c r="FP30" s="219">
        <f t="shared" si="19"/>
        <v>489.40779387039328</v>
      </c>
      <c r="FQ30" s="220">
        <f t="shared" si="20"/>
        <v>0</v>
      </c>
      <c r="FR30" s="223">
        <f t="shared" si="21"/>
        <v>0</v>
      </c>
      <c r="FS30" s="228">
        <f t="shared" si="22"/>
        <v>2.4397198099221997</v>
      </c>
      <c r="FT30" s="229"/>
      <c r="FU30" s="244">
        <f t="shared" si="23"/>
        <v>2.4397198099221997</v>
      </c>
      <c r="FV30" s="245">
        <f t="shared" si="24"/>
        <v>489.40779387039328</v>
      </c>
      <c r="FW30" s="252">
        <v>1.3991</v>
      </c>
      <c r="FX30" s="257"/>
      <c r="FY30" s="261">
        <f t="shared" si="25"/>
        <v>1.7437780072347935</v>
      </c>
      <c r="FZ30" s="253"/>
      <c r="GA30" s="92"/>
      <c r="GB30" s="68" t="s">
        <v>1135</v>
      </c>
      <c r="GC30" s="85" t="s">
        <v>2362</v>
      </c>
      <c r="GD30" s="85" t="str">
        <f t="shared" si="26"/>
        <v>№2/62 від 20.02.2019</v>
      </c>
      <c r="GE30" s="85" t="s">
        <v>2384</v>
      </c>
      <c r="GF30" s="431">
        <v>1</v>
      </c>
      <c r="GG30" s="431">
        <v>2</v>
      </c>
    </row>
    <row r="31" spans="1:189" ht="15" hidden="1" customHeight="1" x14ac:dyDescent="0.25">
      <c r="A31" s="66" t="s">
        <v>124</v>
      </c>
      <c r="B31" s="155">
        <v>1</v>
      </c>
      <c r="C31" s="141">
        <f t="shared" si="9"/>
        <v>83.8</v>
      </c>
      <c r="D31" s="168">
        <v>83.8</v>
      </c>
      <c r="E31" s="168">
        <v>0</v>
      </c>
      <c r="F31" s="234"/>
      <c r="G31" s="235">
        <v>0</v>
      </c>
      <c r="H31" s="162">
        <f t="shared" si="10"/>
        <v>13.74</v>
      </c>
      <c r="I31" s="117">
        <v>0</v>
      </c>
      <c r="J31" s="117">
        <v>0</v>
      </c>
      <c r="K31" s="117">
        <v>0</v>
      </c>
      <c r="L31" s="117">
        <v>0</v>
      </c>
      <c r="M31" s="117">
        <v>0</v>
      </c>
      <c r="N31" s="117">
        <v>0</v>
      </c>
      <c r="O31" s="117">
        <v>0</v>
      </c>
      <c r="P31" s="117">
        <v>0</v>
      </c>
      <c r="Q31" s="117">
        <v>0</v>
      </c>
      <c r="R31" s="117">
        <v>0</v>
      </c>
      <c r="S31" s="117">
        <v>0</v>
      </c>
      <c r="T31" s="117">
        <v>0</v>
      </c>
      <c r="U31" s="117">
        <v>0</v>
      </c>
      <c r="V31" s="117">
        <v>0</v>
      </c>
      <c r="W31" s="117">
        <v>0</v>
      </c>
      <c r="X31" s="117">
        <v>0</v>
      </c>
      <c r="Y31" s="117">
        <v>0</v>
      </c>
      <c r="Z31" s="117">
        <v>0</v>
      </c>
      <c r="AA31" s="117">
        <v>0</v>
      </c>
      <c r="AB31" s="117">
        <v>0</v>
      </c>
      <c r="AC31" s="117">
        <v>0</v>
      </c>
      <c r="AD31" s="117">
        <v>0</v>
      </c>
      <c r="AE31" s="117">
        <v>0</v>
      </c>
      <c r="AF31" s="117">
        <v>0</v>
      </c>
      <c r="AG31" s="117">
        <v>0</v>
      </c>
      <c r="AH31" s="117">
        <v>0</v>
      </c>
      <c r="AI31" s="117">
        <v>0</v>
      </c>
      <c r="AJ31" s="117">
        <v>0</v>
      </c>
      <c r="AK31" s="117">
        <v>0</v>
      </c>
      <c r="AL31" s="117">
        <v>0</v>
      </c>
      <c r="AM31" s="117">
        <v>0</v>
      </c>
      <c r="AN31" s="117">
        <v>0</v>
      </c>
      <c r="AO31" s="117">
        <v>0</v>
      </c>
      <c r="AP31" s="117">
        <v>0</v>
      </c>
      <c r="AQ31" s="117">
        <v>0</v>
      </c>
      <c r="AR31" s="117">
        <v>0</v>
      </c>
      <c r="AS31" s="117">
        <v>0</v>
      </c>
      <c r="AT31" s="117">
        <v>0</v>
      </c>
      <c r="AU31" s="117">
        <v>0</v>
      </c>
      <c r="AV31" s="117">
        <v>0</v>
      </c>
      <c r="AW31" s="117">
        <v>0</v>
      </c>
      <c r="AX31" s="436">
        <v>13.74</v>
      </c>
      <c r="AY31" s="117"/>
      <c r="AZ31" s="117"/>
      <c r="BA31" s="117"/>
      <c r="BB31" s="117"/>
      <c r="BC31" s="117"/>
      <c r="BD31" s="117"/>
      <c r="BE31" s="117">
        <v>0</v>
      </c>
      <c r="BF31" s="117">
        <v>0</v>
      </c>
      <c r="BG31" s="117">
        <v>0</v>
      </c>
      <c r="BH31" s="117">
        <v>0</v>
      </c>
      <c r="BI31" s="117">
        <v>0</v>
      </c>
      <c r="BJ31" s="117">
        <v>0</v>
      </c>
      <c r="BK31" s="117">
        <v>0</v>
      </c>
      <c r="BL31" s="117">
        <v>3.21</v>
      </c>
      <c r="BM31" s="117">
        <v>0.70620000000000005</v>
      </c>
      <c r="BN31" s="117">
        <v>7.7581048333333305E-2</v>
      </c>
      <c r="BO31" s="117">
        <v>1.8260727000000001</v>
      </c>
      <c r="BP31" s="117">
        <v>0.60997887136281603</v>
      </c>
      <c r="BQ31" s="117">
        <v>6.4298326196961497</v>
      </c>
      <c r="BR31" s="435">
        <v>30.725399999999922</v>
      </c>
      <c r="BS31" s="435">
        <v>6.7595879999999848</v>
      </c>
      <c r="BT31" s="435">
        <v>42.840169659062326</v>
      </c>
      <c r="BU31" s="435">
        <v>0</v>
      </c>
      <c r="BV31" s="435">
        <v>17.478758297999924</v>
      </c>
      <c r="BW31" s="435">
        <v>10.250828431459651</v>
      </c>
      <c r="BX31" s="435">
        <v>108.05474438852175</v>
      </c>
      <c r="BY31" s="117">
        <v>0</v>
      </c>
      <c r="BZ31" s="117">
        <v>0</v>
      </c>
      <c r="CA31" s="117">
        <v>0</v>
      </c>
      <c r="CB31" s="117">
        <v>0</v>
      </c>
      <c r="CC31" s="117">
        <v>0</v>
      </c>
      <c r="CD31" s="117">
        <v>0</v>
      </c>
      <c r="CE31" s="117">
        <v>0</v>
      </c>
      <c r="CF31" s="117">
        <v>0</v>
      </c>
      <c r="CG31" s="117">
        <v>0</v>
      </c>
      <c r="CH31" s="117">
        <v>0</v>
      </c>
      <c r="CI31" s="117">
        <v>0</v>
      </c>
      <c r="CJ31" s="117">
        <v>0</v>
      </c>
      <c r="CK31" s="117">
        <v>0</v>
      </c>
      <c r="CL31" s="117">
        <v>0</v>
      </c>
      <c r="CM31" s="117">
        <v>0</v>
      </c>
      <c r="CN31" s="117">
        <v>0</v>
      </c>
      <c r="CO31" s="117">
        <v>0</v>
      </c>
      <c r="CP31" s="117">
        <v>0</v>
      </c>
      <c r="CQ31" s="117">
        <v>0</v>
      </c>
      <c r="CR31" s="117">
        <v>0</v>
      </c>
      <c r="CS31" s="117">
        <v>0</v>
      </c>
      <c r="CT31" s="117">
        <v>0</v>
      </c>
      <c r="CU31" s="117">
        <v>0</v>
      </c>
      <c r="CV31" s="117">
        <v>0</v>
      </c>
      <c r="CW31" s="117">
        <v>0</v>
      </c>
      <c r="CX31" s="117">
        <v>0</v>
      </c>
      <c r="CY31" s="117">
        <v>0</v>
      </c>
      <c r="CZ31" s="117">
        <v>0</v>
      </c>
      <c r="DA31" s="117">
        <v>0</v>
      </c>
      <c r="DB31" s="117">
        <v>0</v>
      </c>
      <c r="DC31" s="117">
        <v>0</v>
      </c>
      <c r="DD31" s="117">
        <v>0</v>
      </c>
      <c r="DE31" s="117">
        <v>0</v>
      </c>
      <c r="DF31" s="117">
        <v>0</v>
      </c>
      <c r="DG31" s="117">
        <v>0</v>
      </c>
      <c r="DH31" s="117">
        <v>0</v>
      </c>
      <c r="DI31" s="117">
        <v>0</v>
      </c>
      <c r="DJ31" s="117">
        <v>0</v>
      </c>
      <c r="DK31" s="117">
        <v>0</v>
      </c>
      <c r="DL31" s="117">
        <v>0</v>
      </c>
      <c r="DM31" s="117">
        <v>0</v>
      </c>
      <c r="DN31" s="117">
        <v>0</v>
      </c>
      <c r="DO31" s="117">
        <v>0</v>
      </c>
      <c r="DP31" s="117">
        <v>0</v>
      </c>
      <c r="DQ31" s="117">
        <v>0</v>
      </c>
      <c r="DR31" s="117">
        <v>0</v>
      </c>
      <c r="DS31" s="117">
        <v>0</v>
      </c>
      <c r="DT31" s="117">
        <v>0</v>
      </c>
      <c r="DU31" s="117">
        <v>0</v>
      </c>
      <c r="DV31" s="117">
        <v>0</v>
      </c>
      <c r="DW31" s="117">
        <v>4.75</v>
      </c>
      <c r="DX31" s="117">
        <v>1.0449999999999999</v>
      </c>
      <c r="DY31" s="117">
        <v>0.32829524242500002</v>
      </c>
      <c r="DZ31" s="117">
        <v>0</v>
      </c>
      <c r="EA31" s="117">
        <v>2.7021324999999998</v>
      </c>
      <c r="EB31" s="117">
        <v>0.92499308168356398</v>
      </c>
      <c r="EC31" s="117">
        <v>9.7504208241085593</v>
      </c>
      <c r="ED31" s="117">
        <v>0</v>
      </c>
      <c r="EE31" s="117">
        <v>0</v>
      </c>
      <c r="EF31" s="117">
        <v>0</v>
      </c>
      <c r="EG31" s="117">
        <v>0</v>
      </c>
      <c r="EH31" s="117">
        <v>0</v>
      </c>
      <c r="EI31" s="117">
        <v>0</v>
      </c>
      <c r="EJ31" s="117">
        <v>0</v>
      </c>
      <c r="EK31" s="117">
        <v>4.24</v>
      </c>
      <c r="EL31" s="117">
        <v>0.93279999999999996</v>
      </c>
      <c r="EM31" s="117">
        <v>0.29296301902499999</v>
      </c>
      <c r="EN31" s="117">
        <v>0</v>
      </c>
      <c r="EO31" s="117">
        <v>2.4120088000000002</v>
      </c>
      <c r="EP31" s="117">
        <v>0.82566926435201005</v>
      </c>
      <c r="EQ31" s="117">
        <v>8.7034410833770099</v>
      </c>
      <c r="ER31" s="117">
        <v>0</v>
      </c>
      <c r="ES31" s="117">
        <v>0</v>
      </c>
      <c r="ET31" s="117">
        <v>0</v>
      </c>
      <c r="EU31" s="117">
        <v>0</v>
      </c>
      <c r="EV31" s="117">
        <v>0</v>
      </c>
      <c r="EW31" s="117">
        <v>0</v>
      </c>
      <c r="EX31" s="117">
        <v>0</v>
      </c>
      <c r="EY31" s="117">
        <v>0</v>
      </c>
      <c r="EZ31" s="117">
        <v>0</v>
      </c>
      <c r="FA31" s="117">
        <v>0</v>
      </c>
      <c r="FB31" s="117">
        <v>0</v>
      </c>
      <c r="FC31" s="117">
        <v>0</v>
      </c>
      <c r="FD31" s="117">
        <v>0</v>
      </c>
      <c r="FE31" s="171">
        <v>24.043994531250004</v>
      </c>
      <c r="FF31" s="194">
        <f t="shared" si="8"/>
        <v>170.72243344695352</v>
      </c>
      <c r="FG31" s="195">
        <f t="shared" si="11"/>
        <v>0</v>
      </c>
      <c r="FH31" s="196">
        <f t="shared" si="12"/>
        <v>0</v>
      </c>
      <c r="FI31" s="202">
        <f t="shared" si="13"/>
        <v>204.86692013634422</v>
      </c>
      <c r="FJ31" s="203">
        <f t="shared" si="14"/>
        <v>0</v>
      </c>
      <c r="FK31" s="204">
        <f t="shared" si="15"/>
        <v>0</v>
      </c>
      <c r="FL31" s="214">
        <v>0.05</v>
      </c>
      <c r="FM31" s="211">
        <f t="shared" si="16"/>
        <v>10.243346006817212</v>
      </c>
      <c r="FN31" s="212">
        <f t="shared" si="17"/>
        <v>0</v>
      </c>
      <c r="FO31" s="213">
        <f t="shared" si="18"/>
        <v>0</v>
      </c>
      <c r="FP31" s="219">
        <f t="shared" si="19"/>
        <v>215.11026614316143</v>
      </c>
      <c r="FQ31" s="220">
        <f t="shared" si="20"/>
        <v>0</v>
      </c>
      <c r="FR31" s="223">
        <f t="shared" si="21"/>
        <v>0</v>
      </c>
      <c r="FS31" s="228">
        <f t="shared" si="22"/>
        <v>2.566948283331282</v>
      </c>
      <c r="FT31" s="229"/>
      <c r="FU31" s="244">
        <f t="shared" si="23"/>
        <v>2.566948283331282</v>
      </c>
      <c r="FV31" s="245">
        <f t="shared" si="24"/>
        <v>215.11026614316143</v>
      </c>
      <c r="FW31" s="252">
        <v>1.4677</v>
      </c>
      <c r="FX31" s="257"/>
      <c r="FY31" s="261">
        <f t="shared" si="25"/>
        <v>1.7489597896922273</v>
      </c>
      <c r="FZ31" s="253"/>
      <c r="GA31" s="92"/>
      <c r="GB31" s="68" t="s">
        <v>1136</v>
      </c>
      <c r="GC31" s="85" t="s">
        <v>2362</v>
      </c>
      <c r="GD31" s="85" t="str">
        <f t="shared" si="26"/>
        <v>№2/63 від 20.02.2019</v>
      </c>
      <c r="GE31" s="85" t="s">
        <v>2385</v>
      </c>
      <c r="GF31" s="431">
        <v>1</v>
      </c>
      <c r="GG31" s="431">
        <v>2</v>
      </c>
    </row>
    <row r="32" spans="1:189" ht="15" hidden="1" customHeight="1" x14ac:dyDescent="0.25">
      <c r="A32" s="66" t="s">
        <v>125</v>
      </c>
      <c r="B32" s="155">
        <v>1</v>
      </c>
      <c r="C32" s="141">
        <f t="shared" si="9"/>
        <v>323.10000000000002</v>
      </c>
      <c r="D32" s="168">
        <v>323.10000000000002</v>
      </c>
      <c r="E32" s="168">
        <v>0</v>
      </c>
      <c r="F32" s="234"/>
      <c r="G32" s="235">
        <v>0</v>
      </c>
      <c r="H32" s="162">
        <f t="shared" si="10"/>
        <v>27.19</v>
      </c>
      <c r="I32" s="117">
        <v>0</v>
      </c>
      <c r="J32" s="117">
        <v>0</v>
      </c>
      <c r="K32" s="117">
        <v>0</v>
      </c>
      <c r="L32" s="117">
        <v>0</v>
      </c>
      <c r="M32" s="117">
        <v>0</v>
      </c>
      <c r="N32" s="117">
        <v>0</v>
      </c>
      <c r="O32" s="117">
        <v>0</v>
      </c>
      <c r="P32" s="117">
        <v>0</v>
      </c>
      <c r="Q32" s="117">
        <v>0</v>
      </c>
      <c r="R32" s="117">
        <v>0</v>
      </c>
      <c r="S32" s="117">
        <v>0</v>
      </c>
      <c r="T32" s="117">
        <v>0</v>
      </c>
      <c r="U32" s="117">
        <v>0</v>
      </c>
      <c r="V32" s="117">
        <v>0</v>
      </c>
      <c r="W32" s="117">
        <v>0</v>
      </c>
      <c r="X32" s="117">
        <v>0</v>
      </c>
      <c r="Y32" s="117">
        <v>0</v>
      </c>
      <c r="Z32" s="117">
        <v>0</v>
      </c>
      <c r="AA32" s="117">
        <v>0</v>
      </c>
      <c r="AB32" s="117">
        <v>0</v>
      </c>
      <c r="AC32" s="117">
        <v>0</v>
      </c>
      <c r="AD32" s="117">
        <v>0</v>
      </c>
      <c r="AE32" s="117">
        <v>0</v>
      </c>
      <c r="AF32" s="117">
        <v>0</v>
      </c>
      <c r="AG32" s="117">
        <v>0</v>
      </c>
      <c r="AH32" s="117">
        <v>0</v>
      </c>
      <c r="AI32" s="117">
        <v>0</v>
      </c>
      <c r="AJ32" s="117">
        <v>0</v>
      </c>
      <c r="AK32" s="117">
        <v>0</v>
      </c>
      <c r="AL32" s="117">
        <v>0</v>
      </c>
      <c r="AM32" s="117">
        <v>0</v>
      </c>
      <c r="AN32" s="117">
        <v>0</v>
      </c>
      <c r="AO32" s="117">
        <v>0</v>
      </c>
      <c r="AP32" s="117">
        <v>0</v>
      </c>
      <c r="AQ32" s="117">
        <v>0</v>
      </c>
      <c r="AR32" s="117">
        <v>0</v>
      </c>
      <c r="AS32" s="117">
        <v>0</v>
      </c>
      <c r="AT32" s="117">
        <v>0</v>
      </c>
      <c r="AU32" s="117">
        <v>0</v>
      </c>
      <c r="AV32" s="117">
        <v>0</v>
      </c>
      <c r="AW32" s="117">
        <v>0</v>
      </c>
      <c r="AX32" s="117">
        <v>27.19</v>
      </c>
      <c r="AY32" s="117"/>
      <c r="AZ32" s="117"/>
      <c r="BA32" s="117"/>
      <c r="BB32" s="117"/>
      <c r="BC32" s="117"/>
      <c r="BD32" s="117"/>
      <c r="BE32" s="117">
        <v>0</v>
      </c>
      <c r="BF32" s="117">
        <v>0</v>
      </c>
      <c r="BG32" s="117">
        <v>0</v>
      </c>
      <c r="BH32" s="117">
        <v>0</v>
      </c>
      <c r="BI32" s="117">
        <v>0</v>
      </c>
      <c r="BJ32" s="117">
        <v>0</v>
      </c>
      <c r="BK32" s="117">
        <v>0</v>
      </c>
      <c r="BL32" s="117">
        <v>6.43</v>
      </c>
      <c r="BM32" s="117">
        <v>1.4146000000000001</v>
      </c>
      <c r="BN32" s="117">
        <v>0.155162096666667</v>
      </c>
      <c r="BO32" s="117">
        <v>3.6578341000000001</v>
      </c>
      <c r="BP32" s="117">
        <v>1.2218326573726399</v>
      </c>
      <c r="BQ32" s="117">
        <v>12.8794288540393</v>
      </c>
      <c r="BR32" s="433">
        <v>98.98432000000021</v>
      </c>
      <c r="BS32" s="433">
        <v>21.776550399999991</v>
      </c>
      <c r="BT32" s="433">
        <v>152.0495692132491</v>
      </c>
      <c r="BU32" s="433">
        <v>0</v>
      </c>
      <c r="BV32" s="433">
        <v>56.309210118399868</v>
      </c>
      <c r="BW32" s="433">
        <v>34.495030488374105</v>
      </c>
      <c r="BX32" s="433">
        <v>363.61468022002293</v>
      </c>
      <c r="BY32" s="117">
        <v>0</v>
      </c>
      <c r="BZ32" s="117">
        <v>0</v>
      </c>
      <c r="CA32" s="117">
        <v>0</v>
      </c>
      <c r="CB32" s="117">
        <v>0</v>
      </c>
      <c r="CC32" s="117">
        <v>0</v>
      </c>
      <c r="CD32" s="117">
        <v>0</v>
      </c>
      <c r="CE32" s="117">
        <v>0</v>
      </c>
      <c r="CF32" s="117">
        <v>0</v>
      </c>
      <c r="CG32" s="117">
        <v>0</v>
      </c>
      <c r="CH32" s="117">
        <v>0</v>
      </c>
      <c r="CI32" s="117">
        <v>0</v>
      </c>
      <c r="CJ32" s="117">
        <v>0</v>
      </c>
      <c r="CK32" s="117">
        <v>0</v>
      </c>
      <c r="CL32" s="117">
        <v>0</v>
      </c>
      <c r="CM32" s="117">
        <v>0</v>
      </c>
      <c r="CN32" s="117">
        <v>0</v>
      </c>
      <c r="CO32" s="117">
        <v>0</v>
      </c>
      <c r="CP32" s="117">
        <v>0</v>
      </c>
      <c r="CQ32" s="117">
        <v>0</v>
      </c>
      <c r="CR32" s="117">
        <v>0</v>
      </c>
      <c r="CS32" s="117">
        <v>0</v>
      </c>
      <c r="CT32" s="117">
        <v>0</v>
      </c>
      <c r="CU32" s="117">
        <v>0</v>
      </c>
      <c r="CV32" s="117">
        <v>0</v>
      </c>
      <c r="CW32" s="117">
        <v>0</v>
      </c>
      <c r="CX32" s="117">
        <v>0</v>
      </c>
      <c r="CY32" s="117">
        <v>0</v>
      </c>
      <c r="CZ32" s="117">
        <v>0</v>
      </c>
      <c r="DA32" s="117">
        <v>0</v>
      </c>
      <c r="DB32" s="117">
        <v>0</v>
      </c>
      <c r="DC32" s="117">
        <v>0</v>
      </c>
      <c r="DD32" s="117">
        <v>0</v>
      </c>
      <c r="DE32" s="117">
        <v>0</v>
      </c>
      <c r="DF32" s="117">
        <v>0</v>
      </c>
      <c r="DG32" s="117">
        <v>0</v>
      </c>
      <c r="DH32" s="117">
        <v>0</v>
      </c>
      <c r="DI32" s="117">
        <v>0</v>
      </c>
      <c r="DJ32" s="117">
        <v>0</v>
      </c>
      <c r="DK32" s="117">
        <v>0</v>
      </c>
      <c r="DL32" s="117">
        <v>0</v>
      </c>
      <c r="DM32" s="117">
        <v>0</v>
      </c>
      <c r="DN32" s="117">
        <v>0</v>
      </c>
      <c r="DO32" s="117">
        <v>0</v>
      </c>
      <c r="DP32" s="117">
        <v>0</v>
      </c>
      <c r="DQ32" s="117">
        <v>0</v>
      </c>
      <c r="DR32" s="117">
        <v>0</v>
      </c>
      <c r="DS32" s="117">
        <v>0</v>
      </c>
      <c r="DT32" s="117">
        <v>0</v>
      </c>
      <c r="DU32" s="117">
        <v>0</v>
      </c>
      <c r="DV32" s="117">
        <v>0</v>
      </c>
      <c r="DW32" s="117">
        <v>6.34</v>
      </c>
      <c r="DX32" s="117">
        <v>1.3948</v>
      </c>
      <c r="DY32" s="117">
        <v>0.43772698989999997</v>
      </c>
      <c r="DZ32" s="117">
        <v>0</v>
      </c>
      <c r="EA32" s="117">
        <v>3.6066357999999998</v>
      </c>
      <c r="EB32" s="117">
        <v>1.2345740520094199</v>
      </c>
      <c r="EC32" s="117">
        <v>13.013736841909401</v>
      </c>
      <c r="ED32" s="117">
        <v>0</v>
      </c>
      <c r="EE32" s="117">
        <v>0</v>
      </c>
      <c r="EF32" s="117">
        <v>0</v>
      </c>
      <c r="EG32" s="117">
        <v>0</v>
      </c>
      <c r="EH32" s="117">
        <v>0</v>
      </c>
      <c r="EI32" s="117">
        <v>0</v>
      </c>
      <c r="EJ32" s="117">
        <v>0</v>
      </c>
      <c r="EK32" s="117">
        <v>5.65</v>
      </c>
      <c r="EL32" s="117">
        <v>1.2430000000000001</v>
      </c>
      <c r="EM32" s="117">
        <v>0.39012663337499998</v>
      </c>
      <c r="EN32" s="117">
        <v>0</v>
      </c>
      <c r="EO32" s="117">
        <v>3.2141155000000001</v>
      </c>
      <c r="EP32" s="117">
        <v>1.1002159479990301</v>
      </c>
      <c r="EQ32" s="117">
        <v>11.597458081374</v>
      </c>
      <c r="ER32" s="117">
        <v>0</v>
      </c>
      <c r="ES32" s="117">
        <v>0</v>
      </c>
      <c r="ET32" s="117">
        <v>0</v>
      </c>
      <c r="EU32" s="117">
        <v>0</v>
      </c>
      <c r="EV32" s="117">
        <v>0</v>
      </c>
      <c r="EW32" s="117">
        <v>0</v>
      </c>
      <c r="EX32" s="117">
        <v>0</v>
      </c>
      <c r="EY32" s="117">
        <v>0</v>
      </c>
      <c r="EZ32" s="117">
        <v>0</v>
      </c>
      <c r="FA32" s="117">
        <v>0</v>
      </c>
      <c r="FB32" s="117">
        <v>0</v>
      </c>
      <c r="FC32" s="117">
        <v>0</v>
      </c>
      <c r="FD32" s="117">
        <v>0</v>
      </c>
      <c r="FE32" s="171">
        <v>92.704231875000005</v>
      </c>
      <c r="FF32" s="194">
        <f t="shared" si="8"/>
        <v>520.99953587234563</v>
      </c>
      <c r="FG32" s="195">
        <f t="shared" si="11"/>
        <v>0</v>
      </c>
      <c r="FH32" s="196">
        <f t="shared" si="12"/>
        <v>0</v>
      </c>
      <c r="FI32" s="202">
        <f t="shared" si="13"/>
        <v>625.19944304681474</v>
      </c>
      <c r="FJ32" s="203">
        <f t="shared" si="14"/>
        <v>0</v>
      </c>
      <c r="FK32" s="204">
        <f t="shared" si="15"/>
        <v>0</v>
      </c>
      <c r="FL32" s="214">
        <v>0.05</v>
      </c>
      <c r="FM32" s="211">
        <f t="shared" si="16"/>
        <v>31.259972152340737</v>
      </c>
      <c r="FN32" s="212">
        <f t="shared" si="17"/>
        <v>0</v>
      </c>
      <c r="FO32" s="213">
        <f t="shared" si="18"/>
        <v>0</v>
      </c>
      <c r="FP32" s="219">
        <f t="shared" si="19"/>
        <v>656.4594151991555</v>
      </c>
      <c r="FQ32" s="220">
        <f t="shared" si="20"/>
        <v>0</v>
      </c>
      <c r="FR32" s="223">
        <f t="shared" si="21"/>
        <v>0</v>
      </c>
      <c r="FS32" s="228">
        <f t="shared" si="22"/>
        <v>2.031753064683242</v>
      </c>
      <c r="FT32" s="229"/>
      <c r="FU32" s="244">
        <f t="shared" si="23"/>
        <v>2.031753064683242</v>
      </c>
      <c r="FV32" s="245">
        <f t="shared" si="24"/>
        <v>656.4594151991555</v>
      </c>
      <c r="FW32" s="252">
        <v>1.1942999999999999</v>
      </c>
      <c r="FX32" s="257"/>
      <c r="FY32" s="261">
        <f t="shared" si="25"/>
        <v>1.7012082932958572</v>
      </c>
      <c r="FZ32" s="253"/>
      <c r="GA32" s="92"/>
      <c r="GB32" s="68" t="s">
        <v>1137</v>
      </c>
      <c r="GC32" s="85" t="s">
        <v>2362</v>
      </c>
      <c r="GD32" s="85" t="str">
        <f t="shared" si="26"/>
        <v>№2/64 від 20.02.2019</v>
      </c>
      <c r="GE32" s="85" t="s">
        <v>2386</v>
      </c>
      <c r="GF32" s="431">
        <v>1</v>
      </c>
      <c r="GG32" s="431">
        <v>2</v>
      </c>
    </row>
    <row r="33" spans="1:189" ht="15" hidden="1" customHeight="1" x14ac:dyDescent="0.25">
      <c r="A33" s="66" t="s">
        <v>126</v>
      </c>
      <c r="B33" s="155">
        <v>1</v>
      </c>
      <c r="C33" s="141">
        <f t="shared" si="9"/>
        <v>269.89999999999998</v>
      </c>
      <c r="D33" s="168">
        <v>269.89999999999998</v>
      </c>
      <c r="E33" s="168">
        <v>0</v>
      </c>
      <c r="F33" s="234"/>
      <c r="G33" s="235">
        <v>0</v>
      </c>
      <c r="H33" s="162">
        <f t="shared" si="10"/>
        <v>27.19</v>
      </c>
      <c r="I33" s="117">
        <v>0</v>
      </c>
      <c r="J33" s="117">
        <v>0</v>
      </c>
      <c r="K33" s="117">
        <v>0</v>
      </c>
      <c r="L33" s="117">
        <v>0</v>
      </c>
      <c r="M33" s="117">
        <v>0</v>
      </c>
      <c r="N33" s="117">
        <v>0</v>
      </c>
      <c r="O33" s="117">
        <v>0</v>
      </c>
      <c r="P33" s="117">
        <v>0</v>
      </c>
      <c r="Q33" s="117">
        <v>0</v>
      </c>
      <c r="R33" s="117">
        <v>0</v>
      </c>
      <c r="S33" s="117">
        <v>0</v>
      </c>
      <c r="T33" s="117">
        <v>0</v>
      </c>
      <c r="U33" s="117">
        <v>0</v>
      </c>
      <c r="V33" s="117">
        <v>0</v>
      </c>
      <c r="W33" s="117">
        <v>0</v>
      </c>
      <c r="X33" s="117">
        <v>0</v>
      </c>
      <c r="Y33" s="117">
        <v>0</v>
      </c>
      <c r="Z33" s="117">
        <v>0</v>
      </c>
      <c r="AA33" s="117">
        <v>0</v>
      </c>
      <c r="AB33" s="117">
        <v>0</v>
      </c>
      <c r="AC33" s="117">
        <v>0</v>
      </c>
      <c r="AD33" s="117">
        <v>0</v>
      </c>
      <c r="AE33" s="117">
        <v>0</v>
      </c>
      <c r="AF33" s="117">
        <v>0</v>
      </c>
      <c r="AG33" s="117">
        <v>0</v>
      </c>
      <c r="AH33" s="117">
        <v>0</v>
      </c>
      <c r="AI33" s="117">
        <v>0</v>
      </c>
      <c r="AJ33" s="117">
        <v>0</v>
      </c>
      <c r="AK33" s="117">
        <v>0</v>
      </c>
      <c r="AL33" s="117">
        <v>0</v>
      </c>
      <c r="AM33" s="117">
        <v>0</v>
      </c>
      <c r="AN33" s="117">
        <v>0</v>
      </c>
      <c r="AO33" s="117">
        <v>0</v>
      </c>
      <c r="AP33" s="117">
        <v>0</v>
      </c>
      <c r="AQ33" s="117">
        <v>0</v>
      </c>
      <c r="AR33" s="117">
        <v>0</v>
      </c>
      <c r="AS33" s="117">
        <v>0</v>
      </c>
      <c r="AT33" s="117">
        <v>0</v>
      </c>
      <c r="AU33" s="117">
        <v>0</v>
      </c>
      <c r="AV33" s="117">
        <v>0</v>
      </c>
      <c r="AW33" s="117">
        <v>0</v>
      </c>
      <c r="AX33" s="117">
        <v>27.19</v>
      </c>
      <c r="AY33" s="117"/>
      <c r="AZ33" s="117"/>
      <c r="BA33" s="117"/>
      <c r="BB33" s="117"/>
      <c r="BC33" s="117"/>
      <c r="BD33" s="117"/>
      <c r="BE33" s="117">
        <v>0</v>
      </c>
      <c r="BF33" s="117">
        <v>0</v>
      </c>
      <c r="BG33" s="117">
        <v>0</v>
      </c>
      <c r="BH33" s="117">
        <v>0</v>
      </c>
      <c r="BI33" s="117">
        <v>0</v>
      </c>
      <c r="BJ33" s="117">
        <v>0</v>
      </c>
      <c r="BK33" s="117">
        <v>0</v>
      </c>
      <c r="BL33" s="117">
        <v>6.32</v>
      </c>
      <c r="BM33" s="117">
        <v>1.3904000000000001</v>
      </c>
      <c r="BN33" s="117">
        <v>0.14829623750000001</v>
      </c>
      <c r="BO33" s="117">
        <v>3.5952584000000001</v>
      </c>
      <c r="BP33" s="117">
        <v>1.2004889855563801</v>
      </c>
      <c r="BQ33" s="117">
        <v>12.6544436230564</v>
      </c>
      <c r="BR33" s="117">
        <v>58.576133333333303</v>
      </c>
      <c r="BS33" s="117">
        <v>12.886749333333301</v>
      </c>
      <c r="BT33" s="117">
        <v>101.19984054424999</v>
      </c>
      <c r="BU33" s="117">
        <v>0</v>
      </c>
      <c r="BV33" s="117">
        <v>33.322204969333299</v>
      </c>
      <c r="BW33" s="117">
        <v>21.589280322572002</v>
      </c>
      <c r="BX33" s="117">
        <v>227.57420850282199</v>
      </c>
      <c r="BY33" s="117">
        <v>4.3637703830349901</v>
      </c>
      <c r="BZ33" s="117">
        <v>0</v>
      </c>
      <c r="CA33" s="117">
        <v>0</v>
      </c>
      <c r="CB33" s="117">
        <v>0</v>
      </c>
      <c r="CC33" s="117">
        <v>0</v>
      </c>
      <c r="CD33" s="117">
        <v>0</v>
      </c>
      <c r="CE33" s="117">
        <v>0</v>
      </c>
      <c r="CF33" s="117">
        <v>0</v>
      </c>
      <c r="CG33" s="117">
        <v>0</v>
      </c>
      <c r="CH33" s="117">
        <v>0</v>
      </c>
      <c r="CI33" s="117">
        <v>0</v>
      </c>
      <c r="CJ33" s="117">
        <v>0</v>
      </c>
      <c r="CK33" s="117">
        <v>0</v>
      </c>
      <c r="CL33" s="117">
        <v>0</v>
      </c>
      <c r="CM33" s="117">
        <v>0</v>
      </c>
      <c r="CN33" s="117">
        <v>0</v>
      </c>
      <c r="CO33" s="117">
        <v>0</v>
      </c>
      <c r="CP33" s="117">
        <v>0</v>
      </c>
      <c r="CQ33" s="117">
        <v>0</v>
      </c>
      <c r="CR33" s="117">
        <v>0</v>
      </c>
      <c r="CS33" s="117">
        <v>0</v>
      </c>
      <c r="CT33" s="117">
        <v>0</v>
      </c>
      <c r="CU33" s="117">
        <v>0</v>
      </c>
      <c r="CV33" s="117">
        <v>0</v>
      </c>
      <c r="CW33" s="117">
        <v>0</v>
      </c>
      <c r="CX33" s="117">
        <v>0</v>
      </c>
      <c r="CY33" s="117">
        <v>0</v>
      </c>
      <c r="CZ33" s="117">
        <v>0</v>
      </c>
      <c r="DA33" s="117">
        <v>0</v>
      </c>
      <c r="DB33" s="117">
        <v>0</v>
      </c>
      <c r="DC33" s="117">
        <v>0</v>
      </c>
      <c r="DD33" s="117">
        <v>0</v>
      </c>
      <c r="DE33" s="117">
        <v>0</v>
      </c>
      <c r="DF33" s="117">
        <v>0</v>
      </c>
      <c r="DG33" s="117">
        <v>0</v>
      </c>
      <c r="DH33" s="117">
        <v>0</v>
      </c>
      <c r="DI33" s="117">
        <v>0</v>
      </c>
      <c r="DJ33" s="117">
        <v>0</v>
      </c>
      <c r="DK33" s="117">
        <v>0</v>
      </c>
      <c r="DL33" s="117">
        <v>0</v>
      </c>
      <c r="DM33" s="117">
        <v>0</v>
      </c>
      <c r="DN33" s="117">
        <v>0</v>
      </c>
      <c r="DO33" s="117">
        <v>0</v>
      </c>
      <c r="DP33" s="117">
        <v>1.9</v>
      </c>
      <c r="DQ33" s="117">
        <v>0.41799999999999998</v>
      </c>
      <c r="DR33" s="117">
        <v>0.55093961867197905</v>
      </c>
      <c r="DS33" s="117">
        <v>0</v>
      </c>
      <c r="DT33" s="117">
        <v>1.0808530000000001</v>
      </c>
      <c r="DU33" s="117">
        <v>0.41397776436300998</v>
      </c>
      <c r="DV33" s="117">
        <v>4.3637703830349901</v>
      </c>
      <c r="DW33" s="117">
        <v>0</v>
      </c>
      <c r="DX33" s="117">
        <v>0</v>
      </c>
      <c r="DY33" s="117">
        <v>0</v>
      </c>
      <c r="DZ33" s="117">
        <v>0</v>
      </c>
      <c r="EA33" s="117">
        <v>0</v>
      </c>
      <c r="EB33" s="117">
        <v>0</v>
      </c>
      <c r="EC33" s="117">
        <v>0</v>
      </c>
      <c r="ED33" s="117">
        <v>0</v>
      </c>
      <c r="EE33" s="117">
        <v>0</v>
      </c>
      <c r="EF33" s="117">
        <v>0</v>
      </c>
      <c r="EG33" s="117">
        <v>0</v>
      </c>
      <c r="EH33" s="117">
        <v>0</v>
      </c>
      <c r="EI33" s="117">
        <v>0</v>
      </c>
      <c r="EJ33" s="117">
        <v>0</v>
      </c>
      <c r="EK33" s="117">
        <v>0</v>
      </c>
      <c r="EL33" s="117">
        <v>0</v>
      </c>
      <c r="EM33" s="117">
        <v>0</v>
      </c>
      <c r="EN33" s="117">
        <v>0</v>
      </c>
      <c r="EO33" s="117">
        <v>0</v>
      </c>
      <c r="EP33" s="117">
        <v>0</v>
      </c>
      <c r="EQ33" s="117">
        <v>0</v>
      </c>
      <c r="ER33" s="117">
        <v>0</v>
      </c>
      <c r="ES33" s="117">
        <v>0</v>
      </c>
      <c r="ET33" s="117">
        <v>0</v>
      </c>
      <c r="EU33" s="117">
        <v>0</v>
      </c>
      <c r="EV33" s="117">
        <v>0</v>
      </c>
      <c r="EW33" s="117">
        <v>0</v>
      </c>
      <c r="EX33" s="117">
        <v>0</v>
      </c>
      <c r="EY33" s="117">
        <v>0</v>
      </c>
      <c r="EZ33" s="117">
        <v>0</v>
      </c>
      <c r="FA33" s="117">
        <v>0</v>
      </c>
      <c r="FB33" s="117">
        <v>0</v>
      </c>
      <c r="FC33" s="117">
        <v>0</v>
      </c>
      <c r="FD33" s="117">
        <v>0</v>
      </c>
      <c r="FE33" s="171">
        <v>106.30410000000001</v>
      </c>
      <c r="FF33" s="194">
        <f t="shared" si="8"/>
        <v>378.08652250891339</v>
      </c>
      <c r="FG33" s="195">
        <f t="shared" si="11"/>
        <v>0</v>
      </c>
      <c r="FH33" s="196">
        <f t="shared" si="12"/>
        <v>0</v>
      </c>
      <c r="FI33" s="202">
        <f t="shared" si="13"/>
        <v>453.70382701069605</v>
      </c>
      <c r="FJ33" s="203">
        <f t="shared" si="14"/>
        <v>0</v>
      </c>
      <c r="FK33" s="204">
        <f t="shared" si="15"/>
        <v>0</v>
      </c>
      <c r="FL33" s="214">
        <v>0.05</v>
      </c>
      <c r="FM33" s="211">
        <f t="shared" si="16"/>
        <v>22.685191350534804</v>
      </c>
      <c r="FN33" s="212">
        <f t="shared" si="17"/>
        <v>0</v>
      </c>
      <c r="FO33" s="213">
        <f t="shared" si="18"/>
        <v>0</v>
      </c>
      <c r="FP33" s="219">
        <f t="shared" si="19"/>
        <v>476.38901836123085</v>
      </c>
      <c r="FQ33" s="220">
        <f t="shared" si="20"/>
        <v>0</v>
      </c>
      <c r="FR33" s="223">
        <f t="shared" si="21"/>
        <v>0</v>
      </c>
      <c r="FS33" s="228">
        <f t="shared" si="22"/>
        <v>1.7650574967070429</v>
      </c>
      <c r="FT33" s="229"/>
      <c r="FU33" s="244">
        <f t="shared" si="23"/>
        <v>1.7650574967070429</v>
      </c>
      <c r="FV33" s="245">
        <f t="shared" si="24"/>
        <v>476.38901836123085</v>
      </c>
      <c r="FW33" s="252">
        <v>1.2331000000000001</v>
      </c>
      <c r="FX33" s="257"/>
      <c r="FY33" s="261">
        <f t="shared" si="25"/>
        <v>1.4313985051553344</v>
      </c>
      <c r="FZ33" s="253"/>
      <c r="GA33" s="92"/>
      <c r="GB33" s="68" t="s">
        <v>1142</v>
      </c>
      <c r="GC33" s="85" t="s">
        <v>2362</v>
      </c>
      <c r="GD33" s="85" t="str">
        <f t="shared" si="26"/>
        <v>№2/69 від 20.02.2019</v>
      </c>
      <c r="GE33" s="85" t="s">
        <v>2387</v>
      </c>
      <c r="GF33" s="431">
        <v>1</v>
      </c>
      <c r="GG33" s="431">
        <v>1</v>
      </c>
    </row>
    <row r="34" spans="1:189" ht="15" hidden="1" customHeight="1" x14ac:dyDescent="0.25">
      <c r="A34" s="66" t="s">
        <v>127</v>
      </c>
      <c r="B34" s="155">
        <v>1</v>
      </c>
      <c r="C34" s="141">
        <f t="shared" si="9"/>
        <v>300.7</v>
      </c>
      <c r="D34" s="168">
        <v>300.7</v>
      </c>
      <c r="E34" s="168">
        <v>0</v>
      </c>
      <c r="F34" s="234"/>
      <c r="G34" s="235">
        <v>0</v>
      </c>
      <c r="H34" s="162">
        <f t="shared" si="10"/>
        <v>50.66</v>
      </c>
      <c r="I34" s="117">
        <v>0</v>
      </c>
      <c r="J34" s="117">
        <v>0</v>
      </c>
      <c r="K34" s="117">
        <v>0</v>
      </c>
      <c r="L34" s="117">
        <v>0</v>
      </c>
      <c r="M34" s="117">
        <v>0</v>
      </c>
      <c r="N34" s="117">
        <v>0</v>
      </c>
      <c r="O34" s="117">
        <v>0</v>
      </c>
      <c r="P34" s="117">
        <v>0</v>
      </c>
      <c r="Q34" s="117">
        <v>0</v>
      </c>
      <c r="R34" s="117">
        <v>0</v>
      </c>
      <c r="S34" s="117">
        <v>0</v>
      </c>
      <c r="T34" s="117">
        <v>0</v>
      </c>
      <c r="U34" s="117">
        <v>0</v>
      </c>
      <c r="V34" s="117">
        <v>0</v>
      </c>
      <c r="W34" s="117">
        <v>0</v>
      </c>
      <c r="X34" s="117">
        <v>0</v>
      </c>
      <c r="Y34" s="117">
        <v>0</v>
      </c>
      <c r="Z34" s="117">
        <v>0</v>
      </c>
      <c r="AA34" s="117">
        <v>0</v>
      </c>
      <c r="AB34" s="117">
        <v>0</v>
      </c>
      <c r="AC34" s="117">
        <v>0</v>
      </c>
      <c r="AD34" s="117">
        <v>0</v>
      </c>
      <c r="AE34" s="117">
        <v>0</v>
      </c>
      <c r="AF34" s="117">
        <v>0</v>
      </c>
      <c r="AG34" s="117">
        <v>0</v>
      </c>
      <c r="AH34" s="117">
        <v>0</v>
      </c>
      <c r="AI34" s="117">
        <v>0</v>
      </c>
      <c r="AJ34" s="117">
        <v>0</v>
      </c>
      <c r="AK34" s="117">
        <v>0</v>
      </c>
      <c r="AL34" s="117">
        <v>0</v>
      </c>
      <c r="AM34" s="117">
        <v>0</v>
      </c>
      <c r="AN34" s="117">
        <v>0</v>
      </c>
      <c r="AO34" s="117">
        <v>0</v>
      </c>
      <c r="AP34" s="117">
        <v>0</v>
      </c>
      <c r="AQ34" s="117">
        <v>0</v>
      </c>
      <c r="AR34" s="117">
        <v>0</v>
      </c>
      <c r="AS34" s="117">
        <v>0</v>
      </c>
      <c r="AT34" s="117">
        <v>0</v>
      </c>
      <c r="AU34" s="117">
        <v>0</v>
      </c>
      <c r="AV34" s="117">
        <v>0</v>
      </c>
      <c r="AW34" s="117">
        <v>0</v>
      </c>
      <c r="AX34" s="117">
        <v>50.66</v>
      </c>
      <c r="AY34" s="117"/>
      <c r="AZ34" s="117"/>
      <c r="BA34" s="117"/>
      <c r="BB34" s="117"/>
      <c r="BC34" s="117"/>
      <c r="BD34" s="117"/>
      <c r="BE34" s="117">
        <v>0</v>
      </c>
      <c r="BF34" s="117">
        <v>0</v>
      </c>
      <c r="BG34" s="117">
        <v>0</v>
      </c>
      <c r="BH34" s="117">
        <v>0</v>
      </c>
      <c r="BI34" s="117">
        <v>0</v>
      </c>
      <c r="BJ34" s="117">
        <v>0</v>
      </c>
      <c r="BK34" s="117">
        <v>0</v>
      </c>
      <c r="BL34" s="117">
        <v>8.57</v>
      </c>
      <c r="BM34" s="117">
        <v>1.8854</v>
      </c>
      <c r="BN34" s="117">
        <v>0.206957245833333</v>
      </c>
      <c r="BO34" s="117">
        <v>4.8752158999999997</v>
      </c>
      <c r="BP34" s="117">
        <v>1.62849304141479</v>
      </c>
      <c r="BQ34" s="117">
        <v>17.166066187248099</v>
      </c>
      <c r="BR34" s="117">
        <v>54.953577777777603</v>
      </c>
      <c r="BS34" s="117">
        <v>12.0897871111111</v>
      </c>
      <c r="BT34" s="117">
        <v>99.0558546165</v>
      </c>
      <c r="BU34" s="117">
        <v>0</v>
      </c>
      <c r="BV34" s="117">
        <v>31.261441790444302</v>
      </c>
      <c r="BW34" s="117">
        <v>20.6853709104162</v>
      </c>
      <c r="BX34" s="117">
        <v>218.04603220624901</v>
      </c>
      <c r="BY34" s="117">
        <v>5.6022130252539704</v>
      </c>
      <c r="BZ34" s="117">
        <v>0</v>
      </c>
      <c r="CA34" s="117">
        <v>0</v>
      </c>
      <c r="CB34" s="117">
        <v>0</v>
      </c>
      <c r="CC34" s="117">
        <v>0</v>
      </c>
      <c r="CD34" s="117">
        <v>0</v>
      </c>
      <c r="CE34" s="117">
        <v>0</v>
      </c>
      <c r="CF34" s="117">
        <v>0</v>
      </c>
      <c r="CG34" s="117">
        <v>0</v>
      </c>
      <c r="CH34" s="117">
        <v>0</v>
      </c>
      <c r="CI34" s="117">
        <v>0</v>
      </c>
      <c r="CJ34" s="117">
        <v>0</v>
      </c>
      <c r="CK34" s="117">
        <v>0</v>
      </c>
      <c r="CL34" s="117">
        <v>0</v>
      </c>
      <c r="CM34" s="117">
        <v>0</v>
      </c>
      <c r="CN34" s="117">
        <v>0</v>
      </c>
      <c r="CO34" s="117">
        <v>0</v>
      </c>
      <c r="CP34" s="117">
        <v>0</v>
      </c>
      <c r="CQ34" s="117">
        <v>0</v>
      </c>
      <c r="CR34" s="117">
        <v>0</v>
      </c>
      <c r="CS34" s="117">
        <v>0</v>
      </c>
      <c r="CT34" s="117">
        <v>0</v>
      </c>
      <c r="CU34" s="117">
        <v>0</v>
      </c>
      <c r="CV34" s="117">
        <v>0</v>
      </c>
      <c r="CW34" s="117">
        <v>0</v>
      </c>
      <c r="CX34" s="117">
        <v>0</v>
      </c>
      <c r="CY34" s="117">
        <v>0</v>
      </c>
      <c r="CZ34" s="117">
        <v>0</v>
      </c>
      <c r="DA34" s="117">
        <v>0</v>
      </c>
      <c r="DB34" s="117">
        <v>0</v>
      </c>
      <c r="DC34" s="117">
        <v>0</v>
      </c>
      <c r="DD34" s="117">
        <v>0</v>
      </c>
      <c r="DE34" s="117">
        <v>0</v>
      </c>
      <c r="DF34" s="117">
        <v>0</v>
      </c>
      <c r="DG34" s="117">
        <v>0</v>
      </c>
      <c r="DH34" s="117">
        <v>0</v>
      </c>
      <c r="DI34" s="117">
        <v>0</v>
      </c>
      <c r="DJ34" s="117">
        <v>0</v>
      </c>
      <c r="DK34" s="117">
        <v>0</v>
      </c>
      <c r="DL34" s="117">
        <v>0</v>
      </c>
      <c r="DM34" s="117">
        <v>0</v>
      </c>
      <c r="DN34" s="117">
        <v>0</v>
      </c>
      <c r="DO34" s="117">
        <v>0</v>
      </c>
      <c r="DP34" s="117">
        <v>2.44</v>
      </c>
      <c r="DQ34" s="117">
        <v>0.53680000000000005</v>
      </c>
      <c r="DR34" s="117">
        <v>0.70590513426378598</v>
      </c>
      <c r="DS34" s="117">
        <v>0</v>
      </c>
      <c r="DT34" s="117">
        <v>1.3880428</v>
      </c>
      <c r="DU34" s="117">
        <v>0.53146509099018802</v>
      </c>
      <c r="DV34" s="117">
        <v>5.6022130252539704</v>
      </c>
      <c r="DW34" s="117">
        <v>0</v>
      </c>
      <c r="DX34" s="117">
        <v>0</v>
      </c>
      <c r="DY34" s="117">
        <v>0</v>
      </c>
      <c r="DZ34" s="117">
        <v>0</v>
      </c>
      <c r="EA34" s="117">
        <v>0</v>
      </c>
      <c r="EB34" s="117">
        <v>0</v>
      </c>
      <c r="EC34" s="117">
        <v>0</v>
      </c>
      <c r="ED34" s="117">
        <v>0</v>
      </c>
      <c r="EE34" s="117">
        <v>0</v>
      </c>
      <c r="EF34" s="117">
        <v>0</v>
      </c>
      <c r="EG34" s="117">
        <v>0</v>
      </c>
      <c r="EH34" s="117">
        <v>0</v>
      </c>
      <c r="EI34" s="117">
        <v>0</v>
      </c>
      <c r="EJ34" s="117">
        <v>0</v>
      </c>
      <c r="EK34" s="117">
        <v>0</v>
      </c>
      <c r="EL34" s="117">
        <v>0</v>
      </c>
      <c r="EM34" s="117">
        <v>0</v>
      </c>
      <c r="EN34" s="117">
        <v>0</v>
      </c>
      <c r="EO34" s="117">
        <v>0</v>
      </c>
      <c r="EP34" s="117">
        <v>0</v>
      </c>
      <c r="EQ34" s="117">
        <v>0</v>
      </c>
      <c r="ER34" s="117">
        <v>0</v>
      </c>
      <c r="ES34" s="117">
        <v>0</v>
      </c>
      <c r="ET34" s="117">
        <v>0</v>
      </c>
      <c r="EU34" s="117">
        <v>0</v>
      </c>
      <c r="EV34" s="117">
        <v>0</v>
      </c>
      <c r="EW34" s="117">
        <v>0</v>
      </c>
      <c r="EX34" s="117">
        <v>0</v>
      </c>
      <c r="EY34" s="117">
        <v>0</v>
      </c>
      <c r="EZ34" s="117">
        <v>0</v>
      </c>
      <c r="FA34" s="117">
        <v>0</v>
      </c>
      <c r="FB34" s="117">
        <v>0</v>
      </c>
      <c r="FC34" s="117">
        <v>0</v>
      </c>
      <c r="FD34" s="117">
        <v>0</v>
      </c>
      <c r="FE34" s="171">
        <v>113.73905937499998</v>
      </c>
      <c r="FF34" s="194">
        <f t="shared" si="8"/>
        <v>405.2133707937511</v>
      </c>
      <c r="FG34" s="195">
        <f t="shared" si="11"/>
        <v>0</v>
      </c>
      <c r="FH34" s="196">
        <f t="shared" si="12"/>
        <v>0</v>
      </c>
      <c r="FI34" s="202">
        <f t="shared" si="13"/>
        <v>486.25604495250127</v>
      </c>
      <c r="FJ34" s="203">
        <f t="shared" si="14"/>
        <v>0</v>
      </c>
      <c r="FK34" s="204">
        <f t="shared" si="15"/>
        <v>0</v>
      </c>
      <c r="FL34" s="214">
        <v>0.05</v>
      </c>
      <c r="FM34" s="211">
        <f t="shared" si="16"/>
        <v>24.312802247625065</v>
      </c>
      <c r="FN34" s="212">
        <f t="shared" si="17"/>
        <v>0</v>
      </c>
      <c r="FO34" s="213">
        <f t="shared" si="18"/>
        <v>0</v>
      </c>
      <c r="FP34" s="219">
        <f t="shared" si="19"/>
        <v>510.56884720012636</v>
      </c>
      <c r="FQ34" s="220">
        <f t="shared" si="20"/>
        <v>0</v>
      </c>
      <c r="FR34" s="223">
        <f t="shared" si="21"/>
        <v>0</v>
      </c>
      <c r="FS34" s="228">
        <f t="shared" si="22"/>
        <v>1.6979343106090004</v>
      </c>
      <c r="FT34" s="229"/>
      <c r="FU34" s="244">
        <f t="shared" si="23"/>
        <v>1.6979343106090004</v>
      </c>
      <c r="FV34" s="245">
        <f t="shared" si="24"/>
        <v>510.56884720012641</v>
      </c>
      <c r="FW34" s="252">
        <v>1.2071000000000001</v>
      </c>
      <c r="FX34" s="257"/>
      <c r="FY34" s="261">
        <f t="shared" si="25"/>
        <v>1.406622740956839</v>
      </c>
      <c r="FZ34" s="253"/>
      <c r="GA34" s="92"/>
      <c r="GB34" s="68" t="s">
        <v>1143</v>
      </c>
      <c r="GC34" s="85" t="s">
        <v>2362</v>
      </c>
      <c r="GD34" s="85" t="str">
        <f t="shared" si="26"/>
        <v>№2/70 від 20.02.2019</v>
      </c>
      <c r="GE34" s="85" t="s">
        <v>2388</v>
      </c>
      <c r="GF34" s="431">
        <v>1</v>
      </c>
      <c r="GG34" s="431">
        <v>1</v>
      </c>
    </row>
    <row r="35" spans="1:189" ht="15" hidden="1" customHeight="1" x14ac:dyDescent="0.25">
      <c r="A35" s="66" t="s">
        <v>128</v>
      </c>
      <c r="B35" s="155">
        <v>1</v>
      </c>
      <c r="C35" s="141">
        <f t="shared" si="9"/>
        <v>214.7</v>
      </c>
      <c r="D35" s="168">
        <v>214.7</v>
      </c>
      <c r="E35" s="168">
        <v>0</v>
      </c>
      <c r="F35" s="234"/>
      <c r="G35" s="235">
        <v>0</v>
      </c>
      <c r="H35" s="162">
        <f t="shared" si="10"/>
        <v>27.19</v>
      </c>
      <c r="I35" s="117">
        <v>0</v>
      </c>
      <c r="J35" s="117">
        <v>0</v>
      </c>
      <c r="K35" s="117">
        <v>0</v>
      </c>
      <c r="L35" s="117">
        <v>0</v>
      </c>
      <c r="M35" s="117">
        <v>0</v>
      </c>
      <c r="N35" s="117">
        <v>0</v>
      </c>
      <c r="O35" s="117">
        <v>0</v>
      </c>
      <c r="P35" s="117">
        <v>0</v>
      </c>
      <c r="Q35" s="117">
        <v>0</v>
      </c>
      <c r="R35" s="117">
        <v>0</v>
      </c>
      <c r="S35" s="117">
        <v>0</v>
      </c>
      <c r="T35" s="117">
        <v>0</v>
      </c>
      <c r="U35" s="117">
        <v>0</v>
      </c>
      <c r="V35" s="117">
        <v>0</v>
      </c>
      <c r="W35" s="117">
        <v>0</v>
      </c>
      <c r="X35" s="117">
        <v>0</v>
      </c>
      <c r="Y35" s="117">
        <v>0</v>
      </c>
      <c r="Z35" s="117">
        <v>0</v>
      </c>
      <c r="AA35" s="117">
        <v>0</v>
      </c>
      <c r="AB35" s="117">
        <v>0</v>
      </c>
      <c r="AC35" s="117">
        <v>0</v>
      </c>
      <c r="AD35" s="117">
        <v>0</v>
      </c>
      <c r="AE35" s="117">
        <v>0</v>
      </c>
      <c r="AF35" s="117">
        <v>0</v>
      </c>
      <c r="AG35" s="117">
        <v>0</v>
      </c>
      <c r="AH35" s="117">
        <v>0</v>
      </c>
      <c r="AI35" s="117">
        <v>0</v>
      </c>
      <c r="AJ35" s="117">
        <v>0</v>
      </c>
      <c r="AK35" s="117">
        <v>0</v>
      </c>
      <c r="AL35" s="117">
        <v>0</v>
      </c>
      <c r="AM35" s="117">
        <v>0</v>
      </c>
      <c r="AN35" s="117">
        <v>0</v>
      </c>
      <c r="AO35" s="117">
        <v>0</v>
      </c>
      <c r="AP35" s="117">
        <v>0</v>
      </c>
      <c r="AQ35" s="117">
        <v>0</v>
      </c>
      <c r="AR35" s="117">
        <v>0</v>
      </c>
      <c r="AS35" s="117">
        <v>0</v>
      </c>
      <c r="AT35" s="117">
        <v>0</v>
      </c>
      <c r="AU35" s="117">
        <v>0</v>
      </c>
      <c r="AV35" s="117">
        <v>0</v>
      </c>
      <c r="AW35" s="117">
        <v>0</v>
      </c>
      <c r="AX35" s="117">
        <v>27.19</v>
      </c>
      <c r="AY35" s="117"/>
      <c r="AZ35" s="117"/>
      <c r="BA35" s="117"/>
      <c r="BB35" s="117"/>
      <c r="BC35" s="117"/>
      <c r="BD35" s="117"/>
      <c r="BE35" s="117">
        <v>0</v>
      </c>
      <c r="BF35" s="117">
        <v>0</v>
      </c>
      <c r="BG35" s="117">
        <v>0</v>
      </c>
      <c r="BH35" s="117">
        <v>0</v>
      </c>
      <c r="BI35" s="117">
        <v>0</v>
      </c>
      <c r="BJ35" s="117">
        <v>0</v>
      </c>
      <c r="BK35" s="117">
        <v>0</v>
      </c>
      <c r="BL35" s="117">
        <v>16.899999999999999</v>
      </c>
      <c r="BM35" s="117">
        <v>3.718</v>
      </c>
      <c r="BN35" s="117">
        <v>0.39804305416666702</v>
      </c>
      <c r="BO35" s="117">
        <v>9.6139030000000005</v>
      </c>
      <c r="BP35" s="117">
        <v>3.2103246459372099</v>
      </c>
      <c r="BQ35" s="117">
        <v>33.8402707001039</v>
      </c>
      <c r="BR35" s="433">
        <v>37.571084444444551</v>
      </c>
      <c r="BS35" s="433">
        <v>8.2656385777777697</v>
      </c>
      <c r="BT35" s="433">
        <v>66.518476505716691</v>
      </c>
      <c r="BU35" s="433">
        <v>0</v>
      </c>
      <c r="BV35" s="433">
        <v>21.373062807911008</v>
      </c>
      <c r="BW35" s="433">
        <v>14.016059175420398</v>
      </c>
      <c r="BX35" s="433">
        <v>147.74432151127039</v>
      </c>
      <c r="BY35" s="117">
        <v>4.5013886221717296</v>
      </c>
      <c r="BZ35" s="117">
        <v>0</v>
      </c>
      <c r="CA35" s="117">
        <v>0</v>
      </c>
      <c r="CB35" s="117">
        <v>0</v>
      </c>
      <c r="CC35" s="117">
        <v>0</v>
      </c>
      <c r="CD35" s="117">
        <v>0</v>
      </c>
      <c r="CE35" s="117">
        <v>0</v>
      </c>
      <c r="CF35" s="117">
        <v>0</v>
      </c>
      <c r="CG35" s="117">
        <v>0</v>
      </c>
      <c r="CH35" s="117">
        <v>0</v>
      </c>
      <c r="CI35" s="117">
        <v>0</v>
      </c>
      <c r="CJ35" s="117">
        <v>0</v>
      </c>
      <c r="CK35" s="117">
        <v>0</v>
      </c>
      <c r="CL35" s="117">
        <v>0</v>
      </c>
      <c r="CM35" s="117">
        <v>0</v>
      </c>
      <c r="CN35" s="117">
        <v>0</v>
      </c>
      <c r="CO35" s="117">
        <v>0</v>
      </c>
      <c r="CP35" s="117">
        <v>0</v>
      </c>
      <c r="CQ35" s="117">
        <v>0</v>
      </c>
      <c r="CR35" s="117">
        <v>0</v>
      </c>
      <c r="CS35" s="117">
        <v>0</v>
      </c>
      <c r="CT35" s="117">
        <v>0</v>
      </c>
      <c r="CU35" s="117">
        <v>0</v>
      </c>
      <c r="CV35" s="117">
        <v>0</v>
      </c>
      <c r="CW35" s="117">
        <v>0</v>
      </c>
      <c r="CX35" s="117">
        <v>0</v>
      </c>
      <c r="CY35" s="117">
        <v>0</v>
      </c>
      <c r="CZ35" s="117">
        <v>0</v>
      </c>
      <c r="DA35" s="117">
        <v>0</v>
      </c>
      <c r="DB35" s="117">
        <v>0</v>
      </c>
      <c r="DC35" s="117">
        <v>0</v>
      </c>
      <c r="DD35" s="117">
        <v>0</v>
      </c>
      <c r="DE35" s="117">
        <v>0</v>
      </c>
      <c r="DF35" s="117">
        <v>0</v>
      </c>
      <c r="DG35" s="117">
        <v>0</v>
      </c>
      <c r="DH35" s="117">
        <v>0</v>
      </c>
      <c r="DI35" s="117">
        <v>0</v>
      </c>
      <c r="DJ35" s="117">
        <v>0</v>
      </c>
      <c r="DK35" s="117">
        <v>0</v>
      </c>
      <c r="DL35" s="117">
        <v>0</v>
      </c>
      <c r="DM35" s="117">
        <v>0</v>
      </c>
      <c r="DN35" s="117">
        <v>0</v>
      </c>
      <c r="DO35" s="117">
        <v>0</v>
      </c>
      <c r="DP35" s="117">
        <v>1.96</v>
      </c>
      <c r="DQ35" s="117">
        <v>0.43120000000000003</v>
      </c>
      <c r="DR35" s="117">
        <v>0.568170229595792</v>
      </c>
      <c r="DS35" s="117">
        <v>0</v>
      </c>
      <c r="DT35" s="117">
        <v>1.1149852</v>
      </c>
      <c r="DU35" s="117">
        <v>0.42703319257593497</v>
      </c>
      <c r="DV35" s="117">
        <v>4.5013886221717296</v>
      </c>
      <c r="DW35" s="117">
        <v>0</v>
      </c>
      <c r="DX35" s="117">
        <v>0</v>
      </c>
      <c r="DY35" s="117">
        <v>0</v>
      </c>
      <c r="DZ35" s="117">
        <v>0</v>
      </c>
      <c r="EA35" s="117">
        <v>0</v>
      </c>
      <c r="EB35" s="117">
        <v>0</v>
      </c>
      <c r="EC35" s="117">
        <v>0</v>
      </c>
      <c r="ED35" s="117">
        <v>0</v>
      </c>
      <c r="EE35" s="117">
        <v>0</v>
      </c>
      <c r="EF35" s="117">
        <v>0</v>
      </c>
      <c r="EG35" s="117">
        <v>0</v>
      </c>
      <c r="EH35" s="117">
        <v>0</v>
      </c>
      <c r="EI35" s="117">
        <v>0</v>
      </c>
      <c r="EJ35" s="117">
        <v>0</v>
      </c>
      <c r="EK35" s="117">
        <v>0</v>
      </c>
      <c r="EL35" s="117">
        <v>0</v>
      </c>
      <c r="EM35" s="117">
        <v>0</v>
      </c>
      <c r="EN35" s="117">
        <v>0</v>
      </c>
      <c r="EO35" s="117">
        <v>0</v>
      </c>
      <c r="EP35" s="117">
        <v>0</v>
      </c>
      <c r="EQ35" s="117">
        <v>0</v>
      </c>
      <c r="ER35" s="117">
        <v>0</v>
      </c>
      <c r="ES35" s="117">
        <v>0</v>
      </c>
      <c r="ET35" s="117">
        <v>0</v>
      </c>
      <c r="EU35" s="117">
        <v>0</v>
      </c>
      <c r="EV35" s="117">
        <v>0</v>
      </c>
      <c r="EW35" s="117">
        <v>0</v>
      </c>
      <c r="EX35" s="117">
        <v>0</v>
      </c>
      <c r="EY35" s="117">
        <v>0</v>
      </c>
      <c r="EZ35" s="117">
        <v>0</v>
      </c>
      <c r="FA35" s="117">
        <v>0</v>
      </c>
      <c r="FB35" s="117">
        <v>0</v>
      </c>
      <c r="FC35" s="117">
        <v>0</v>
      </c>
      <c r="FD35" s="117">
        <v>0</v>
      </c>
      <c r="FE35" s="171">
        <v>99.976475000000008</v>
      </c>
      <c r="FF35" s="194">
        <f t="shared" si="8"/>
        <v>313.25245583354604</v>
      </c>
      <c r="FG35" s="195">
        <f t="shared" si="11"/>
        <v>0</v>
      </c>
      <c r="FH35" s="196">
        <f t="shared" si="12"/>
        <v>0</v>
      </c>
      <c r="FI35" s="202">
        <f t="shared" si="13"/>
        <v>375.90294700025521</v>
      </c>
      <c r="FJ35" s="203">
        <f t="shared" si="14"/>
        <v>0</v>
      </c>
      <c r="FK35" s="204">
        <f t="shared" si="15"/>
        <v>0</v>
      </c>
      <c r="FL35" s="214">
        <v>0.05</v>
      </c>
      <c r="FM35" s="211">
        <f t="shared" si="16"/>
        <v>18.795147350012762</v>
      </c>
      <c r="FN35" s="212">
        <f t="shared" si="17"/>
        <v>0</v>
      </c>
      <c r="FO35" s="213">
        <f t="shared" si="18"/>
        <v>0</v>
      </c>
      <c r="FP35" s="219">
        <f t="shared" si="19"/>
        <v>394.69809435026798</v>
      </c>
      <c r="FQ35" s="220">
        <f t="shared" si="20"/>
        <v>0</v>
      </c>
      <c r="FR35" s="223">
        <f t="shared" si="21"/>
        <v>0</v>
      </c>
      <c r="FS35" s="228">
        <f t="shared" si="22"/>
        <v>1.8383702578028318</v>
      </c>
      <c r="FT35" s="229"/>
      <c r="FU35" s="244">
        <f t="shared" si="23"/>
        <v>1.8383702578028318</v>
      </c>
      <c r="FV35" s="245">
        <f t="shared" si="24"/>
        <v>394.69809435026798</v>
      </c>
      <c r="FW35" s="252">
        <v>1.1818</v>
      </c>
      <c r="FX35" s="257"/>
      <c r="FY35" s="261">
        <f t="shared" si="25"/>
        <v>1.5555679961100286</v>
      </c>
      <c r="FZ35" s="253"/>
      <c r="GA35" s="92"/>
      <c r="GB35" s="68" t="s">
        <v>1144</v>
      </c>
      <c r="GC35" s="85" t="s">
        <v>2362</v>
      </c>
      <c r="GD35" s="85" t="str">
        <f t="shared" si="26"/>
        <v>№2/71 від 20.02.2019</v>
      </c>
      <c r="GE35" s="85" t="s">
        <v>2389</v>
      </c>
      <c r="GF35" s="431">
        <v>1</v>
      </c>
      <c r="GG35" s="431">
        <v>1</v>
      </c>
    </row>
    <row r="36" spans="1:189" ht="15" hidden="1" customHeight="1" x14ac:dyDescent="0.25">
      <c r="A36" s="66" t="s">
        <v>129</v>
      </c>
      <c r="B36" s="155">
        <v>1</v>
      </c>
      <c r="C36" s="141">
        <f t="shared" si="9"/>
        <v>150.19999999999999</v>
      </c>
      <c r="D36" s="168">
        <v>150.19999999999999</v>
      </c>
      <c r="E36" s="168">
        <v>0</v>
      </c>
      <c r="F36" s="234"/>
      <c r="G36" s="235">
        <v>0</v>
      </c>
      <c r="H36" s="162">
        <f t="shared" si="10"/>
        <v>25.61</v>
      </c>
      <c r="I36" s="117">
        <v>0</v>
      </c>
      <c r="J36" s="117">
        <v>0</v>
      </c>
      <c r="K36" s="117">
        <v>0</v>
      </c>
      <c r="L36" s="117">
        <v>0</v>
      </c>
      <c r="M36" s="117">
        <v>0</v>
      </c>
      <c r="N36" s="117">
        <v>0</v>
      </c>
      <c r="O36" s="117">
        <v>0</v>
      </c>
      <c r="P36" s="117">
        <v>0</v>
      </c>
      <c r="Q36" s="117">
        <v>0</v>
      </c>
      <c r="R36" s="117">
        <v>0</v>
      </c>
      <c r="S36" s="117">
        <v>0</v>
      </c>
      <c r="T36" s="117">
        <v>0</v>
      </c>
      <c r="U36" s="117">
        <v>0</v>
      </c>
      <c r="V36" s="117">
        <v>0</v>
      </c>
      <c r="W36" s="117">
        <v>0</v>
      </c>
      <c r="X36" s="117">
        <v>0</v>
      </c>
      <c r="Y36" s="117">
        <v>0</v>
      </c>
      <c r="Z36" s="117">
        <v>0</v>
      </c>
      <c r="AA36" s="117">
        <v>0</v>
      </c>
      <c r="AB36" s="117">
        <v>0</v>
      </c>
      <c r="AC36" s="117">
        <v>0</v>
      </c>
      <c r="AD36" s="117">
        <v>0</v>
      </c>
      <c r="AE36" s="117">
        <v>0</v>
      </c>
      <c r="AF36" s="117">
        <v>0</v>
      </c>
      <c r="AG36" s="117">
        <v>0</v>
      </c>
      <c r="AH36" s="117">
        <v>0</v>
      </c>
      <c r="AI36" s="117">
        <v>0</v>
      </c>
      <c r="AJ36" s="117">
        <v>0</v>
      </c>
      <c r="AK36" s="117">
        <v>0</v>
      </c>
      <c r="AL36" s="117">
        <v>0</v>
      </c>
      <c r="AM36" s="117">
        <v>0</v>
      </c>
      <c r="AN36" s="117">
        <v>0</v>
      </c>
      <c r="AO36" s="117">
        <v>0</v>
      </c>
      <c r="AP36" s="117">
        <v>0</v>
      </c>
      <c r="AQ36" s="117">
        <v>0</v>
      </c>
      <c r="AR36" s="117">
        <v>0</v>
      </c>
      <c r="AS36" s="117">
        <v>0</v>
      </c>
      <c r="AT36" s="117">
        <v>0</v>
      </c>
      <c r="AU36" s="117">
        <v>0</v>
      </c>
      <c r="AV36" s="117">
        <v>0</v>
      </c>
      <c r="AW36" s="117">
        <v>0</v>
      </c>
      <c r="AX36" s="117">
        <v>25.61</v>
      </c>
      <c r="AY36" s="117"/>
      <c r="AZ36" s="117"/>
      <c r="BA36" s="117"/>
      <c r="BB36" s="117"/>
      <c r="BC36" s="117"/>
      <c r="BD36" s="117"/>
      <c r="BE36" s="117">
        <v>0</v>
      </c>
      <c r="BF36" s="117">
        <v>0</v>
      </c>
      <c r="BG36" s="117">
        <v>0</v>
      </c>
      <c r="BH36" s="117">
        <v>0</v>
      </c>
      <c r="BI36" s="117">
        <v>0</v>
      </c>
      <c r="BJ36" s="117">
        <v>0</v>
      </c>
      <c r="BK36" s="117">
        <v>0</v>
      </c>
      <c r="BL36" s="117">
        <v>9.43</v>
      </c>
      <c r="BM36" s="117">
        <v>2.0746000000000002</v>
      </c>
      <c r="BN36" s="117">
        <v>0.219458128333333</v>
      </c>
      <c r="BO36" s="117">
        <v>5.3644441</v>
      </c>
      <c r="BP36" s="117">
        <v>1.7910459185516101</v>
      </c>
      <c r="BQ36" s="117">
        <v>18.8795481468849</v>
      </c>
      <c r="BR36" s="433">
        <v>34.745884444444187</v>
      </c>
      <c r="BS36" s="433">
        <v>7.6440945777777687</v>
      </c>
      <c r="BT36" s="433">
        <v>34.200207126081985</v>
      </c>
      <c r="BU36" s="433">
        <v>0</v>
      </c>
      <c r="BV36" s="433">
        <v>19.765891283911078</v>
      </c>
      <c r="BW36" s="433">
        <v>10.09908047567048</v>
      </c>
      <c r="BX36" s="433">
        <v>106.45515790788551</v>
      </c>
      <c r="BY36" s="117">
        <v>2.3195034306542301</v>
      </c>
      <c r="BZ36" s="117">
        <v>0</v>
      </c>
      <c r="CA36" s="117">
        <v>0</v>
      </c>
      <c r="CB36" s="117">
        <v>0</v>
      </c>
      <c r="CC36" s="117">
        <v>0</v>
      </c>
      <c r="CD36" s="117">
        <v>0</v>
      </c>
      <c r="CE36" s="117">
        <v>0</v>
      </c>
      <c r="CF36" s="117">
        <v>0</v>
      </c>
      <c r="CG36" s="117">
        <v>0</v>
      </c>
      <c r="CH36" s="117">
        <v>0</v>
      </c>
      <c r="CI36" s="117">
        <v>0</v>
      </c>
      <c r="CJ36" s="117">
        <v>0</v>
      </c>
      <c r="CK36" s="117">
        <v>0</v>
      </c>
      <c r="CL36" s="117">
        <v>0</v>
      </c>
      <c r="CM36" s="117">
        <v>0</v>
      </c>
      <c r="CN36" s="117">
        <v>0</v>
      </c>
      <c r="CO36" s="117">
        <v>0</v>
      </c>
      <c r="CP36" s="117">
        <v>0</v>
      </c>
      <c r="CQ36" s="117">
        <v>0</v>
      </c>
      <c r="CR36" s="117">
        <v>0</v>
      </c>
      <c r="CS36" s="117">
        <v>0</v>
      </c>
      <c r="CT36" s="117">
        <v>0</v>
      </c>
      <c r="CU36" s="117">
        <v>0</v>
      </c>
      <c r="CV36" s="117">
        <v>0</v>
      </c>
      <c r="CW36" s="117">
        <v>0</v>
      </c>
      <c r="CX36" s="117">
        <v>0</v>
      </c>
      <c r="CY36" s="117">
        <v>0</v>
      </c>
      <c r="CZ36" s="117">
        <v>0</v>
      </c>
      <c r="DA36" s="117">
        <v>0</v>
      </c>
      <c r="DB36" s="117">
        <v>0</v>
      </c>
      <c r="DC36" s="117">
        <v>0</v>
      </c>
      <c r="DD36" s="117">
        <v>0</v>
      </c>
      <c r="DE36" s="117">
        <v>0</v>
      </c>
      <c r="DF36" s="117">
        <v>0</v>
      </c>
      <c r="DG36" s="117">
        <v>0</v>
      </c>
      <c r="DH36" s="117">
        <v>0</v>
      </c>
      <c r="DI36" s="117">
        <v>0</v>
      </c>
      <c r="DJ36" s="117">
        <v>0</v>
      </c>
      <c r="DK36" s="117">
        <v>0</v>
      </c>
      <c r="DL36" s="117">
        <v>0</v>
      </c>
      <c r="DM36" s="117">
        <v>0</v>
      </c>
      <c r="DN36" s="117">
        <v>0</v>
      </c>
      <c r="DO36" s="117">
        <v>0</v>
      </c>
      <c r="DP36" s="117">
        <v>1.01</v>
      </c>
      <c r="DQ36" s="117">
        <v>0.22220000000000001</v>
      </c>
      <c r="DR36" s="117">
        <v>0.29270042025980297</v>
      </c>
      <c r="DS36" s="117">
        <v>0</v>
      </c>
      <c r="DT36" s="117">
        <v>0.57455869999999998</v>
      </c>
      <c r="DU36" s="117">
        <v>0.22004431039443001</v>
      </c>
      <c r="DV36" s="117">
        <v>2.3195034306542301</v>
      </c>
      <c r="DW36" s="117">
        <v>25.36</v>
      </c>
      <c r="DX36" s="117">
        <v>5.5792000000000002</v>
      </c>
      <c r="DY36" s="117">
        <v>1.750417234275</v>
      </c>
      <c r="DZ36" s="117">
        <v>0</v>
      </c>
      <c r="EA36" s="117">
        <v>14.426543199999999</v>
      </c>
      <c r="EB36" s="117">
        <v>4.9382447751163596</v>
      </c>
      <c r="EC36" s="117">
        <v>52.054405209391398</v>
      </c>
      <c r="ED36" s="117">
        <v>0</v>
      </c>
      <c r="EE36" s="117">
        <v>0</v>
      </c>
      <c r="EF36" s="117">
        <v>0</v>
      </c>
      <c r="EG36" s="117">
        <v>0</v>
      </c>
      <c r="EH36" s="117">
        <v>0</v>
      </c>
      <c r="EI36" s="117">
        <v>0</v>
      </c>
      <c r="EJ36" s="117">
        <v>0</v>
      </c>
      <c r="EK36" s="117">
        <v>22.61</v>
      </c>
      <c r="EL36" s="117">
        <v>4.9741999999999997</v>
      </c>
      <c r="EM36" s="117">
        <v>1.56148798415</v>
      </c>
      <c r="EN36" s="117">
        <v>0</v>
      </c>
      <c r="EO36" s="117">
        <v>12.862150700000001</v>
      </c>
      <c r="EP36" s="117">
        <v>4.4028415724857597</v>
      </c>
      <c r="EQ36" s="117">
        <v>46.4106802566358</v>
      </c>
      <c r="ER36" s="117">
        <v>0</v>
      </c>
      <c r="ES36" s="117">
        <v>0</v>
      </c>
      <c r="ET36" s="117">
        <v>0</v>
      </c>
      <c r="EU36" s="117">
        <v>0</v>
      </c>
      <c r="EV36" s="117">
        <v>0</v>
      </c>
      <c r="EW36" s="117">
        <v>0</v>
      </c>
      <c r="EX36" s="117">
        <v>0</v>
      </c>
      <c r="EY36" s="117">
        <v>0</v>
      </c>
      <c r="EZ36" s="117">
        <v>0</v>
      </c>
      <c r="FA36" s="117">
        <v>0</v>
      </c>
      <c r="FB36" s="117">
        <v>0</v>
      </c>
      <c r="FC36" s="117">
        <v>0</v>
      </c>
      <c r="FD36" s="117">
        <v>0</v>
      </c>
      <c r="FE36" s="171">
        <v>74.923586458333332</v>
      </c>
      <c r="FF36" s="194">
        <f t="shared" si="8"/>
        <v>326.65288140978515</v>
      </c>
      <c r="FG36" s="195">
        <f t="shared" si="11"/>
        <v>0</v>
      </c>
      <c r="FH36" s="196">
        <f t="shared" si="12"/>
        <v>0</v>
      </c>
      <c r="FI36" s="202">
        <f t="shared" si="13"/>
        <v>391.98345769174216</v>
      </c>
      <c r="FJ36" s="203">
        <f t="shared" si="14"/>
        <v>0</v>
      </c>
      <c r="FK36" s="204">
        <f t="shared" si="15"/>
        <v>0</v>
      </c>
      <c r="FL36" s="214">
        <v>0.05</v>
      </c>
      <c r="FM36" s="211">
        <f t="shared" si="16"/>
        <v>19.599172884587109</v>
      </c>
      <c r="FN36" s="212">
        <f t="shared" si="17"/>
        <v>0</v>
      </c>
      <c r="FO36" s="213">
        <f t="shared" si="18"/>
        <v>0</v>
      </c>
      <c r="FP36" s="219">
        <f t="shared" si="19"/>
        <v>411.58263057632928</v>
      </c>
      <c r="FQ36" s="220">
        <f t="shared" si="20"/>
        <v>0</v>
      </c>
      <c r="FR36" s="223">
        <f t="shared" si="21"/>
        <v>0</v>
      </c>
      <c r="FS36" s="228">
        <f t="shared" si="22"/>
        <v>2.7402305630914068</v>
      </c>
      <c r="FT36" s="229"/>
      <c r="FU36" s="244">
        <f t="shared" si="23"/>
        <v>2.7402305630914068</v>
      </c>
      <c r="FV36" s="245">
        <f t="shared" si="24"/>
        <v>411.58263057632928</v>
      </c>
      <c r="FW36" s="252">
        <v>1.6660999999999999</v>
      </c>
      <c r="FX36" s="257"/>
      <c r="FY36" s="261">
        <f t="shared" si="25"/>
        <v>1.6446975350167499</v>
      </c>
      <c r="FZ36" s="253"/>
      <c r="GA36" s="92"/>
      <c r="GB36" s="68" t="s">
        <v>1145</v>
      </c>
      <c r="GC36" s="85" t="s">
        <v>2362</v>
      </c>
      <c r="GD36" s="85" t="str">
        <f t="shared" si="26"/>
        <v>№2/73 від 20.02.2019</v>
      </c>
      <c r="GE36" s="85" t="s">
        <v>2390</v>
      </c>
      <c r="GF36" s="431">
        <v>1</v>
      </c>
      <c r="GG36" s="431">
        <v>1</v>
      </c>
    </row>
    <row r="37" spans="1:189" ht="15" hidden="1" customHeight="1" x14ac:dyDescent="0.25">
      <c r="A37" s="66" t="s">
        <v>130</v>
      </c>
      <c r="B37" s="155">
        <v>1</v>
      </c>
      <c r="C37" s="141">
        <f t="shared" si="9"/>
        <v>293.5</v>
      </c>
      <c r="D37" s="168">
        <v>293.5</v>
      </c>
      <c r="E37" s="168">
        <v>0</v>
      </c>
      <c r="F37" s="234"/>
      <c r="G37" s="235">
        <v>0</v>
      </c>
      <c r="H37" s="162">
        <f t="shared" si="10"/>
        <v>27.19</v>
      </c>
      <c r="I37" s="117">
        <v>0</v>
      </c>
      <c r="J37" s="117">
        <v>0</v>
      </c>
      <c r="K37" s="117">
        <v>0</v>
      </c>
      <c r="L37" s="117">
        <v>0</v>
      </c>
      <c r="M37" s="117">
        <v>0</v>
      </c>
      <c r="N37" s="117">
        <v>0</v>
      </c>
      <c r="O37" s="117">
        <v>0</v>
      </c>
      <c r="P37" s="117">
        <v>0</v>
      </c>
      <c r="Q37" s="117">
        <v>0</v>
      </c>
      <c r="R37" s="117">
        <v>0</v>
      </c>
      <c r="S37" s="117">
        <v>0</v>
      </c>
      <c r="T37" s="117">
        <v>0</v>
      </c>
      <c r="U37" s="117">
        <v>0</v>
      </c>
      <c r="V37" s="117">
        <v>0</v>
      </c>
      <c r="W37" s="117">
        <v>0</v>
      </c>
      <c r="X37" s="117">
        <v>0</v>
      </c>
      <c r="Y37" s="117">
        <v>0</v>
      </c>
      <c r="Z37" s="117">
        <v>0</v>
      </c>
      <c r="AA37" s="117">
        <v>0</v>
      </c>
      <c r="AB37" s="117">
        <v>0</v>
      </c>
      <c r="AC37" s="117">
        <v>0</v>
      </c>
      <c r="AD37" s="117">
        <v>0</v>
      </c>
      <c r="AE37" s="117">
        <v>0</v>
      </c>
      <c r="AF37" s="117">
        <v>0</v>
      </c>
      <c r="AG37" s="117">
        <v>0</v>
      </c>
      <c r="AH37" s="117">
        <v>0</v>
      </c>
      <c r="AI37" s="117">
        <v>0</v>
      </c>
      <c r="AJ37" s="117">
        <v>0</v>
      </c>
      <c r="AK37" s="117">
        <v>0</v>
      </c>
      <c r="AL37" s="117">
        <v>0</v>
      </c>
      <c r="AM37" s="117">
        <v>0</v>
      </c>
      <c r="AN37" s="117">
        <v>0</v>
      </c>
      <c r="AO37" s="117">
        <v>0</v>
      </c>
      <c r="AP37" s="117">
        <v>0</v>
      </c>
      <c r="AQ37" s="117">
        <v>0</v>
      </c>
      <c r="AR37" s="117">
        <v>0</v>
      </c>
      <c r="AS37" s="117">
        <v>0</v>
      </c>
      <c r="AT37" s="117">
        <v>0</v>
      </c>
      <c r="AU37" s="117">
        <v>0</v>
      </c>
      <c r="AV37" s="117">
        <v>0</v>
      </c>
      <c r="AW37" s="117">
        <v>0</v>
      </c>
      <c r="AX37" s="117">
        <v>27.19</v>
      </c>
      <c r="AY37" s="117"/>
      <c r="AZ37" s="117"/>
      <c r="BA37" s="117"/>
      <c r="BB37" s="117"/>
      <c r="BC37" s="117"/>
      <c r="BD37" s="117"/>
      <c r="BE37" s="117">
        <v>0</v>
      </c>
      <c r="BF37" s="117">
        <v>0</v>
      </c>
      <c r="BG37" s="117">
        <v>0</v>
      </c>
      <c r="BH37" s="117">
        <v>0</v>
      </c>
      <c r="BI37" s="117">
        <v>0</v>
      </c>
      <c r="BJ37" s="117">
        <v>0</v>
      </c>
      <c r="BK37" s="117">
        <v>0</v>
      </c>
      <c r="BL37" s="117">
        <v>9.61</v>
      </c>
      <c r="BM37" s="117">
        <v>2.1141999999999999</v>
      </c>
      <c r="BN37" s="117">
        <v>0.23082677666666601</v>
      </c>
      <c r="BO37" s="117">
        <v>5.4668406999999997</v>
      </c>
      <c r="BP37" s="117">
        <v>1.8259859302294399</v>
      </c>
      <c r="BQ37" s="117">
        <v>19.247853406896098</v>
      </c>
      <c r="BR37" s="435">
        <v>38.645883333333622</v>
      </c>
      <c r="BS37" s="435">
        <v>8.5020943333333001</v>
      </c>
      <c r="BT37" s="435">
        <v>60.270964823874998</v>
      </c>
      <c r="BU37" s="435">
        <v>0</v>
      </c>
      <c r="BV37" s="435">
        <v>21.984483651833301</v>
      </c>
      <c r="BW37" s="435">
        <v>13.562773093982299</v>
      </c>
      <c r="BX37" s="435">
        <v>142.96619923635751</v>
      </c>
      <c r="BY37" s="433"/>
      <c r="BZ37" s="117">
        <v>0</v>
      </c>
      <c r="CA37" s="117">
        <v>0</v>
      </c>
      <c r="CB37" s="117">
        <v>0</v>
      </c>
      <c r="CC37" s="117">
        <v>0</v>
      </c>
      <c r="CD37" s="117">
        <v>0</v>
      </c>
      <c r="CE37" s="117">
        <v>0</v>
      </c>
      <c r="CF37" s="117">
        <v>0</v>
      </c>
      <c r="CG37" s="117">
        <v>0</v>
      </c>
      <c r="CH37" s="117">
        <v>0</v>
      </c>
      <c r="CI37" s="117">
        <v>0</v>
      </c>
      <c r="CJ37" s="117">
        <v>0</v>
      </c>
      <c r="CK37" s="117">
        <v>0</v>
      </c>
      <c r="CL37" s="117">
        <v>0</v>
      </c>
      <c r="CM37" s="117">
        <v>0</v>
      </c>
      <c r="CN37" s="117">
        <v>0</v>
      </c>
      <c r="CO37" s="117">
        <v>0</v>
      </c>
      <c r="CP37" s="117">
        <v>0</v>
      </c>
      <c r="CQ37" s="117">
        <v>0</v>
      </c>
      <c r="CR37" s="117">
        <v>0</v>
      </c>
      <c r="CS37" s="117">
        <v>0</v>
      </c>
      <c r="CT37" s="117">
        <v>0</v>
      </c>
      <c r="CU37" s="117">
        <v>0</v>
      </c>
      <c r="CV37" s="117">
        <v>0</v>
      </c>
      <c r="CW37" s="117">
        <v>0</v>
      </c>
      <c r="CX37" s="117">
        <v>0</v>
      </c>
      <c r="CY37" s="117">
        <v>0</v>
      </c>
      <c r="CZ37" s="117">
        <v>0</v>
      </c>
      <c r="DA37" s="117">
        <v>0</v>
      </c>
      <c r="DB37" s="117">
        <v>0</v>
      </c>
      <c r="DC37" s="117">
        <v>0</v>
      </c>
      <c r="DD37" s="117">
        <v>0</v>
      </c>
      <c r="DE37" s="117">
        <v>0</v>
      </c>
      <c r="DF37" s="117">
        <v>0</v>
      </c>
      <c r="DG37" s="117">
        <v>0</v>
      </c>
      <c r="DH37" s="117">
        <v>0</v>
      </c>
      <c r="DI37" s="117">
        <v>0</v>
      </c>
      <c r="DJ37" s="117">
        <v>0</v>
      </c>
      <c r="DK37" s="117">
        <v>0</v>
      </c>
      <c r="DL37" s="117">
        <v>0</v>
      </c>
      <c r="DM37" s="117">
        <v>0</v>
      </c>
      <c r="DN37" s="117">
        <v>0</v>
      </c>
      <c r="DO37" s="117">
        <v>0</v>
      </c>
      <c r="DP37" s="433"/>
      <c r="DQ37" s="433"/>
      <c r="DR37" s="433"/>
      <c r="DS37" s="433"/>
      <c r="DT37" s="433"/>
      <c r="DU37" s="433"/>
      <c r="DV37" s="433"/>
      <c r="DW37" s="433">
        <v>43.266999999999996</v>
      </c>
      <c r="DX37" s="433">
        <v>9.5187399999999993</v>
      </c>
      <c r="DY37" s="433">
        <v>2.9867996906124996</v>
      </c>
      <c r="DZ37" s="433">
        <v>0</v>
      </c>
      <c r="EA37" s="433">
        <v>24.613298289999999</v>
      </c>
      <c r="EB37" s="433">
        <v>8.4252396787479888</v>
      </c>
      <c r="EC37" s="433">
        <v>88.811077659360691</v>
      </c>
      <c r="ED37" s="117">
        <v>0</v>
      </c>
      <c r="EE37" s="117">
        <v>0</v>
      </c>
      <c r="EF37" s="117">
        <v>0</v>
      </c>
      <c r="EG37" s="117">
        <v>0</v>
      </c>
      <c r="EH37" s="117">
        <v>0</v>
      </c>
      <c r="EI37" s="117">
        <v>0</v>
      </c>
      <c r="EJ37" s="117">
        <v>0</v>
      </c>
      <c r="EK37" s="433">
        <v>38.583999999999996</v>
      </c>
      <c r="EL37" s="433">
        <v>8.4884799999999991</v>
      </c>
      <c r="EM37" s="433">
        <v>2.6639024267624998</v>
      </c>
      <c r="EN37" s="433">
        <v>0</v>
      </c>
      <c r="EO37" s="433">
        <v>21.949280079999998</v>
      </c>
      <c r="EP37" s="433">
        <v>7.5133742873338099</v>
      </c>
      <c r="EQ37" s="433">
        <v>79.199036794096102</v>
      </c>
      <c r="ER37" s="117">
        <v>0</v>
      </c>
      <c r="ES37" s="117">
        <v>0</v>
      </c>
      <c r="ET37" s="117">
        <v>0</v>
      </c>
      <c r="EU37" s="117">
        <v>0</v>
      </c>
      <c r="EV37" s="117">
        <v>0</v>
      </c>
      <c r="EW37" s="117">
        <v>0</v>
      </c>
      <c r="EX37" s="117">
        <v>0</v>
      </c>
      <c r="EY37" s="117">
        <v>0</v>
      </c>
      <c r="EZ37" s="117">
        <v>0</v>
      </c>
      <c r="FA37" s="117">
        <v>0</v>
      </c>
      <c r="FB37" s="117">
        <v>0</v>
      </c>
      <c r="FC37" s="117">
        <v>0</v>
      </c>
      <c r="FD37" s="117">
        <v>0</v>
      </c>
      <c r="FE37" s="171">
        <v>116.75312239583334</v>
      </c>
      <c r="FF37" s="194">
        <f t="shared" si="8"/>
        <v>474.16728949254377</v>
      </c>
      <c r="FG37" s="195">
        <f t="shared" si="11"/>
        <v>0</v>
      </c>
      <c r="FH37" s="196">
        <f t="shared" si="12"/>
        <v>0</v>
      </c>
      <c r="FI37" s="202">
        <f t="shared" si="13"/>
        <v>569.00074739105253</v>
      </c>
      <c r="FJ37" s="203">
        <f t="shared" si="14"/>
        <v>0</v>
      </c>
      <c r="FK37" s="204">
        <f t="shared" si="15"/>
        <v>0</v>
      </c>
      <c r="FL37" s="214">
        <v>0.05</v>
      </c>
      <c r="FM37" s="211">
        <f t="shared" si="16"/>
        <v>28.450037369552629</v>
      </c>
      <c r="FN37" s="212">
        <f t="shared" si="17"/>
        <v>0</v>
      </c>
      <c r="FO37" s="213">
        <f t="shared" si="18"/>
        <v>0</v>
      </c>
      <c r="FP37" s="219">
        <f t="shared" si="19"/>
        <v>597.45078476060519</v>
      </c>
      <c r="FQ37" s="220">
        <f t="shared" si="20"/>
        <v>0</v>
      </c>
      <c r="FR37" s="223">
        <f t="shared" si="21"/>
        <v>0</v>
      </c>
      <c r="FS37" s="228">
        <f t="shared" si="22"/>
        <v>2.0356074438180758</v>
      </c>
      <c r="FT37" s="229"/>
      <c r="FU37" s="244">
        <f t="shared" si="23"/>
        <v>2.0356074438180758</v>
      </c>
      <c r="FV37" s="245">
        <f t="shared" si="24"/>
        <v>597.45078476060519</v>
      </c>
      <c r="FW37" s="252">
        <v>1.3701000000000001</v>
      </c>
      <c r="FX37" s="257"/>
      <c r="FY37" s="261">
        <f t="shared" si="25"/>
        <v>1.4857364015897203</v>
      </c>
      <c r="FZ37" s="253"/>
      <c r="GA37" s="92"/>
      <c r="GB37" s="68" t="s">
        <v>1146</v>
      </c>
      <c r="GC37" s="85" t="s">
        <v>2362</v>
      </c>
      <c r="GD37" s="85" t="str">
        <f t="shared" si="26"/>
        <v>№2/75 від 20.02.2019</v>
      </c>
      <c r="GE37" s="85" t="s">
        <v>2391</v>
      </c>
      <c r="GF37" s="431">
        <v>1</v>
      </c>
      <c r="GG37" s="431">
        <v>1</v>
      </c>
    </row>
    <row r="38" spans="1:189" ht="15" hidden="1" customHeight="1" x14ac:dyDescent="0.25">
      <c r="A38" s="66" t="s">
        <v>131</v>
      </c>
      <c r="B38" s="155">
        <v>1</v>
      </c>
      <c r="C38" s="141">
        <f t="shared" si="9"/>
        <v>164.7</v>
      </c>
      <c r="D38" s="168">
        <v>164.7</v>
      </c>
      <c r="E38" s="168">
        <v>0</v>
      </c>
      <c r="F38" s="234"/>
      <c r="G38" s="235">
        <v>0</v>
      </c>
      <c r="H38" s="162">
        <f t="shared" si="10"/>
        <v>27.19</v>
      </c>
      <c r="I38" s="117">
        <v>0</v>
      </c>
      <c r="J38" s="117">
        <v>0</v>
      </c>
      <c r="K38" s="117">
        <v>0</v>
      </c>
      <c r="L38" s="117">
        <v>0</v>
      </c>
      <c r="M38" s="117">
        <v>0</v>
      </c>
      <c r="N38" s="117">
        <v>0</v>
      </c>
      <c r="O38" s="117">
        <v>0</v>
      </c>
      <c r="P38" s="117">
        <v>0</v>
      </c>
      <c r="Q38" s="117">
        <v>0</v>
      </c>
      <c r="R38" s="117">
        <v>0</v>
      </c>
      <c r="S38" s="117">
        <v>0</v>
      </c>
      <c r="T38" s="117">
        <v>0</v>
      </c>
      <c r="U38" s="117">
        <v>0</v>
      </c>
      <c r="V38" s="117">
        <v>0</v>
      </c>
      <c r="W38" s="117">
        <v>0</v>
      </c>
      <c r="X38" s="117">
        <v>0</v>
      </c>
      <c r="Y38" s="117">
        <v>0</v>
      </c>
      <c r="Z38" s="117">
        <v>0</v>
      </c>
      <c r="AA38" s="117">
        <v>0</v>
      </c>
      <c r="AB38" s="117">
        <v>0</v>
      </c>
      <c r="AC38" s="117">
        <v>0</v>
      </c>
      <c r="AD38" s="117">
        <v>0</v>
      </c>
      <c r="AE38" s="117">
        <v>0</v>
      </c>
      <c r="AF38" s="117">
        <v>0</v>
      </c>
      <c r="AG38" s="117">
        <v>0</v>
      </c>
      <c r="AH38" s="117">
        <v>0</v>
      </c>
      <c r="AI38" s="117">
        <v>0</v>
      </c>
      <c r="AJ38" s="117">
        <v>0</v>
      </c>
      <c r="AK38" s="117">
        <v>0</v>
      </c>
      <c r="AL38" s="117">
        <v>0</v>
      </c>
      <c r="AM38" s="117">
        <v>0</v>
      </c>
      <c r="AN38" s="117">
        <v>0</v>
      </c>
      <c r="AO38" s="117">
        <v>0</v>
      </c>
      <c r="AP38" s="117">
        <v>0</v>
      </c>
      <c r="AQ38" s="117">
        <v>0</v>
      </c>
      <c r="AR38" s="117">
        <v>0</v>
      </c>
      <c r="AS38" s="117">
        <v>0</v>
      </c>
      <c r="AT38" s="117">
        <v>0</v>
      </c>
      <c r="AU38" s="117">
        <v>0</v>
      </c>
      <c r="AV38" s="117">
        <v>0</v>
      </c>
      <c r="AW38" s="117">
        <v>0</v>
      </c>
      <c r="AX38" s="117">
        <v>27.19</v>
      </c>
      <c r="AY38" s="117"/>
      <c r="AZ38" s="117"/>
      <c r="BA38" s="117"/>
      <c r="BB38" s="117"/>
      <c r="BC38" s="117"/>
      <c r="BD38" s="117"/>
      <c r="BE38" s="117">
        <v>0</v>
      </c>
      <c r="BF38" s="117">
        <v>0</v>
      </c>
      <c r="BG38" s="117">
        <v>0</v>
      </c>
      <c r="BH38" s="117">
        <v>0</v>
      </c>
      <c r="BI38" s="117">
        <v>0</v>
      </c>
      <c r="BJ38" s="117">
        <v>0</v>
      </c>
      <c r="BK38" s="117">
        <v>0</v>
      </c>
      <c r="BL38" s="117">
        <v>16.72</v>
      </c>
      <c r="BM38" s="117">
        <v>3.6783999999999999</v>
      </c>
      <c r="BN38" s="117">
        <v>0.38667440583333401</v>
      </c>
      <c r="BO38" s="117">
        <v>9.5115064</v>
      </c>
      <c r="BP38" s="117">
        <v>3.1753846342593901</v>
      </c>
      <c r="BQ38" s="117">
        <v>33.471965440092703</v>
      </c>
      <c r="BR38" s="433">
        <v>41.418144444443833</v>
      </c>
      <c r="BS38" s="433">
        <v>9.111991777777769</v>
      </c>
      <c r="BT38" s="433">
        <v>44.756011979641542</v>
      </c>
      <c r="BU38" s="433">
        <v>0</v>
      </c>
      <c r="BV38" s="433">
        <v>23.561539830111077</v>
      </c>
      <c r="BW38" s="433">
        <v>12.456426182631269</v>
      </c>
      <c r="BX38" s="433">
        <v>131.30411421460548</v>
      </c>
      <c r="BY38" s="117">
        <v>4.5013886221717296</v>
      </c>
      <c r="BZ38" s="117">
        <v>0</v>
      </c>
      <c r="CA38" s="117">
        <v>0</v>
      </c>
      <c r="CB38" s="117">
        <v>0</v>
      </c>
      <c r="CC38" s="117">
        <v>0</v>
      </c>
      <c r="CD38" s="117">
        <v>0</v>
      </c>
      <c r="CE38" s="117">
        <v>0</v>
      </c>
      <c r="CF38" s="117">
        <v>0</v>
      </c>
      <c r="CG38" s="117">
        <v>0</v>
      </c>
      <c r="CH38" s="117">
        <v>0</v>
      </c>
      <c r="CI38" s="117">
        <v>0</v>
      </c>
      <c r="CJ38" s="117">
        <v>0</v>
      </c>
      <c r="CK38" s="117">
        <v>0</v>
      </c>
      <c r="CL38" s="117">
        <v>0</v>
      </c>
      <c r="CM38" s="117">
        <v>0</v>
      </c>
      <c r="CN38" s="117">
        <v>0</v>
      </c>
      <c r="CO38" s="117">
        <v>0</v>
      </c>
      <c r="CP38" s="117">
        <v>0</v>
      </c>
      <c r="CQ38" s="117">
        <v>0</v>
      </c>
      <c r="CR38" s="117">
        <v>0</v>
      </c>
      <c r="CS38" s="117">
        <v>0</v>
      </c>
      <c r="CT38" s="117">
        <v>0</v>
      </c>
      <c r="CU38" s="117">
        <v>0</v>
      </c>
      <c r="CV38" s="117">
        <v>0</v>
      </c>
      <c r="CW38" s="117">
        <v>0</v>
      </c>
      <c r="CX38" s="117">
        <v>0</v>
      </c>
      <c r="CY38" s="117">
        <v>0</v>
      </c>
      <c r="CZ38" s="117">
        <v>0</v>
      </c>
      <c r="DA38" s="117">
        <v>0</v>
      </c>
      <c r="DB38" s="117">
        <v>0</v>
      </c>
      <c r="DC38" s="117">
        <v>0</v>
      </c>
      <c r="DD38" s="117">
        <v>0</v>
      </c>
      <c r="DE38" s="117">
        <v>0</v>
      </c>
      <c r="DF38" s="117">
        <v>0</v>
      </c>
      <c r="DG38" s="117">
        <v>0</v>
      </c>
      <c r="DH38" s="117">
        <v>0</v>
      </c>
      <c r="DI38" s="117">
        <v>0</v>
      </c>
      <c r="DJ38" s="117">
        <v>0</v>
      </c>
      <c r="DK38" s="117">
        <v>0</v>
      </c>
      <c r="DL38" s="117">
        <v>0</v>
      </c>
      <c r="DM38" s="117">
        <v>0</v>
      </c>
      <c r="DN38" s="117">
        <v>0</v>
      </c>
      <c r="DO38" s="117">
        <v>0</v>
      </c>
      <c r="DP38" s="117">
        <v>1.96</v>
      </c>
      <c r="DQ38" s="117">
        <v>0.43120000000000003</v>
      </c>
      <c r="DR38" s="117">
        <v>0.568170229595792</v>
      </c>
      <c r="DS38" s="117">
        <v>0</v>
      </c>
      <c r="DT38" s="117">
        <v>1.1149852</v>
      </c>
      <c r="DU38" s="117">
        <v>0.42703319257593497</v>
      </c>
      <c r="DV38" s="117">
        <v>4.5013886221717296</v>
      </c>
      <c r="DW38" s="433">
        <v>26.624000000000002</v>
      </c>
      <c r="DX38" s="433">
        <v>5.8572800000000003</v>
      </c>
      <c r="DY38" s="433">
        <v>1.8380607773200002</v>
      </c>
      <c r="DZ38" s="433">
        <v>0</v>
      </c>
      <c r="EA38" s="433">
        <v>15.145594879999999</v>
      </c>
      <c r="EB38" s="433">
        <v>5.1844199062437122</v>
      </c>
      <c r="EC38" s="433">
        <v>54.649355563563681</v>
      </c>
      <c r="ED38" s="117">
        <v>0</v>
      </c>
      <c r="EE38" s="117">
        <v>0</v>
      </c>
      <c r="EF38" s="117">
        <v>0</v>
      </c>
      <c r="EG38" s="117">
        <v>0</v>
      </c>
      <c r="EH38" s="117">
        <v>0</v>
      </c>
      <c r="EI38" s="117">
        <v>0</v>
      </c>
      <c r="EJ38" s="117">
        <v>0</v>
      </c>
      <c r="EK38" s="433">
        <v>23.744</v>
      </c>
      <c r="EL38" s="433">
        <v>5.2236800000000008</v>
      </c>
      <c r="EM38" s="433">
        <v>1.63941516576</v>
      </c>
      <c r="EN38" s="433">
        <v>0</v>
      </c>
      <c r="EO38" s="433">
        <v>13.50724928</v>
      </c>
      <c r="EP38" s="433">
        <v>4.6236244413601044</v>
      </c>
      <c r="EQ38" s="433">
        <v>48.737968887120083</v>
      </c>
      <c r="ER38" s="117">
        <v>0</v>
      </c>
      <c r="ES38" s="117">
        <v>0</v>
      </c>
      <c r="ET38" s="117">
        <v>0</v>
      </c>
      <c r="EU38" s="117">
        <v>0</v>
      </c>
      <c r="EV38" s="117">
        <v>0</v>
      </c>
      <c r="EW38" s="117">
        <v>0</v>
      </c>
      <c r="EX38" s="117">
        <v>0</v>
      </c>
      <c r="EY38" s="117">
        <v>0</v>
      </c>
      <c r="EZ38" s="117">
        <v>0</v>
      </c>
      <c r="FA38" s="117">
        <v>0</v>
      </c>
      <c r="FB38" s="117">
        <v>0</v>
      </c>
      <c r="FC38" s="117">
        <v>0</v>
      </c>
      <c r="FD38" s="117">
        <v>0</v>
      </c>
      <c r="FE38" s="171">
        <v>74.587606250000007</v>
      </c>
      <c r="FF38" s="194">
        <f t="shared" si="8"/>
        <v>374.44239897755369</v>
      </c>
      <c r="FG38" s="195">
        <f t="shared" si="11"/>
        <v>0</v>
      </c>
      <c r="FH38" s="196">
        <f t="shared" si="12"/>
        <v>0</v>
      </c>
      <c r="FI38" s="202">
        <f t="shared" si="13"/>
        <v>449.3308787730644</v>
      </c>
      <c r="FJ38" s="203">
        <f t="shared" si="14"/>
        <v>0</v>
      </c>
      <c r="FK38" s="204">
        <f t="shared" si="15"/>
        <v>0</v>
      </c>
      <c r="FL38" s="214">
        <v>0.05</v>
      </c>
      <c r="FM38" s="211">
        <f t="shared" si="16"/>
        <v>22.466543938653221</v>
      </c>
      <c r="FN38" s="212">
        <f t="shared" si="17"/>
        <v>0</v>
      </c>
      <c r="FO38" s="213">
        <f t="shared" si="18"/>
        <v>0</v>
      </c>
      <c r="FP38" s="219">
        <f t="shared" si="19"/>
        <v>471.79742271171762</v>
      </c>
      <c r="FQ38" s="220">
        <f t="shared" si="20"/>
        <v>0</v>
      </c>
      <c r="FR38" s="223">
        <f t="shared" si="21"/>
        <v>0</v>
      </c>
      <c r="FS38" s="228">
        <f t="shared" si="22"/>
        <v>2.8645866588446731</v>
      </c>
      <c r="FT38" s="229"/>
      <c r="FU38" s="244">
        <f t="shared" si="23"/>
        <v>2.8645866588446731</v>
      </c>
      <c r="FV38" s="245">
        <f t="shared" si="24"/>
        <v>471.79742271171762</v>
      </c>
      <c r="FW38" s="252">
        <v>1.8522000000000001</v>
      </c>
      <c r="FX38" s="257"/>
      <c r="FY38" s="261">
        <f t="shared" si="25"/>
        <v>1.5465860376010545</v>
      </c>
      <c r="FZ38" s="253"/>
      <c r="GA38" s="92"/>
      <c r="GB38" s="68" t="s">
        <v>1147</v>
      </c>
      <c r="GC38" s="85" t="s">
        <v>2362</v>
      </c>
      <c r="GD38" s="85" t="str">
        <f t="shared" si="26"/>
        <v>№2/77 від 20.02.2019</v>
      </c>
      <c r="GE38" s="85" t="s">
        <v>2392</v>
      </c>
      <c r="GF38" s="431">
        <v>1</v>
      </c>
      <c r="GG38" s="431">
        <v>1</v>
      </c>
    </row>
    <row r="39" spans="1:189" ht="15" hidden="1" customHeight="1" x14ac:dyDescent="0.25">
      <c r="A39" s="66" t="s">
        <v>132</v>
      </c>
      <c r="B39" s="155">
        <v>1</v>
      </c>
      <c r="C39" s="141">
        <f t="shared" si="9"/>
        <v>174.9</v>
      </c>
      <c r="D39" s="168">
        <v>174.9</v>
      </c>
      <c r="E39" s="168">
        <v>0</v>
      </c>
      <c r="F39" s="234"/>
      <c r="G39" s="235">
        <v>0</v>
      </c>
      <c r="H39" s="162">
        <f t="shared" si="10"/>
        <v>31.87</v>
      </c>
      <c r="I39" s="117">
        <v>0</v>
      </c>
      <c r="J39" s="117">
        <v>0</v>
      </c>
      <c r="K39" s="117">
        <v>0</v>
      </c>
      <c r="L39" s="117">
        <v>0</v>
      </c>
      <c r="M39" s="117">
        <v>0</v>
      </c>
      <c r="N39" s="117">
        <v>0</v>
      </c>
      <c r="O39" s="117">
        <v>0</v>
      </c>
      <c r="P39" s="117">
        <v>0</v>
      </c>
      <c r="Q39" s="117">
        <v>0</v>
      </c>
      <c r="R39" s="117">
        <v>0</v>
      </c>
      <c r="S39" s="117">
        <v>0</v>
      </c>
      <c r="T39" s="117">
        <v>0</v>
      </c>
      <c r="U39" s="117">
        <v>0</v>
      </c>
      <c r="V39" s="117">
        <v>0</v>
      </c>
      <c r="W39" s="117">
        <v>0</v>
      </c>
      <c r="X39" s="117">
        <v>0</v>
      </c>
      <c r="Y39" s="117">
        <v>0</v>
      </c>
      <c r="Z39" s="117">
        <v>0</v>
      </c>
      <c r="AA39" s="117">
        <v>0</v>
      </c>
      <c r="AB39" s="117">
        <v>0</v>
      </c>
      <c r="AC39" s="117">
        <v>0</v>
      </c>
      <c r="AD39" s="117">
        <v>0</v>
      </c>
      <c r="AE39" s="117">
        <v>0</v>
      </c>
      <c r="AF39" s="117">
        <v>0</v>
      </c>
      <c r="AG39" s="117">
        <v>0</v>
      </c>
      <c r="AH39" s="117">
        <v>0</v>
      </c>
      <c r="AI39" s="117">
        <v>0</v>
      </c>
      <c r="AJ39" s="117">
        <v>0</v>
      </c>
      <c r="AK39" s="117">
        <v>0</v>
      </c>
      <c r="AL39" s="117">
        <v>0</v>
      </c>
      <c r="AM39" s="117">
        <v>0</v>
      </c>
      <c r="AN39" s="117">
        <v>0</v>
      </c>
      <c r="AO39" s="117">
        <v>0</v>
      </c>
      <c r="AP39" s="117">
        <v>0</v>
      </c>
      <c r="AQ39" s="117">
        <v>0</v>
      </c>
      <c r="AR39" s="117">
        <v>0</v>
      </c>
      <c r="AS39" s="117">
        <v>0</v>
      </c>
      <c r="AT39" s="117">
        <v>0</v>
      </c>
      <c r="AU39" s="117">
        <v>0</v>
      </c>
      <c r="AV39" s="117">
        <v>0</v>
      </c>
      <c r="AW39" s="117">
        <v>0</v>
      </c>
      <c r="AX39" s="117">
        <v>31.87</v>
      </c>
      <c r="AY39" s="117"/>
      <c r="AZ39" s="117"/>
      <c r="BA39" s="117"/>
      <c r="BB39" s="117"/>
      <c r="BC39" s="117"/>
      <c r="BD39" s="117"/>
      <c r="BE39" s="117">
        <v>0</v>
      </c>
      <c r="BF39" s="117">
        <v>0</v>
      </c>
      <c r="BG39" s="117">
        <v>0</v>
      </c>
      <c r="BH39" s="117">
        <v>0</v>
      </c>
      <c r="BI39" s="117">
        <v>0</v>
      </c>
      <c r="BJ39" s="117">
        <v>0</v>
      </c>
      <c r="BK39" s="117">
        <v>0</v>
      </c>
      <c r="BL39" s="117">
        <v>16.760000000000002</v>
      </c>
      <c r="BM39" s="117">
        <v>3.6871999999999998</v>
      </c>
      <c r="BN39" s="117">
        <v>0.38903747583333298</v>
      </c>
      <c r="BO39" s="117">
        <v>9.5342611999999995</v>
      </c>
      <c r="BP39" s="117">
        <v>3.18313196621409</v>
      </c>
      <c r="BQ39" s="117">
        <v>33.553630642047402</v>
      </c>
      <c r="BR39" s="117">
        <v>33.464799999999947</v>
      </c>
      <c r="BS39" s="117">
        <v>7.3622560000000004</v>
      </c>
      <c r="BT39" s="117">
        <v>39.475197307541549</v>
      </c>
      <c r="BU39" s="117">
        <v>0</v>
      </c>
      <c r="BV39" s="117">
        <v>19.037120775999949</v>
      </c>
      <c r="BW39" s="117">
        <v>10.411759797696</v>
      </c>
      <c r="BX39" s="117">
        <v>109.75113388123749</v>
      </c>
      <c r="BY39" s="433">
        <v>0</v>
      </c>
      <c r="BZ39" s="117">
        <v>0</v>
      </c>
      <c r="CA39" s="117">
        <v>0</v>
      </c>
      <c r="CB39" s="117">
        <v>0</v>
      </c>
      <c r="CC39" s="117">
        <v>0</v>
      </c>
      <c r="CD39" s="117">
        <v>0</v>
      </c>
      <c r="CE39" s="117">
        <v>0</v>
      </c>
      <c r="CF39" s="117">
        <v>0</v>
      </c>
      <c r="CG39" s="117">
        <v>0</v>
      </c>
      <c r="CH39" s="117">
        <v>0</v>
      </c>
      <c r="CI39" s="117">
        <v>0</v>
      </c>
      <c r="CJ39" s="117">
        <v>0</v>
      </c>
      <c r="CK39" s="117">
        <v>0</v>
      </c>
      <c r="CL39" s="117">
        <v>0</v>
      </c>
      <c r="CM39" s="117">
        <v>0</v>
      </c>
      <c r="CN39" s="117">
        <v>0</v>
      </c>
      <c r="CO39" s="117">
        <v>0</v>
      </c>
      <c r="CP39" s="117">
        <v>0</v>
      </c>
      <c r="CQ39" s="117">
        <v>0</v>
      </c>
      <c r="CR39" s="117">
        <v>0</v>
      </c>
      <c r="CS39" s="117">
        <v>0</v>
      </c>
      <c r="CT39" s="117">
        <v>0</v>
      </c>
      <c r="CU39" s="117">
        <v>0</v>
      </c>
      <c r="CV39" s="117">
        <v>0</v>
      </c>
      <c r="CW39" s="117">
        <v>0</v>
      </c>
      <c r="CX39" s="117">
        <v>0</v>
      </c>
      <c r="CY39" s="117">
        <v>0</v>
      </c>
      <c r="CZ39" s="117">
        <v>0</v>
      </c>
      <c r="DA39" s="117">
        <v>0</v>
      </c>
      <c r="DB39" s="117">
        <v>0</v>
      </c>
      <c r="DC39" s="117">
        <v>0</v>
      </c>
      <c r="DD39" s="117">
        <v>0</v>
      </c>
      <c r="DE39" s="117">
        <v>0</v>
      </c>
      <c r="DF39" s="117">
        <v>0</v>
      </c>
      <c r="DG39" s="117">
        <v>0</v>
      </c>
      <c r="DH39" s="117">
        <v>0</v>
      </c>
      <c r="DI39" s="117">
        <v>0</v>
      </c>
      <c r="DJ39" s="117">
        <v>0</v>
      </c>
      <c r="DK39" s="117">
        <v>0</v>
      </c>
      <c r="DL39" s="117">
        <v>0</v>
      </c>
      <c r="DM39" s="117">
        <v>0</v>
      </c>
      <c r="DN39" s="117">
        <v>0</v>
      </c>
      <c r="DO39" s="117">
        <v>0</v>
      </c>
      <c r="DP39" s="433"/>
      <c r="DQ39" s="433"/>
      <c r="DR39" s="433"/>
      <c r="DS39" s="433"/>
      <c r="DT39" s="433"/>
      <c r="DU39" s="433"/>
      <c r="DV39" s="433"/>
      <c r="DW39" s="433">
        <v>39.304000000000002</v>
      </c>
      <c r="DX39" s="433">
        <v>8.6468800000000012</v>
      </c>
      <c r="DY39" s="433">
        <v>2.7131221768600002</v>
      </c>
      <c r="DZ39" s="433">
        <v>0</v>
      </c>
      <c r="EA39" s="433">
        <v>22.358866480000003</v>
      </c>
      <c r="EB39" s="433">
        <v>7.6535268639254967</v>
      </c>
      <c r="EC39" s="433">
        <v>80.676395520785604</v>
      </c>
      <c r="ED39" s="117">
        <v>0</v>
      </c>
      <c r="EE39" s="117">
        <v>0</v>
      </c>
      <c r="EF39" s="117">
        <v>0</v>
      </c>
      <c r="EG39" s="117">
        <v>0</v>
      </c>
      <c r="EH39" s="117">
        <v>0</v>
      </c>
      <c r="EI39" s="117">
        <v>0</v>
      </c>
      <c r="EJ39" s="117">
        <v>0</v>
      </c>
      <c r="EK39" s="433">
        <v>35.056000000000004</v>
      </c>
      <c r="EL39" s="433">
        <v>7.7123200000000001</v>
      </c>
      <c r="EM39" s="433">
        <v>2.4198647226399999</v>
      </c>
      <c r="EN39" s="433">
        <v>0</v>
      </c>
      <c r="EO39" s="433">
        <v>19.942306720000001</v>
      </c>
      <c r="EP39" s="433">
        <v>6.8263268081030963</v>
      </c>
      <c r="EQ39" s="433">
        <v>71.956818250743126</v>
      </c>
      <c r="ER39" s="117">
        <v>0</v>
      </c>
      <c r="ES39" s="117">
        <v>0</v>
      </c>
      <c r="ET39" s="117">
        <v>0</v>
      </c>
      <c r="EU39" s="117">
        <v>0</v>
      </c>
      <c r="EV39" s="117">
        <v>0</v>
      </c>
      <c r="EW39" s="117">
        <v>0</v>
      </c>
      <c r="EX39" s="117">
        <v>0</v>
      </c>
      <c r="EY39" s="117">
        <v>0</v>
      </c>
      <c r="EZ39" s="117">
        <v>0</v>
      </c>
      <c r="FA39" s="117">
        <v>0</v>
      </c>
      <c r="FB39" s="117">
        <v>0</v>
      </c>
      <c r="FC39" s="117">
        <v>0</v>
      </c>
      <c r="FD39" s="117">
        <v>0</v>
      </c>
      <c r="FE39" s="171">
        <v>47.947267187499996</v>
      </c>
      <c r="FF39" s="194">
        <f t="shared" si="8"/>
        <v>375.75524548231363</v>
      </c>
      <c r="FG39" s="195">
        <f t="shared" si="11"/>
        <v>0</v>
      </c>
      <c r="FH39" s="196">
        <f t="shared" si="12"/>
        <v>0</v>
      </c>
      <c r="FI39" s="202">
        <f t="shared" si="13"/>
        <v>450.90629457877634</v>
      </c>
      <c r="FJ39" s="203">
        <f t="shared" si="14"/>
        <v>0</v>
      </c>
      <c r="FK39" s="204">
        <f t="shared" si="15"/>
        <v>0</v>
      </c>
      <c r="FL39" s="214">
        <v>0.05</v>
      </c>
      <c r="FM39" s="211">
        <f t="shared" si="16"/>
        <v>22.54531472893882</v>
      </c>
      <c r="FN39" s="212">
        <f t="shared" si="17"/>
        <v>0</v>
      </c>
      <c r="FO39" s="213">
        <f t="shared" si="18"/>
        <v>0</v>
      </c>
      <c r="FP39" s="219">
        <f t="shared" si="19"/>
        <v>473.45160930771516</v>
      </c>
      <c r="FQ39" s="220">
        <f t="shared" si="20"/>
        <v>0</v>
      </c>
      <c r="FR39" s="223">
        <f t="shared" si="21"/>
        <v>0</v>
      </c>
      <c r="FS39" s="228">
        <f t="shared" si="22"/>
        <v>2.7069846158245578</v>
      </c>
      <c r="FT39" s="229"/>
      <c r="FU39" s="244">
        <f t="shared" si="23"/>
        <v>2.7069846158245578</v>
      </c>
      <c r="FV39" s="245">
        <f t="shared" si="24"/>
        <v>473.45160930771516</v>
      </c>
      <c r="FW39" s="252">
        <v>1.8429</v>
      </c>
      <c r="FX39" s="257"/>
      <c r="FY39" s="261">
        <f t="shared" si="25"/>
        <v>1.4688722208609029</v>
      </c>
      <c r="FZ39" s="253"/>
      <c r="GA39" s="92"/>
      <c r="GB39" s="68" t="s">
        <v>1149</v>
      </c>
      <c r="GC39" s="85" t="s">
        <v>2362</v>
      </c>
      <c r="GD39" s="85" t="str">
        <f t="shared" si="26"/>
        <v>№2/79 від 20.02.2019</v>
      </c>
      <c r="GE39" s="85" t="s">
        <v>2393</v>
      </c>
      <c r="GF39" s="431">
        <v>1</v>
      </c>
      <c r="GG39" s="431">
        <v>1</v>
      </c>
    </row>
    <row r="40" spans="1:189" ht="15" hidden="1" customHeight="1" x14ac:dyDescent="0.25">
      <c r="A40" s="66" t="s">
        <v>133</v>
      </c>
      <c r="B40" s="155">
        <v>1</v>
      </c>
      <c r="C40" s="141">
        <f t="shared" si="9"/>
        <v>121.2</v>
      </c>
      <c r="D40" s="168">
        <v>121.2</v>
      </c>
      <c r="E40" s="168">
        <v>0</v>
      </c>
      <c r="F40" s="234"/>
      <c r="G40" s="235">
        <v>0</v>
      </c>
      <c r="H40" s="162">
        <f t="shared" si="10"/>
        <v>19.34</v>
      </c>
      <c r="I40" s="117">
        <v>0</v>
      </c>
      <c r="J40" s="117">
        <v>0</v>
      </c>
      <c r="K40" s="117">
        <v>0</v>
      </c>
      <c r="L40" s="117">
        <v>0</v>
      </c>
      <c r="M40" s="117">
        <v>0</v>
      </c>
      <c r="N40" s="117">
        <v>0</v>
      </c>
      <c r="O40" s="117">
        <v>0</v>
      </c>
      <c r="P40" s="117">
        <v>0</v>
      </c>
      <c r="Q40" s="117">
        <v>0</v>
      </c>
      <c r="R40" s="117">
        <v>0</v>
      </c>
      <c r="S40" s="117">
        <v>0</v>
      </c>
      <c r="T40" s="117">
        <v>0</v>
      </c>
      <c r="U40" s="117">
        <v>0</v>
      </c>
      <c r="V40" s="117">
        <v>0</v>
      </c>
      <c r="W40" s="117">
        <v>0</v>
      </c>
      <c r="X40" s="117">
        <v>0</v>
      </c>
      <c r="Y40" s="117">
        <v>0</v>
      </c>
      <c r="Z40" s="117">
        <v>0</v>
      </c>
      <c r="AA40" s="117">
        <v>0</v>
      </c>
      <c r="AB40" s="117">
        <v>0</v>
      </c>
      <c r="AC40" s="117">
        <v>0</v>
      </c>
      <c r="AD40" s="117">
        <v>0</v>
      </c>
      <c r="AE40" s="117">
        <v>0</v>
      </c>
      <c r="AF40" s="117">
        <v>0</v>
      </c>
      <c r="AG40" s="117">
        <v>0</v>
      </c>
      <c r="AH40" s="117">
        <v>0</v>
      </c>
      <c r="AI40" s="117">
        <v>0</v>
      </c>
      <c r="AJ40" s="117">
        <v>0</v>
      </c>
      <c r="AK40" s="117">
        <v>0</v>
      </c>
      <c r="AL40" s="117">
        <v>0</v>
      </c>
      <c r="AM40" s="117">
        <v>0</v>
      </c>
      <c r="AN40" s="117">
        <v>0</v>
      </c>
      <c r="AO40" s="117">
        <v>0</v>
      </c>
      <c r="AP40" s="117">
        <v>0</v>
      </c>
      <c r="AQ40" s="117">
        <v>0</v>
      </c>
      <c r="AR40" s="117">
        <v>0</v>
      </c>
      <c r="AS40" s="117">
        <v>0</v>
      </c>
      <c r="AT40" s="117">
        <v>0</v>
      </c>
      <c r="AU40" s="117">
        <v>0</v>
      </c>
      <c r="AV40" s="117">
        <v>0</v>
      </c>
      <c r="AW40" s="117">
        <v>0</v>
      </c>
      <c r="AX40" s="117">
        <v>19.34</v>
      </c>
      <c r="AY40" s="117"/>
      <c r="AZ40" s="117"/>
      <c r="BA40" s="117"/>
      <c r="BB40" s="117"/>
      <c r="BC40" s="117"/>
      <c r="BD40" s="117"/>
      <c r="BE40" s="117">
        <v>0</v>
      </c>
      <c r="BF40" s="117">
        <v>0</v>
      </c>
      <c r="BG40" s="117">
        <v>0</v>
      </c>
      <c r="BH40" s="117">
        <v>0</v>
      </c>
      <c r="BI40" s="117">
        <v>0</v>
      </c>
      <c r="BJ40" s="117">
        <v>0</v>
      </c>
      <c r="BK40" s="117">
        <v>0</v>
      </c>
      <c r="BL40" s="117">
        <v>5.22</v>
      </c>
      <c r="BM40" s="117">
        <v>1.1484000000000001</v>
      </c>
      <c r="BN40" s="117">
        <v>0.120370619166667</v>
      </c>
      <c r="BO40" s="117">
        <v>2.9695014</v>
      </c>
      <c r="BP40" s="117">
        <v>0.99132149032885897</v>
      </c>
      <c r="BQ40" s="117">
        <v>10.4495935094955</v>
      </c>
      <c r="BR40" s="433">
        <v>21.359946666666872</v>
      </c>
      <c r="BS40" s="433">
        <v>4.6991882666666642</v>
      </c>
      <c r="BT40" s="433">
        <v>26.611283119927378</v>
      </c>
      <c r="BU40" s="433">
        <v>0</v>
      </c>
      <c r="BV40" s="433">
        <v>12.15103286026668</v>
      </c>
      <c r="BW40" s="433">
        <v>6.7939362702467996</v>
      </c>
      <c r="BX40" s="433">
        <v>71.615387183774402</v>
      </c>
      <c r="BY40" s="117">
        <v>2.5946994055904899</v>
      </c>
      <c r="BZ40" s="117">
        <v>0</v>
      </c>
      <c r="CA40" s="117">
        <v>0</v>
      </c>
      <c r="CB40" s="117">
        <v>0</v>
      </c>
      <c r="CC40" s="117">
        <v>0</v>
      </c>
      <c r="CD40" s="117">
        <v>0</v>
      </c>
      <c r="CE40" s="117">
        <v>0</v>
      </c>
      <c r="CF40" s="117">
        <v>0</v>
      </c>
      <c r="CG40" s="117">
        <v>0</v>
      </c>
      <c r="CH40" s="117">
        <v>0</v>
      </c>
      <c r="CI40" s="117">
        <v>0</v>
      </c>
      <c r="CJ40" s="117">
        <v>0</v>
      </c>
      <c r="CK40" s="117">
        <v>0</v>
      </c>
      <c r="CL40" s="117">
        <v>0</v>
      </c>
      <c r="CM40" s="117">
        <v>0</v>
      </c>
      <c r="CN40" s="117">
        <v>0</v>
      </c>
      <c r="CO40" s="117">
        <v>0</v>
      </c>
      <c r="CP40" s="117">
        <v>0</v>
      </c>
      <c r="CQ40" s="117">
        <v>0</v>
      </c>
      <c r="CR40" s="117">
        <v>0</v>
      </c>
      <c r="CS40" s="117">
        <v>0</v>
      </c>
      <c r="CT40" s="117">
        <v>0</v>
      </c>
      <c r="CU40" s="117">
        <v>0</v>
      </c>
      <c r="CV40" s="117">
        <v>0</v>
      </c>
      <c r="CW40" s="117">
        <v>0</v>
      </c>
      <c r="CX40" s="117">
        <v>0</v>
      </c>
      <c r="CY40" s="117">
        <v>0</v>
      </c>
      <c r="CZ40" s="117">
        <v>0</v>
      </c>
      <c r="DA40" s="117">
        <v>0</v>
      </c>
      <c r="DB40" s="117">
        <v>0</v>
      </c>
      <c r="DC40" s="117">
        <v>0</v>
      </c>
      <c r="DD40" s="117">
        <v>0</v>
      </c>
      <c r="DE40" s="117">
        <v>0</v>
      </c>
      <c r="DF40" s="117">
        <v>0</v>
      </c>
      <c r="DG40" s="117">
        <v>0</v>
      </c>
      <c r="DH40" s="117">
        <v>0</v>
      </c>
      <c r="DI40" s="117">
        <v>0</v>
      </c>
      <c r="DJ40" s="117">
        <v>0</v>
      </c>
      <c r="DK40" s="117">
        <v>0</v>
      </c>
      <c r="DL40" s="117">
        <v>0</v>
      </c>
      <c r="DM40" s="117">
        <v>0</v>
      </c>
      <c r="DN40" s="117">
        <v>0</v>
      </c>
      <c r="DO40" s="117">
        <v>0</v>
      </c>
      <c r="DP40" s="117">
        <v>1.1299999999999999</v>
      </c>
      <c r="DQ40" s="117">
        <v>0.24859999999999999</v>
      </c>
      <c r="DR40" s="117">
        <v>0.327124981199925</v>
      </c>
      <c r="DS40" s="117">
        <v>0</v>
      </c>
      <c r="DT40" s="117">
        <v>0.64282309999999998</v>
      </c>
      <c r="DU40" s="117">
        <v>0.246151324390564</v>
      </c>
      <c r="DV40" s="117">
        <v>2.5946994055904899</v>
      </c>
      <c r="DW40" s="117">
        <v>15.85</v>
      </c>
      <c r="DX40" s="117">
        <v>3.4870000000000001</v>
      </c>
      <c r="DY40" s="117">
        <v>1.093826749425</v>
      </c>
      <c r="DZ40" s="117">
        <v>0</v>
      </c>
      <c r="EA40" s="117">
        <v>9.0165895000000003</v>
      </c>
      <c r="EB40" s="117">
        <v>3.0863836971022298</v>
      </c>
      <c r="EC40" s="117">
        <v>32.533799946527203</v>
      </c>
      <c r="ED40" s="117">
        <v>0</v>
      </c>
      <c r="EE40" s="117">
        <v>0</v>
      </c>
      <c r="EF40" s="117">
        <v>0</v>
      </c>
      <c r="EG40" s="117">
        <v>0</v>
      </c>
      <c r="EH40" s="117">
        <v>0</v>
      </c>
      <c r="EI40" s="117">
        <v>0</v>
      </c>
      <c r="EJ40" s="117">
        <v>0</v>
      </c>
      <c r="EK40" s="117">
        <v>14.13</v>
      </c>
      <c r="EL40" s="117">
        <v>3.1086</v>
      </c>
      <c r="EM40" s="117">
        <v>0.97556194610000002</v>
      </c>
      <c r="EN40" s="117">
        <v>0</v>
      </c>
      <c r="EO40" s="117">
        <v>8.0381330999999996</v>
      </c>
      <c r="EP40" s="117">
        <v>2.75150304378174</v>
      </c>
      <c r="EQ40" s="117">
        <v>29.003798089881698</v>
      </c>
      <c r="ER40" s="117">
        <v>0</v>
      </c>
      <c r="ES40" s="117">
        <v>0</v>
      </c>
      <c r="ET40" s="117">
        <v>0</v>
      </c>
      <c r="EU40" s="117">
        <v>0</v>
      </c>
      <c r="EV40" s="117">
        <v>0</v>
      </c>
      <c r="EW40" s="117">
        <v>0</v>
      </c>
      <c r="EX40" s="117">
        <v>0</v>
      </c>
      <c r="EY40" s="117">
        <v>0</v>
      </c>
      <c r="EZ40" s="117">
        <v>0</v>
      </c>
      <c r="FA40" s="117">
        <v>0</v>
      </c>
      <c r="FB40" s="117">
        <v>0</v>
      </c>
      <c r="FC40" s="117">
        <v>0</v>
      </c>
      <c r="FD40" s="117">
        <v>0</v>
      </c>
      <c r="FE40" s="171">
        <v>50.158092187499996</v>
      </c>
      <c r="FF40" s="194">
        <f t="shared" si="8"/>
        <v>215.69537032276926</v>
      </c>
      <c r="FG40" s="195">
        <f t="shared" si="11"/>
        <v>0</v>
      </c>
      <c r="FH40" s="196">
        <f t="shared" si="12"/>
        <v>0</v>
      </c>
      <c r="FI40" s="202">
        <f t="shared" si="13"/>
        <v>258.83444438732312</v>
      </c>
      <c r="FJ40" s="203">
        <f t="shared" si="14"/>
        <v>0</v>
      </c>
      <c r="FK40" s="204">
        <f t="shared" si="15"/>
        <v>0</v>
      </c>
      <c r="FL40" s="214">
        <v>0.05</v>
      </c>
      <c r="FM40" s="211">
        <f t="shared" si="16"/>
        <v>12.941722219366156</v>
      </c>
      <c r="FN40" s="212">
        <f t="shared" si="17"/>
        <v>0</v>
      </c>
      <c r="FO40" s="213">
        <f t="shared" si="18"/>
        <v>0</v>
      </c>
      <c r="FP40" s="219">
        <f t="shared" si="19"/>
        <v>271.77616660668929</v>
      </c>
      <c r="FQ40" s="220">
        <f t="shared" si="20"/>
        <v>0</v>
      </c>
      <c r="FR40" s="223">
        <f t="shared" si="21"/>
        <v>0</v>
      </c>
      <c r="FS40" s="228">
        <f t="shared" si="22"/>
        <v>2.2423776122664134</v>
      </c>
      <c r="FT40" s="229"/>
      <c r="FU40" s="244">
        <f t="shared" si="23"/>
        <v>2.2423776122664134</v>
      </c>
      <c r="FV40" s="245">
        <f t="shared" si="24"/>
        <v>271.77616660668929</v>
      </c>
      <c r="FW40" s="252">
        <v>1.4377</v>
      </c>
      <c r="FX40" s="257"/>
      <c r="FY40" s="261">
        <f t="shared" si="25"/>
        <v>1.5596978592657811</v>
      </c>
      <c r="FZ40" s="253"/>
      <c r="GA40" s="92"/>
      <c r="GB40" s="68" t="s">
        <v>1150</v>
      </c>
      <c r="GC40" s="85" t="s">
        <v>2362</v>
      </c>
      <c r="GD40" s="85" t="str">
        <f t="shared" si="26"/>
        <v>№2/80 від 20.02.2019</v>
      </c>
      <c r="GE40" s="85" t="s">
        <v>2394</v>
      </c>
      <c r="GF40" s="431">
        <v>1</v>
      </c>
      <c r="GG40" s="431">
        <v>1</v>
      </c>
    </row>
    <row r="41" spans="1:189" ht="15" hidden="1" customHeight="1" x14ac:dyDescent="0.25">
      <c r="A41" s="66" t="s">
        <v>134</v>
      </c>
      <c r="B41" s="155">
        <v>1</v>
      </c>
      <c r="C41" s="141">
        <f t="shared" si="9"/>
        <v>136.9</v>
      </c>
      <c r="D41" s="168">
        <v>136.9</v>
      </c>
      <c r="E41" s="168">
        <v>0</v>
      </c>
      <c r="F41" s="234"/>
      <c r="G41" s="235">
        <v>0</v>
      </c>
      <c r="H41" s="162">
        <f t="shared" si="10"/>
        <v>25.61</v>
      </c>
      <c r="I41" s="117">
        <v>0</v>
      </c>
      <c r="J41" s="117">
        <v>0</v>
      </c>
      <c r="K41" s="117">
        <v>0</v>
      </c>
      <c r="L41" s="117">
        <v>0</v>
      </c>
      <c r="M41" s="117">
        <v>0</v>
      </c>
      <c r="N41" s="117">
        <v>0</v>
      </c>
      <c r="O41" s="117">
        <v>0</v>
      </c>
      <c r="P41" s="117">
        <v>0</v>
      </c>
      <c r="Q41" s="117">
        <v>0</v>
      </c>
      <c r="R41" s="117">
        <v>0</v>
      </c>
      <c r="S41" s="117">
        <v>0</v>
      </c>
      <c r="T41" s="117">
        <v>0</v>
      </c>
      <c r="U41" s="117">
        <v>0</v>
      </c>
      <c r="V41" s="117">
        <v>0</v>
      </c>
      <c r="W41" s="117">
        <v>0</v>
      </c>
      <c r="X41" s="117">
        <v>0</v>
      </c>
      <c r="Y41" s="117">
        <v>0</v>
      </c>
      <c r="Z41" s="117">
        <v>0</v>
      </c>
      <c r="AA41" s="117">
        <v>0</v>
      </c>
      <c r="AB41" s="117">
        <v>0</v>
      </c>
      <c r="AC41" s="117">
        <v>0</v>
      </c>
      <c r="AD41" s="117">
        <v>0</v>
      </c>
      <c r="AE41" s="117">
        <v>0</v>
      </c>
      <c r="AF41" s="117">
        <v>0</v>
      </c>
      <c r="AG41" s="117">
        <v>0</v>
      </c>
      <c r="AH41" s="117">
        <v>0</v>
      </c>
      <c r="AI41" s="117">
        <v>0</v>
      </c>
      <c r="AJ41" s="117">
        <v>0</v>
      </c>
      <c r="AK41" s="117">
        <v>0</v>
      </c>
      <c r="AL41" s="117">
        <v>0</v>
      </c>
      <c r="AM41" s="117">
        <v>0</v>
      </c>
      <c r="AN41" s="117">
        <v>0</v>
      </c>
      <c r="AO41" s="117">
        <v>0</v>
      </c>
      <c r="AP41" s="117">
        <v>0</v>
      </c>
      <c r="AQ41" s="117">
        <v>0</v>
      </c>
      <c r="AR41" s="117">
        <v>0</v>
      </c>
      <c r="AS41" s="117">
        <v>0</v>
      </c>
      <c r="AT41" s="117">
        <v>0</v>
      </c>
      <c r="AU41" s="117">
        <v>0</v>
      </c>
      <c r="AV41" s="117">
        <v>0</v>
      </c>
      <c r="AW41" s="117">
        <v>0</v>
      </c>
      <c r="AX41" s="117">
        <v>25.61</v>
      </c>
      <c r="AY41" s="117"/>
      <c r="AZ41" s="117"/>
      <c r="BA41" s="117"/>
      <c r="BB41" s="117"/>
      <c r="BC41" s="117"/>
      <c r="BD41" s="117"/>
      <c r="BE41" s="117">
        <v>0</v>
      </c>
      <c r="BF41" s="117">
        <v>0</v>
      </c>
      <c r="BG41" s="117">
        <v>0</v>
      </c>
      <c r="BH41" s="117">
        <v>0</v>
      </c>
      <c r="BI41" s="117">
        <v>0</v>
      </c>
      <c r="BJ41" s="117">
        <v>0</v>
      </c>
      <c r="BK41" s="117">
        <v>0</v>
      </c>
      <c r="BL41" s="117">
        <v>4.25</v>
      </c>
      <c r="BM41" s="117">
        <v>0.93500000000000005</v>
      </c>
      <c r="BN41" s="117">
        <v>0.101227228333333</v>
      </c>
      <c r="BO41" s="117">
        <v>2.4176975000000001</v>
      </c>
      <c r="BP41" s="117">
        <v>0.80744835077661603</v>
      </c>
      <c r="BQ41" s="117">
        <v>8.5113730791099496</v>
      </c>
      <c r="BR41" s="433">
        <v>17.705483333333351</v>
      </c>
      <c r="BS41" s="433">
        <v>3.8952063333333351</v>
      </c>
      <c r="BT41" s="433">
        <v>17.944320873916649</v>
      </c>
      <c r="BU41" s="433">
        <v>0</v>
      </c>
      <c r="BV41" s="433">
        <v>10.072118303833349</v>
      </c>
      <c r="BW41" s="433">
        <v>5.2003712741832997</v>
      </c>
      <c r="BX41" s="433">
        <v>54.817500118600002</v>
      </c>
      <c r="BY41" s="433"/>
      <c r="BZ41" s="117">
        <v>0</v>
      </c>
      <c r="CA41" s="117">
        <v>0</v>
      </c>
      <c r="CB41" s="117">
        <v>0</v>
      </c>
      <c r="CC41" s="117">
        <v>0</v>
      </c>
      <c r="CD41" s="117">
        <v>0</v>
      </c>
      <c r="CE41" s="117">
        <v>0</v>
      </c>
      <c r="CF41" s="117">
        <v>0</v>
      </c>
      <c r="CG41" s="117">
        <v>0</v>
      </c>
      <c r="CH41" s="117">
        <v>0</v>
      </c>
      <c r="CI41" s="117">
        <v>0</v>
      </c>
      <c r="CJ41" s="117">
        <v>0</v>
      </c>
      <c r="CK41" s="117">
        <v>0</v>
      </c>
      <c r="CL41" s="117">
        <v>0</v>
      </c>
      <c r="CM41" s="117">
        <v>0</v>
      </c>
      <c r="CN41" s="117">
        <v>0</v>
      </c>
      <c r="CO41" s="117">
        <v>0</v>
      </c>
      <c r="CP41" s="117">
        <v>0</v>
      </c>
      <c r="CQ41" s="117">
        <v>0</v>
      </c>
      <c r="CR41" s="117">
        <v>0</v>
      </c>
      <c r="CS41" s="117">
        <v>0</v>
      </c>
      <c r="CT41" s="117">
        <v>0</v>
      </c>
      <c r="CU41" s="117">
        <v>0</v>
      </c>
      <c r="CV41" s="117">
        <v>0</v>
      </c>
      <c r="CW41" s="117">
        <v>0</v>
      </c>
      <c r="CX41" s="117">
        <v>0</v>
      </c>
      <c r="CY41" s="117">
        <v>0</v>
      </c>
      <c r="CZ41" s="117">
        <v>0</v>
      </c>
      <c r="DA41" s="117">
        <v>0</v>
      </c>
      <c r="DB41" s="117">
        <v>0</v>
      </c>
      <c r="DC41" s="117">
        <v>0</v>
      </c>
      <c r="DD41" s="117">
        <v>0</v>
      </c>
      <c r="DE41" s="117">
        <v>0</v>
      </c>
      <c r="DF41" s="117">
        <v>0</v>
      </c>
      <c r="DG41" s="117">
        <v>0</v>
      </c>
      <c r="DH41" s="117">
        <v>0</v>
      </c>
      <c r="DI41" s="117">
        <v>0</v>
      </c>
      <c r="DJ41" s="117">
        <v>0</v>
      </c>
      <c r="DK41" s="117">
        <v>0</v>
      </c>
      <c r="DL41" s="117">
        <v>0</v>
      </c>
      <c r="DM41" s="117">
        <v>0</v>
      </c>
      <c r="DN41" s="117">
        <v>0</v>
      </c>
      <c r="DO41" s="117">
        <v>0</v>
      </c>
      <c r="DP41" s="433"/>
      <c r="DQ41" s="433"/>
      <c r="DR41" s="433"/>
      <c r="DS41" s="433"/>
      <c r="DT41" s="433"/>
      <c r="DU41" s="433"/>
      <c r="DV41" s="433"/>
      <c r="DW41" s="433">
        <v>25.515000000000001</v>
      </c>
      <c r="DX41" s="433">
        <v>5.6132999999999997</v>
      </c>
      <c r="DY41" s="433">
        <v>1.7615076266199998</v>
      </c>
      <c r="DZ41" s="433">
        <v>0</v>
      </c>
      <c r="EA41" s="433">
        <v>14.514718050000001</v>
      </c>
      <c r="EB41" s="433">
        <v>4.968468336166544</v>
      </c>
      <c r="EC41" s="433">
        <v>52.372994012786506</v>
      </c>
      <c r="ED41" s="117">
        <v>0</v>
      </c>
      <c r="EE41" s="117">
        <v>0</v>
      </c>
      <c r="EF41" s="117">
        <v>0</v>
      </c>
      <c r="EG41" s="117">
        <v>0</v>
      </c>
      <c r="EH41" s="117">
        <v>0</v>
      </c>
      <c r="EI41" s="117">
        <v>0</v>
      </c>
      <c r="EJ41" s="117">
        <v>0</v>
      </c>
      <c r="EK41" s="433">
        <v>22.756999999999998</v>
      </c>
      <c r="EL41" s="433">
        <v>5.0065399999999993</v>
      </c>
      <c r="EM41" s="433">
        <v>1.5708608378575</v>
      </c>
      <c r="EN41" s="433">
        <v>0</v>
      </c>
      <c r="EO41" s="433">
        <v>12.945774589999997</v>
      </c>
      <c r="EP41" s="433">
        <v>4.4313851865937428</v>
      </c>
      <c r="EQ41" s="433">
        <v>46.711560614451251</v>
      </c>
      <c r="ER41" s="117">
        <v>0</v>
      </c>
      <c r="ES41" s="117">
        <v>0</v>
      </c>
      <c r="ET41" s="117">
        <v>0</v>
      </c>
      <c r="EU41" s="117">
        <v>0</v>
      </c>
      <c r="EV41" s="117">
        <v>0</v>
      </c>
      <c r="EW41" s="117">
        <v>0</v>
      </c>
      <c r="EX41" s="117">
        <v>0</v>
      </c>
      <c r="EY41" s="117">
        <v>0</v>
      </c>
      <c r="EZ41" s="117">
        <v>0</v>
      </c>
      <c r="FA41" s="117">
        <v>0</v>
      </c>
      <c r="FB41" s="117">
        <v>0</v>
      </c>
      <c r="FC41" s="117">
        <v>0</v>
      </c>
      <c r="FD41" s="117">
        <v>0</v>
      </c>
      <c r="FE41" s="171">
        <v>50.158092187499996</v>
      </c>
      <c r="FF41" s="194">
        <f t="shared" si="8"/>
        <v>238.18152001244772</v>
      </c>
      <c r="FG41" s="195">
        <f t="shared" si="11"/>
        <v>0</v>
      </c>
      <c r="FH41" s="196">
        <f t="shared" si="12"/>
        <v>0</v>
      </c>
      <c r="FI41" s="202">
        <f t="shared" si="13"/>
        <v>285.81782401493723</v>
      </c>
      <c r="FJ41" s="203">
        <f t="shared" si="14"/>
        <v>0</v>
      </c>
      <c r="FK41" s="204">
        <f t="shared" si="15"/>
        <v>0</v>
      </c>
      <c r="FL41" s="214">
        <v>0.05</v>
      </c>
      <c r="FM41" s="211">
        <f t="shared" si="16"/>
        <v>14.290891200746863</v>
      </c>
      <c r="FN41" s="212">
        <f t="shared" si="17"/>
        <v>0</v>
      </c>
      <c r="FO41" s="213">
        <f t="shared" si="18"/>
        <v>0</v>
      </c>
      <c r="FP41" s="219">
        <f t="shared" si="19"/>
        <v>300.10871521568407</v>
      </c>
      <c r="FQ41" s="220">
        <f t="shared" si="20"/>
        <v>0</v>
      </c>
      <c r="FR41" s="223">
        <f t="shared" si="21"/>
        <v>0</v>
      </c>
      <c r="FS41" s="228">
        <f t="shared" si="22"/>
        <v>2.1921746911299054</v>
      </c>
      <c r="FT41" s="229"/>
      <c r="FU41" s="244">
        <f t="shared" si="23"/>
        <v>2.1921746911299054</v>
      </c>
      <c r="FV41" s="245">
        <f t="shared" si="24"/>
        <v>300.10871521568407</v>
      </c>
      <c r="FW41" s="252">
        <v>1.4189000000000001</v>
      </c>
      <c r="FX41" s="257"/>
      <c r="FY41" s="261">
        <f t="shared" si="25"/>
        <v>1.5449818106490276</v>
      </c>
      <c r="FZ41" s="253"/>
      <c r="GA41" s="92"/>
      <c r="GB41" s="68" t="s">
        <v>1151</v>
      </c>
      <c r="GC41" s="85" t="s">
        <v>2362</v>
      </c>
      <c r="GD41" s="85" t="str">
        <f t="shared" si="26"/>
        <v>№2/81 від 20.02.2019</v>
      </c>
      <c r="GE41" s="85" t="s">
        <v>2395</v>
      </c>
      <c r="GF41" s="431">
        <v>1</v>
      </c>
      <c r="GG41" s="431">
        <v>1</v>
      </c>
    </row>
    <row r="42" spans="1:189" ht="15" hidden="1" customHeight="1" x14ac:dyDescent="0.25">
      <c r="A42" s="66" t="s">
        <v>135</v>
      </c>
      <c r="B42" s="155">
        <v>1</v>
      </c>
      <c r="C42" s="141">
        <f t="shared" si="9"/>
        <v>216</v>
      </c>
      <c r="D42" s="168">
        <v>216</v>
      </c>
      <c r="E42" s="168">
        <v>0</v>
      </c>
      <c r="F42" s="234"/>
      <c r="G42" s="235">
        <v>0</v>
      </c>
      <c r="H42" s="162">
        <f t="shared" si="10"/>
        <v>78.83</v>
      </c>
      <c r="I42" s="117">
        <v>0</v>
      </c>
      <c r="J42" s="117">
        <v>0</v>
      </c>
      <c r="K42" s="117">
        <v>0</v>
      </c>
      <c r="L42" s="117">
        <v>0</v>
      </c>
      <c r="M42" s="117">
        <v>0</v>
      </c>
      <c r="N42" s="117">
        <v>0</v>
      </c>
      <c r="O42" s="117">
        <v>0</v>
      </c>
      <c r="P42" s="117">
        <v>0</v>
      </c>
      <c r="Q42" s="117">
        <v>0</v>
      </c>
      <c r="R42" s="117">
        <v>0</v>
      </c>
      <c r="S42" s="117">
        <v>0</v>
      </c>
      <c r="T42" s="117">
        <v>0</v>
      </c>
      <c r="U42" s="117">
        <v>0</v>
      </c>
      <c r="V42" s="117">
        <v>0</v>
      </c>
      <c r="W42" s="117">
        <v>0</v>
      </c>
      <c r="X42" s="117">
        <v>0</v>
      </c>
      <c r="Y42" s="117">
        <v>0</v>
      </c>
      <c r="Z42" s="117">
        <v>0</v>
      </c>
      <c r="AA42" s="117">
        <v>0</v>
      </c>
      <c r="AB42" s="117">
        <v>0</v>
      </c>
      <c r="AC42" s="117">
        <v>0</v>
      </c>
      <c r="AD42" s="117">
        <v>0</v>
      </c>
      <c r="AE42" s="117">
        <v>0</v>
      </c>
      <c r="AF42" s="117">
        <v>0</v>
      </c>
      <c r="AG42" s="117">
        <v>0</v>
      </c>
      <c r="AH42" s="117">
        <v>0</v>
      </c>
      <c r="AI42" s="117">
        <v>0</v>
      </c>
      <c r="AJ42" s="117">
        <v>0</v>
      </c>
      <c r="AK42" s="117">
        <v>0</v>
      </c>
      <c r="AL42" s="117">
        <v>0</v>
      </c>
      <c r="AM42" s="117">
        <v>0</v>
      </c>
      <c r="AN42" s="117">
        <v>0</v>
      </c>
      <c r="AO42" s="117">
        <v>0</v>
      </c>
      <c r="AP42" s="117">
        <v>0</v>
      </c>
      <c r="AQ42" s="117">
        <v>0</v>
      </c>
      <c r="AR42" s="117">
        <v>0</v>
      </c>
      <c r="AS42" s="117">
        <v>0</v>
      </c>
      <c r="AT42" s="117">
        <v>0</v>
      </c>
      <c r="AU42" s="117">
        <v>0</v>
      </c>
      <c r="AV42" s="117">
        <v>0</v>
      </c>
      <c r="AW42" s="117">
        <v>0</v>
      </c>
      <c r="AX42" s="117">
        <v>78.83</v>
      </c>
      <c r="AY42" s="117"/>
      <c r="AZ42" s="117"/>
      <c r="BA42" s="117"/>
      <c r="BB42" s="117"/>
      <c r="BC42" s="117"/>
      <c r="BD42" s="117"/>
      <c r="BE42" s="117">
        <v>0</v>
      </c>
      <c r="BF42" s="117">
        <v>0</v>
      </c>
      <c r="BG42" s="117">
        <v>0</v>
      </c>
      <c r="BH42" s="117">
        <v>0</v>
      </c>
      <c r="BI42" s="117">
        <v>0</v>
      </c>
      <c r="BJ42" s="117">
        <v>0</v>
      </c>
      <c r="BK42" s="117">
        <v>0</v>
      </c>
      <c r="BL42" s="117">
        <v>10.47</v>
      </c>
      <c r="BM42" s="117">
        <v>2.3033999999999999</v>
      </c>
      <c r="BN42" s="117">
        <v>0.24629408750000001</v>
      </c>
      <c r="BO42" s="117">
        <v>5.9560689</v>
      </c>
      <c r="BP42" s="117">
        <v>1.9888497187198799</v>
      </c>
      <c r="BQ42" s="117">
        <v>20.964612706219899</v>
      </c>
      <c r="BR42" s="117">
        <v>65.176966666666601</v>
      </c>
      <c r="BS42" s="117">
        <v>14.3389326666667</v>
      </c>
      <c r="BT42" s="117">
        <v>83.594099358808094</v>
      </c>
      <c r="BU42" s="117">
        <v>0</v>
      </c>
      <c r="BV42" s="117">
        <v>37.077221027666603</v>
      </c>
      <c r="BW42" s="117">
        <v>20.981622498833101</v>
      </c>
      <c r="BX42" s="117">
        <v>221.168842218641</v>
      </c>
      <c r="BY42" s="117">
        <v>0</v>
      </c>
      <c r="BZ42" s="117">
        <v>0</v>
      </c>
      <c r="CA42" s="117">
        <v>0</v>
      </c>
      <c r="CB42" s="117">
        <v>0</v>
      </c>
      <c r="CC42" s="117">
        <v>0</v>
      </c>
      <c r="CD42" s="117">
        <v>0</v>
      </c>
      <c r="CE42" s="117">
        <v>0</v>
      </c>
      <c r="CF42" s="117">
        <v>0</v>
      </c>
      <c r="CG42" s="117">
        <v>0</v>
      </c>
      <c r="CH42" s="117">
        <v>0</v>
      </c>
      <c r="CI42" s="117">
        <v>0</v>
      </c>
      <c r="CJ42" s="117">
        <v>0</v>
      </c>
      <c r="CK42" s="117">
        <v>0</v>
      </c>
      <c r="CL42" s="117">
        <v>0</v>
      </c>
      <c r="CM42" s="117">
        <v>0</v>
      </c>
      <c r="CN42" s="117">
        <v>0</v>
      </c>
      <c r="CO42" s="117">
        <v>0</v>
      </c>
      <c r="CP42" s="117">
        <v>0</v>
      </c>
      <c r="CQ42" s="117">
        <v>0</v>
      </c>
      <c r="CR42" s="117">
        <v>0</v>
      </c>
      <c r="CS42" s="117">
        <v>0</v>
      </c>
      <c r="CT42" s="117">
        <v>0</v>
      </c>
      <c r="CU42" s="117">
        <v>0</v>
      </c>
      <c r="CV42" s="117">
        <v>0</v>
      </c>
      <c r="CW42" s="117">
        <v>0</v>
      </c>
      <c r="CX42" s="117">
        <v>0</v>
      </c>
      <c r="CY42" s="117">
        <v>0</v>
      </c>
      <c r="CZ42" s="117">
        <v>0</v>
      </c>
      <c r="DA42" s="117">
        <v>0</v>
      </c>
      <c r="DB42" s="117">
        <v>0</v>
      </c>
      <c r="DC42" s="117">
        <v>0</v>
      </c>
      <c r="DD42" s="117">
        <v>0</v>
      </c>
      <c r="DE42" s="117">
        <v>0</v>
      </c>
      <c r="DF42" s="117">
        <v>0</v>
      </c>
      <c r="DG42" s="117">
        <v>0</v>
      </c>
      <c r="DH42" s="117">
        <v>0</v>
      </c>
      <c r="DI42" s="117">
        <v>0</v>
      </c>
      <c r="DJ42" s="117">
        <v>0</v>
      </c>
      <c r="DK42" s="117">
        <v>0</v>
      </c>
      <c r="DL42" s="117">
        <v>0</v>
      </c>
      <c r="DM42" s="117">
        <v>0</v>
      </c>
      <c r="DN42" s="117">
        <v>0</v>
      </c>
      <c r="DO42" s="117">
        <v>0</v>
      </c>
      <c r="DP42" s="117">
        <v>0</v>
      </c>
      <c r="DQ42" s="117">
        <v>0</v>
      </c>
      <c r="DR42" s="117">
        <v>0</v>
      </c>
      <c r="DS42" s="117">
        <v>0</v>
      </c>
      <c r="DT42" s="117">
        <v>0</v>
      </c>
      <c r="DU42" s="117">
        <v>0</v>
      </c>
      <c r="DV42" s="117">
        <v>0</v>
      </c>
      <c r="DW42" s="117">
        <v>0</v>
      </c>
      <c r="DX42" s="117">
        <v>0</v>
      </c>
      <c r="DY42" s="117">
        <v>0</v>
      </c>
      <c r="DZ42" s="117">
        <v>0</v>
      </c>
      <c r="EA42" s="117">
        <v>0</v>
      </c>
      <c r="EB42" s="117">
        <v>0</v>
      </c>
      <c r="EC42" s="117">
        <v>0</v>
      </c>
      <c r="ED42" s="117">
        <v>0</v>
      </c>
      <c r="EE42" s="117">
        <v>0</v>
      </c>
      <c r="EF42" s="117">
        <v>0</v>
      </c>
      <c r="EG42" s="117">
        <v>0</v>
      </c>
      <c r="EH42" s="117">
        <v>0</v>
      </c>
      <c r="EI42" s="117">
        <v>0</v>
      </c>
      <c r="EJ42" s="117">
        <v>0</v>
      </c>
      <c r="EK42" s="117">
        <v>0</v>
      </c>
      <c r="EL42" s="117">
        <v>0</v>
      </c>
      <c r="EM42" s="117">
        <v>0</v>
      </c>
      <c r="EN42" s="117">
        <v>0</v>
      </c>
      <c r="EO42" s="117">
        <v>0</v>
      </c>
      <c r="EP42" s="117">
        <v>0</v>
      </c>
      <c r="EQ42" s="117">
        <v>0</v>
      </c>
      <c r="ER42" s="117">
        <v>0</v>
      </c>
      <c r="ES42" s="117">
        <v>0</v>
      </c>
      <c r="ET42" s="117">
        <v>0</v>
      </c>
      <c r="EU42" s="117">
        <v>0</v>
      </c>
      <c r="EV42" s="117">
        <v>0</v>
      </c>
      <c r="EW42" s="117">
        <v>0</v>
      </c>
      <c r="EX42" s="117">
        <v>0</v>
      </c>
      <c r="EY42" s="117">
        <v>0</v>
      </c>
      <c r="EZ42" s="117">
        <v>0</v>
      </c>
      <c r="FA42" s="117">
        <v>0</v>
      </c>
      <c r="FB42" s="117">
        <v>0</v>
      </c>
      <c r="FC42" s="117">
        <v>0</v>
      </c>
      <c r="FD42" s="117">
        <v>0</v>
      </c>
      <c r="FE42" s="171">
        <v>79.283124479166659</v>
      </c>
      <c r="FF42" s="194">
        <f t="shared" si="8"/>
        <v>400.24657940402756</v>
      </c>
      <c r="FG42" s="195">
        <f t="shared" si="11"/>
        <v>0</v>
      </c>
      <c r="FH42" s="196">
        <f t="shared" si="12"/>
        <v>0</v>
      </c>
      <c r="FI42" s="202">
        <f t="shared" si="13"/>
        <v>480.29589528483302</v>
      </c>
      <c r="FJ42" s="203">
        <f t="shared" si="14"/>
        <v>0</v>
      </c>
      <c r="FK42" s="204">
        <f t="shared" si="15"/>
        <v>0</v>
      </c>
      <c r="FL42" s="214">
        <v>0.05</v>
      </c>
      <c r="FM42" s="211">
        <f t="shared" si="16"/>
        <v>24.014794764241653</v>
      </c>
      <c r="FN42" s="212">
        <f t="shared" si="17"/>
        <v>0</v>
      </c>
      <c r="FO42" s="213">
        <f t="shared" si="18"/>
        <v>0</v>
      </c>
      <c r="FP42" s="219">
        <f t="shared" si="19"/>
        <v>504.31069004907465</v>
      </c>
      <c r="FQ42" s="220">
        <f t="shared" si="20"/>
        <v>0</v>
      </c>
      <c r="FR42" s="223">
        <f t="shared" si="21"/>
        <v>0</v>
      </c>
      <c r="FS42" s="228">
        <f t="shared" si="22"/>
        <v>2.3347717131901606</v>
      </c>
      <c r="FT42" s="229"/>
      <c r="FU42" s="244">
        <f t="shared" si="23"/>
        <v>2.3347717131901606</v>
      </c>
      <c r="FV42" s="245">
        <f t="shared" si="24"/>
        <v>504.31069004907471</v>
      </c>
      <c r="FW42" s="252">
        <v>1.4570000000000001</v>
      </c>
      <c r="FX42" s="257"/>
      <c r="FY42" s="261">
        <f t="shared" si="25"/>
        <v>1.6024514160536449</v>
      </c>
      <c r="FZ42" s="253"/>
      <c r="GA42" s="92"/>
      <c r="GB42" s="68" t="s">
        <v>1157</v>
      </c>
      <c r="GC42" s="85" t="s">
        <v>2362</v>
      </c>
      <c r="GD42" s="85" t="str">
        <f t="shared" si="26"/>
        <v>№2/87 від 20.02.2019</v>
      </c>
      <c r="GE42" s="85" t="s">
        <v>2396</v>
      </c>
      <c r="GF42" s="431">
        <v>1</v>
      </c>
      <c r="GG42" s="431">
        <v>3</v>
      </c>
    </row>
    <row r="43" spans="1:189" ht="15" hidden="1" customHeight="1" x14ac:dyDescent="0.25">
      <c r="A43" s="66" t="s">
        <v>136</v>
      </c>
      <c r="B43" s="155">
        <v>1</v>
      </c>
      <c r="C43" s="141">
        <f t="shared" si="9"/>
        <v>216.8</v>
      </c>
      <c r="D43" s="168">
        <v>216.8</v>
      </c>
      <c r="E43" s="168">
        <v>0</v>
      </c>
      <c r="F43" s="234"/>
      <c r="G43" s="235">
        <v>0</v>
      </c>
      <c r="H43" s="162">
        <f t="shared" si="10"/>
        <v>38.630000000000003</v>
      </c>
      <c r="I43" s="117">
        <v>0</v>
      </c>
      <c r="J43" s="117">
        <v>0</v>
      </c>
      <c r="K43" s="117">
        <v>0</v>
      </c>
      <c r="L43" s="117">
        <v>0</v>
      </c>
      <c r="M43" s="117">
        <v>0</v>
      </c>
      <c r="N43" s="117">
        <v>0</v>
      </c>
      <c r="O43" s="117">
        <v>0</v>
      </c>
      <c r="P43" s="117">
        <v>0</v>
      </c>
      <c r="Q43" s="117">
        <v>0</v>
      </c>
      <c r="R43" s="117">
        <v>0</v>
      </c>
      <c r="S43" s="117">
        <v>0</v>
      </c>
      <c r="T43" s="117">
        <v>0</v>
      </c>
      <c r="U43" s="117">
        <v>0</v>
      </c>
      <c r="V43" s="117">
        <v>0</v>
      </c>
      <c r="W43" s="117">
        <v>0</v>
      </c>
      <c r="X43" s="117">
        <v>0</v>
      </c>
      <c r="Y43" s="117">
        <v>0</v>
      </c>
      <c r="Z43" s="117">
        <v>0</v>
      </c>
      <c r="AA43" s="117">
        <v>0</v>
      </c>
      <c r="AB43" s="117">
        <v>0</v>
      </c>
      <c r="AC43" s="117">
        <v>0</v>
      </c>
      <c r="AD43" s="117">
        <v>0</v>
      </c>
      <c r="AE43" s="117">
        <v>0</v>
      </c>
      <c r="AF43" s="117">
        <v>0</v>
      </c>
      <c r="AG43" s="117">
        <v>0</v>
      </c>
      <c r="AH43" s="117">
        <v>0</v>
      </c>
      <c r="AI43" s="117">
        <v>0</v>
      </c>
      <c r="AJ43" s="117">
        <v>0</v>
      </c>
      <c r="AK43" s="117">
        <v>0</v>
      </c>
      <c r="AL43" s="117">
        <v>0</v>
      </c>
      <c r="AM43" s="117">
        <v>0</v>
      </c>
      <c r="AN43" s="117">
        <v>0</v>
      </c>
      <c r="AO43" s="117">
        <v>0</v>
      </c>
      <c r="AP43" s="117">
        <v>0</v>
      </c>
      <c r="AQ43" s="117">
        <v>0</v>
      </c>
      <c r="AR43" s="117">
        <v>0</v>
      </c>
      <c r="AS43" s="117">
        <v>0</v>
      </c>
      <c r="AT43" s="117">
        <v>0</v>
      </c>
      <c r="AU43" s="117">
        <v>0</v>
      </c>
      <c r="AV43" s="117">
        <v>0</v>
      </c>
      <c r="AW43" s="117">
        <v>0</v>
      </c>
      <c r="AX43" s="117">
        <v>38.630000000000003</v>
      </c>
      <c r="AY43" s="117"/>
      <c r="AZ43" s="117"/>
      <c r="BA43" s="117"/>
      <c r="BB43" s="117"/>
      <c r="BC43" s="117"/>
      <c r="BD43" s="117"/>
      <c r="BE43" s="117">
        <v>0</v>
      </c>
      <c r="BF43" s="117">
        <v>0</v>
      </c>
      <c r="BG43" s="117">
        <v>0</v>
      </c>
      <c r="BH43" s="117">
        <v>0</v>
      </c>
      <c r="BI43" s="117">
        <v>0</v>
      </c>
      <c r="BJ43" s="117">
        <v>0</v>
      </c>
      <c r="BK43" s="117">
        <v>0</v>
      </c>
      <c r="BL43" s="117">
        <v>8.2899999999999991</v>
      </c>
      <c r="BM43" s="117">
        <v>1.8238000000000001</v>
      </c>
      <c r="BN43" s="117">
        <v>0.193273578333333</v>
      </c>
      <c r="BO43" s="117">
        <v>4.7159323000000004</v>
      </c>
      <c r="BP43" s="117">
        <v>1.57456124610811</v>
      </c>
      <c r="BQ43" s="117">
        <v>16.597567124441401</v>
      </c>
      <c r="BR43" s="117">
        <v>57.975626666666884</v>
      </c>
      <c r="BS43" s="117">
        <v>12.7546378666666</v>
      </c>
      <c r="BT43" s="117">
        <v>87.092968962</v>
      </c>
      <c r="BU43" s="117">
        <v>0</v>
      </c>
      <c r="BV43" s="117">
        <v>32.980594741866597</v>
      </c>
      <c r="BW43" s="117">
        <v>19.9981492375409</v>
      </c>
      <c r="BX43" s="117">
        <v>210.80197747474099</v>
      </c>
      <c r="BY43" s="117">
        <v>0</v>
      </c>
      <c r="BZ43" s="117">
        <v>0</v>
      </c>
      <c r="CA43" s="117">
        <v>0</v>
      </c>
      <c r="CB43" s="117">
        <v>0</v>
      </c>
      <c r="CC43" s="117">
        <v>0</v>
      </c>
      <c r="CD43" s="117">
        <v>0</v>
      </c>
      <c r="CE43" s="117">
        <v>0</v>
      </c>
      <c r="CF43" s="117">
        <v>0</v>
      </c>
      <c r="CG43" s="117">
        <v>0</v>
      </c>
      <c r="CH43" s="117">
        <v>0</v>
      </c>
      <c r="CI43" s="117">
        <v>0</v>
      </c>
      <c r="CJ43" s="117">
        <v>0</v>
      </c>
      <c r="CK43" s="117">
        <v>0</v>
      </c>
      <c r="CL43" s="117">
        <v>0</v>
      </c>
      <c r="CM43" s="117">
        <v>0</v>
      </c>
      <c r="CN43" s="117">
        <v>0</v>
      </c>
      <c r="CO43" s="117">
        <v>0</v>
      </c>
      <c r="CP43" s="117">
        <v>0</v>
      </c>
      <c r="CQ43" s="117">
        <v>0</v>
      </c>
      <c r="CR43" s="117">
        <v>0</v>
      </c>
      <c r="CS43" s="117">
        <v>0</v>
      </c>
      <c r="CT43" s="117">
        <v>0</v>
      </c>
      <c r="CU43" s="117">
        <v>0</v>
      </c>
      <c r="CV43" s="117">
        <v>0</v>
      </c>
      <c r="CW43" s="117">
        <v>0</v>
      </c>
      <c r="CX43" s="117">
        <v>0</v>
      </c>
      <c r="CY43" s="117">
        <v>0</v>
      </c>
      <c r="CZ43" s="117">
        <v>0</v>
      </c>
      <c r="DA43" s="117">
        <v>0</v>
      </c>
      <c r="DB43" s="117">
        <v>0</v>
      </c>
      <c r="DC43" s="117">
        <v>0</v>
      </c>
      <c r="DD43" s="117">
        <v>0</v>
      </c>
      <c r="DE43" s="117">
        <v>0</v>
      </c>
      <c r="DF43" s="117">
        <v>0</v>
      </c>
      <c r="DG43" s="117">
        <v>0</v>
      </c>
      <c r="DH43" s="117">
        <v>0</v>
      </c>
      <c r="DI43" s="117">
        <v>0</v>
      </c>
      <c r="DJ43" s="117">
        <v>0</v>
      </c>
      <c r="DK43" s="117">
        <v>0</v>
      </c>
      <c r="DL43" s="117">
        <v>0</v>
      </c>
      <c r="DM43" s="117">
        <v>0</v>
      </c>
      <c r="DN43" s="117">
        <v>0</v>
      </c>
      <c r="DO43" s="117">
        <v>0</v>
      </c>
      <c r="DP43" s="117">
        <v>0</v>
      </c>
      <c r="DQ43" s="117">
        <v>0</v>
      </c>
      <c r="DR43" s="117">
        <v>0</v>
      </c>
      <c r="DS43" s="117">
        <v>0</v>
      </c>
      <c r="DT43" s="117">
        <v>0</v>
      </c>
      <c r="DU43" s="117">
        <v>0</v>
      </c>
      <c r="DV43" s="117">
        <v>0</v>
      </c>
      <c r="DW43" s="117">
        <v>0</v>
      </c>
      <c r="DX43" s="117">
        <v>0</v>
      </c>
      <c r="DY43" s="117">
        <v>0</v>
      </c>
      <c r="DZ43" s="117">
        <v>0</v>
      </c>
      <c r="EA43" s="117">
        <v>0</v>
      </c>
      <c r="EB43" s="117">
        <v>0</v>
      </c>
      <c r="EC43" s="117">
        <v>0</v>
      </c>
      <c r="ED43" s="117">
        <v>0</v>
      </c>
      <c r="EE43" s="117">
        <v>0</v>
      </c>
      <c r="EF43" s="117">
        <v>0</v>
      </c>
      <c r="EG43" s="117">
        <v>0</v>
      </c>
      <c r="EH43" s="117">
        <v>0</v>
      </c>
      <c r="EI43" s="117">
        <v>0</v>
      </c>
      <c r="EJ43" s="117">
        <v>0</v>
      </c>
      <c r="EK43" s="117">
        <v>0</v>
      </c>
      <c r="EL43" s="117">
        <v>0</v>
      </c>
      <c r="EM43" s="117">
        <v>0</v>
      </c>
      <c r="EN43" s="117">
        <v>0</v>
      </c>
      <c r="EO43" s="117">
        <v>0</v>
      </c>
      <c r="EP43" s="117">
        <v>0</v>
      </c>
      <c r="EQ43" s="117">
        <v>0</v>
      </c>
      <c r="ER43" s="117">
        <v>0</v>
      </c>
      <c r="ES43" s="117">
        <v>0</v>
      </c>
      <c r="ET43" s="117">
        <v>0</v>
      </c>
      <c r="EU43" s="117">
        <v>0</v>
      </c>
      <c r="EV43" s="117">
        <v>0</v>
      </c>
      <c r="EW43" s="117">
        <v>0</v>
      </c>
      <c r="EX43" s="117">
        <v>0</v>
      </c>
      <c r="EY43" s="117">
        <v>0</v>
      </c>
      <c r="EZ43" s="117">
        <v>0</v>
      </c>
      <c r="FA43" s="117">
        <v>0</v>
      </c>
      <c r="FB43" s="117">
        <v>0</v>
      </c>
      <c r="FC43" s="117">
        <v>0</v>
      </c>
      <c r="FD43" s="117">
        <v>0</v>
      </c>
      <c r="FE43" s="171">
        <v>66.456116666666659</v>
      </c>
      <c r="FF43" s="194">
        <f t="shared" si="8"/>
        <v>332.48566126584905</v>
      </c>
      <c r="FG43" s="195">
        <f t="shared" si="11"/>
        <v>0</v>
      </c>
      <c r="FH43" s="196">
        <f t="shared" si="12"/>
        <v>0</v>
      </c>
      <c r="FI43" s="202">
        <f t="shared" si="13"/>
        <v>398.98279351901886</v>
      </c>
      <c r="FJ43" s="203">
        <f t="shared" si="14"/>
        <v>0</v>
      </c>
      <c r="FK43" s="204">
        <f t="shared" si="15"/>
        <v>0</v>
      </c>
      <c r="FL43" s="214">
        <v>0.05</v>
      </c>
      <c r="FM43" s="211">
        <f t="shared" si="16"/>
        <v>19.949139675950946</v>
      </c>
      <c r="FN43" s="212">
        <f t="shared" si="17"/>
        <v>0</v>
      </c>
      <c r="FO43" s="213">
        <f t="shared" si="18"/>
        <v>0</v>
      </c>
      <c r="FP43" s="219">
        <f t="shared" si="19"/>
        <v>418.93193319496982</v>
      </c>
      <c r="FQ43" s="220">
        <f t="shared" si="20"/>
        <v>0</v>
      </c>
      <c r="FR43" s="223">
        <f t="shared" si="21"/>
        <v>0</v>
      </c>
      <c r="FS43" s="228">
        <f t="shared" si="22"/>
        <v>1.9323428652904511</v>
      </c>
      <c r="FT43" s="229"/>
      <c r="FU43" s="244">
        <f t="shared" si="23"/>
        <v>1.9323428652904511</v>
      </c>
      <c r="FV43" s="245">
        <f t="shared" si="24"/>
        <v>418.93193319496982</v>
      </c>
      <c r="FW43" s="252">
        <v>1.2603</v>
      </c>
      <c r="FX43" s="257"/>
      <c r="FY43" s="261">
        <f t="shared" si="25"/>
        <v>1.5332403914071659</v>
      </c>
      <c r="FZ43" s="253"/>
      <c r="GA43" s="92"/>
      <c r="GB43" s="68" t="s">
        <v>1158</v>
      </c>
      <c r="GC43" s="85" t="s">
        <v>2362</v>
      </c>
      <c r="GD43" s="85" t="str">
        <f t="shared" si="26"/>
        <v>№2/88 від 20.02.2019</v>
      </c>
      <c r="GE43" s="85" t="s">
        <v>2397</v>
      </c>
      <c r="GF43" s="431">
        <v>1</v>
      </c>
      <c r="GG43" s="431">
        <v>3</v>
      </c>
    </row>
    <row r="44" spans="1:189" ht="15" hidden="1" customHeight="1" x14ac:dyDescent="0.25">
      <c r="A44" s="66" t="s">
        <v>137</v>
      </c>
      <c r="B44" s="155">
        <v>1</v>
      </c>
      <c r="C44" s="141">
        <f t="shared" si="9"/>
        <v>214.7</v>
      </c>
      <c r="D44" s="168">
        <v>214.7</v>
      </c>
      <c r="E44" s="168">
        <v>0</v>
      </c>
      <c r="F44" s="234"/>
      <c r="G44" s="235">
        <v>0</v>
      </c>
      <c r="H44" s="162">
        <f t="shared" si="10"/>
        <v>52.58</v>
      </c>
      <c r="I44" s="117">
        <v>0</v>
      </c>
      <c r="J44" s="117">
        <v>0</v>
      </c>
      <c r="K44" s="117">
        <v>0</v>
      </c>
      <c r="L44" s="117">
        <v>0</v>
      </c>
      <c r="M44" s="117">
        <v>0</v>
      </c>
      <c r="N44" s="117">
        <v>0</v>
      </c>
      <c r="O44" s="117">
        <v>0</v>
      </c>
      <c r="P44" s="117">
        <v>0</v>
      </c>
      <c r="Q44" s="117">
        <v>0</v>
      </c>
      <c r="R44" s="117">
        <v>0</v>
      </c>
      <c r="S44" s="117">
        <v>0</v>
      </c>
      <c r="T44" s="117">
        <v>0</v>
      </c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7">
        <v>25.1</v>
      </c>
      <c r="AA44" s="117">
        <v>0</v>
      </c>
      <c r="AB44" s="117">
        <v>0</v>
      </c>
      <c r="AC44" s="117">
        <v>0</v>
      </c>
      <c r="AD44" s="117">
        <v>0</v>
      </c>
      <c r="AE44" s="117">
        <v>0</v>
      </c>
      <c r="AF44" s="117">
        <v>0</v>
      </c>
      <c r="AG44" s="117">
        <v>0</v>
      </c>
      <c r="AH44" s="117">
        <v>0</v>
      </c>
      <c r="AI44" s="117">
        <v>0</v>
      </c>
      <c r="AJ44" s="117">
        <v>0</v>
      </c>
      <c r="AK44" s="117">
        <v>0</v>
      </c>
      <c r="AL44" s="117">
        <v>0</v>
      </c>
      <c r="AM44" s="117">
        <v>0</v>
      </c>
      <c r="AN44" s="117">
        <v>0</v>
      </c>
      <c r="AO44" s="117">
        <v>0</v>
      </c>
      <c r="AP44" s="117">
        <v>0</v>
      </c>
      <c r="AQ44" s="117">
        <v>0</v>
      </c>
      <c r="AR44" s="117">
        <v>0</v>
      </c>
      <c r="AS44" s="117">
        <v>0</v>
      </c>
      <c r="AT44" s="117">
        <v>0</v>
      </c>
      <c r="AU44" s="117">
        <v>0</v>
      </c>
      <c r="AV44" s="117">
        <v>0</v>
      </c>
      <c r="AW44" s="117">
        <v>0</v>
      </c>
      <c r="AX44" s="117">
        <v>27.48</v>
      </c>
      <c r="AY44" s="117"/>
      <c r="AZ44" s="117"/>
      <c r="BA44" s="117"/>
      <c r="BB44" s="117"/>
      <c r="BC44" s="117"/>
      <c r="BD44" s="117"/>
      <c r="BE44" s="117">
        <v>0</v>
      </c>
      <c r="BF44" s="117">
        <v>0</v>
      </c>
      <c r="BG44" s="117">
        <v>0</v>
      </c>
      <c r="BH44" s="117">
        <v>0</v>
      </c>
      <c r="BI44" s="117">
        <v>0</v>
      </c>
      <c r="BJ44" s="117">
        <v>0</v>
      </c>
      <c r="BK44" s="117">
        <v>0</v>
      </c>
      <c r="BL44" s="117">
        <v>8.2899999999999991</v>
      </c>
      <c r="BM44" s="117">
        <v>1.8238000000000001</v>
      </c>
      <c r="BN44" s="117">
        <v>0.193273578333333</v>
      </c>
      <c r="BO44" s="117">
        <v>4.7159323000000004</v>
      </c>
      <c r="BP44" s="117">
        <v>1.57456124610811</v>
      </c>
      <c r="BQ44" s="117">
        <v>16.597567124441401</v>
      </c>
      <c r="BR44" s="433">
        <v>45.19</v>
      </c>
      <c r="BS44" s="433">
        <v>9.94</v>
      </c>
      <c r="BT44" s="433">
        <v>70.790000000000006</v>
      </c>
      <c r="BU44" s="433">
        <v>0</v>
      </c>
      <c r="BV44" s="433">
        <v>25.71</v>
      </c>
      <c r="BW44" s="433">
        <v>15.91</v>
      </c>
      <c r="BX44" s="433">
        <f>SUBTOTAL(9,BR44:BW44)</f>
        <v>0</v>
      </c>
      <c r="BY44" s="117">
        <v>7.7516192972605298</v>
      </c>
      <c r="BZ44" s="117">
        <v>0</v>
      </c>
      <c r="CA44" s="117">
        <v>0</v>
      </c>
      <c r="CB44" s="117">
        <v>0</v>
      </c>
      <c r="CC44" s="117">
        <v>0</v>
      </c>
      <c r="CD44" s="117">
        <v>0</v>
      </c>
      <c r="CE44" s="117">
        <v>0</v>
      </c>
      <c r="CF44" s="117">
        <v>0</v>
      </c>
      <c r="CG44" s="117">
        <v>0</v>
      </c>
      <c r="CH44" s="117">
        <v>0</v>
      </c>
      <c r="CI44" s="117">
        <v>0</v>
      </c>
      <c r="CJ44" s="117">
        <v>0</v>
      </c>
      <c r="CK44" s="117">
        <v>0</v>
      </c>
      <c r="CL44" s="117">
        <v>0</v>
      </c>
      <c r="CM44" s="117">
        <v>0</v>
      </c>
      <c r="CN44" s="117">
        <v>2.78</v>
      </c>
      <c r="CO44" s="117">
        <v>0.61160000000000003</v>
      </c>
      <c r="CP44" s="117">
        <v>2.0431879014441701</v>
      </c>
      <c r="CQ44" s="117">
        <v>0</v>
      </c>
      <c r="CR44" s="117">
        <v>1.5814585999999999</v>
      </c>
      <c r="CS44" s="117">
        <v>0.73537279581636406</v>
      </c>
      <c r="CT44" s="117">
        <v>7.7516192972605298</v>
      </c>
      <c r="CU44" s="117">
        <v>0</v>
      </c>
      <c r="CV44" s="117">
        <v>0</v>
      </c>
      <c r="CW44" s="117">
        <v>0</v>
      </c>
      <c r="CX44" s="117">
        <v>0</v>
      </c>
      <c r="CY44" s="117">
        <v>0</v>
      </c>
      <c r="CZ44" s="117">
        <v>0</v>
      </c>
      <c r="DA44" s="117">
        <v>0</v>
      </c>
      <c r="DB44" s="117">
        <v>0</v>
      </c>
      <c r="DC44" s="117">
        <v>0</v>
      </c>
      <c r="DD44" s="117">
        <v>0</v>
      </c>
      <c r="DE44" s="117">
        <v>0</v>
      </c>
      <c r="DF44" s="117">
        <v>0</v>
      </c>
      <c r="DG44" s="117">
        <v>0</v>
      </c>
      <c r="DH44" s="117">
        <v>0</v>
      </c>
      <c r="DI44" s="117">
        <v>0</v>
      </c>
      <c r="DJ44" s="117">
        <v>0</v>
      </c>
      <c r="DK44" s="117">
        <v>0</v>
      </c>
      <c r="DL44" s="117">
        <v>0</v>
      </c>
      <c r="DM44" s="117">
        <v>0</v>
      </c>
      <c r="DN44" s="117">
        <v>0</v>
      </c>
      <c r="DO44" s="117">
        <v>0</v>
      </c>
      <c r="DP44" s="117">
        <v>0</v>
      </c>
      <c r="DQ44" s="117">
        <v>0</v>
      </c>
      <c r="DR44" s="117">
        <v>0</v>
      </c>
      <c r="DS44" s="117">
        <v>0</v>
      </c>
      <c r="DT44" s="117">
        <v>0</v>
      </c>
      <c r="DU44" s="117">
        <v>0</v>
      </c>
      <c r="DV44" s="117">
        <v>0</v>
      </c>
      <c r="DW44" s="117">
        <v>0</v>
      </c>
      <c r="DX44" s="117">
        <v>0</v>
      </c>
      <c r="DY44" s="117">
        <v>0</v>
      </c>
      <c r="DZ44" s="117">
        <v>0</v>
      </c>
      <c r="EA44" s="117">
        <v>0</v>
      </c>
      <c r="EB44" s="117">
        <v>0</v>
      </c>
      <c r="EC44" s="117">
        <v>0</v>
      </c>
      <c r="ED44" s="117">
        <v>0</v>
      </c>
      <c r="EE44" s="117">
        <v>0</v>
      </c>
      <c r="EF44" s="117">
        <v>0</v>
      </c>
      <c r="EG44" s="117">
        <v>0</v>
      </c>
      <c r="EH44" s="117">
        <v>0</v>
      </c>
      <c r="EI44" s="117">
        <v>0</v>
      </c>
      <c r="EJ44" s="117">
        <v>0</v>
      </c>
      <c r="EK44" s="117">
        <v>0</v>
      </c>
      <c r="EL44" s="117">
        <v>0</v>
      </c>
      <c r="EM44" s="117">
        <v>0</v>
      </c>
      <c r="EN44" s="117">
        <v>0</v>
      </c>
      <c r="EO44" s="117">
        <v>0</v>
      </c>
      <c r="EP44" s="117">
        <v>0</v>
      </c>
      <c r="EQ44" s="117">
        <v>0</v>
      </c>
      <c r="ER44" s="117">
        <v>0</v>
      </c>
      <c r="ES44" s="117">
        <v>0</v>
      </c>
      <c r="ET44" s="117">
        <v>0</v>
      </c>
      <c r="EU44" s="117">
        <v>0</v>
      </c>
      <c r="EV44" s="117">
        <v>0</v>
      </c>
      <c r="EW44" s="117">
        <v>0</v>
      </c>
      <c r="EX44" s="117">
        <v>0</v>
      </c>
      <c r="EY44" s="117">
        <v>0</v>
      </c>
      <c r="EZ44" s="117">
        <v>0</v>
      </c>
      <c r="FA44" s="117">
        <v>0</v>
      </c>
      <c r="FB44" s="117">
        <v>0</v>
      </c>
      <c r="FC44" s="117">
        <v>0</v>
      </c>
      <c r="FD44" s="117">
        <v>0</v>
      </c>
      <c r="FE44" s="171">
        <v>65.600982812500007</v>
      </c>
      <c r="FF44" s="194">
        <f t="shared" si="8"/>
        <v>142.53016923420194</v>
      </c>
      <c r="FG44" s="195">
        <f t="shared" si="11"/>
        <v>0</v>
      </c>
      <c r="FH44" s="196">
        <f t="shared" si="12"/>
        <v>0</v>
      </c>
      <c r="FI44" s="202">
        <f t="shared" si="13"/>
        <v>171.03620308104232</v>
      </c>
      <c r="FJ44" s="203">
        <f t="shared" si="14"/>
        <v>0</v>
      </c>
      <c r="FK44" s="204">
        <f t="shared" si="15"/>
        <v>0</v>
      </c>
      <c r="FL44" s="214">
        <v>0.05</v>
      </c>
      <c r="FM44" s="211">
        <f t="shared" si="16"/>
        <v>8.5518101540521165</v>
      </c>
      <c r="FN44" s="212">
        <f t="shared" si="17"/>
        <v>0</v>
      </c>
      <c r="FO44" s="213">
        <f t="shared" si="18"/>
        <v>0</v>
      </c>
      <c r="FP44" s="219">
        <f t="shared" si="19"/>
        <v>179.58801323509442</v>
      </c>
      <c r="FQ44" s="220">
        <f t="shared" si="20"/>
        <v>0</v>
      </c>
      <c r="FR44" s="223">
        <f t="shared" si="21"/>
        <v>0</v>
      </c>
      <c r="FS44" s="228">
        <f t="shared" si="22"/>
        <v>0.83646023863574492</v>
      </c>
      <c r="FT44" s="229"/>
      <c r="FU44" s="244">
        <f t="shared" si="23"/>
        <v>0.83646023863574492</v>
      </c>
      <c r="FV44" s="245">
        <f t="shared" si="24"/>
        <v>179.58801323509442</v>
      </c>
      <c r="FW44" s="252">
        <v>1.4193</v>
      </c>
      <c r="FX44" s="257"/>
      <c r="FY44" s="261">
        <f t="shared" si="25"/>
        <v>0.58934702926495097</v>
      </c>
      <c r="FZ44" s="253"/>
      <c r="GA44" s="92"/>
      <c r="GB44" s="68" t="s">
        <v>1159</v>
      </c>
      <c r="GC44" s="85" t="s">
        <v>2362</v>
      </c>
      <c r="GD44" s="85" t="str">
        <f t="shared" si="26"/>
        <v>№2/89 від 20.02.2019</v>
      </c>
      <c r="GE44" s="85" t="s">
        <v>2398</v>
      </c>
      <c r="GF44" s="431">
        <v>1</v>
      </c>
      <c r="GG44" s="431">
        <v>3</v>
      </c>
    </row>
    <row r="45" spans="1:189" ht="15" hidden="1" customHeight="1" x14ac:dyDescent="0.25">
      <c r="A45" s="66" t="s">
        <v>138</v>
      </c>
      <c r="B45" s="155">
        <v>1</v>
      </c>
      <c r="C45" s="141">
        <f t="shared" si="9"/>
        <v>397.8</v>
      </c>
      <c r="D45" s="168">
        <v>397.8</v>
      </c>
      <c r="E45" s="168">
        <v>0</v>
      </c>
      <c r="F45" s="234"/>
      <c r="G45" s="235">
        <v>0</v>
      </c>
      <c r="H45" s="162">
        <f t="shared" si="10"/>
        <v>24.22</v>
      </c>
      <c r="I45" s="117">
        <v>0</v>
      </c>
      <c r="J45" s="117">
        <v>0</v>
      </c>
      <c r="K45" s="117">
        <v>0</v>
      </c>
      <c r="L45" s="117">
        <v>0</v>
      </c>
      <c r="M45" s="117">
        <v>0</v>
      </c>
      <c r="N45" s="117">
        <v>0</v>
      </c>
      <c r="O45" s="117">
        <v>0</v>
      </c>
      <c r="P45" s="117">
        <v>0</v>
      </c>
      <c r="Q45" s="117">
        <v>0</v>
      </c>
      <c r="R45" s="117">
        <v>0</v>
      </c>
      <c r="S45" s="117">
        <v>0</v>
      </c>
      <c r="T45" s="117">
        <v>0</v>
      </c>
      <c r="U45" s="117">
        <v>0</v>
      </c>
      <c r="V45" s="117">
        <v>0</v>
      </c>
      <c r="W45" s="117">
        <v>0</v>
      </c>
      <c r="X45" s="117">
        <v>0</v>
      </c>
      <c r="Y45" s="117">
        <v>0</v>
      </c>
      <c r="Z45" s="117">
        <v>0</v>
      </c>
      <c r="AA45" s="117">
        <v>0</v>
      </c>
      <c r="AB45" s="117">
        <v>0</v>
      </c>
      <c r="AC45" s="117">
        <v>0</v>
      </c>
      <c r="AD45" s="117">
        <v>0</v>
      </c>
      <c r="AE45" s="117">
        <v>0</v>
      </c>
      <c r="AF45" s="117">
        <v>0</v>
      </c>
      <c r="AG45" s="117">
        <v>0</v>
      </c>
      <c r="AH45" s="117">
        <v>0</v>
      </c>
      <c r="AI45" s="117">
        <v>0</v>
      </c>
      <c r="AJ45" s="117">
        <v>0</v>
      </c>
      <c r="AK45" s="117">
        <v>0</v>
      </c>
      <c r="AL45" s="117">
        <v>0</v>
      </c>
      <c r="AM45" s="117">
        <v>0</v>
      </c>
      <c r="AN45" s="117">
        <v>0</v>
      </c>
      <c r="AO45" s="117">
        <v>0</v>
      </c>
      <c r="AP45" s="117">
        <v>0</v>
      </c>
      <c r="AQ45" s="117">
        <v>0</v>
      </c>
      <c r="AR45" s="117">
        <v>0</v>
      </c>
      <c r="AS45" s="117">
        <v>0</v>
      </c>
      <c r="AT45" s="117">
        <v>0</v>
      </c>
      <c r="AU45" s="117">
        <v>0</v>
      </c>
      <c r="AV45" s="117">
        <v>0</v>
      </c>
      <c r="AW45" s="117">
        <v>0</v>
      </c>
      <c r="AX45" s="117">
        <v>24.22</v>
      </c>
      <c r="AY45" s="117"/>
      <c r="AZ45" s="117"/>
      <c r="BA45" s="117"/>
      <c r="BB45" s="117"/>
      <c r="BC45" s="117"/>
      <c r="BD45" s="117"/>
      <c r="BE45" s="117">
        <v>0</v>
      </c>
      <c r="BF45" s="117">
        <v>0</v>
      </c>
      <c r="BG45" s="117">
        <v>0</v>
      </c>
      <c r="BH45" s="117">
        <v>0</v>
      </c>
      <c r="BI45" s="117">
        <v>0</v>
      </c>
      <c r="BJ45" s="117">
        <v>0</v>
      </c>
      <c r="BK45" s="117">
        <v>0</v>
      </c>
      <c r="BL45" s="117">
        <v>18.649999999999999</v>
      </c>
      <c r="BM45" s="117">
        <v>4.1029999999999998</v>
      </c>
      <c r="BN45" s="117">
        <v>0.43178744749999998</v>
      </c>
      <c r="BO45" s="117">
        <v>10.6094255</v>
      </c>
      <c r="BP45" s="117">
        <v>3.54197145902747</v>
      </c>
      <c r="BQ45" s="117">
        <v>37.336184406527501</v>
      </c>
      <c r="BR45" s="117">
        <v>108.4521444444448</v>
      </c>
      <c r="BS45" s="117">
        <v>23.859471777777699</v>
      </c>
      <c r="BT45" s="117">
        <v>117.38937962425</v>
      </c>
      <c r="BU45" s="117">
        <v>0</v>
      </c>
      <c r="BV45" s="117">
        <v>61.695171410111001</v>
      </c>
      <c r="BW45" s="117">
        <v>32.637432290162501</v>
      </c>
      <c r="BX45" s="117">
        <v>344.03359954674602</v>
      </c>
      <c r="BY45" s="117">
        <v>4.5013886221717296</v>
      </c>
      <c r="BZ45" s="117">
        <v>0</v>
      </c>
      <c r="CA45" s="117">
        <v>0</v>
      </c>
      <c r="CB45" s="117">
        <v>0</v>
      </c>
      <c r="CC45" s="117">
        <v>0</v>
      </c>
      <c r="CD45" s="117">
        <v>0</v>
      </c>
      <c r="CE45" s="117">
        <v>0</v>
      </c>
      <c r="CF45" s="117">
        <v>0</v>
      </c>
      <c r="CG45" s="117">
        <v>0</v>
      </c>
      <c r="CH45" s="117">
        <v>0</v>
      </c>
      <c r="CI45" s="117">
        <v>0</v>
      </c>
      <c r="CJ45" s="117">
        <v>0</v>
      </c>
      <c r="CK45" s="117">
        <v>0</v>
      </c>
      <c r="CL45" s="117">
        <v>0</v>
      </c>
      <c r="CM45" s="117">
        <v>0</v>
      </c>
      <c r="CN45" s="117">
        <v>0</v>
      </c>
      <c r="CO45" s="117">
        <v>0</v>
      </c>
      <c r="CP45" s="117">
        <v>0</v>
      </c>
      <c r="CQ45" s="117">
        <v>0</v>
      </c>
      <c r="CR45" s="117">
        <v>0</v>
      </c>
      <c r="CS45" s="117">
        <v>0</v>
      </c>
      <c r="CT45" s="117">
        <v>0</v>
      </c>
      <c r="CU45" s="117">
        <v>0</v>
      </c>
      <c r="CV45" s="117">
        <v>0</v>
      </c>
      <c r="CW45" s="117">
        <v>0</v>
      </c>
      <c r="CX45" s="117">
        <v>0</v>
      </c>
      <c r="CY45" s="117">
        <v>0</v>
      </c>
      <c r="CZ45" s="117">
        <v>0</v>
      </c>
      <c r="DA45" s="117">
        <v>0</v>
      </c>
      <c r="DB45" s="117">
        <v>0</v>
      </c>
      <c r="DC45" s="117">
        <v>0</v>
      </c>
      <c r="DD45" s="117">
        <v>0</v>
      </c>
      <c r="DE45" s="117">
        <v>0</v>
      </c>
      <c r="DF45" s="117">
        <v>0</v>
      </c>
      <c r="DG45" s="117">
        <v>0</v>
      </c>
      <c r="DH45" s="117">
        <v>0</v>
      </c>
      <c r="DI45" s="117">
        <v>0</v>
      </c>
      <c r="DJ45" s="117">
        <v>0</v>
      </c>
      <c r="DK45" s="117">
        <v>0</v>
      </c>
      <c r="DL45" s="117">
        <v>0</v>
      </c>
      <c r="DM45" s="117">
        <v>0</v>
      </c>
      <c r="DN45" s="117">
        <v>0</v>
      </c>
      <c r="DO45" s="117">
        <v>0</v>
      </c>
      <c r="DP45" s="117">
        <v>1.96</v>
      </c>
      <c r="DQ45" s="117">
        <v>0.43120000000000003</v>
      </c>
      <c r="DR45" s="117">
        <v>0.568170229595792</v>
      </c>
      <c r="DS45" s="117">
        <v>0</v>
      </c>
      <c r="DT45" s="117">
        <v>1.1149852</v>
      </c>
      <c r="DU45" s="117">
        <v>0.42703319257593497</v>
      </c>
      <c r="DV45" s="117">
        <v>4.5013886221717296</v>
      </c>
      <c r="DW45" s="117">
        <v>57.05</v>
      </c>
      <c r="DX45" s="117">
        <v>12.551</v>
      </c>
      <c r="DY45" s="117">
        <v>3.9385614584500002</v>
      </c>
      <c r="DZ45" s="117">
        <v>0</v>
      </c>
      <c r="EA45" s="117">
        <v>32.454033500000001</v>
      </c>
      <c r="EB45" s="117">
        <v>11.1091886875951</v>
      </c>
      <c r="EC45" s="117">
        <v>117.102783646045</v>
      </c>
      <c r="ED45" s="117">
        <v>0</v>
      </c>
      <c r="EE45" s="117">
        <v>0</v>
      </c>
      <c r="EF45" s="117">
        <v>0</v>
      </c>
      <c r="EG45" s="117">
        <v>0</v>
      </c>
      <c r="EH45" s="117">
        <v>0</v>
      </c>
      <c r="EI45" s="117">
        <v>0</v>
      </c>
      <c r="EJ45" s="117">
        <v>0</v>
      </c>
      <c r="EK45" s="117">
        <v>50.88</v>
      </c>
      <c r="EL45" s="117">
        <v>11.1936</v>
      </c>
      <c r="EM45" s="117">
        <v>3.5126118763499998</v>
      </c>
      <c r="EN45" s="117">
        <v>0</v>
      </c>
      <c r="EO45" s="117">
        <v>28.9441056</v>
      </c>
      <c r="EP45" s="117">
        <v>9.9077225746962405</v>
      </c>
      <c r="EQ45" s="117">
        <v>104.438040051046</v>
      </c>
      <c r="ER45" s="117">
        <v>0</v>
      </c>
      <c r="ES45" s="117">
        <v>0</v>
      </c>
      <c r="ET45" s="117">
        <v>0</v>
      </c>
      <c r="EU45" s="117">
        <v>0</v>
      </c>
      <c r="EV45" s="117">
        <v>0</v>
      </c>
      <c r="EW45" s="117">
        <v>0</v>
      </c>
      <c r="EX45" s="117">
        <v>0</v>
      </c>
      <c r="EY45" s="117">
        <v>0</v>
      </c>
      <c r="EZ45" s="117">
        <v>0</v>
      </c>
      <c r="FA45" s="117">
        <v>0</v>
      </c>
      <c r="FB45" s="117">
        <v>0</v>
      </c>
      <c r="FC45" s="117">
        <v>0</v>
      </c>
      <c r="FD45" s="117">
        <v>0</v>
      </c>
      <c r="FE45" s="171">
        <v>87.858824479166671</v>
      </c>
      <c r="FF45" s="194">
        <f t="shared" si="8"/>
        <v>719.49082075170281</v>
      </c>
      <c r="FG45" s="195">
        <f t="shared" si="11"/>
        <v>0</v>
      </c>
      <c r="FH45" s="196">
        <f t="shared" si="12"/>
        <v>0</v>
      </c>
      <c r="FI45" s="202">
        <f t="shared" si="13"/>
        <v>863.38898490204338</v>
      </c>
      <c r="FJ45" s="203">
        <f t="shared" si="14"/>
        <v>0</v>
      </c>
      <c r="FK45" s="204">
        <f t="shared" si="15"/>
        <v>0</v>
      </c>
      <c r="FL45" s="214">
        <v>0.05</v>
      </c>
      <c r="FM45" s="211">
        <f t="shared" si="16"/>
        <v>43.169449245102172</v>
      </c>
      <c r="FN45" s="212">
        <f t="shared" si="17"/>
        <v>0</v>
      </c>
      <c r="FO45" s="213">
        <f t="shared" si="18"/>
        <v>0</v>
      </c>
      <c r="FP45" s="219">
        <f t="shared" si="19"/>
        <v>906.55843414714559</v>
      </c>
      <c r="FQ45" s="220">
        <f t="shared" si="20"/>
        <v>0</v>
      </c>
      <c r="FR45" s="223">
        <f t="shared" si="21"/>
        <v>0</v>
      </c>
      <c r="FS45" s="228">
        <f t="shared" si="22"/>
        <v>2.278930201475982</v>
      </c>
      <c r="FT45" s="229"/>
      <c r="FU45" s="244">
        <f t="shared" si="23"/>
        <v>2.278930201475982</v>
      </c>
      <c r="FV45" s="245">
        <f t="shared" si="24"/>
        <v>906.5584341471457</v>
      </c>
      <c r="FW45" s="252">
        <v>1.4753000000000001</v>
      </c>
      <c r="FX45" s="257"/>
      <c r="FY45" s="261">
        <f t="shared" si="25"/>
        <v>1.5447232437307543</v>
      </c>
      <c r="FZ45" s="253"/>
      <c r="GA45" s="92"/>
      <c r="GB45" s="68" t="s">
        <v>1160</v>
      </c>
      <c r="GC45" s="85" t="s">
        <v>2362</v>
      </c>
      <c r="GD45" s="85" t="str">
        <f t="shared" si="26"/>
        <v>№2/91 від 20.02.2019</v>
      </c>
      <c r="GE45" s="85" t="s">
        <v>2399</v>
      </c>
      <c r="GF45" s="431">
        <v>1</v>
      </c>
      <c r="GG45" s="431">
        <v>1</v>
      </c>
    </row>
    <row r="46" spans="1:189" ht="15" hidden="1" customHeight="1" x14ac:dyDescent="0.25">
      <c r="A46" s="66" t="s">
        <v>139</v>
      </c>
      <c r="B46" s="155">
        <v>1</v>
      </c>
      <c r="C46" s="141">
        <f t="shared" si="9"/>
        <v>238.6</v>
      </c>
      <c r="D46" s="168">
        <v>238.6</v>
      </c>
      <c r="E46" s="168">
        <v>0</v>
      </c>
      <c r="F46" s="234"/>
      <c r="G46" s="235">
        <v>0</v>
      </c>
      <c r="H46" s="162">
        <f t="shared" si="10"/>
        <v>21.22</v>
      </c>
      <c r="I46" s="117">
        <v>0</v>
      </c>
      <c r="J46" s="117">
        <v>0</v>
      </c>
      <c r="K46" s="117">
        <v>0</v>
      </c>
      <c r="L46" s="117">
        <v>0</v>
      </c>
      <c r="M46" s="117">
        <v>0</v>
      </c>
      <c r="N46" s="117">
        <v>0</v>
      </c>
      <c r="O46" s="117">
        <v>0</v>
      </c>
      <c r="P46" s="117">
        <v>0</v>
      </c>
      <c r="Q46" s="117">
        <v>0</v>
      </c>
      <c r="R46" s="117">
        <v>0</v>
      </c>
      <c r="S46" s="117">
        <v>0</v>
      </c>
      <c r="T46" s="117">
        <v>0</v>
      </c>
      <c r="U46" s="117">
        <v>0</v>
      </c>
      <c r="V46" s="117">
        <v>0</v>
      </c>
      <c r="W46" s="117">
        <v>0</v>
      </c>
      <c r="X46" s="117">
        <v>0</v>
      </c>
      <c r="Y46" s="117">
        <v>0</v>
      </c>
      <c r="Z46" s="117">
        <v>0</v>
      </c>
      <c r="AA46" s="117">
        <v>0</v>
      </c>
      <c r="AB46" s="117">
        <v>0</v>
      </c>
      <c r="AC46" s="117">
        <v>0</v>
      </c>
      <c r="AD46" s="117">
        <v>0</v>
      </c>
      <c r="AE46" s="117">
        <v>0</v>
      </c>
      <c r="AF46" s="117">
        <v>0</v>
      </c>
      <c r="AG46" s="117">
        <v>0</v>
      </c>
      <c r="AH46" s="117">
        <v>0</v>
      </c>
      <c r="AI46" s="117">
        <v>0</v>
      </c>
      <c r="AJ46" s="117">
        <v>0</v>
      </c>
      <c r="AK46" s="117">
        <v>0</v>
      </c>
      <c r="AL46" s="117">
        <v>0</v>
      </c>
      <c r="AM46" s="117">
        <v>0</v>
      </c>
      <c r="AN46" s="117">
        <v>0</v>
      </c>
      <c r="AO46" s="117">
        <v>0</v>
      </c>
      <c r="AP46" s="117">
        <v>0</v>
      </c>
      <c r="AQ46" s="117">
        <v>0</v>
      </c>
      <c r="AR46" s="117">
        <v>0</v>
      </c>
      <c r="AS46" s="117">
        <v>0</v>
      </c>
      <c r="AT46" s="117">
        <v>0</v>
      </c>
      <c r="AU46" s="117">
        <v>0</v>
      </c>
      <c r="AV46" s="117">
        <v>0</v>
      </c>
      <c r="AW46" s="117">
        <v>0</v>
      </c>
      <c r="AX46" s="117">
        <v>21.22</v>
      </c>
      <c r="AY46" s="117"/>
      <c r="AZ46" s="117"/>
      <c r="BA46" s="117"/>
      <c r="BB46" s="117"/>
      <c r="BC46" s="117"/>
      <c r="BD46" s="117"/>
      <c r="BE46" s="117">
        <v>0</v>
      </c>
      <c r="BF46" s="117">
        <v>0</v>
      </c>
      <c r="BG46" s="117">
        <v>0</v>
      </c>
      <c r="BH46" s="117">
        <v>0</v>
      </c>
      <c r="BI46" s="117">
        <v>0</v>
      </c>
      <c r="BJ46" s="117">
        <v>0</v>
      </c>
      <c r="BK46" s="117">
        <v>0</v>
      </c>
      <c r="BL46" s="117">
        <v>10.54</v>
      </c>
      <c r="BM46" s="117">
        <v>2.3188</v>
      </c>
      <c r="BN46" s="117">
        <v>0.24738374666666599</v>
      </c>
      <c r="BO46" s="117">
        <v>5.9958897999999996</v>
      </c>
      <c r="BP46" s="117">
        <v>2.0020883284261402</v>
      </c>
      <c r="BQ46" s="117">
        <v>21.1041618750928</v>
      </c>
      <c r="BR46" s="117">
        <v>44.513925555555552</v>
      </c>
      <c r="BS46" s="117">
        <v>9.7930636222221992</v>
      </c>
      <c r="BT46" s="117">
        <v>46.941851770874997</v>
      </c>
      <c r="BU46" s="117">
        <v>0</v>
      </c>
      <c r="BV46" s="117">
        <v>25.322636830788898</v>
      </c>
      <c r="BW46" s="117">
        <v>13.2659565860633</v>
      </c>
      <c r="BX46" s="117">
        <v>139.837434365505</v>
      </c>
      <c r="BY46" s="433"/>
      <c r="BZ46" s="117">
        <v>0</v>
      </c>
      <c r="CA46" s="117">
        <v>0</v>
      </c>
      <c r="CB46" s="117">
        <v>0</v>
      </c>
      <c r="CC46" s="117">
        <v>0</v>
      </c>
      <c r="CD46" s="117">
        <v>0</v>
      </c>
      <c r="CE46" s="117">
        <v>0</v>
      </c>
      <c r="CF46" s="117">
        <v>0</v>
      </c>
      <c r="CG46" s="117">
        <v>0</v>
      </c>
      <c r="CH46" s="117">
        <v>0</v>
      </c>
      <c r="CI46" s="117">
        <v>0</v>
      </c>
      <c r="CJ46" s="117">
        <v>0</v>
      </c>
      <c r="CK46" s="117">
        <v>0</v>
      </c>
      <c r="CL46" s="117">
        <v>0</v>
      </c>
      <c r="CM46" s="117">
        <v>0</v>
      </c>
      <c r="CN46" s="117">
        <v>0</v>
      </c>
      <c r="CO46" s="117">
        <v>0</v>
      </c>
      <c r="CP46" s="117">
        <v>0</v>
      </c>
      <c r="CQ46" s="117">
        <v>0</v>
      </c>
      <c r="CR46" s="117">
        <v>0</v>
      </c>
      <c r="CS46" s="117">
        <v>0</v>
      </c>
      <c r="CT46" s="117">
        <v>0</v>
      </c>
      <c r="CU46" s="117">
        <v>0</v>
      </c>
      <c r="CV46" s="117">
        <v>0</v>
      </c>
      <c r="CW46" s="117">
        <v>0</v>
      </c>
      <c r="CX46" s="117">
        <v>0</v>
      </c>
      <c r="CY46" s="117">
        <v>0</v>
      </c>
      <c r="CZ46" s="117">
        <v>0</v>
      </c>
      <c r="DA46" s="117">
        <v>0</v>
      </c>
      <c r="DB46" s="117">
        <v>0</v>
      </c>
      <c r="DC46" s="117">
        <v>0</v>
      </c>
      <c r="DD46" s="117">
        <v>0</v>
      </c>
      <c r="DE46" s="117">
        <v>0</v>
      </c>
      <c r="DF46" s="117">
        <v>0</v>
      </c>
      <c r="DG46" s="117">
        <v>0</v>
      </c>
      <c r="DH46" s="117">
        <v>0</v>
      </c>
      <c r="DI46" s="117">
        <v>0</v>
      </c>
      <c r="DJ46" s="117">
        <v>0</v>
      </c>
      <c r="DK46" s="117">
        <v>0</v>
      </c>
      <c r="DL46" s="117">
        <v>0</v>
      </c>
      <c r="DM46" s="117">
        <v>0</v>
      </c>
      <c r="DN46" s="117">
        <v>0</v>
      </c>
      <c r="DO46" s="117">
        <v>0</v>
      </c>
      <c r="DP46" s="433"/>
      <c r="DQ46" s="433"/>
      <c r="DR46" s="433"/>
      <c r="DS46" s="433"/>
      <c r="DT46" s="433"/>
      <c r="DU46" s="433"/>
      <c r="DV46" s="433"/>
      <c r="DW46" s="433">
        <v>61.011999999999993</v>
      </c>
      <c r="DX46" s="433">
        <v>13.422639999999999</v>
      </c>
      <c r="DY46" s="433">
        <v>4.2120917546049998</v>
      </c>
      <c r="DZ46" s="433">
        <v>0</v>
      </c>
      <c r="EA46" s="433">
        <v>34.707896439999992</v>
      </c>
      <c r="EB46" s="433">
        <v>11.880698581076569</v>
      </c>
      <c r="EC46" s="433">
        <v>125.2353267756815</v>
      </c>
      <c r="ED46" s="117">
        <v>0</v>
      </c>
      <c r="EE46" s="117">
        <v>0</v>
      </c>
      <c r="EF46" s="117">
        <v>0</v>
      </c>
      <c r="EG46" s="117">
        <v>0</v>
      </c>
      <c r="EH46" s="117">
        <v>0</v>
      </c>
      <c r="EI46" s="117">
        <v>0</v>
      </c>
      <c r="EJ46" s="117">
        <v>0</v>
      </c>
      <c r="EK46" s="433">
        <v>54.417999999999992</v>
      </c>
      <c r="EL46" s="433">
        <v>11.971959999999997</v>
      </c>
      <c r="EM46" s="433">
        <v>3.7566005079399996</v>
      </c>
      <c r="EN46" s="433">
        <v>0</v>
      </c>
      <c r="EO46" s="433">
        <v>30.956767659999997</v>
      </c>
      <c r="EP46" s="433">
        <v>10.596639825281789</v>
      </c>
      <c r="EQ46" s="433">
        <v>111.69996799322199</v>
      </c>
      <c r="ER46" s="117">
        <v>0</v>
      </c>
      <c r="ES46" s="117">
        <v>0</v>
      </c>
      <c r="ET46" s="117">
        <v>0</v>
      </c>
      <c r="EU46" s="117">
        <v>0</v>
      </c>
      <c r="EV46" s="117">
        <v>0</v>
      </c>
      <c r="EW46" s="117">
        <v>0</v>
      </c>
      <c r="EX46" s="117">
        <v>0</v>
      </c>
      <c r="EY46" s="117">
        <v>0</v>
      </c>
      <c r="EZ46" s="117">
        <v>0</v>
      </c>
      <c r="FA46" s="117">
        <v>0</v>
      </c>
      <c r="FB46" s="117">
        <v>0</v>
      </c>
      <c r="FC46" s="117">
        <v>0</v>
      </c>
      <c r="FD46" s="117">
        <v>0</v>
      </c>
      <c r="FE46" s="171">
        <v>80.635249999999999</v>
      </c>
      <c r="FF46" s="194">
        <f t="shared" si="8"/>
        <v>499.73214100950128</v>
      </c>
      <c r="FG46" s="195">
        <f t="shared" si="11"/>
        <v>0</v>
      </c>
      <c r="FH46" s="196">
        <f t="shared" si="12"/>
        <v>0</v>
      </c>
      <c r="FI46" s="202">
        <f t="shared" si="13"/>
        <v>599.67856921140151</v>
      </c>
      <c r="FJ46" s="203">
        <f t="shared" si="14"/>
        <v>0</v>
      </c>
      <c r="FK46" s="204">
        <f t="shared" si="15"/>
        <v>0</v>
      </c>
      <c r="FL46" s="214">
        <v>0.05</v>
      </c>
      <c r="FM46" s="211">
        <f t="shared" si="16"/>
        <v>29.983928460570077</v>
      </c>
      <c r="FN46" s="212">
        <f t="shared" si="17"/>
        <v>0</v>
      </c>
      <c r="FO46" s="213">
        <f t="shared" si="18"/>
        <v>0</v>
      </c>
      <c r="FP46" s="219">
        <f t="shared" si="19"/>
        <v>629.66249767197155</v>
      </c>
      <c r="FQ46" s="220">
        <f t="shared" si="20"/>
        <v>0</v>
      </c>
      <c r="FR46" s="223">
        <f t="shared" si="21"/>
        <v>0</v>
      </c>
      <c r="FS46" s="228">
        <f t="shared" si="22"/>
        <v>2.6389878360099397</v>
      </c>
      <c r="FT46" s="229"/>
      <c r="FU46" s="244">
        <f t="shared" si="23"/>
        <v>2.6389878360099397</v>
      </c>
      <c r="FV46" s="245">
        <f t="shared" si="24"/>
        <v>629.66249767197155</v>
      </c>
      <c r="FW46" s="252">
        <v>1.6834</v>
      </c>
      <c r="FX46" s="257"/>
      <c r="FY46" s="261">
        <f t="shared" si="25"/>
        <v>1.5676534608589401</v>
      </c>
      <c r="FZ46" s="253"/>
      <c r="GA46" s="92"/>
      <c r="GB46" s="68" t="s">
        <v>1161</v>
      </c>
      <c r="GC46" s="85" t="s">
        <v>2362</v>
      </c>
      <c r="GD46" s="85" t="str">
        <f t="shared" si="26"/>
        <v>№2/92 від 20.02.2019</v>
      </c>
      <c r="GE46" s="85" t="s">
        <v>2400</v>
      </c>
      <c r="GF46" s="431">
        <v>1</v>
      </c>
      <c r="GG46" s="431">
        <v>1</v>
      </c>
    </row>
    <row r="47" spans="1:189" ht="15" hidden="1" customHeight="1" x14ac:dyDescent="0.25">
      <c r="A47" s="66" t="s">
        <v>140</v>
      </c>
      <c r="B47" s="155">
        <v>1</v>
      </c>
      <c r="C47" s="141">
        <f t="shared" si="9"/>
        <v>134</v>
      </c>
      <c r="D47" s="168">
        <v>134</v>
      </c>
      <c r="E47" s="168">
        <v>0</v>
      </c>
      <c r="F47" s="234"/>
      <c r="G47" s="235">
        <v>0</v>
      </c>
      <c r="H47" s="162">
        <f t="shared" si="10"/>
        <v>25.61</v>
      </c>
      <c r="I47" s="117">
        <v>0</v>
      </c>
      <c r="J47" s="117">
        <v>0</v>
      </c>
      <c r="K47" s="117">
        <v>0</v>
      </c>
      <c r="L47" s="117">
        <v>0</v>
      </c>
      <c r="M47" s="117">
        <v>0</v>
      </c>
      <c r="N47" s="117">
        <v>0</v>
      </c>
      <c r="O47" s="117">
        <v>0</v>
      </c>
      <c r="P47" s="117">
        <v>0</v>
      </c>
      <c r="Q47" s="117">
        <v>0</v>
      </c>
      <c r="R47" s="117">
        <v>0</v>
      </c>
      <c r="S47" s="117">
        <v>0</v>
      </c>
      <c r="T47" s="117">
        <v>0</v>
      </c>
      <c r="U47" s="117">
        <v>0</v>
      </c>
      <c r="V47" s="117">
        <v>0</v>
      </c>
      <c r="W47" s="117">
        <v>0</v>
      </c>
      <c r="X47" s="117">
        <v>0</v>
      </c>
      <c r="Y47" s="117">
        <v>0</v>
      </c>
      <c r="Z47" s="117">
        <v>0</v>
      </c>
      <c r="AA47" s="117">
        <v>0</v>
      </c>
      <c r="AB47" s="117">
        <v>0</v>
      </c>
      <c r="AC47" s="117">
        <v>0</v>
      </c>
      <c r="AD47" s="117">
        <v>0</v>
      </c>
      <c r="AE47" s="117">
        <v>0</v>
      </c>
      <c r="AF47" s="117">
        <v>0</v>
      </c>
      <c r="AG47" s="117">
        <v>0</v>
      </c>
      <c r="AH47" s="117">
        <v>0</v>
      </c>
      <c r="AI47" s="117">
        <v>0</v>
      </c>
      <c r="AJ47" s="117">
        <v>0</v>
      </c>
      <c r="AK47" s="117">
        <v>0</v>
      </c>
      <c r="AL47" s="117">
        <v>0</v>
      </c>
      <c r="AM47" s="117">
        <v>0</v>
      </c>
      <c r="AN47" s="117">
        <v>0</v>
      </c>
      <c r="AO47" s="117">
        <v>0</v>
      </c>
      <c r="AP47" s="117">
        <v>0</v>
      </c>
      <c r="AQ47" s="117">
        <v>0</v>
      </c>
      <c r="AR47" s="117">
        <v>0</v>
      </c>
      <c r="AS47" s="117">
        <v>0</v>
      </c>
      <c r="AT47" s="117">
        <v>0</v>
      </c>
      <c r="AU47" s="117">
        <v>0</v>
      </c>
      <c r="AV47" s="117">
        <v>0</v>
      </c>
      <c r="AW47" s="117">
        <v>0</v>
      </c>
      <c r="AX47" s="117">
        <v>25.61</v>
      </c>
      <c r="AY47" s="117"/>
      <c r="AZ47" s="117"/>
      <c r="BA47" s="117"/>
      <c r="BB47" s="117"/>
      <c r="BC47" s="117"/>
      <c r="BD47" s="117"/>
      <c r="BE47" s="117">
        <v>0</v>
      </c>
      <c r="BF47" s="117">
        <v>0</v>
      </c>
      <c r="BG47" s="117">
        <v>0</v>
      </c>
      <c r="BH47" s="117">
        <v>0</v>
      </c>
      <c r="BI47" s="117">
        <v>0</v>
      </c>
      <c r="BJ47" s="117">
        <v>0</v>
      </c>
      <c r="BK47" s="117">
        <v>0</v>
      </c>
      <c r="BL47" s="117">
        <v>4.18</v>
      </c>
      <c r="BM47" s="117">
        <v>0.91959999999999997</v>
      </c>
      <c r="BN47" s="117">
        <v>9.6501088333333401E-2</v>
      </c>
      <c r="BO47" s="117">
        <v>2.3778766</v>
      </c>
      <c r="BP47" s="117">
        <v>0.79382860151421597</v>
      </c>
      <c r="BQ47" s="117">
        <v>8.3678062898475503</v>
      </c>
      <c r="BR47" s="433">
        <v>9.2464611111111008</v>
      </c>
      <c r="BS47" s="433">
        <v>2.03422144444444</v>
      </c>
      <c r="BT47" s="433">
        <v>16.177967525583249</v>
      </c>
      <c r="BU47" s="433">
        <v>0</v>
      </c>
      <c r="BV47" s="433">
        <v>5.2600343322777503</v>
      </c>
      <c r="BW47" s="433">
        <v>3.4292453133701901</v>
      </c>
      <c r="BX47" s="433">
        <v>36.147929726786749</v>
      </c>
      <c r="BY47" s="433"/>
      <c r="BZ47" s="117">
        <v>0</v>
      </c>
      <c r="CA47" s="117">
        <v>0</v>
      </c>
      <c r="CB47" s="117">
        <v>0</v>
      </c>
      <c r="CC47" s="117">
        <v>0</v>
      </c>
      <c r="CD47" s="117">
        <v>0</v>
      </c>
      <c r="CE47" s="117">
        <v>0</v>
      </c>
      <c r="CF47" s="117">
        <v>0</v>
      </c>
      <c r="CG47" s="117">
        <v>0</v>
      </c>
      <c r="CH47" s="117">
        <v>0</v>
      </c>
      <c r="CI47" s="117">
        <v>0</v>
      </c>
      <c r="CJ47" s="117">
        <v>0</v>
      </c>
      <c r="CK47" s="117">
        <v>0</v>
      </c>
      <c r="CL47" s="117">
        <v>0</v>
      </c>
      <c r="CM47" s="117">
        <v>0</v>
      </c>
      <c r="CN47" s="117">
        <v>0</v>
      </c>
      <c r="CO47" s="117">
        <v>0</v>
      </c>
      <c r="CP47" s="117">
        <v>0</v>
      </c>
      <c r="CQ47" s="117">
        <v>0</v>
      </c>
      <c r="CR47" s="117">
        <v>0</v>
      </c>
      <c r="CS47" s="117">
        <v>0</v>
      </c>
      <c r="CT47" s="117">
        <v>0</v>
      </c>
      <c r="CU47" s="117">
        <v>0</v>
      </c>
      <c r="CV47" s="117">
        <v>0</v>
      </c>
      <c r="CW47" s="117">
        <v>0</v>
      </c>
      <c r="CX47" s="117">
        <v>0</v>
      </c>
      <c r="CY47" s="117">
        <v>0</v>
      </c>
      <c r="CZ47" s="117">
        <v>0</v>
      </c>
      <c r="DA47" s="117">
        <v>0</v>
      </c>
      <c r="DB47" s="117">
        <v>0</v>
      </c>
      <c r="DC47" s="117">
        <v>0</v>
      </c>
      <c r="DD47" s="117">
        <v>0</v>
      </c>
      <c r="DE47" s="117">
        <v>0</v>
      </c>
      <c r="DF47" s="117">
        <v>0</v>
      </c>
      <c r="DG47" s="117">
        <v>0</v>
      </c>
      <c r="DH47" s="117">
        <v>0</v>
      </c>
      <c r="DI47" s="117">
        <v>0</v>
      </c>
      <c r="DJ47" s="117">
        <v>0</v>
      </c>
      <c r="DK47" s="117">
        <v>0</v>
      </c>
      <c r="DL47" s="117">
        <v>0</v>
      </c>
      <c r="DM47" s="117">
        <v>0</v>
      </c>
      <c r="DN47" s="117">
        <v>0</v>
      </c>
      <c r="DO47" s="117">
        <v>0</v>
      </c>
      <c r="DP47" s="433"/>
      <c r="DQ47" s="433"/>
      <c r="DR47" s="433"/>
      <c r="DS47" s="433"/>
      <c r="DT47" s="433"/>
      <c r="DU47" s="433"/>
      <c r="DV47" s="433"/>
      <c r="DW47" s="433">
        <v>19.971</v>
      </c>
      <c r="DX47" s="433">
        <v>4.3936199999999994</v>
      </c>
      <c r="DY47" s="433">
        <v>1.3784965104575</v>
      </c>
      <c r="DZ47" s="433">
        <v>0</v>
      </c>
      <c r="EA47" s="433">
        <v>11.360902769999999</v>
      </c>
      <c r="EB47" s="433">
        <v>3.888872260784749</v>
      </c>
      <c r="EC47" s="433">
        <v>40.992891541242265</v>
      </c>
      <c r="ED47" s="117">
        <v>0</v>
      </c>
      <c r="EE47" s="117">
        <v>0</v>
      </c>
      <c r="EF47" s="117">
        <v>0</v>
      </c>
      <c r="EG47" s="117">
        <v>0</v>
      </c>
      <c r="EH47" s="117">
        <v>0</v>
      </c>
      <c r="EI47" s="117">
        <v>0</v>
      </c>
      <c r="EJ47" s="117">
        <v>0</v>
      </c>
      <c r="EK47" s="433">
        <v>17.808</v>
      </c>
      <c r="EL47" s="433">
        <v>3.9177599999999999</v>
      </c>
      <c r="EM47" s="433">
        <v>1.2294141567224999</v>
      </c>
      <c r="EN47" s="433">
        <v>0</v>
      </c>
      <c r="EO47" s="433">
        <v>10.130436959999999</v>
      </c>
      <c r="EP47" s="433">
        <v>3.4677029011436842</v>
      </c>
      <c r="EQ47" s="433">
        <v>36.553314017866171</v>
      </c>
      <c r="ER47" s="117">
        <v>0</v>
      </c>
      <c r="ES47" s="117">
        <v>0</v>
      </c>
      <c r="ET47" s="117">
        <v>0</v>
      </c>
      <c r="EU47" s="117">
        <v>0</v>
      </c>
      <c r="EV47" s="117">
        <v>0</v>
      </c>
      <c r="EW47" s="117">
        <v>0</v>
      </c>
      <c r="EX47" s="117">
        <v>0</v>
      </c>
      <c r="EY47" s="117">
        <v>0</v>
      </c>
      <c r="EZ47" s="117">
        <v>0</v>
      </c>
      <c r="FA47" s="117">
        <v>0</v>
      </c>
      <c r="FB47" s="117">
        <v>0</v>
      </c>
      <c r="FC47" s="117">
        <v>0</v>
      </c>
      <c r="FD47" s="117">
        <v>0</v>
      </c>
      <c r="FE47" s="171">
        <v>41.325565625000003</v>
      </c>
      <c r="FF47" s="194">
        <f t="shared" si="8"/>
        <v>188.99750720074275</v>
      </c>
      <c r="FG47" s="195">
        <f t="shared" si="11"/>
        <v>0</v>
      </c>
      <c r="FH47" s="196">
        <f t="shared" si="12"/>
        <v>0</v>
      </c>
      <c r="FI47" s="202">
        <f t="shared" si="13"/>
        <v>226.79700864089128</v>
      </c>
      <c r="FJ47" s="203">
        <f t="shared" si="14"/>
        <v>0</v>
      </c>
      <c r="FK47" s="204">
        <f t="shared" si="15"/>
        <v>0</v>
      </c>
      <c r="FL47" s="214">
        <v>0.05</v>
      </c>
      <c r="FM47" s="211">
        <f t="shared" si="16"/>
        <v>11.339850432044564</v>
      </c>
      <c r="FN47" s="212">
        <f t="shared" si="17"/>
        <v>0</v>
      </c>
      <c r="FO47" s="213">
        <f t="shared" si="18"/>
        <v>0</v>
      </c>
      <c r="FP47" s="219">
        <f t="shared" si="19"/>
        <v>238.13685907293583</v>
      </c>
      <c r="FQ47" s="220">
        <f t="shared" si="20"/>
        <v>0</v>
      </c>
      <c r="FR47" s="223">
        <f t="shared" si="21"/>
        <v>0</v>
      </c>
      <c r="FS47" s="228">
        <f t="shared" si="22"/>
        <v>1.7771407393502674</v>
      </c>
      <c r="FT47" s="229"/>
      <c r="FU47" s="244">
        <f t="shared" si="23"/>
        <v>1.7771407393502674</v>
      </c>
      <c r="FV47" s="245">
        <f t="shared" si="24"/>
        <v>238.13685907293583</v>
      </c>
      <c r="FW47" s="252">
        <v>1.1625000000000001</v>
      </c>
      <c r="FX47" s="257"/>
      <c r="FY47" s="261">
        <f t="shared" si="25"/>
        <v>1.5287232166453912</v>
      </c>
      <c r="FZ47" s="253"/>
      <c r="GA47" s="92"/>
      <c r="GB47" s="68" t="s">
        <v>1162</v>
      </c>
      <c r="GC47" s="85" t="s">
        <v>2362</v>
      </c>
      <c r="GD47" s="85" t="str">
        <f t="shared" si="26"/>
        <v>№2/93 від 20.02.2019</v>
      </c>
      <c r="GE47" s="85" t="s">
        <v>2401</v>
      </c>
      <c r="GF47" s="431">
        <v>1</v>
      </c>
      <c r="GG47" s="431">
        <v>1</v>
      </c>
    </row>
    <row r="48" spans="1:189" ht="15" hidden="1" customHeight="1" x14ac:dyDescent="0.25">
      <c r="A48" s="66" t="s">
        <v>141</v>
      </c>
      <c r="B48" s="155">
        <v>1</v>
      </c>
      <c r="C48" s="141">
        <f t="shared" si="9"/>
        <v>128.1</v>
      </c>
      <c r="D48" s="168">
        <v>128.1</v>
      </c>
      <c r="E48" s="168">
        <v>0</v>
      </c>
      <c r="F48" s="234"/>
      <c r="G48" s="235">
        <v>0</v>
      </c>
      <c r="H48" s="162">
        <f t="shared" si="10"/>
        <v>16.41</v>
      </c>
      <c r="I48" s="117">
        <v>0</v>
      </c>
      <c r="J48" s="117">
        <v>0</v>
      </c>
      <c r="K48" s="117">
        <v>0</v>
      </c>
      <c r="L48" s="117">
        <v>0</v>
      </c>
      <c r="M48" s="117">
        <v>0</v>
      </c>
      <c r="N48" s="117">
        <v>0</v>
      </c>
      <c r="O48" s="117">
        <v>0</v>
      </c>
      <c r="P48" s="117">
        <v>0</v>
      </c>
      <c r="Q48" s="117">
        <v>0</v>
      </c>
      <c r="R48" s="117">
        <v>0</v>
      </c>
      <c r="S48" s="117">
        <v>0</v>
      </c>
      <c r="T48" s="117">
        <v>0</v>
      </c>
      <c r="U48" s="117">
        <v>0</v>
      </c>
      <c r="V48" s="117">
        <v>0</v>
      </c>
      <c r="W48" s="117">
        <v>0</v>
      </c>
      <c r="X48" s="117">
        <v>0</v>
      </c>
      <c r="Y48" s="117">
        <v>0</v>
      </c>
      <c r="Z48" s="117">
        <v>0</v>
      </c>
      <c r="AA48" s="117">
        <v>0</v>
      </c>
      <c r="AB48" s="117">
        <v>0</v>
      </c>
      <c r="AC48" s="117">
        <v>0</v>
      </c>
      <c r="AD48" s="117">
        <v>0</v>
      </c>
      <c r="AE48" s="117">
        <v>0</v>
      </c>
      <c r="AF48" s="117">
        <v>0</v>
      </c>
      <c r="AG48" s="117">
        <v>0</v>
      </c>
      <c r="AH48" s="117">
        <v>0</v>
      </c>
      <c r="AI48" s="117">
        <v>0</v>
      </c>
      <c r="AJ48" s="117">
        <v>0</v>
      </c>
      <c r="AK48" s="117">
        <v>0</v>
      </c>
      <c r="AL48" s="117">
        <v>0</v>
      </c>
      <c r="AM48" s="117">
        <v>0</v>
      </c>
      <c r="AN48" s="117">
        <v>0</v>
      </c>
      <c r="AO48" s="117">
        <v>0</v>
      </c>
      <c r="AP48" s="117">
        <v>0</v>
      </c>
      <c r="AQ48" s="117">
        <v>0</v>
      </c>
      <c r="AR48" s="117">
        <v>0</v>
      </c>
      <c r="AS48" s="117">
        <v>0</v>
      </c>
      <c r="AT48" s="117">
        <v>0</v>
      </c>
      <c r="AU48" s="117">
        <v>0</v>
      </c>
      <c r="AV48" s="117">
        <v>0</v>
      </c>
      <c r="AW48" s="117">
        <v>0</v>
      </c>
      <c r="AX48" s="433">
        <v>16.41</v>
      </c>
      <c r="AY48" s="117"/>
      <c r="AZ48" s="117"/>
      <c r="BA48" s="117"/>
      <c r="BB48" s="117"/>
      <c r="BC48" s="117"/>
      <c r="BD48" s="117"/>
      <c r="BE48" s="117">
        <v>0</v>
      </c>
      <c r="BF48" s="117">
        <v>0</v>
      </c>
      <c r="BG48" s="117">
        <v>0</v>
      </c>
      <c r="BH48" s="117">
        <v>0</v>
      </c>
      <c r="BI48" s="117">
        <v>0</v>
      </c>
      <c r="BJ48" s="117">
        <v>0</v>
      </c>
      <c r="BK48" s="117">
        <v>0</v>
      </c>
      <c r="BL48" s="117">
        <v>3.21</v>
      </c>
      <c r="BM48" s="117">
        <v>0.70620000000000005</v>
      </c>
      <c r="BN48" s="117">
        <v>7.7581048333333305E-2</v>
      </c>
      <c r="BO48" s="117">
        <v>1.8260727000000001</v>
      </c>
      <c r="BP48" s="117">
        <v>0.60997887136281603</v>
      </c>
      <c r="BQ48" s="117">
        <v>6.4298326196961497</v>
      </c>
      <c r="BR48" s="433">
        <v>18.969164444444441</v>
      </c>
      <c r="BS48" s="433">
        <v>4.1732161777777597</v>
      </c>
      <c r="BT48" s="433">
        <v>27.011134888951602</v>
      </c>
      <c r="BU48" s="433">
        <v>0</v>
      </c>
      <c r="BV48" s="433">
        <v>10.790988577511122</v>
      </c>
      <c r="BW48" s="433">
        <v>6.3875934735350404</v>
      </c>
      <c r="BX48" s="433">
        <v>67.33209756222</v>
      </c>
      <c r="BY48" s="433"/>
      <c r="BZ48" s="117">
        <v>0</v>
      </c>
      <c r="CA48" s="117">
        <v>0</v>
      </c>
      <c r="CB48" s="117">
        <v>0</v>
      </c>
      <c r="CC48" s="117">
        <v>0</v>
      </c>
      <c r="CD48" s="117">
        <v>0</v>
      </c>
      <c r="CE48" s="117">
        <v>0</v>
      </c>
      <c r="CF48" s="117">
        <v>0</v>
      </c>
      <c r="CG48" s="117">
        <v>0</v>
      </c>
      <c r="CH48" s="117">
        <v>0</v>
      </c>
      <c r="CI48" s="117">
        <v>0</v>
      </c>
      <c r="CJ48" s="117">
        <v>0</v>
      </c>
      <c r="CK48" s="117">
        <v>0</v>
      </c>
      <c r="CL48" s="117">
        <v>0</v>
      </c>
      <c r="CM48" s="117">
        <v>0</v>
      </c>
      <c r="CN48" s="117">
        <v>0</v>
      </c>
      <c r="CO48" s="117">
        <v>0</v>
      </c>
      <c r="CP48" s="117">
        <v>0</v>
      </c>
      <c r="CQ48" s="117">
        <v>0</v>
      </c>
      <c r="CR48" s="117">
        <v>0</v>
      </c>
      <c r="CS48" s="117">
        <v>0</v>
      </c>
      <c r="CT48" s="117">
        <v>0</v>
      </c>
      <c r="CU48" s="117">
        <v>0</v>
      </c>
      <c r="CV48" s="117">
        <v>0</v>
      </c>
      <c r="CW48" s="117">
        <v>0</v>
      </c>
      <c r="CX48" s="117">
        <v>0</v>
      </c>
      <c r="CY48" s="117">
        <v>0</v>
      </c>
      <c r="CZ48" s="117">
        <v>0</v>
      </c>
      <c r="DA48" s="117">
        <v>0</v>
      </c>
      <c r="DB48" s="117">
        <v>0</v>
      </c>
      <c r="DC48" s="117">
        <v>0</v>
      </c>
      <c r="DD48" s="117">
        <v>0</v>
      </c>
      <c r="DE48" s="117">
        <v>0</v>
      </c>
      <c r="DF48" s="117">
        <v>0</v>
      </c>
      <c r="DG48" s="117">
        <v>0</v>
      </c>
      <c r="DH48" s="117">
        <v>0</v>
      </c>
      <c r="DI48" s="117">
        <v>0</v>
      </c>
      <c r="DJ48" s="117">
        <v>0</v>
      </c>
      <c r="DK48" s="117">
        <v>0</v>
      </c>
      <c r="DL48" s="117">
        <v>0</v>
      </c>
      <c r="DM48" s="117">
        <v>0</v>
      </c>
      <c r="DN48" s="117">
        <v>0</v>
      </c>
      <c r="DO48" s="117">
        <v>0</v>
      </c>
      <c r="DP48" s="433"/>
      <c r="DQ48" s="433"/>
      <c r="DR48" s="433"/>
      <c r="DS48" s="433"/>
      <c r="DT48" s="433"/>
      <c r="DU48" s="433"/>
      <c r="DV48" s="433"/>
      <c r="DW48" s="433">
        <v>16.64</v>
      </c>
      <c r="DX48" s="433">
        <v>3.6608000000000001</v>
      </c>
      <c r="DY48" s="433">
        <v>1.1487879858250001</v>
      </c>
      <c r="DZ48" s="433">
        <v>0</v>
      </c>
      <c r="EA48" s="433">
        <v>9.4659967999999992</v>
      </c>
      <c r="EB48" s="433">
        <v>3.24026244140232</v>
      </c>
      <c r="EC48" s="433">
        <v>34.155847227227298</v>
      </c>
      <c r="ED48" s="117">
        <v>0</v>
      </c>
      <c r="EE48" s="117">
        <v>0</v>
      </c>
      <c r="EF48" s="117">
        <v>0</v>
      </c>
      <c r="EG48" s="117">
        <v>0</v>
      </c>
      <c r="EH48" s="117">
        <v>0</v>
      </c>
      <c r="EI48" s="117">
        <v>0</v>
      </c>
      <c r="EJ48" s="117">
        <v>0</v>
      </c>
      <c r="EK48" s="433">
        <v>14.84</v>
      </c>
      <c r="EL48" s="433">
        <v>3.2648000000000001</v>
      </c>
      <c r="EM48" s="433">
        <v>1.0246344785999999</v>
      </c>
      <c r="EN48" s="433">
        <v>0</v>
      </c>
      <c r="EO48" s="433">
        <v>8.4420307999999995</v>
      </c>
      <c r="EP48" s="433">
        <v>2.8897652758500652</v>
      </c>
      <c r="EQ48" s="433">
        <v>30.461230554450051</v>
      </c>
      <c r="ER48" s="117">
        <v>0</v>
      </c>
      <c r="ES48" s="117">
        <v>0</v>
      </c>
      <c r="ET48" s="117">
        <v>0</v>
      </c>
      <c r="EU48" s="117">
        <v>0</v>
      </c>
      <c r="EV48" s="117">
        <v>0</v>
      </c>
      <c r="EW48" s="117">
        <v>0</v>
      </c>
      <c r="EX48" s="117">
        <v>0</v>
      </c>
      <c r="EY48" s="117">
        <v>0</v>
      </c>
      <c r="EZ48" s="117">
        <v>0</v>
      </c>
      <c r="FA48" s="117">
        <v>0</v>
      </c>
      <c r="FB48" s="117">
        <v>0</v>
      </c>
      <c r="FC48" s="117">
        <v>0</v>
      </c>
      <c r="FD48" s="117">
        <v>0</v>
      </c>
      <c r="FE48" s="171">
        <v>83.25588333333333</v>
      </c>
      <c r="FF48" s="194">
        <f t="shared" si="8"/>
        <v>238.04489129692683</v>
      </c>
      <c r="FG48" s="195">
        <f t="shared" si="11"/>
        <v>0</v>
      </c>
      <c r="FH48" s="196">
        <f t="shared" si="12"/>
        <v>0</v>
      </c>
      <c r="FI48" s="202">
        <f t="shared" si="13"/>
        <v>285.6538695563122</v>
      </c>
      <c r="FJ48" s="203">
        <f t="shared" si="14"/>
        <v>0</v>
      </c>
      <c r="FK48" s="204">
        <f t="shared" si="15"/>
        <v>0</v>
      </c>
      <c r="FL48" s="214">
        <v>0.05</v>
      </c>
      <c r="FM48" s="211">
        <f t="shared" si="16"/>
        <v>14.282693477815611</v>
      </c>
      <c r="FN48" s="212">
        <f t="shared" si="17"/>
        <v>0</v>
      </c>
      <c r="FO48" s="213">
        <f t="shared" si="18"/>
        <v>0</v>
      </c>
      <c r="FP48" s="219">
        <f t="shared" si="19"/>
        <v>299.9365630341278</v>
      </c>
      <c r="FQ48" s="220">
        <f t="shared" si="20"/>
        <v>0</v>
      </c>
      <c r="FR48" s="223">
        <f t="shared" si="21"/>
        <v>0</v>
      </c>
      <c r="FS48" s="228">
        <f t="shared" si="22"/>
        <v>2.341425160297641</v>
      </c>
      <c r="FT48" s="229"/>
      <c r="FU48" s="244">
        <f t="shared" si="23"/>
        <v>2.341425160297641</v>
      </c>
      <c r="FV48" s="245">
        <f t="shared" si="24"/>
        <v>299.9365630341278</v>
      </c>
      <c r="FW48" s="252">
        <v>1.4028</v>
      </c>
      <c r="FX48" s="257"/>
      <c r="FY48" s="261">
        <f t="shared" si="25"/>
        <v>1.6691083264169098</v>
      </c>
      <c r="FZ48" s="253"/>
      <c r="GA48" s="92"/>
      <c r="GB48" s="68" t="s">
        <v>1163</v>
      </c>
      <c r="GC48" s="85" t="s">
        <v>2362</v>
      </c>
      <c r="GD48" s="85" t="str">
        <f t="shared" si="26"/>
        <v>№2/94 від 20.02.2019</v>
      </c>
      <c r="GE48" s="85" t="s">
        <v>2402</v>
      </c>
      <c r="GF48" s="431">
        <v>1</v>
      </c>
      <c r="GG48" s="431">
        <v>1</v>
      </c>
    </row>
    <row r="49" spans="1:189" ht="15" hidden="1" customHeight="1" x14ac:dyDescent="0.25">
      <c r="A49" s="66" t="s">
        <v>142</v>
      </c>
      <c r="B49" s="155">
        <v>1</v>
      </c>
      <c r="C49" s="141">
        <f t="shared" si="9"/>
        <v>245.6</v>
      </c>
      <c r="D49" s="168">
        <v>245.6</v>
      </c>
      <c r="E49" s="168">
        <v>0</v>
      </c>
      <c r="F49" s="234"/>
      <c r="G49" s="235">
        <v>0</v>
      </c>
      <c r="H49" s="162">
        <f t="shared" si="10"/>
        <v>33.74</v>
      </c>
      <c r="I49" s="117">
        <v>0</v>
      </c>
      <c r="J49" s="117">
        <v>0</v>
      </c>
      <c r="K49" s="117">
        <v>0</v>
      </c>
      <c r="L49" s="117">
        <v>0</v>
      </c>
      <c r="M49" s="117">
        <v>0</v>
      </c>
      <c r="N49" s="117">
        <v>0</v>
      </c>
      <c r="O49" s="117">
        <v>0</v>
      </c>
      <c r="P49" s="117">
        <v>0</v>
      </c>
      <c r="Q49" s="117">
        <v>0</v>
      </c>
      <c r="R49" s="117">
        <v>0</v>
      </c>
      <c r="S49" s="117">
        <v>0</v>
      </c>
      <c r="T49" s="117">
        <v>0</v>
      </c>
      <c r="U49" s="117">
        <v>0</v>
      </c>
      <c r="V49" s="117">
        <v>0</v>
      </c>
      <c r="W49" s="117">
        <v>0</v>
      </c>
      <c r="X49" s="117">
        <v>0</v>
      </c>
      <c r="Y49" s="117">
        <v>0</v>
      </c>
      <c r="Z49" s="117">
        <v>0</v>
      </c>
      <c r="AA49" s="117">
        <v>0</v>
      </c>
      <c r="AB49" s="117">
        <v>0</v>
      </c>
      <c r="AC49" s="117">
        <v>0</v>
      </c>
      <c r="AD49" s="117">
        <v>0</v>
      </c>
      <c r="AE49" s="117">
        <v>0</v>
      </c>
      <c r="AF49" s="117">
        <v>0</v>
      </c>
      <c r="AG49" s="117">
        <v>0</v>
      </c>
      <c r="AH49" s="117">
        <v>0</v>
      </c>
      <c r="AI49" s="117">
        <v>0</v>
      </c>
      <c r="AJ49" s="117">
        <v>0</v>
      </c>
      <c r="AK49" s="117">
        <v>0</v>
      </c>
      <c r="AL49" s="117">
        <v>0</v>
      </c>
      <c r="AM49" s="117">
        <v>0</v>
      </c>
      <c r="AN49" s="117">
        <v>0</v>
      </c>
      <c r="AO49" s="117">
        <v>0</v>
      </c>
      <c r="AP49" s="117">
        <v>0</v>
      </c>
      <c r="AQ49" s="117">
        <v>0</v>
      </c>
      <c r="AR49" s="117">
        <v>0</v>
      </c>
      <c r="AS49" s="117">
        <v>0</v>
      </c>
      <c r="AT49" s="117">
        <v>0</v>
      </c>
      <c r="AU49" s="117">
        <v>0</v>
      </c>
      <c r="AV49" s="117">
        <v>0</v>
      </c>
      <c r="AW49" s="117">
        <v>0</v>
      </c>
      <c r="AX49" s="117">
        <v>33.74</v>
      </c>
      <c r="AY49" s="117"/>
      <c r="AZ49" s="117"/>
      <c r="BA49" s="117"/>
      <c r="BB49" s="117"/>
      <c r="BC49" s="117"/>
      <c r="BD49" s="117"/>
      <c r="BE49" s="117">
        <v>0</v>
      </c>
      <c r="BF49" s="117">
        <v>0</v>
      </c>
      <c r="BG49" s="117">
        <v>0</v>
      </c>
      <c r="BH49" s="117">
        <v>0</v>
      </c>
      <c r="BI49" s="117">
        <v>0</v>
      </c>
      <c r="BJ49" s="117">
        <v>0</v>
      </c>
      <c r="BK49" s="117">
        <v>0</v>
      </c>
      <c r="BL49" s="117">
        <v>6.39</v>
      </c>
      <c r="BM49" s="117">
        <v>1.4057999999999999</v>
      </c>
      <c r="BN49" s="117">
        <v>0.1530223775</v>
      </c>
      <c r="BO49" s="117">
        <v>3.6350793000000001</v>
      </c>
      <c r="BP49" s="117">
        <v>1.21410873481878</v>
      </c>
      <c r="BQ49" s="117">
        <v>12.798010412318799</v>
      </c>
      <c r="BR49" s="117">
        <v>76.769066666666035</v>
      </c>
      <c r="BS49" s="117">
        <v>16.8891946666667</v>
      </c>
      <c r="BT49" s="117">
        <v>99.915451601749993</v>
      </c>
      <c r="BU49" s="117">
        <v>0</v>
      </c>
      <c r="BV49" s="117">
        <v>43.671618954666599</v>
      </c>
      <c r="BW49" s="117">
        <v>24.865683235364699</v>
      </c>
      <c r="BX49" s="117">
        <v>262.11101512511402</v>
      </c>
      <c r="BY49" s="117">
        <v>3.6757601940257398</v>
      </c>
      <c r="BZ49" s="117">
        <v>0</v>
      </c>
      <c r="CA49" s="117">
        <v>0</v>
      </c>
      <c r="CB49" s="117">
        <v>0</v>
      </c>
      <c r="CC49" s="117">
        <v>0</v>
      </c>
      <c r="CD49" s="117">
        <v>0</v>
      </c>
      <c r="CE49" s="117">
        <v>0</v>
      </c>
      <c r="CF49" s="117">
        <v>0</v>
      </c>
      <c r="CG49" s="117">
        <v>0</v>
      </c>
      <c r="CH49" s="117">
        <v>0</v>
      </c>
      <c r="CI49" s="117">
        <v>0</v>
      </c>
      <c r="CJ49" s="117">
        <v>0</v>
      </c>
      <c r="CK49" s="117">
        <v>0</v>
      </c>
      <c r="CL49" s="117">
        <v>0</v>
      </c>
      <c r="CM49" s="117">
        <v>0</v>
      </c>
      <c r="CN49" s="117">
        <v>0</v>
      </c>
      <c r="CO49" s="117">
        <v>0</v>
      </c>
      <c r="CP49" s="117">
        <v>0</v>
      </c>
      <c r="CQ49" s="117">
        <v>0</v>
      </c>
      <c r="CR49" s="117">
        <v>0</v>
      </c>
      <c r="CS49" s="117">
        <v>0</v>
      </c>
      <c r="CT49" s="117">
        <v>0</v>
      </c>
      <c r="CU49" s="117">
        <v>0</v>
      </c>
      <c r="CV49" s="117">
        <v>0</v>
      </c>
      <c r="CW49" s="117">
        <v>0</v>
      </c>
      <c r="CX49" s="117">
        <v>0</v>
      </c>
      <c r="CY49" s="117">
        <v>0</v>
      </c>
      <c r="CZ49" s="117">
        <v>0</v>
      </c>
      <c r="DA49" s="117">
        <v>0</v>
      </c>
      <c r="DB49" s="117">
        <v>0</v>
      </c>
      <c r="DC49" s="117">
        <v>0</v>
      </c>
      <c r="DD49" s="117">
        <v>0</v>
      </c>
      <c r="DE49" s="117">
        <v>0</v>
      </c>
      <c r="DF49" s="117">
        <v>0</v>
      </c>
      <c r="DG49" s="117">
        <v>0</v>
      </c>
      <c r="DH49" s="117">
        <v>0</v>
      </c>
      <c r="DI49" s="117">
        <v>0</v>
      </c>
      <c r="DJ49" s="117">
        <v>0</v>
      </c>
      <c r="DK49" s="117">
        <v>0</v>
      </c>
      <c r="DL49" s="117">
        <v>0</v>
      </c>
      <c r="DM49" s="117">
        <v>0</v>
      </c>
      <c r="DN49" s="117">
        <v>0</v>
      </c>
      <c r="DO49" s="117">
        <v>0</v>
      </c>
      <c r="DP49" s="117">
        <v>1.6</v>
      </c>
      <c r="DQ49" s="117">
        <v>0.35199999999999998</v>
      </c>
      <c r="DR49" s="117">
        <v>0.46485988586791899</v>
      </c>
      <c r="DS49" s="117">
        <v>0</v>
      </c>
      <c r="DT49" s="117">
        <v>0.910192</v>
      </c>
      <c r="DU49" s="117">
        <v>0.348708308157817</v>
      </c>
      <c r="DV49" s="117">
        <v>3.6757601940257398</v>
      </c>
      <c r="DW49" s="117">
        <v>20.6</v>
      </c>
      <c r="DX49" s="117">
        <v>4.532</v>
      </c>
      <c r="DY49" s="117">
        <v>1.4221219918500001</v>
      </c>
      <c r="DZ49" s="117">
        <v>0</v>
      </c>
      <c r="EA49" s="117">
        <v>11.718722</v>
      </c>
      <c r="EB49" s="117">
        <v>4.0113767787857997</v>
      </c>
      <c r="EC49" s="117">
        <v>42.284220770635798</v>
      </c>
      <c r="ED49" s="117">
        <v>0</v>
      </c>
      <c r="EE49" s="117">
        <v>0</v>
      </c>
      <c r="EF49" s="117">
        <v>0</v>
      </c>
      <c r="EG49" s="117">
        <v>0</v>
      </c>
      <c r="EH49" s="117">
        <v>0</v>
      </c>
      <c r="EI49" s="117">
        <v>0</v>
      </c>
      <c r="EJ49" s="117">
        <v>0</v>
      </c>
      <c r="EK49" s="117">
        <v>18.37</v>
      </c>
      <c r="EL49" s="117">
        <v>4.0414000000000003</v>
      </c>
      <c r="EM49" s="117">
        <v>1.2685249651249999</v>
      </c>
      <c r="EN49" s="117">
        <v>0</v>
      </c>
      <c r="EO49" s="117">
        <v>10.4501419</v>
      </c>
      <c r="EP49" s="117">
        <v>3.5771723081337501</v>
      </c>
      <c r="EQ49" s="117">
        <v>37.707239173258699</v>
      </c>
      <c r="ER49" s="117">
        <v>0</v>
      </c>
      <c r="ES49" s="117">
        <v>0</v>
      </c>
      <c r="ET49" s="117">
        <v>0</v>
      </c>
      <c r="EU49" s="117">
        <v>0</v>
      </c>
      <c r="EV49" s="117">
        <v>0</v>
      </c>
      <c r="EW49" s="117">
        <v>0</v>
      </c>
      <c r="EX49" s="117">
        <v>0</v>
      </c>
      <c r="EY49" s="117">
        <v>0</v>
      </c>
      <c r="EZ49" s="117">
        <v>0</v>
      </c>
      <c r="FA49" s="117">
        <v>0</v>
      </c>
      <c r="FB49" s="117">
        <v>0</v>
      </c>
      <c r="FC49" s="117">
        <v>0</v>
      </c>
      <c r="FD49" s="117">
        <v>0</v>
      </c>
      <c r="FE49" s="171">
        <v>81.844766666666672</v>
      </c>
      <c r="FF49" s="194">
        <f t="shared" si="8"/>
        <v>474.16101234201966</v>
      </c>
      <c r="FG49" s="195">
        <f t="shared" si="11"/>
        <v>0</v>
      </c>
      <c r="FH49" s="196">
        <f t="shared" si="12"/>
        <v>0</v>
      </c>
      <c r="FI49" s="202">
        <f t="shared" si="13"/>
        <v>568.99321481042352</v>
      </c>
      <c r="FJ49" s="203">
        <f t="shared" si="14"/>
        <v>0</v>
      </c>
      <c r="FK49" s="204">
        <f t="shared" si="15"/>
        <v>0</v>
      </c>
      <c r="FL49" s="214">
        <v>0.05</v>
      </c>
      <c r="FM49" s="211">
        <f t="shared" si="16"/>
        <v>28.449660740521178</v>
      </c>
      <c r="FN49" s="212">
        <f t="shared" si="17"/>
        <v>0</v>
      </c>
      <c r="FO49" s="213">
        <f t="shared" si="18"/>
        <v>0</v>
      </c>
      <c r="FP49" s="219">
        <f t="shared" si="19"/>
        <v>597.44287555094468</v>
      </c>
      <c r="FQ49" s="220">
        <f t="shared" si="20"/>
        <v>0</v>
      </c>
      <c r="FR49" s="223">
        <f t="shared" si="21"/>
        <v>0</v>
      </c>
      <c r="FS49" s="228">
        <f t="shared" si="22"/>
        <v>2.432584998171599</v>
      </c>
      <c r="FT49" s="229"/>
      <c r="FU49" s="244">
        <f t="shared" si="23"/>
        <v>2.432584998171599</v>
      </c>
      <c r="FV49" s="245">
        <f t="shared" si="24"/>
        <v>597.44287555094468</v>
      </c>
      <c r="FW49" s="252">
        <v>1.5492999999999999</v>
      </c>
      <c r="FX49" s="257"/>
      <c r="FY49" s="261">
        <f t="shared" si="25"/>
        <v>1.5701187621323174</v>
      </c>
      <c r="FZ49" s="253"/>
      <c r="GA49" s="92"/>
      <c r="GB49" s="68" t="s">
        <v>1164</v>
      </c>
      <c r="GC49" s="85" t="s">
        <v>2362</v>
      </c>
      <c r="GD49" s="85" t="str">
        <f t="shared" si="26"/>
        <v>№2/95 від 20.02.2019</v>
      </c>
      <c r="GE49" s="85" t="s">
        <v>2403</v>
      </c>
      <c r="GF49" s="431">
        <v>1</v>
      </c>
      <c r="GG49" s="431">
        <v>1</v>
      </c>
    </row>
    <row r="50" spans="1:189" ht="15" hidden="1" customHeight="1" x14ac:dyDescent="0.25">
      <c r="A50" s="66" t="s">
        <v>143</v>
      </c>
      <c r="B50" s="155">
        <v>1</v>
      </c>
      <c r="C50" s="141">
        <f t="shared" si="9"/>
        <v>325.08</v>
      </c>
      <c r="D50" s="168">
        <v>266.68</v>
      </c>
      <c r="E50" s="168">
        <v>0</v>
      </c>
      <c r="F50" s="234"/>
      <c r="G50" s="235">
        <v>58.4</v>
      </c>
      <c r="H50" s="162">
        <f t="shared" si="10"/>
        <v>37.5</v>
      </c>
      <c r="I50" s="117">
        <v>0</v>
      </c>
      <c r="J50" s="117">
        <v>0</v>
      </c>
      <c r="K50" s="117">
        <v>0</v>
      </c>
      <c r="L50" s="117">
        <v>0</v>
      </c>
      <c r="M50" s="117">
        <v>0</v>
      </c>
      <c r="N50" s="117">
        <v>0</v>
      </c>
      <c r="O50" s="117">
        <v>0</v>
      </c>
      <c r="P50" s="117">
        <v>0</v>
      </c>
      <c r="Q50" s="117">
        <v>0</v>
      </c>
      <c r="R50" s="117">
        <v>0</v>
      </c>
      <c r="S50" s="117">
        <v>0</v>
      </c>
      <c r="T50" s="117">
        <v>0</v>
      </c>
      <c r="U50" s="117">
        <v>0</v>
      </c>
      <c r="V50" s="117">
        <v>0</v>
      </c>
      <c r="W50" s="117">
        <v>0</v>
      </c>
      <c r="X50" s="117">
        <v>0</v>
      </c>
      <c r="Y50" s="117">
        <v>0</v>
      </c>
      <c r="Z50" s="117">
        <v>0</v>
      </c>
      <c r="AA50" s="117">
        <v>0</v>
      </c>
      <c r="AB50" s="117">
        <v>0</v>
      </c>
      <c r="AC50" s="117">
        <v>0</v>
      </c>
      <c r="AD50" s="117">
        <v>0</v>
      </c>
      <c r="AE50" s="117">
        <v>0</v>
      </c>
      <c r="AF50" s="117">
        <v>0</v>
      </c>
      <c r="AG50" s="117">
        <v>0</v>
      </c>
      <c r="AH50" s="117">
        <v>0</v>
      </c>
      <c r="AI50" s="117">
        <v>0</v>
      </c>
      <c r="AJ50" s="117">
        <v>0</v>
      </c>
      <c r="AK50" s="117">
        <v>0</v>
      </c>
      <c r="AL50" s="117">
        <v>0</v>
      </c>
      <c r="AM50" s="117">
        <v>0</v>
      </c>
      <c r="AN50" s="117">
        <v>0</v>
      </c>
      <c r="AO50" s="117">
        <v>0</v>
      </c>
      <c r="AP50" s="117">
        <v>0</v>
      </c>
      <c r="AQ50" s="117">
        <v>0</v>
      </c>
      <c r="AR50" s="117">
        <v>0</v>
      </c>
      <c r="AS50" s="117">
        <v>0</v>
      </c>
      <c r="AT50" s="117">
        <v>0</v>
      </c>
      <c r="AU50" s="117">
        <v>0</v>
      </c>
      <c r="AV50" s="117">
        <v>0</v>
      </c>
      <c r="AW50" s="117">
        <v>0</v>
      </c>
      <c r="AX50" s="117">
        <v>37.5</v>
      </c>
      <c r="AY50" s="117"/>
      <c r="AZ50" s="117"/>
      <c r="BA50" s="117"/>
      <c r="BB50" s="117"/>
      <c r="BC50" s="117"/>
      <c r="BD50" s="117"/>
      <c r="BE50" s="117">
        <v>0</v>
      </c>
      <c r="BF50" s="117">
        <v>0</v>
      </c>
      <c r="BG50" s="117">
        <v>0</v>
      </c>
      <c r="BH50" s="117">
        <v>0</v>
      </c>
      <c r="BI50" s="117">
        <v>0</v>
      </c>
      <c r="BJ50" s="117">
        <v>0</v>
      </c>
      <c r="BK50" s="117">
        <v>0</v>
      </c>
      <c r="BL50" s="117">
        <v>10.5</v>
      </c>
      <c r="BM50" s="117">
        <v>2.31</v>
      </c>
      <c r="BN50" s="117">
        <v>0.24524402749999999</v>
      </c>
      <c r="BO50" s="117">
        <v>5.9731350000000001</v>
      </c>
      <c r="BP50" s="117">
        <v>1.99436440587228</v>
      </c>
      <c r="BQ50" s="117">
        <v>21.022743433372298</v>
      </c>
      <c r="BR50" s="117">
        <v>68.363511111111322</v>
      </c>
      <c r="BS50" s="117">
        <v>15.0399724444444</v>
      </c>
      <c r="BT50" s="117">
        <v>74.892808896462299</v>
      </c>
      <c r="BU50" s="117">
        <v>0</v>
      </c>
      <c r="BV50" s="117">
        <v>38.889950565777802</v>
      </c>
      <c r="BW50" s="117">
        <v>20.6670901306952</v>
      </c>
      <c r="BX50" s="117">
        <v>217.853333148491</v>
      </c>
      <c r="BY50" s="117">
        <v>5.1893988111809799</v>
      </c>
      <c r="BZ50" s="117">
        <v>0</v>
      </c>
      <c r="CA50" s="117">
        <v>0</v>
      </c>
      <c r="CB50" s="117">
        <v>0</v>
      </c>
      <c r="CC50" s="117">
        <v>0</v>
      </c>
      <c r="CD50" s="117">
        <v>0</v>
      </c>
      <c r="CE50" s="117">
        <v>0</v>
      </c>
      <c r="CF50" s="117">
        <v>0</v>
      </c>
      <c r="CG50" s="117">
        <v>0</v>
      </c>
      <c r="CH50" s="117">
        <v>0</v>
      </c>
      <c r="CI50" s="117">
        <v>0</v>
      </c>
      <c r="CJ50" s="117">
        <v>0</v>
      </c>
      <c r="CK50" s="117">
        <v>0</v>
      </c>
      <c r="CL50" s="117">
        <v>0</v>
      </c>
      <c r="CM50" s="117">
        <v>0</v>
      </c>
      <c r="CN50" s="117">
        <v>0</v>
      </c>
      <c r="CO50" s="117">
        <v>0</v>
      </c>
      <c r="CP50" s="117">
        <v>0</v>
      </c>
      <c r="CQ50" s="117">
        <v>0</v>
      </c>
      <c r="CR50" s="117">
        <v>0</v>
      </c>
      <c r="CS50" s="117">
        <v>0</v>
      </c>
      <c r="CT50" s="117">
        <v>0</v>
      </c>
      <c r="CU50" s="117">
        <v>0</v>
      </c>
      <c r="CV50" s="117">
        <v>0</v>
      </c>
      <c r="CW50" s="117">
        <v>0</v>
      </c>
      <c r="CX50" s="117">
        <v>0</v>
      </c>
      <c r="CY50" s="117">
        <v>0</v>
      </c>
      <c r="CZ50" s="117">
        <v>0</v>
      </c>
      <c r="DA50" s="117">
        <v>0</v>
      </c>
      <c r="DB50" s="117">
        <v>0</v>
      </c>
      <c r="DC50" s="117">
        <v>0</v>
      </c>
      <c r="DD50" s="117">
        <v>0</v>
      </c>
      <c r="DE50" s="117">
        <v>0</v>
      </c>
      <c r="DF50" s="117">
        <v>0</v>
      </c>
      <c r="DG50" s="117">
        <v>0</v>
      </c>
      <c r="DH50" s="117">
        <v>0</v>
      </c>
      <c r="DI50" s="117">
        <v>0</v>
      </c>
      <c r="DJ50" s="117">
        <v>0</v>
      </c>
      <c r="DK50" s="117">
        <v>0</v>
      </c>
      <c r="DL50" s="117">
        <v>0</v>
      </c>
      <c r="DM50" s="117">
        <v>0</v>
      </c>
      <c r="DN50" s="117">
        <v>0</v>
      </c>
      <c r="DO50" s="117">
        <v>0</v>
      </c>
      <c r="DP50" s="117">
        <v>2.2599999999999998</v>
      </c>
      <c r="DQ50" s="117">
        <v>0.49719999999999998</v>
      </c>
      <c r="DR50" s="117">
        <v>0.654249962399851</v>
      </c>
      <c r="DS50" s="117">
        <v>0</v>
      </c>
      <c r="DT50" s="117">
        <v>1.2856462</v>
      </c>
      <c r="DU50" s="117">
        <v>0.492302648781128</v>
      </c>
      <c r="DV50" s="117">
        <v>5.1893988111809799</v>
      </c>
      <c r="DW50" s="117">
        <v>36.450000000000003</v>
      </c>
      <c r="DX50" s="117">
        <v>8.0190000000000001</v>
      </c>
      <c r="DY50" s="117">
        <v>2.5164394666000001</v>
      </c>
      <c r="DZ50" s="117">
        <v>0</v>
      </c>
      <c r="EA50" s="117">
        <v>20.735311500000002</v>
      </c>
      <c r="EB50" s="117">
        <v>7.0978119088093496</v>
      </c>
      <c r="EC50" s="117">
        <v>74.818562875409299</v>
      </c>
      <c r="ED50" s="117">
        <v>0</v>
      </c>
      <c r="EE50" s="117">
        <v>0</v>
      </c>
      <c r="EF50" s="117">
        <v>0</v>
      </c>
      <c r="EG50" s="117">
        <v>0</v>
      </c>
      <c r="EH50" s="117">
        <v>0</v>
      </c>
      <c r="EI50" s="117">
        <v>0</v>
      </c>
      <c r="EJ50" s="117">
        <v>0</v>
      </c>
      <c r="EK50" s="117">
        <v>32.51</v>
      </c>
      <c r="EL50" s="117">
        <v>7.1521999999999997</v>
      </c>
      <c r="EM50" s="117">
        <v>2.2440869112250001</v>
      </c>
      <c r="EN50" s="117">
        <v>0</v>
      </c>
      <c r="EO50" s="117">
        <v>18.493963699999998</v>
      </c>
      <c r="EP50" s="117">
        <v>6.33055026656249</v>
      </c>
      <c r="EQ50" s="117">
        <v>66.730800877787502</v>
      </c>
      <c r="ER50" s="117">
        <v>0</v>
      </c>
      <c r="ES50" s="117">
        <v>0</v>
      </c>
      <c r="ET50" s="117">
        <v>0</v>
      </c>
      <c r="EU50" s="117">
        <v>0</v>
      </c>
      <c r="EV50" s="117">
        <v>0</v>
      </c>
      <c r="EW50" s="117">
        <v>0</v>
      </c>
      <c r="EX50" s="117">
        <v>0</v>
      </c>
      <c r="EY50" s="117">
        <v>0</v>
      </c>
      <c r="EZ50" s="117">
        <v>0</v>
      </c>
      <c r="FA50" s="117">
        <v>0</v>
      </c>
      <c r="FB50" s="117">
        <v>0</v>
      </c>
      <c r="FC50" s="117">
        <v>0</v>
      </c>
      <c r="FD50" s="117">
        <v>0</v>
      </c>
      <c r="FE50" s="171">
        <v>83.25588333333333</v>
      </c>
      <c r="FF50" s="194">
        <f t="shared" si="8"/>
        <v>506.37072247957434</v>
      </c>
      <c r="FG50" s="195">
        <f t="shared" si="11"/>
        <v>0</v>
      </c>
      <c r="FH50" s="196">
        <f t="shared" si="12"/>
        <v>0</v>
      </c>
      <c r="FI50" s="202">
        <f t="shared" si="13"/>
        <v>607.64486697548921</v>
      </c>
      <c r="FJ50" s="203">
        <f t="shared" si="14"/>
        <v>0</v>
      </c>
      <c r="FK50" s="204">
        <f t="shared" si="15"/>
        <v>0</v>
      </c>
      <c r="FL50" s="214">
        <v>0.05</v>
      </c>
      <c r="FM50" s="211">
        <f t="shared" si="16"/>
        <v>30.382243348774463</v>
      </c>
      <c r="FN50" s="212">
        <f t="shared" si="17"/>
        <v>0</v>
      </c>
      <c r="FO50" s="213">
        <f t="shared" si="18"/>
        <v>0</v>
      </c>
      <c r="FP50" s="219">
        <f t="shared" si="19"/>
        <v>638.02711032426362</v>
      </c>
      <c r="FQ50" s="220">
        <f t="shared" si="20"/>
        <v>0</v>
      </c>
      <c r="FR50" s="223">
        <f t="shared" si="21"/>
        <v>0</v>
      </c>
      <c r="FS50" s="228">
        <f t="shared" si="22"/>
        <v>1.9626772189130788</v>
      </c>
      <c r="FT50" s="229"/>
      <c r="FU50" s="244">
        <f t="shared" si="23"/>
        <v>1.9626772189130788</v>
      </c>
      <c r="FV50" s="245">
        <f t="shared" si="24"/>
        <v>638.02711032426362</v>
      </c>
      <c r="FW50" s="252">
        <v>1.4359</v>
      </c>
      <c r="FX50" s="257"/>
      <c r="FY50" s="261">
        <f t="shared" si="25"/>
        <v>1.3668620509179461</v>
      </c>
      <c r="FZ50" s="253"/>
      <c r="GA50" s="92"/>
      <c r="GB50" s="68" t="s">
        <v>1165</v>
      </c>
      <c r="GC50" s="85" t="s">
        <v>2362</v>
      </c>
      <c r="GD50" s="85" t="str">
        <f t="shared" si="26"/>
        <v>№2/96 від 20.02.2019</v>
      </c>
      <c r="GE50" s="85" t="s">
        <v>2404</v>
      </c>
      <c r="GF50" s="431">
        <v>1</v>
      </c>
      <c r="GG50" s="431">
        <v>1</v>
      </c>
    </row>
    <row r="51" spans="1:189" ht="15" hidden="1" customHeight="1" x14ac:dyDescent="0.25">
      <c r="A51" s="66" t="s">
        <v>144</v>
      </c>
      <c r="B51" s="155">
        <v>1</v>
      </c>
      <c r="C51" s="141">
        <f t="shared" si="9"/>
        <v>282.8</v>
      </c>
      <c r="D51" s="168">
        <v>282.8</v>
      </c>
      <c r="E51" s="168">
        <v>0</v>
      </c>
      <c r="F51" s="234"/>
      <c r="G51" s="235">
        <v>0</v>
      </c>
      <c r="H51" s="162">
        <f t="shared" si="10"/>
        <v>17.18</v>
      </c>
      <c r="I51" s="117">
        <v>0</v>
      </c>
      <c r="J51" s="117">
        <v>0</v>
      </c>
      <c r="K51" s="117">
        <v>0</v>
      </c>
      <c r="L51" s="117">
        <v>0</v>
      </c>
      <c r="M51" s="117">
        <v>0</v>
      </c>
      <c r="N51" s="117">
        <v>0</v>
      </c>
      <c r="O51" s="117">
        <v>0</v>
      </c>
      <c r="P51" s="117">
        <v>0</v>
      </c>
      <c r="Q51" s="117">
        <v>0</v>
      </c>
      <c r="R51" s="117">
        <v>0</v>
      </c>
      <c r="S51" s="117">
        <v>0</v>
      </c>
      <c r="T51" s="117">
        <v>0</v>
      </c>
      <c r="U51" s="117">
        <v>0</v>
      </c>
      <c r="V51" s="117">
        <v>0</v>
      </c>
      <c r="W51" s="117">
        <v>0</v>
      </c>
      <c r="X51" s="117">
        <v>0</v>
      </c>
      <c r="Y51" s="117">
        <v>0</v>
      </c>
      <c r="Z51" s="117">
        <v>0</v>
      </c>
      <c r="AA51" s="117">
        <v>0</v>
      </c>
      <c r="AB51" s="117">
        <v>0</v>
      </c>
      <c r="AC51" s="117">
        <v>0</v>
      </c>
      <c r="AD51" s="117">
        <v>0</v>
      </c>
      <c r="AE51" s="117">
        <v>0</v>
      </c>
      <c r="AF51" s="117">
        <v>0</v>
      </c>
      <c r="AG51" s="117">
        <v>0</v>
      </c>
      <c r="AH51" s="117">
        <v>0</v>
      </c>
      <c r="AI51" s="117">
        <v>0</v>
      </c>
      <c r="AJ51" s="117">
        <v>0</v>
      </c>
      <c r="AK51" s="117">
        <v>0</v>
      </c>
      <c r="AL51" s="117">
        <v>0</v>
      </c>
      <c r="AM51" s="117">
        <v>0</v>
      </c>
      <c r="AN51" s="117">
        <v>0</v>
      </c>
      <c r="AO51" s="117">
        <v>0</v>
      </c>
      <c r="AP51" s="117">
        <v>0</v>
      </c>
      <c r="AQ51" s="117">
        <v>0</v>
      </c>
      <c r="AR51" s="117">
        <v>0</v>
      </c>
      <c r="AS51" s="117">
        <v>0</v>
      </c>
      <c r="AT51" s="117">
        <v>0</v>
      </c>
      <c r="AU51" s="117">
        <v>0</v>
      </c>
      <c r="AV51" s="117">
        <v>0</v>
      </c>
      <c r="AW51" s="117">
        <v>0</v>
      </c>
      <c r="AX51" s="117">
        <v>17.18</v>
      </c>
      <c r="AY51" s="117"/>
      <c r="AZ51" s="117"/>
      <c r="BA51" s="117"/>
      <c r="BB51" s="117"/>
      <c r="BC51" s="117"/>
      <c r="BD51" s="117"/>
      <c r="BE51" s="117">
        <v>0</v>
      </c>
      <c r="BF51" s="117">
        <v>0</v>
      </c>
      <c r="BG51" s="117">
        <v>0</v>
      </c>
      <c r="BH51" s="117">
        <v>0</v>
      </c>
      <c r="BI51" s="117">
        <v>0</v>
      </c>
      <c r="BJ51" s="117">
        <v>0</v>
      </c>
      <c r="BK51" s="117">
        <v>0</v>
      </c>
      <c r="BL51" s="117">
        <v>5.22</v>
      </c>
      <c r="BM51" s="117">
        <v>1.1484000000000001</v>
      </c>
      <c r="BN51" s="117">
        <v>0.120370619166667</v>
      </c>
      <c r="BO51" s="117">
        <v>2.9695014</v>
      </c>
      <c r="BP51" s="117">
        <v>0.99132149032885897</v>
      </c>
      <c r="BQ51" s="117">
        <v>10.4495935094955</v>
      </c>
      <c r="BR51" s="433">
        <v>55.834382222221599</v>
      </c>
      <c r="BS51" s="433">
        <v>12.28356408888888</v>
      </c>
      <c r="BT51" s="433">
        <v>75.986372147036718</v>
      </c>
      <c r="BU51" s="433">
        <v>0</v>
      </c>
      <c r="BV51" s="433">
        <v>31.762505014755444</v>
      </c>
      <c r="BW51" s="433">
        <v>18.43260176819496</v>
      </c>
      <c r="BX51" s="433">
        <v>194.29942524109762</v>
      </c>
      <c r="BY51" s="117">
        <v>4.3637703830349901</v>
      </c>
      <c r="BZ51" s="117">
        <v>0</v>
      </c>
      <c r="CA51" s="117">
        <v>0</v>
      </c>
      <c r="CB51" s="117">
        <v>0</v>
      </c>
      <c r="CC51" s="117">
        <v>0</v>
      </c>
      <c r="CD51" s="117">
        <v>0</v>
      </c>
      <c r="CE51" s="117">
        <v>0</v>
      </c>
      <c r="CF51" s="117">
        <v>0</v>
      </c>
      <c r="CG51" s="117">
        <v>0</v>
      </c>
      <c r="CH51" s="117">
        <v>0</v>
      </c>
      <c r="CI51" s="117">
        <v>0</v>
      </c>
      <c r="CJ51" s="117">
        <v>0</v>
      </c>
      <c r="CK51" s="117">
        <v>0</v>
      </c>
      <c r="CL51" s="117">
        <v>0</v>
      </c>
      <c r="CM51" s="117">
        <v>0</v>
      </c>
      <c r="CN51" s="117">
        <v>0</v>
      </c>
      <c r="CO51" s="117">
        <v>0</v>
      </c>
      <c r="CP51" s="117">
        <v>0</v>
      </c>
      <c r="CQ51" s="117">
        <v>0</v>
      </c>
      <c r="CR51" s="117">
        <v>0</v>
      </c>
      <c r="CS51" s="117">
        <v>0</v>
      </c>
      <c r="CT51" s="117">
        <v>0</v>
      </c>
      <c r="CU51" s="117">
        <v>0</v>
      </c>
      <c r="CV51" s="117">
        <v>0</v>
      </c>
      <c r="CW51" s="117">
        <v>0</v>
      </c>
      <c r="CX51" s="117">
        <v>0</v>
      </c>
      <c r="CY51" s="117">
        <v>0</v>
      </c>
      <c r="CZ51" s="117">
        <v>0</v>
      </c>
      <c r="DA51" s="117">
        <v>0</v>
      </c>
      <c r="DB51" s="117">
        <v>0</v>
      </c>
      <c r="DC51" s="117">
        <v>0</v>
      </c>
      <c r="DD51" s="117">
        <v>0</v>
      </c>
      <c r="DE51" s="117">
        <v>0</v>
      </c>
      <c r="DF51" s="117">
        <v>0</v>
      </c>
      <c r="DG51" s="117">
        <v>0</v>
      </c>
      <c r="DH51" s="117">
        <v>0</v>
      </c>
      <c r="DI51" s="117">
        <v>0</v>
      </c>
      <c r="DJ51" s="117">
        <v>0</v>
      </c>
      <c r="DK51" s="117">
        <v>0</v>
      </c>
      <c r="DL51" s="117">
        <v>0</v>
      </c>
      <c r="DM51" s="117">
        <v>0</v>
      </c>
      <c r="DN51" s="117">
        <v>0</v>
      </c>
      <c r="DO51" s="117">
        <v>0</v>
      </c>
      <c r="DP51" s="117">
        <v>1.9</v>
      </c>
      <c r="DQ51" s="117">
        <v>0.41799999999999998</v>
      </c>
      <c r="DR51" s="117">
        <v>0.55093961867197905</v>
      </c>
      <c r="DS51" s="117">
        <v>0</v>
      </c>
      <c r="DT51" s="117">
        <v>1.0808530000000001</v>
      </c>
      <c r="DU51" s="117">
        <v>0.41397776436300998</v>
      </c>
      <c r="DV51" s="117">
        <v>4.3637703830349901</v>
      </c>
      <c r="DW51" s="117">
        <v>41.2</v>
      </c>
      <c r="DX51" s="117">
        <v>9.0640000000000001</v>
      </c>
      <c r="DY51" s="117">
        <v>2.8447347090249999</v>
      </c>
      <c r="DZ51" s="117">
        <v>0</v>
      </c>
      <c r="EA51" s="117">
        <v>23.437443999999999</v>
      </c>
      <c r="EB51" s="117">
        <v>8.0228049904929097</v>
      </c>
      <c r="EC51" s="117">
        <v>84.568983699517901</v>
      </c>
      <c r="ED51" s="117">
        <v>0</v>
      </c>
      <c r="EE51" s="117">
        <v>0</v>
      </c>
      <c r="EF51" s="117">
        <v>0</v>
      </c>
      <c r="EG51" s="117">
        <v>0</v>
      </c>
      <c r="EH51" s="117">
        <v>0</v>
      </c>
      <c r="EI51" s="117">
        <v>0</v>
      </c>
      <c r="EJ51" s="117">
        <v>0</v>
      </c>
      <c r="EK51" s="117">
        <v>36.75</v>
      </c>
      <c r="EL51" s="117">
        <v>8.0850000000000009</v>
      </c>
      <c r="EM51" s="117">
        <v>2.5370499302499998</v>
      </c>
      <c r="EN51" s="117">
        <v>0</v>
      </c>
      <c r="EO51" s="117">
        <v>20.905972500000001</v>
      </c>
      <c r="EP51" s="117">
        <v>7.1562195309145</v>
      </c>
      <c r="EQ51" s="117">
        <v>75.434241961164503</v>
      </c>
      <c r="ER51" s="117">
        <v>0</v>
      </c>
      <c r="ES51" s="117">
        <v>0</v>
      </c>
      <c r="ET51" s="117">
        <v>0</v>
      </c>
      <c r="EU51" s="117">
        <v>0</v>
      </c>
      <c r="EV51" s="117">
        <v>0</v>
      </c>
      <c r="EW51" s="117">
        <v>0</v>
      </c>
      <c r="EX51" s="117">
        <v>0</v>
      </c>
      <c r="EY51" s="117">
        <v>0</v>
      </c>
      <c r="EZ51" s="117">
        <v>0</v>
      </c>
      <c r="FA51" s="117">
        <v>0</v>
      </c>
      <c r="FB51" s="117">
        <v>0</v>
      </c>
      <c r="FC51" s="117">
        <v>0</v>
      </c>
      <c r="FD51" s="117">
        <v>0</v>
      </c>
      <c r="FE51" s="171">
        <v>79.198922916666675</v>
      </c>
      <c r="FF51" s="194">
        <f t="shared" si="8"/>
        <v>465.49493771097718</v>
      </c>
      <c r="FG51" s="195">
        <f t="shared" si="11"/>
        <v>0</v>
      </c>
      <c r="FH51" s="196">
        <f t="shared" si="12"/>
        <v>0</v>
      </c>
      <c r="FI51" s="202">
        <f t="shared" si="13"/>
        <v>558.59392525317264</v>
      </c>
      <c r="FJ51" s="203">
        <f t="shared" si="14"/>
        <v>0</v>
      </c>
      <c r="FK51" s="204">
        <f t="shared" si="15"/>
        <v>0</v>
      </c>
      <c r="FL51" s="214">
        <v>0.05</v>
      </c>
      <c r="FM51" s="211">
        <f t="shared" si="16"/>
        <v>27.929696262658634</v>
      </c>
      <c r="FN51" s="212">
        <f t="shared" si="17"/>
        <v>0</v>
      </c>
      <c r="FO51" s="213">
        <f t="shared" si="18"/>
        <v>0</v>
      </c>
      <c r="FP51" s="219">
        <f t="shared" si="19"/>
        <v>586.52362151583122</v>
      </c>
      <c r="FQ51" s="220">
        <f t="shared" si="20"/>
        <v>0</v>
      </c>
      <c r="FR51" s="223">
        <f t="shared" si="21"/>
        <v>0</v>
      </c>
      <c r="FS51" s="228">
        <f t="shared" si="22"/>
        <v>2.0739873462370269</v>
      </c>
      <c r="FT51" s="229"/>
      <c r="FU51" s="244">
        <f t="shared" si="23"/>
        <v>2.0739873462370269</v>
      </c>
      <c r="FV51" s="245">
        <f t="shared" si="24"/>
        <v>586.52362151583122</v>
      </c>
      <c r="FW51" s="252">
        <v>1.3361000000000001</v>
      </c>
      <c r="FX51" s="257"/>
      <c r="FY51" s="261">
        <f t="shared" si="25"/>
        <v>1.5522695503607715</v>
      </c>
      <c r="FZ51" s="253"/>
      <c r="GA51" s="92"/>
      <c r="GB51" s="68" t="s">
        <v>1166</v>
      </c>
      <c r="GC51" s="85" t="s">
        <v>2362</v>
      </c>
      <c r="GD51" s="85" t="str">
        <f t="shared" si="26"/>
        <v>№2/97 від 20.02.2019</v>
      </c>
      <c r="GE51" s="85" t="s">
        <v>2405</v>
      </c>
      <c r="GF51" s="431">
        <v>1</v>
      </c>
      <c r="GG51" s="431">
        <v>1</v>
      </c>
    </row>
    <row r="52" spans="1:189" ht="15" hidden="1" customHeight="1" x14ac:dyDescent="0.25">
      <c r="A52" s="66" t="s">
        <v>145</v>
      </c>
      <c r="B52" s="155">
        <v>1</v>
      </c>
      <c r="C52" s="141">
        <f t="shared" si="9"/>
        <v>151.6</v>
      </c>
      <c r="D52" s="168">
        <v>151.6</v>
      </c>
      <c r="E52" s="168">
        <v>0</v>
      </c>
      <c r="F52" s="234"/>
      <c r="G52" s="235">
        <v>0</v>
      </c>
      <c r="H52" s="162">
        <f t="shared" si="10"/>
        <v>19.34</v>
      </c>
      <c r="I52" s="117">
        <v>0</v>
      </c>
      <c r="J52" s="117">
        <v>0</v>
      </c>
      <c r="K52" s="117">
        <v>0</v>
      </c>
      <c r="L52" s="117">
        <v>0</v>
      </c>
      <c r="M52" s="117">
        <v>0</v>
      </c>
      <c r="N52" s="117">
        <v>0</v>
      </c>
      <c r="O52" s="117">
        <v>0</v>
      </c>
      <c r="P52" s="117">
        <v>0</v>
      </c>
      <c r="Q52" s="117">
        <v>0</v>
      </c>
      <c r="R52" s="117">
        <v>0</v>
      </c>
      <c r="S52" s="117">
        <v>0</v>
      </c>
      <c r="T52" s="117">
        <v>0</v>
      </c>
      <c r="U52" s="117">
        <v>0</v>
      </c>
      <c r="V52" s="117">
        <v>0</v>
      </c>
      <c r="W52" s="117">
        <v>0</v>
      </c>
      <c r="X52" s="117">
        <v>0</v>
      </c>
      <c r="Y52" s="117">
        <v>0</v>
      </c>
      <c r="Z52" s="117">
        <v>0</v>
      </c>
      <c r="AA52" s="117">
        <v>0</v>
      </c>
      <c r="AB52" s="117">
        <v>0</v>
      </c>
      <c r="AC52" s="117">
        <v>0</v>
      </c>
      <c r="AD52" s="117">
        <v>0</v>
      </c>
      <c r="AE52" s="117">
        <v>0</v>
      </c>
      <c r="AF52" s="117">
        <v>0</v>
      </c>
      <c r="AG52" s="117">
        <v>0</v>
      </c>
      <c r="AH52" s="117">
        <v>0</v>
      </c>
      <c r="AI52" s="117">
        <v>0</v>
      </c>
      <c r="AJ52" s="117">
        <v>0</v>
      </c>
      <c r="AK52" s="117">
        <v>0</v>
      </c>
      <c r="AL52" s="117">
        <v>0</v>
      </c>
      <c r="AM52" s="117">
        <v>0</v>
      </c>
      <c r="AN52" s="117">
        <v>0</v>
      </c>
      <c r="AO52" s="117">
        <v>0</v>
      </c>
      <c r="AP52" s="117">
        <v>0</v>
      </c>
      <c r="AQ52" s="117">
        <v>0</v>
      </c>
      <c r="AR52" s="117">
        <v>0</v>
      </c>
      <c r="AS52" s="117">
        <v>0</v>
      </c>
      <c r="AT52" s="117">
        <v>0</v>
      </c>
      <c r="AU52" s="117">
        <v>0</v>
      </c>
      <c r="AV52" s="117">
        <v>0</v>
      </c>
      <c r="AW52" s="117">
        <v>0</v>
      </c>
      <c r="AX52" s="117">
        <v>19.34</v>
      </c>
      <c r="AY52" s="117"/>
      <c r="AZ52" s="117"/>
      <c r="BA52" s="117"/>
      <c r="BB52" s="117"/>
      <c r="BC52" s="117"/>
      <c r="BD52" s="117"/>
      <c r="BE52" s="117">
        <v>0</v>
      </c>
      <c r="BF52" s="117">
        <v>0</v>
      </c>
      <c r="BG52" s="117">
        <v>0</v>
      </c>
      <c r="BH52" s="117">
        <v>0</v>
      </c>
      <c r="BI52" s="117">
        <v>0</v>
      </c>
      <c r="BJ52" s="117">
        <v>0</v>
      </c>
      <c r="BK52" s="117">
        <v>0</v>
      </c>
      <c r="BL52" s="117">
        <v>6.22</v>
      </c>
      <c r="BM52" s="117">
        <v>1.3684000000000001</v>
      </c>
      <c r="BN52" s="117">
        <v>0.14506685916666701</v>
      </c>
      <c r="BO52" s="117">
        <v>3.5383713999999999</v>
      </c>
      <c r="BP52" s="117">
        <v>1.18140136794326</v>
      </c>
      <c r="BQ52" s="117">
        <v>12.453239627109999</v>
      </c>
      <c r="BR52" s="433">
        <v>20.894050000000107</v>
      </c>
      <c r="BS52" s="433">
        <v>4.5966909999999901</v>
      </c>
      <c r="BT52" s="433">
        <v>32.10199779785615</v>
      </c>
      <c r="BU52" s="433">
        <v>0</v>
      </c>
      <c r="BV52" s="433">
        <v>11.88599822349995</v>
      </c>
      <c r="BW52" s="433">
        <v>7.2820664272083002</v>
      </c>
      <c r="BX52" s="433">
        <v>76.760803448564502</v>
      </c>
      <c r="BY52" s="433"/>
      <c r="BZ52" s="117">
        <v>0</v>
      </c>
      <c r="CA52" s="117">
        <v>0</v>
      </c>
      <c r="CB52" s="117">
        <v>0</v>
      </c>
      <c r="CC52" s="117">
        <v>0</v>
      </c>
      <c r="CD52" s="117">
        <v>0</v>
      </c>
      <c r="CE52" s="117">
        <v>0</v>
      </c>
      <c r="CF52" s="117">
        <v>0</v>
      </c>
      <c r="CG52" s="117">
        <v>0</v>
      </c>
      <c r="CH52" s="117">
        <v>0</v>
      </c>
      <c r="CI52" s="117">
        <v>0</v>
      </c>
      <c r="CJ52" s="117">
        <v>0</v>
      </c>
      <c r="CK52" s="117">
        <v>0</v>
      </c>
      <c r="CL52" s="117">
        <v>0</v>
      </c>
      <c r="CM52" s="117">
        <v>0</v>
      </c>
      <c r="CN52" s="117">
        <v>0</v>
      </c>
      <c r="CO52" s="117">
        <v>0</v>
      </c>
      <c r="CP52" s="117">
        <v>0</v>
      </c>
      <c r="CQ52" s="117">
        <v>0</v>
      </c>
      <c r="CR52" s="117">
        <v>0</v>
      </c>
      <c r="CS52" s="117">
        <v>0</v>
      </c>
      <c r="CT52" s="117">
        <v>0</v>
      </c>
      <c r="CU52" s="117">
        <v>0</v>
      </c>
      <c r="CV52" s="117">
        <v>0</v>
      </c>
      <c r="CW52" s="117">
        <v>0</v>
      </c>
      <c r="CX52" s="117">
        <v>0</v>
      </c>
      <c r="CY52" s="117">
        <v>0</v>
      </c>
      <c r="CZ52" s="117">
        <v>0</v>
      </c>
      <c r="DA52" s="117">
        <v>0</v>
      </c>
      <c r="DB52" s="117">
        <v>0</v>
      </c>
      <c r="DC52" s="117">
        <v>0</v>
      </c>
      <c r="DD52" s="117">
        <v>0</v>
      </c>
      <c r="DE52" s="117">
        <v>0</v>
      </c>
      <c r="DF52" s="117">
        <v>0</v>
      </c>
      <c r="DG52" s="117">
        <v>0</v>
      </c>
      <c r="DH52" s="117">
        <v>0</v>
      </c>
      <c r="DI52" s="117">
        <v>0</v>
      </c>
      <c r="DJ52" s="117">
        <v>0</v>
      </c>
      <c r="DK52" s="117">
        <v>0</v>
      </c>
      <c r="DL52" s="117">
        <v>0</v>
      </c>
      <c r="DM52" s="117">
        <v>0</v>
      </c>
      <c r="DN52" s="117">
        <v>0</v>
      </c>
      <c r="DO52" s="117">
        <v>0</v>
      </c>
      <c r="DP52" s="433"/>
      <c r="DQ52" s="433"/>
      <c r="DR52" s="433"/>
      <c r="DS52" s="433"/>
      <c r="DT52" s="433"/>
      <c r="DU52" s="433"/>
      <c r="DV52" s="433"/>
      <c r="DW52" s="433">
        <v>18.225000000000001</v>
      </c>
      <c r="DX52" s="433">
        <v>4.0095000000000001</v>
      </c>
      <c r="DY52" s="433">
        <v>1.2582197333</v>
      </c>
      <c r="DZ52" s="433">
        <v>0</v>
      </c>
      <c r="EA52" s="433">
        <v>10.367655750000001</v>
      </c>
      <c r="EB52" s="433">
        <v>3.5489059544046748</v>
      </c>
      <c r="EC52" s="433">
        <v>37.409281437704649</v>
      </c>
      <c r="ED52" s="117">
        <v>0</v>
      </c>
      <c r="EE52" s="117">
        <v>0</v>
      </c>
      <c r="EF52" s="117">
        <v>0</v>
      </c>
      <c r="EG52" s="117">
        <v>0</v>
      </c>
      <c r="EH52" s="117">
        <v>0</v>
      </c>
      <c r="EI52" s="117">
        <v>0</v>
      </c>
      <c r="EJ52" s="117">
        <v>0</v>
      </c>
      <c r="EK52" s="433">
        <v>16.254999999999999</v>
      </c>
      <c r="EL52" s="433">
        <v>3.5760999999999998</v>
      </c>
      <c r="EM52" s="433">
        <v>1.1220434556125001</v>
      </c>
      <c r="EN52" s="433">
        <v>0</v>
      </c>
      <c r="EO52" s="433">
        <v>9.2469818499999992</v>
      </c>
      <c r="EP52" s="433">
        <v>3.165275133281245</v>
      </c>
      <c r="EQ52" s="433">
        <v>33.365400438893751</v>
      </c>
      <c r="ER52" s="117">
        <v>0</v>
      </c>
      <c r="ES52" s="117">
        <v>0</v>
      </c>
      <c r="ET52" s="117">
        <v>0</v>
      </c>
      <c r="EU52" s="117">
        <v>0</v>
      </c>
      <c r="EV52" s="117">
        <v>0</v>
      </c>
      <c r="EW52" s="117">
        <v>0</v>
      </c>
      <c r="EX52" s="117">
        <v>0</v>
      </c>
      <c r="EY52" s="117">
        <v>0</v>
      </c>
      <c r="EZ52" s="117">
        <v>0</v>
      </c>
      <c r="FA52" s="117">
        <v>0</v>
      </c>
      <c r="FB52" s="117">
        <v>0</v>
      </c>
      <c r="FC52" s="117">
        <v>0</v>
      </c>
      <c r="FD52" s="117">
        <v>0</v>
      </c>
      <c r="FE52" s="171">
        <v>49.036304166666667</v>
      </c>
      <c r="FF52" s="194">
        <f t="shared" si="8"/>
        <v>228.36502911893956</v>
      </c>
      <c r="FG52" s="195">
        <f t="shared" si="11"/>
        <v>0</v>
      </c>
      <c r="FH52" s="196">
        <f t="shared" si="12"/>
        <v>0</v>
      </c>
      <c r="FI52" s="202">
        <f t="shared" si="13"/>
        <v>274.03803494272745</v>
      </c>
      <c r="FJ52" s="203">
        <f t="shared" si="14"/>
        <v>0</v>
      </c>
      <c r="FK52" s="204">
        <f t="shared" si="15"/>
        <v>0</v>
      </c>
      <c r="FL52" s="214">
        <v>0.05</v>
      </c>
      <c r="FM52" s="211">
        <f t="shared" si="16"/>
        <v>13.701901747136374</v>
      </c>
      <c r="FN52" s="212">
        <f t="shared" si="17"/>
        <v>0</v>
      </c>
      <c r="FO52" s="213">
        <f t="shared" si="18"/>
        <v>0</v>
      </c>
      <c r="FP52" s="219">
        <f t="shared" si="19"/>
        <v>287.73993668986384</v>
      </c>
      <c r="FQ52" s="220">
        <f t="shared" si="20"/>
        <v>0</v>
      </c>
      <c r="FR52" s="223">
        <f t="shared" si="21"/>
        <v>0</v>
      </c>
      <c r="FS52" s="228">
        <f t="shared" si="22"/>
        <v>1.8980206905663843</v>
      </c>
      <c r="FT52" s="229"/>
      <c r="FU52" s="244">
        <f t="shared" si="23"/>
        <v>1.8980206905663843</v>
      </c>
      <c r="FV52" s="245">
        <f t="shared" si="24"/>
        <v>287.73993668986384</v>
      </c>
      <c r="FW52" s="252">
        <v>1.2910999999999999</v>
      </c>
      <c r="FX52" s="257"/>
      <c r="FY52" s="261">
        <f t="shared" si="25"/>
        <v>1.4700803118010879</v>
      </c>
      <c r="FZ52" s="253"/>
      <c r="GA52" s="92"/>
      <c r="GB52" s="68" t="s">
        <v>1168</v>
      </c>
      <c r="GC52" s="85" t="s">
        <v>2362</v>
      </c>
      <c r="GD52" s="85" t="str">
        <f t="shared" si="26"/>
        <v>№2/99 від 20.02.2019</v>
      </c>
      <c r="GE52" s="85" t="s">
        <v>2406</v>
      </c>
      <c r="GF52" s="431">
        <v>1</v>
      </c>
      <c r="GG52" s="431">
        <v>1</v>
      </c>
    </row>
    <row r="53" spans="1:189" ht="15" hidden="1" customHeight="1" x14ac:dyDescent="0.25">
      <c r="A53" s="66" t="s">
        <v>146</v>
      </c>
      <c r="B53" s="155">
        <v>1</v>
      </c>
      <c r="C53" s="141">
        <f t="shared" si="9"/>
        <v>258.5</v>
      </c>
      <c r="D53" s="168">
        <v>258.5</v>
      </c>
      <c r="E53" s="168">
        <v>0</v>
      </c>
      <c r="F53" s="234"/>
      <c r="G53" s="235">
        <v>0</v>
      </c>
      <c r="H53" s="162">
        <f t="shared" si="10"/>
        <v>58.902509628010101</v>
      </c>
      <c r="I53" s="117">
        <v>7.15</v>
      </c>
      <c r="J53" s="117">
        <v>1.573</v>
      </c>
      <c r="K53" s="117">
        <v>0.33627968194083302</v>
      </c>
      <c r="L53" s="117">
        <v>4.0674204999999999</v>
      </c>
      <c r="M53" s="117">
        <v>1.3758094460692201</v>
      </c>
      <c r="N53" s="117">
        <v>14.502509628010101</v>
      </c>
      <c r="O53" s="117">
        <v>0</v>
      </c>
      <c r="P53" s="117">
        <v>0</v>
      </c>
      <c r="Q53" s="117">
        <v>0</v>
      </c>
      <c r="R53" s="117">
        <v>0</v>
      </c>
      <c r="S53" s="117">
        <v>0</v>
      </c>
      <c r="T53" s="117">
        <v>0</v>
      </c>
      <c r="U53" s="117">
        <v>0</v>
      </c>
      <c r="V53" s="117">
        <v>0</v>
      </c>
      <c r="W53" s="117">
        <v>0</v>
      </c>
      <c r="X53" s="117">
        <v>0</v>
      </c>
      <c r="Y53" s="117">
        <v>0</v>
      </c>
      <c r="Z53" s="117">
        <v>0</v>
      </c>
      <c r="AA53" s="117">
        <v>0</v>
      </c>
      <c r="AB53" s="117">
        <v>0</v>
      </c>
      <c r="AC53" s="117">
        <v>0</v>
      </c>
      <c r="AD53" s="117">
        <v>0</v>
      </c>
      <c r="AE53" s="117">
        <v>0</v>
      </c>
      <c r="AF53" s="117">
        <v>0</v>
      </c>
      <c r="AG53" s="117">
        <v>0</v>
      </c>
      <c r="AH53" s="117">
        <v>0</v>
      </c>
      <c r="AI53" s="117">
        <v>0</v>
      </c>
      <c r="AJ53" s="117">
        <v>0</v>
      </c>
      <c r="AK53" s="117">
        <v>0</v>
      </c>
      <c r="AL53" s="117">
        <v>0</v>
      </c>
      <c r="AM53" s="117">
        <v>0</v>
      </c>
      <c r="AN53" s="117">
        <v>0</v>
      </c>
      <c r="AO53" s="117">
        <v>0</v>
      </c>
      <c r="AP53" s="117">
        <v>0</v>
      </c>
      <c r="AQ53" s="117">
        <v>0</v>
      </c>
      <c r="AR53" s="117">
        <v>0</v>
      </c>
      <c r="AS53" s="117">
        <v>0</v>
      </c>
      <c r="AT53" s="117">
        <v>0</v>
      </c>
      <c r="AU53" s="117">
        <v>0</v>
      </c>
      <c r="AV53" s="117">
        <v>0</v>
      </c>
      <c r="AW53" s="117">
        <v>0</v>
      </c>
      <c r="AX53" s="117">
        <v>44.4</v>
      </c>
      <c r="AY53" s="117"/>
      <c r="AZ53" s="117"/>
      <c r="BA53" s="117"/>
      <c r="BB53" s="117"/>
      <c r="BC53" s="117"/>
      <c r="BD53" s="117"/>
      <c r="BE53" s="117">
        <v>0</v>
      </c>
      <c r="BF53" s="117">
        <v>0</v>
      </c>
      <c r="BG53" s="117">
        <v>0</v>
      </c>
      <c r="BH53" s="117">
        <v>0</v>
      </c>
      <c r="BI53" s="117">
        <v>0</v>
      </c>
      <c r="BJ53" s="117">
        <v>0</v>
      </c>
      <c r="BK53" s="117">
        <v>0</v>
      </c>
      <c r="BL53" s="117">
        <v>7.5</v>
      </c>
      <c r="BM53" s="117">
        <v>1.65</v>
      </c>
      <c r="BN53" s="117">
        <v>0.18117134666666701</v>
      </c>
      <c r="BO53" s="117">
        <v>4.2665249999999997</v>
      </c>
      <c r="BP53" s="117">
        <v>1.4251745540941401</v>
      </c>
      <c r="BQ53" s="117">
        <v>15.0228709007608</v>
      </c>
      <c r="BR53" s="117">
        <v>65.323888888888703</v>
      </c>
      <c r="BS53" s="117">
        <v>14.3712555555555</v>
      </c>
      <c r="BT53" s="117">
        <v>69.144920820474795</v>
      </c>
      <c r="BU53" s="117">
        <v>0</v>
      </c>
      <c r="BV53" s="117">
        <v>37.160800672222102</v>
      </c>
      <c r="BW53" s="117">
        <v>19.4947507588717</v>
      </c>
      <c r="BX53" s="117">
        <v>205.495616696013</v>
      </c>
      <c r="BY53" s="117">
        <v>7.1250351373168899</v>
      </c>
      <c r="BZ53" s="117">
        <v>0.72</v>
      </c>
      <c r="CA53" s="117">
        <v>0.15840000000000001</v>
      </c>
      <c r="CB53" s="117">
        <v>0.46402193277749998</v>
      </c>
      <c r="CC53" s="117">
        <v>0</v>
      </c>
      <c r="CD53" s="117">
        <v>0.40958640000000002</v>
      </c>
      <c r="CE53" s="117">
        <v>0.18362799335841001</v>
      </c>
      <c r="CF53" s="117">
        <v>1.93563632613591</v>
      </c>
      <c r="CG53" s="117">
        <v>0</v>
      </c>
      <c r="CH53" s="117">
        <v>0</v>
      </c>
      <c r="CI53" s="117">
        <v>0</v>
      </c>
      <c r="CJ53" s="117">
        <v>0</v>
      </c>
      <c r="CK53" s="117">
        <v>0</v>
      </c>
      <c r="CL53" s="117">
        <v>0</v>
      </c>
      <c r="CM53" s="117">
        <v>0</v>
      </c>
      <c r="CN53" s="117">
        <v>0</v>
      </c>
      <c r="CO53" s="117">
        <v>0</v>
      </c>
      <c r="CP53" s="117">
        <v>0</v>
      </c>
      <c r="CQ53" s="117">
        <v>0</v>
      </c>
      <c r="CR53" s="117">
        <v>0</v>
      </c>
      <c r="CS53" s="117">
        <v>0</v>
      </c>
      <c r="CT53" s="117">
        <v>0</v>
      </c>
      <c r="CU53" s="117">
        <v>0</v>
      </c>
      <c r="CV53" s="117">
        <v>0</v>
      </c>
      <c r="CW53" s="117">
        <v>0</v>
      </c>
      <c r="CX53" s="117">
        <v>0</v>
      </c>
      <c r="CY53" s="117">
        <v>0</v>
      </c>
      <c r="CZ53" s="117">
        <v>0</v>
      </c>
      <c r="DA53" s="117">
        <v>0</v>
      </c>
      <c r="DB53" s="117">
        <v>0</v>
      </c>
      <c r="DC53" s="117">
        <v>0</v>
      </c>
      <c r="DD53" s="117">
        <v>0</v>
      </c>
      <c r="DE53" s="117">
        <v>0</v>
      </c>
      <c r="DF53" s="117">
        <v>0</v>
      </c>
      <c r="DG53" s="117">
        <v>0</v>
      </c>
      <c r="DH53" s="117">
        <v>0</v>
      </c>
      <c r="DI53" s="117">
        <v>0</v>
      </c>
      <c r="DJ53" s="117">
        <v>0</v>
      </c>
      <c r="DK53" s="117">
        <v>0</v>
      </c>
      <c r="DL53" s="117">
        <v>0</v>
      </c>
      <c r="DM53" s="117">
        <v>0</v>
      </c>
      <c r="DN53" s="117">
        <v>0</v>
      </c>
      <c r="DO53" s="117">
        <v>0</v>
      </c>
      <c r="DP53" s="117">
        <v>2.2599999999999998</v>
      </c>
      <c r="DQ53" s="117">
        <v>0.49719999999999998</v>
      </c>
      <c r="DR53" s="117">
        <v>0.654249962399851</v>
      </c>
      <c r="DS53" s="117">
        <v>0</v>
      </c>
      <c r="DT53" s="117">
        <v>1.2856462</v>
      </c>
      <c r="DU53" s="117">
        <v>0.492302648781128</v>
      </c>
      <c r="DV53" s="117">
        <v>5.1893988111809799</v>
      </c>
      <c r="DW53" s="117">
        <v>23.77</v>
      </c>
      <c r="DX53" s="117">
        <v>5.2294</v>
      </c>
      <c r="DY53" s="117">
        <v>1.6409854868</v>
      </c>
      <c r="DZ53" s="117">
        <v>0</v>
      </c>
      <c r="EA53" s="117">
        <v>13.522039899999999</v>
      </c>
      <c r="EB53" s="117">
        <v>4.6286638047905102</v>
      </c>
      <c r="EC53" s="117">
        <v>48.791089191590501</v>
      </c>
      <c r="ED53" s="117">
        <v>0</v>
      </c>
      <c r="EE53" s="117">
        <v>0</v>
      </c>
      <c r="EF53" s="117">
        <v>0</v>
      </c>
      <c r="EG53" s="117">
        <v>0</v>
      </c>
      <c r="EH53" s="117">
        <v>0</v>
      </c>
      <c r="EI53" s="117">
        <v>0</v>
      </c>
      <c r="EJ53" s="117">
        <v>0</v>
      </c>
      <c r="EK53" s="117">
        <v>21.2</v>
      </c>
      <c r="EL53" s="117">
        <v>4.6639999999999997</v>
      </c>
      <c r="EM53" s="117">
        <v>1.463833644475</v>
      </c>
      <c r="EN53" s="117">
        <v>0</v>
      </c>
      <c r="EO53" s="117">
        <v>12.060044</v>
      </c>
      <c r="EP53" s="117">
        <v>4.1282434559174197</v>
      </c>
      <c r="EQ53" s="117">
        <v>43.516121100392397</v>
      </c>
      <c r="ER53" s="117">
        <v>0</v>
      </c>
      <c r="ES53" s="117">
        <v>0</v>
      </c>
      <c r="ET53" s="117">
        <v>0</v>
      </c>
      <c r="EU53" s="117">
        <v>0</v>
      </c>
      <c r="EV53" s="117">
        <v>0</v>
      </c>
      <c r="EW53" s="117">
        <v>0</v>
      </c>
      <c r="EX53" s="117">
        <v>0</v>
      </c>
      <c r="EY53" s="117">
        <v>0</v>
      </c>
      <c r="EZ53" s="117">
        <v>0</v>
      </c>
      <c r="FA53" s="117">
        <v>0</v>
      </c>
      <c r="FB53" s="117">
        <v>0</v>
      </c>
      <c r="FC53" s="117">
        <v>0</v>
      </c>
      <c r="FD53" s="117">
        <v>0</v>
      </c>
      <c r="FE53" s="171">
        <v>83.961441666666659</v>
      </c>
      <c r="FF53" s="194">
        <f t="shared" si="8"/>
        <v>462.81468432075036</v>
      </c>
      <c r="FG53" s="195">
        <f t="shared" si="11"/>
        <v>0</v>
      </c>
      <c r="FH53" s="196">
        <f t="shared" si="12"/>
        <v>0</v>
      </c>
      <c r="FI53" s="202">
        <f t="shared" si="13"/>
        <v>555.37762118490036</v>
      </c>
      <c r="FJ53" s="203">
        <f t="shared" si="14"/>
        <v>0</v>
      </c>
      <c r="FK53" s="204">
        <f t="shared" si="15"/>
        <v>0</v>
      </c>
      <c r="FL53" s="214">
        <v>0.05</v>
      </c>
      <c r="FM53" s="211">
        <f t="shared" si="16"/>
        <v>27.768881059245018</v>
      </c>
      <c r="FN53" s="212">
        <f t="shared" si="17"/>
        <v>0</v>
      </c>
      <c r="FO53" s="213">
        <f t="shared" si="18"/>
        <v>0</v>
      </c>
      <c r="FP53" s="219">
        <f t="shared" si="19"/>
        <v>583.14650224414538</v>
      </c>
      <c r="FQ53" s="220">
        <f t="shared" si="20"/>
        <v>0</v>
      </c>
      <c r="FR53" s="223">
        <f t="shared" si="21"/>
        <v>0</v>
      </c>
      <c r="FS53" s="228">
        <f t="shared" si="22"/>
        <v>2.2558858887587827</v>
      </c>
      <c r="FT53" s="229"/>
      <c r="FU53" s="244">
        <f t="shared" si="23"/>
        <v>2.2558858887587827</v>
      </c>
      <c r="FV53" s="245">
        <f t="shared" si="24"/>
        <v>583.14650224414538</v>
      </c>
      <c r="FW53" s="252">
        <v>1.3427</v>
      </c>
      <c r="FX53" s="257"/>
      <c r="FY53" s="261">
        <f t="shared" si="25"/>
        <v>1.6801116323518155</v>
      </c>
      <c r="FZ53" s="253"/>
      <c r="GA53" s="92"/>
      <c r="GB53" s="68" t="s">
        <v>1173</v>
      </c>
      <c r="GC53" s="85" t="s">
        <v>2362</v>
      </c>
      <c r="GD53" s="85" t="str">
        <f t="shared" si="26"/>
        <v>№2/105 від 20.02.2019</v>
      </c>
      <c r="GE53" s="85" t="s">
        <v>2407</v>
      </c>
      <c r="GF53" s="431">
        <v>1</v>
      </c>
      <c r="GG53" s="431">
        <v>1</v>
      </c>
    </row>
    <row r="54" spans="1:189" ht="15" hidden="1" customHeight="1" x14ac:dyDescent="0.25">
      <c r="A54" s="66" t="s">
        <v>147</v>
      </c>
      <c r="B54" s="155">
        <v>1</v>
      </c>
      <c r="C54" s="141">
        <f t="shared" si="9"/>
        <v>250.4</v>
      </c>
      <c r="D54" s="168">
        <v>250.4</v>
      </c>
      <c r="E54" s="168">
        <v>0</v>
      </c>
      <c r="F54" s="234"/>
      <c r="G54" s="235">
        <v>0</v>
      </c>
      <c r="H54" s="162">
        <f t="shared" si="10"/>
        <v>44.4</v>
      </c>
      <c r="I54" s="117">
        <v>0</v>
      </c>
      <c r="J54" s="117">
        <v>0</v>
      </c>
      <c r="K54" s="117">
        <v>0</v>
      </c>
      <c r="L54" s="117">
        <v>0</v>
      </c>
      <c r="M54" s="117">
        <v>0</v>
      </c>
      <c r="N54" s="117">
        <v>0</v>
      </c>
      <c r="O54" s="117">
        <v>0</v>
      </c>
      <c r="P54" s="117">
        <v>0</v>
      </c>
      <c r="Q54" s="117">
        <v>0</v>
      </c>
      <c r="R54" s="117">
        <v>0</v>
      </c>
      <c r="S54" s="117">
        <v>0</v>
      </c>
      <c r="T54" s="117">
        <v>0</v>
      </c>
      <c r="U54" s="117">
        <v>0</v>
      </c>
      <c r="V54" s="117">
        <v>0</v>
      </c>
      <c r="W54" s="117">
        <v>0</v>
      </c>
      <c r="X54" s="117">
        <v>0</v>
      </c>
      <c r="Y54" s="117">
        <v>0</v>
      </c>
      <c r="Z54" s="117">
        <v>0</v>
      </c>
      <c r="AA54" s="117">
        <v>0</v>
      </c>
      <c r="AB54" s="117">
        <v>0</v>
      </c>
      <c r="AC54" s="117">
        <v>0</v>
      </c>
      <c r="AD54" s="117">
        <v>0</v>
      </c>
      <c r="AE54" s="117">
        <v>0</v>
      </c>
      <c r="AF54" s="117">
        <v>0</v>
      </c>
      <c r="AG54" s="117">
        <v>0</v>
      </c>
      <c r="AH54" s="117">
        <v>0</v>
      </c>
      <c r="AI54" s="117">
        <v>0</v>
      </c>
      <c r="AJ54" s="117">
        <v>0</v>
      </c>
      <c r="AK54" s="117">
        <v>0</v>
      </c>
      <c r="AL54" s="117">
        <v>0</v>
      </c>
      <c r="AM54" s="117">
        <v>0</v>
      </c>
      <c r="AN54" s="117">
        <v>0</v>
      </c>
      <c r="AO54" s="117">
        <v>0</v>
      </c>
      <c r="AP54" s="117">
        <v>0</v>
      </c>
      <c r="AQ54" s="117">
        <v>0</v>
      </c>
      <c r="AR54" s="117">
        <v>0</v>
      </c>
      <c r="AS54" s="117">
        <v>0</v>
      </c>
      <c r="AT54" s="117">
        <v>0</v>
      </c>
      <c r="AU54" s="117">
        <v>0</v>
      </c>
      <c r="AV54" s="117">
        <v>0</v>
      </c>
      <c r="AW54" s="117">
        <v>0</v>
      </c>
      <c r="AX54" s="117">
        <v>44.4</v>
      </c>
      <c r="AY54" s="117"/>
      <c r="AZ54" s="117"/>
      <c r="BA54" s="117"/>
      <c r="BB54" s="117"/>
      <c r="BC54" s="117"/>
      <c r="BD54" s="117"/>
      <c r="BE54" s="117">
        <v>0</v>
      </c>
      <c r="BF54" s="117">
        <v>0</v>
      </c>
      <c r="BG54" s="117">
        <v>0</v>
      </c>
      <c r="BH54" s="117">
        <v>0</v>
      </c>
      <c r="BI54" s="117">
        <v>0</v>
      </c>
      <c r="BJ54" s="117">
        <v>0</v>
      </c>
      <c r="BK54" s="117">
        <v>0</v>
      </c>
      <c r="BL54" s="117">
        <v>13.93</v>
      </c>
      <c r="BM54" s="117">
        <v>3.0646</v>
      </c>
      <c r="BN54" s="117">
        <v>0.33633344333333398</v>
      </c>
      <c r="BO54" s="117">
        <v>7.9243591000000002</v>
      </c>
      <c r="BP54" s="117">
        <v>2.64700721146676</v>
      </c>
      <c r="BQ54" s="117">
        <v>27.902299754800101</v>
      </c>
      <c r="BR54" s="433">
        <v>58.729244444444731</v>
      </c>
      <c r="BS54" s="433">
        <v>12.92043377777776</v>
      </c>
      <c r="BT54" s="433">
        <v>63.039465758496476</v>
      </c>
      <c r="BU54" s="433">
        <v>0</v>
      </c>
      <c r="BV54" s="433">
        <v>33.409305287111039</v>
      </c>
      <c r="BW54" s="433">
        <v>17.6183984677612</v>
      </c>
      <c r="BX54" s="433">
        <v>185.71684773559122</v>
      </c>
      <c r="BY54" s="117">
        <v>5.3270170503177203</v>
      </c>
      <c r="BZ54" s="117">
        <v>0</v>
      </c>
      <c r="CA54" s="117">
        <v>0</v>
      </c>
      <c r="CB54" s="117">
        <v>0</v>
      </c>
      <c r="CC54" s="117">
        <v>0</v>
      </c>
      <c r="CD54" s="117">
        <v>0</v>
      </c>
      <c r="CE54" s="117">
        <v>0</v>
      </c>
      <c r="CF54" s="117">
        <v>0</v>
      </c>
      <c r="CG54" s="117">
        <v>0</v>
      </c>
      <c r="CH54" s="117">
        <v>0</v>
      </c>
      <c r="CI54" s="117">
        <v>0</v>
      </c>
      <c r="CJ54" s="117">
        <v>0</v>
      </c>
      <c r="CK54" s="117">
        <v>0</v>
      </c>
      <c r="CL54" s="117">
        <v>0</v>
      </c>
      <c r="CM54" s="117">
        <v>0</v>
      </c>
      <c r="CN54" s="117">
        <v>0</v>
      </c>
      <c r="CO54" s="117">
        <v>0</v>
      </c>
      <c r="CP54" s="117">
        <v>0</v>
      </c>
      <c r="CQ54" s="117">
        <v>0</v>
      </c>
      <c r="CR54" s="117">
        <v>0</v>
      </c>
      <c r="CS54" s="117">
        <v>0</v>
      </c>
      <c r="CT54" s="117">
        <v>0</v>
      </c>
      <c r="CU54" s="117">
        <v>0</v>
      </c>
      <c r="CV54" s="117">
        <v>0</v>
      </c>
      <c r="CW54" s="117">
        <v>0</v>
      </c>
      <c r="CX54" s="117">
        <v>0</v>
      </c>
      <c r="CY54" s="117">
        <v>0</v>
      </c>
      <c r="CZ54" s="117">
        <v>0</v>
      </c>
      <c r="DA54" s="117">
        <v>0</v>
      </c>
      <c r="DB54" s="117">
        <v>0</v>
      </c>
      <c r="DC54" s="117">
        <v>0</v>
      </c>
      <c r="DD54" s="117">
        <v>0</v>
      </c>
      <c r="DE54" s="117">
        <v>0</v>
      </c>
      <c r="DF54" s="117">
        <v>0</v>
      </c>
      <c r="DG54" s="117">
        <v>0</v>
      </c>
      <c r="DH54" s="117">
        <v>0</v>
      </c>
      <c r="DI54" s="117">
        <v>0</v>
      </c>
      <c r="DJ54" s="117">
        <v>0</v>
      </c>
      <c r="DK54" s="117">
        <v>0</v>
      </c>
      <c r="DL54" s="117">
        <v>0</v>
      </c>
      <c r="DM54" s="117">
        <v>0</v>
      </c>
      <c r="DN54" s="117">
        <v>0</v>
      </c>
      <c r="DO54" s="117">
        <v>0</v>
      </c>
      <c r="DP54" s="117">
        <v>2.3199999999999998</v>
      </c>
      <c r="DQ54" s="117">
        <v>0.51039999999999996</v>
      </c>
      <c r="DR54" s="117">
        <v>0.67148057332366196</v>
      </c>
      <c r="DS54" s="117">
        <v>0</v>
      </c>
      <c r="DT54" s="117">
        <v>1.3197783999999999</v>
      </c>
      <c r="DU54" s="117">
        <v>0.505358076994053</v>
      </c>
      <c r="DV54" s="117">
        <v>5.3270170503177203</v>
      </c>
      <c r="DW54" s="117">
        <v>49.13</v>
      </c>
      <c r="DX54" s="117">
        <v>10.8086</v>
      </c>
      <c r="DY54" s="117">
        <v>3.391402721075</v>
      </c>
      <c r="DZ54" s="117">
        <v>0</v>
      </c>
      <c r="EA54" s="117">
        <v>27.9485831</v>
      </c>
      <c r="EB54" s="117">
        <v>9.5669085799068707</v>
      </c>
      <c r="EC54" s="117">
        <v>100.84549440098201</v>
      </c>
      <c r="ED54" s="117">
        <v>0</v>
      </c>
      <c r="EE54" s="117">
        <v>0</v>
      </c>
      <c r="EF54" s="117">
        <v>0</v>
      </c>
      <c r="EG54" s="117">
        <v>0</v>
      </c>
      <c r="EH54" s="117">
        <v>0</v>
      </c>
      <c r="EI54" s="117">
        <v>0</v>
      </c>
      <c r="EJ54" s="117">
        <v>0</v>
      </c>
      <c r="EK54" s="117">
        <v>43.82</v>
      </c>
      <c r="EL54" s="117">
        <v>9.6403999999999996</v>
      </c>
      <c r="EM54" s="117">
        <v>3.0248309032999998</v>
      </c>
      <c r="EN54" s="117">
        <v>0</v>
      </c>
      <c r="EO54" s="117">
        <v>24.927883399999999</v>
      </c>
      <c r="EP54" s="117">
        <v>8.5329085101288698</v>
      </c>
      <c r="EQ54" s="117">
        <v>89.946022813428897</v>
      </c>
      <c r="ER54" s="117">
        <v>0</v>
      </c>
      <c r="ES54" s="117">
        <v>0</v>
      </c>
      <c r="ET54" s="117">
        <v>0</v>
      </c>
      <c r="EU54" s="117">
        <v>0</v>
      </c>
      <c r="EV54" s="117">
        <v>0</v>
      </c>
      <c r="EW54" s="117">
        <v>0</v>
      </c>
      <c r="EX54" s="117">
        <v>0</v>
      </c>
      <c r="EY54" s="117">
        <v>0</v>
      </c>
      <c r="EZ54" s="117">
        <v>0</v>
      </c>
      <c r="FA54" s="117">
        <v>0</v>
      </c>
      <c r="FB54" s="117">
        <v>0</v>
      </c>
      <c r="FC54" s="117">
        <v>0</v>
      </c>
      <c r="FD54" s="117">
        <v>0</v>
      </c>
      <c r="FE54" s="171">
        <v>92.604531249999994</v>
      </c>
      <c r="FF54" s="194">
        <f t="shared" si="8"/>
        <v>546.74221300511988</v>
      </c>
      <c r="FG54" s="195">
        <f t="shared" si="11"/>
        <v>0</v>
      </c>
      <c r="FH54" s="196">
        <f t="shared" si="12"/>
        <v>0</v>
      </c>
      <c r="FI54" s="202">
        <f t="shared" si="13"/>
        <v>656.09065560614386</v>
      </c>
      <c r="FJ54" s="203">
        <f t="shared" si="14"/>
        <v>0</v>
      </c>
      <c r="FK54" s="204">
        <f t="shared" si="15"/>
        <v>0</v>
      </c>
      <c r="FL54" s="214">
        <v>0.05</v>
      </c>
      <c r="FM54" s="211">
        <f t="shared" si="16"/>
        <v>32.804532780307191</v>
      </c>
      <c r="FN54" s="212">
        <f t="shared" si="17"/>
        <v>0</v>
      </c>
      <c r="FO54" s="213">
        <f t="shared" si="18"/>
        <v>0</v>
      </c>
      <c r="FP54" s="219">
        <f t="shared" si="19"/>
        <v>688.89518838645108</v>
      </c>
      <c r="FQ54" s="220">
        <f t="shared" si="20"/>
        <v>0</v>
      </c>
      <c r="FR54" s="223">
        <f t="shared" si="21"/>
        <v>0</v>
      </c>
      <c r="FS54" s="228">
        <f t="shared" si="22"/>
        <v>2.7511788673580315</v>
      </c>
      <c r="FT54" s="229"/>
      <c r="FU54" s="244">
        <f t="shared" si="23"/>
        <v>2.7511788673580315</v>
      </c>
      <c r="FV54" s="245">
        <f t="shared" si="24"/>
        <v>688.89518838645108</v>
      </c>
      <c r="FW54" s="252">
        <v>1.6936</v>
      </c>
      <c r="FX54" s="257"/>
      <c r="FY54" s="261">
        <f t="shared" si="25"/>
        <v>1.6244561096823522</v>
      </c>
      <c r="FZ54" s="253"/>
      <c r="GA54" s="92"/>
      <c r="GB54" s="68" t="s">
        <v>1175</v>
      </c>
      <c r="GC54" s="85" t="s">
        <v>2362</v>
      </c>
      <c r="GD54" s="85" t="str">
        <f t="shared" si="26"/>
        <v>№2/107 від 20.02.2019</v>
      </c>
      <c r="GE54" s="85" t="s">
        <v>2408</v>
      </c>
      <c r="GF54" s="431">
        <v>1</v>
      </c>
      <c r="GG54" s="431">
        <v>1</v>
      </c>
    </row>
    <row r="55" spans="1:189" ht="15" hidden="1" customHeight="1" x14ac:dyDescent="0.25">
      <c r="A55" s="66" t="s">
        <v>148</v>
      </c>
      <c r="B55" s="155">
        <v>1</v>
      </c>
      <c r="C55" s="141">
        <f t="shared" si="9"/>
        <v>232.7</v>
      </c>
      <c r="D55" s="168">
        <v>232.7</v>
      </c>
      <c r="E55" s="168">
        <v>0</v>
      </c>
      <c r="F55" s="234"/>
      <c r="G55" s="235">
        <v>0</v>
      </c>
      <c r="H55" s="162">
        <f t="shared" si="10"/>
        <v>25.61</v>
      </c>
      <c r="I55" s="117">
        <v>0</v>
      </c>
      <c r="J55" s="117">
        <v>0</v>
      </c>
      <c r="K55" s="117">
        <v>0</v>
      </c>
      <c r="L55" s="117">
        <v>0</v>
      </c>
      <c r="M55" s="117">
        <v>0</v>
      </c>
      <c r="N55" s="117">
        <v>0</v>
      </c>
      <c r="O55" s="117">
        <v>0</v>
      </c>
      <c r="P55" s="117">
        <v>0</v>
      </c>
      <c r="Q55" s="117">
        <v>0</v>
      </c>
      <c r="R55" s="117">
        <v>0</v>
      </c>
      <c r="S55" s="117">
        <v>0</v>
      </c>
      <c r="T55" s="117">
        <v>0</v>
      </c>
      <c r="U55" s="117">
        <v>0</v>
      </c>
      <c r="V55" s="117">
        <v>0</v>
      </c>
      <c r="W55" s="117">
        <v>0</v>
      </c>
      <c r="X55" s="117">
        <v>0</v>
      </c>
      <c r="Y55" s="117">
        <v>0</v>
      </c>
      <c r="Z55" s="117">
        <v>0</v>
      </c>
      <c r="AA55" s="117">
        <v>0</v>
      </c>
      <c r="AB55" s="117">
        <v>0</v>
      </c>
      <c r="AC55" s="117">
        <v>0</v>
      </c>
      <c r="AD55" s="117">
        <v>0</v>
      </c>
      <c r="AE55" s="117">
        <v>0</v>
      </c>
      <c r="AF55" s="117">
        <v>0</v>
      </c>
      <c r="AG55" s="117">
        <v>0</v>
      </c>
      <c r="AH55" s="117">
        <v>0</v>
      </c>
      <c r="AI55" s="117">
        <v>0</v>
      </c>
      <c r="AJ55" s="117">
        <v>0</v>
      </c>
      <c r="AK55" s="117">
        <v>0</v>
      </c>
      <c r="AL55" s="117">
        <v>0</v>
      </c>
      <c r="AM55" s="117">
        <v>0</v>
      </c>
      <c r="AN55" s="117">
        <v>0</v>
      </c>
      <c r="AO55" s="117">
        <v>0</v>
      </c>
      <c r="AP55" s="117">
        <v>0</v>
      </c>
      <c r="AQ55" s="117">
        <v>0</v>
      </c>
      <c r="AR55" s="117">
        <v>0</v>
      </c>
      <c r="AS55" s="117">
        <v>0</v>
      </c>
      <c r="AT55" s="117">
        <v>0</v>
      </c>
      <c r="AU55" s="117">
        <v>0</v>
      </c>
      <c r="AV55" s="117">
        <v>0</v>
      </c>
      <c r="AW55" s="117">
        <v>0</v>
      </c>
      <c r="AX55" s="117">
        <v>25.61</v>
      </c>
      <c r="AY55" s="117"/>
      <c r="AZ55" s="117"/>
      <c r="BA55" s="117"/>
      <c r="BB55" s="117"/>
      <c r="BC55" s="117"/>
      <c r="BD55" s="117"/>
      <c r="BE55" s="117">
        <v>0</v>
      </c>
      <c r="BF55" s="117">
        <v>0</v>
      </c>
      <c r="BG55" s="117">
        <v>0</v>
      </c>
      <c r="BH55" s="117">
        <v>0</v>
      </c>
      <c r="BI55" s="117">
        <v>0</v>
      </c>
      <c r="BJ55" s="117">
        <v>0</v>
      </c>
      <c r="BK55" s="117">
        <v>0</v>
      </c>
      <c r="BL55" s="117">
        <v>16.48</v>
      </c>
      <c r="BM55" s="117">
        <v>3.6255999999999999</v>
      </c>
      <c r="BN55" s="117">
        <v>0.376870755</v>
      </c>
      <c r="BO55" s="117">
        <v>9.3749775999999994</v>
      </c>
      <c r="BP55" s="117">
        <v>3.1293591620875501</v>
      </c>
      <c r="BQ55" s="117">
        <v>32.986807517087499</v>
      </c>
      <c r="BR55" s="433">
        <v>43.575639999999957</v>
      </c>
      <c r="BS55" s="433">
        <v>9.5866407999999588</v>
      </c>
      <c r="BT55" s="433">
        <v>46.399241397049863</v>
      </c>
      <c r="BU55" s="433">
        <v>0</v>
      </c>
      <c r="BV55" s="433">
        <v>24.788874326799959</v>
      </c>
      <c r="BW55" s="433">
        <v>13.033165059664681</v>
      </c>
      <c r="BX55" s="433">
        <v>137.38356158351459</v>
      </c>
      <c r="BY55" s="433"/>
      <c r="BZ55" s="117">
        <v>0</v>
      </c>
      <c r="CA55" s="117">
        <v>0</v>
      </c>
      <c r="CB55" s="117">
        <v>0</v>
      </c>
      <c r="CC55" s="117">
        <v>0</v>
      </c>
      <c r="CD55" s="117">
        <v>0</v>
      </c>
      <c r="CE55" s="117">
        <v>0</v>
      </c>
      <c r="CF55" s="117">
        <v>0</v>
      </c>
      <c r="CG55" s="117">
        <v>0</v>
      </c>
      <c r="CH55" s="117">
        <v>0</v>
      </c>
      <c r="CI55" s="117">
        <v>0</v>
      </c>
      <c r="CJ55" s="117">
        <v>0</v>
      </c>
      <c r="CK55" s="117">
        <v>0</v>
      </c>
      <c r="CL55" s="117">
        <v>0</v>
      </c>
      <c r="CM55" s="117">
        <v>0</v>
      </c>
      <c r="CN55" s="117">
        <v>0</v>
      </c>
      <c r="CO55" s="117">
        <v>0</v>
      </c>
      <c r="CP55" s="117">
        <v>0</v>
      </c>
      <c r="CQ55" s="117">
        <v>0</v>
      </c>
      <c r="CR55" s="117">
        <v>0</v>
      </c>
      <c r="CS55" s="117">
        <v>0</v>
      </c>
      <c r="CT55" s="117">
        <v>0</v>
      </c>
      <c r="CU55" s="117">
        <v>0</v>
      </c>
      <c r="CV55" s="117">
        <v>0</v>
      </c>
      <c r="CW55" s="117">
        <v>0</v>
      </c>
      <c r="CX55" s="117">
        <v>0</v>
      </c>
      <c r="CY55" s="117">
        <v>0</v>
      </c>
      <c r="CZ55" s="117">
        <v>0</v>
      </c>
      <c r="DA55" s="117">
        <v>0</v>
      </c>
      <c r="DB55" s="117">
        <v>0</v>
      </c>
      <c r="DC55" s="117">
        <v>0</v>
      </c>
      <c r="DD55" s="117">
        <v>0</v>
      </c>
      <c r="DE55" s="117">
        <v>0</v>
      </c>
      <c r="DF55" s="117">
        <v>0</v>
      </c>
      <c r="DG55" s="117">
        <v>0</v>
      </c>
      <c r="DH55" s="117">
        <v>0</v>
      </c>
      <c r="DI55" s="117">
        <v>0</v>
      </c>
      <c r="DJ55" s="117">
        <v>0</v>
      </c>
      <c r="DK55" s="117">
        <v>0</v>
      </c>
      <c r="DL55" s="117">
        <v>0</v>
      </c>
      <c r="DM55" s="117">
        <v>0</v>
      </c>
      <c r="DN55" s="117">
        <v>0</v>
      </c>
      <c r="DO55" s="117">
        <v>0</v>
      </c>
      <c r="DP55" s="433"/>
      <c r="DQ55" s="433"/>
      <c r="DR55" s="433"/>
      <c r="DS55" s="433"/>
      <c r="DT55" s="433"/>
      <c r="DU55" s="433"/>
      <c r="DV55" s="433"/>
      <c r="DW55" s="433">
        <v>38.032000000000004</v>
      </c>
      <c r="DX55" s="433">
        <v>8.3670400000000011</v>
      </c>
      <c r="DY55" s="433">
        <v>2.6255767788800002</v>
      </c>
      <c r="DZ55" s="433">
        <v>0</v>
      </c>
      <c r="EA55" s="433">
        <v>21.63526384</v>
      </c>
      <c r="EB55" s="433">
        <v>7.4058620876648167</v>
      </c>
      <c r="EC55" s="433">
        <v>78.06574270654481</v>
      </c>
      <c r="ED55" s="117">
        <v>0</v>
      </c>
      <c r="EE55" s="117">
        <v>0</v>
      </c>
      <c r="EF55" s="117">
        <v>0</v>
      </c>
      <c r="EG55" s="117">
        <v>0</v>
      </c>
      <c r="EH55" s="117">
        <v>0</v>
      </c>
      <c r="EI55" s="117">
        <v>0</v>
      </c>
      <c r="EJ55" s="117">
        <v>0</v>
      </c>
      <c r="EK55" s="433">
        <v>33.92</v>
      </c>
      <c r="EL55" s="433">
        <v>7.4623999999999997</v>
      </c>
      <c r="EM55" s="433">
        <v>2.3417412508999997</v>
      </c>
      <c r="EN55" s="433">
        <v>0</v>
      </c>
      <c r="EO55" s="433">
        <v>19.296070400000001</v>
      </c>
      <c r="EP55" s="433">
        <v>6.6051483831308317</v>
      </c>
      <c r="EQ55" s="433">
        <v>69.625360034030805</v>
      </c>
      <c r="ER55" s="117">
        <v>0</v>
      </c>
      <c r="ES55" s="117">
        <v>0</v>
      </c>
      <c r="ET55" s="117">
        <v>0</v>
      </c>
      <c r="EU55" s="117">
        <v>0</v>
      </c>
      <c r="EV55" s="117">
        <v>0</v>
      </c>
      <c r="EW55" s="117">
        <v>0</v>
      </c>
      <c r="EX55" s="117">
        <v>0</v>
      </c>
      <c r="EY55" s="117">
        <v>0</v>
      </c>
      <c r="EZ55" s="117">
        <v>0</v>
      </c>
      <c r="FA55" s="117">
        <v>0</v>
      </c>
      <c r="FB55" s="117">
        <v>0</v>
      </c>
      <c r="FC55" s="117">
        <v>0</v>
      </c>
      <c r="FD55" s="117">
        <v>0</v>
      </c>
      <c r="FE55" s="171">
        <v>89.447166666666661</v>
      </c>
      <c r="FF55" s="194">
        <f t="shared" si="8"/>
        <v>433.11863850784437</v>
      </c>
      <c r="FG55" s="195">
        <f t="shared" si="11"/>
        <v>0</v>
      </c>
      <c r="FH55" s="196">
        <f t="shared" si="12"/>
        <v>0</v>
      </c>
      <c r="FI55" s="202">
        <f t="shared" si="13"/>
        <v>519.74236620941326</v>
      </c>
      <c r="FJ55" s="203">
        <f t="shared" si="14"/>
        <v>0</v>
      </c>
      <c r="FK55" s="204">
        <f t="shared" si="15"/>
        <v>0</v>
      </c>
      <c r="FL55" s="214">
        <v>0.05</v>
      </c>
      <c r="FM55" s="211">
        <f t="shared" si="16"/>
        <v>25.987118310470663</v>
      </c>
      <c r="FN55" s="212">
        <f t="shared" si="17"/>
        <v>0</v>
      </c>
      <c r="FO55" s="213">
        <f t="shared" si="18"/>
        <v>0</v>
      </c>
      <c r="FP55" s="219">
        <f t="shared" si="19"/>
        <v>545.72948451988395</v>
      </c>
      <c r="FQ55" s="220">
        <f t="shared" si="20"/>
        <v>0</v>
      </c>
      <c r="FR55" s="223">
        <f t="shared" si="21"/>
        <v>0</v>
      </c>
      <c r="FS55" s="228">
        <f t="shared" si="22"/>
        <v>2.3452062076488351</v>
      </c>
      <c r="FT55" s="229"/>
      <c r="FU55" s="244">
        <f t="shared" si="23"/>
        <v>2.3452062076488351</v>
      </c>
      <c r="FV55" s="245">
        <f t="shared" si="24"/>
        <v>545.72948451988395</v>
      </c>
      <c r="FW55" s="252">
        <v>1.4802</v>
      </c>
      <c r="FX55" s="257"/>
      <c r="FY55" s="261">
        <f t="shared" si="25"/>
        <v>1.5843846829136841</v>
      </c>
      <c r="FZ55" s="253"/>
      <c r="GA55" s="92"/>
      <c r="GB55" s="68" t="s">
        <v>1176</v>
      </c>
      <c r="GC55" s="85" t="s">
        <v>2362</v>
      </c>
      <c r="GD55" s="85" t="str">
        <f t="shared" si="26"/>
        <v>№2/109 від 20.02.2019</v>
      </c>
      <c r="GE55" s="85" t="s">
        <v>2409</v>
      </c>
      <c r="GF55" s="431">
        <v>1</v>
      </c>
      <c r="GG55" s="431">
        <v>1</v>
      </c>
    </row>
    <row r="56" spans="1:189" ht="15" hidden="1" customHeight="1" x14ac:dyDescent="0.25">
      <c r="A56" s="66" t="s">
        <v>149</v>
      </c>
      <c r="B56" s="155">
        <v>1</v>
      </c>
      <c r="C56" s="141">
        <f t="shared" si="9"/>
        <v>198.8</v>
      </c>
      <c r="D56" s="168">
        <v>198.8</v>
      </c>
      <c r="E56" s="168">
        <v>0</v>
      </c>
      <c r="F56" s="234"/>
      <c r="G56" s="235">
        <v>0</v>
      </c>
      <c r="H56" s="162">
        <f t="shared" si="10"/>
        <v>38.68</v>
      </c>
      <c r="I56" s="117">
        <v>0</v>
      </c>
      <c r="J56" s="117">
        <v>0</v>
      </c>
      <c r="K56" s="117">
        <v>0</v>
      </c>
      <c r="L56" s="117">
        <v>0</v>
      </c>
      <c r="M56" s="117">
        <v>0</v>
      </c>
      <c r="N56" s="117">
        <v>0</v>
      </c>
      <c r="O56" s="117">
        <v>0</v>
      </c>
      <c r="P56" s="117">
        <v>0</v>
      </c>
      <c r="Q56" s="117">
        <v>0</v>
      </c>
      <c r="R56" s="117">
        <v>0</v>
      </c>
      <c r="S56" s="117">
        <v>0</v>
      </c>
      <c r="T56" s="117">
        <v>0</v>
      </c>
      <c r="U56" s="117">
        <v>0</v>
      </c>
      <c r="V56" s="117">
        <v>0</v>
      </c>
      <c r="W56" s="117">
        <v>0</v>
      </c>
      <c r="X56" s="117">
        <v>0</v>
      </c>
      <c r="Y56" s="117">
        <v>0</v>
      </c>
      <c r="Z56" s="117">
        <v>0</v>
      </c>
      <c r="AA56" s="117">
        <v>0</v>
      </c>
      <c r="AB56" s="117">
        <v>0</v>
      </c>
      <c r="AC56" s="117">
        <v>0</v>
      </c>
      <c r="AD56" s="117">
        <v>0</v>
      </c>
      <c r="AE56" s="117">
        <v>0</v>
      </c>
      <c r="AF56" s="117">
        <v>0</v>
      </c>
      <c r="AG56" s="117">
        <v>0</v>
      </c>
      <c r="AH56" s="117">
        <v>0</v>
      </c>
      <c r="AI56" s="117">
        <v>0</v>
      </c>
      <c r="AJ56" s="117">
        <v>0</v>
      </c>
      <c r="AK56" s="117">
        <v>0</v>
      </c>
      <c r="AL56" s="117">
        <v>0</v>
      </c>
      <c r="AM56" s="117">
        <v>0</v>
      </c>
      <c r="AN56" s="117">
        <v>0</v>
      </c>
      <c r="AO56" s="117">
        <v>0</v>
      </c>
      <c r="AP56" s="117">
        <v>0</v>
      </c>
      <c r="AQ56" s="117">
        <v>0</v>
      </c>
      <c r="AR56" s="117">
        <v>0</v>
      </c>
      <c r="AS56" s="117">
        <v>0</v>
      </c>
      <c r="AT56" s="117">
        <v>0</v>
      </c>
      <c r="AU56" s="117">
        <v>0</v>
      </c>
      <c r="AV56" s="117">
        <v>0</v>
      </c>
      <c r="AW56" s="117">
        <v>0</v>
      </c>
      <c r="AX56" s="117">
        <v>38.68</v>
      </c>
      <c r="AY56" s="117"/>
      <c r="AZ56" s="117"/>
      <c r="BA56" s="117"/>
      <c r="BB56" s="117"/>
      <c r="BC56" s="117"/>
      <c r="BD56" s="117"/>
      <c r="BE56" s="117">
        <v>0</v>
      </c>
      <c r="BF56" s="117">
        <v>0</v>
      </c>
      <c r="BG56" s="117">
        <v>0</v>
      </c>
      <c r="BH56" s="117">
        <v>0</v>
      </c>
      <c r="BI56" s="117">
        <v>0</v>
      </c>
      <c r="BJ56" s="117">
        <v>0</v>
      </c>
      <c r="BK56" s="117">
        <v>0</v>
      </c>
      <c r="BL56" s="117">
        <v>12.23</v>
      </c>
      <c r="BM56" s="117">
        <v>2.6905999999999999</v>
      </c>
      <c r="BN56" s="117">
        <v>0.27412658000000001</v>
      </c>
      <c r="BO56" s="117">
        <v>6.9572801000000002</v>
      </c>
      <c r="BP56" s="117">
        <v>2.3217518201308001</v>
      </c>
      <c r="BQ56" s="117">
        <v>24.473758500130799</v>
      </c>
      <c r="BR56" s="433">
        <v>66.13</v>
      </c>
      <c r="BS56" s="433">
        <v>14.55</v>
      </c>
      <c r="BT56" s="433">
        <v>70.28</v>
      </c>
      <c r="BU56" s="433">
        <v>0</v>
      </c>
      <c r="BV56" s="433">
        <v>37.61</v>
      </c>
      <c r="BW56" s="433">
        <v>19.78</v>
      </c>
      <c r="BX56" s="433">
        <f>SUBTOTAL(9,BR56:BW56)</f>
        <v>0</v>
      </c>
      <c r="BY56" s="117">
        <v>4.5013886221717296</v>
      </c>
      <c r="BZ56" s="117">
        <v>0</v>
      </c>
      <c r="CA56" s="117">
        <v>0</v>
      </c>
      <c r="CB56" s="117">
        <v>0</v>
      </c>
      <c r="CC56" s="117">
        <v>0</v>
      </c>
      <c r="CD56" s="117">
        <v>0</v>
      </c>
      <c r="CE56" s="117">
        <v>0</v>
      </c>
      <c r="CF56" s="117">
        <v>0</v>
      </c>
      <c r="CG56" s="117">
        <v>0</v>
      </c>
      <c r="CH56" s="117">
        <v>0</v>
      </c>
      <c r="CI56" s="117">
        <v>0</v>
      </c>
      <c r="CJ56" s="117">
        <v>0</v>
      </c>
      <c r="CK56" s="117">
        <v>0</v>
      </c>
      <c r="CL56" s="117">
        <v>0</v>
      </c>
      <c r="CM56" s="117">
        <v>0</v>
      </c>
      <c r="CN56" s="117">
        <v>0</v>
      </c>
      <c r="CO56" s="117">
        <v>0</v>
      </c>
      <c r="CP56" s="117">
        <v>0</v>
      </c>
      <c r="CQ56" s="117">
        <v>0</v>
      </c>
      <c r="CR56" s="117">
        <v>0</v>
      </c>
      <c r="CS56" s="117">
        <v>0</v>
      </c>
      <c r="CT56" s="117">
        <v>0</v>
      </c>
      <c r="CU56" s="117">
        <v>0</v>
      </c>
      <c r="CV56" s="117">
        <v>0</v>
      </c>
      <c r="CW56" s="117">
        <v>0</v>
      </c>
      <c r="CX56" s="117">
        <v>0</v>
      </c>
      <c r="CY56" s="117">
        <v>0</v>
      </c>
      <c r="CZ56" s="117">
        <v>0</v>
      </c>
      <c r="DA56" s="117">
        <v>0</v>
      </c>
      <c r="DB56" s="117">
        <v>0</v>
      </c>
      <c r="DC56" s="117">
        <v>0</v>
      </c>
      <c r="DD56" s="117">
        <v>0</v>
      </c>
      <c r="DE56" s="117">
        <v>0</v>
      </c>
      <c r="DF56" s="117">
        <v>0</v>
      </c>
      <c r="DG56" s="117">
        <v>0</v>
      </c>
      <c r="DH56" s="117">
        <v>0</v>
      </c>
      <c r="DI56" s="117">
        <v>0</v>
      </c>
      <c r="DJ56" s="117">
        <v>0</v>
      </c>
      <c r="DK56" s="117">
        <v>0</v>
      </c>
      <c r="DL56" s="117">
        <v>0</v>
      </c>
      <c r="DM56" s="117">
        <v>0</v>
      </c>
      <c r="DN56" s="117">
        <v>0</v>
      </c>
      <c r="DO56" s="117">
        <v>0</v>
      </c>
      <c r="DP56" s="117">
        <v>1.96</v>
      </c>
      <c r="DQ56" s="117">
        <v>0.43120000000000003</v>
      </c>
      <c r="DR56" s="117">
        <v>0.568170229595792</v>
      </c>
      <c r="DS56" s="117">
        <v>0</v>
      </c>
      <c r="DT56" s="117">
        <v>1.1149852</v>
      </c>
      <c r="DU56" s="117">
        <v>0.42703319257593497</v>
      </c>
      <c r="DV56" s="117">
        <v>4.5013886221717296</v>
      </c>
      <c r="DW56" s="117">
        <v>0</v>
      </c>
      <c r="DX56" s="117">
        <v>0</v>
      </c>
      <c r="DY56" s="117">
        <v>0</v>
      </c>
      <c r="DZ56" s="117">
        <v>0</v>
      </c>
      <c r="EA56" s="117">
        <v>0</v>
      </c>
      <c r="EB56" s="117">
        <v>0</v>
      </c>
      <c r="EC56" s="117">
        <v>0</v>
      </c>
      <c r="ED56" s="117">
        <v>0</v>
      </c>
      <c r="EE56" s="117">
        <v>0</v>
      </c>
      <c r="EF56" s="117">
        <v>0</v>
      </c>
      <c r="EG56" s="117">
        <v>0</v>
      </c>
      <c r="EH56" s="117">
        <v>0</v>
      </c>
      <c r="EI56" s="117">
        <v>0</v>
      </c>
      <c r="EJ56" s="117">
        <v>0</v>
      </c>
      <c r="EK56" s="117">
        <v>0</v>
      </c>
      <c r="EL56" s="117">
        <v>0</v>
      </c>
      <c r="EM56" s="117">
        <v>0</v>
      </c>
      <c r="EN56" s="117">
        <v>0</v>
      </c>
      <c r="EO56" s="117">
        <v>0</v>
      </c>
      <c r="EP56" s="117">
        <v>0</v>
      </c>
      <c r="EQ56" s="117">
        <v>0</v>
      </c>
      <c r="ER56" s="117">
        <v>0</v>
      </c>
      <c r="ES56" s="117">
        <v>0</v>
      </c>
      <c r="ET56" s="117">
        <v>0</v>
      </c>
      <c r="EU56" s="117">
        <v>0</v>
      </c>
      <c r="EV56" s="117">
        <v>0</v>
      </c>
      <c r="EW56" s="117">
        <v>0</v>
      </c>
      <c r="EX56" s="117">
        <v>0</v>
      </c>
      <c r="EY56" s="117">
        <v>0</v>
      </c>
      <c r="EZ56" s="117">
        <v>0</v>
      </c>
      <c r="FA56" s="117">
        <v>0</v>
      </c>
      <c r="FB56" s="117">
        <v>0</v>
      </c>
      <c r="FC56" s="117">
        <v>0</v>
      </c>
      <c r="FD56" s="117">
        <v>0</v>
      </c>
      <c r="FE56" s="171">
        <v>60.740900000000011</v>
      </c>
      <c r="FF56" s="194">
        <f t="shared" si="8"/>
        <v>128.39604712230255</v>
      </c>
      <c r="FG56" s="195">
        <f t="shared" si="11"/>
        <v>0</v>
      </c>
      <c r="FH56" s="196">
        <f t="shared" si="12"/>
        <v>0</v>
      </c>
      <c r="FI56" s="202">
        <f t="shared" si="13"/>
        <v>154.07525654676306</v>
      </c>
      <c r="FJ56" s="203">
        <f t="shared" si="14"/>
        <v>0</v>
      </c>
      <c r="FK56" s="204">
        <f t="shared" si="15"/>
        <v>0</v>
      </c>
      <c r="FL56" s="214">
        <v>0.05</v>
      </c>
      <c r="FM56" s="211">
        <f t="shared" si="16"/>
        <v>7.7037628273381529</v>
      </c>
      <c r="FN56" s="212">
        <f t="shared" si="17"/>
        <v>0</v>
      </c>
      <c r="FO56" s="213">
        <f t="shared" si="18"/>
        <v>0</v>
      </c>
      <c r="FP56" s="219">
        <f t="shared" si="19"/>
        <v>161.77901937410121</v>
      </c>
      <c r="FQ56" s="220">
        <f t="shared" si="20"/>
        <v>0</v>
      </c>
      <c r="FR56" s="223">
        <f t="shared" si="21"/>
        <v>0</v>
      </c>
      <c r="FS56" s="228">
        <f t="shared" si="22"/>
        <v>0.81377776345121333</v>
      </c>
      <c r="FT56" s="229"/>
      <c r="FU56" s="244">
        <f t="shared" si="23"/>
        <v>0.81377776345121333</v>
      </c>
      <c r="FV56" s="245">
        <f t="shared" si="24"/>
        <v>161.77901937410121</v>
      </c>
      <c r="FW56" s="252">
        <v>1.4198999999999999</v>
      </c>
      <c r="FX56" s="257"/>
      <c r="FY56" s="261">
        <f t="shared" si="25"/>
        <v>0.57312329280316454</v>
      </c>
      <c r="FZ56" s="253"/>
      <c r="GA56" s="92"/>
      <c r="GB56" s="68" t="s">
        <v>1179</v>
      </c>
      <c r="GC56" s="85" t="s">
        <v>2362</v>
      </c>
      <c r="GD56" s="85" t="str">
        <f t="shared" si="26"/>
        <v>№2/112 від 20.02.2019</v>
      </c>
      <c r="GE56" s="85" t="s">
        <v>2410</v>
      </c>
      <c r="GF56" s="431">
        <v>1</v>
      </c>
      <c r="GG56" s="431">
        <v>1</v>
      </c>
    </row>
    <row r="57" spans="1:189" ht="15" hidden="1" customHeight="1" x14ac:dyDescent="0.25">
      <c r="A57" s="66" t="s">
        <v>150</v>
      </c>
      <c r="B57" s="155">
        <v>1</v>
      </c>
      <c r="C57" s="141">
        <f t="shared" si="9"/>
        <v>130.1</v>
      </c>
      <c r="D57" s="168">
        <v>130.1</v>
      </c>
      <c r="E57" s="168">
        <v>0</v>
      </c>
      <c r="F57" s="234"/>
      <c r="G57" s="235">
        <v>0</v>
      </c>
      <c r="H57" s="162">
        <f t="shared" si="10"/>
        <v>19.34</v>
      </c>
      <c r="I57" s="117">
        <v>0</v>
      </c>
      <c r="J57" s="117">
        <v>0</v>
      </c>
      <c r="K57" s="117">
        <v>0</v>
      </c>
      <c r="L57" s="117">
        <v>0</v>
      </c>
      <c r="M57" s="117">
        <v>0</v>
      </c>
      <c r="N57" s="117">
        <v>0</v>
      </c>
      <c r="O57" s="117">
        <v>0</v>
      </c>
      <c r="P57" s="117">
        <v>0</v>
      </c>
      <c r="Q57" s="117">
        <v>0</v>
      </c>
      <c r="R57" s="117">
        <v>0</v>
      </c>
      <c r="S57" s="117">
        <v>0</v>
      </c>
      <c r="T57" s="117">
        <v>0</v>
      </c>
      <c r="U57" s="117">
        <v>0</v>
      </c>
      <c r="V57" s="117">
        <v>0</v>
      </c>
      <c r="W57" s="117">
        <v>0</v>
      </c>
      <c r="X57" s="117">
        <v>0</v>
      </c>
      <c r="Y57" s="117">
        <v>0</v>
      </c>
      <c r="Z57" s="117">
        <v>0</v>
      </c>
      <c r="AA57" s="117">
        <v>0</v>
      </c>
      <c r="AB57" s="117">
        <v>0</v>
      </c>
      <c r="AC57" s="117">
        <v>0</v>
      </c>
      <c r="AD57" s="117">
        <v>0</v>
      </c>
      <c r="AE57" s="117">
        <v>0</v>
      </c>
      <c r="AF57" s="117">
        <v>0</v>
      </c>
      <c r="AG57" s="117">
        <v>0</v>
      </c>
      <c r="AH57" s="117">
        <v>0</v>
      </c>
      <c r="AI57" s="117">
        <v>0</v>
      </c>
      <c r="AJ57" s="117">
        <v>0</v>
      </c>
      <c r="AK57" s="117">
        <v>0</v>
      </c>
      <c r="AL57" s="117">
        <v>0</v>
      </c>
      <c r="AM57" s="117">
        <v>0</v>
      </c>
      <c r="AN57" s="117">
        <v>0</v>
      </c>
      <c r="AO57" s="117">
        <v>0</v>
      </c>
      <c r="AP57" s="117">
        <v>0</v>
      </c>
      <c r="AQ57" s="117">
        <v>0</v>
      </c>
      <c r="AR57" s="117">
        <v>0</v>
      </c>
      <c r="AS57" s="117">
        <v>0</v>
      </c>
      <c r="AT57" s="117">
        <v>0</v>
      </c>
      <c r="AU57" s="117">
        <v>0</v>
      </c>
      <c r="AV57" s="117">
        <v>0</v>
      </c>
      <c r="AW57" s="117">
        <v>0</v>
      </c>
      <c r="AX57" s="117">
        <v>19.34</v>
      </c>
      <c r="AY57" s="117"/>
      <c r="AZ57" s="117"/>
      <c r="BA57" s="117"/>
      <c r="BB57" s="117"/>
      <c r="BC57" s="117"/>
      <c r="BD57" s="117"/>
      <c r="BE57" s="117">
        <v>0</v>
      </c>
      <c r="BF57" s="117">
        <v>0</v>
      </c>
      <c r="BG57" s="117">
        <v>0</v>
      </c>
      <c r="BH57" s="117">
        <v>0</v>
      </c>
      <c r="BI57" s="117">
        <v>0</v>
      </c>
      <c r="BJ57" s="117">
        <v>0</v>
      </c>
      <c r="BK57" s="117">
        <v>0</v>
      </c>
      <c r="BL57" s="117">
        <v>3.21</v>
      </c>
      <c r="BM57" s="117">
        <v>0.70620000000000005</v>
      </c>
      <c r="BN57" s="117">
        <v>7.7581048333333305E-2</v>
      </c>
      <c r="BO57" s="117">
        <v>1.8260727000000001</v>
      </c>
      <c r="BP57" s="117">
        <v>0.60997887136281603</v>
      </c>
      <c r="BQ57" s="117">
        <v>6.4298326196961497</v>
      </c>
      <c r="BR57" s="117">
        <v>36.597955555555501</v>
      </c>
      <c r="BS57" s="117">
        <v>8.0515502222222093</v>
      </c>
      <c r="BT57" s="117">
        <v>46.3591957438083</v>
      </c>
      <c r="BU57" s="117">
        <v>0</v>
      </c>
      <c r="BV57" s="117">
        <v>20.819478976888899</v>
      </c>
      <c r="BW57" s="117">
        <v>11.720711598045099</v>
      </c>
      <c r="BX57" s="117">
        <v>123.54889209652001</v>
      </c>
      <c r="BY57" s="117">
        <v>0</v>
      </c>
      <c r="BZ57" s="117">
        <v>0</v>
      </c>
      <c r="CA57" s="117">
        <v>0</v>
      </c>
      <c r="CB57" s="117">
        <v>0</v>
      </c>
      <c r="CC57" s="117">
        <v>0</v>
      </c>
      <c r="CD57" s="117">
        <v>0</v>
      </c>
      <c r="CE57" s="117">
        <v>0</v>
      </c>
      <c r="CF57" s="117">
        <v>0</v>
      </c>
      <c r="CG57" s="117">
        <v>0</v>
      </c>
      <c r="CH57" s="117">
        <v>0</v>
      </c>
      <c r="CI57" s="117">
        <v>0</v>
      </c>
      <c r="CJ57" s="117">
        <v>0</v>
      </c>
      <c r="CK57" s="117">
        <v>0</v>
      </c>
      <c r="CL57" s="117">
        <v>0</v>
      </c>
      <c r="CM57" s="117">
        <v>0</v>
      </c>
      <c r="CN57" s="117">
        <v>0</v>
      </c>
      <c r="CO57" s="117">
        <v>0</v>
      </c>
      <c r="CP57" s="117">
        <v>0</v>
      </c>
      <c r="CQ57" s="117">
        <v>0</v>
      </c>
      <c r="CR57" s="117">
        <v>0</v>
      </c>
      <c r="CS57" s="117">
        <v>0</v>
      </c>
      <c r="CT57" s="117">
        <v>0</v>
      </c>
      <c r="CU57" s="117">
        <v>0</v>
      </c>
      <c r="CV57" s="117">
        <v>0</v>
      </c>
      <c r="CW57" s="117">
        <v>0</v>
      </c>
      <c r="CX57" s="117">
        <v>0</v>
      </c>
      <c r="CY57" s="117">
        <v>0</v>
      </c>
      <c r="CZ57" s="117">
        <v>0</v>
      </c>
      <c r="DA57" s="117">
        <v>0</v>
      </c>
      <c r="DB57" s="117">
        <v>0</v>
      </c>
      <c r="DC57" s="117">
        <v>0</v>
      </c>
      <c r="DD57" s="117">
        <v>0</v>
      </c>
      <c r="DE57" s="117">
        <v>0</v>
      </c>
      <c r="DF57" s="117">
        <v>0</v>
      </c>
      <c r="DG57" s="117">
        <v>0</v>
      </c>
      <c r="DH57" s="117">
        <v>0</v>
      </c>
      <c r="DI57" s="117">
        <v>0</v>
      </c>
      <c r="DJ57" s="117">
        <v>0</v>
      </c>
      <c r="DK57" s="117">
        <v>0</v>
      </c>
      <c r="DL57" s="117">
        <v>0</v>
      </c>
      <c r="DM57" s="117">
        <v>0</v>
      </c>
      <c r="DN57" s="117">
        <v>0</v>
      </c>
      <c r="DO57" s="117">
        <v>0</v>
      </c>
      <c r="DP57" s="117">
        <v>0</v>
      </c>
      <c r="DQ57" s="117">
        <v>0</v>
      </c>
      <c r="DR57" s="117">
        <v>0</v>
      </c>
      <c r="DS57" s="117">
        <v>0</v>
      </c>
      <c r="DT57" s="117">
        <v>0</v>
      </c>
      <c r="DU57" s="117">
        <v>0</v>
      </c>
      <c r="DV57" s="117">
        <v>0</v>
      </c>
      <c r="DW57" s="117">
        <v>6.34</v>
      </c>
      <c r="DX57" s="117">
        <v>1.3948</v>
      </c>
      <c r="DY57" s="117">
        <v>0.43772698989999997</v>
      </c>
      <c r="DZ57" s="117">
        <v>0</v>
      </c>
      <c r="EA57" s="117">
        <v>3.6066357999999998</v>
      </c>
      <c r="EB57" s="117">
        <v>1.2345740520094199</v>
      </c>
      <c r="EC57" s="117">
        <v>13.013736841909401</v>
      </c>
      <c r="ED57" s="117">
        <v>0</v>
      </c>
      <c r="EE57" s="117">
        <v>0</v>
      </c>
      <c r="EF57" s="117">
        <v>0</v>
      </c>
      <c r="EG57" s="117">
        <v>0</v>
      </c>
      <c r="EH57" s="117">
        <v>0</v>
      </c>
      <c r="EI57" s="117">
        <v>0</v>
      </c>
      <c r="EJ57" s="117">
        <v>0</v>
      </c>
      <c r="EK57" s="117">
        <v>5.65</v>
      </c>
      <c r="EL57" s="117">
        <v>1.2430000000000001</v>
      </c>
      <c r="EM57" s="117">
        <v>0.39012663337499998</v>
      </c>
      <c r="EN57" s="117">
        <v>0</v>
      </c>
      <c r="EO57" s="117">
        <v>3.2141155000000001</v>
      </c>
      <c r="EP57" s="117">
        <v>1.1002159479990301</v>
      </c>
      <c r="EQ57" s="117">
        <v>11.597458081374</v>
      </c>
      <c r="ER57" s="117">
        <v>0</v>
      </c>
      <c r="ES57" s="117">
        <v>0</v>
      </c>
      <c r="ET57" s="117">
        <v>0</v>
      </c>
      <c r="EU57" s="117">
        <v>0</v>
      </c>
      <c r="EV57" s="117">
        <v>0</v>
      </c>
      <c r="EW57" s="117">
        <v>0</v>
      </c>
      <c r="EX57" s="117">
        <v>0</v>
      </c>
      <c r="EY57" s="117">
        <v>0</v>
      </c>
      <c r="EZ57" s="117">
        <v>0</v>
      </c>
      <c r="FA57" s="117">
        <v>0</v>
      </c>
      <c r="FB57" s="117">
        <v>0</v>
      </c>
      <c r="FC57" s="117">
        <v>0</v>
      </c>
      <c r="FD57" s="117">
        <v>0</v>
      </c>
      <c r="FE57" s="171">
        <v>44.434013020833333</v>
      </c>
      <c r="FF57" s="194">
        <f t="shared" si="8"/>
        <v>218.36393266033292</v>
      </c>
      <c r="FG57" s="195">
        <f t="shared" si="11"/>
        <v>0</v>
      </c>
      <c r="FH57" s="196">
        <f t="shared" si="12"/>
        <v>0</v>
      </c>
      <c r="FI57" s="202">
        <f t="shared" si="13"/>
        <v>262.03671919239952</v>
      </c>
      <c r="FJ57" s="203">
        <f t="shared" si="14"/>
        <v>0</v>
      </c>
      <c r="FK57" s="204">
        <f t="shared" si="15"/>
        <v>0</v>
      </c>
      <c r="FL57" s="214">
        <v>0.05</v>
      </c>
      <c r="FM57" s="211">
        <f t="shared" si="16"/>
        <v>13.101835959619976</v>
      </c>
      <c r="FN57" s="212">
        <f t="shared" si="17"/>
        <v>0</v>
      </c>
      <c r="FO57" s="213">
        <f t="shared" si="18"/>
        <v>0</v>
      </c>
      <c r="FP57" s="219">
        <f t="shared" si="19"/>
        <v>275.13855515201948</v>
      </c>
      <c r="FQ57" s="220">
        <f t="shared" si="20"/>
        <v>0</v>
      </c>
      <c r="FR57" s="223">
        <f t="shared" si="21"/>
        <v>0</v>
      </c>
      <c r="FS57" s="228">
        <f t="shared" si="22"/>
        <v>2.1148236368333548</v>
      </c>
      <c r="FT57" s="229"/>
      <c r="FU57" s="244">
        <f t="shared" si="23"/>
        <v>2.1148236368333548</v>
      </c>
      <c r="FV57" s="245">
        <f t="shared" si="24"/>
        <v>275.13855515201948</v>
      </c>
      <c r="FW57" s="252">
        <v>1.4165000000000001</v>
      </c>
      <c r="FX57" s="257"/>
      <c r="FY57" s="261">
        <f t="shared" si="25"/>
        <v>1.4929923309801303</v>
      </c>
      <c r="FZ57" s="253"/>
      <c r="GA57" s="92"/>
      <c r="GB57" s="68" t="s">
        <v>1203</v>
      </c>
      <c r="GC57" s="85" t="s">
        <v>2362</v>
      </c>
      <c r="GD57" s="85" t="str">
        <f t="shared" si="26"/>
        <v>№2/138 від 20.02.2019</v>
      </c>
      <c r="GE57" s="85" t="s">
        <v>2411</v>
      </c>
      <c r="GF57" s="431">
        <v>1</v>
      </c>
      <c r="GG57" s="431">
        <v>2</v>
      </c>
    </row>
    <row r="58" spans="1:189" ht="15" hidden="1" customHeight="1" x14ac:dyDescent="0.25">
      <c r="A58" s="66" t="s">
        <v>151</v>
      </c>
      <c r="B58" s="155">
        <v>1</v>
      </c>
      <c r="C58" s="141">
        <f t="shared" si="9"/>
        <v>132.69999999999999</v>
      </c>
      <c r="D58" s="168">
        <v>132.69999999999999</v>
      </c>
      <c r="E58" s="168">
        <v>0</v>
      </c>
      <c r="F58" s="234"/>
      <c r="G58" s="235">
        <v>0</v>
      </c>
      <c r="H58" s="162">
        <f t="shared" si="10"/>
        <v>8.6999999999999993</v>
      </c>
      <c r="I58" s="117">
        <v>0</v>
      </c>
      <c r="J58" s="117">
        <v>0</v>
      </c>
      <c r="K58" s="117">
        <v>0</v>
      </c>
      <c r="L58" s="117">
        <v>0</v>
      </c>
      <c r="M58" s="117">
        <v>0</v>
      </c>
      <c r="N58" s="117">
        <v>0</v>
      </c>
      <c r="O58" s="117">
        <v>0</v>
      </c>
      <c r="P58" s="117">
        <v>0</v>
      </c>
      <c r="Q58" s="117">
        <v>0</v>
      </c>
      <c r="R58" s="117">
        <v>0</v>
      </c>
      <c r="S58" s="117">
        <v>0</v>
      </c>
      <c r="T58" s="117">
        <v>0</v>
      </c>
      <c r="U58" s="117">
        <v>0</v>
      </c>
      <c r="V58" s="117">
        <v>0</v>
      </c>
      <c r="W58" s="117">
        <v>0</v>
      </c>
      <c r="X58" s="117">
        <v>0</v>
      </c>
      <c r="Y58" s="117">
        <v>0</v>
      </c>
      <c r="Z58" s="117">
        <v>0</v>
      </c>
      <c r="AA58" s="117">
        <v>0</v>
      </c>
      <c r="AB58" s="117">
        <v>0</v>
      </c>
      <c r="AC58" s="117">
        <v>0</v>
      </c>
      <c r="AD58" s="117">
        <v>0</v>
      </c>
      <c r="AE58" s="117">
        <v>0</v>
      </c>
      <c r="AF58" s="117">
        <v>0</v>
      </c>
      <c r="AG58" s="117">
        <v>0</v>
      </c>
      <c r="AH58" s="117">
        <v>0</v>
      </c>
      <c r="AI58" s="117">
        <v>0</v>
      </c>
      <c r="AJ58" s="117">
        <v>0</v>
      </c>
      <c r="AK58" s="117">
        <v>0</v>
      </c>
      <c r="AL58" s="117">
        <v>0</v>
      </c>
      <c r="AM58" s="117">
        <v>0</v>
      </c>
      <c r="AN58" s="117">
        <v>0</v>
      </c>
      <c r="AO58" s="117">
        <v>0</v>
      </c>
      <c r="AP58" s="117">
        <v>0</v>
      </c>
      <c r="AQ58" s="117">
        <v>0</v>
      </c>
      <c r="AR58" s="117">
        <v>0</v>
      </c>
      <c r="AS58" s="117">
        <v>0</v>
      </c>
      <c r="AT58" s="117">
        <v>0</v>
      </c>
      <c r="AU58" s="117">
        <v>0</v>
      </c>
      <c r="AV58" s="117">
        <v>0</v>
      </c>
      <c r="AW58" s="117">
        <v>0</v>
      </c>
      <c r="AX58" s="117">
        <v>8.6999999999999993</v>
      </c>
      <c r="AY58" s="117"/>
      <c r="AZ58" s="117"/>
      <c r="BA58" s="117"/>
      <c r="BB58" s="117"/>
      <c r="BC58" s="117"/>
      <c r="BD58" s="117"/>
      <c r="BE58" s="117">
        <v>0</v>
      </c>
      <c r="BF58" s="117">
        <v>0</v>
      </c>
      <c r="BG58" s="117">
        <v>0</v>
      </c>
      <c r="BH58" s="117">
        <v>0</v>
      </c>
      <c r="BI58" s="117">
        <v>0</v>
      </c>
      <c r="BJ58" s="117">
        <v>0</v>
      </c>
      <c r="BK58" s="117">
        <v>0</v>
      </c>
      <c r="BL58" s="117">
        <v>8.57</v>
      </c>
      <c r="BM58" s="117">
        <v>1.8854</v>
      </c>
      <c r="BN58" s="117">
        <v>0.21454197916666701</v>
      </c>
      <c r="BO58" s="117">
        <v>4.8752158999999997</v>
      </c>
      <c r="BP58" s="117">
        <v>1.6292879973154599</v>
      </c>
      <c r="BQ58" s="117">
        <v>17.174445876482199</v>
      </c>
      <c r="BR58" s="433">
        <v>32.405490666666992</v>
      </c>
      <c r="BS58" s="433">
        <v>7.1292079466666518</v>
      </c>
      <c r="BT58" s="433">
        <v>37.364206939166529</v>
      </c>
      <c r="BU58" s="433">
        <v>0</v>
      </c>
      <c r="BV58" s="433">
        <v>18.434511475546611</v>
      </c>
      <c r="BW58" s="433">
        <v>9.9918954387095695</v>
      </c>
      <c r="BX58" s="433">
        <v>105.32531246675634</v>
      </c>
      <c r="BY58" s="117">
        <v>0</v>
      </c>
      <c r="BZ58" s="117">
        <v>0</v>
      </c>
      <c r="CA58" s="117">
        <v>0</v>
      </c>
      <c r="CB58" s="117">
        <v>0</v>
      </c>
      <c r="CC58" s="117">
        <v>0</v>
      </c>
      <c r="CD58" s="117">
        <v>0</v>
      </c>
      <c r="CE58" s="117">
        <v>0</v>
      </c>
      <c r="CF58" s="117">
        <v>0</v>
      </c>
      <c r="CG58" s="117">
        <v>0</v>
      </c>
      <c r="CH58" s="117">
        <v>0</v>
      </c>
      <c r="CI58" s="117">
        <v>0</v>
      </c>
      <c r="CJ58" s="117">
        <v>0</v>
      </c>
      <c r="CK58" s="117">
        <v>0</v>
      </c>
      <c r="CL58" s="117">
        <v>0</v>
      </c>
      <c r="CM58" s="117">
        <v>0</v>
      </c>
      <c r="CN58" s="117">
        <v>0</v>
      </c>
      <c r="CO58" s="117">
        <v>0</v>
      </c>
      <c r="CP58" s="117">
        <v>0</v>
      </c>
      <c r="CQ58" s="117">
        <v>0</v>
      </c>
      <c r="CR58" s="117">
        <v>0</v>
      </c>
      <c r="CS58" s="117">
        <v>0</v>
      </c>
      <c r="CT58" s="117">
        <v>0</v>
      </c>
      <c r="CU58" s="117">
        <v>0</v>
      </c>
      <c r="CV58" s="117">
        <v>0</v>
      </c>
      <c r="CW58" s="117">
        <v>0</v>
      </c>
      <c r="CX58" s="117">
        <v>0</v>
      </c>
      <c r="CY58" s="117">
        <v>0</v>
      </c>
      <c r="CZ58" s="117">
        <v>0</v>
      </c>
      <c r="DA58" s="117">
        <v>0</v>
      </c>
      <c r="DB58" s="117">
        <v>0</v>
      </c>
      <c r="DC58" s="117">
        <v>0</v>
      </c>
      <c r="DD58" s="117">
        <v>0</v>
      </c>
      <c r="DE58" s="117">
        <v>0</v>
      </c>
      <c r="DF58" s="117">
        <v>0</v>
      </c>
      <c r="DG58" s="117">
        <v>0</v>
      </c>
      <c r="DH58" s="117">
        <v>0</v>
      </c>
      <c r="DI58" s="117">
        <v>0</v>
      </c>
      <c r="DJ58" s="117">
        <v>0</v>
      </c>
      <c r="DK58" s="117">
        <v>0</v>
      </c>
      <c r="DL58" s="117">
        <v>0</v>
      </c>
      <c r="DM58" s="117">
        <v>0</v>
      </c>
      <c r="DN58" s="117">
        <v>0</v>
      </c>
      <c r="DO58" s="117">
        <v>0</v>
      </c>
      <c r="DP58" s="117">
        <v>0</v>
      </c>
      <c r="DQ58" s="117">
        <v>0</v>
      </c>
      <c r="DR58" s="117">
        <v>0</v>
      </c>
      <c r="DS58" s="117">
        <v>0</v>
      </c>
      <c r="DT58" s="117">
        <v>0</v>
      </c>
      <c r="DU58" s="117">
        <v>0</v>
      </c>
      <c r="DV58" s="117">
        <v>0</v>
      </c>
      <c r="DW58" s="117">
        <v>9.51</v>
      </c>
      <c r="DX58" s="117">
        <v>2.0922000000000001</v>
      </c>
      <c r="DY58" s="117">
        <v>0.65659048485000004</v>
      </c>
      <c r="DZ58" s="117">
        <v>0</v>
      </c>
      <c r="EA58" s="117">
        <v>5.4099537</v>
      </c>
      <c r="EB58" s="117">
        <v>1.85186107801413</v>
      </c>
      <c r="EC58" s="117">
        <v>19.520605262864098</v>
      </c>
      <c r="ED58" s="117">
        <v>0</v>
      </c>
      <c r="EE58" s="117">
        <v>0</v>
      </c>
      <c r="EF58" s="117">
        <v>0</v>
      </c>
      <c r="EG58" s="117">
        <v>0</v>
      </c>
      <c r="EH58" s="117">
        <v>0</v>
      </c>
      <c r="EI58" s="117">
        <v>0</v>
      </c>
      <c r="EJ58" s="117">
        <v>0</v>
      </c>
      <c r="EK58" s="117">
        <v>8.48</v>
      </c>
      <c r="EL58" s="117">
        <v>1.8655999999999999</v>
      </c>
      <c r="EM58" s="117">
        <v>0.58543531272500005</v>
      </c>
      <c r="EN58" s="117">
        <v>0</v>
      </c>
      <c r="EO58" s="117">
        <v>4.8240176000000003</v>
      </c>
      <c r="EP58" s="117">
        <v>1.6512870957827099</v>
      </c>
      <c r="EQ58" s="117">
        <v>17.406340008507701</v>
      </c>
      <c r="ER58" s="117">
        <v>0</v>
      </c>
      <c r="ES58" s="117">
        <v>0</v>
      </c>
      <c r="ET58" s="117">
        <v>0</v>
      </c>
      <c r="EU58" s="117">
        <v>0</v>
      </c>
      <c r="EV58" s="117">
        <v>0</v>
      </c>
      <c r="EW58" s="117">
        <v>0</v>
      </c>
      <c r="EX58" s="117">
        <v>0</v>
      </c>
      <c r="EY58" s="117">
        <v>0</v>
      </c>
      <c r="EZ58" s="117">
        <v>0</v>
      </c>
      <c r="FA58" s="117">
        <v>0</v>
      </c>
      <c r="FB58" s="117">
        <v>0</v>
      </c>
      <c r="FC58" s="117">
        <v>0</v>
      </c>
      <c r="FD58" s="117">
        <v>0</v>
      </c>
      <c r="FE58" s="171">
        <v>57.177380208333332</v>
      </c>
      <c r="FF58" s="194">
        <f t="shared" si="8"/>
        <v>225.30408382294371</v>
      </c>
      <c r="FG58" s="195">
        <f t="shared" si="11"/>
        <v>0</v>
      </c>
      <c r="FH58" s="196">
        <f t="shared" si="12"/>
        <v>0</v>
      </c>
      <c r="FI58" s="202">
        <f t="shared" si="13"/>
        <v>270.36490058753242</v>
      </c>
      <c r="FJ58" s="203">
        <f t="shared" si="14"/>
        <v>0</v>
      </c>
      <c r="FK58" s="204">
        <f t="shared" si="15"/>
        <v>0</v>
      </c>
      <c r="FL58" s="214">
        <v>0.05</v>
      </c>
      <c r="FM58" s="211">
        <f t="shared" si="16"/>
        <v>13.518245029376622</v>
      </c>
      <c r="FN58" s="212">
        <f t="shared" si="17"/>
        <v>0</v>
      </c>
      <c r="FO58" s="213">
        <f t="shared" si="18"/>
        <v>0</v>
      </c>
      <c r="FP58" s="219">
        <f t="shared" si="19"/>
        <v>283.88314561690902</v>
      </c>
      <c r="FQ58" s="220">
        <f t="shared" si="20"/>
        <v>0</v>
      </c>
      <c r="FR58" s="223">
        <f t="shared" si="21"/>
        <v>0</v>
      </c>
      <c r="FS58" s="228">
        <f t="shared" si="22"/>
        <v>2.1392851968116733</v>
      </c>
      <c r="FT58" s="229"/>
      <c r="FU58" s="244">
        <f t="shared" si="23"/>
        <v>2.1392851968116733</v>
      </c>
      <c r="FV58" s="245">
        <f t="shared" si="24"/>
        <v>283.88314561690902</v>
      </c>
      <c r="FW58" s="252">
        <v>1.4459</v>
      </c>
      <c r="FX58" s="257"/>
      <c r="FY58" s="261">
        <f t="shared" si="25"/>
        <v>1.4795526639544043</v>
      </c>
      <c r="FZ58" s="253"/>
      <c r="GA58" s="92"/>
      <c r="GB58" s="68" t="s">
        <v>1204</v>
      </c>
      <c r="GC58" s="85" t="s">
        <v>2362</v>
      </c>
      <c r="GD58" s="85" t="str">
        <f t="shared" si="26"/>
        <v>№2/139 від 20.02.2019</v>
      </c>
      <c r="GE58" s="85" t="s">
        <v>2412</v>
      </c>
      <c r="GF58" s="431">
        <v>1</v>
      </c>
      <c r="GG58" s="431">
        <v>2</v>
      </c>
    </row>
    <row r="59" spans="1:189" ht="15" hidden="1" customHeight="1" x14ac:dyDescent="0.25">
      <c r="A59" s="66" t="s">
        <v>152</v>
      </c>
      <c r="B59" s="155">
        <v>1</v>
      </c>
      <c r="C59" s="141">
        <f t="shared" si="9"/>
        <v>121</v>
      </c>
      <c r="D59" s="168">
        <v>121</v>
      </c>
      <c r="E59" s="168">
        <v>0</v>
      </c>
      <c r="F59" s="234"/>
      <c r="G59" s="235">
        <v>0</v>
      </c>
      <c r="H59" s="162">
        <f t="shared" si="10"/>
        <v>16.96</v>
      </c>
      <c r="I59" s="117">
        <v>0</v>
      </c>
      <c r="J59" s="117">
        <v>0</v>
      </c>
      <c r="K59" s="117">
        <v>0</v>
      </c>
      <c r="L59" s="117">
        <v>0</v>
      </c>
      <c r="M59" s="117">
        <v>0</v>
      </c>
      <c r="N59" s="117">
        <v>0</v>
      </c>
      <c r="O59" s="117">
        <v>0</v>
      </c>
      <c r="P59" s="117">
        <v>0</v>
      </c>
      <c r="Q59" s="117">
        <v>0</v>
      </c>
      <c r="R59" s="117">
        <v>0</v>
      </c>
      <c r="S59" s="117">
        <v>0</v>
      </c>
      <c r="T59" s="117">
        <v>0</v>
      </c>
      <c r="U59" s="117">
        <v>0</v>
      </c>
      <c r="V59" s="117">
        <v>0</v>
      </c>
      <c r="W59" s="117">
        <v>0</v>
      </c>
      <c r="X59" s="117">
        <v>0</v>
      </c>
      <c r="Y59" s="117">
        <v>0</v>
      </c>
      <c r="Z59" s="117">
        <v>0</v>
      </c>
      <c r="AA59" s="117">
        <v>0</v>
      </c>
      <c r="AB59" s="117">
        <v>0</v>
      </c>
      <c r="AC59" s="117">
        <v>0</v>
      </c>
      <c r="AD59" s="117">
        <v>0</v>
      </c>
      <c r="AE59" s="117">
        <v>0</v>
      </c>
      <c r="AF59" s="117">
        <v>0</v>
      </c>
      <c r="AG59" s="117">
        <v>0</v>
      </c>
      <c r="AH59" s="117">
        <v>0</v>
      </c>
      <c r="AI59" s="117">
        <v>0</v>
      </c>
      <c r="AJ59" s="117">
        <v>0</v>
      </c>
      <c r="AK59" s="117">
        <v>0</v>
      </c>
      <c r="AL59" s="117">
        <v>0</v>
      </c>
      <c r="AM59" s="117">
        <v>0</v>
      </c>
      <c r="AN59" s="117">
        <v>0</v>
      </c>
      <c r="AO59" s="117">
        <v>0</v>
      </c>
      <c r="AP59" s="117">
        <v>0</v>
      </c>
      <c r="AQ59" s="117">
        <v>0</v>
      </c>
      <c r="AR59" s="117">
        <v>0</v>
      </c>
      <c r="AS59" s="117">
        <v>0</v>
      </c>
      <c r="AT59" s="117">
        <v>0</v>
      </c>
      <c r="AU59" s="117">
        <v>0</v>
      </c>
      <c r="AV59" s="117">
        <v>0</v>
      </c>
      <c r="AW59" s="117">
        <v>0</v>
      </c>
      <c r="AX59" s="117">
        <v>16.96</v>
      </c>
      <c r="AY59" s="117"/>
      <c r="AZ59" s="117"/>
      <c r="BA59" s="117"/>
      <c r="BB59" s="117"/>
      <c r="BC59" s="117"/>
      <c r="BD59" s="117"/>
      <c r="BE59" s="117">
        <v>0</v>
      </c>
      <c r="BF59" s="117">
        <v>0</v>
      </c>
      <c r="BG59" s="117">
        <v>0</v>
      </c>
      <c r="BH59" s="117">
        <v>0</v>
      </c>
      <c r="BI59" s="117">
        <v>0</v>
      </c>
      <c r="BJ59" s="117">
        <v>0</v>
      </c>
      <c r="BK59" s="117">
        <v>0</v>
      </c>
      <c r="BL59" s="117">
        <v>4.21</v>
      </c>
      <c r="BM59" s="117">
        <v>0.92620000000000002</v>
      </c>
      <c r="BN59" s="117">
        <v>0.100381105</v>
      </c>
      <c r="BO59" s="117">
        <v>2.3949427000000001</v>
      </c>
      <c r="BP59" s="117">
        <v>0.79986001000204998</v>
      </c>
      <c r="BQ59" s="117">
        <v>8.4313838150020501</v>
      </c>
      <c r="BR59" s="117">
        <v>31.192821111111101</v>
      </c>
      <c r="BS59" s="117">
        <v>6.8624206444444402</v>
      </c>
      <c r="BT59" s="117">
        <v>43.227274508891497</v>
      </c>
      <c r="BU59" s="117">
        <v>0</v>
      </c>
      <c r="BV59" s="117">
        <v>17.744660145477798</v>
      </c>
      <c r="BW59" s="117">
        <v>10.3790383595242</v>
      </c>
      <c r="BX59" s="117">
        <v>109.40621476944899</v>
      </c>
      <c r="BY59" s="117">
        <v>0</v>
      </c>
      <c r="BZ59" s="117">
        <v>0</v>
      </c>
      <c r="CA59" s="117">
        <v>0</v>
      </c>
      <c r="CB59" s="117">
        <v>0</v>
      </c>
      <c r="CC59" s="117">
        <v>0</v>
      </c>
      <c r="CD59" s="117">
        <v>0</v>
      </c>
      <c r="CE59" s="117">
        <v>0</v>
      </c>
      <c r="CF59" s="117">
        <v>0</v>
      </c>
      <c r="CG59" s="117">
        <v>0</v>
      </c>
      <c r="CH59" s="117">
        <v>0</v>
      </c>
      <c r="CI59" s="117">
        <v>0</v>
      </c>
      <c r="CJ59" s="117">
        <v>0</v>
      </c>
      <c r="CK59" s="117">
        <v>0</v>
      </c>
      <c r="CL59" s="117">
        <v>0</v>
      </c>
      <c r="CM59" s="117">
        <v>0</v>
      </c>
      <c r="CN59" s="117">
        <v>0</v>
      </c>
      <c r="CO59" s="117">
        <v>0</v>
      </c>
      <c r="CP59" s="117">
        <v>0</v>
      </c>
      <c r="CQ59" s="117">
        <v>0</v>
      </c>
      <c r="CR59" s="117">
        <v>0</v>
      </c>
      <c r="CS59" s="117">
        <v>0</v>
      </c>
      <c r="CT59" s="117">
        <v>0</v>
      </c>
      <c r="CU59" s="117">
        <v>0</v>
      </c>
      <c r="CV59" s="117">
        <v>0</v>
      </c>
      <c r="CW59" s="117">
        <v>0</v>
      </c>
      <c r="CX59" s="117">
        <v>0</v>
      </c>
      <c r="CY59" s="117">
        <v>0</v>
      </c>
      <c r="CZ59" s="117">
        <v>0</v>
      </c>
      <c r="DA59" s="117">
        <v>0</v>
      </c>
      <c r="DB59" s="117">
        <v>0</v>
      </c>
      <c r="DC59" s="117">
        <v>0</v>
      </c>
      <c r="DD59" s="117">
        <v>0</v>
      </c>
      <c r="DE59" s="117">
        <v>0</v>
      </c>
      <c r="DF59" s="117">
        <v>0</v>
      </c>
      <c r="DG59" s="117">
        <v>0</v>
      </c>
      <c r="DH59" s="117">
        <v>0</v>
      </c>
      <c r="DI59" s="117">
        <v>0</v>
      </c>
      <c r="DJ59" s="117">
        <v>0</v>
      </c>
      <c r="DK59" s="117">
        <v>0</v>
      </c>
      <c r="DL59" s="117">
        <v>0</v>
      </c>
      <c r="DM59" s="117">
        <v>0</v>
      </c>
      <c r="DN59" s="117">
        <v>0</v>
      </c>
      <c r="DO59" s="117">
        <v>0</v>
      </c>
      <c r="DP59" s="117">
        <v>0</v>
      </c>
      <c r="DQ59" s="117">
        <v>0</v>
      </c>
      <c r="DR59" s="117">
        <v>0</v>
      </c>
      <c r="DS59" s="117">
        <v>0</v>
      </c>
      <c r="DT59" s="117">
        <v>0</v>
      </c>
      <c r="DU59" s="117">
        <v>0</v>
      </c>
      <c r="DV59" s="117">
        <v>0</v>
      </c>
      <c r="DW59" s="117">
        <v>4.75</v>
      </c>
      <c r="DX59" s="117">
        <v>1.0449999999999999</v>
      </c>
      <c r="DY59" s="117">
        <v>0.32829524242500002</v>
      </c>
      <c r="DZ59" s="117">
        <v>0</v>
      </c>
      <c r="EA59" s="117">
        <v>2.7021324999999998</v>
      </c>
      <c r="EB59" s="117">
        <v>0.92499308168356398</v>
      </c>
      <c r="EC59" s="117">
        <v>9.7504208241085593</v>
      </c>
      <c r="ED59" s="117">
        <v>0</v>
      </c>
      <c r="EE59" s="117">
        <v>0</v>
      </c>
      <c r="EF59" s="117">
        <v>0</v>
      </c>
      <c r="EG59" s="117">
        <v>0</v>
      </c>
      <c r="EH59" s="117">
        <v>0</v>
      </c>
      <c r="EI59" s="117">
        <v>0</v>
      </c>
      <c r="EJ59" s="117">
        <v>0</v>
      </c>
      <c r="EK59" s="117">
        <v>4.24</v>
      </c>
      <c r="EL59" s="117">
        <v>0.93279999999999996</v>
      </c>
      <c r="EM59" s="117">
        <v>0.29296301902499999</v>
      </c>
      <c r="EN59" s="117">
        <v>0</v>
      </c>
      <c r="EO59" s="117">
        <v>2.4120088000000002</v>
      </c>
      <c r="EP59" s="117">
        <v>0.82566926435201005</v>
      </c>
      <c r="EQ59" s="117">
        <v>8.7034410833770099</v>
      </c>
      <c r="ER59" s="117">
        <v>0</v>
      </c>
      <c r="ES59" s="117">
        <v>0</v>
      </c>
      <c r="ET59" s="117">
        <v>0</v>
      </c>
      <c r="EU59" s="117">
        <v>0</v>
      </c>
      <c r="EV59" s="117">
        <v>0</v>
      </c>
      <c r="EW59" s="117">
        <v>0</v>
      </c>
      <c r="EX59" s="117">
        <v>0</v>
      </c>
      <c r="EY59" s="117">
        <v>0</v>
      </c>
      <c r="EZ59" s="117">
        <v>0</v>
      </c>
      <c r="FA59" s="117">
        <v>0</v>
      </c>
      <c r="FB59" s="117">
        <v>0</v>
      </c>
      <c r="FC59" s="117">
        <v>0</v>
      </c>
      <c r="FD59" s="117">
        <v>0</v>
      </c>
      <c r="FE59" s="171">
        <v>15.742478125000002</v>
      </c>
      <c r="FF59" s="194">
        <f t="shared" si="8"/>
        <v>168.99393861693659</v>
      </c>
      <c r="FG59" s="195">
        <f t="shared" si="11"/>
        <v>0</v>
      </c>
      <c r="FH59" s="196">
        <f t="shared" si="12"/>
        <v>0</v>
      </c>
      <c r="FI59" s="202">
        <f t="shared" si="13"/>
        <v>202.7927263403239</v>
      </c>
      <c r="FJ59" s="203">
        <f t="shared" si="14"/>
        <v>0</v>
      </c>
      <c r="FK59" s="204">
        <f t="shared" si="15"/>
        <v>0</v>
      </c>
      <c r="FL59" s="214">
        <v>0.05</v>
      </c>
      <c r="FM59" s="211">
        <f t="shared" si="16"/>
        <v>10.139636317016196</v>
      </c>
      <c r="FN59" s="212">
        <f t="shared" si="17"/>
        <v>0</v>
      </c>
      <c r="FO59" s="213">
        <f t="shared" si="18"/>
        <v>0</v>
      </c>
      <c r="FP59" s="219">
        <f t="shared" si="19"/>
        <v>212.93236265734009</v>
      </c>
      <c r="FQ59" s="220">
        <f t="shared" si="20"/>
        <v>0</v>
      </c>
      <c r="FR59" s="223">
        <f t="shared" si="21"/>
        <v>0</v>
      </c>
      <c r="FS59" s="228">
        <f t="shared" si="22"/>
        <v>1.7597715922094224</v>
      </c>
      <c r="FT59" s="229"/>
      <c r="FU59" s="244">
        <f t="shared" si="23"/>
        <v>1.7597715922094224</v>
      </c>
      <c r="FV59" s="245">
        <f t="shared" si="24"/>
        <v>212.93236265734009</v>
      </c>
      <c r="FW59" s="252">
        <v>1.337</v>
      </c>
      <c r="FX59" s="257"/>
      <c r="FY59" s="261">
        <f t="shared" si="25"/>
        <v>1.3162091190795979</v>
      </c>
      <c r="FZ59" s="253"/>
      <c r="GA59" s="92"/>
      <c r="GB59" s="68" t="s">
        <v>1205</v>
      </c>
      <c r="GC59" s="85" t="s">
        <v>2362</v>
      </c>
      <c r="GD59" s="85" t="str">
        <f t="shared" si="26"/>
        <v>№2/141 від 20.02.2019</v>
      </c>
      <c r="GE59" s="85" t="s">
        <v>2413</v>
      </c>
      <c r="GF59" s="431">
        <v>1</v>
      </c>
      <c r="GG59" s="431">
        <v>3</v>
      </c>
    </row>
    <row r="60" spans="1:189" ht="15" hidden="1" customHeight="1" x14ac:dyDescent="0.25">
      <c r="A60" s="66" t="s">
        <v>153</v>
      </c>
      <c r="B60" s="155">
        <v>1</v>
      </c>
      <c r="C60" s="141">
        <f t="shared" si="9"/>
        <v>173.75</v>
      </c>
      <c r="D60" s="168">
        <v>173.75</v>
      </c>
      <c r="E60" s="168">
        <v>0</v>
      </c>
      <c r="F60" s="234"/>
      <c r="G60" s="235">
        <v>0</v>
      </c>
      <c r="H60" s="162">
        <f t="shared" si="10"/>
        <v>33.74</v>
      </c>
      <c r="I60" s="117">
        <v>0</v>
      </c>
      <c r="J60" s="117">
        <v>0</v>
      </c>
      <c r="K60" s="117">
        <v>0</v>
      </c>
      <c r="L60" s="117">
        <v>0</v>
      </c>
      <c r="M60" s="117">
        <v>0</v>
      </c>
      <c r="N60" s="117">
        <v>0</v>
      </c>
      <c r="O60" s="117">
        <v>0</v>
      </c>
      <c r="P60" s="117">
        <v>0</v>
      </c>
      <c r="Q60" s="117">
        <v>0</v>
      </c>
      <c r="R60" s="117">
        <v>0</v>
      </c>
      <c r="S60" s="117">
        <v>0</v>
      </c>
      <c r="T60" s="117">
        <v>0</v>
      </c>
      <c r="U60" s="117">
        <v>0</v>
      </c>
      <c r="V60" s="117">
        <v>0</v>
      </c>
      <c r="W60" s="117">
        <v>0</v>
      </c>
      <c r="X60" s="117">
        <v>0</v>
      </c>
      <c r="Y60" s="117">
        <v>0</v>
      </c>
      <c r="Z60" s="117">
        <v>0</v>
      </c>
      <c r="AA60" s="117">
        <v>0</v>
      </c>
      <c r="AB60" s="117">
        <v>0</v>
      </c>
      <c r="AC60" s="117">
        <v>0</v>
      </c>
      <c r="AD60" s="117">
        <v>0</v>
      </c>
      <c r="AE60" s="117">
        <v>0</v>
      </c>
      <c r="AF60" s="117">
        <v>0</v>
      </c>
      <c r="AG60" s="117">
        <v>0</v>
      </c>
      <c r="AH60" s="117">
        <v>0</v>
      </c>
      <c r="AI60" s="117">
        <v>0</v>
      </c>
      <c r="AJ60" s="117">
        <v>0</v>
      </c>
      <c r="AK60" s="117">
        <v>0</v>
      </c>
      <c r="AL60" s="117">
        <v>0</v>
      </c>
      <c r="AM60" s="117">
        <v>0</v>
      </c>
      <c r="AN60" s="117">
        <v>0</v>
      </c>
      <c r="AO60" s="117">
        <v>0</v>
      </c>
      <c r="AP60" s="117">
        <v>0</v>
      </c>
      <c r="AQ60" s="117">
        <v>0</v>
      </c>
      <c r="AR60" s="117">
        <v>0</v>
      </c>
      <c r="AS60" s="117">
        <v>0</v>
      </c>
      <c r="AT60" s="117">
        <v>0</v>
      </c>
      <c r="AU60" s="117">
        <v>0</v>
      </c>
      <c r="AV60" s="117">
        <v>0</v>
      </c>
      <c r="AW60" s="117">
        <v>0</v>
      </c>
      <c r="AX60" s="117">
        <v>33.74</v>
      </c>
      <c r="AY60" s="117"/>
      <c r="AZ60" s="117"/>
      <c r="BA60" s="117"/>
      <c r="BB60" s="117"/>
      <c r="BC60" s="117"/>
      <c r="BD60" s="117"/>
      <c r="BE60" s="117">
        <v>0</v>
      </c>
      <c r="BF60" s="117">
        <v>0</v>
      </c>
      <c r="BG60" s="117">
        <v>0</v>
      </c>
      <c r="BH60" s="117">
        <v>0</v>
      </c>
      <c r="BI60" s="117">
        <v>0</v>
      </c>
      <c r="BJ60" s="117">
        <v>0</v>
      </c>
      <c r="BK60" s="117">
        <v>0</v>
      </c>
      <c r="BL60" s="117">
        <v>8.2899999999999991</v>
      </c>
      <c r="BM60" s="117">
        <v>1.8238000000000001</v>
      </c>
      <c r="BN60" s="117">
        <v>0.193273578333333</v>
      </c>
      <c r="BO60" s="117">
        <v>4.7159323000000004</v>
      </c>
      <c r="BP60" s="117">
        <v>1.57456124610811</v>
      </c>
      <c r="BQ60" s="117">
        <v>16.597567124441401</v>
      </c>
      <c r="BR60" s="117">
        <v>49.28442666666691</v>
      </c>
      <c r="BS60" s="117">
        <v>10.8425738666666</v>
      </c>
      <c r="BT60" s="117">
        <v>77.460421285333098</v>
      </c>
      <c r="BU60" s="117">
        <v>0</v>
      </c>
      <c r="BV60" s="117">
        <v>28.036431797866602</v>
      </c>
      <c r="BW60" s="117">
        <v>17.359036097548799</v>
      </c>
      <c r="BX60" s="117">
        <v>182.98288971408201</v>
      </c>
      <c r="BY60" s="117">
        <v>0</v>
      </c>
      <c r="BZ60" s="117">
        <v>0</v>
      </c>
      <c r="CA60" s="117">
        <v>0</v>
      </c>
      <c r="CB60" s="117">
        <v>0</v>
      </c>
      <c r="CC60" s="117">
        <v>0</v>
      </c>
      <c r="CD60" s="117">
        <v>0</v>
      </c>
      <c r="CE60" s="117">
        <v>0</v>
      </c>
      <c r="CF60" s="117">
        <v>0</v>
      </c>
      <c r="CG60" s="117">
        <v>0</v>
      </c>
      <c r="CH60" s="117">
        <v>0</v>
      </c>
      <c r="CI60" s="117">
        <v>0</v>
      </c>
      <c r="CJ60" s="117">
        <v>0</v>
      </c>
      <c r="CK60" s="117">
        <v>0</v>
      </c>
      <c r="CL60" s="117">
        <v>0</v>
      </c>
      <c r="CM60" s="117">
        <v>0</v>
      </c>
      <c r="CN60" s="117">
        <v>0</v>
      </c>
      <c r="CO60" s="117">
        <v>0</v>
      </c>
      <c r="CP60" s="117">
        <v>0</v>
      </c>
      <c r="CQ60" s="117">
        <v>0</v>
      </c>
      <c r="CR60" s="117">
        <v>0</v>
      </c>
      <c r="CS60" s="117">
        <v>0</v>
      </c>
      <c r="CT60" s="117">
        <v>0</v>
      </c>
      <c r="CU60" s="117">
        <v>0</v>
      </c>
      <c r="CV60" s="117">
        <v>0</v>
      </c>
      <c r="CW60" s="117">
        <v>0</v>
      </c>
      <c r="CX60" s="117">
        <v>0</v>
      </c>
      <c r="CY60" s="117">
        <v>0</v>
      </c>
      <c r="CZ60" s="117">
        <v>0</v>
      </c>
      <c r="DA60" s="117">
        <v>0</v>
      </c>
      <c r="DB60" s="117">
        <v>0</v>
      </c>
      <c r="DC60" s="117">
        <v>0</v>
      </c>
      <c r="DD60" s="117">
        <v>0</v>
      </c>
      <c r="DE60" s="117">
        <v>0</v>
      </c>
      <c r="DF60" s="117">
        <v>0</v>
      </c>
      <c r="DG60" s="117">
        <v>0</v>
      </c>
      <c r="DH60" s="117">
        <v>0</v>
      </c>
      <c r="DI60" s="117">
        <v>0</v>
      </c>
      <c r="DJ60" s="117">
        <v>0</v>
      </c>
      <c r="DK60" s="117">
        <v>0</v>
      </c>
      <c r="DL60" s="117">
        <v>0</v>
      </c>
      <c r="DM60" s="117">
        <v>0</v>
      </c>
      <c r="DN60" s="117">
        <v>0</v>
      </c>
      <c r="DO60" s="117">
        <v>0</v>
      </c>
      <c r="DP60" s="117">
        <v>0</v>
      </c>
      <c r="DQ60" s="117">
        <v>0</v>
      </c>
      <c r="DR60" s="117">
        <v>0</v>
      </c>
      <c r="DS60" s="117">
        <v>0</v>
      </c>
      <c r="DT60" s="117">
        <v>0</v>
      </c>
      <c r="DU60" s="117">
        <v>0</v>
      </c>
      <c r="DV60" s="117">
        <v>0</v>
      </c>
      <c r="DW60" s="117">
        <v>6.34</v>
      </c>
      <c r="DX60" s="117">
        <v>1.3948</v>
      </c>
      <c r="DY60" s="117">
        <v>0.43772698989999997</v>
      </c>
      <c r="DZ60" s="117">
        <v>0</v>
      </c>
      <c r="EA60" s="117">
        <v>3.6066357999999998</v>
      </c>
      <c r="EB60" s="117">
        <v>1.2345740520094199</v>
      </c>
      <c r="EC60" s="117">
        <v>13.013736841909401</v>
      </c>
      <c r="ED60" s="117">
        <v>0</v>
      </c>
      <c r="EE60" s="117">
        <v>0</v>
      </c>
      <c r="EF60" s="117">
        <v>0</v>
      </c>
      <c r="EG60" s="117">
        <v>0</v>
      </c>
      <c r="EH60" s="117">
        <v>0</v>
      </c>
      <c r="EI60" s="117">
        <v>0</v>
      </c>
      <c r="EJ60" s="117">
        <v>0</v>
      </c>
      <c r="EK60" s="117">
        <v>5.65</v>
      </c>
      <c r="EL60" s="117">
        <v>1.2430000000000001</v>
      </c>
      <c r="EM60" s="117">
        <v>0.39012663337499998</v>
      </c>
      <c r="EN60" s="117">
        <v>0</v>
      </c>
      <c r="EO60" s="117">
        <v>3.2141155000000001</v>
      </c>
      <c r="EP60" s="117">
        <v>1.1002159479990301</v>
      </c>
      <c r="EQ60" s="117">
        <v>11.597458081374</v>
      </c>
      <c r="ER60" s="117">
        <v>0</v>
      </c>
      <c r="ES60" s="117">
        <v>0</v>
      </c>
      <c r="ET60" s="117">
        <v>0</v>
      </c>
      <c r="EU60" s="117">
        <v>0</v>
      </c>
      <c r="EV60" s="117">
        <v>0</v>
      </c>
      <c r="EW60" s="117">
        <v>0</v>
      </c>
      <c r="EX60" s="117">
        <v>0</v>
      </c>
      <c r="EY60" s="117">
        <v>0</v>
      </c>
      <c r="EZ60" s="117">
        <v>0</v>
      </c>
      <c r="FA60" s="117">
        <v>0</v>
      </c>
      <c r="FB60" s="117">
        <v>0</v>
      </c>
      <c r="FC60" s="117">
        <v>0</v>
      </c>
      <c r="FD60" s="117">
        <v>0</v>
      </c>
      <c r="FE60" s="171">
        <v>22.549088541666666</v>
      </c>
      <c r="FF60" s="194">
        <f t="shared" si="8"/>
        <v>280.48074030347345</v>
      </c>
      <c r="FG60" s="195">
        <f t="shared" si="11"/>
        <v>0</v>
      </c>
      <c r="FH60" s="196">
        <f t="shared" si="12"/>
        <v>0</v>
      </c>
      <c r="FI60" s="202">
        <f t="shared" si="13"/>
        <v>336.57688836416816</v>
      </c>
      <c r="FJ60" s="203">
        <f t="shared" si="14"/>
        <v>0</v>
      </c>
      <c r="FK60" s="204">
        <f t="shared" si="15"/>
        <v>0</v>
      </c>
      <c r="FL60" s="214">
        <v>0.05</v>
      </c>
      <c r="FM60" s="211">
        <f t="shared" si="16"/>
        <v>16.828844418208408</v>
      </c>
      <c r="FN60" s="212">
        <f t="shared" si="17"/>
        <v>0</v>
      </c>
      <c r="FO60" s="213">
        <f t="shared" si="18"/>
        <v>0</v>
      </c>
      <c r="FP60" s="219">
        <f t="shared" si="19"/>
        <v>353.40573278237656</v>
      </c>
      <c r="FQ60" s="220">
        <f t="shared" si="20"/>
        <v>0</v>
      </c>
      <c r="FR60" s="223">
        <f t="shared" si="21"/>
        <v>0</v>
      </c>
      <c r="FS60" s="228">
        <f t="shared" si="22"/>
        <v>2.0339898289633185</v>
      </c>
      <c r="FT60" s="229"/>
      <c r="FU60" s="244">
        <f t="shared" si="23"/>
        <v>2.0339898289633185</v>
      </c>
      <c r="FV60" s="245">
        <f t="shared" si="24"/>
        <v>353.40573278237656</v>
      </c>
      <c r="FW60" s="252">
        <v>1.2966</v>
      </c>
      <c r="FX60" s="257"/>
      <c r="FY60" s="261">
        <f t="shared" si="25"/>
        <v>1.5687103416345198</v>
      </c>
      <c r="FZ60" s="253"/>
      <c r="GA60" s="92"/>
      <c r="GB60" s="68" t="s">
        <v>1207</v>
      </c>
      <c r="GC60" s="85" t="s">
        <v>2362</v>
      </c>
      <c r="GD60" s="85" t="str">
        <f t="shared" si="26"/>
        <v>№2/143 від 20.02.2019</v>
      </c>
      <c r="GE60" s="85" t="s">
        <v>2414</v>
      </c>
      <c r="GF60" s="431">
        <v>1</v>
      </c>
      <c r="GG60" s="431">
        <v>3</v>
      </c>
    </row>
    <row r="61" spans="1:189" ht="15" hidden="1" customHeight="1" x14ac:dyDescent="0.25">
      <c r="A61" s="66" t="s">
        <v>154</v>
      </c>
      <c r="B61" s="155">
        <v>1</v>
      </c>
      <c r="C61" s="141">
        <f t="shared" si="9"/>
        <v>188.4</v>
      </c>
      <c r="D61" s="168">
        <v>188.4</v>
      </c>
      <c r="E61" s="168">
        <v>0</v>
      </c>
      <c r="F61" s="234"/>
      <c r="G61" s="235">
        <v>0</v>
      </c>
      <c r="H61" s="162">
        <f t="shared" si="10"/>
        <v>13.08</v>
      </c>
      <c r="I61" s="117">
        <v>0</v>
      </c>
      <c r="J61" s="117">
        <v>0</v>
      </c>
      <c r="K61" s="117">
        <v>0</v>
      </c>
      <c r="L61" s="117">
        <v>0</v>
      </c>
      <c r="M61" s="117">
        <v>0</v>
      </c>
      <c r="N61" s="117">
        <v>0</v>
      </c>
      <c r="O61" s="117">
        <v>0</v>
      </c>
      <c r="P61" s="117">
        <v>0</v>
      </c>
      <c r="Q61" s="117">
        <v>0</v>
      </c>
      <c r="R61" s="117">
        <v>0</v>
      </c>
      <c r="S61" s="117">
        <v>0</v>
      </c>
      <c r="T61" s="117">
        <v>0</v>
      </c>
      <c r="U61" s="117">
        <v>0</v>
      </c>
      <c r="V61" s="117">
        <v>0</v>
      </c>
      <c r="W61" s="117">
        <v>0</v>
      </c>
      <c r="X61" s="117">
        <v>0</v>
      </c>
      <c r="Y61" s="117">
        <v>0</v>
      </c>
      <c r="Z61" s="117">
        <v>0</v>
      </c>
      <c r="AA61" s="117">
        <v>0</v>
      </c>
      <c r="AB61" s="117">
        <v>0</v>
      </c>
      <c r="AC61" s="117">
        <v>0</v>
      </c>
      <c r="AD61" s="117">
        <v>0</v>
      </c>
      <c r="AE61" s="117">
        <v>0</v>
      </c>
      <c r="AF61" s="117">
        <v>0</v>
      </c>
      <c r="AG61" s="117">
        <v>0</v>
      </c>
      <c r="AH61" s="117">
        <v>0</v>
      </c>
      <c r="AI61" s="117">
        <v>0</v>
      </c>
      <c r="AJ61" s="117">
        <v>0</v>
      </c>
      <c r="AK61" s="117">
        <v>0</v>
      </c>
      <c r="AL61" s="117">
        <v>0</v>
      </c>
      <c r="AM61" s="117">
        <v>0</v>
      </c>
      <c r="AN61" s="117">
        <v>0</v>
      </c>
      <c r="AO61" s="117">
        <v>0</v>
      </c>
      <c r="AP61" s="117">
        <v>0</v>
      </c>
      <c r="AQ61" s="117">
        <v>0</v>
      </c>
      <c r="AR61" s="117">
        <v>0</v>
      </c>
      <c r="AS61" s="117">
        <v>0</v>
      </c>
      <c r="AT61" s="117">
        <v>0</v>
      </c>
      <c r="AU61" s="117">
        <v>0</v>
      </c>
      <c r="AV61" s="117">
        <v>0</v>
      </c>
      <c r="AW61" s="117">
        <v>0</v>
      </c>
      <c r="AX61" s="117">
        <v>13.08</v>
      </c>
      <c r="AY61" s="117"/>
      <c r="AZ61" s="117"/>
      <c r="BA61" s="117"/>
      <c r="BB61" s="117"/>
      <c r="BC61" s="117"/>
      <c r="BD61" s="117"/>
      <c r="BE61" s="117">
        <v>0</v>
      </c>
      <c r="BF61" s="117">
        <v>0</v>
      </c>
      <c r="BG61" s="117">
        <v>0</v>
      </c>
      <c r="BH61" s="117">
        <v>0</v>
      </c>
      <c r="BI61" s="117">
        <v>0</v>
      </c>
      <c r="BJ61" s="117">
        <v>0</v>
      </c>
      <c r="BK61" s="117">
        <v>0</v>
      </c>
      <c r="BL61" s="117">
        <v>3.21</v>
      </c>
      <c r="BM61" s="117">
        <v>0.70620000000000005</v>
      </c>
      <c r="BN61" s="117">
        <v>7.7581048333333305E-2</v>
      </c>
      <c r="BO61" s="117">
        <v>1.8260727000000001</v>
      </c>
      <c r="BP61" s="117">
        <v>0.60997887136281603</v>
      </c>
      <c r="BQ61" s="117">
        <v>6.4298326196961497</v>
      </c>
      <c r="BR61" s="433">
        <v>54.37</v>
      </c>
      <c r="BS61" s="433">
        <v>11.96</v>
      </c>
      <c r="BT61" s="433">
        <v>76.209999999999994</v>
      </c>
      <c r="BU61" s="433">
        <v>0</v>
      </c>
      <c r="BV61" s="433">
        <v>30.93</v>
      </c>
      <c r="BW61" s="433">
        <v>18.2</v>
      </c>
      <c r="BX61" s="433">
        <f>SUBTOTAL(9,BR61:BW61)</f>
        <v>0</v>
      </c>
      <c r="BY61" s="117">
        <v>0</v>
      </c>
      <c r="BZ61" s="117">
        <v>0</v>
      </c>
      <c r="CA61" s="117">
        <v>0</v>
      </c>
      <c r="CB61" s="117">
        <v>0</v>
      </c>
      <c r="CC61" s="117">
        <v>0</v>
      </c>
      <c r="CD61" s="117">
        <v>0</v>
      </c>
      <c r="CE61" s="117">
        <v>0</v>
      </c>
      <c r="CF61" s="117">
        <v>0</v>
      </c>
      <c r="CG61" s="117">
        <v>0</v>
      </c>
      <c r="CH61" s="117">
        <v>0</v>
      </c>
      <c r="CI61" s="117">
        <v>0</v>
      </c>
      <c r="CJ61" s="117">
        <v>0</v>
      </c>
      <c r="CK61" s="117">
        <v>0</v>
      </c>
      <c r="CL61" s="117">
        <v>0</v>
      </c>
      <c r="CM61" s="117">
        <v>0</v>
      </c>
      <c r="CN61" s="117">
        <v>0</v>
      </c>
      <c r="CO61" s="117">
        <v>0</v>
      </c>
      <c r="CP61" s="117">
        <v>0</v>
      </c>
      <c r="CQ61" s="117">
        <v>0</v>
      </c>
      <c r="CR61" s="117">
        <v>0</v>
      </c>
      <c r="CS61" s="117">
        <v>0</v>
      </c>
      <c r="CT61" s="117">
        <v>0</v>
      </c>
      <c r="CU61" s="117">
        <v>0</v>
      </c>
      <c r="CV61" s="117">
        <v>0</v>
      </c>
      <c r="CW61" s="117">
        <v>0</v>
      </c>
      <c r="CX61" s="117">
        <v>0</v>
      </c>
      <c r="CY61" s="117">
        <v>0</v>
      </c>
      <c r="CZ61" s="117">
        <v>0</v>
      </c>
      <c r="DA61" s="117">
        <v>0</v>
      </c>
      <c r="DB61" s="117">
        <v>0</v>
      </c>
      <c r="DC61" s="117">
        <v>0</v>
      </c>
      <c r="DD61" s="117">
        <v>0</v>
      </c>
      <c r="DE61" s="117">
        <v>0</v>
      </c>
      <c r="DF61" s="117">
        <v>0</v>
      </c>
      <c r="DG61" s="117">
        <v>0</v>
      </c>
      <c r="DH61" s="117">
        <v>0</v>
      </c>
      <c r="DI61" s="117">
        <v>0</v>
      </c>
      <c r="DJ61" s="117">
        <v>0</v>
      </c>
      <c r="DK61" s="117">
        <v>0</v>
      </c>
      <c r="DL61" s="117">
        <v>0</v>
      </c>
      <c r="DM61" s="117">
        <v>0</v>
      </c>
      <c r="DN61" s="117">
        <v>0</v>
      </c>
      <c r="DO61" s="117">
        <v>0</v>
      </c>
      <c r="DP61" s="117">
        <v>0</v>
      </c>
      <c r="DQ61" s="117">
        <v>0</v>
      </c>
      <c r="DR61" s="117">
        <v>0</v>
      </c>
      <c r="DS61" s="117">
        <v>0</v>
      </c>
      <c r="DT61" s="117">
        <v>0</v>
      </c>
      <c r="DU61" s="117">
        <v>0</v>
      </c>
      <c r="DV61" s="117">
        <v>0</v>
      </c>
      <c r="DW61" s="117">
        <v>6.34</v>
      </c>
      <c r="DX61" s="117">
        <v>1.3948</v>
      </c>
      <c r="DY61" s="117">
        <v>0.43772698989999997</v>
      </c>
      <c r="DZ61" s="117">
        <v>0</v>
      </c>
      <c r="EA61" s="117">
        <v>3.6066357999999998</v>
      </c>
      <c r="EB61" s="117">
        <v>1.2345740520094199</v>
      </c>
      <c r="EC61" s="117">
        <v>13.013736841909401</v>
      </c>
      <c r="ED61" s="117">
        <v>0</v>
      </c>
      <c r="EE61" s="117">
        <v>0</v>
      </c>
      <c r="EF61" s="117">
        <v>0</v>
      </c>
      <c r="EG61" s="117">
        <v>0</v>
      </c>
      <c r="EH61" s="117">
        <v>0</v>
      </c>
      <c r="EI61" s="117">
        <v>0</v>
      </c>
      <c r="EJ61" s="117">
        <v>0</v>
      </c>
      <c r="EK61" s="117">
        <v>5.65</v>
      </c>
      <c r="EL61" s="117">
        <v>1.2430000000000001</v>
      </c>
      <c r="EM61" s="117">
        <v>0.39012663337499998</v>
      </c>
      <c r="EN61" s="117">
        <v>0</v>
      </c>
      <c r="EO61" s="117">
        <v>3.2141155000000001</v>
      </c>
      <c r="EP61" s="117">
        <v>1.1002159479990301</v>
      </c>
      <c r="EQ61" s="117">
        <v>11.597458081374</v>
      </c>
      <c r="ER61" s="117">
        <v>0</v>
      </c>
      <c r="ES61" s="117">
        <v>0</v>
      </c>
      <c r="ET61" s="117">
        <v>0</v>
      </c>
      <c r="EU61" s="117">
        <v>0</v>
      </c>
      <c r="EV61" s="117">
        <v>0</v>
      </c>
      <c r="EW61" s="117">
        <v>0</v>
      </c>
      <c r="EX61" s="117">
        <v>0</v>
      </c>
      <c r="EY61" s="117">
        <v>0</v>
      </c>
      <c r="EZ61" s="117">
        <v>0</v>
      </c>
      <c r="FA61" s="117">
        <v>0</v>
      </c>
      <c r="FB61" s="117">
        <v>0</v>
      </c>
      <c r="FC61" s="117">
        <v>0</v>
      </c>
      <c r="FD61" s="117">
        <v>0</v>
      </c>
      <c r="FE61" s="171">
        <v>13.890238541666669</v>
      </c>
      <c r="FF61" s="194">
        <f t="shared" si="8"/>
        <v>58.011266084646216</v>
      </c>
      <c r="FG61" s="195">
        <f t="shared" si="11"/>
        <v>0</v>
      </c>
      <c r="FH61" s="196">
        <f t="shared" si="12"/>
        <v>0</v>
      </c>
      <c r="FI61" s="202">
        <f t="shared" si="13"/>
        <v>69.613519301575451</v>
      </c>
      <c r="FJ61" s="203">
        <f t="shared" si="14"/>
        <v>0</v>
      </c>
      <c r="FK61" s="204">
        <f t="shared" si="15"/>
        <v>0</v>
      </c>
      <c r="FL61" s="214">
        <v>0.05</v>
      </c>
      <c r="FM61" s="211">
        <f t="shared" si="16"/>
        <v>3.4806759650787726</v>
      </c>
      <c r="FN61" s="212">
        <f t="shared" si="17"/>
        <v>0</v>
      </c>
      <c r="FO61" s="213">
        <f t="shared" si="18"/>
        <v>0</v>
      </c>
      <c r="FP61" s="219">
        <f t="shared" si="19"/>
        <v>73.094195266654225</v>
      </c>
      <c r="FQ61" s="220">
        <f t="shared" si="20"/>
        <v>0</v>
      </c>
      <c r="FR61" s="223">
        <f t="shared" si="21"/>
        <v>0</v>
      </c>
      <c r="FS61" s="228">
        <f t="shared" si="22"/>
        <v>0.38797343559795233</v>
      </c>
      <c r="FT61" s="229"/>
      <c r="FU61" s="244">
        <f t="shared" si="23"/>
        <v>0.38797343559795233</v>
      </c>
      <c r="FV61" s="245">
        <f t="shared" si="24"/>
        <v>73.094195266654225</v>
      </c>
      <c r="FW61" s="252">
        <v>1.0550999999999999</v>
      </c>
      <c r="FX61" s="257"/>
      <c r="FY61" s="261">
        <f t="shared" si="25"/>
        <v>0.36771247805701107</v>
      </c>
      <c r="FZ61" s="253"/>
      <c r="GA61" s="92"/>
      <c r="GB61" s="68" t="s">
        <v>1208</v>
      </c>
      <c r="GC61" s="85" t="s">
        <v>2362</v>
      </c>
      <c r="GD61" s="85" t="str">
        <f t="shared" si="26"/>
        <v>№2/144 від 20.02.2019</v>
      </c>
      <c r="GE61" s="85" t="s">
        <v>2415</v>
      </c>
      <c r="GF61" s="431">
        <v>1</v>
      </c>
      <c r="GG61" s="431">
        <v>3</v>
      </c>
    </row>
    <row r="62" spans="1:189" ht="15" hidden="1" customHeight="1" x14ac:dyDescent="0.25">
      <c r="A62" s="66" t="s">
        <v>155</v>
      </c>
      <c r="B62" s="155">
        <v>1</v>
      </c>
      <c r="C62" s="141">
        <f t="shared" si="9"/>
        <v>195.6</v>
      </c>
      <c r="D62" s="168">
        <v>195.6</v>
      </c>
      <c r="E62" s="168">
        <v>0</v>
      </c>
      <c r="F62" s="234"/>
      <c r="G62" s="235">
        <v>0</v>
      </c>
      <c r="H62" s="162">
        <f t="shared" si="10"/>
        <v>25.61</v>
      </c>
      <c r="I62" s="117">
        <v>0</v>
      </c>
      <c r="J62" s="117">
        <v>0</v>
      </c>
      <c r="K62" s="117">
        <v>0</v>
      </c>
      <c r="L62" s="117">
        <v>0</v>
      </c>
      <c r="M62" s="117">
        <v>0</v>
      </c>
      <c r="N62" s="117">
        <v>0</v>
      </c>
      <c r="O62" s="117">
        <v>0</v>
      </c>
      <c r="P62" s="117">
        <v>0</v>
      </c>
      <c r="Q62" s="117">
        <v>0</v>
      </c>
      <c r="R62" s="117">
        <v>0</v>
      </c>
      <c r="S62" s="117">
        <v>0</v>
      </c>
      <c r="T62" s="117">
        <v>0</v>
      </c>
      <c r="U62" s="117">
        <v>0</v>
      </c>
      <c r="V62" s="117">
        <v>0</v>
      </c>
      <c r="W62" s="117">
        <v>0</v>
      </c>
      <c r="X62" s="117">
        <v>0</v>
      </c>
      <c r="Y62" s="117">
        <v>0</v>
      </c>
      <c r="Z62" s="117">
        <v>0</v>
      </c>
      <c r="AA62" s="117">
        <v>0</v>
      </c>
      <c r="AB62" s="117">
        <v>0</v>
      </c>
      <c r="AC62" s="117">
        <v>0</v>
      </c>
      <c r="AD62" s="117">
        <v>0</v>
      </c>
      <c r="AE62" s="117">
        <v>0</v>
      </c>
      <c r="AF62" s="117">
        <v>0</v>
      </c>
      <c r="AG62" s="117">
        <v>0</v>
      </c>
      <c r="AH62" s="117">
        <v>0</v>
      </c>
      <c r="AI62" s="117">
        <v>0</v>
      </c>
      <c r="AJ62" s="117">
        <v>0</v>
      </c>
      <c r="AK62" s="117">
        <v>0</v>
      </c>
      <c r="AL62" s="117">
        <v>0</v>
      </c>
      <c r="AM62" s="117">
        <v>0</v>
      </c>
      <c r="AN62" s="117">
        <v>0</v>
      </c>
      <c r="AO62" s="117">
        <v>0</v>
      </c>
      <c r="AP62" s="117">
        <v>0</v>
      </c>
      <c r="AQ62" s="117">
        <v>0</v>
      </c>
      <c r="AR62" s="117">
        <v>0</v>
      </c>
      <c r="AS62" s="117">
        <v>0</v>
      </c>
      <c r="AT62" s="117">
        <v>0</v>
      </c>
      <c r="AU62" s="117">
        <v>0</v>
      </c>
      <c r="AV62" s="117">
        <v>0</v>
      </c>
      <c r="AW62" s="117">
        <v>0</v>
      </c>
      <c r="AX62" s="117">
        <v>25.61</v>
      </c>
      <c r="AY62" s="117"/>
      <c r="AZ62" s="117"/>
      <c r="BA62" s="117"/>
      <c r="BB62" s="117"/>
      <c r="BC62" s="117"/>
      <c r="BD62" s="117"/>
      <c r="BE62" s="117">
        <v>0</v>
      </c>
      <c r="BF62" s="117">
        <v>0</v>
      </c>
      <c r="BG62" s="117">
        <v>0</v>
      </c>
      <c r="BH62" s="117">
        <v>0</v>
      </c>
      <c r="BI62" s="117">
        <v>0</v>
      </c>
      <c r="BJ62" s="117">
        <v>0</v>
      </c>
      <c r="BK62" s="117">
        <v>0</v>
      </c>
      <c r="BL62" s="117">
        <v>8.2899999999999991</v>
      </c>
      <c r="BM62" s="117">
        <v>1.8238000000000001</v>
      </c>
      <c r="BN62" s="117">
        <v>0.193273578333333</v>
      </c>
      <c r="BO62" s="117">
        <v>4.7159323000000004</v>
      </c>
      <c r="BP62" s="117">
        <v>1.57456124610811</v>
      </c>
      <c r="BQ62" s="117">
        <v>16.597567124441401</v>
      </c>
      <c r="BR62" s="117">
        <v>37.767722222222098</v>
      </c>
      <c r="BS62" s="117">
        <v>8.3088988888888604</v>
      </c>
      <c r="BT62" s="117">
        <v>69.6001759144998</v>
      </c>
      <c r="BU62" s="117">
        <v>0</v>
      </c>
      <c r="BV62" s="117">
        <v>21.484924140555499</v>
      </c>
      <c r="BW62" s="117">
        <v>14.3759199954259</v>
      </c>
      <c r="BX62" s="117">
        <v>151.53764116159201</v>
      </c>
      <c r="BY62" s="117">
        <v>0</v>
      </c>
      <c r="BZ62" s="117">
        <v>0</v>
      </c>
      <c r="CA62" s="117">
        <v>0</v>
      </c>
      <c r="CB62" s="117">
        <v>0</v>
      </c>
      <c r="CC62" s="117">
        <v>0</v>
      </c>
      <c r="CD62" s="117">
        <v>0</v>
      </c>
      <c r="CE62" s="117">
        <v>0</v>
      </c>
      <c r="CF62" s="117">
        <v>0</v>
      </c>
      <c r="CG62" s="117">
        <v>0</v>
      </c>
      <c r="CH62" s="117">
        <v>0</v>
      </c>
      <c r="CI62" s="117">
        <v>0</v>
      </c>
      <c r="CJ62" s="117">
        <v>0</v>
      </c>
      <c r="CK62" s="117">
        <v>0</v>
      </c>
      <c r="CL62" s="117">
        <v>0</v>
      </c>
      <c r="CM62" s="117">
        <v>0</v>
      </c>
      <c r="CN62" s="117">
        <v>0</v>
      </c>
      <c r="CO62" s="117">
        <v>0</v>
      </c>
      <c r="CP62" s="117">
        <v>0</v>
      </c>
      <c r="CQ62" s="117">
        <v>0</v>
      </c>
      <c r="CR62" s="117">
        <v>0</v>
      </c>
      <c r="CS62" s="117">
        <v>0</v>
      </c>
      <c r="CT62" s="117">
        <v>0</v>
      </c>
      <c r="CU62" s="117">
        <v>0</v>
      </c>
      <c r="CV62" s="117">
        <v>0</v>
      </c>
      <c r="CW62" s="117">
        <v>0</v>
      </c>
      <c r="CX62" s="117">
        <v>0</v>
      </c>
      <c r="CY62" s="117">
        <v>0</v>
      </c>
      <c r="CZ62" s="117">
        <v>0</v>
      </c>
      <c r="DA62" s="117">
        <v>0</v>
      </c>
      <c r="DB62" s="117">
        <v>0</v>
      </c>
      <c r="DC62" s="117">
        <v>0</v>
      </c>
      <c r="DD62" s="117">
        <v>0</v>
      </c>
      <c r="DE62" s="117">
        <v>0</v>
      </c>
      <c r="DF62" s="117">
        <v>0</v>
      </c>
      <c r="DG62" s="117">
        <v>0</v>
      </c>
      <c r="DH62" s="117">
        <v>0</v>
      </c>
      <c r="DI62" s="117">
        <v>0</v>
      </c>
      <c r="DJ62" s="117">
        <v>0</v>
      </c>
      <c r="DK62" s="117">
        <v>0</v>
      </c>
      <c r="DL62" s="117">
        <v>0</v>
      </c>
      <c r="DM62" s="117">
        <v>0</v>
      </c>
      <c r="DN62" s="117">
        <v>0</v>
      </c>
      <c r="DO62" s="117">
        <v>0</v>
      </c>
      <c r="DP62" s="117">
        <v>0</v>
      </c>
      <c r="DQ62" s="117">
        <v>0</v>
      </c>
      <c r="DR62" s="117">
        <v>0</v>
      </c>
      <c r="DS62" s="117">
        <v>0</v>
      </c>
      <c r="DT62" s="117">
        <v>0</v>
      </c>
      <c r="DU62" s="117">
        <v>0</v>
      </c>
      <c r="DV62" s="117">
        <v>0</v>
      </c>
      <c r="DW62" s="117">
        <v>14.26</v>
      </c>
      <c r="DX62" s="117">
        <v>3.1372</v>
      </c>
      <c r="DY62" s="117">
        <v>0.98488572727500001</v>
      </c>
      <c r="DZ62" s="117">
        <v>0</v>
      </c>
      <c r="EA62" s="117">
        <v>8.1120862000000002</v>
      </c>
      <c r="EB62" s="117">
        <v>2.7768541596976899</v>
      </c>
      <c r="EC62" s="117">
        <v>29.2710260869727</v>
      </c>
      <c r="ED62" s="117">
        <v>0</v>
      </c>
      <c r="EE62" s="117">
        <v>0</v>
      </c>
      <c r="EF62" s="117">
        <v>0</v>
      </c>
      <c r="EG62" s="117">
        <v>0</v>
      </c>
      <c r="EH62" s="117">
        <v>0</v>
      </c>
      <c r="EI62" s="117">
        <v>0</v>
      </c>
      <c r="EJ62" s="117">
        <v>0</v>
      </c>
      <c r="EK62" s="117">
        <v>12.72</v>
      </c>
      <c r="EL62" s="117">
        <v>2.7984</v>
      </c>
      <c r="EM62" s="117">
        <v>0.87839833175000004</v>
      </c>
      <c r="EN62" s="117">
        <v>0</v>
      </c>
      <c r="EO62" s="117">
        <v>7.2360264000000001</v>
      </c>
      <c r="EP62" s="117">
        <v>2.4769563601347202</v>
      </c>
      <c r="EQ62" s="117">
        <v>26.109781091884699</v>
      </c>
      <c r="ER62" s="117">
        <v>0</v>
      </c>
      <c r="ES62" s="117">
        <v>0</v>
      </c>
      <c r="ET62" s="117">
        <v>0</v>
      </c>
      <c r="EU62" s="117">
        <v>0</v>
      </c>
      <c r="EV62" s="117">
        <v>0</v>
      </c>
      <c r="EW62" s="117">
        <v>0</v>
      </c>
      <c r="EX62" s="117">
        <v>0</v>
      </c>
      <c r="EY62" s="117">
        <v>0</v>
      </c>
      <c r="EZ62" s="117">
        <v>0</v>
      </c>
      <c r="FA62" s="117">
        <v>0</v>
      </c>
      <c r="FB62" s="117">
        <v>0</v>
      </c>
      <c r="FC62" s="117">
        <v>0</v>
      </c>
      <c r="FD62" s="117">
        <v>0</v>
      </c>
      <c r="FE62" s="171">
        <v>39.749401562500005</v>
      </c>
      <c r="FF62" s="194">
        <f t="shared" si="8"/>
        <v>288.87541702739082</v>
      </c>
      <c r="FG62" s="195">
        <f t="shared" si="11"/>
        <v>0</v>
      </c>
      <c r="FH62" s="196">
        <f t="shared" si="12"/>
        <v>0</v>
      </c>
      <c r="FI62" s="202">
        <f t="shared" si="13"/>
        <v>346.65050043286897</v>
      </c>
      <c r="FJ62" s="203">
        <f t="shared" si="14"/>
        <v>0</v>
      </c>
      <c r="FK62" s="204">
        <f t="shared" si="15"/>
        <v>0</v>
      </c>
      <c r="FL62" s="214">
        <v>0.05</v>
      </c>
      <c r="FM62" s="211">
        <f t="shared" si="16"/>
        <v>17.332525021643448</v>
      </c>
      <c r="FN62" s="212">
        <f t="shared" si="17"/>
        <v>0</v>
      </c>
      <c r="FO62" s="213">
        <f t="shared" si="18"/>
        <v>0</v>
      </c>
      <c r="FP62" s="219">
        <f t="shared" si="19"/>
        <v>363.98302545451241</v>
      </c>
      <c r="FQ62" s="220">
        <f t="shared" si="20"/>
        <v>0</v>
      </c>
      <c r="FR62" s="223">
        <f t="shared" si="21"/>
        <v>0</v>
      </c>
      <c r="FS62" s="228">
        <f t="shared" si="22"/>
        <v>1.860853913366628</v>
      </c>
      <c r="FT62" s="229"/>
      <c r="FU62" s="244">
        <f t="shared" si="23"/>
        <v>1.860853913366628</v>
      </c>
      <c r="FV62" s="245">
        <f t="shared" si="24"/>
        <v>363.98302545451241</v>
      </c>
      <c r="FW62" s="252">
        <v>1.1625000000000001</v>
      </c>
      <c r="FX62" s="257"/>
      <c r="FY62" s="261">
        <f t="shared" si="25"/>
        <v>1.6007345491325831</v>
      </c>
      <c r="FZ62" s="253"/>
      <c r="GA62" s="92"/>
      <c r="GB62" s="68" t="s">
        <v>1209</v>
      </c>
      <c r="GC62" s="85" t="s">
        <v>2362</v>
      </c>
      <c r="GD62" s="85" t="str">
        <f t="shared" si="26"/>
        <v>№2/145 від 20.02.2019</v>
      </c>
      <c r="GE62" s="85" t="s">
        <v>2416</v>
      </c>
      <c r="GF62" s="431">
        <v>1</v>
      </c>
      <c r="GG62" s="431">
        <v>3</v>
      </c>
    </row>
    <row r="63" spans="1:189" ht="15" hidden="1" customHeight="1" x14ac:dyDescent="0.25">
      <c r="A63" s="66" t="s">
        <v>156</v>
      </c>
      <c r="B63" s="155">
        <v>1</v>
      </c>
      <c r="C63" s="141">
        <f t="shared" si="9"/>
        <v>196.35</v>
      </c>
      <c r="D63" s="168">
        <v>196.35</v>
      </c>
      <c r="E63" s="168">
        <v>0</v>
      </c>
      <c r="F63" s="234"/>
      <c r="G63" s="235">
        <v>0</v>
      </c>
      <c r="H63" s="162">
        <f t="shared" si="10"/>
        <v>29.44</v>
      </c>
      <c r="I63" s="117">
        <v>0</v>
      </c>
      <c r="J63" s="117">
        <v>0</v>
      </c>
      <c r="K63" s="117">
        <v>0</v>
      </c>
      <c r="L63" s="117">
        <v>0</v>
      </c>
      <c r="M63" s="117">
        <v>0</v>
      </c>
      <c r="N63" s="117">
        <v>0</v>
      </c>
      <c r="O63" s="117">
        <v>0</v>
      </c>
      <c r="P63" s="117">
        <v>0</v>
      </c>
      <c r="Q63" s="117">
        <v>0</v>
      </c>
      <c r="R63" s="117">
        <v>0</v>
      </c>
      <c r="S63" s="117">
        <v>0</v>
      </c>
      <c r="T63" s="117">
        <v>0</v>
      </c>
      <c r="U63" s="117">
        <v>0</v>
      </c>
      <c r="V63" s="117">
        <v>0</v>
      </c>
      <c r="W63" s="117">
        <v>0</v>
      </c>
      <c r="X63" s="117">
        <v>0</v>
      </c>
      <c r="Y63" s="117">
        <v>0</v>
      </c>
      <c r="Z63" s="117">
        <v>0</v>
      </c>
      <c r="AA63" s="117">
        <v>0</v>
      </c>
      <c r="AB63" s="117">
        <v>0</v>
      </c>
      <c r="AC63" s="117">
        <v>0</v>
      </c>
      <c r="AD63" s="117">
        <v>0</v>
      </c>
      <c r="AE63" s="117">
        <v>0</v>
      </c>
      <c r="AF63" s="117">
        <v>0</v>
      </c>
      <c r="AG63" s="117">
        <v>0</v>
      </c>
      <c r="AH63" s="117">
        <v>0</v>
      </c>
      <c r="AI63" s="117">
        <v>0</v>
      </c>
      <c r="AJ63" s="117">
        <v>0</v>
      </c>
      <c r="AK63" s="117">
        <v>0</v>
      </c>
      <c r="AL63" s="117">
        <v>0</v>
      </c>
      <c r="AM63" s="117">
        <v>0</v>
      </c>
      <c r="AN63" s="117">
        <v>0</v>
      </c>
      <c r="AO63" s="117">
        <v>0</v>
      </c>
      <c r="AP63" s="117">
        <v>0</v>
      </c>
      <c r="AQ63" s="117">
        <v>0</v>
      </c>
      <c r="AR63" s="117">
        <v>0</v>
      </c>
      <c r="AS63" s="117">
        <v>0</v>
      </c>
      <c r="AT63" s="117">
        <v>0</v>
      </c>
      <c r="AU63" s="117">
        <v>0</v>
      </c>
      <c r="AV63" s="117">
        <v>0</v>
      </c>
      <c r="AW63" s="117">
        <v>0</v>
      </c>
      <c r="AX63" s="117">
        <v>29.44</v>
      </c>
      <c r="AY63" s="117"/>
      <c r="AZ63" s="117"/>
      <c r="BA63" s="117"/>
      <c r="BB63" s="117"/>
      <c r="BC63" s="117"/>
      <c r="BD63" s="117"/>
      <c r="BE63" s="117">
        <v>0</v>
      </c>
      <c r="BF63" s="117">
        <v>0</v>
      </c>
      <c r="BG63" s="117">
        <v>0</v>
      </c>
      <c r="BH63" s="117">
        <v>0</v>
      </c>
      <c r="BI63" s="117">
        <v>0</v>
      </c>
      <c r="BJ63" s="117">
        <v>0</v>
      </c>
      <c r="BK63" s="117">
        <v>0</v>
      </c>
      <c r="BL63" s="117">
        <v>7.39</v>
      </c>
      <c r="BM63" s="117">
        <v>1.6257999999999999</v>
      </c>
      <c r="BN63" s="117">
        <v>0.17430548749999999</v>
      </c>
      <c r="BO63" s="117">
        <v>4.2039492999999997</v>
      </c>
      <c r="BP63" s="117">
        <v>1.40383088227788</v>
      </c>
      <c r="BQ63" s="117">
        <v>14.7978856697779</v>
      </c>
      <c r="BR63" s="117">
        <v>54.579077777777798</v>
      </c>
      <c r="BS63" s="117">
        <v>12.0073971111111</v>
      </c>
      <c r="BT63" s="117">
        <v>64.977149119916504</v>
      </c>
      <c r="BU63" s="117">
        <v>0</v>
      </c>
      <c r="BV63" s="117">
        <v>31.0483999754445</v>
      </c>
      <c r="BW63" s="117">
        <v>17.0433662337892</v>
      </c>
      <c r="BX63" s="117">
        <v>179.655390218039</v>
      </c>
      <c r="BY63" s="117">
        <v>0</v>
      </c>
      <c r="BZ63" s="117">
        <v>0</v>
      </c>
      <c r="CA63" s="117">
        <v>0</v>
      </c>
      <c r="CB63" s="117">
        <v>0</v>
      </c>
      <c r="CC63" s="117">
        <v>0</v>
      </c>
      <c r="CD63" s="117">
        <v>0</v>
      </c>
      <c r="CE63" s="117">
        <v>0</v>
      </c>
      <c r="CF63" s="117">
        <v>0</v>
      </c>
      <c r="CG63" s="117">
        <v>0</v>
      </c>
      <c r="CH63" s="117">
        <v>0</v>
      </c>
      <c r="CI63" s="117">
        <v>0</v>
      </c>
      <c r="CJ63" s="117">
        <v>0</v>
      </c>
      <c r="CK63" s="117">
        <v>0</v>
      </c>
      <c r="CL63" s="117">
        <v>0</v>
      </c>
      <c r="CM63" s="117">
        <v>0</v>
      </c>
      <c r="CN63" s="117">
        <v>0</v>
      </c>
      <c r="CO63" s="117">
        <v>0</v>
      </c>
      <c r="CP63" s="117">
        <v>0</v>
      </c>
      <c r="CQ63" s="117">
        <v>0</v>
      </c>
      <c r="CR63" s="117">
        <v>0</v>
      </c>
      <c r="CS63" s="117">
        <v>0</v>
      </c>
      <c r="CT63" s="117">
        <v>0</v>
      </c>
      <c r="CU63" s="117">
        <v>0</v>
      </c>
      <c r="CV63" s="117">
        <v>0</v>
      </c>
      <c r="CW63" s="117">
        <v>0</v>
      </c>
      <c r="CX63" s="117">
        <v>0</v>
      </c>
      <c r="CY63" s="117">
        <v>0</v>
      </c>
      <c r="CZ63" s="117">
        <v>0</v>
      </c>
      <c r="DA63" s="117">
        <v>0</v>
      </c>
      <c r="DB63" s="117">
        <v>0</v>
      </c>
      <c r="DC63" s="117">
        <v>0</v>
      </c>
      <c r="DD63" s="117">
        <v>0</v>
      </c>
      <c r="DE63" s="117">
        <v>0</v>
      </c>
      <c r="DF63" s="117">
        <v>0</v>
      </c>
      <c r="DG63" s="117">
        <v>0</v>
      </c>
      <c r="DH63" s="117">
        <v>0</v>
      </c>
      <c r="DI63" s="117">
        <v>0</v>
      </c>
      <c r="DJ63" s="117">
        <v>0</v>
      </c>
      <c r="DK63" s="117">
        <v>0</v>
      </c>
      <c r="DL63" s="117">
        <v>0</v>
      </c>
      <c r="DM63" s="117">
        <v>0</v>
      </c>
      <c r="DN63" s="117">
        <v>0</v>
      </c>
      <c r="DO63" s="117">
        <v>0</v>
      </c>
      <c r="DP63" s="117">
        <v>0</v>
      </c>
      <c r="DQ63" s="117">
        <v>0</v>
      </c>
      <c r="DR63" s="117">
        <v>0</v>
      </c>
      <c r="DS63" s="117">
        <v>0</v>
      </c>
      <c r="DT63" s="117">
        <v>0</v>
      </c>
      <c r="DU63" s="117">
        <v>0</v>
      </c>
      <c r="DV63" s="117">
        <v>0</v>
      </c>
      <c r="DW63" s="117">
        <v>7.92</v>
      </c>
      <c r="DX63" s="117">
        <v>1.7423999999999999</v>
      </c>
      <c r="DY63" s="117">
        <v>0.54715873737499998</v>
      </c>
      <c r="DZ63" s="117">
        <v>0</v>
      </c>
      <c r="EA63" s="117">
        <v>4.5054504</v>
      </c>
      <c r="EB63" s="117">
        <v>1.54228010768827</v>
      </c>
      <c r="EC63" s="117">
        <v>16.257289245063301</v>
      </c>
      <c r="ED63" s="117">
        <v>0</v>
      </c>
      <c r="EE63" s="117">
        <v>0</v>
      </c>
      <c r="EF63" s="117">
        <v>0</v>
      </c>
      <c r="EG63" s="117">
        <v>0</v>
      </c>
      <c r="EH63" s="117">
        <v>0</v>
      </c>
      <c r="EI63" s="117">
        <v>0</v>
      </c>
      <c r="EJ63" s="117">
        <v>0</v>
      </c>
      <c r="EK63" s="117">
        <v>7.07</v>
      </c>
      <c r="EL63" s="117">
        <v>1.5553999999999999</v>
      </c>
      <c r="EM63" s="117">
        <v>0.48778097305000001</v>
      </c>
      <c r="EN63" s="117">
        <v>0</v>
      </c>
      <c r="EO63" s="117">
        <v>4.0219109</v>
      </c>
      <c r="EP63" s="117">
        <v>1.3766889792143699</v>
      </c>
      <c r="EQ63" s="117">
        <v>14.511780852264399</v>
      </c>
      <c r="ER63" s="117">
        <v>0</v>
      </c>
      <c r="ES63" s="117">
        <v>0</v>
      </c>
      <c r="ET63" s="117">
        <v>0</v>
      </c>
      <c r="EU63" s="117">
        <v>0</v>
      </c>
      <c r="EV63" s="117">
        <v>0</v>
      </c>
      <c r="EW63" s="117">
        <v>0</v>
      </c>
      <c r="EX63" s="117">
        <v>0</v>
      </c>
      <c r="EY63" s="117">
        <v>0</v>
      </c>
      <c r="EZ63" s="117">
        <v>0</v>
      </c>
      <c r="FA63" s="117">
        <v>0</v>
      </c>
      <c r="FB63" s="117">
        <v>0</v>
      </c>
      <c r="FC63" s="117">
        <v>0</v>
      </c>
      <c r="FD63" s="117">
        <v>0</v>
      </c>
      <c r="FE63" s="171">
        <v>90.750770312499995</v>
      </c>
      <c r="FF63" s="194">
        <f t="shared" si="8"/>
        <v>345.41311629764459</v>
      </c>
      <c r="FG63" s="195">
        <f t="shared" si="11"/>
        <v>0</v>
      </c>
      <c r="FH63" s="196">
        <f t="shared" si="12"/>
        <v>0</v>
      </c>
      <c r="FI63" s="202">
        <f t="shared" si="13"/>
        <v>414.49573955717352</v>
      </c>
      <c r="FJ63" s="203">
        <f t="shared" si="14"/>
        <v>0</v>
      </c>
      <c r="FK63" s="204">
        <f t="shared" si="15"/>
        <v>0</v>
      </c>
      <c r="FL63" s="214">
        <v>0.05</v>
      </c>
      <c r="FM63" s="211">
        <f t="shared" si="16"/>
        <v>20.724786977858678</v>
      </c>
      <c r="FN63" s="212">
        <f t="shared" si="17"/>
        <v>0</v>
      </c>
      <c r="FO63" s="213">
        <f t="shared" si="18"/>
        <v>0</v>
      </c>
      <c r="FP63" s="219">
        <f t="shared" si="19"/>
        <v>435.22052653503221</v>
      </c>
      <c r="FQ63" s="220">
        <f t="shared" si="20"/>
        <v>0</v>
      </c>
      <c r="FR63" s="223">
        <f t="shared" si="21"/>
        <v>0</v>
      </c>
      <c r="FS63" s="228">
        <f t="shared" si="22"/>
        <v>2.2165547569902326</v>
      </c>
      <c r="FT63" s="229"/>
      <c r="FU63" s="244">
        <f t="shared" si="23"/>
        <v>2.2165547569902326</v>
      </c>
      <c r="FV63" s="245">
        <f t="shared" si="24"/>
        <v>435.22052653503215</v>
      </c>
      <c r="FW63" s="252">
        <v>1.4111</v>
      </c>
      <c r="FX63" s="257"/>
      <c r="FY63" s="261">
        <f t="shared" si="25"/>
        <v>1.57079920416004</v>
      </c>
      <c r="FZ63" s="253"/>
      <c r="GA63" s="92"/>
      <c r="GB63" s="68" t="s">
        <v>1210</v>
      </c>
      <c r="GC63" s="85" t="s">
        <v>2362</v>
      </c>
      <c r="GD63" s="85" t="str">
        <f t="shared" si="26"/>
        <v>№2/146 від 20.02.2019</v>
      </c>
      <c r="GE63" s="85" t="s">
        <v>2417</v>
      </c>
      <c r="GF63" s="431">
        <v>1</v>
      </c>
      <c r="GG63" s="431">
        <v>3</v>
      </c>
    </row>
    <row r="64" spans="1:189" ht="15" hidden="1" customHeight="1" x14ac:dyDescent="0.25">
      <c r="A64" s="66" t="s">
        <v>157</v>
      </c>
      <c r="B64" s="155">
        <v>1</v>
      </c>
      <c r="C64" s="141">
        <f t="shared" si="9"/>
        <v>164.45</v>
      </c>
      <c r="D64" s="168">
        <v>164.45</v>
      </c>
      <c r="E64" s="168">
        <v>0</v>
      </c>
      <c r="F64" s="234"/>
      <c r="G64" s="235">
        <v>0</v>
      </c>
      <c r="H64" s="162">
        <f t="shared" si="10"/>
        <v>25.61</v>
      </c>
      <c r="I64" s="117">
        <v>0</v>
      </c>
      <c r="J64" s="117">
        <v>0</v>
      </c>
      <c r="K64" s="117">
        <v>0</v>
      </c>
      <c r="L64" s="117">
        <v>0</v>
      </c>
      <c r="M64" s="117">
        <v>0</v>
      </c>
      <c r="N64" s="117">
        <v>0</v>
      </c>
      <c r="O64" s="117">
        <v>0</v>
      </c>
      <c r="P64" s="117">
        <v>0</v>
      </c>
      <c r="Q64" s="117">
        <v>0</v>
      </c>
      <c r="R64" s="117">
        <v>0</v>
      </c>
      <c r="S64" s="117">
        <v>0</v>
      </c>
      <c r="T64" s="117">
        <v>0</v>
      </c>
      <c r="U64" s="117">
        <v>0</v>
      </c>
      <c r="V64" s="117">
        <v>0</v>
      </c>
      <c r="W64" s="117">
        <v>0</v>
      </c>
      <c r="X64" s="117">
        <v>0</v>
      </c>
      <c r="Y64" s="117">
        <v>0</v>
      </c>
      <c r="Z64" s="117">
        <v>0</v>
      </c>
      <c r="AA64" s="117">
        <v>0</v>
      </c>
      <c r="AB64" s="117">
        <v>0</v>
      </c>
      <c r="AC64" s="117">
        <v>0</v>
      </c>
      <c r="AD64" s="117">
        <v>0</v>
      </c>
      <c r="AE64" s="117">
        <v>0</v>
      </c>
      <c r="AF64" s="117">
        <v>0</v>
      </c>
      <c r="AG64" s="117">
        <v>0</v>
      </c>
      <c r="AH64" s="117">
        <v>0</v>
      </c>
      <c r="AI64" s="117">
        <v>0</v>
      </c>
      <c r="AJ64" s="117">
        <v>0</v>
      </c>
      <c r="AK64" s="117">
        <v>0</v>
      </c>
      <c r="AL64" s="117">
        <v>0</v>
      </c>
      <c r="AM64" s="117">
        <v>0</v>
      </c>
      <c r="AN64" s="117">
        <v>0</v>
      </c>
      <c r="AO64" s="117">
        <v>0</v>
      </c>
      <c r="AP64" s="117">
        <v>0</v>
      </c>
      <c r="AQ64" s="117">
        <v>0</v>
      </c>
      <c r="AR64" s="117">
        <v>0</v>
      </c>
      <c r="AS64" s="117">
        <v>0</v>
      </c>
      <c r="AT64" s="117">
        <v>0</v>
      </c>
      <c r="AU64" s="117">
        <v>0</v>
      </c>
      <c r="AV64" s="117">
        <v>0</v>
      </c>
      <c r="AW64" s="117">
        <v>0</v>
      </c>
      <c r="AX64" s="117">
        <v>25.61</v>
      </c>
      <c r="AY64" s="117"/>
      <c r="AZ64" s="117"/>
      <c r="BA64" s="117"/>
      <c r="BB64" s="117"/>
      <c r="BC64" s="117"/>
      <c r="BD64" s="117"/>
      <c r="BE64" s="117">
        <v>0</v>
      </c>
      <c r="BF64" s="117">
        <v>0</v>
      </c>
      <c r="BG64" s="117">
        <v>0</v>
      </c>
      <c r="BH64" s="117">
        <v>0</v>
      </c>
      <c r="BI64" s="117">
        <v>0</v>
      </c>
      <c r="BJ64" s="117">
        <v>0</v>
      </c>
      <c r="BK64" s="117">
        <v>0</v>
      </c>
      <c r="BL64" s="117">
        <v>4.29</v>
      </c>
      <c r="BM64" s="117">
        <v>0.94379999999999997</v>
      </c>
      <c r="BN64" s="117">
        <v>0.1033669475</v>
      </c>
      <c r="BO64" s="117">
        <v>2.4404523</v>
      </c>
      <c r="BP64" s="117">
        <v>0.81517227333047504</v>
      </c>
      <c r="BQ64" s="117">
        <v>8.5927915208304704</v>
      </c>
      <c r="BR64" s="433">
        <v>48.12272177777816</v>
      </c>
      <c r="BS64" s="433">
        <v>10.586998791111121</v>
      </c>
      <c r="BT64" s="433">
        <v>67.226685113599842</v>
      </c>
      <c r="BU64" s="433">
        <v>0</v>
      </c>
      <c r="BV64" s="433">
        <v>27.375572737724401</v>
      </c>
      <c r="BW64" s="433">
        <v>16.068628458222481</v>
      </c>
      <c r="BX64" s="433">
        <v>169.380606878436</v>
      </c>
      <c r="BY64" s="117">
        <v>0</v>
      </c>
      <c r="BZ64" s="117">
        <v>0</v>
      </c>
      <c r="CA64" s="117">
        <v>0</v>
      </c>
      <c r="CB64" s="117">
        <v>0</v>
      </c>
      <c r="CC64" s="117">
        <v>0</v>
      </c>
      <c r="CD64" s="117">
        <v>0</v>
      </c>
      <c r="CE64" s="117">
        <v>0</v>
      </c>
      <c r="CF64" s="117">
        <v>0</v>
      </c>
      <c r="CG64" s="117">
        <v>0</v>
      </c>
      <c r="CH64" s="117">
        <v>0</v>
      </c>
      <c r="CI64" s="117">
        <v>0</v>
      </c>
      <c r="CJ64" s="117">
        <v>0</v>
      </c>
      <c r="CK64" s="117">
        <v>0</v>
      </c>
      <c r="CL64" s="117">
        <v>0</v>
      </c>
      <c r="CM64" s="117">
        <v>0</v>
      </c>
      <c r="CN64" s="117">
        <v>0</v>
      </c>
      <c r="CO64" s="117">
        <v>0</v>
      </c>
      <c r="CP64" s="117">
        <v>0</v>
      </c>
      <c r="CQ64" s="117">
        <v>0</v>
      </c>
      <c r="CR64" s="117">
        <v>0</v>
      </c>
      <c r="CS64" s="117">
        <v>0</v>
      </c>
      <c r="CT64" s="117">
        <v>0</v>
      </c>
      <c r="CU64" s="117">
        <v>0</v>
      </c>
      <c r="CV64" s="117">
        <v>0</v>
      </c>
      <c r="CW64" s="117">
        <v>0</v>
      </c>
      <c r="CX64" s="117">
        <v>0</v>
      </c>
      <c r="CY64" s="117">
        <v>0</v>
      </c>
      <c r="CZ64" s="117">
        <v>0</v>
      </c>
      <c r="DA64" s="117">
        <v>0</v>
      </c>
      <c r="DB64" s="117">
        <v>0</v>
      </c>
      <c r="DC64" s="117">
        <v>0</v>
      </c>
      <c r="DD64" s="117">
        <v>0</v>
      </c>
      <c r="DE64" s="117">
        <v>0</v>
      </c>
      <c r="DF64" s="117">
        <v>0</v>
      </c>
      <c r="DG64" s="117">
        <v>0</v>
      </c>
      <c r="DH64" s="117">
        <v>0</v>
      </c>
      <c r="DI64" s="117">
        <v>0</v>
      </c>
      <c r="DJ64" s="117">
        <v>0</v>
      </c>
      <c r="DK64" s="117">
        <v>0</v>
      </c>
      <c r="DL64" s="117">
        <v>0</v>
      </c>
      <c r="DM64" s="117">
        <v>0</v>
      </c>
      <c r="DN64" s="117">
        <v>0</v>
      </c>
      <c r="DO64" s="117">
        <v>0</v>
      </c>
      <c r="DP64" s="117">
        <v>0</v>
      </c>
      <c r="DQ64" s="117">
        <v>0</v>
      </c>
      <c r="DR64" s="117">
        <v>0</v>
      </c>
      <c r="DS64" s="117">
        <v>0</v>
      </c>
      <c r="DT64" s="117">
        <v>0</v>
      </c>
      <c r="DU64" s="117">
        <v>0</v>
      </c>
      <c r="DV64" s="117">
        <v>0</v>
      </c>
      <c r="DW64" s="117">
        <v>11.09</v>
      </c>
      <c r="DX64" s="117">
        <v>2.4398</v>
      </c>
      <c r="DY64" s="117">
        <v>0.766022232325</v>
      </c>
      <c r="DZ64" s="117">
        <v>0</v>
      </c>
      <c r="EA64" s="117">
        <v>6.3087682999999997</v>
      </c>
      <c r="EB64" s="117">
        <v>2.1595671336929798</v>
      </c>
      <c r="EC64" s="117">
        <v>22.764157666018001</v>
      </c>
      <c r="ED64" s="117">
        <v>0</v>
      </c>
      <c r="EE64" s="117">
        <v>0</v>
      </c>
      <c r="EF64" s="117">
        <v>0</v>
      </c>
      <c r="EG64" s="117">
        <v>0</v>
      </c>
      <c r="EH64" s="117">
        <v>0</v>
      </c>
      <c r="EI64" s="117">
        <v>0</v>
      </c>
      <c r="EJ64" s="117">
        <v>0</v>
      </c>
      <c r="EK64" s="117">
        <v>9.89</v>
      </c>
      <c r="EL64" s="117">
        <v>2.1758000000000002</v>
      </c>
      <c r="EM64" s="117">
        <v>0.68308965239999997</v>
      </c>
      <c r="EN64" s="117">
        <v>0</v>
      </c>
      <c r="EO64" s="117">
        <v>5.6261242999999999</v>
      </c>
      <c r="EP64" s="117">
        <v>1.9258852123510399</v>
      </c>
      <c r="EQ64" s="117">
        <v>20.300899164751002</v>
      </c>
      <c r="ER64" s="117">
        <v>0</v>
      </c>
      <c r="ES64" s="117">
        <v>0</v>
      </c>
      <c r="ET64" s="117">
        <v>0</v>
      </c>
      <c r="EU64" s="117">
        <v>0</v>
      </c>
      <c r="EV64" s="117">
        <v>0</v>
      </c>
      <c r="EW64" s="117">
        <v>0</v>
      </c>
      <c r="EX64" s="117">
        <v>0</v>
      </c>
      <c r="EY64" s="117">
        <v>0</v>
      </c>
      <c r="EZ64" s="117">
        <v>0</v>
      </c>
      <c r="FA64" s="117">
        <v>0</v>
      </c>
      <c r="FB64" s="117">
        <v>0</v>
      </c>
      <c r="FC64" s="117">
        <v>0</v>
      </c>
      <c r="FD64" s="117">
        <v>0</v>
      </c>
      <c r="FE64" s="171">
        <v>38.909531250000001</v>
      </c>
      <c r="FF64" s="194">
        <f t="shared" si="8"/>
        <v>285.55798648003548</v>
      </c>
      <c r="FG64" s="195">
        <f t="shared" si="11"/>
        <v>0</v>
      </c>
      <c r="FH64" s="196">
        <f t="shared" si="12"/>
        <v>0</v>
      </c>
      <c r="FI64" s="202">
        <f t="shared" si="13"/>
        <v>342.66958377604254</v>
      </c>
      <c r="FJ64" s="203">
        <f t="shared" si="14"/>
        <v>0</v>
      </c>
      <c r="FK64" s="204">
        <f t="shared" si="15"/>
        <v>0</v>
      </c>
      <c r="FL64" s="214">
        <v>0.05</v>
      </c>
      <c r="FM64" s="211">
        <f t="shared" si="16"/>
        <v>17.133479188802127</v>
      </c>
      <c r="FN64" s="212">
        <f t="shared" si="17"/>
        <v>0</v>
      </c>
      <c r="FO64" s="213">
        <f t="shared" si="18"/>
        <v>0</v>
      </c>
      <c r="FP64" s="219">
        <f t="shared" si="19"/>
        <v>359.80306296484468</v>
      </c>
      <c r="FQ64" s="220">
        <f t="shared" si="20"/>
        <v>0</v>
      </c>
      <c r="FR64" s="223">
        <f t="shared" si="21"/>
        <v>0</v>
      </c>
      <c r="FS64" s="228">
        <f t="shared" si="22"/>
        <v>2.1879176829726039</v>
      </c>
      <c r="FT64" s="229"/>
      <c r="FU64" s="244">
        <f t="shared" si="23"/>
        <v>2.1879176829726039</v>
      </c>
      <c r="FV64" s="245">
        <f t="shared" si="24"/>
        <v>359.80306296484468</v>
      </c>
      <c r="FW64" s="252">
        <v>1.3952</v>
      </c>
      <c r="FX64" s="257"/>
      <c r="FY64" s="261">
        <f t="shared" si="25"/>
        <v>1.5681749447911439</v>
      </c>
      <c r="FZ64" s="253"/>
      <c r="GA64" s="92"/>
      <c r="GB64" s="68" t="s">
        <v>1212</v>
      </c>
      <c r="GC64" s="85" t="s">
        <v>2362</v>
      </c>
      <c r="GD64" s="85" t="str">
        <f t="shared" si="26"/>
        <v>№2/148 від 20.02.2019</v>
      </c>
      <c r="GE64" s="85" t="s">
        <v>2418</v>
      </c>
      <c r="GF64" s="431">
        <v>1</v>
      </c>
      <c r="GG64" s="431">
        <v>3</v>
      </c>
    </row>
    <row r="65" spans="1:189" ht="15" hidden="1" customHeight="1" x14ac:dyDescent="0.25">
      <c r="A65" s="66" t="s">
        <v>158</v>
      </c>
      <c r="B65" s="155">
        <v>1</v>
      </c>
      <c r="C65" s="141">
        <f t="shared" si="9"/>
        <v>175.5</v>
      </c>
      <c r="D65" s="168">
        <v>175.5</v>
      </c>
      <c r="E65" s="168">
        <v>0</v>
      </c>
      <c r="F65" s="234"/>
      <c r="G65" s="235">
        <v>0</v>
      </c>
      <c r="H65" s="162">
        <f t="shared" si="10"/>
        <v>35.619999999999997</v>
      </c>
      <c r="I65" s="117">
        <v>0</v>
      </c>
      <c r="J65" s="117">
        <v>0</v>
      </c>
      <c r="K65" s="117">
        <v>0</v>
      </c>
      <c r="L65" s="117">
        <v>0</v>
      </c>
      <c r="M65" s="117">
        <v>0</v>
      </c>
      <c r="N65" s="117">
        <v>0</v>
      </c>
      <c r="O65" s="117">
        <v>0</v>
      </c>
      <c r="P65" s="117">
        <v>0</v>
      </c>
      <c r="Q65" s="117">
        <v>0</v>
      </c>
      <c r="R65" s="117">
        <v>0</v>
      </c>
      <c r="S65" s="117">
        <v>0</v>
      </c>
      <c r="T65" s="117">
        <v>0</v>
      </c>
      <c r="U65" s="117">
        <v>0</v>
      </c>
      <c r="V65" s="117">
        <v>0</v>
      </c>
      <c r="W65" s="117">
        <v>0</v>
      </c>
      <c r="X65" s="117">
        <v>0</v>
      </c>
      <c r="Y65" s="117">
        <v>0</v>
      </c>
      <c r="Z65" s="117">
        <v>0</v>
      </c>
      <c r="AA65" s="117">
        <v>0</v>
      </c>
      <c r="AB65" s="117">
        <v>0</v>
      </c>
      <c r="AC65" s="117">
        <v>0</v>
      </c>
      <c r="AD65" s="117">
        <v>0</v>
      </c>
      <c r="AE65" s="117">
        <v>0</v>
      </c>
      <c r="AF65" s="117">
        <v>0</v>
      </c>
      <c r="AG65" s="117">
        <v>0</v>
      </c>
      <c r="AH65" s="117">
        <v>0</v>
      </c>
      <c r="AI65" s="117">
        <v>0</v>
      </c>
      <c r="AJ65" s="117">
        <v>0</v>
      </c>
      <c r="AK65" s="117">
        <v>0</v>
      </c>
      <c r="AL65" s="117">
        <v>0</v>
      </c>
      <c r="AM65" s="117">
        <v>0</v>
      </c>
      <c r="AN65" s="117">
        <v>0</v>
      </c>
      <c r="AO65" s="117">
        <v>0</v>
      </c>
      <c r="AP65" s="117">
        <v>0</v>
      </c>
      <c r="AQ65" s="117">
        <v>0</v>
      </c>
      <c r="AR65" s="117">
        <v>0</v>
      </c>
      <c r="AS65" s="117">
        <v>0</v>
      </c>
      <c r="AT65" s="117">
        <v>0</v>
      </c>
      <c r="AU65" s="117">
        <v>0</v>
      </c>
      <c r="AV65" s="117">
        <v>0</v>
      </c>
      <c r="AW65" s="117">
        <v>0</v>
      </c>
      <c r="AX65" s="117">
        <v>35.619999999999997</v>
      </c>
      <c r="AY65" s="117"/>
      <c r="AZ65" s="117"/>
      <c r="BA65" s="117"/>
      <c r="BB65" s="117"/>
      <c r="BC65" s="117"/>
      <c r="BD65" s="117"/>
      <c r="BE65" s="117">
        <v>0</v>
      </c>
      <c r="BF65" s="117">
        <v>0</v>
      </c>
      <c r="BG65" s="117">
        <v>0</v>
      </c>
      <c r="BH65" s="117">
        <v>0</v>
      </c>
      <c r="BI65" s="117">
        <v>0</v>
      </c>
      <c r="BJ65" s="117">
        <v>0</v>
      </c>
      <c r="BK65" s="117">
        <v>0</v>
      </c>
      <c r="BL65" s="117">
        <v>8.24</v>
      </c>
      <c r="BM65" s="117">
        <v>1.8128</v>
      </c>
      <c r="BN65" s="117">
        <v>0.188056140833334</v>
      </c>
      <c r="BO65" s="117">
        <v>4.6874887999999997</v>
      </c>
      <c r="BP65" s="117">
        <v>1.5646398332487399</v>
      </c>
      <c r="BQ65" s="117">
        <v>16.492984774082</v>
      </c>
      <c r="BR65" s="117">
        <v>42.251566666666939</v>
      </c>
      <c r="BS65" s="117">
        <v>9.2953446666666508</v>
      </c>
      <c r="BT65" s="117">
        <v>41.0839562428081</v>
      </c>
      <c r="BU65" s="117">
        <v>0</v>
      </c>
      <c r="BV65" s="117">
        <v>24.035648729666601</v>
      </c>
      <c r="BW65" s="117">
        <v>12.2278175740117</v>
      </c>
      <c r="BX65" s="117">
        <v>128.89433387982001</v>
      </c>
      <c r="BY65" s="117">
        <v>0</v>
      </c>
      <c r="BZ65" s="117">
        <v>0</v>
      </c>
      <c r="CA65" s="117">
        <v>0</v>
      </c>
      <c r="CB65" s="117">
        <v>0</v>
      </c>
      <c r="CC65" s="117">
        <v>0</v>
      </c>
      <c r="CD65" s="117">
        <v>0</v>
      </c>
      <c r="CE65" s="117">
        <v>0</v>
      </c>
      <c r="CF65" s="117">
        <v>0</v>
      </c>
      <c r="CG65" s="117">
        <v>0</v>
      </c>
      <c r="CH65" s="117">
        <v>0</v>
      </c>
      <c r="CI65" s="117">
        <v>0</v>
      </c>
      <c r="CJ65" s="117">
        <v>0</v>
      </c>
      <c r="CK65" s="117">
        <v>0</v>
      </c>
      <c r="CL65" s="117">
        <v>0</v>
      </c>
      <c r="CM65" s="117">
        <v>0</v>
      </c>
      <c r="CN65" s="117">
        <v>0</v>
      </c>
      <c r="CO65" s="117">
        <v>0</v>
      </c>
      <c r="CP65" s="117">
        <v>0</v>
      </c>
      <c r="CQ65" s="117">
        <v>0</v>
      </c>
      <c r="CR65" s="117">
        <v>0</v>
      </c>
      <c r="CS65" s="117">
        <v>0</v>
      </c>
      <c r="CT65" s="117">
        <v>0</v>
      </c>
      <c r="CU65" s="117">
        <v>0</v>
      </c>
      <c r="CV65" s="117">
        <v>0</v>
      </c>
      <c r="CW65" s="117">
        <v>0</v>
      </c>
      <c r="CX65" s="117">
        <v>0</v>
      </c>
      <c r="CY65" s="117">
        <v>0</v>
      </c>
      <c r="CZ65" s="117">
        <v>0</v>
      </c>
      <c r="DA65" s="117">
        <v>0</v>
      </c>
      <c r="DB65" s="117">
        <v>0</v>
      </c>
      <c r="DC65" s="117">
        <v>0</v>
      </c>
      <c r="DD65" s="117">
        <v>0</v>
      </c>
      <c r="DE65" s="117">
        <v>0</v>
      </c>
      <c r="DF65" s="117">
        <v>0</v>
      </c>
      <c r="DG65" s="117">
        <v>0</v>
      </c>
      <c r="DH65" s="117">
        <v>0</v>
      </c>
      <c r="DI65" s="117">
        <v>0</v>
      </c>
      <c r="DJ65" s="117">
        <v>0</v>
      </c>
      <c r="DK65" s="117">
        <v>0</v>
      </c>
      <c r="DL65" s="117">
        <v>0</v>
      </c>
      <c r="DM65" s="117">
        <v>0</v>
      </c>
      <c r="DN65" s="117">
        <v>0</v>
      </c>
      <c r="DO65" s="117">
        <v>0</v>
      </c>
      <c r="DP65" s="117">
        <v>0</v>
      </c>
      <c r="DQ65" s="117">
        <v>0</v>
      </c>
      <c r="DR65" s="117">
        <v>0</v>
      </c>
      <c r="DS65" s="117">
        <v>0</v>
      </c>
      <c r="DT65" s="117">
        <v>0</v>
      </c>
      <c r="DU65" s="117">
        <v>0</v>
      </c>
      <c r="DV65" s="117">
        <v>0</v>
      </c>
      <c r="DW65" s="117">
        <v>0</v>
      </c>
      <c r="DX65" s="117">
        <v>0</v>
      </c>
      <c r="DY65" s="117">
        <v>0</v>
      </c>
      <c r="DZ65" s="117">
        <v>0</v>
      </c>
      <c r="EA65" s="117">
        <v>0</v>
      </c>
      <c r="EB65" s="117">
        <v>0</v>
      </c>
      <c r="EC65" s="117">
        <v>0</v>
      </c>
      <c r="ED65" s="117">
        <v>0</v>
      </c>
      <c r="EE65" s="117">
        <v>0</v>
      </c>
      <c r="EF65" s="117">
        <v>0</v>
      </c>
      <c r="EG65" s="117">
        <v>0</v>
      </c>
      <c r="EH65" s="117">
        <v>0</v>
      </c>
      <c r="EI65" s="117">
        <v>0</v>
      </c>
      <c r="EJ65" s="117">
        <v>0</v>
      </c>
      <c r="EK65" s="117">
        <v>0</v>
      </c>
      <c r="EL65" s="117">
        <v>0</v>
      </c>
      <c r="EM65" s="117">
        <v>0</v>
      </c>
      <c r="EN65" s="117">
        <v>0</v>
      </c>
      <c r="EO65" s="117">
        <v>0</v>
      </c>
      <c r="EP65" s="117">
        <v>0</v>
      </c>
      <c r="EQ65" s="117">
        <v>0</v>
      </c>
      <c r="ER65" s="117">
        <v>0</v>
      </c>
      <c r="ES65" s="117">
        <v>0</v>
      </c>
      <c r="ET65" s="117">
        <v>0</v>
      </c>
      <c r="EU65" s="117">
        <v>0</v>
      </c>
      <c r="EV65" s="117">
        <v>0</v>
      </c>
      <c r="EW65" s="117">
        <v>0</v>
      </c>
      <c r="EX65" s="117">
        <v>0</v>
      </c>
      <c r="EY65" s="117">
        <v>0</v>
      </c>
      <c r="EZ65" s="117">
        <v>0</v>
      </c>
      <c r="FA65" s="117">
        <v>0</v>
      </c>
      <c r="FB65" s="117">
        <v>0</v>
      </c>
      <c r="FC65" s="117">
        <v>0</v>
      </c>
      <c r="FD65" s="117">
        <v>0</v>
      </c>
      <c r="FE65" s="171">
        <v>56.766187499999994</v>
      </c>
      <c r="FF65" s="194">
        <f t="shared" si="8"/>
        <v>237.77350615390202</v>
      </c>
      <c r="FG65" s="195">
        <f t="shared" si="11"/>
        <v>0</v>
      </c>
      <c r="FH65" s="196">
        <f t="shared" si="12"/>
        <v>0</v>
      </c>
      <c r="FI65" s="202">
        <f t="shared" si="13"/>
        <v>285.3282073846824</v>
      </c>
      <c r="FJ65" s="203">
        <f t="shared" si="14"/>
        <v>0</v>
      </c>
      <c r="FK65" s="204">
        <f t="shared" si="15"/>
        <v>0</v>
      </c>
      <c r="FL65" s="214">
        <v>0.05</v>
      </c>
      <c r="FM65" s="211">
        <f t="shared" si="16"/>
        <v>14.266410369234121</v>
      </c>
      <c r="FN65" s="212">
        <f t="shared" si="17"/>
        <v>0</v>
      </c>
      <c r="FO65" s="213">
        <f t="shared" si="18"/>
        <v>0</v>
      </c>
      <c r="FP65" s="219">
        <f t="shared" si="19"/>
        <v>299.59461775391651</v>
      </c>
      <c r="FQ65" s="220">
        <f t="shared" si="20"/>
        <v>0</v>
      </c>
      <c r="FR65" s="223">
        <f t="shared" si="21"/>
        <v>0</v>
      </c>
      <c r="FS65" s="228">
        <f t="shared" si="22"/>
        <v>1.7070918390536554</v>
      </c>
      <c r="FT65" s="229"/>
      <c r="FU65" s="244">
        <f t="shared" si="23"/>
        <v>1.7070918390536554</v>
      </c>
      <c r="FV65" s="245">
        <f t="shared" si="24"/>
        <v>299.59461775391651</v>
      </c>
      <c r="FW65" s="252">
        <v>1.4446000000000001</v>
      </c>
      <c r="FX65" s="257"/>
      <c r="FY65" s="261">
        <f t="shared" si="25"/>
        <v>1.1817055510547247</v>
      </c>
      <c r="FZ65" s="253"/>
      <c r="GA65" s="92"/>
      <c r="GB65" s="68" t="s">
        <v>1213</v>
      </c>
      <c r="GC65" s="85" t="s">
        <v>2362</v>
      </c>
      <c r="GD65" s="85" t="str">
        <f t="shared" si="26"/>
        <v>№2/149 від 20.02.2019</v>
      </c>
      <c r="GE65" s="85" t="s">
        <v>2419</v>
      </c>
      <c r="GF65" s="431">
        <v>1</v>
      </c>
      <c r="GG65" s="431">
        <v>3</v>
      </c>
    </row>
    <row r="66" spans="1:189" ht="15" hidden="1" customHeight="1" x14ac:dyDescent="0.25">
      <c r="A66" s="66" t="s">
        <v>159</v>
      </c>
      <c r="B66" s="155">
        <v>1</v>
      </c>
      <c r="C66" s="141">
        <f t="shared" si="9"/>
        <v>181.9</v>
      </c>
      <c r="D66" s="168">
        <v>181.9</v>
      </c>
      <c r="E66" s="168">
        <v>0</v>
      </c>
      <c r="F66" s="234"/>
      <c r="G66" s="235">
        <v>0</v>
      </c>
      <c r="H66" s="162">
        <f t="shared" si="10"/>
        <v>40.49</v>
      </c>
      <c r="I66" s="117">
        <v>0</v>
      </c>
      <c r="J66" s="117">
        <v>0</v>
      </c>
      <c r="K66" s="117">
        <v>0</v>
      </c>
      <c r="L66" s="117">
        <v>0</v>
      </c>
      <c r="M66" s="117">
        <v>0</v>
      </c>
      <c r="N66" s="117">
        <v>0</v>
      </c>
      <c r="O66" s="117">
        <v>0</v>
      </c>
      <c r="P66" s="117">
        <v>0</v>
      </c>
      <c r="Q66" s="117">
        <v>0</v>
      </c>
      <c r="R66" s="117">
        <v>0</v>
      </c>
      <c r="S66" s="117">
        <v>0</v>
      </c>
      <c r="T66" s="117">
        <v>0</v>
      </c>
      <c r="U66" s="117">
        <v>0</v>
      </c>
      <c r="V66" s="117">
        <v>0</v>
      </c>
      <c r="W66" s="117">
        <v>0</v>
      </c>
      <c r="X66" s="117">
        <v>0</v>
      </c>
      <c r="Y66" s="117">
        <v>0</v>
      </c>
      <c r="Z66" s="117">
        <v>0</v>
      </c>
      <c r="AA66" s="117">
        <v>0</v>
      </c>
      <c r="AB66" s="117">
        <v>0</v>
      </c>
      <c r="AC66" s="117">
        <v>0</v>
      </c>
      <c r="AD66" s="117">
        <v>0</v>
      </c>
      <c r="AE66" s="117">
        <v>0</v>
      </c>
      <c r="AF66" s="117">
        <v>0</v>
      </c>
      <c r="AG66" s="117">
        <v>0</v>
      </c>
      <c r="AH66" s="117">
        <v>0</v>
      </c>
      <c r="AI66" s="117">
        <v>0</v>
      </c>
      <c r="AJ66" s="117">
        <v>0</v>
      </c>
      <c r="AK66" s="117">
        <v>0</v>
      </c>
      <c r="AL66" s="117">
        <v>0</v>
      </c>
      <c r="AM66" s="117">
        <v>0</v>
      </c>
      <c r="AN66" s="117">
        <v>0</v>
      </c>
      <c r="AO66" s="117">
        <v>0</v>
      </c>
      <c r="AP66" s="117">
        <v>0</v>
      </c>
      <c r="AQ66" s="117">
        <v>0</v>
      </c>
      <c r="AR66" s="117">
        <v>0</v>
      </c>
      <c r="AS66" s="117">
        <v>0</v>
      </c>
      <c r="AT66" s="117">
        <v>0</v>
      </c>
      <c r="AU66" s="117">
        <v>0</v>
      </c>
      <c r="AV66" s="117">
        <v>0</v>
      </c>
      <c r="AW66" s="117">
        <v>0</v>
      </c>
      <c r="AX66" s="117">
        <v>40.49</v>
      </c>
      <c r="AY66" s="117"/>
      <c r="AZ66" s="117"/>
      <c r="BA66" s="117"/>
      <c r="BB66" s="117"/>
      <c r="BC66" s="117"/>
      <c r="BD66" s="117"/>
      <c r="BE66" s="117">
        <v>0</v>
      </c>
      <c r="BF66" s="117">
        <v>0</v>
      </c>
      <c r="BG66" s="117">
        <v>0</v>
      </c>
      <c r="BH66" s="117">
        <v>0</v>
      </c>
      <c r="BI66" s="117">
        <v>0</v>
      </c>
      <c r="BJ66" s="117">
        <v>0</v>
      </c>
      <c r="BK66" s="117">
        <v>0</v>
      </c>
      <c r="BL66" s="117">
        <v>7.18</v>
      </c>
      <c r="BM66" s="117">
        <v>1.5795999999999999</v>
      </c>
      <c r="BN66" s="117">
        <v>0.16231406666666601</v>
      </c>
      <c r="BO66" s="117">
        <v>4.0844866</v>
      </c>
      <c r="BP66" s="117">
        <v>1.36320085387334</v>
      </c>
      <c r="BQ66" s="117">
        <v>14.36960152054</v>
      </c>
      <c r="BR66" s="117">
        <v>38.980888888889055</v>
      </c>
      <c r="BS66" s="117">
        <v>8.5757955555555405</v>
      </c>
      <c r="BT66" s="117">
        <v>43.636030240974897</v>
      </c>
      <c r="BU66" s="117">
        <v>0</v>
      </c>
      <c r="BV66" s="117">
        <v>22.175058262222201</v>
      </c>
      <c r="BW66" s="117">
        <v>11.8820762826423</v>
      </c>
      <c r="BX66" s="117">
        <v>125.249849230284</v>
      </c>
      <c r="BY66" s="117">
        <v>0</v>
      </c>
      <c r="BZ66" s="117">
        <v>0</v>
      </c>
      <c r="CA66" s="117">
        <v>0</v>
      </c>
      <c r="CB66" s="117">
        <v>0</v>
      </c>
      <c r="CC66" s="117">
        <v>0</v>
      </c>
      <c r="CD66" s="117">
        <v>0</v>
      </c>
      <c r="CE66" s="117">
        <v>0</v>
      </c>
      <c r="CF66" s="117">
        <v>0</v>
      </c>
      <c r="CG66" s="117">
        <v>0</v>
      </c>
      <c r="CH66" s="117">
        <v>0</v>
      </c>
      <c r="CI66" s="117">
        <v>0</v>
      </c>
      <c r="CJ66" s="117">
        <v>0</v>
      </c>
      <c r="CK66" s="117">
        <v>0</v>
      </c>
      <c r="CL66" s="117">
        <v>0</v>
      </c>
      <c r="CM66" s="117">
        <v>0</v>
      </c>
      <c r="CN66" s="117">
        <v>0</v>
      </c>
      <c r="CO66" s="117">
        <v>0</v>
      </c>
      <c r="CP66" s="117">
        <v>0</v>
      </c>
      <c r="CQ66" s="117">
        <v>0</v>
      </c>
      <c r="CR66" s="117">
        <v>0</v>
      </c>
      <c r="CS66" s="117">
        <v>0</v>
      </c>
      <c r="CT66" s="117">
        <v>0</v>
      </c>
      <c r="CU66" s="117">
        <v>0</v>
      </c>
      <c r="CV66" s="117">
        <v>0</v>
      </c>
      <c r="CW66" s="117">
        <v>0</v>
      </c>
      <c r="CX66" s="117">
        <v>0</v>
      </c>
      <c r="CY66" s="117">
        <v>0</v>
      </c>
      <c r="CZ66" s="117">
        <v>0</v>
      </c>
      <c r="DA66" s="117">
        <v>0</v>
      </c>
      <c r="DB66" s="117">
        <v>0</v>
      </c>
      <c r="DC66" s="117">
        <v>0</v>
      </c>
      <c r="DD66" s="117">
        <v>0</v>
      </c>
      <c r="DE66" s="117">
        <v>0</v>
      </c>
      <c r="DF66" s="117">
        <v>0</v>
      </c>
      <c r="DG66" s="117">
        <v>0</v>
      </c>
      <c r="DH66" s="117">
        <v>0</v>
      </c>
      <c r="DI66" s="117">
        <v>0</v>
      </c>
      <c r="DJ66" s="117">
        <v>0</v>
      </c>
      <c r="DK66" s="117">
        <v>0</v>
      </c>
      <c r="DL66" s="117">
        <v>0</v>
      </c>
      <c r="DM66" s="117">
        <v>0</v>
      </c>
      <c r="DN66" s="117">
        <v>0</v>
      </c>
      <c r="DO66" s="117">
        <v>0</v>
      </c>
      <c r="DP66" s="117">
        <v>0</v>
      </c>
      <c r="DQ66" s="117">
        <v>0</v>
      </c>
      <c r="DR66" s="117">
        <v>0</v>
      </c>
      <c r="DS66" s="117">
        <v>0</v>
      </c>
      <c r="DT66" s="117">
        <v>0</v>
      </c>
      <c r="DU66" s="117">
        <v>0</v>
      </c>
      <c r="DV66" s="117">
        <v>0</v>
      </c>
      <c r="DW66" s="117">
        <v>0</v>
      </c>
      <c r="DX66" s="117">
        <v>0</v>
      </c>
      <c r="DY66" s="117">
        <v>0</v>
      </c>
      <c r="DZ66" s="117">
        <v>0</v>
      </c>
      <c r="EA66" s="117">
        <v>0</v>
      </c>
      <c r="EB66" s="117">
        <v>0</v>
      </c>
      <c r="EC66" s="117">
        <v>0</v>
      </c>
      <c r="ED66" s="117">
        <v>0</v>
      </c>
      <c r="EE66" s="117">
        <v>0</v>
      </c>
      <c r="EF66" s="117">
        <v>0</v>
      </c>
      <c r="EG66" s="117">
        <v>0</v>
      </c>
      <c r="EH66" s="117">
        <v>0</v>
      </c>
      <c r="EI66" s="117">
        <v>0</v>
      </c>
      <c r="EJ66" s="117">
        <v>0</v>
      </c>
      <c r="EK66" s="117">
        <v>0</v>
      </c>
      <c r="EL66" s="117">
        <v>0</v>
      </c>
      <c r="EM66" s="117">
        <v>0</v>
      </c>
      <c r="EN66" s="117">
        <v>0</v>
      </c>
      <c r="EO66" s="117">
        <v>0</v>
      </c>
      <c r="EP66" s="117">
        <v>0</v>
      </c>
      <c r="EQ66" s="117">
        <v>0</v>
      </c>
      <c r="ER66" s="117">
        <v>0</v>
      </c>
      <c r="ES66" s="117">
        <v>0</v>
      </c>
      <c r="ET66" s="117">
        <v>0</v>
      </c>
      <c r="EU66" s="117">
        <v>0</v>
      </c>
      <c r="EV66" s="117">
        <v>0</v>
      </c>
      <c r="EW66" s="117">
        <v>0</v>
      </c>
      <c r="EX66" s="117">
        <v>0</v>
      </c>
      <c r="EY66" s="117">
        <v>0</v>
      </c>
      <c r="EZ66" s="117">
        <v>0</v>
      </c>
      <c r="FA66" s="117">
        <v>0</v>
      </c>
      <c r="FB66" s="117">
        <v>0</v>
      </c>
      <c r="FC66" s="117">
        <v>0</v>
      </c>
      <c r="FD66" s="117">
        <v>0</v>
      </c>
      <c r="FE66" s="171">
        <v>53.774875000000002</v>
      </c>
      <c r="FF66" s="194">
        <f t="shared" si="8"/>
        <v>233.88432575082402</v>
      </c>
      <c r="FG66" s="195">
        <f t="shared" si="11"/>
        <v>0</v>
      </c>
      <c r="FH66" s="196">
        <f t="shared" si="12"/>
        <v>0</v>
      </c>
      <c r="FI66" s="202">
        <f t="shared" si="13"/>
        <v>280.6611909009888</v>
      </c>
      <c r="FJ66" s="203">
        <f t="shared" si="14"/>
        <v>0</v>
      </c>
      <c r="FK66" s="204">
        <f t="shared" si="15"/>
        <v>0</v>
      </c>
      <c r="FL66" s="214">
        <v>0.05</v>
      </c>
      <c r="FM66" s="211">
        <f t="shared" si="16"/>
        <v>14.03305954504944</v>
      </c>
      <c r="FN66" s="212">
        <f t="shared" si="17"/>
        <v>0</v>
      </c>
      <c r="FO66" s="213">
        <f t="shared" si="18"/>
        <v>0</v>
      </c>
      <c r="FP66" s="219">
        <f t="shared" si="19"/>
        <v>294.69425044603827</v>
      </c>
      <c r="FQ66" s="220">
        <f t="shared" si="20"/>
        <v>0</v>
      </c>
      <c r="FR66" s="223">
        <f t="shared" si="21"/>
        <v>0</v>
      </c>
      <c r="FS66" s="228">
        <f t="shared" si="22"/>
        <v>1.6200893372514473</v>
      </c>
      <c r="FT66" s="229"/>
      <c r="FU66" s="244">
        <f t="shared" si="23"/>
        <v>1.6200893372514473</v>
      </c>
      <c r="FV66" s="245">
        <f t="shared" si="24"/>
        <v>294.69425044603827</v>
      </c>
      <c r="FW66" s="252">
        <v>1.3391</v>
      </c>
      <c r="FX66" s="257"/>
      <c r="FY66" s="261">
        <f t="shared" si="25"/>
        <v>1.2098344688607627</v>
      </c>
      <c r="FZ66" s="253"/>
      <c r="GA66" s="92"/>
      <c r="GB66" s="68" t="s">
        <v>1214</v>
      </c>
      <c r="GC66" s="85" t="s">
        <v>2362</v>
      </c>
      <c r="GD66" s="85" t="str">
        <f t="shared" si="26"/>
        <v>№2/150 від 20.02.2019</v>
      </c>
      <c r="GE66" s="85" t="s">
        <v>2420</v>
      </c>
      <c r="GF66" s="431">
        <v>1</v>
      </c>
      <c r="GG66" s="431">
        <v>3</v>
      </c>
    </row>
    <row r="67" spans="1:189" ht="15" hidden="1" customHeight="1" x14ac:dyDescent="0.25">
      <c r="A67" s="66" t="s">
        <v>160</v>
      </c>
      <c r="B67" s="155">
        <v>1</v>
      </c>
      <c r="C67" s="141">
        <f t="shared" si="9"/>
        <v>110.2</v>
      </c>
      <c r="D67" s="168">
        <v>110.2</v>
      </c>
      <c r="E67" s="168">
        <v>0</v>
      </c>
      <c r="F67" s="234"/>
      <c r="G67" s="235">
        <v>0</v>
      </c>
      <c r="H67" s="162">
        <f t="shared" si="10"/>
        <v>25.31</v>
      </c>
      <c r="I67" s="117">
        <v>0</v>
      </c>
      <c r="J67" s="117">
        <v>0</v>
      </c>
      <c r="K67" s="117">
        <v>0</v>
      </c>
      <c r="L67" s="117">
        <v>0</v>
      </c>
      <c r="M67" s="117">
        <v>0</v>
      </c>
      <c r="N67" s="117">
        <v>0</v>
      </c>
      <c r="O67" s="117">
        <v>0</v>
      </c>
      <c r="P67" s="117">
        <v>0</v>
      </c>
      <c r="Q67" s="117">
        <v>0</v>
      </c>
      <c r="R67" s="117">
        <v>0</v>
      </c>
      <c r="S67" s="117">
        <v>0</v>
      </c>
      <c r="T67" s="117">
        <v>0</v>
      </c>
      <c r="U67" s="117">
        <v>0</v>
      </c>
      <c r="V67" s="117">
        <v>0</v>
      </c>
      <c r="W67" s="117">
        <v>0</v>
      </c>
      <c r="X67" s="117">
        <v>0</v>
      </c>
      <c r="Y67" s="117">
        <v>0</v>
      </c>
      <c r="Z67" s="117">
        <v>0</v>
      </c>
      <c r="AA67" s="117">
        <v>0</v>
      </c>
      <c r="AB67" s="117">
        <v>0</v>
      </c>
      <c r="AC67" s="117">
        <v>0</v>
      </c>
      <c r="AD67" s="117">
        <v>0</v>
      </c>
      <c r="AE67" s="117">
        <v>0</v>
      </c>
      <c r="AF67" s="117">
        <v>0</v>
      </c>
      <c r="AG67" s="117">
        <v>0</v>
      </c>
      <c r="AH67" s="117">
        <v>0</v>
      </c>
      <c r="AI67" s="117">
        <v>0</v>
      </c>
      <c r="AJ67" s="117">
        <v>0</v>
      </c>
      <c r="AK67" s="117">
        <v>0</v>
      </c>
      <c r="AL67" s="117">
        <v>0</v>
      </c>
      <c r="AM67" s="117">
        <v>0</v>
      </c>
      <c r="AN67" s="117">
        <v>0</v>
      </c>
      <c r="AO67" s="117">
        <v>0</v>
      </c>
      <c r="AP67" s="117">
        <v>0</v>
      </c>
      <c r="AQ67" s="117">
        <v>0</v>
      </c>
      <c r="AR67" s="117">
        <v>0</v>
      </c>
      <c r="AS67" s="117">
        <v>0</v>
      </c>
      <c r="AT67" s="117">
        <v>0</v>
      </c>
      <c r="AU67" s="117">
        <v>0</v>
      </c>
      <c r="AV67" s="117">
        <v>0</v>
      </c>
      <c r="AW67" s="117">
        <v>0</v>
      </c>
      <c r="AX67" s="117">
        <v>25.31</v>
      </c>
      <c r="AY67" s="117"/>
      <c r="AZ67" s="117"/>
      <c r="BA67" s="117"/>
      <c r="BB67" s="117"/>
      <c r="BC67" s="117"/>
      <c r="BD67" s="117"/>
      <c r="BE67" s="117">
        <v>0</v>
      </c>
      <c r="BF67" s="117">
        <v>0</v>
      </c>
      <c r="BG67" s="117">
        <v>0</v>
      </c>
      <c r="BH67" s="117">
        <v>0</v>
      </c>
      <c r="BI67" s="117">
        <v>0</v>
      </c>
      <c r="BJ67" s="117">
        <v>0</v>
      </c>
      <c r="BK67" s="117">
        <v>0</v>
      </c>
      <c r="BL67" s="117">
        <v>3.18</v>
      </c>
      <c r="BM67" s="117">
        <v>0.6996</v>
      </c>
      <c r="BN67" s="117">
        <v>7.5441329166666599E-2</v>
      </c>
      <c r="BO67" s="117">
        <v>1.8090066</v>
      </c>
      <c r="BP67" s="117">
        <v>0.60412986345595898</v>
      </c>
      <c r="BQ67" s="117">
        <v>6.36817779262263</v>
      </c>
      <c r="BR67" s="433">
        <v>19.3715333333333</v>
      </c>
      <c r="BS67" s="433">
        <v>4.2617373333333246</v>
      </c>
      <c r="BT67" s="433">
        <v>25.6576312767499</v>
      </c>
      <c r="BU67" s="433">
        <v>0</v>
      </c>
      <c r="BV67" s="433">
        <v>11.0198841673333</v>
      </c>
      <c r="BW67" s="433">
        <v>6.3211734922677003</v>
      </c>
      <c r="BX67" s="433">
        <v>66.631959603017506</v>
      </c>
      <c r="BY67" s="117">
        <v>0</v>
      </c>
      <c r="BZ67" s="117">
        <v>0</v>
      </c>
      <c r="CA67" s="117">
        <v>0</v>
      </c>
      <c r="CB67" s="117">
        <v>0</v>
      </c>
      <c r="CC67" s="117">
        <v>0</v>
      </c>
      <c r="CD67" s="117">
        <v>0</v>
      </c>
      <c r="CE67" s="117">
        <v>0</v>
      </c>
      <c r="CF67" s="117">
        <v>0</v>
      </c>
      <c r="CG67" s="117">
        <v>0</v>
      </c>
      <c r="CH67" s="117">
        <v>0</v>
      </c>
      <c r="CI67" s="117">
        <v>0</v>
      </c>
      <c r="CJ67" s="117">
        <v>0</v>
      </c>
      <c r="CK67" s="117">
        <v>0</v>
      </c>
      <c r="CL67" s="117">
        <v>0</v>
      </c>
      <c r="CM67" s="117">
        <v>0</v>
      </c>
      <c r="CN67" s="117">
        <v>0</v>
      </c>
      <c r="CO67" s="117">
        <v>0</v>
      </c>
      <c r="CP67" s="117">
        <v>0</v>
      </c>
      <c r="CQ67" s="117">
        <v>0</v>
      </c>
      <c r="CR67" s="117">
        <v>0</v>
      </c>
      <c r="CS67" s="117">
        <v>0</v>
      </c>
      <c r="CT67" s="117">
        <v>0</v>
      </c>
      <c r="CU67" s="117">
        <v>0</v>
      </c>
      <c r="CV67" s="117">
        <v>0</v>
      </c>
      <c r="CW67" s="117">
        <v>0</v>
      </c>
      <c r="CX67" s="117">
        <v>0</v>
      </c>
      <c r="CY67" s="117">
        <v>0</v>
      </c>
      <c r="CZ67" s="117">
        <v>0</v>
      </c>
      <c r="DA67" s="117">
        <v>0</v>
      </c>
      <c r="DB67" s="117">
        <v>0</v>
      </c>
      <c r="DC67" s="117">
        <v>0</v>
      </c>
      <c r="DD67" s="117">
        <v>0</v>
      </c>
      <c r="DE67" s="117">
        <v>0</v>
      </c>
      <c r="DF67" s="117">
        <v>0</v>
      </c>
      <c r="DG67" s="117">
        <v>0</v>
      </c>
      <c r="DH67" s="117">
        <v>0</v>
      </c>
      <c r="DI67" s="117">
        <v>0</v>
      </c>
      <c r="DJ67" s="117">
        <v>0</v>
      </c>
      <c r="DK67" s="117">
        <v>0</v>
      </c>
      <c r="DL67" s="117">
        <v>0</v>
      </c>
      <c r="DM67" s="117">
        <v>0</v>
      </c>
      <c r="DN67" s="117">
        <v>0</v>
      </c>
      <c r="DO67" s="117">
        <v>0</v>
      </c>
      <c r="DP67" s="117">
        <v>0</v>
      </c>
      <c r="DQ67" s="117">
        <v>0</v>
      </c>
      <c r="DR67" s="117">
        <v>0</v>
      </c>
      <c r="DS67" s="117">
        <v>0</v>
      </c>
      <c r="DT67" s="117">
        <v>0</v>
      </c>
      <c r="DU67" s="117">
        <v>0</v>
      </c>
      <c r="DV67" s="117">
        <v>0</v>
      </c>
      <c r="DW67" s="117">
        <v>0</v>
      </c>
      <c r="DX67" s="117">
        <v>0</v>
      </c>
      <c r="DY67" s="117">
        <v>0</v>
      </c>
      <c r="DZ67" s="117">
        <v>0</v>
      </c>
      <c r="EA67" s="117">
        <v>0</v>
      </c>
      <c r="EB67" s="117">
        <v>0</v>
      </c>
      <c r="EC67" s="117">
        <v>0</v>
      </c>
      <c r="ED67" s="117">
        <v>0</v>
      </c>
      <c r="EE67" s="117">
        <v>0</v>
      </c>
      <c r="EF67" s="117">
        <v>0</v>
      </c>
      <c r="EG67" s="117">
        <v>0</v>
      </c>
      <c r="EH67" s="117">
        <v>0</v>
      </c>
      <c r="EI67" s="117">
        <v>0</v>
      </c>
      <c r="EJ67" s="117">
        <v>0</v>
      </c>
      <c r="EK67" s="117">
        <v>0</v>
      </c>
      <c r="EL67" s="117">
        <v>0</v>
      </c>
      <c r="EM67" s="117">
        <v>0</v>
      </c>
      <c r="EN67" s="117">
        <v>0</v>
      </c>
      <c r="EO67" s="117">
        <v>0</v>
      </c>
      <c r="EP67" s="117">
        <v>0</v>
      </c>
      <c r="EQ67" s="117">
        <v>0</v>
      </c>
      <c r="ER67" s="117">
        <v>0</v>
      </c>
      <c r="ES67" s="117">
        <v>0</v>
      </c>
      <c r="ET67" s="117">
        <v>0</v>
      </c>
      <c r="EU67" s="117">
        <v>0</v>
      </c>
      <c r="EV67" s="117">
        <v>0</v>
      </c>
      <c r="EW67" s="117">
        <v>0</v>
      </c>
      <c r="EX67" s="117">
        <v>0</v>
      </c>
      <c r="EY67" s="117">
        <v>0</v>
      </c>
      <c r="EZ67" s="117">
        <v>0</v>
      </c>
      <c r="FA67" s="117">
        <v>0</v>
      </c>
      <c r="FB67" s="117">
        <v>0</v>
      </c>
      <c r="FC67" s="117">
        <v>0</v>
      </c>
      <c r="FD67" s="117">
        <v>0</v>
      </c>
      <c r="FE67" s="171">
        <v>46.988997916666669</v>
      </c>
      <c r="FF67" s="194">
        <f t="shared" si="8"/>
        <v>145.29913531230682</v>
      </c>
      <c r="FG67" s="195">
        <f t="shared" si="11"/>
        <v>0</v>
      </c>
      <c r="FH67" s="196">
        <f t="shared" si="12"/>
        <v>0</v>
      </c>
      <c r="FI67" s="202">
        <f t="shared" si="13"/>
        <v>174.35896237476817</v>
      </c>
      <c r="FJ67" s="203">
        <f t="shared" si="14"/>
        <v>0</v>
      </c>
      <c r="FK67" s="204">
        <f t="shared" si="15"/>
        <v>0</v>
      </c>
      <c r="FL67" s="214">
        <v>0.05</v>
      </c>
      <c r="FM67" s="211">
        <f t="shared" si="16"/>
        <v>8.7179481187384091</v>
      </c>
      <c r="FN67" s="212">
        <f t="shared" si="17"/>
        <v>0</v>
      </c>
      <c r="FO67" s="213">
        <f t="shared" si="18"/>
        <v>0</v>
      </c>
      <c r="FP67" s="219">
        <f t="shared" si="19"/>
        <v>183.07691049350657</v>
      </c>
      <c r="FQ67" s="220">
        <f t="shared" si="20"/>
        <v>0</v>
      </c>
      <c r="FR67" s="223">
        <f t="shared" si="21"/>
        <v>0</v>
      </c>
      <c r="FS67" s="228">
        <f t="shared" si="22"/>
        <v>1.6613149772550506</v>
      </c>
      <c r="FT67" s="229"/>
      <c r="FU67" s="244">
        <f t="shared" si="23"/>
        <v>1.6613149772550506</v>
      </c>
      <c r="FV67" s="245">
        <f t="shared" si="24"/>
        <v>183.07691049350657</v>
      </c>
      <c r="FW67" s="252">
        <v>1.3683000000000001</v>
      </c>
      <c r="FX67" s="257"/>
      <c r="FY67" s="261">
        <f t="shared" si="25"/>
        <v>1.2141452731528544</v>
      </c>
      <c r="FZ67" s="253"/>
      <c r="GA67" s="92"/>
      <c r="GB67" s="68" t="s">
        <v>1215</v>
      </c>
      <c r="GC67" s="85" t="s">
        <v>2362</v>
      </c>
      <c r="GD67" s="85" t="str">
        <f t="shared" si="26"/>
        <v>№2/151 від 20.02.2019</v>
      </c>
      <c r="GE67" s="85" t="s">
        <v>2421</v>
      </c>
      <c r="GF67" s="431">
        <v>1</v>
      </c>
      <c r="GG67" s="431">
        <v>3</v>
      </c>
    </row>
    <row r="68" spans="1:189" ht="15" hidden="1" customHeight="1" x14ac:dyDescent="0.25">
      <c r="A68" s="66" t="s">
        <v>161</v>
      </c>
      <c r="B68" s="155">
        <v>1</v>
      </c>
      <c r="C68" s="141">
        <f t="shared" si="9"/>
        <v>100.2</v>
      </c>
      <c r="D68" s="168">
        <v>100.2</v>
      </c>
      <c r="E68" s="168">
        <v>0</v>
      </c>
      <c r="F68" s="234"/>
      <c r="G68" s="235">
        <v>0</v>
      </c>
      <c r="H68" s="162">
        <f t="shared" si="10"/>
        <v>19.34</v>
      </c>
      <c r="I68" s="117">
        <v>0</v>
      </c>
      <c r="J68" s="117">
        <v>0</v>
      </c>
      <c r="K68" s="117">
        <v>0</v>
      </c>
      <c r="L68" s="117">
        <v>0</v>
      </c>
      <c r="M68" s="117">
        <v>0</v>
      </c>
      <c r="N68" s="117">
        <v>0</v>
      </c>
      <c r="O68" s="117">
        <v>0</v>
      </c>
      <c r="P68" s="117">
        <v>0</v>
      </c>
      <c r="Q68" s="117">
        <v>0</v>
      </c>
      <c r="R68" s="117">
        <v>0</v>
      </c>
      <c r="S68" s="117">
        <v>0</v>
      </c>
      <c r="T68" s="117">
        <v>0</v>
      </c>
      <c r="U68" s="117">
        <v>0</v>
      </c>
      <c r="V68" s="117">
        <v>0</v>
      </c>
      <c r="W68" s="117">
        <v>0</v>
      </c>
      <c r="X68" s="117">
        <v>0</v>
      </c>
      <c r="Y68" s="117">
        <v>0</v>
      </c>
      <c r="Z68" s="117">
        <v>0</v>
      </c>
      <c r="AA68" s="117">
        <v>0</v>
      </c>
      <c r="AB68" s="117">
        <v>0</v>
      </c>
      <c r="AC68" s="117">
        <v>0</v>
      </c>
      <c r="AD68" s="117">
        <v>0</v>
      </c>
      <c r="AE68" s="117">
        <v>0</v>
      </c>
      <c r="AF68" s="117">
        <v>0</v>
      </c>
      <c r="AG68" s="117">
        <v>0</v>
      </c>
      <c r="AH68" s="117">
        <v>0</v>
      </c>
      <c r="AI68" s="117">
        <v>0</v>
      </c>
      <c r="AJ68" s="117">
        <v>0</v>
      </c>
      <c r="AK68" s="117">
        <v>0</v>
      </c>
      <c r="AL68" s="117">
        <v>0</v>
      </c>
      <c r="AM68" s="117">
        <v>0</v>
      </c>
      <c r="AN68" s="117">
        <v>0</v>
      </c>
      <c r="AO68" s="117">
        <v>0</v>
      </c>
      <c r="AP68" s="117">
        <v>0</v>
      </c>
      <c r="AQ68" s="117">
        <v>0</v>
      </c>
      <c r="AR68" s="117">
        <v>0</v>
      </c>
      <c r="AS68" s="117">
        <v>0</v>
      </c>
      <c r="AT68" s="117">
        <v>0</v>
      </c>
      <c r="AU68" s="117">
        <v>0</v>
      </c>
      <c r="AV68" s="117">
        <v>0</v>
      </c>
      <c r="AW68" s="117">
        <v>0</v>
      </c>
      <c r="AX68" s="117">
        <v>19.34</v>
      </c>
      <c r="AY68" s="117"/>
      <c r="AZ68" s="117"/>
      <c r="BA68" s="117"/>
      <c r="BB68" s="117"/>
      <c r="BC68" s="117"/>
      <c r="BD68" s="117"/>
      <c r="BE68" s="117">
        <v>0</v>
      </c>
      <c r="BF68" s="117">
        <v>0</v>
      </c>
      <c r="BG68" s="117">
        <v>0</v>
      </c>
      <c r="BH68" s="117">
        <v>0</v>
      </c>
      <c r="BI68" s="117">
        <v>0</v>
      </c>
      <c r="BJ68" s="117">
        <v>0</v>
      </c>
      <c r="BK68" s="117">
        <v>0</v>
      </c>
      <c r="BL68" s="117">
        <v>5.18</v>
      </c>
      <c r="BM68" s="117">
        <v>1.1395999999999999</v>
      </c>
      <c r="BN68" s="117">
        <v>0.120282969166667</v>
      </c>
      <c r="BO68" s="117">
        <v>2.9467466</v>
      </c>
      <c r="BP68" s="117">
        <v>0.98381264514435895</v>
      </c>
      <c r="BQ68" s="117">
        <v>10.370442214311</v>
      </c>
      <c r="BR68" s="117">
        <v>24.421722222222343</v>
      </c>
      <c r="BS68" s="117">
        <v>5.3727788888888801</v>
      </c>
      <c r="BT68" s="117">
        <v>23.611093265166499</v>
      </c>
      <c r="BU68" s="117">
        <v>0</v>
      </c>
      <c r="BV68" s="117">
        <v>13.8927851205555</v>
      </c>
      <c r="BW68" s="117">
        <v>7.0535431550630801</v>
      </c>
      <c r="BX68" s="117">
        <v>74.351922651896302</v>
      </c>
      <c r="BY68" s="117">
        <v>0</v>
      </c>
      <c r="BZ68" s="117">
        <v>0</v>
      </c>
      <c r="CA68" s="117">
        <v>0</v>
      </c>
      <c r="CB68" s="117">
        <v>0</v>
      </c>
      <c r="CC68" s="117">
        <v>0</v>
      </c>
      <c r="CD68" s="117">
        <v>0</v>
      </c>
      <c r="CE68" s="117">
        <v>0</v>
      </c>
      <c r="CF68" s="117">
        <v>0</v>
      </c>
      <c r="CG68" s="117">
        <v>0</v>
      </c>
      <c r="CH68" s="117">
        <v>0</v>
      </c>
      <c r="CI68" s="117">
        <v>0</v>
      </c>
      <c r="CJ68" s="117">
        <v>0</v>
      </c>
      <c r="CK68" s="117">
        <v>0</v>
      </c>
      <c r="CL68" s="117">
        <v>0</v>
      </c>
      <c r="CM68" s="117">
        <v>0</v>
      </c>
      <c r="CN68" s="117">
        <v>0</v>
      </c>
      <c r="CO68" s="117">
        <v>0</v>
      </c>
      <c r="CP68" s="117">
        <v>0</v>
      </c>
      <c r="CQ68" s="117">
        <v>0</v>
      </c>
      <c r="CR68" s="117">
        <v>0</v>
      </c>
      <c r="CS68" s="117">
        <v>0</v>
      </c>
      <c r="CT68" s="117">
        <v>0</v>
      </c>
      <c r="CU68" s="117">
        <v>0</v>
      </c>
      <c r="CV68" s="117">
        <v>0</v>
      </c>
      <c r="CW68" s="117">
        <v>0</v>
      </c>
      <c r="CX68" s="117">
        <v>0</v>
      </c>
      <c r="CY68" s="117">
        <v>0</v>
      </c>
      <c r="CZ68" s="117">
        <v>0</v>
      </c>
      <c r="DA68" s="117">
        <v>0</v>
      </c>
      <c r="DB68" s="117">
        <v>0</v>
      </c>
      <c r="DC68" s="117">
        <v>0</v>
      </c>
      <c r="DD68" s="117">
        <v>0</v>
      </c>
      <c r="DE68" s="117">
        <v>0</v>
      </c>
      <c r="DF68" s="117">
        <v>0</v>
      </c>
      <c r="DG68" s="117">
        <v>0</v>
      </c>
      <c r="DH68" s="117">
        <v>0</v>
      </c>
      <c r="DI68" s="117">
        <v>0</v>
      </c>
      <c r="DJ68" s="117">
        <v>0</v>
      </c>
      <c r="DK68" s="117">
        <v>0</v>
      </c>
      <c r="DL68" s="117">
        <v>0</v>
      </c>
      <c r="DM68" s="117">
        <v>0</v>
      </c>
      <c r="DN68" s="117">
        <v>0</v>
      </c>
      <c r="DO68" s="117">
        <v>0</v>
      </c>
      <c r="DP68" s="117">
        <v>0</v>
      </c>
      <c r="DQ68" s="117">
        <v>0</v>
      </c>
      <c r="DR68" s="117">
        <v>0</v>
      </c>
      <c r="DS68" s="117">
        <v>0</v>
      </c>
      <c r="DT68" s="117">
        <v>0</v>
      </c>
      <c r="DU68" s="117">
        <v>0</v>
      </c>
      <c r="DV68" s="117">
        <v>0</v>
      </c>
      <c r="DW68" s="117">
        <v>0</v>
      </c>
      <c r="DX68" s="117">
        <v>0</v>
      </c>
      <c r="DY68" s="117">
        <v>0</v>
      </c>
      <c r="DZ68" s="117">
        <v>0</v>
      </c>
      <c r="EA68" s="117">
        <v>0</v>
      </c>
      <c r="EB68" s="117">
        <v>0</v>
      </c>
      <c r="EC68" s="117">
        <v>0</v>
      </c>
      <c r="ED68" s="117">
        <v>0</v>
      </c>
      <c r="EE68" s="117">
        <v>0</v>
      </c>
      <c r="EF68" s="117">
        <v>0</v>
      </c>
      <c r="EG68" s="117">
        <v>0</v>
      </c>
      <c r="EH68" s="117">
        <v>0</v>
      </c>
      <c r="EI68" s="117">
        <v>0</v>
      </c>
      <c r="EJ68" s="117">
        <v>0</v>
      </c>
      <c r="EK68" s="117">
        <v>0</v>
      </c>
      <c r="EL68" s="117">
        <v>0</v>
      </c>
      <c r="EM68" s="117">
        <v>0</v>
      </c>
      <c r="EN68" s="117">
        <v>0</v>
      </c>
      <c r="EO68" s="117">
        <v>0</v>
      </c>
      <c r="EP68" s="117">
        <v>0</v>
      </c>
      <c r="EQ68" s="117">
        <v>0</v>
      </c>
      <c r="ER68" s="117">
        <v>0</v>
      </c>
      <c r="ES68" s="117">
        <v>0</v>
      </c>
      <c r="ET68" s="117">
        <v>0</v>
      </c>
      <c r="EU68" s="117">
        <v>0</v>
      </c>
      <c r="EV68" s="117">
        <v>0</v>
      </c>
      <c r="EW68" s="117">
        <v>0</v>
      </c>
      <c r="EX68" s="117">
        <v>0</v>
      </c>
      <c r="EY68" s="117">
        <v>0</v>
      </c>
      <c r="EZ68" s="117">
        <v>0</v>
      </c>
      <c r="FA68" s="117">
        <v>0</v>
      </c>
      <c r="FB68" s="117">
        <v>0</v>
      </c>
      <c r="FC68" s="117">
        <v>0</v>
      </c>
      <c r="FD68" s="117">
        <v>0</v>
      </c>
      <c r="FE68" s="171">
        <v>53.792479166666674</v>
      </c>
      <c r="FF68" s="194">
        <f t="shared" si="8"/>
        <v>157.85484403287398</v>
      </c>
      <c r="FG68" s="195">
        <f t="shared" si="11"/>
        <v>0</v>
      </c>
      <c r="FH68" s="196">
        <f t="shared" si="12"/>
        <v>0</v>
      </c>
      <c r="FI68" s="202">
        <f t="shared" si="13"/>
        <v>189.42581283944878</v>
      </c>
      <c r="FJ68" s="203">
        <f t="shared" si="14"/>
        <v>0</v>
      </c>
      <c r="FK68" s="204">
        <f t="shared" si="15"/>
        <v>0</v>
      </c>
      <c r="FL68" s="214">
        <v>0.05</v>
      </c>
      <c r="FM68" s="211">
        <f t="shared" si="16"/>
        <v>9.4712906419724394</v>
      </c>
      <c r="FN68" s="212">
        <f t="shared" si="17"/>
        <v>0</v>
      </c>
      <c r="FO68" s="213">
        <f t="shared" si="18"/>
        <v>0</v>
      </c>
      <c r="FP68" s="219">
        <f t="shared" si="19"/>
        <v>198.89710348142123</v>
      </c>
      <c r="FQ68" s="220">
        <f t="shared" si="20"/>
        <v>0</v>
      </c>
      <c r="FR68" s="223">
        <f t="shared" si="21"/>
        <v>0</v>
      </c>
      <c r="FS68" s="228">
        <f t="shared" si="22"/>
        <v>1.9850010327487149</v>
      </c>
      <c r="FT68" s="229"/>
      <c r="FU68" s="244">
        <f t="shared" si="23"/>
        <v>1.9850010327487149</v>
      </c>
      <c r="FV68" s="245">
        <f t="shared" si="24"/>
        <v>198.89710348142123</v>
      </c>
      <c r="FW68" s="252">
        <v>1.4407000000000001</v>
      </c>
      <c r="FX68" s="257"/>
      <c r="FY68" s="261">
        <f t="shared" si="25"/>
        <v>1.3778031739770353</v>
      </c>
      <c r="FZ68" s="253"/>
      <c r="GA68" s="92"/>
      <c r="GB68" s="68" t="s">
        <v>1216</v>
      </c>
      <c r="GC68" s="85" t="s">
        <v>2362</v>
      </c>
      <c r="GD68" s="85" t="str">
        <f t="shared" si="26"/>
        <v>№2/153 від 20.02.2019</v>
      </c>
      <c r="GE68" s="85" t="s">
        <v>2422</v>
      </c>
      <c r="GF68" s="431">
        <v>1</v>
      </c>
      <c r="GG68" s="431">
        <v>3</v>
      </c>
    </row>
    <row r="69" spans="1:189" ht="15" hidden="1" customHeight="1" x14ac:dyDescent="0.25">
      <c r="A69" s="66" t="s">
        <v>162</v>
      </c>
      <c r="B69" s="155">
        <v>1</v>
      </c>
      <c r="C69" s="141">
        <f t="shared" si="9"/>
        <v>241.1</v>
      </c>
      <c r="D69" s="168">
        <v>241.1</v>
      </c>
      <c r="E69" s="168">
        <v>0</v>
      </c>
      <c r="F69" s="234"/>
      <c r="G69" s="235">
        <v>0</v>
      </c>
      <c r="H69" s="162">
        <f t="shared" si="10"/>
        <v>22.83</v>
      </c>
      <c r="I69" s="117">
        <v>0</v>
      </c>
      <c r="J69" s="117">
        <v>0</v>
      </c>
      <c r="K69" s="117">
        <v>0</v>
      </c>
      <c r="L69" s="117">
        <v>0</v>
      </c>
      <c r="M69" s="117">
        <v>0</v>
      </c>
      <c r="N69" s="117">
        <v>0</v>
      </c>
      <c r="O69" s="117">
        <v>0</v>
      </c>
      <c r="P69" s="117">
        <v>0</v>
      </c>
      <c r="Q69" s="117">
        <v>0</v>
      </c>
      <c r="R69" s="117">
        <v>0</v>
      </c>
      <c r="S69" s="117">
        <v>0</v>
      </c>
      <c r="T69" s="117">
        <v>0</v>
      </c>
      <c r="U69" s="117">
        <v>0</v>
      </c>
      <c r="V69" s="117">
        <v>0</v>
      </c>
      <c r="W69" s="117">
        <v>0</v>
      </c>
      <c r="X69" s="117">
        <v>0</v>
      </c>
      <c r="Y69" s="117">
        <v>0</v>
      </c>
      <c r="Z69" s="117">
        <v>0</v>
      </c>
      <c r="AA69" s="117">
        <v>0</v>
      </c>
      <c r="AB69" s="117">
        <v>0</v>
      </c>
      <c r="AC69" s="117">
        <v>0</v>
      </c>
      <c r="AD69" s="117">
        <v>0</v>
      </c>
      <c r="AE69" s="117">
        <v>0</v>
      </c>
      <c r="AF69" s="117">
        <v>0</v>
      </c>
      <c r="AG69" s="117">
        <v>0</v>
      </c>
      <c r="AH69" s="117">
        <v>0</v>
      </c>
      <c r="AI69" s="117">
        <v>0</v>
      </c>
      <c r="AJ69" s="117">
        <v>0</v>
      </c>
      <c r="AK69" s="117">
        <v>0</v>
      </c>
      <c r="AL69" s="117">
        <v>0</v>
      </c>
      <c r="AM69" s="117">
        <v>0</v>
      </c>
      <c r="AN69" s="117">
        <v>0</v>
      </c>
      <c r="AO69" s="117">
        <v>0</v>
      </c>
      <c r="AP69" s="117">
        <v>0</v>
      </c>
      <c r="AQ69" s="117">
        <v>0</v>
      </c>
      <c r="AR69" s="117">
        <v>0</v>
      </c>
      <c r="AS69" s="117">
        <v>0</v>
      </c>
      <c r="AT69" s="117">
        <v>0</v>
      </c>
      <c r="AU69" s="117">
        <v>0</v>
      </c>
      <c r="AV69" s="117">
        <v>0</v>
      </c>
      <c r="AW69" s="117">
        <v>0</v>
      </c>
      <c r="AX69" s="117">
        <v>22.83</v>
      </c>
      <c r="AY69" s="117"/>
      <c r="AZ69" s="117"/>
      <c r="BA69" s="117"/>
      <c r="BB69" s="117"/>
      <c r="BC69" s="117"/>
      <c r="BD69" s="117"/>
      <c r="BE69" s="117">
        <v>0</v>
      </c>
      <c r="BF69" s="117">
        <v>0</v>
      </c>
      <c r="BG69" s="117">
        <v>0</v>
      </c>
      <c r="BH69" s="117">
        <v>0</v>
      </c>
      <c r="BI69" s="117">
        <v>0</v>
      </c>
      <c r="BJ69" s="117">
        <v>0</v>
      </c>
      <c r="BK69" s="117">
        <v>0</v>
      </c>
      <c r="BL69" s="117">
        <v>7.43</v>
      </c>
      <c r="BM69" s="117">
        <v>1.6346000000000001</v>
      </c>
      <c r="BN69" s="117">
        <v>0.17818550416666701</v>
      </c>
      <c r="BO69" s="117">
        <v>4.2267041000000001</v>
      </c>
      <c r="BP69" s="117">
        <v>1.41173720541271</v>
      </c>
      <c r="BQ69" s="117">
        <v>14.881226809579401</v>
      </c>
      <c r="BR69" s="117">
        <v>57.3338033333333</v>
      </c>
      <c r="BS69" s="117">
        <v>12.6134367333333</v>
      </c>
      <c r="BT69" s="117">
        <v>76.557605298833096</v>
      </c>
      <c r="BU69" s="117">
        <v>0</v>
      </c>
      <c r="BV69" s="117">
        <v>32.615480702233299</v>
      </c>
      <c r="BW69" s="117">
        <v>18.7736013751591</v>
      </c>
      <c r="BX69" s="117">
        <v>197.89392744289199</v>
      </c>
      <c r="BY69" s="117">
        <v>0</v>
      </c>
      <c r="BZ69" s="117">
        <v>0</v>
      </c>
      <c r="CA69" s="117">
        <v>0</v>
      </c>
      <c r="CB69" s="117">
        <v>0</v>
      </c>
      <c r="CC69" s="117">
        <v>0</v>
      </c>
      <c r="CD69" s="117">
        <v>0</v>
      </c>
      <c r="CE69" s="117">
        <v>0</v>
      </c>
      <c r="CF69" s="117">
        <v>0</v>
      </c>
      <c r="CG69" s="117">
        <v>0</v>
      </c>
      <c r="CH69" s="117">
        <v>0</v>
      </c>
      <c r="CI69" s="117">
        <v>0</v>
      </c>
      <c r="CJ69" s="117">
        <v>0</v>
      </c>
      <c r="CK69" s="117">
        <v>0</v>
      </c>
      <c r="CL69" s="117">
        <v>0</v>
      </c>
      <c r="CM69" s="117">
        <v>0</v>
      </c>
      <c r="CN69" s="117">
        <v>0</v>
      </c>
      <c r="CO69" s="117">
        <v>0</v>
      </c>
      <c r="CP69" s="117">
        <v>0</v>
      </c>
      <c r="CQ69" s="117">
        <v>0</v>
      </c>
      <c r="CR69" s="117">
        <v>0</v>
      </c>
      <c r="CS69" s="117">
        <v>0</v>
      </c>
      <c r="CT69" s="117">
        <v>0</v>
      </c>
      <c r="CU69" s="117">
        <v>0</v>
      </c>
      <c r="CV69" s="117">
        <v>0</v>
      </c>
      <c r="CW69" s="117">
        <v>0</v>
      </c>
      <c r="CX69" s="117">
        <v>0</v>
      </c>
      <c r="CY69" s="117">
        <v>0</v>
      </c>
      <c r="CZ69" s="117">
        <v>0</v>
      </c>
      <c r="DA69" s="117">
        <v>0</v>
      </c>
      <c r="DB69" s="117">
        <v>0</v>
      </c>
      <c r="DC69" s="117">
        <v>0</v>
      </c>
      <c r="DD69" s="117">
        <v>0</v>
      </c>
      <c r="DE69" s="117">
        <v>0</v>
      </c>
      <c r="DF69" s="117">
        <v>0</v>
      </c>
      <c r="DG69" s="117">
        <v>0</v>
      </c>
      <c r="DH69" s="117">
        <v>0</v>
      </c>
      <c r="DI69" s="117">
        <v>0</v>
      </c>
      <c r="DJ69" s="117">
        <v>0</v>
      </c>
      <c r="DK69" s="117">
        <v>0</v>
      </c>
      <c r="DL69" s="117">
        <v>0</v>
      </c>
      <c r="DM69" s="117">
        <v>0</v>
      </c>
      <c r="DN69" s="117">
        <v>0</v>
      </c>
      <c r="DO69" s="117">
        <v>0</v>
      </c>
      <c r="DP69" s="117">
        <v>0</v>
      </c>
      <c r="DQ69" s="117">
        <v>0</v>
      </c>
      <c r="DR69" s="117">
        <v>0</v>
      </c>
      <c r="DS69" s="117">
        <v>0</v>
      </c>
      <c r="DT69" s="117">
        <v>0</v>
      </c>
      <c r="DU69" s="117">
        <v>0</v>
      </c>
      <c r="DV69" s="117">
        <v>0</v>
      </c>
      <c r="DW69" s="117">
        <v>6.34</v>
      </c>
      <c r="DX69" s="117">
        <v>1.3948</v>
      </c>
      <c r="DY69" s="117">
        <v>0.43772698989999997</v>
      </c>
      <c r="DZ69" s="117">
        <v>0</v>
      </c>
      <c r="EA69" s="117">
        <v>3.6066357999999998</v>
      </c>
      <c r="EB69" s="117">
        <v>1.2345740520094199</v>
      </c>
      <c r="EC69" s="117">
        <v>13.013736841909401</v>
      </c>
      <c r="ED69" s="117">
        <v>0</v>
      </c>
      <c r="EE69" s="117">
        <v>0</v>
      </c>
      <c r="EF69" s="117">
        <v>0</v>
      </c>
      <c r="EG69" s="117">
        <v>0</v>
      </c>
      <c r="EH69" s="117">
        <v>0</v>
      </c>
      <c r="EI69" s="117">
        <v>0</v>
      </c>
      <c r="EJ69" s="117">
        <v>0</v>
      </c>
      <c r="EK69" s="117">
        <v>5.65</v>
      </c>
      <c r="EL69" s="117">
        <v>1.2430000000000001</v>
      </c>
      <c r="EM69" s="117">
        <v>0.39012663337499998</v>
      </c>
      <c r="EN69" s="117">
        <v>0</v>
      </c>
      <c r="EO69" s="117">
        <v>3.2141155000000001</v>
      </c>
      <c r="EP69" s="117">
        <v>1.1002159479990301</v>
      </c>
      <c r="EQ69" s="117">
        <v>11.597458081374</v>
      </c>
      <c r="ER69" s="117">
        <v>0</v>
      </c>
      <c r="ES69" s="117">
        <v>0</v>
      </c>
      <c r="ET69" s="117">
        <v>0</v>
      </c>
      <c r="EU69" s="117">
        <v>0</v>
      </c>
      <c r="EV69" s="117">
        <v>0</v>
      </c>
      <c r="EW69" s="117">
        <v>0</v>
      </c>
      <c r="EX69" s="117">
        <v>0</v>
      </c>
      <c r="EY69" s="117">
        <v>0</v>
      </c>
      <c r="EZ69" s="117">
        <v>0</v>
      </c>
      <c r="FA69" s="117">
        <v>0</v>
      </c>
      <c r="FB69" s="117">
        <v>0</v>
      </c>
      <c r="FC69" s="117">
        <v>0</v>
      </c>
      <c r="FD69" s="117">
        <v>0</v>
      </c>
      <c r="FE69" s="171">
        <v>149.7427375</v>
      </c>
      <c r="FF69" s="194">
        <f t="shared" si="8"/>
        <v>409.95908667575475</v>
      </c>
      <c r="FG69" s="195">
        <f t="shared" si="11"/>
        <v>0</v>
      </c>
      <c r="FH69" s="196">
        <f t="shared" si="12"/>
        <v>0</v>
      </c>
      <c r="FI69" s="202">
        <f t="shared" si="13"/>
        <v>491.95090401090567</v>
      </c>
      <c r="FJ69" s="203">
        <f t="shared" si="14"/>
        <v>0</v>
      </c>
      <c r="FK69" s="204">
        <f t="shared" si="15"/>
        <v>0</v>
      </c>
      <c r="FL69" s="214">
        <v>0.05</v>
      </c>
      <c r="FM69" s="211">
        <f t="shared" si="16"/>
        <v>24.597545200545284</v>
      </c>
      <c r="FN69" s="212">
        <f t="shared" si="17"/>
        <v>0</v>
      </c>
      <c r="FO69" s="213">
        <f t="shared" si="18"/>
        <v>0</v>
      </c>
      <c r="FP69" s="219">
        <f t="shared" si="19"/>
        <v>516.54844921145093</v>
      </c>
      <c r="FQ69" s="220">
        <f t="shared" si="20"/>
        <v>0</v>
      </c>
      <c r="FR69" s="223">
        <f t="shared" si="21"/>
        <v>0</v>
      </c>
      <c r="FS69" s="228">
        <f t="shared" si="22"/>
        <v>2.1424655711798049</v>
      </c>
      <c r="FT69" s="229"/>
      <c r="FU69" s="244">
        <f t="shared" si="23"/>
        <v>2.1424655711798049</v>
      </c>
      <c r="FV69" s="245">
        <f t="shared" si="24"/>
        <v>516.54844921145093</v>
      </c>
      <c r="FW69" s="252">
        <v>1.3403</v>
      </c>
      <c r="FX69" s="257"/>
      <c r="FY69" s="261">
        <f t="shared" si="25"/>
        <v>1.5984970313958105</v>
      </c>
      <c r="FZ69" s="253"/>
      <c r="GA69" s="92"/>
      <c r="GB69" s="68" t="s">
        <v>1220</v>
      </c>
      <c r="GC69" s="85" t="s">
        <v>2362</v>
      </c>
      <c r="GD69" s="85" t="str">
        <f t="shared" si="26"/>
        <v>№2/157 від 20.02.2019</v>
      </c>
      <c r="GE69" s="85" t="s">
        <v>2423</v>
      </c>
      <c r="GF69" s="431">
        <v>1</v>
      </c>
      <c r="GG69" s="431">
        <v>3</v>
      </c>
    </row>
    <row r="70" spans="1:189" ht="15" hidden="1" customHeight="1" x14ac:dyDescent="0.25">
      <c r="A70" s="66" t="s">
        <v>163</v>
      </c>
      <c r="B70" s="155">
        <v>1</v>
      </c>
      <c r="C70" s="141">
        <f t="shared" si="9"/>
        <v>188.9</v>
      </c>
      <c r="D70" s="168">
        <v>188.9</v>
      </c>
      <c r="E70" s="168">
        <v>0</v>
      </c>
      <c r="F70" s="234"/>
      <c r="G70" s="235">
        <v>0</v>
      </c>
      <c r="H70" s="162">
        <f t="shared" si="10"/>
        <v>24.59</v>
      </c>
      <c r="I70" s="117">
        <v>0</v>
      </c>
      <c r="J70" s="117">
        <v>0</v>
      </c>
      <c r="K70" s="117">
        <v>0</v>
      </c>
      <c r="L70" s="117">
        <v>0</v>
      </c>
      <c r="M70" s="117">
        <v>0</v>
      </c>
      <c r="N70" s="117">
        <v>0</v>
      </c>
      <c r="O70" s="117">
        <v>0</v>
      </c>
      <c r="P70" s="117">
        <v>0</v>
      </c>
      <c r="Q70" s="117">
        <v>0</v>
      </c>
      <c r="R70" s="117">
        <v>0</v>
      </c>
      <c r="S70" s="117">
        <v>0</v>
      </c>
      <c r="T70" s="117">
        <v>0</v>
      </c>
      <c r="U70" s="117">
        <v>0</v>
      </c>
      <c r="V70" s="117">
        <v>0</v>
      </c>
      <c r="W70" s="117">
        <v>0</v>
      </c>
      <c r="X70" s="117">
        <v>0</v>
      </c>
      <c r="Y70" s="117">
        <v>0</v>
      </c>
      <c r="Z70" s="117">
        <v>0</v>
      </c>
      <c r="AA70" s="117">
        <v>0</v>
      </c>
      <c r="AB70" s="117">
        <v>0</v>
      </c>
      <c r="AC70" s="117">
        <v>0</v>
      </c>
      <c r="AD70" s="117">
        <v>0</v>
      </c>
      <c r="AE70" s="117">
        <v>0</v>
      </c>
      <c r="AF70" s="117">
        <v>0</v>
      </c>
      <c r="AG70" s="117">
        <v>0</v>
      </c>
      <c r="AH70" s="117">
        <v>0</v>
      </c>
      <c r="AI70" s="117">
        <v>0</v>
      </c>
      <c r="AJ70" s="117">
        <v>0</v>
      </c>
      <c r="AK70" s="117">
        <v>0</v>
      </c>
      <c r="AL70" s="117">
        <v>0</v>
      </c>
      <c r="AM70" s="117">
        <v>0</v>
      </c>
      <c r="AN70" s="117">
        <v>0</v>
      </c>
      <c r="AO70" s="117">
        <v>0</v>
      </c>
      <c r="AP70" s="117">
        <v>0</v>
      </c>
      <c r="AQ70" s="117">
        <v>0</v>
      </c>
      <c r="AR70" s="117">
        <v>0</v>
      </c>
      <c r="AS70" s="117">
        <v>0</v>
      </c>
      <c r="AT70" s="117">
        <v>0</v>
      </c>
      <c r="AU70" s="117">
        <v>0</v>
      </c>
      <c r="AV70" s="117">
        <v>0</v>
      </c>
      <c r="AW70" s="117">
        <v>0</v>
      </c>
      <c r="AX70" s="117">
        <v>24.59</v>
      </c>
      <c r="AY70" s="117"/>
      <c r="AZ70" s="117"/>
      <c r="BA70" s="117"/>
      <c r="BB70" s="117"/>
      <c r="BC70" s="117"/>
      <c r="BD70" s="117"/>
      <c r="BE70" s="117">
        <v>0</v>
      </c>
      <c r="BF70" s="117">
        <v>0</v>
      </c>
      <c r="BG70" s="117">
        <v>0</v>
      </c>
      <c r="BH70" s="117">
        <v>0</v>
      </c>
      <c r="BI70" s="117">
        <v>0</v>
      </c>
      <c r="BJ70" s="117">
        <v>0</v>
      </c>
      <c r="BK70" s="117">
        <v>0</v>
      </c>
      <c r="BL70" s="117">
        <v>8.2899999999999991</v>
      </c>
      <c r="BM70" s="117">
        <v>1.8238000000000001</v>
      </c>
      <c r="BN70" s="117">
        <v>0.193273578333333</v>
      </c>
      <c r="BO70" s="117">
        <v>4.7159323000000004</v>
      </c>
      <c r="BP70" s="117">
        <v>1.57456124610811</v>
      </c>
      <c r="BQ70" s="117">
        <v>16.597567124441401</v>
      </c>
      <c r="BR70" s="433">
        <v>32.393749333333623</v>
      </c>
      <c r="BS70" s="433">
        <v>7.1266248533333201</v>
      </c>
      <c r="BT70" s="433">
        <v>59.932530064933204</v>
      </c>
      <c r="BU70" s="433">
        <v>0</v>
      </c>
      <c r="BV70" s="433">
        <v>18.427832183253283</v>
      </c>
      <c r="BW70" s="433">
        <v>12.35507998573696</v>
      </c>
      <c r="BX70" s="433">
        <v>130.2358164205904</v>
      </c>
      <c r="BY70" s="117">
        <v>0</v>
      </c>
      <c r="BZ70" s="117">
        <v>0</v>
      </c>
      <c r="CA70" s="117">
        <v>0</v>
      </c>
      <c r="CB70" s="117">
        <v>0</v>
      </c>
      <c r="CC70" s="117">
        <v>0</v>
      </c>
      <c r="CD70" s="117">
        <v>0</v>
      </c>
      <c r="CE70" s="117">
        <v>0</v>
      </c>
      <c r="CF70" s="117">
        <v>0</v>
      </c>
      <c r="CG70" s="117">
        <v>0</v>
      </c>
      <c r="CH70" s="117">
        <v>0</v>
      </c>
      <c r="CI70" s="117">
        <v>0</v>
      </c>
      <c r="CJ70" s="117">
        <v>0</v>
      </c>
      <c r="CK70" s="117">
        <v>0</v>
      </c>
      <c r="CL70" s="117">
        <v>0</v>
      </c>
      <c r="CM70" s="117">
        <v>0</v>
      </c>
      <c r="CN70" s="117">
        <v>0</v>
      </c>
      <c r="CO70" s="117">
        <v>0</v>
      </c>
      <c r="CP70" s="117">
        <v>0</v>
      </c>
      <c r="CQ70" s="117">
        <v>0</v>
      </c>
      <c r="CR70" s="117">
        <v>0</v>
      </c>
      <c r="CS70" s="117">
        <v>0</v>
      </c>
      <c r="CT70" s="117">
        <v>0</v>
      </c>
      <c r="CU70" s="117">
        <v>0</v>
      </c>
      <c r="CV70" s="117">
        <v>0</v>
      </c>
      <c r="CW70" s="117">
        <v>0</v>
      </c>
      <c r="CX70" s="117">
        <v>0</v>
      </c>
      <c r="CY70" s="117">
        <v>0</v>
      </c>
      <c r="CZ70" s="117">
        <v>0</v>
      </c>
      <c r="DA70" s="117">
        <v>0</v>
      </c>
      <c r="DB70" s="117">
        <v>0</v>
      </c>
      <c r="DC70" s="117">
        <v>0</v>
      </c>
      <c r="DD70" s="117">
        <v>0</v>
      </c>
      <c r="DE70" s="117">
        <v>0</v>
      </c>
      <c r="DF70" s="117">
        <v>0</v>
      </c>
      <c r="DG70" s="117">
        <v>0</v>
      </c>
      <c r="DH70" s="117">
        <v>0</v>
      </c>
      <c r="DI70" s="117">
        <v>0</v>
      </c>
      <c r="DJ70" s="117">
        <v>0</v>
      </c>
      <c r="DK70" s="117">
        <v>0</v>
      </c>
      <c r="DL70" s="117">
        <v>0</v>
      </c>
      <c r="DM70" s="117">
        <v>0</v>
      </c>
      <c r="DN70" s="117">
        <v>0</v>
      </c>
      <c r="DO70" s="117">
        <v>0</v>
      </c>
      <c r="DP70" s="117">
        <v>0</v>
      </c>
      <c r="DQ70" s="117">
        <v>0</v>
      </c>
      <c r="DR70" s="117">
        <v>0</v>
      </c>
      <c r="DS70" s="117">
        <v>0</v>
      </c>
      <c r="DT70" s="117">
        <v>0</v>
      </c>
      <c r="DU70" s="117">
        <v>0</v>
      </c>
      <c r="DV70" s="117">
        <v>0</v>
      </c>
      <c r="DW70" s="117">
        <v>3.17</v>
      </c>
      <c r="DX70" s="117">
        <v>0.69740000000000002</v>
      </c>
      <c r="DY70" s="117">
        <v>0.21886349494999999</v>
      </c>
      <c r="DZ70" s="117">
        <v>0</v>
      </c>
      <c r="EA70" s="117">
        <v>1.8033178999999999</v>
      </c>
      <c r="EB70" s="117">
        <v>0.61728702600470997</v>
      </c>
      <c r="EC70" s="117">
        <v>6.5068684209547101</v>
      </c>
      <c r="ED70" s="117">
        <v>0</v>
      </c>
      <c r="EE70" s="117">
        <v>0</v>
      </c>
      <c r="EF70" s="117">
        <v>0</v>
      </c>
      <c r="EG70" s="117">
        <v>0</v>
      </c>
      <c r="EH70" s="117">
        <v>0</v>
      </c>
      <c r="EI70" s="117">
        <v>0</v>
      </c>
      <c r="EJ70" s="117">
        <v>0</v>
      </c>
      <c r="EK70" s="117">
        <v>2.83</v>
      </c>
      <c r="EL70" s="117">
        <v>0.62260000000000004</v>
      </c>
      <c r="EM70" s="117">
        <v>0.19530867934999999</v>
      </c>
      <c r="EN70" s="117">
        <v>0</v>
      </c>
      <c r="EO70" s="117">
        <v>1.6099021</v>
      </c>
      <c r="EP70" s="117">
        <v>0.55107114778367305</v>
      </c>
      <c r="EQ70" s="117">
        <v>5.8088819271336698</v>
      </c>
      <c r="ER70" s="117">
        <v>0</v>
      </c>
      <c r="ES70" s="117">
        <v>0</v>
      </c>
      <c r="ET70" s="117">
        <v>0</v>
      </c>
      <c r="EU70" s="117">
        <v>0</v>
      </c>
      <c r="EV70" s="117">
        <v>0</v>
      </c>
      <c r="EW70" s="117">
        <v>0</v>
      </c>
      <c r="EX70" s="117">
        <v>0</v>
      </c>
      <c r="EY70" s="117">
        <v>0</v>
      </c>
      <c r="EZ70" s="117">
        <v>0</v>
      </c>
      <c r="FA70" s="117">
        <v>0</v>
      </c>
      <c r="FB70" s="117">
        <v>0</v>
      </c>
      <c r="FC70" s="117">
        <v>0</v>
      </c>
      <c r="FD70" s="117">
        <v>0</v>
      </c>
      <c r="FE70" s="171">
        <v>109.08952499999998</v>
      </c>
      <c r="FF70" s="194">
        <f t="shared" si="8"/>
        <v>292.82865889312018</v>
      </c>
      <c r="FG70" s="195">
        <f t="shared" si="11"/>
        <v>0</v>
      </c>
      <c r="FH70" s="196">
        <f t="shared" si="12"/>
        <v>0</v>
      </c>
      <c r="FI70" s="202">
        <f t="shared" si="13"/>
        <v>351.39439067174419</v>
      </c>
      <c r="FJ70" s="203">
        <f t="shared" si="14"/>
        <v>0</v>
      </c>
      <c r="FK70" s="204">
        <f t="shared" si="15"/>
        <v>0</v>
      </c>
      <c r="FL70" s="214">
        <v>0.05</v>
      </c>
      <c r="FM70" s="211">
        <f t="shared" si="16"/>
        <v>17.569719533587211</v>
      </c>
      <c r="FN70" s="212">
        <f t="shared" si="17"/>
        <v>0</v>
      </c>
      <c r="FO70" s="213">
        <f t="shared" si="18"/>
        <v>0</v>
      </c>
      <c r="FP70" s="219">
        <f t="shared" si="19"/>
        <v>368.96411020533139</v>
      </c>
      <c r="FQ70" s="220">
        <f t="shared" si="20"/>
        <v>0</v>
      </c>
      <c r="FR70" s="223">
        <f t="shared" si="21"/>
        <v>0</v>
      </c>
      <c r="FS70" s="228">
        <f t="shared" si="22"/>
        <v>1.9532245114099067</v>
      </c>
      <c r="FT70" s="229"/>
      <c r="FU70" s="244">
        <f t="shared" si="23"/>
        <v>1.9532245114099067</v>
      </c>
      <c r="FV70" s="245">
        <f t="shared" si="24"/>
        <v>368.96411020533139</v>
      </c>
      <c r="FW70" s="252">
        <v>1.1954</v>
      </c>
      <c r="FX70" s="257"/>
      <c r="FY70" s="261">
        <f t="shared" si="25"/>
        <v>1.6339505700266912</v>
      </c>
      <c r="FZ70" s="253"/>
      <c r="GA70" s="92"/>
      <c r="GB70" s="68" t="s">
        <v>1221</v>
      </c>
      <c r="GC70" s="85" t="s">
        <v>2362</v>
      </c>
      <c r="GD70" s="85" t="str">
        <f t="shared" si="26"/>
        <v>№2/158 від 20.02.2019</v>
      </c>
      <c r="GE70" s="85" t="s">
        <v>2424</v>
      </c>
      <c r="GF70" s="431">
        <v>1</v>
      </c>
      <c r="GG70" s="431">
        <v>3</v>
      </c>
    </row>
    <row r="71" spans="1:189" ht="15" hidden="1" customHeight="1" x14ac:dyDescent="0.25">
      <c r="A71" s="66" t="s">
        <v>164</v>
      </c>
      <c r="B71" s="155">
        <v>1</v>
      </c>
      <c r="C71" s="141">
        <f t="shared" si="9"/>
        <v>165.8</v>
      </c>
      <c r="D71" s="168">
        <v>165.8</v>
      </c>
      <c r="E71" s="168">
        <v>0</v>
      </c>
      <c r="F71" s="234"/>
      <c r="G71" s="235">
        <v>0</v>
      </c>
      <c r="H71" s="162">
        <f t="shared" si="10"/>
        <v>21.22</v>
      </c>
      <c r="I71" s="117">
        <v>0</v>
      </c>
      <c r="J71" s="117">
        <v>0</v>
      </c>
      <c r="K71" s="117">
        <v>0</v>
      </c>
      <c r="L71" s="117">
        <v>0</v>
      </c>
      <c r="M71" s="117">
        <v>0</v>
      </c>
      <c r="N71" s="117">
        <v>0</v>
      </c>
      <c r="O71" s="117">
        <v>0</v>
      </c>
      <c r="P71" s="117">
        <v>0</v>
      </c>
      <c r="Q71" s="117">
        <v>0</v>
      </c>
      <c r="R71" s="117">
        <v>0</v>
      </c>
      <c r="S71" s="117">
        <v>0</v>
      </c>
      <c r="T71" s="117">
        <v>0</v>
      </c>
      <c r="U71" s="117">
        <v>0</v>
      </c>
      <c r="V71" s="117">
        <v>0</v>
      </c>
      <c r="W71" s="117">
        <v>0</v>
      </c>
      <c r="X71" s="117">
        <v>0</v>
      </c>
      <c r="Y71" s="117">
        <v>0</v>
      </c>
      <c r="Z71" s="117">
        <v>0</v>
      </c>
      <c r="AA71" s="117">
        <v>0</v>
      </c>
      <c r="AB71" s="117">
        <v>0</v>
      </c>
      <c r="AC71" s="117">
        <v>0</v>
      </c>
      <c r="AD71" s="117">
        <v>0</v>
      </c>
      <c r="AE71" s="117">
        <v>0</v>
      </c>
      <c r="AF71" s="117">
        <v>0</v>
      </c>
      <c r="AG71" s="117">
        <v>0</v>
      </c>
      <c r="AH71" s="117">
        <v>0</v>
      </c>
      <c r="AI71" s="117">
        <v>0</v>
      </c>
      <c r="AJ71" s="117">
        <v>0</v>
      </c>
      <c r="AK71" s="117">
        <v>0</v>
      </c>
      <c r="AL71" s="117">
        <v>0</v>
      </c>
      <c r="AM71" s="117">
        <v>0</v>
      </c>
      <c r="AN71" s="117">
        <v>0</v>
      </c>
      <c r="AO71" s="117">
        <v>0</v>
      </c>
      <c r="AP71" s="117">
        <v>0</v>
      </c>
      <c r="AQ71" s="117">
        <v>0</v>
      </c>
      <c r="AR71" s="117">
        <v>0</v>
      </c>
      <c r="AS71" s="117">
        <v>0</v>
      </c>
      <c r="AT71" s="117">
        <v>0</v>
      </c>
      <c r="AU71" s="117">
        <v>0</v>
      </c>
      <c r="AV71" s="117">
        <v>0</v>
      </c>
      <c r="AW71" s="117">
        <v>0</v>
      </c>
      <c r="AX71" s="117">
        <v>21.22</v>
      </c>
      <c r="AY71" s="117"/>
      <c r="AZ71" s="117"/>
      <c r="BA71" s="117"/>
      <c r="BB71" s="117"/>
      <c r="BC71" s="117"/>
      <c r="BD71" s="117"/>
      <c r="BE71" s="117">
        <v>0</v>
      </c>
      <c r="BF71" s="117">
        <v>0</v>
      </c>
      <c r="BG71" s="117">
        <v>0</v>
      </c>
      <c r="BH71" s="117">
        <v>0</v>
      </c>
      <c r="BI71" s="117">
        <v>0</v>
      </c>
      <c r="BJ71" s="117">
        <v>0</v>
      </c>
      <c r="BK71" s="117">
        <v>0</v>
      </c>
      <c r="BL71" s="117">
        <v>6.22</v>
      </c>
      <c r="BM71" s="117">
        <v>1.3684000000000001</v>
      </c>
      <c r="BN71" s="117">
        <v>0.14506685916666701</v>
      </c>
      <c r="BO71" s="117">
        <v>3.5383713999999999</v>
      </c>
      <c r="BP71" s="117">
        <v>1.18140136794326</v>
      </c>
      <c r="BQ71" s="117">
        <v>12.453239627109999</v>
      </c>
      <c r="BR71" s="433">
        <v>23.761342777777699</v>
      </c>
      <c r="BS71" s="433">
        <v>5.2274954111111001</v>
      </c>
      <c r="BT71" s="433">
        <v>44.826886633820799</v>
      </c>
      <c r="BU71" s="433">
        <v>0</v>
      </c>
      <c r="BV71" s="433">
        <v>13.5171150659944</v>
      </c>
      <c r="BW71" s="433">
        <v>9.1533549487350996</v>
      </c>
      <c r="BX71" s="433">
        <v>96.486194837439001</v>
      </c>
      <c r="BY71" s="117">
        <v>0</v>
      </c>
      <c r="BZ71" s="117">
        <v>0</v>
      </c>
      <c r="CA71" s="117">
        <v>0</v>
      </c>
      <c r="CB71" s="117">
        <v>0</v>
      </c>
      <c r="CC71" s="117">
        <v>0</v>
      </c>
      <c r="CD71" s="117">
        <v>0</v>
      </c>
      <c r="CE71" s="117">
        <v>0</v>
      </c>
      <c r="CF71" s="117">
        <v>0</v>
      </c>
      <c r="CG71" s="117">
        <v>0</v>
      </c>
      <c r="CH71" s="117">
        <v>0</v>
      </c>
      <c r="CI71" s="117">
        <v>0</v>
      </c>
      <c r="CJ71" s="117">
        <v>0</v>
      </c>
      <c r="CK71" s="117">
        <v>0</v>
      </c>
      <c r="CL71" s="117">
        <v>0</v>
      </c>
      <c r="CM71" s="117">
        <v>0</v>
      </c>
      <c r="CN71" s="117">
        <v>0</v>
      </c>
      <c r="CO71" s="117">
        <v>0</v>
      </c>
      <c r="CP71" s="117">
        <v>0</v>
      </c>
      <c r="CQ71" s="117">
        <v>0</v>
      </c>
      <c r="CR71" s="117">
        <v>0</v>
      </c>
      <c r="CS71" s="117">
        <v>0</v>
      </c>
      <c r="CT71" s="117">
        <v>0</v>
      </c>
      <c r="CU71" s="117">
        <v>0</v>
      </c>
      <c r="CV71" s="117">
        <v>0</v>
      </c>
      <c r="CW71" s="117">
        <v>0</v>
      </c>
      <c r="CX71" s="117">
        <v>0</v>
      </c>
      <c r="CY71" s="117">
        <v>0</v>
      </c>
      <c r="CZ71" s="117">
        <v>0</v>
      </c>
      <c r="DA71" s="117">
        <v>0</v>
      </c>
      <c r="DB71" s="117">
        <v>0</v>
      </c>
      <c r="DC71" s="117">
        <v>0</v>
      </c>
      <c r="DD71" s="117">
        <v>0</v>
      </c>
      <c r="DE71" s="117">
        <v>0</v>
      </c>
      <c r="DF71" s="117">
        <v>0</v>
      </c>
      <c r="DG71" s="117">
        <v>0</v>
      </c>
      <c r="DH71" s="117">
        <v>0</v>
      </c>
      <c r="DI71" s="117">
        <v>0</v>
      </c>
      <c r="DJ71" s="117">
        <v>0</v>
      </c>
      <c r="DK71" s="117">
        <v>0</v>
      </c>
      <c r="DL71" s="117">
        <v>0</v>
      </c>
      <c r="DM71" s="117">
        <v>0</v>
      </c>
      <c r="DN71" s="117">
        <v>0</v>
      </c>
      <c r="DO71" s="117">
        <v>0</v>
      </c>
      <c r="DP71" s="117">
        <v>0</v>
      </c>
      <c r="DQ71" s="117">
        <v>0</v>
      </c>
      <c r="DR71" s="117">
        <v>0</v>
      </c>
      <c r="DS71" s="117">
        <v>0</v>
      </c>
      <c r="DT71" s="117">
        <v>0</v>
      </c>
      <c r="DU71" s="117">
        <v>0</v>
      </c>
      <c r="DV71" s="117">
        <v>0</v>
      </c>
      <c r="DW71" s="117">
        <v>4.75</v>
      </c>
      <c r="DX71" s="117">
        <v>1.0449999999999999</v>
      </c>
      <c r="DY71" s="117">
        <v>0.32829524242500002</v>
      </c>
      <c r="DZ71" s="117">
        <v>0</v>
      </c>
      <c r="EA71" s="117">
        <v>2.7021324999999998</v>
      </c>
      <c r="EB71" s="117">
        <v>0.92499308168356398</v>
      </c>
      <c r="EC71" s="117">
        <v>9.7504208241085593</v>
      </c>
      <c r="ED71" s="117">
        <v>0</v>
      </c>
      <c r="EE71" s="117">
        <v>0</v>
      </c>
      <c r="EF71" s="117">
        <v>0</v>
      </c>
      <c r="EG71" s="117">
        <v>0</v>
      </c>
      <c r="EH71" s="117">
        <v>0</v>
      </c>
      <c r="EI71" s="117">
        <v>0</v>
      </c>
      <c r="EJ71" s="117">
        <v>0</v>
      </c>
      <c r="EK71" s="117">
        <v>4.24</v>
      </c>
      <c r="EL71" s="117">
        <v>0.93279999999999996</v>
      </c>
      <c r="EM71" s="117">
        <v>0.29296301902499999</v>
      </c>
      <c r="EN71" s="117">
        <v>0</v>
      </c>
      <c r="EO71" s="117">
        <v>2.4120088000000002</v>
      </c>
      <c r="EP71" s="117">
        <v>0.82566926435201005</v>
      </c>
      <c r="EQ71" s="117">
        <v>8.7034410833770099</v>
      </c>
      <c r="ER71" s="117">
        <v>0</v>
      </c>
      <c r="ES71" s="117">
        <v>0</v>
      </c>
      <c r="ET71" s="117">
        <v>0</v>
      </c>
      <c r="EU71" s="117">
        <v>0</v>
      </c>
      <c r="EV71" s="117">
        <v>0</v>
      </c>
      <c r="EW71" s="117">
        <v>0</v>
      </c>
      <c r="EX71" s="117">
        <v>0</v>
      </c>
      <c r="EY71" s="117">
        <v>0</v>
      </c>
      <c r="EZ71" s="117">
        <v>0</v>
      </c>
      <c r="FA71" s="117">
        <v>0</v>
      </c>
      <c r="FB71" s="117">
        <v>0</v>
      </c>
      <c r="FC71" s="117">
        <v>0</v>
      </c>
      <c r="FD71" s="117">
        <v>0</v>
      </c>
      <c r="FE71" s="171">
        <v>97.853712500000015</v>
      </c>
      <c r="FF71" s="194">
        <f t="shared" si="8"/>
        <v>246.46700887203463</v>
      </c>
      <c r="FG71" s="195">
        <f t="shared" si="11"/>
        <v>0</v>
      </c>
      <c r="FH71" s="196">
        <f t="shared" si="12"/>
        <v>0</v>
      </c>
      <c r="FI71" s="202">
        <f t="shared" si="13"/>
        <v>295.76041064644153</v>
      </c>
      <c r="FJ71" s="203">
        <f t="shared" si="14"/>
        <v>0</v>
      </c>
      <c r="FK71" s="204">
        <f t="shared" si="15"/>
        <v>0</v>
      </c>
      <c r="FL71" s="214">
        <v>0.05</v>
      </c>
      <c r="FM71" s="211">
        <f t="shared" si="16"/>
        <v>14.788020532322077</v>
      </c>
      <c r="FN71" s="212">
        <f t="shared" si="17"/>
        <v>0</v>
      </c>
      <c r="FO71" s="213">
        <f t="shared" si="18"/>
        <v>0</v>
      </c>
      <c r="FP71" s="219">
        <f t="shared" si="19"/>
        <v>310.54843117876362</v>
      </c>
      <c r="FQ71" s="220">
        <f t="shared" si="20"/>
        <v>0</v>
      </c>
      <c r="FR71" s="223">
        <f t="shared" si="21"/>
        <v>0</v>
      </c>
      <c r="FS71" s="228">
        <f t="shared" si="22"/>
        <v>1.8730303448658843</v>
      </c>
      <c r="FT71" s="229"/>
      <c r="FU71" s="244">
        <f t="shared" si="23"/>
        <v>1.8730303448658843</v>
      </c>
      <c r="FV71" s="245">
        <f t="shared" si="24"/>
        <v>310.54843117876362</v>
      </c>
      <c r="FW71" s="252">
        <v>1.1648000000000001</v>
      </c>
      <c r="FX71" s="257"/>
      <c r="FY71" s="261">
        <f t="shared" si="25"/>
        <v>1.6080274251939253</v>
      </c>
      <c r="FZ71" s="253"/>
      <c r="GA71" s="92"/>
      <c r="GB71" s="68" t="s">
        <v>1222</v>
      </c>
      <c r="GC71" s="85" t="s">
        <v>2362</v>
      </c>
      <c r="GD71" s="85" t="str">
        <f t="shared" si="26"/>
        <v>№2/159 від 20.02.2019</v>
      </c>
      <c r="GE71" s="85" t="s">
        <v>2425</v>
      </c>
      <c r="GF71" s="431">
        <v>1</v>
      </c>
      <c r="GG71" s="431">
        <v>3</v>
      </c>
    </row>
    <row r="72" spans="1:189" ht="15" hidden="1" customHeight="1" x14ac:dyDescent="0.25">
      <c r="A72" s="66" t="s">
        <v>165</v>
      </c>
      <c r="B72" s="155">
        <v>1</v>
      </c>
      <c r="C72" s="141">
        <f t="shared" si="9"/>
        <v>142.1</v>
      </c>
      <c r="D72" s="168">
        <v>142.1</v>
      </c>
      <c r="E72" s="168">
        <v>0</v>
      </c>
      <c r="F72" s="234"/>
      <c r="G72" s="235">
        <v>0</v>
      </c>
      <c r="H72" s="162">
        <f t="shared" si="10"/>
        <v>33.75</v>
      </c>
      <c r="I72" s="117">
        <v>0</v>
      </c>
      <c r="J72" s="117">
        <v>0</v>
      </c>
      <c r="K72" s="117">
        <v>0</v>
      </c>
      <c r="L72" s="117">
        <v>0</v>
      </c>
      <c r="M72" s="117">
        <v>0</v>
      </c>
      <c r="N72" s="117">
        <v>0</v>
      </c>
      <c r="O72" s="117">
        <v>0</v>
      </c>
      <c r="P72" s="117">
        <v>0</v>
      </c>
      <c r="Q72" s="117">
        <v>0</v>
      </c>
      <c r="R72" s="117">
        <v>0</v>
      </c>
      <c r="S72" s="117">
        <v>0</v>
      </c>
      <c r="T72" s="117">
        <v>0</v>
      </c>
      <c r="U72" s="117">
        <v>0</v>
      </c>
      <c r="V72" s="117">
        <v>0</v>
      </c>
      <c r="W72" s="117">
        <v>0</v>
      </c>
      <c r="X72" s="117">
        <v>0</v>
      </c>
      <c r="Y72" s="117">
        <v>0</v>
      </c>
      <c r="Z72" s="117">
        <v>0</v>
      </c>
      <c r="AA72" s="117">
        <v>0</v>
      </c>
      <c r="AB72" s="117">
        <v>0</v>
      </c>
      <c r="AC72" s="117">
        <v>0</v>
      </c>
      <c r="AD72" s="117">
        <v>0</v>
      </c>
      <c r="AE72" s="117">
        <v>0</v>
      </c>
      <c r="AF72" s="117">
        <v>0</v>
      </c>
      <c r="AG72" s="117">
        <v>0</v>
      </c>
      <c r="AH72" s="117">
        <v>0</v>
      </c>
      <c r="AI72" s="117">
        <v>0</v>
      </c>
      <c r="AJ72" s="117">
        <v>0</v>
      </c>
      <c r="AK72" s="117">
        <v>0</v>
      </c>
      <c r="AL72" s="117">
        <v>0</v>
      </c>
      <c r="AM72" s="117">
        <v>0</v>
      </c>
      <c r="AN72" s="117">
        <v>0</v>
      </c>
      <c r="AO72" s="117">
        <v>0</v>
      </c>
      <c r="AP72" s="117">
        <v>0</v>
      </c>
      <c r="AQ72" s="117">
        <v>0</v>
      </c>
      <c r="AR72" s="117">
        <v>0</v>
      </c>
      <c r="AS72" s="117">
        <v>0</v>
      </c>
      <c r="AT72" s="117">
        <v>0</v>
      </c>
      <c r="AU72" s="117">
        <v>0</v>
      </c>
      <c r="AV72" s="117">
        <v>0</v>
      </c>
      <c r="AW72" s="117">
        <v>0</v>
      </c>
      <c r="AX72" s="117">
        <v>33.75</v>
      </c>
      <c r="AY72" s="117"/>
      <c r="AZ72" s="117"/>
      <c r="BA72" s="117"/>
      <c r="BB72" s="117"/>
      <c r="BC72" s="117"/>
      <c r="BD72" s="117"/>
      <c r="BE72" s="117">
        <v>0</v>
      </c>
      <c r="BF72" s="117">
        <v>0</v>
      </c>
      <c r="BG72" s="117">
        <v>0</v>
      </c>
      <c r="BH72" s="117">
        <v>0</v>
      </c>
      <c r="BI72" s="117">
        <v>0</v>
      </c>
      <c r="BJ72" s="117">
        <v>0</v>
      </c>
      <c r="BK72" s="117">
        <v>0</v>
      </c>
      <c r="BL72" s="117">
        <v>8.2899999999999991</v>
      </c>
      <c r="BM72" s="117">
        <v>1.8238000000000001</v>
      </c>
      <c r="BN72" s="117">
        <v>0.193273578333333</v>
      </c>
      <c r="BO72" s="117">
        <v>4.7159323000000004</v>
      </c>
      <c r="BP72" s="117">
        <v>1.57456124610811</v>
      </c>
      <c r="BQ72" s="117">
        <v>16.597567124441401</v>
      </c>
      <c r="BR72" s="433">
        <v>18.9499888888889</v>
      </c>
      <c r="BS72" s="433">
        <v>4.1689975555555598</v>
      </c>
      <c r="BT72" s="433">
        <v>34.929104623916601</v>
      </c>
      <c r="BU72" s="433">
        <v>0</v>
      </c>
      <c r="BV72" s="433">
        <v>10.780080179222249</v>
      </c>
      <c r="BW72" s="433">
        <v>7.2138806284591999</v>
      </c>
      <c r="BX72" s="433">
        <v>76.042051876042507</v>
      </c>
      <c r="BY72" s="117">
        <v>0</v>
      </c>
      <c r="BZ72" s="117">
        <v>0</v>
      </c>
      <c r="CA72" s="117">
        <v>0</v>
      </c>
      <c r="CB72" s="117">
        <v>0</v>
      </c>
      <c r="CC72" s="117">
        <v>0</v>
      </c>
      <c r="CD72" s="117">
        <v>0</v>
      </c>
      <c r="CE72" s="117">
        <v>0</v>
      </c>
      <c r="CF72" s="117">
        <v>0</v>
      </c>
      <c r="CG72" s="117">
        <v>0</v>
      </c>
      <c r="CH72" s="117">
        <v>0</v>
      </c>
      <c r="CI72" s="117">
        <v>0</v>
      </c>
      <c r="CJ72" s="117">
        <v>0</v>
      </c>
      <c r="CK72" s="117">
        <v>0</v>
      </c>
      <c r="CL72" s="117">
        <v>0</v>
      </c>
      <c r="CM72" s="117">
        <v>0</v>
      </c>
      <c r="CN72" s="117">
        <v>0</v>
      </c>
      <c r="CO72" s="117">
        <v>0</v>
      </c>
      <c r="CP72" s="117">
        <v>0</v>
      </c>
      <c r="CQ72" s="117">
        <v>0</v>
      </c>
      <c r="CR72" s="117">
        <v>0</v>
      </c>
      <c r="CS72" s="117">
        <v>0</v>
      </c>
      <c r="CT72" s="117">
        <v>0</v>
      </c>
      <c r="CU72" s="117">
        <v>0</v>
      </c>
      <c r="CV72" s="117">
        <v>0</v>
      </c>
      <c r="CW72" s="117">
        <v>0</v>
      </c>
      <c r="CX72" s="117">
        <v>0</v>
      </c>
      <c r="CY72" s="117">
        <v>0</v>
      </c>
      <c r="CZ72" s="117">
        <v>0</v>
      </c>
      <c r="DA72" s="117">
        <v>0</v>
      </c>
      <c r="DB72" s="117">
        <v>0</v>
      </c>
      <c r="DC72" s="117">
        <v>0</v>
      </c>
      <c r="DD72" s="117">
        <v>0</v>
      </c>
      <c r="DE72" s="117">
        <v>0</v>
      </c>
      <c r="DF72" s="117">
        <v>0</v>
      </c>
      <c r="DG72" s="117">
        <v>0</v>
      </c>
      <c r="DH72" s="117">
        <v>0</v>
      </c>
      <c r="DI72" s="117">
        <v>0</v>
      </c>
      <c r="DJ72" s="117">
        <v>0</v>
      </c>
      <c r="DK72" s="117">
        <v>0</v>
      </c>
      <c r="DL72" s="117">
        <v>0</v>
      </c>
      <c r="DM72" s="117">
        <v>0</v>
      </c>
      <c r="DN72" s="117">
        <v>0</v>
      </c>
      <c r="DO72" s="117">
        <v>0</v>
      </c>
      <c r="DP72" s="117">
        <v>0</v>
      </c>
      <c r="DQ72" s="117">
        <v>0</v>
      </c>
      <c r="DR72" s="117">
        <v>0</v>
      </c>
      <c r="DS72" s="117">
        <v>0</v>
      </c>
      <c r="DT72" s="117">
        <v>0</v>
      </c>
      <c r="DU72" s="117">
        <v>0</v>
      </c>
      <c r="DV72" s="117">
        <v>0</v>
      </c>
      <c r="DW72" s="117">
        <v>3.17</v>
      </c>
      <c r="DX72" s="117">
        <v>0.69740000000000002</v>
      </c>
      <c r="DY72" s="117">
        <v>0.21886349494999999</v>
      </c>
      <c r="DZ72" s="117">
        <v>0</v>
      </c>
      <c r="EA72" s="117">
        <v>1.8033178999999999</v>
      </c>
      <c r="EB72" s="117">
        <v>0.61728702600470997</v>
      </c>
      <c r="EC72" s="117">
        <v>6.5068684209547101</v>
      </c>
      <c r="ED72" s="117">
        <v>0</v>
      </c>
      <c r="EE72" s="117">
        <v>0</v>
      </c>
      <c r="EF72" s="117">
        <v>0</v>
      </c>
      <c r="EG72" s="117">
        <v>0</v>
      </c>
      <c r="EH72" s="117">
        <v>0</v>
      </c>
      <c r="EI72" s="117">
        <v>0</v>
      </c>
      <c r="EJ72" s="117">
        <v>0</v>
      </c>
      <c r="EK72" s="117">
        <v>2.83</v>
      </c>
      <c r="EL72" s="117">
        <v>0.62260000000000004</v>
      </c>
      <c r="EM72" s="117">
        <v>0.19530867934999999</v>
      </c>
      <c r="EN72" s="117">
        <v>0</v>
      </c>
      <c r="EO72" s="117">
        <v>1.6099021</v>
      </c>
      <c r="EP72" s="117">
        <v>0.55107114778367305</v>
      </c>
      <c r="EQ72" s="117">
        <v>5.8088819271336698</v>
      </c>
      <c r="ER72" s="117">
        <v>0</v>
      </c>
      <c r="ES72" s="117">
        <v>0</v>
      </c>
      <c r="ET72" s="117">
        <v>0</v>
      </c>
      <c r="EU72" s="117">
        <v>0</v>
      </c>
      <c r="EV72" s="117">
        <v>0</v>
      </c>
      <c r="EW72" s="117">
        <v>0</v>
      </c>
      <c r="EX72" s="117">
        <v>0</v>
      </c>
      <c r="EY72" s="117">
        <v>0</v>
      </c>
      <c r="EZ72" s="117">
        <v>0</v>
      </c>
      <c r="FA72" s="117">
        <v>0</v>
      </c>
      <c r="FB72" s="117">
        <v>0</v>
      </c>
      <c r="FC72" s="117">
        <v>0</v>
      </c>
      <c r="FD72" s="117">
        <v>0</v>
      </c>
      <c r="FE72" s="171">
        <v>84.472881250000015</v>
      </c>
      <c r="FF72" s="194">
        <f t="shared" si="8"/>
        <v>223.17825059857233</v>
      </c>
      <c r="FG72" s="195">
        <f t="shared" si="11"/>
        <v>0</v>
      </c>
      <c r="FH72" s="196">
        <f t="shared" si="12"/>
        <v>0</v>
      </c>
      <c r="FI72" s="202">
        <f t="shared" si="13"/>
        <v>267.81390071828679</v>
      </c>
      <c r="FJ72" s="203">
        <f t="shared" si="14"/>
        <v>0</v>
      </c>
      <c r="FK72" s="204">
        <f t="shared" si="15"/>
        <v>0</v>
      </c>
      <c r="FL72" s="214">
        <v>0.05</v>
      </c>
      <c r="FM72" s="211">
        <f t="shared" si="16"/>
        <v>13.390695035914341</v>
      </c>
      <c r="FN72" s="212">
        <f t="shared" si="17"/>
        <v>0</v>
      </c>
      <c r="FO72" s="213">
        <f t="shared" si="18"/>
        <v>0</v>
      </c>
      <c r="FP72" s="219">
        <f t="shared" si="19"/>
        <v>281.20459575420114</v>
      </c>
      <c r="FQ72" s="220">
        <f t="shared" si="20"/>
        <v>0</v>
      </c>
      <c r="FR72" s="223">
        <f t="shared" si="21"/>
        <v>0</v>
      </c>
      <c r="FS72" s="228">
        <f t="shared" si="22"/>
        <v>1.9789204486572918</v>
      </c>
      <c r="FT72" s="229"/>
      <c r="FU72" s="244">
        <f t="shared" si="23"/>
        <v>1.9789204486572918</v>
      </c>
      <c r="FV72" s="245">
        <f t="shared" si="24"/>
        <v>281.20459575420114</v>
      </c>
      <c r="FW72" s="252">
        <v>1.2543</v>
      </c>
      <c r="FX72" s="257"/>
      <c r="FY72" s="261">
        <f t="shared" si="25"/>
        <v>1.5777090398288223</v>
      </c>
      <c r="FZ72" s="253"/>
      <c r="GA72" s="92"/>
      <c r="GB72" s="68" t="s">
        <v>1223</v>
      </c>
      <c r="GC72" s="85" t="s">
        <v>2362</v>
      </c>
      <c r="GD72" s="85" t="str">
        <f t="shared" si="26"/>
        <v>№2/160 від 20.02.2019</v>
      </c>
      <c r="GE72" s="85" t="s">
        <v>2426</v>
      </c>
      <c r="GF72" s="431">
        <v>1</v>
      </c>
      <c r="GG72" s="431">
        <v>3</v>
      </c>
    </row>
    <row r="73" spans="1:189" ht="15" hidden="1" customHeight="1" x14ac:dyDescent="0.25">
      <c r="A73" s="66" t="s">
        <v>166</v>
      </c>
      <c r="B73" s="155">
        <v>1</v>
      </c>
      <c r="C73" s="141">
        <f t="shared" si="9"/>
        <v>278.14999999999998</v>
      </c>
      <c r="D73" s="168">
        <v>278.14999999999998</v>
      </c>
      <c r="E73" s="168">
        <v>0</v>
      </c>
      <c r="F73" s="234"/>
      <c r="G73" s="235">
        <v>0</v>
      </c>
      <c r="H73" s="162">
        <f t="shared" si="10"/>
        <v>29.07</v>
      </c>
      <c r="I73" s="117">
        <v>0</v>
      </c>
      <c r="J73" s="117">
        <v>0</v>
      </c>
      <c r="K73" s="117">
        <v>0</v>
      </c>
      <c r="L73" s="117">
        <v>0</v>
      </c>
      <c r="M73" s="117">
        <v>0</v>
      </c>
      <c r="N73" s="117">
        <v>0</v>
      </c>
      <c r="O73" s="117">
        <v>0</v>
      </c>
      <c r="P73" s="117">
        <v>0</v>
      </c>
      <c r="Q73" s="117">
        <v>0</v>
      </c>
      <c r="R73" s="117">
        <v>0</v>
      </c>
      <c r="S73" s="117">
        <v>0</v>
      </c>
      <c r="T73" s="117">
        <v>0</v>
      </c>
      <c r="U73" s="117">
        <v>0</v>
      </c>
      <c r="V73" s="117">
        <v>0</v>
      </c>
      <c r="W73" s="117">
        <v>0</v>
      </c>
      <c r="X73" s="117">
        <v>0</v>
      </c>
      <c r="Y73" s="117">
        <v>0</v>
      </c>
      <c r="Z73" s="117">
        <v>0</v>
      </c>
      <c r="AA73" s="117">
        <v>0</v>
      </c>
      <c r="AB73" s="117">
        <v>0</v>
      </c>
      <c r="AC73" s="117">
        <v>0</v>
      </c>
      <c r="AD73" s="117">
        <v>0</v>
      </c>
      <c r="AE73" s="117">
        <v>0</v>
      </c>
      <c r="AF73" s="117">
        <v>0</v>
      </c>
      <c r="AG73" s="117">
        <v>0</v>
      </c>
      <c r="AH73" s="117">
        <v>0</v>
      </c>
      <c r="AI73" s="117">
        <v>0</v>
      </c>
      <c r="AJ73" s="117">
        <v>0</v>
      </c>
      <c r="AK73" s="117">
        <v>0</v>
      </c>
      <c r="AL73" s="117">
        <v>0</v>
      </c>
      <c r="AM73" s="117">
        <v>0</v>
      </c>
      <c r="AN73" s="117">
        <v>0</v>
      </c>
      <c r="AO73" s="117">
        <v>0</v>
      </c>
      <c r="AP73" s="117">
        <v>0</v>
      </c>
      <c r="AQ73" s="117">
        <v>0</v>
      </c>
      <c r="AR73" s="117">
        <v>0</v>
      </c>
      <c r="AS73" s="117">
        <v>0</v>
      </c>
      <c r="AT73" s="117">
        <v>0</v>
      </c>
      <c r="AU73" s="117">
        <v>0</v>
      </c>
      <c r="AV73" s="117">
        <v>0</v>
      </c>
      <c r="AW73" s="117">
        <v>0</v>
      </c>
      <c r="AX73" s="117">
        <v>29.07</v>
      </c>
      <c r="AY73" s="117"/>
      <c r="AZ73" s="117"/>
      <c r="BA73" s="117"/>
      <c r="BB73" s="117"/>
      <c r="BC73" s="117"/>
      <c r="BD73" s="117"/>
      <c r="BE73" s="117">
        <v>0</v>
      </c>
      <c r="BF73" s="117">
        <v>0</v>
      </c>
      <c r="BG73" s="117">
        <v>0</v>
      </c>
      <c r="BH73" s="117">
        <v>0</v>
      </c>
      <c r="BI73" s="117">
        <v>0</v>
      </c>
      <c r="BJ73" s="117">
        <v>0</v>
      </c>
      <c r="BK73" s="117">
        <v>0</v>
      </c>
      <c r="BL73" s="117">
        <v>10.47</v>
      </c>
      <c r="BM73" s="117">
        <v>2.3033999999999999</v>
      </c>
      <c r="BN73" s="117">
        <v>0.24629408750000001</v>
      </c>
      <c r="BO73" s="117">
        <v>5.9560689</v>
      </c>
      <c r="BP73" s="117">
        <v>1.9888497187198799</v>
      </c>
      <c r="BQ73" s="117">
        <v>20.964612706219899</v>
      </c>
      <c r="BR73" s="117">
        <v>71.841902222222814</v>
      </c>
      <c r="BS73" s="117">
        <v>15.805218488888899</v>
      </c>
      <c r="BT73" s="117">
        <v>74.664279072974793</v>
      </c>
      <c r="BU73" s="117">
        <v>0</v>
      </c>
      <c r="BV73" s="117">
        <v>40.868702917155503</v>
      </c>
      <c r="BW73" s="117">
        <v>21.295306564116999</v>
      </c>
      <c r="BX73" s="117">
        <v>224.47540926535899</v>
      </c>
      <c r="BY73" s="117">
        <v>0</v>
      </c>
      <c r="BZ73" s="117">
        <v>0</v>
      </c>
      <c r="CA73" s="117">
        <v>0</v>
      </c>
      <c r="CB73" s="117">
        <v>0</v>
      </c>
      <c r="CC73" s="117">
        <v>0</v>
      </c>
      <c r="CD73" s="117">
        <v>0</v>
      </c>
      <c r="CE73" s="117">
        <v>0</v>
      </c>
      <c r="CF73" s="117">
        <v>0</v>
      </c>
      <c r="CG73" s="117">
        <v>0</v>
      </c>
      <c r="CH73" s="117">
        <v>0</v>
      </c>
      <c r="CI73" s="117">
        <v>0</v>
      </c>
      <c r="CJ73" s="117">
        <v>0</v>
      </c>
      <c r="CK73" s="117">
        <v>0</v>
      </c>
      <c r="CL73" s="117">
        <v>0</v>
      </c>
      <c r="CM73" s="117">
        <v>0</v>
      </c>
      <c r="CN73" s="117">
        <v>0</v>
      </c>
      <c r="CO73" s="117">
        <v>0</v>
      </c>
      <c r="CP73" s="117">
        <v>0</v>
      </c>
      <c r="CQ73" s="117">
        <v>0</v>
      </c>
      <c r="CR73" s="117">
        <v>0</v>
      </c>
      <c r="CS73" s="117">
        <v>0</v>
      </c>
      <c r="CT73" s="117">
        <v>0</v>
      </c>
      <c r="CU73" s="117">
        <v>0</v>
      </c>
      <c r="CV73" s="117">
        <v>0</v>
      </c>
      <c r="CW73" s="117">
        <v>0</v>
      </c>
      <c r="CX73" s="117">
        <v>0</v>
      </c>
      <c r="CY73" s="117">
        <v>0</v>
      </c>
      <c r="CZ73" s="117">
        <v>0</v>
      </c>
      <c r="DA73" s="117">
        <v>0</v>
      </c>
      <c r="DB73" s="117">
        <v>0</v>
      </c>
      <c r="DC73" s="117">
        <v>0</v>
      </c>
      <c r="DD73" s="117">
        <v>0</v>
      </c>
      <c r="DE73" s="117">
        <v>0</v>
      </c>
      <c r="DF73" s="117">
        <v>0</v>
      </c>
      <c r="DG73" s="117">
        <v>0</v>
      </c>
      <c r="DH73" s="117">
        <v>0</v>
      </c>
      <c r="DI73" s="117">
        <v>0</v>
      </c>
      <c r="DJ73" s="117">
        <v>0</v>
      </c>
      <c r="DK73" s="117">
        <v>0</v>
      </c>
      <c r="DL73" s="117">
        <v>0</v>
      </c>
      <c r="DM73" s="117">
        <v>0</v>
      </c>
      <c r="DN73" s="117">
        <v>0</v>
      </c>
      <c r="DO73" s="117">
        <v>0</v>
      </c>
      <c r="DP73" s="117">
        <v>0</v>
      </c>
      <c r="DQ73" s="117">
        <v>0</v>
      </c>
      <c r="DR73" s="117">
        <v>0</v>
      </c>
      <c r="DS73" s="117">
        <v>0</v>
      </c>
      <c r="DT73" s="117">
        <v>0</v>
      </c>
      <c r="DU73" s="117">
        <v>0</v>
      </c>
      <c r="DV73" s="117">
        <v>0</v>
      </c>
      <c r="DW73" s="117">
        <v>11.09</v>
      </c>
      <c r="DX73" s="117">
        <v>2.4398</v>
      </c>
      <c r="DY73" s="117">
        <v>0.766022232325</v>
      </c>
      <c r="DZ73" s="117">
        <v>0</v>
      </c>
      <c r="EA73" s="117">
        <v>6.3087682999999997</v>
      </c>
      <c r="EB73" s="117">
        <v>2.1595671336929798</v>
      </c>
      <c r="EC73" s="117">
        <v>22.764157666018001</v>
      </c>
      <c r="ED73" s="117">
        <v>0</v>
      </c>
      <c r="EE73" s="117">
        <v>0</v>
      </c>
      <c r="EF73" s="117">
        <v>0</v>
      </c>
      <c r="EG73" s="117">
        <v>0</v>
      </c>
      <c r="EH73" s="117">
        <v>0</v>
      </c>
      <c r="EI73" s="117">
        <v>0</v>
      </c>
      <c r="EJ73" s="117">
        <v>0</v>
      </c>
      <c r="EK73" s="117">
        <v>9.89</v>
      </c>
      <c r="EL73" s="117">
        <v>2.1758000000000002</v>
      </c>
      <c r="EM73" s="117">
        <v>0.68308965239999997</v>
      </c>
      <c r="EN73" s="117">
        <v>0</v>
      </c>
      <c r="EO73" s="117">
        <v>5.6261242999999999</v>
      </c>
      <c r="EP73" s="117">
        <v>1.9258852123510399</v>
      </c>
      <c r="EQ73" s="117">
        <v>20.300899164751002</v>
      </c>
      <c r="ER73" s="117">
        <v>0</v>
      </c>
      <c r="ES73" s="117">
        <v>0</v>
      </c>
      <c r="ET73" s="117">
        <v>0</v>
      </c>
      <c r="EU73" s="117">
        <v>0</v>
      </c>
      <c r="EV73" s="117">
        <v>0</v>
      </c>
      <c r="EW73" s="117">
        <v>0</v>
      </c>
      <c r="EX73" s="117">
        <v>0</v>
      </c>
      <c r="EY73" s="117">
        <v>0</v>
      </c>
      <c r="EZ73" s="117">
        <v>0</v>
      </c>
      <c r="FA73" s="117">
        <v>0</v>
      </c>
      <c r="FB73" s="117">
        <v>0</v>
      </c>
      <c r="FC73" s="117">
        <v>0</v>
      </c>
      <c r="FD73" s="117">
        <v>0</v>
      </c>
      <c r="FE73" s="171">
        <v>35.182650000000002</v>
      </c>
      <c r="FF73" s="194">
        <f t="shared" si="8"/>
        <v>352.75772880234791</v>
      </c>
      <c r="FG73" s="195">
        <f t="shared" si="11"/>
        <v>0</v>
      </c>
      <c r="FH73" s="196">
        <f t="shared" si="12"/>
        <v>0</v>
      </c>
      <c r="FI73" s="202">
        <f t="shared" si="13"/>
        <v>423.30927456281751</v>
      </c>
      <c r="FJ73" s="203">
        <f t="shared" si="14"/>
        <v>0</v>
      </c>
      <c r="FK73" s="204">
        <f t="shared" si="15"/>
        <v>0</v>
      </c>
      <c r="FL73" s="214">
        <v>0.05</v>
      </c>
      <c r="FM73" s="211">
        <f t="shared" si="16"/>
        <v>21.165463728140878</v>
      </c>
      <c r="FN73" s="212">
        <f t="shared" si="17"/>
        <v>0</v>
      </c>
      <c r="FO73" s="213">
        <f t="shared" si="18"/>
        <v>0</v>
      </c>
      <c r="FP73" s="219">
        <f t="shared" si="19"/>
        <v>444.47473829095838</v>
      </c>
      <c r="FQ73" s="220">
        <f t="shared" si="20"/>
        <v>0</v>
      </c>
      <c r="FR73" s="223">
        <f t="shared" si="21"/>
        <v>0</v>
      </c>
      <c r="FS73" s="228">
        <f t="shared" si="22"/>
        <v>1.5979677810208823</v>
      </c>
      <c r="FT73" s="229"/>
      <c r="FU73" s="244">
        <f t="shared" si="23"/>
        <v>1.5979677810208823</v>
      </c>
      <c r="FV73" s="245">
        <f t="shared" si="24"/>
        <v>444.47473829095838</v>
      </c>
      <c r="FW73" s="252">
        <v>1.4121999999999999</v>
      </c>
      <c r="FX73" s="257"/>
      <c r="FY73" s="261">
        <f t="shared" si="25"/>
        <v>1.1315449518629672</v>
      </c>
      <c r="FZ73" s="253"/>
      <c r="GA73" s="92"/>
      <c r="GB73" s="68" t="s">
        <v>1225</v>
      </c>
      <c r="GC73" s="85" t="s">
        <v>2362</v>
      </c>
      <c r="GD73" s="85" t="str">
        <f t="shared" si="26"/>
        <v>№2/162 від 20.02.2019</v>
      </c>
      <c r="GE73" s="85" t="s">
        <v>2427</v>
      </c>
      <c r="GF73" s="431">
        <v>1</v>
      </c>
      <c r="GG73" s="431">
        <v>3</v>
      </c>
    </row>
    <row r="74" spans="1:189" ht="15" hidden="1" customHeight="1" x14ac:dyDescent="0.25">
      <c r="A74" s="66" t="s">
        <v>167</v>
      </c>
      <c r="B74" s="155">
        <v>1</v>
      </c>
      <c r="C74" s="141">
        <f t="shared" si="9"/>
        <v>214.9</v>
      </c>
      <c r="D74" s="168">
        <v>214.9</v>
      </c>
      <c r="E74" s="168">
        <v>0</v>
      </c>
      <c r="F74" s="234"/>
      <c r="G74" s="235">
        <v>0</v>
      </c>
      <c r="H74" s="162">
        <f t="shared" si="10"/>
        <v>25.61</v>
      </c>
      <c r="I74" s="117">
        <v>0</v>
      </c>
      <c r="J74" s="117">
        <v>0</v>
      </c>
      <c r="K74" s="117">
        <v>0</v>
      </c>
      <c r="L74" s="117">
        <v>0</v>
      </c>
      <c r="M74" s="117">
        <v>0</v>
      </c>
      <c r="N74" s="117">
        <v>0</v>
      </c>
      <c r="O74" s="117">
        <v>0</v>
      </c>
      <c r="P74" s="117">
        <v>0</v>
      </c>
      <c r="Q74" s="117">
        <v>0</v>
      </c>
      <c r="R74" s="117">
        <v>0</v>
      </c>
      <c r="S74" s="117">
        <v>0</v>
      </c>
      <c r="T74" s="117">
        <v>0</v>
      </c>
      <c r="U74" s="117">
        <v>0</v>
      </c>
      <c r="V74" s="117">
        <v>0</v>
      </c>
      <c r="W74" s="117">
        <v>0</v>
      </c>
      <c r="X74" s="117">
        <v>0</v>
      </c>
      <c r="Y74" s="117">
        <v>0</v>
      </c>
      <c r="Z74" s="117">
        <v>0</v>
      </c>
      <c r="AA74" s="117">
        <v>0</v>
      </c>
      <c r="AB74" s="117">
        <v>0</v>
      </c>
      <c r="AC74" s="117">
        <v>0</v>
      </c>
      <c r="AD74" s="117">
        <v>0</v>
      </c>
      <c r="AE74" s="117">
        <v>0</v>
      </c>
      <c r="AF74" s="117">
        <v>0</v>
      </c>
      <c r="AG74" s="117">
        <v>0</v>
      </c>
      <c r="AH74" s="117">
        <v>0</v>
      </c>
      <c r="AI74" s="117">
        <v>0</v>
      </c>
      <c r="AJ74" s="117">
        <v>0</v>
      </c>
      <c r="AK74" s="117">
        <v>0</v>
      </c>
      <c r="AL74" s="117">
        <v>0</v>
      </c>
      <c r="AM74" s="117">
        <v>0</v>
      </c>
      <c r="AN74" s="117">
        <v>0</v>
      </c>
      <c r="AO74" s="117">
        <v>0</v>
      </c>
      <c r="AP74" s="117">
        <v>0</v>
      </c>
      <c r="AQ74" s="117">
        <v>0</v>
      </c>
      <c r="AR74" s="117">
        <v>0</v>
      </c>
      <c r="AS74" s="117">
        <v>0</v>
      </c>
      <c r="AT74" s="117">
        <v>0</v>
      </c>
      <c r="AU74" s="117">
        <v>0</v>
      </c>
      <c r="AV74" s="117">
        <v>0</v>
      </c>
      <c r="AW74" s="117">
        <v>0</v>
      </c>
      <c r="AX74" s="117">
        <v>25.61</v>
      </c>
      <c r="AY74" s="117"/>
      <c r="AZ74" s="117"/>
      <c r="BA74" s="117"/>
      <c r="BB74" s="117"/>
      <c r="BC74" s="117"/>
      <c r="BD74" s="117"/>
      <c r="BE74" s="117">
        <v>0</v>
      </c>
      <c r="BF74" s="117">
        <v>0</v>
      </c>
      <c r="BG74" s="117">
        <v>0</v>
      </c>
      <c r="BH74" s="117">
        <v>0</v>
      </c>
      <c r="BI74" s="117">
        <v>0</v>
      </c>
      <c r="BJ74" s="117">
        <v>0</v>
      </c>
      <c r="BK74" s="117">
        <v>0</v>
      </c>
      <c r="BL74" s="117">
        <v>6.29</v>
      </c>
      <c r="BM74" s="117">
        <v>1.3837999999999999</v>
      </c>
      <c r="BN74" s="117">
        <v>0.14881117499999999</v>
      </c>
      <c r="BO74" s="117">
        <v>3.5781923</v>
      </c>
      <c r="BP74" s="117">
        <v>1.1949182122147499</v>
      </c>
      <c r="BQ74" s="117">
        <v>12.5957216872148</v>
      </c>
      <c r="BR74" s="117">
        <v>31.653966666666843</v>
      </c>
      <c r="BS74" s="117">
        <v>6.9638726666666502</v>
      </c>
      <c r="BT74" s="117">
        <v>57.7341117849165</v>
      </c>
      <c r="BU74" s="117">
        <v>0</v>
      </c>
      <c r="BV74" s="117">
        <v>18.006992017666601</v>
      </c>
      <c r="BW74" s="117">
        <v>11.985960830075401</v>
      </c>
      <c r="BX74" s="117">
        <v>126.344903965992</v>
      </c>
      <c r="BY74" s="117">
        <v>0</v>
      </c>
      <c r="BZ74" s="117">
        <v>0</v>
      </c>
      <c r="CA74" s="117">
        <v>0</v>
      </c>
      <c r="CB74" s="117">
        <v>0</v>
      </c>
      <c r="CC74" s="117">
        <v>0</v>
      </c>
      <c r="CD74" s="117">
        <v>0</v>
      </c>
      <c r="CE74" s="117">
        <v>0</v>
      </c>
      <c r="CF74" s="117">
        <v>0</v>
      </c>
      <c r="CG74" s="117">
        <v>0</v>
      </c>
      <c r="CH74" s="117">
        <v>0</v>
      </c>
      <c r="CI74" s="117">
        <v>0</v>
      </c>
      <c r="CJ74" s="117">
        <v>0</v>
      </c>
      <c r="CK74" s="117">
        <v>0</v>
      </c>
      <c r="CL74" s="117">
        <v>0</v>
      </c>
      <c r="CM74" s="117">
        <v>0</v>
      </c>
      <c r="CN74" s="117">
        <v>0</v>
      </c>
      <c r="CO74" s="117">
        <v>0</v>
      </c>
      <c r="CP74" s="117">
        <v>0</v>
      </c>
      <c r="CQ74" s="117">
        <v>0</v>
      </c>
      <c r="CR74" s="117">
        <v>0</v>
      </c>
      <c r="CS74" s="117">
        <v>0</v>
      </c>
      <c r="CT74" s="117">
        <v>0</v>
      </c>
      <c r="CU74" s="117">
        <v>0</v>
      </c>
      <c r="CV74" s="117">
        <v>0</v>
      </c>
      <c r="CW74" s="117">
        <v>0</v>
      </c>
      <c r="CX74" s="117">
        <v>0</v>
      </c>
      <c r="CY74" s="117">
        <v>0</v>
      </c>
      <c r="CZ74" s="117">
        <v>0</v>
      </c>
      <c r="DA74" s="117">
        <v>0</v>
      </c>
      <c r="DB74" s="117">
        <v>0</v>
      </c>
      <c r="DC74" s="117">
        <v>0</v>
      </c>
      <c r="DD74" s="117">
        <v>0</v>
      </c>
      <c r="DE74" s="117">
        <v>0</v>
      </c>
      <c r="DF74" s="117">
        <v>0</v>
      </c>
      <c r="DG74" s="117">
        <v>0</v>
      </c>
      <c r="DH74" s="117">
        <v>0</v>
      </c>
      <c r="DI74" s="117">
        <v>0</v>
      </c>
      <c r="DJ74" s="117">
        <v>0</v>
      </c>
      <c r="DK74" s="117">
        <v>0</v>
      </c>
      <c r="DL74" s="117">
        <v>0</v>
      </c>
      <c r="DM74" s="117">
        <v>0</v>
      </c>
      <c r="DN74" s="117">
        <v>0</v>
      </c>
      <c r="DO74" s="117">
        <v>0</v>
      </c>
      <c r="DP74" s="117">
        <v>0</v>
      </c>
      <c r="DQ74" s="117">
        <v>0</v>
      </c>
      <c r="DR74" s="117">
        <v>0</v>
      </c>
      <c r="DS74" s="117">
        <v>0</v>
      </c>
      <c r="DT74" s="117">
        <v>0</v>
      </c>
      <c r="DU74" s="117">
        <v>0</v>
      </c>
      <c r="DV74" s="117">
        <v>0</v>
      </c>
      <c r="DW74" s="117">
        <v>0</v>
      </c>
      <c r="DX74" s="117">
        <v>0</v>
      </c>
      <c r="DY74" s="117">
        <v>0</v>
      </c>
      <c r="DZ74" s="117">
        <v>0</v>
      </c>
      <c r="EA74" s="117">
        <v>0</v>
      </c>
      <c r="EB74" s="117">
        <v>0</v>
      </c>
      <c r="EC74" s="117">
        <v>0</v>
      </c>
      <c r="ED74" s="117">
        <v>0</v>
      </c>
      <c r="EE74" s="117">
        <v>0</v>
      </c>
      <c r="EF74" s="117">
        <v>0</v>
      </c>
      <c r="EG74" s="117">
        <v>0</v>
      </c>
      <c r="EH74" s="117">
        <v>0</v>
      </c>
      <c r="EI74" s="117">
        <v>0</v>
      </c>
      <c r="EJ74" s="117">
        <v>0</v>
      </c>
      <c r="EK74" s="117">
        <v>0</v>
      </c>
      <c r="EL74" s="117">
        <v>0</v>
      </c>
      <c r="EM74" s="117">
        <v>0</v>
      </c>
      <c r="EN74" s="117">
        <v>0</v>
      </c>
      <c r="EO74" s="117">
        <v>0</v>
      </c>
      <c r="EP74" s="117">
        <v>0</v>
      </c>
      <c r="EQ74" s="117">
        <v>0</v>
      </c>
      <c r="ER74" s="117">
        <v>0</v>
      </c>
      <c r="ES74" s="117">
        <v>0</v>
      </c>
      <c r="ET74" s="117">
        <v>0</v>
      </c>
      <c r="EU74" s="117">
        <v>0</v>
      </c>
      <c r="EV74" s="117">
        <v>0</v>
      </c>
      <c r="EW74" s="117">
        <v>0</v>
      </c>
      <c r="EX74" s="117">
        <v>0</v>
      </c>
      <c r="EY74" s="117">
        <v>0</v>
      </c>
      <c r="EZ74" s="117">
        <v>0</v>
      </c>
      <c r="FA74" s="117">
        <v>0</v>
      </c>
      <c r="FB74" s="117">
        <v>0</v>
      </c>
      <c r="FC74" s="117">
        <v>0</v>
      </c>
      <c r="FD74" s="117">
        <v>0</v>
      </c>
      <c r="FE74" s="171">
        <v>32.983734374999997</v>
      </c>
      <c r="FF74" s="194">
        <f t="shared" ref="FF74:FF137" si="27">H74+BH74+BK74+BQ74+BX74+BY74+EC74+EJ74+EQ74+EU74+EX74+FA74+FD74+FE74</f>
        <v>197.53436002820678</v>
      </c>
      <c r="FG74" s="195">
        <f t="shared" si="11"/>
        <v>0</v>
      </c>
      <c r="FH74" s="196">
        <f t="shared" si="12"/>
        <v>0</v>
      </c>
      <c r="FI74" s="202">
        <f t="shared" si="13"/>
        <v>237.04123203384813</v>
      </c>
      <c r="FJ74" s="203">
        <f t="shared" si="14"/>
        <v>0</v>
      </c>
      <c r="FK74" s="204">
        <f t="shared" si="15"/>
        <v>0</v>
      </c>
      <c r="FL74" s="214">
        <v>0.05</v>
      </c>
      <c r="FM74" s="211">
        <f t="shared" si="16"/>
        <v>11.852061601692407</v>
      </c>
      <c r="FN74" s="212">
        <f t="shared" si="17"/>
        <v>0</v>
      </c>
      <c r="FO74" s="213">
        <f t="shared" si="18"/>
        <v>0</v>
      </c>
      <c r="FP74" s="219">
        <f t="shared" si="19"/>
        <v>248.89329363554054</v>
      </c>
      <c r="FQ74" s="220">
        <f t="shared" si="20"/>
        <v>0</v>
      </c>
      <c r="FR74" s="223">
        <f t="shared" si="21"/>
        <v>0</v>
      </c>
      <c r="FS74" s="228">
        <f t="shared" si="22"/>
        <v>1.1581819154748281</v>
      </c>
      <c r="FT74" s="229"/>
      <c r="FU74" s="244">
        <f t="shared" si="23"/>
        <v>1.1581819154748281</v>
      </c>
      <c r="FV74" s="245">
        <f t="shared" si="24"/>
        <v>248.89329363554057</v>
      </c>
      <c r="FW74" s="252">
        <v>1.1149</v>
      </c>
      <c r="FX74" s="257"/>
      <c r="FY74" s="261">
        <f t="shared" si="25"/>
        <v>1.0388213431472133</v>
      </c>
      <c r="FZ74" s="253"/>
      <c r="GA74" s="92"/>
      <c r="GB74" s="68" t="s">
        <v>1226</v>
      </c>
      <c r="GC74" s="85" t="s">
        <v>2362</v>
      </c>
      <c r="GD74" s="85" t="str">
        <f t="shared" si="26"/>
        <v>№2/163 від 20.02.2019</v>
      </c>
      <c r="GE74" s="85" t="s">
        <v>2428</v>
      </c>
      <c r="GF74" s="431">
        <v>1</v>
      </c>
      <c r="GG74" s="431">
        <v>3</v>
      </c>
    </row>
    <row r="75" spans="1:189" ht="15" hidden="1" customHeight="1" x14ac:dyDescent="0.25">
      <c r="A75" s="66" t="s">
        <v>168</v>
      </c>
      <c r="B75" s="155">
        <v>1</v>
      </c>
      <c r="C75" s="141">
        <f t="shared" ref="C75:C138" si="28">D75+G75</f>
        <v>181.38</v>
      </c>
      <c r="D75" s="168">
        <v>181.38</v>
      </c>
      <c r="E75" s="168">
        <v>0</v>
      </c>
      <c r="F75" s="234"/>
      <c r="G75" s="235">
        <v>0</v>
      </c>
      <c r="H75" s="162">
        <f t="shared" ref="H75:H123" si="29">N75+T75+Z75+AF75+AL75+AR75+AX75</f>
        <v>35.019999999999996</v>
      </c>
      <c r="I75" s="117">
        <v>0</v>
      </c>
      <c r="J75" s="117">
        <v>0</v>
      </c>
      <c r="K75" s="117">
        <v>0</v>
      </c>
      <c r="L75" s="117">
        <v>0</v>
      </c>
      <c r="M75" s="117">
        <v>0</v>
      </c>
      <c r="N75" s="117">
        <v>0</v>
      </c>
      <c r="O75" s="117">
        <v>0</v>
      </c>
      <c r="P75" s="117">
        <v>0</v>
      </c>
      <c r="Q75" s="117">
        <v>0</v>
      </c>
      <c r="R75" s="117">
        <v>0</v>
      </c>
      <c r="S75" s="117">
        <v>0</v>
      </c>
      <c r="T75" s="117">
        <v>0</v>
      </c>
      <c r="U75" s="117">
        <v>0</v>
      </c>
      <c r="V75" s="117">
        <v>0</v>
      </c>
      <c r="W75" s="117">
        <v>0</v>
      </c>
      <c r="X75" s="117">
        <v>0</v>
      </c>
      <c r="Y75" s="117">
        <v>0</v>
      </c>
      <c r="Z75" s="117">
        <v>15.69</v>
      </c>
      <c r="AA75" s="117">
        <v>0</v>
      </c>
      <c r="AB75" s="117">
        <v>0</v>
      </c>
      <c r="AC75" s="117">
        <v>0</v>
      </c>
      <c r="AD75" s="117">
        <v>0</v>
      </c>
      <c r="AE75" s="117">
        <v>0</v>
      </c>
      <c r="AF75" s="117">
        <v>0</v>
      </c>
      <c r="AG75" s="117">
        <v>0</v>
      </c>
      <c r="AH75" s="117">
        <v>0</v>
      </c>
      <c r="AI75" s="117">
        <v>0</v>
      </c>
      <c r="AJ75" s="117">
        <v>0</v>
      </c>
      <c r="AK75" s="117">
        <v>0</v>
      </c>
      <c r="AL75" s="117">
        <v>0</v>
      </c>
      <c r="AM75" s="117">
        <v>0</v>
      </c>
      <c r="AN75" s="117">
        <v>0</v>
      </c>
      <c r="AO75" s="117">
        <v>0</v>
      </c>
      <c r="AP75" s="117">
        <v>0</v>
      </c>
      <c r="AQ75" s="117">
        <v>0</v>
      </c>
      <c r="AR75" s="117">
        <v>0</v>
      </c>
      <c r="AS75" s="117">
        <v>0</v>
      </c>
      <c r="AT75" s="117">
        <v>0</v>
      </c>
      <c r="AU75" s="117">
        <v>0</v>
      </c>
      <c r="AV75" s="117">
        <v>0</v>
      </c>
      <c r="AW75" s="117">
        <v>0</v>
      </c>
      <c r="AX75" s="117">
        <v>19.329999999999998</v>
      </c>
      <c r="AY75" s="117"/>
      <c r="AZ75" s="117"/>
      <c r="BA75" s="117"/>
      <c r="BB75" s="117"/>
      <c r="BC75" s="117"/>
      <c r="BD75" s="117"/>
      <c r="BE75" s="117">
        <v>0</v>
      </c>
      <c r="BF75" s="117">
        <v>0</v>
      </c>
      <c r="BG75" s="117">
        <v>0</v>
      </c>
      <c r="BH75" s="117">
        <v>0</v>
      </c>
      <c r="BI75" s="117">
        <v>0</v>
      </c>
      <c r="BJ75" s="117">
        <v>0</v>
      </c>
      <c r="BK75" s="117">
        <v>0</v>
      </c>
      <c r="BL75" s="117">
        <v>0</v>
      </c>
      <c r="BM75" s="117">
        <v>0</v>
      </c>
      <c r="BN75" s="117">
        <v>0</v>
      </c>
      <c r="BO75" s="117">
        <v>0</v>
      </c>
      <c r="BP75" s="117">
        <v>0</v>
      </c>
      <c r="BQ75" s="117">
        <v>0</v>
      </c>
      <c r="BR75" s="117">
        <v>37.772186666666855</v>
      </c>
      <c r="BS75" s="117">
        <v>8.3098810666666498</v>
      </c>
      <c r="BT75" s="117">
        <v>73.694319999999806</v>
      </c>
      <c r="BU75" s="117">
        <v>0</v>
      </c>
      <c r="BV75" s="117">
        <v>21.487463829066598</v>
      </c>
      <c r="BW75" s="117">
        <v>14.805864282255101</v>
      </c>
      <c r="BX75" s="117">
        <v>156.06971584465501</v>
      </c>
      <c r="BY75" s="117">
        <v>5.0435413978231303</v>
      </c>
      <c r="BZ75" s="117">
        <v>0</v>
      </c>
      <c r="CA75" s="117">
        <v>0</v>
      </c>
      <c r="CB75" s="117">
        <v>0</v>
      </c>
      <c r="CC75" s="117">
        <v>0</v>
      </c>
      <c r="CD75" s="117">
        <v>0</v>
      </c>
      <c r="CE75" s="117">
        <v>0</v>
      </c>
      <c r="CF75" s="117">
        <v>0</v>
      </c>
      <c r="CG75" s="117">
        <v>0</v>
      </c>
      <c r="CH75" s="117">
        <v>0</v>
      </c>
      <c r="CI75" s="117">
        <v>0</v>
      </c>
      <c r="CJ75" s="117">
        <v>0</v>
      </c>
      <c r="CK75" s="117">
        <v>0</v>
      </c>
      <c r="CL75" s="117">
        <v>0</v>
      </c>
      <c r="CM75" s="117">
        <v>0</v>
      </c>
      <c r="CN75" s="117">
        <v>1.68</v>
      </c>
      <c r="CO75" s="117">
        <v>0.36959999999999998</v>
      </c>
      <c r="CP75" s="117">
        <v>1.5597742029191699</v>
      </c>
      <c r="CQ75" s="117">
        <v>0</v>
      </c>
      <c r="CR75" s="117">
        <v>0.95570160000000004</v>
      </c>
      <c r="CS75" s="117">
        <v>0.47846559490395801</v>
      </c>
      <c r="CT75" s="117">
        <v>5.0435413978231303</v>
      </c>
      <c r="CU75" s="117">
        <v>0</v>
      </c>
      <c r="CV75" s="117">
        <v>0</v>
      </c>
      <c r="CW75" s="117">
        <v>0</v>
      </c>
      <c r="CX75" s="117">
        <v>0</v>
      </c>
      <c r="CY75" s="117">
        <v>0</v>
      </c>
      <c r="CZ75" s="117">
        <v>0</v>
      </c>
      <c r="DA75" s="117">
        <v>0</v>
      </c>
      <c r="DB75" s="117">
        <v>0</v>
      </c>
      <c r="DC75" s="117">
        <v>0</v>
      </c>
      <c r="DD75" s="117">
        <v>0</v>
      </c>
      <c r="DE75" s="117">
        <v>0</v>
      </c>
      <c r="DF75" s="117">
        <v>0</v>
      </c>
      <c r="DG75" s="117">
        <v>0</v>
      </c>
      <c r="DH75" s="117">
        <v>0</v>
      </c>
      <c r="DI75" s="117">
        <v>0</v>
      </c>
      <c r="DJ75" s="117">
        <v>0</v>
      </c>
      <c r="DK75" s="117">
        <v>0</v>
      </c>
      <c r="DL75" s="117">
        <v>0</v>
      </c>
      <c r="DM75" s="117">
        <v>0</v>
      </c>
      <c r="DN75" s="117">
        <v>0</v>
      </c>
      <c r="DO75" s="117">
        <v>0</v>
      </c>
      <c r="DP75" s="117">
        <v>0</v>
      </c>
      <c r="DQ75" s="117">
        <v>0</v>
      </c>
      <c r="DR75" s="117">
        <v>0</v>
      </c>
      <c r="DS75" s="117">
        <v>0</v>
      </c>
      <c r="DT75" s="117">
        <v>0</v>
      </c>
      <c r="DU75" s="117">
        <v>0</v>
      </c>
      <c r="DV75" s="117">
        <v>0</v>
      </c>
      <c r="DW75" s="117">
        <v>0</v>
      </c>
      <c r="DX75" s="117">
        <v>0</v>
      </c>
      <c r="DY75" s="117">
        <v>0</v>
      </c>
      <c r="DZ75" s="117">
        <v>0</v>
      </c>
      <c r="EA75" s="117">
        <v>0</v>
      </c>
      <c r="EB75" s="117">
        <v>0</v>
      </c>
      <c r="EC75" s="117">
        <v>0</v>
      </c>
      <c r="ED75" s="117">
        <v>0</v>
      </c>
      <c r="EE75" s="117">
        <v>0</v>
      </c>
      <c r="EF75" s="117">
        <v>0</v>
      </c>
      <c r="EG75" s="117">
        <v>0</v>
      </c>
      <c r="EH75" s="117">
        <v>0</v>
      </c>
      <c r="EI75" s="117">
        <v>0</v>
      </c>
      <c r="EJ75" s="117">
        <v>0</v>
      </c>
      <c r="EK75" s="117">
        <v>0</v>
      </c>
      <c r="EL75" s="117">
        <v>0</v>
      </c>
      <c r="EM75" s="117">
        <v>0</v>
      </c>
      <c r="EN75" s="117">
        <v>0</v>
      </c>
      <c r="EO75" s="117">
        <v>0</v>
      </c>
      <c r="EP75" s="117">
        <v>0</v>
      </c>
      <c r="EQ75" s="117">
        <v>0</v>
      </c>
      <c r="ER75" s="117">
        <v>0</v>
      </c>
      <c r="ES75" s="117">
        <v>0</v>
      </c>
      <c r="ET75" s="117">
        <v>0</v>
      </c>
      <c r="EU75" s="117">
        <v>0</v>
      </c>
      <c r="EV75" s="117">
        <v>0</v>
      </c>
      <c r="EW75" s="117">
        <v>0</v>
      </c>
      <c r="EX75" s="117">
        <v>0</v>
      </c>
      <c r="EY75" s="117">
        <v>0</v>
      </c>
      <c r="EZ75" s="117">
        <v>0</v>
      </c>
      <c r="FA75" s="117">
        <v>0</v>
      </c>
      <c r="FB75" s="117">
        <v>0</v>
      </c>
      <c r="FC75" s="117">
        <v>0</v>
      </c>
      <c r="FD75" s="117">
        <v>0</v>
      </c>
      <c r="FE75" s="171">
        <v>9.5836249999999996</v>
      </c>
      <c r="FF75" s="194">
        <f t="shared" si="27"/>
        <v>205.71688224247816</v>
      </c>
      <c r="FG75" s="195">
        <f t="shared" ref="FG75:FG138" si="30">BH75+BK75+FD75</f>
        <v>0</v>
      </c>
      <c r="FH75" s="196">
        <f t="shared" ref="FH75:FH138" si="31">EJ75</f>
        <v>0</v>
      </c>
      <c r="FI75" s="202">
        <f t="shared" ref="FI75:FI138" si="32">FF75*1.2</f>
        <v>246.86025869097378</v>
      </c>
      <c r="FJ75" s="203">
        <f t="shared" ref="FJ75:FJ138" si="33">FG75*1.2</f>
        <v>0</v>
      </c>
      <c r="FK75" s="204">
        <f t="shared" ref="FK75:FK138" si="34">FH75*1.2</f>
        <v>0</v>
      </c>
      <c r="FL75" s="214">
        <v>0.05</v>
      </c>
      <c r="FM75" s="211">
        <f t="shared" ref="FM75:FM138" si="35">FI75*FL75</f>
        <v>12.343012934548689</v>
      </c>
      <c r="FN75" s="212">
        <f t="shared" ref="FN75:FN138" si="36">FJ75*FL75</f>
        <v>0</v>
      </c>
      <c r="FO75" s="213">
        <f t="shared" ref="FO75:FO138" si="37">FK75*FL75</f>
        <v>0</v>
      </c>
      <c r="FP75" s="219">
        <f t="shared" ref="FP75:FP138" si="38">FI75+FM75</f>
        <v>259.20327162552246</v>
      </c>
      <c r="FQ75" s="220">
        <f t="shared" ref="FQ75:FQ138" si="39">FJ75+FN75</f>
        <v>0</v>
      </c>
      <c r="FR75" s="223">
        <f t="shared" ref="FR75:FR138" si="40">FK75+FO75</f>
        <v>0</v>
      </c>
      <c r="FS75" s="228">
        <f t="shared" ref="FS75:FS138" si="41">(FP75-FR75)/C75+FR75/D75</f>
        <v>1.4290620334409663</v>
      </c>
      <c r="FT75" s="229"/>
      <c r="FU75" s="244">
        <f t="shared" ref="FU75:FU138" si="42">(FP75-FR75)/C75</f>
        <v>1.4290620334409663</v>
      </c>
      <c r="FV75" s="245">
        <f t="shared" ref="FV75:FV138" si="43">FS75*D75+G75*FU75</f>
        <v>259.20327162552246</v>
      </c>
      <c r="FW75" s="252">
        <v>1.1929000000000001</v>
      </c>
      <c r="FX75" s="257"/>
      <c r="FY75" s="261">
        <f t="shared" ref="FY75:FY138" si="44">FS75/FW75</f>
        <v>1.1979730349911695</v>
      </c>
      <c r="FZ75" s="253"/>
      <c r="GA75" s="92"/>
      <c r="GB75" s="68" t="s">
        <v>1227</v>
      </c>
      <c r="GC75" s="85" t="s">
        <v>2362</v>
      </c>
      <c r="GD75" s="85" t="str">
        <f t="shared" ref="GD75:GD138" si="45">CONCATENATE(GB75,GC75)</f>
        <v>№2/164 від 20.02.2019</v>
      </c>
      <c r="GE75" s="85" t="s">
        <v>2429</v>
      </c>
      <c r="GF75" s="431">
        <v>1</v>
      </c>
      <c r="GG75" s="431">
        <v>3</v>
      </c>
    </row>
    <row r="76" spans="1:189" ht="15" hidden="1" customHeight="1" x14ac:dyDescent="0.25">
      <c r="A76" s="66" t="s">
        <v>169</v>
      </c>
      <c r="B76" s="155">
        <v>1</v>
      </c>
      <c r="C76" s="141">
        <f t="shared" si="28"/>
        <v>346.4</v>
      </c>
      <c r="D76" s="168">
        <v>213.3</v>
      </c>
      <c r="E76" s="168">
        <v>0</v>
      </c>
      <c r="F76" s="234"/>
      <c r="G76" s="235">
        <v>133.1</v>
      </c>
      <c r="H76" s="162">
        <f t="shared" si="29"/>
        <v>72.400000000000006</v>
      </c>
      <c r="I76" s="117">
        <v>0</v>
      </c>
      <c r="J76" s="117">
        <v>0</v>
      </c>
      <c r="K76" s="117">
        <v>0</v>
      </c>
      <c r="L76" s="117">
        <v>0</v>
      </c>
      <c r="M76" s="117">
        <v>0</v>
      </c>
      <c r="N76" s="117">
        <v>0</v>
      </c>
      <c r="O76" s="117">
        <v>0</v>
      </c>
      <c r="P76" s="117">
        <v>0</v>
      </c>
      <c r="Q76" s="117">
        <v>0</v>
      </c>
      <c r="R76" s="117">
        <v>0</v>
      </c>
      <c r="S76" s="117">
        <v>0</v>
      </c>
      <c r="T76" s="117">
        <v>0</v>
      </c>
      <c r="U76" s="117">
        <v>0</v>
      </c>
      <c r="V76" s="117">
        <v>0</v>
      </c>
      <c r="W76" s="117">
        <v>0</v>
      </c>
      <c r="X76" s="117">
        <v>0</v>
      </c>
      <c r="Y76" s="117">
        <v>0</v>
      </c>
      <c r="Z76" s="117">
        <v>47.43</v>
      </c>
      <c r="AA76" s="117">
        <v>0</v>
      </c>
      <c r="AB76" s="117">
        <v>0</v>
      </c>
      <c r="AC76" s="117">
        <v>0</v>
      </c>
      <c r="AD76" s="117">
        <v>0</v>
      </c>
      <c r="AE76" s="117">
        <v>0</v>
      </c>
      <c r="AF76" s="117">
        <v>0</v>
      </c>
      <c r="AG76" s="117">
        <v>0</v>
      </c>
      <c r="AH76" s="117">
        <v>0</v>
      </c>
      <c r="AI76" s="117">
        <v>0</v>
      </c>
      <c r="AJ76" s="117">
        <v>0</v>
      </c>
      <c r="AK76" s="117">
        <v>0</v>
      </c>
      <c r="AL76" s="117">
        <v>0</v>
      </c>
      <c r="AM76" s="117">
        <v>0</v>
      </c>
      <c r="AN76" s="117">
        <v>0</v>
      </c>
      <c r="AO76" s="117">
        <v>0</v>
      </c>
      <c r="AP76" s="117">
        <v>0</v>
      </c>
      <c r="AQ76" s="117">
        <v>0</v>
      </c>
      <c r="AR76" s="117">
        <v>0</v>
      </c>
      <c r="AS76" s="117">
        <v>0</v>
      </c>
      <c r="AT76" s="117">
        <v>0</v>
      </c>
      <c r="AU76" s="117">
        <v>0</v>
      </c>
      <c r="AV76" s="117">
        <v>0</v>
      </c>
      <c r="AW76" s="117">
        <v>0</v>
      </c>
      <c r="AX76" s="117">
        <v>24.97</v>
      </c>
      <c r="AY76" s="117"/>
      <c r="AZ76" s="117"/>
      <c r="BA76" s="117"/>
      <c r="BB76" s="117"/>
      <c r="BC76" s="117"/>
      <c r="BD76" s="117"/>
      <c r="BE76" s="117">
        <v>0</v>
      </c>
      <c r="BF76" s="117">
        <v>0</v>
      </c>
      <c r="BG76" s="117">
        <v>0</v>
      </c>
      <c r="BH76" s="117">
        <v>0</v>
      </c>
      <c r="BI76" s="117">
        <v>0</v>
      </c>
      <c r="BJ76" s="117">
        <v>0</v>
      </c>
      <c r="BK76" s="117">
        <v>0</v>
      </c>
      <c r="BL76" s="117">
        <v>6.43</v>
      </c>
      <c r="BM76" s="117">
        <v>1.4146000000000001</v>
      </c>
      <c r="BN76" s="117">
        <v>0.166539196666667</v>
      </c>
      <c r="BO76" s="117">
        <v>3.6578341000000001</v>
      </c>
      <c r="BP76" s="117">
        <v>1.22302509122364</v>
      </c>
      <c r="BQ76" s="117">
        <v>12.8919983878903</v>
      </c>
      <c r="BR76" s="117">
        <v>44.251777777776816</v>
      </c>
      <c r="BS76" s="117">
        <v>9.73539111111109</v>
      </c>
      <c r="BT76" s="117">
        <v>83.360593167166499</v>
      </c>
      <c r="BU76" s="117">
        <v>0</v>
      </c>
      <c r="BV76" s="117">
        <v>25.173508824444401</v>
      </c>
      <c r="BW76" s="117">
        <v>17.033854400985199</v>
      </c>
      <c r="BX76" s="117">
        <v>179.55512528148401</v>
      </c>
      <c r="BY76" s="117">
        <v>17.436537649017598</v>
      </c>
      <c r="BZ76" s="117">
        <v>0</v>
      </c>
      <c r="CA76" s="117">
        <v>0</v>
      </c>
      <c r="CB76" s="117">
        <v>0</v>
      </c>
      <c r="CC76" s="117">
        <v>0</v>
      </c>
      <c r="CD76" s="117">
        <v>0</v>
      </c>
      <c r="CE76" s="117">
        <v>0</v>
      </c>
      <c r="CF76" s="117">
        <v>0</v>
      </c>
      <c r="CG76" s="117">
        <v>0</v>
      </c>
      <c r="CH76" s="117">
        <v>0</v>
      </c>
      <c r="CI76" s="117">
        <v>0</v>
      </c>
      <c r="CJ76" s="117">
        <v>0</v>
      </c>
      <c r="CK76" s="117">
        <v>0</v>
      </c>
      <c r="CL76" s="117">
        <v>0</v>
      </c>
      <c r="CM76" s="117">
        <v>0</v>
      </c>
      <c r="CN76" s="117">
        <v>5.71</v>
      </c>
      <c r="CO76" s="117">
        <v>1.2562</v>
      </c>
      <c r="CP76" s="117">
        <v>5.5679380939533303</v>
      </c>
      <c r="CQ76" s="117">
        <v>0</v>
      </c>
      <c r="CR76" s="117">
        <v>3.2482476999999998</v>
      </c>
      <c r="CS76" s="117">
        <v>1.65415185506425</v>
      </c>
      <c r="CT76" s="117">
        <v>17.436537649017598</v>
      </c>
      <c r="CU76" s="117">
        <v>0</v>
      </c>
      <c r="CV76" s="117">
        <v>0</v>
      </c>
      <c r="CW76" s="117">
        <v>0</v>
      </c>
      <c r="CX76" s="117">
        <v>0</v>
      </c>
      <c r="CY76" s="117">
        <v>0</v>
      </c>
      <c r="CZ76" s="117">
        <v>0</v>
      </c>
      <c r="DA76" s="117">
        <v>0</v>
      </c>
      <c r="DB76" s="117">
        <v>0</v>
      </c>
      <c r="DC76" s="117">
        <v>0</v>
      </c>
      <c r="DD76" s="117">
        <v>0</v>
      </c>
      <c r="DE76" s="117">
        <v>0</v>
      </c>
      <c r="DF76" s="117">
        <v>0</v>
      </c>
      <c r="DG76" s="117">
        <v>0</v>
      </c>
      <c r="DH76" s="117">
        <v>0</v>
      </c>
      <c r="DI76" s="117">
        <v>0</v>
      </c>
      <c r="DJ76" s="117">
        <v>0</v>
      </c>
      <c r="DK76" s="117">
        <v>0</v>
      </c>
      <c r="DL76" s="117">
        <v>0</v>
      </c>
      <c r="DM76" s="117">
        <v>0</v>
      </c>
      <c r="DN76" s="117">
        <v>0</v>
      </c>
      <c r="DO76" s="117">
        <v>0</v>
      </c>
      <c r="DP76" s="117">
        <v>0</v>
      </c>
      <c r="DQ76" s="117">
        <v>0</v>
      </c>
      <c r="DR76" s="117">
        <v>0</v>
      </c>
      <c r="DS76" s="117">
        <v>0</v>
      </c>
      <c r="DT76" s="117">
        <v>0</v>
      </c>
      <c r="DU76" s="117">
        <v>0</v>
      </c>
      <c r="DV76" s="117">
        <v>0</v>
      </c>
      <c r="DW76" s="117">
        <v>11.09</v>
      </c>
      <c r="DX76" s="117">
        <v>2.4398</v>
      </c>
      <c r="DY76" s="117">
        <v>0.766022232325</v>
      </c>
      <c r="DZ76" s="117">
        <v>0</v>
      </c>
      <c r="EA76" s="117">
        <v>6.3087682999999997</v>
      </c>
      <c r="EB76" s="117">
        <v>2.1595671336929798</v>
      </c>
      <c r="EC76" s="117">
        <v>22.764157666018001</v>
      </c>
      <c r="ED76" s="117">
        <v>0</v>
      </c>
      <c r="EE76" s="117">
        <v>0</v>
      </c>
      <c r="EF76" s="117">
        <v>0</v>
      </c>
      <c r="EG76" s="117">
        <v>0</v>
      </c>
      <c r="EH76" s="117">
        <v>0</v>
      </c>
      <c r="EI76" s="117">
        <v>0</v>
      </c>
      <c r="EJ76" s="117">
        <v>0</v>
      </c>
      <c r="EK76" s="117">
        <v>9.89</v>
      </c>
      <c r="EL76" s="117">
        <v>2.1758000000000002</v>
      </c>
      <c r="EM76" s="117">
        <v>0.68308965239999997</v>
      </c>
      <c r="EN76" s="117">
        <v>0</v>
      </c>
      <c r="EO76" s="117">
        <v>5.6261242999999999</v>
      </c>
      <c r="EP76" s="117">
        <v>1.9258852123510399</v>
      </c>
      <c r="EQ76" s="117">
        <v>20.300899164751002</v>
      </c>
      <c r="ER76" s="117">
        <v>0</v>
      </c>
      <c r="ES76" s="117">
        <v>0</v>
      </c>
      <c r="ET76" s="117">
        <v>0</v>
      </c>
      <c r="EU76" s="117">
        <v>0</v>
      </c>
      <c r="EV76" s="117">
        <v>0</v>
      </c>
      <c r="EW76" s="117">
        <v>0</v>
      </c>
      <c r="EX76" s="117">
        <v>0</v>
      </c>
      <c r="EY76" s="117">
        <v>0</v>
      </c>
      <c r="EZ76" s="117">
        <v>0</v>
      </c>
      <c r="FA76" s="117">
        <v>0</v>
      </c>
      <c r="FB76" s="117">
        <v>0</v>
      </c>
      <c r="FC76" s="117">
        <v>0</v>
      </c>
      <c r="FD76" s="117">
        <v>0</v>
      </c>
      <c r="FE76" s="171">
        <v>109.36371250000001</v>
      </c>
      <c r="FF76" s="194">
        <f t="shared" si="27"/>
        <v>434.71243064916092</v>
      </c>
      <c r="FG76" s="195">
        <f t="shared" si="30"/>
        <v>0</v>
      </c>
      <c r="FH76" s="196">
        <f t="shared" si="31"/>
        <v>0</v>
      </c>
      <c r="FI76" s="202">
        <f t="shared" si="32"/>
        <v>521.65491677899308</v>
      </c>
      <c r="FJ76" s="203">
        <f t="shared" si="33"/>
        <v>0</v>
      </c>
      <c r="FK76" s="204">
        <f t="shared" si="34"/>
        <v>0</v>
      </c>
      <c r="FL76" s="214">
        <v>0.05</v>
      </c>
      <c r="FM76" s="211">
        <f t="shared" si="35"/>
        <v>26.082745838949656</v>
      </c>
      <c r="FN76" s="212">
        <f t="shared" si="36"/>
        <v>0</v>
      </c>
      <c r="FO76" s="213">
        <f t="shared" si="37"/>
        <v>0</v>
      </c>
      <c r="FP76" s="219">
        <f t="shared" si="38"/>
        <v>547.73766261794276</v>
      </c>
      <c r="FQ76" s="220">
        <f t="shared" si="39"/>
        <v>0</v>
      </c>
      <c r="FR76" s="223">
        <f t="shared" si="40"/>
        <v>0</v>
      </c>
      <c r="FS76" s="228">
        <f t="shared" si="41"/>
        <v>1.5812288181811283</v>
      </c>
      <c r="FT76" s="229"/>
      <c r="FU76" s="244">
        <f t="shared" si="42"/>
        <v>1.5812288181811283</v>
      </c>
      <c r="FV76" s="245">
        <f t="shared" si="43"/>
        <v>547.73766261794276</v>
      </c>
      <c r="FW76" s="252">
        <v>1.0126999999999999</v>
      </c>
      <c r="FX76" s="257"/>
      <c r="FY76" s="261">
        <f t="shared" si="44"/>
        <v>1.5613990502430417</v>
      </c>
      <c r="FZ76" s="253"/>
      <c r="GA76" s="92"/>
      <c r="GB76" s="68" t="s">
        <v>1235</v>
      </c>
      <c r="GC76" s="85" t="s">
        <v>2362</v>
      </c>
      <c r="GD76" s="85" t="str">
        <f t="shared" si="45"/>
        <v>№2/172 від 20.02.2019</v>
      </c>
      <c r="GE76" s="85" t="s">
        <v>2430</v>
      </c>
      <c r="GF76" s="431">
        <v>1</v>
      </c>
      <c r="GG76" s="431">
        <v>2</v>
      </c>
    </row>
    <row r="77" spans="1:189" ht="15" hidden="1" customHeight="1" x14ac:dyDescent="0.25">
      <c r="A77" s="606" t="s">
        <v>170</v>
      </c>
      <c r="B77" s="155">
        <v>1</v>
      </c>
      <c r="C77" s="141">
        <f t="shared" si="28"/>
        <v>320.5</v>
      </c>
      <c r="D77" s="168">
        <v>320.5</v>
      </c>
      <c r="E77" s="168">
        <v>0</v>
      </c>
      <c r="F77" s="234"/>
      <c r="G77" s="235">
        <v>0</v>
      </c>
      <c r="H77" s="162">
        <f t="shared" si="29"/>
        <v>32.82</v>
      </c>
      <c r="I77" s="117">
        <v>0</v>
      </c>
      <c r="J77" s="117">
        <v>0</v>
      </c>
      <c r="K77" s="117">
        <v>0</v>
      </c>
      <c r="L77" s="117">
        <v>0</v>
      </c>
      <c r="M77" s="117">
        <v>0</v>
      </c>
      <c r="N77" s="117">
        <v>0</v>
      </c>
      <c r="O77" s="117">
        <v>0</v>
      </c>
      <c r="P77" s="117">
        <v>0</v>
      </c>
      <c r="Q77" s="117">
        <v>0</v>
      </c>
      <c r="R77" s="117">
        <v>0</v>
      </c>
      <c r="S77" s="117">
        <v>0</v>
      </c>
      <c r="T77" s="117">
        <v>0</v>
      </c>
      <c r="U77" s="117">
        <v>0</v>
      </c>
      <c r="V77" s="117">
        <v>0</v>
      </c>
      <c r="W77" s="117">
        <v>0</v>
      </c>
      <c r="X77" s="117">
        <v>0</v>
      </c>
      <c r="Y77" s="117">
        <v>0</v>
      </c>
      <c r="Z77" s="117">
        <v>0</v>
      </c>
      <c r="AA77" s="117">
        <v>0</v>
      </c>
      <c r="AB77" s="117">
        <v>0</v>
      </c>
      <c r="AC77" s="117">
        <v>0</v>
      </c>
      <c r="AD77" s="117">
        <v>0</v>
      </c>
      <c r="AE77" s="117">
        <v>0</v>
      </c>
      <c r="AF77" s="117">
        <v>0</v>
      </c>
      <c r="AG77" s="117">
        <v>0</v>
      </c>
      <c r="AH77" s="117">
        <v>0</v>
      </c>
      <c r="AI77" s="117">
        <v>0</v>
      </c>
      <c r="AJ77" s="117">
        <v>0</v>
      </c>
      <c r="AK77" s="117">
        <v>0</v>
      </c>
      <c r="AL77" s="117">
        <v>0</v>
      </c>
      <c r="AM77" s="117">
        <v>0</v>
      </c>
      <c r="AN77" s="117">
        <v>0</v>
      </c>
      <c r="AO77" s="117">
        <v>0</v>
      </c>
      <c r="AP77" s="117">
        <v>0</v>
      </c>
      <c r="AQ77" s="117">
        <v>0</v>
      </c>
      <c r="AR77" s="117">
        <v>0</v>
      </c>
      <c r="AS77" s="117">
        <v>0</v>
      </c>
      <c r="AT77" s="117">
        <v>0</v>
      </c>
      <c r="AU77" s="117">
        <v>0</v>
      </c>
      <c r="AV77" s="117">
        <v>0</v>
      </c>
      <c r="AW77" s="117">
        <v>0</v>
      </c>
      <c r="AX77" s="117">
        <v>32.82</v>
      </c>
      <c r="AY77" s="117"/>
      <c r="AZ77" s="117"/>
      <c r="BA77" s="117"/>
      <c r="BB77" s="117"/>
      <c r="BC77" s="117"/>
      <c r="BD77" s="117"/>
      <c r="BE77" s="117">
        <v>0</v>
      </c>
      <c r="BF77" s="117">
        <v>0</v>
      </c>
      <c r="BG77" s="117">
        <v>0</v>
      </c>
      <c r="BH77" s="117">
        <v>0</v>
      </c>
      <c r="BI77" s="117">
        <v>0</v>
      </c>
      <c r="BJ77" s="117">
        <v>0</v>
      </c>
      <c r="BK77" s="117">
        <v>0</v>
      </c>
      <c r="BL77" s="117">
        <v>12.86</v>
      </c>
      <c r="BM77" s="117">
        <v>2.8292000000000002</v>
      </c>
      <c r="BN77" s="117">
        <v>0.32214799500000002</v>
      </c>
      <c r="BO77" s="117">
        <v>7.3156682000000002</v>
      </c>
      <c r="BP77" s="117">
        <v>2.4449045673979501</v>
      </c>
      <c r="BQ77" s="117">
        <v>25.771920762397901</v>
      </c>
      <c r="BR77" s="433">
        <v>65.661324444444332</v>
      </c>
      <c r="BS77" s="433">
        <v>14.44549137777776</v>
      </c>
      <c r="BT77" s="433">
        <v>91.599145967332802</v>
      </c>
      <c r="BU77" s="433">
        <v>0</v>
      </c>
      <c r="BV77" s="433">
        <v>37.35275763671104</v>
      </c>
      <c r="BW77" s="433">
        <v>21.911444383066961</v>
      </c>
      <c r="BX77" s="433">
        <v>230.9701638093328</v>
      </c>
      <c r="BY77" s="117">
        <v>0</v>
      </c>
      <c r="BZ77" s="117">
        <v>0</v>
      </c>
      <c r="CA77" s="117">
        <v>0</v>
      </c>
      <c r="CB77" s="117">
        <v>0</v>
      </c>
      <c r="CC77" s="117">
        <v>0</v>
      </c>
      <c r="CD77" s="117">
        <v>0</v>
      </c>
      <c r="CE77" s="117">
        <v>0</v>
      </c>
      <c r="CF77" s="117">
        <v>0</v>
      </c>
      <c r="CG77" s="117">
        <v>0</v>
      </c>
      <c r="CH77" s="117">
        <v>0</v>
      </c>
      <c r="CI77" s="117">
        <v>0</v>
      </c>
      <c r="CJ77" s="117">
        <v>0</v>
      </c>
      <c r="CK77" s="117">
        <v>0</v>
      </c>
      <c r="CL77" s="117">
        <v>0</v>
      </c>
      <c r="CM77" s="117">
        <v>0</v>
      </c>
      <c r="CN77" s="117">
        <v>0</v>
      </c>
      <c r="CO77" s="117">
        <v>0</v>
      </c>
      <c r="CP77" s="117">
        <v>0</v>
      </c>
      <c r="CQ77" s="117">
        <v>0</v>
      </c>
      <c r="CR77" s="117">
        <v>0</v>
      </c>
      <c r="CS77" s="117">
        <v>0</v>
      </c>
      <c r="CT77" s="117">
        <v>0</v>
      </c>
      <c r="CU77" s="117">
        <v>0</v>
      </c>
      <c r="CV77" s="117">
        <v>0</v>
      </c>
      <c r="CW77" s="117">
        <v>0</v>
      </c>
      <c r="CX77" s="117">
        <v>0</v>
      </c>
      <c r="CY77" s="117">
        <v>0</v>
      </c>
      <c r="CZ77" s="117">
        <v>0</v>
      </c>
      <c r="DA77" s="117">
        <v>0</v>
      </c>
      <c r="DB77" s="117">
        <v>0</v>
      </c>
      <c r="DC77" s="117">
        <v>0</v>
      </c>
      <c r="DD77" s="117">
        <v>0</v>
      </c>
      <c r="DE77" s="117">
        <v>0</v>
      </c>
      <c r="DF77" s="117">
        <v>0</v>
      </c>
      <c r="DG77" s="117">
        <v>0</v>
      </c>
      <c r="DH77" s="117">
        <v>0</v>
      </c>
      <c r="DI77" s="117">
        <v>0</v>
      </c>
      <c r="DJ77" s="117">
        <v>0</v>
      </c>
      <c r="DK77" s="117">
        <v>0</v>
      </c>
      <c r="DL77" s="117">
        <v>0</v>
      </c>
      <c r="DM77" s="117">
        <v>0</v>
      </c>
      <c r="DN77" s="117">
        <v>0</v>
      </c>
      <c r="DO77" s="117">
        <v>0</v>
      </c>
      <c r="DP77" s="117">
        <v>0</v>
      </c>
      <c r="DQ77" s="117">
        <v>0</v>
      </c>
      <c r="DR77" s="117">
        <v>0</v>
      </c>
      <c r="DS77" s="117">
        <v>0</v>
      </c>
      <c r="DT77" s="117">
        <v>0</v>
      </c>
      <c r="DU77" s="117">
        <v>0</v>
      </c>
      <c r="DV77" s="117">
        <v>0</v>
      </c>
      <c r="DW77" s="117">
        <v>31.69</v>
      </c>
      <c r="DX77" s="117">
        <v>6.9718</v>
      </c>
      <c r="DY77" s="117">
        <v>2.1881442241750002</v>
      </c>
      <c r="DZ77" s="117">
        <v>0</v>
      </c>
      <c r="EA77" s="117">
        <v>18.0274903</v>
      </c>
      <c r="EB77" s="117">
        <v>6.1709439124787799</v>
      </c>
      <c r="EC77" s="117">
        <v>65.048378436653806</v>
      </c>
      <c r="ED77" s="117">
        <v>0</v>
      </c>
      <c r="EE77" s="117">
        <v>0</v>
      </c>
      <c r="EF77" s="117">
        <v>0</v>
      </c>
      <c r="EG77" s="117">
        <v>0</v>
      </c>
      <c r="EH77" s="117">
        <v>0</v>
      </c>
      <c r="EI77" s="117">
        <v>0</v>
      </c>
      <c r="EJ77" s="117">
        <v>0</v>
      </c>
      <c r="EK77" s="117">
        <v>28.27</v>
      </c>
      <c r="EL77" s="117">
        <v>6.2194000000000003</v>
      </c>
      <c r="EM77" s="117">
        <v>1.951614617525</v>
      </c>
      <c r="EN77" s="117">
        <v>0</v>
      </c>
      <c r="EO77" s="117">
        <v>16.081954899999999</v>
      </c>
      <c r="EP77" s="117">
        <v>5.5049324351318001</v>
      </c>
      <c r="EQ77" s="117">
        <v>58.027901952656798</v>
      </c>
      <c r="ER77" s="117">
        <v>0</v>
      </c>
      <c r="ES77" s="117">
        <v>0</v>
      </c>
      <c r="ET77" s="117">
        <v>0</v>
      </c>
      <c r="EU77" s="117">
        <v>0</v>
      </c>
      <c r="EV77" s="117">
        <v>0</v>
      </c>
      <c r="EW77" s="117">
        <v>0</v>
      </c>
      <c r="EX77" s="117">
        <v>0</v>
      </c>
      <c r="EY77" s="117">
        <v>0</v>
      </c>
      <c r="EZ77" s="117">
        <v>0</v>
      </c>
      <c r="FA77" s="117">
        <v>0</v>
      </c>
      <c r="FB77" s="117">
        <v>0</v>
      </c>
      <c r="FC77" s="117">
        <v>0</v>
      </c>
      <c r="FD77" s="117">
        <v>0</v>
      </c>
      <c r="FE77" s="171">
        <v>93.486479166666655</v>
      </c>
      <c r="FF77" s="194">
        <f t="shared" si="27"/>
        <v>506.12484412770795</v>
      </c>
      <c r="FG77" s="195">
        <f t="shared" si="30"/>
        <v>0</v>
      </c>
      <c r="FH77" s="196">
        <f t="shared" si="31"/>
        <v>0</v>
      </c>
      <c r="FI77" s="202">
        <f t="shared" si="32"/>
        <v>607.34981295324951</v>
      </c>
      <c r="FJ77" s="203">
        <f t="shared" si="33"/>
        <v>0</v>
      </c>
      <c r="FK77" s="204">
        <f t="shared" si="34"/>
        <v>0</v>
      </c>
      <c r="FL77" s="214">
        <v>0.05</v>
      </c>
      <c r="FM77" s="211">
        <f t="shared" si="35"/>
        <v>30.367490647662478</v>
      </c>
      <c r="FN77" s="212">
        <f t="shared" si="36"/>
        <v>0</v>
      </c>
      <c r="FO77" s="213">
        <f t="shared" si="37"/>
        <v>0</v>
      </c>
      <c r="FP77" s="219">
        <f t="shared" si="38"/>
        <v>637.71730360091203</v>
      </c>
      <c r="FQ77" s="220">
        <f t="shared" si="39"/>
        <v>0</v>
      </c>
      <c r="FR77" s="223">
        <f t="shared" si="40"/>
        <v>0</v>
      </c>
      <c r="FS77" s="228">
        <f t="shared" si="41"/>
        <v>1.989757577537947</v>
      </c>
      <c r="FT77" s="229"/>
      <c r="FU77" s="244">
        <f t="shared" si="42"/>
        <v>1.989757577537947</v>
      </c>
      <c r="FV77" s="245">
        <f t="shared" si="43"/>
        <v>637.71730360091203</v>
      </c>
      <c r="FW77" s="252">
        <v>1.2630999999999999</v>
      </c>
      <c r="FX77" s="257"/>
      <c r="FY77" s="605">
        <f t="shared" si="44"/>
        <v>1.5752969499944163</v>
      </c>
      <c r="FZ77" s="253"/>
      <c r="GA77" s="92"/>
      <c r="GB77" s="68" t="s">
        <v>1240</v>
      </c>
      <c r="GC77" s="85" t="s">
        <v>2362</v>
      </c>
      <c r="GD77" s="85" t="str">
        <f t="shared" si="45"/>
        <v>№2/178 від 20.02.2019</v>
      </c>
      <c r="GE77" s="85" t="s">
        <v>2431</v>
      </c>
      <c r="GF77" s="431">
        <v>1</v>
      </c>
      <c r="GG77" s="431">
        <v>2</v>
      </c>
    </row>
    <row r="78" spans="1:189" ht="15" hidden="1" customHeight="1" x14ac:dyDescent="0.25">
      <c r="A78" s="66" t="s">
        <v>171</v>
      </c>
      <c r="B78" s="155">
        <v>1</v>
      </c>
      <c r="C78" s="141">
        <f t="shared" si="28"/>
        <v>110.7</v>
      </c>
      <c r="D78" s="168">
        <v>110.7</v>
      </c>
      <c r="E78" s="168">
        <v>0</v>
      </c>
      <c r="F78" s="234"/>
      <c r="G78" s="235">
        <v>0</v>
      </c>
      <c r="H78" s="162">
        <f t="shared" si="29"/>
        <v>16.555</v>
      </c>
      <c r="I78" s="117">
        <v>0</v>
      </c>
      <c r="J78" s="117">
        <v>0</v>
      </c>
      <c r="K78" s="117">
        <v>0</v>
      </c>
      <c r="L78" s="117">
        <v>0</v>
      </c>
      <c r="M78" s="117">
        <v>0</v>
      </c>
      <c r="N78" s="117">
        <v>0</v>
      </c>
      <c r="O78" s="117">
        <v>0</v>
      </c>
      <c r="P78" s="117">
        <v>0</v>
      </c>
      <c r="Q78" s="117">
        <v>0</v>
      </c>
      <c r="R78" s="117">
        <v>0</v>
      </c>
      <c r="S78" s="117">
        <v>0</v>
      </c>
      <c r="T78" s="117">
        <v>0</v>
      </c>
      <c r="U78" s="117">
        <v>0</v>
      </c>
      <c r="V78" s="117">
        <v>0</v>
      </c>
      <c r="W78" s="117">
        <v>0</v>
      </c>
      <c r="X78" s="117">
        <v>0</v>
      </c>
      <c r="Y78" s="117">
        <v>0</v>
      </c>
      <c r="Z78" s="117">
        <v>0</v>
      </c>
      <c r="AA78" s="117">
        <v>0</v>
      </c>
      <c r="AB78" s="117">
        <v>0</v>
      </c>
      <c r="AC78" s="117">
        <v>0</v>
      </c>
      <c r="AD78" s="117">
        <v>0</v>
      </c>
      <c r="AE78" s="117">
        <v>0</v>
      </c>
      <c r="AF78" s="117">
        <v>0</v>
      </c>
      <c r="AG78" s="117">
        <v>0</v>
      </c>
      <c r="AH78" s="117">
        <v>0</v>
      </c>
      <c r="AI78" s="117">
        <v>0</v>
      </c>
      <c r="AJ78" s="117">
        <v>0</v>
      </c>
      <c r="AK78" s="117">
        <v>0</v>
      </c>
      <c r="AL78" s="117">
        <v>0</v>
      </c>
      <c r="AM78" s="117">
        <v>0</v>
      </c>
      <c r="AN78" s="117">
        <v>0</v>
      </c>
      <c r="AO78" s="117">
        <v>0</v>
      </c>
      <c r="AP78" s="117">
        <v>0</v>
      </c>
      <c r="AQ78" s="117">
        <v>0</v>
      </c>
      <c r="AR78" s="117">
        <v>0</v>
      </c>
      <c r="AS78" s="117">
        <v>0</v>
      </c>
      <c r="AT78" s="117">
        <v>0</v>
      </c>
      <c r="AU78" s="117">
        <v>0</v>
      </c>
      <c r="AV78" s="117">
        <v>0</v>
      </c>
      <c r="AW78" s="117">
        <v>0</v>
      </c>
      <c r="AX78" s="433">
        <v>16.555</v>
      </c>
      <c r="AY78" s="117"/>
      <c r="AZ78" s="117"/>
      <c r="BA78" s="117"/>
      <c r="BB78" s="117"/>
      <c r="BC78" s="117"/>
      <c r="BD78" s="117"/>
      <c r="BE78" s="117">
        <v>0</v>
      </c>
      <c r="BF78" s="117">
        <v>0</v>
      </c>
      <c r="BG78" s="117">
        <v>0</v>
      </c>
      <c r="BH78" s="117">
        <v>0</v>
      </c>
      <c r="BI78" s="117">
        <v>0</v>
      </c>
      <c r="BJ78" s="117">
        <v>0</v>
      </c>
      <c r="BK78" s="117">
        <v>0</v>
      </c>
      <c r="BL78" s="117">
        <v>5.36</v>
      </c>
      <c r="BM78" s="117">
        <v>1.1792</v>
      </c>
      <c r="BN78" s="117">
        <v>0.12937619750000001</v>
      </c>
      <c r="BO78" s="117">
        <v>3.0491432000000001</v>
      </c>
      <c r="BP78" s="117">
        <v>1.01851417005197</v>
      </c>
      <c r="BQ78" s="117">
        <v>10.736233567552</v>
      </c>
      <c r="BR78" s="433">
        <v>27.87739444444415</v>
      </c>
      <c r="BS78" s="433">
        <v>6.1330267777777498</v>
      </c>
      <c r="BT78" s="433">
        <v>37.221983033147801</v>
      </c>
      <c r="BU78" s="433">
        <v>0</v>
      </c>
      <c r="BV78" s="433">
        <v>15.85861337761105</v>
      </c>
      <c r="BW78" s="433">
        <v>9.1280095581127494</v>
      </c>
      <c r="BX78" s="433">
        <v>96.219027191093502</v>
      </c>
      <c r="BY78" s="117">
        <v>3.1451318588002199</v>
      </c>
      <c r="BZ78" s="117">
        <v>0</v>
      </c>
      <c r="CA78" s="117">
        <v>0</v>
      </c>
      <c r="CB78" s="117">
        <v>0</v>
      </c>
      <c r="CC78" s="117">
        <v>0</v>
      </c>
      <c r="CD78" s="117">
        <v>0</v>
      </c>
      <c r="CE78" s="117">
        <v>0</v>
      </c>
      <c r="CF78" s="117">
        <v>0</v>
      </c>
      <c r="CG78" s="117">
        <v>0</v>
      </c>
      <c r="CH78" s="117">
        <v>0</v>
      </c>
      <c r="CI78" s="117">
        <v>0</v>
      </c>
      <c r="CJ78" s="117">
        <v>0</v>
      </c>
      <c r="CK78" s="117">
        <v>0</v>
      </c>
      <c r="CL78" s="117">
        <v>0</v>
      </c>
      <c r="CM78" s="117">
        <v>0</v>
      </c>
      <c r="CN78" s="117">
        <v>0</v>
      </c>
      <c r="CO78" s="117">
        <v>0</v>
      </c>
      <c r="CP78" s="117">
        <v>0</v>
      </c>
      <c r="CQ78" s="117">
        <v>0</v>
      </c>
      <c r="CR78" s="117">
        <v>0</v>
      </c>
      <c r="CS78" s="117">
        <v>0</v>
      </c>
      <c r="CT78" s="117">
        <v>0</v>
      </c>
      <c r="CU78" s="117">
        <v>0</v>
      </c>
      <c r="CV78" s="117">
        <v>0</v>
      </c>
      <c r="CW78" s="117">
        <v>0</v>
      </c>
      <c r="CX78" s="117">
        <v>0</v>
      </c>
      <c r="CY78" s="117">
        <v>0</v>
      </c>
      <c r="CZ78" s="117">
        <v>0</v>
      </c>
      <c r="DA78" s="117">
        <v>0</v>
      </c>
      <c r="DB78" s="117">
        <v>0</v>
      </c>
      <c r="DC78" s="117">
        <v>0</v>
      </c>
      <c r="DD78" s="117">
        <v>0</v>
      </c>
      <c r="DE78" s="117">
        <v>0</v>
      </c>
      <c r="DF78" s="117">
        <v>0</v>
      </c>
      <c r="DG78" s="117">
        <v>0</v>
      </c>
      <c r="DH78" s="117">
        <v>0</v>
      </c>
      <c r="DI78" s="117">
        <v>0</v>
      </c>
      <c r="DJ78" s="117">
        <v>0</v>
      </c>
      <c r="DK78" s="117">
        <v>0</v>
      </c>
      <c r="DL78" s="117">
        <v>0</v>
      </c>
      <c r="DM78" s="117">
        <v>0</v>
      </c>
      <c r="DN78" s="117">
        <v>0</v>
      </c>
      <c r="DO78" s="117">
        <v>0</v>
      </c>
      <c r="DP78" s="117">
        <v>1.37</v>
      </c>
      <c r="DQ78" s="117">
        <v>0.3014</v>
      </c>
      <c r="DR78" s="117">
        <v>0.39601076398767199</v>
      </c>
      <c r="DS78" s="117">
        <v>0</v>
      </c>
      <c r="DT78" s="117">
        <v>0.77935189999999999</v>
      </c>
      <c r="DU78" s="117">
        <v>0.29836919481254798</v>
      </c>
      <c r="DV78" s="117">
        <v>3.1451318588002199</v>
      </c>
      <c r="DW78" s="433">
        <v>19.016000000000002</v>
      </c>
      <c r="DX78" s="433">
        <v>4.1835200000000006</v>
      </c>
      <c r="DY78" s="433">
        <v>1.3127883894400001</v>
      </c>
      <c r="DZ78" s="433">
        <v>0</v>
      </c>
      <c r="EA78" s="433">
        <v>10.81763192</v>
      </c>
      <c r="EB78" s="433">
        <v>3.7029310438324083</v>
      </c>
      <c r="EC78" s="433">
        <v>39.032871353272405</v>
      </c>
      <c r="ED78" s="117">
        <v>0</v>
      </c>
      <c r="EE78" s="117">
        <v>0</v>
      </c>
      <c r="EF78" s="117">
        <v>0</v>
      </c>
      <c r="EG78" s="117">
        <v>0</v>
      </c>
      <c r="EH78" s="117">
        <v>0</v>
      </c>
      <c r="EI78" s="117">
        <v>0</v>
      </c>
      <c r="EJ78" s="117">
        <v>0</v>
      </c>
      <c r="EK78" s="433">
        <v>16.96</v>
      </c>
      <c r="EL78" s="433">
        <v>3.7311999999999999</v>
      </c>
      <c r="EM78" s="433">
        <v>1.17106691558</v>
      </c>
      <c r="EN78" s="433">
        <v>0</v>
      </c>
      <c r="EO78" s="433">
        <v>9.6480352000000007</v>
      </c>
      <c r="EP78" s="433">
        <v>3.3025947647339358</v>
      </c>
      <c r="EQ78" s="433">
        <v>34.812896880313922</v>
      </c>
      <c r="ER78" s="117">
        <v>0</v>
      </c>
      <c r="ES78" s="117">
        <v>0</v>
      </c>
      <c r="ET78" s="117">
        <v>0</v>
      </c>
      <c r="EU78" s="117">
        <v>0</v>
      </c>
      <c r="EV78" s="117">
        <v>0</v>
      </c>
      <c r="EW78" s="117">
        <v>0</v>
      </c>
      <c r="EX78" s="117">
        <v>0</v>
      </c>
      <c r="EY78" s="117">
        <v>0</v>
      </c>
      <c r="EZ78" s="117">
        <v>0</v>
      </c>
      <c r="FA78" s="117">
        <v>0</v>
      </c>
      <c r="FB78" s="117">
        <v>0</v>
      </c>
      <c r="FC78" s="117">
        <v>0</v>
      </c>
      <c r="FD78" s="117">
        <v>0</v>
      </c>
      <c r="FE78" s="171">
        <v>60.148847916666661</v>
      </c>
      <c r="FF78" s="194">
        <f t="shared" si="27"/>
        <v>260.65000876769875</v>
      </c>
      <c r="FG78" s="195">
        <f t="shared" si="30"/>
        <v>0</v>
      </c>
      <c r="FH78" s="196">
        <f t="shared" si="31"/>
        <v>0</v>
      </c>
      <c r="FI78" s="202">
        <f t="shared" si="32"/>
        <v>312.78001052123847</v>
      </c>
      <c r="FJ78" s="203">
        <f t="shared" si="33"/>
        <v>0</v>
      </c>
      <c r="FK78" s="204">
        <f t="shared" si="34"/>
        <v>0</v>
      </c>
      <c r="FL78" s="214">
        <v>0.05</v>
      </c>
      <c r="FM78" s="211">
        <f t="shared" si="35"/>
        <v>15.639000526061924</v>
      </c>
      <c r="FN78" s="212">
        <f t="shared" si="36"/>
        <v>0</v>
      </c>
      <c r="FO78" s="213">
        <f t="shared" si="37"/>
        <v>0</v>
      </c>
      <c r="FP78" s="219">
        <f t="shared" si="38"/>
        <v>328.41901104730039</v>
      </c>
      <c r="FQ78" s="220">
        <f t="shared" si="39"/>
        <v>0</v>
      </c>
      <c r="FR78" s="223">
        <f t="shared" si="40"/>
        <v>0</v>
      </c>
      <c r="FS78" s="228">
        <f t="shared" si="41"/>
        <v>2.9667480672746196</v>
      </c>
      <c r="FT78" s="229"/>
      <c r="FU78" s="244">
        <f t="shared" si="42"/>
        <v>2.9667480672746196</v>
      </c>
      <c r="FV78" s="245">
        <f t="shared" si="43"/>
        <v>328.41901104730039</v>
      </c>
      <c r="FW78" s="252">
        <v>1.8615999999999999</v>
      </c>
      <c r="FX78" s="257"/>
      <c r="FY78" s="261">
        <f t="shared" si="44"/>
        <v>1.5936549566365599</v>
      </c>
      <c r="FZ78" s="253"/>
      <c r="GA78" s="92"/>
      <c r="GB78" s="68" t="s">
        <v>1249</v>
      </c>
      <c r="GC78" s="85" t="s">
        <v>2362</v>
      </c>
      <c r="GD78" s="85" t="str">
        <f t="shared" si="45"/>
        <v>№2/187 від 20.02.2019</v>
      </c>
      <c r="GE78" s="85" t="s">
        <v>2432</v>
      </c>
      <c r="GF78" s="431">
        <v>1</v>
      </c>
      <c r="GG78" s="431">
        <v>1</v>
      </c>
    </row>
    <row r="79" spans="1:189" ht="15" hidden="1" customHeight="1" x14ac:dyDescent="0.25">
      <c r="A79" s="66" t="s">
        <v>172</v>
      </c>
      <c r="B79" s="155">
        <v>1</v>
      </c>
      <c r="C79" s="141">
        <f t="shared" si="28"/>
        <v>211.4</v>
      </c>
      <c r="D79" s="168">
        <v>211.4</v>
      </c>
      <c r="E79" s="168">
        <v>0</v>
      </c>
      <c r="F79" s="234"/>
      <c r="G79" s="235">
        <v>0</v>
      </c>
      <c r="H79" s="162">
        <f t="shared" si="29"/>
        <v>33.11</v>
      </c>
      <c r="I79" s="117">
        <v>0</v>
      </c>
      <c r="J79" s="117">
        <v>0</v>
      </c>
      <c r="K79" s="117">
        <v>0</v>
      </c>
      <c r="L79" s="117">
        <v>0</v>
      </c>
      <c r="M79" s="117">
        <v>0</v>
      </c>
      <c r="N79" s="117">
        <v>0</v>
      </c>
      <c r="O79" s="117">
        <v>0</v>
      </c>
      <c r="P79" s="117">
        <v>0</v>
      </c>
      <c r="Q79" s="117">
        <v>0</v>
      </c>
      <c r="R79" s="117">
        <v>0</v>
      </c>
      <c r="S79" s="117">
        <v>0</v>
      </c>
      <c r="T79" s="117">
        <v>0</v>
      </c>
      <c r="U79" s="117">
        <v>0</v>
      </c>
      <c r="V79" s="117">
        <v>0</v>
      </c>
      <c r="W79" s="117">
        <v>0</v>
      </c>
      <c r="X79" s="117">
        <v>0</v>
      </c>
      <c r="Y79" s="117">
        <v>0</v>
      </c>
      <c r="Z79" s="117">
        <v>0</v>
      </c>
      <c r="AA79" s="117">
        <v>0</v>
      </c>
      <c r="AB79" s="117">
        <v>0</v>
      </c>
      <c r="AC79" s="117">
        <v>0</v>
      </c>
      <c r="AD79" s="117">
        <v>0</v>
      </c>
      <c r="AE79" s="117">
        <v>0</v>
      </c>
      <c r="AF79" s="117">
        <v>0</v>
      </c>
      <c r="AG79" s="117">
        <v>0</v>
      </c>
      <c r="AH79" s="117">
        <v>0</v>
      </c>
      <c r="AI79" s="117">
        <v>0</v>
      </c>
      <c r="AJ79" s="117">
        <v>0</v>
      </c>
      <c r="AK79" s="117">
        <v>0</v>
      </c>
      <c r="AL79" s="117">
        <v>0</v>
      </c>
      <c r="AM79" s="117">
        <v>0</v>
      </c>
      <c r="AN79" s="117">
        <v>0</v>
      </c>
      <c r="AO79" s="117">
        <v>0</v>
      </c>
      <c r="AP79" s="117">
        <v>0</v>
      </c>
      <c r="AQ79" s="117">
        <v>0</v>
      </c>
      <c r="AR79" s="117">
        <v>0</v>
      </c>
      <c r="AS79" s="117">
        <v>0</v>
      </c>
      <c r="AT79" s="117">
        <v>0</v>
      </c>
      <c r="AU79" s="117">
        <v>0</v>
      </c>
      <c r="AV79" s="117">
        <v>0</v>
      </c>
      <c r="AW79" s="117">
        <v>0</v>
      </c>
      <c r="AX79" s="117">
        <v>33.11</v>
      </c>
      <c r="AY79" s="117"/>
      <c r="AZ79" s="117"/>
      <c r="BA79" s="117"/>
      <c r="BB79" s="117"/>
      <c r="BC79" s="117"/>
      <c r="BD79" s="117"/>
      <c r="BE79" s="117">
        <v>0</v>
      </c>
      <c r="BF79" s="117">
        <v>0</v>
      </c>
      <c r="BG79" s="117">
        <v>0</v>
      </c>
      <c r="BH79" s="117">
        <v>0</v>
      </c>
      <c r="BI79" s="117">
        <v>0</v>
      </c>
      <c r="BJ79" s="117">
        <v>0</v>
      </c>
      <c r="BK79" s="117">
        <v>0</v>
      </c>
      <c r="BL79" s="117">
        <v>8.43</v>
      </c>
      <c r="BM79" s="117">
        <v>1.8546</v>
      </c>
      <c r="BN79" s="117">
        <v>0.19795166750000001</v>
      </c>
      <c r="BO79" s="117">
        <v>4.7955740999999996</v>
      </c>
      <c r="BP79" s="117">
        <v>1.6013003616916801</v>
      </c>
      <c r="BQ79" s="117">
        <v>16.8794261291917</v>
      </c>
      <c r="BR79" s="117">
        <v>58.975022222222201</v>
      </c>
      <c r="BS79" s="117">
        <v>12.9745048888889</v>
      </c>
      <c r="BT79" s="117">
        <v>51.785421665333303</v>
      </c>
      <c r="BU79" s="117">
        <v>0</v>
      </c>
      <c r="BV79" s="117">
        <v>33.549120891555503</v>
      </c>
      <c r="BW79" s="117">
        <v>16.484943341903101</v>
      </c>
      <c r="BX79" s="117">
        <v>173.76901300990301</v>
      </c>
      <c r="BY79" s="117">
        <v>3.2827095945997402</v>
      </c>
      <c r="BZ79" s="117">
        <v>0</v>
      </c>
      <c r="CA79" s="117">
        <v>0</v>
      </c>
      <c r="CB79" s="117">
        <v>0</v>
      </c>
      <c r="CC79" s="117">
        <v>0</v>
      </c>
      <c r="CD79" s="117">
        <v>0</v>
      </c>
      <c r="CE79" s="117">
        <v>0</v>
      </c>
      <c r="CF79" s="117">
        <v>0</v>
      </c>
      <c r="CG79" s="117">
        <v>0</v>
      </c>
      <c r="CH79" s="117">
        <v>0</v>
      </c>
      <c r="CI79" s="117">
        <v>0</v>
      </c>
      <c r="CJ79" s="117">
        <v>0</v>
      </c>
      <c r="CK79" s="117">
        <v>0</v>
      </c>
      <c r="CL79" s="117">
        <v>0</v>
      </c>
      <c r="CM79" s="117">
        <v>0</v>
      </c>
      <c r="CN79" s="117">
        <v>0</v>
      </c>
      <c r="CO79" s="117">
        <v>0</v>
      </c>
      <c r="CP79" s="117">
        <v>0</v>
      </c>
      <c r="CQ79" s="117">
        <v>0</v>
      </c>
      <c r="CR79" s="117">
        <v>0</v>
      </c>
      <c r="CS79" s="117">
        <v>0</v>
      </c>
      <c r="CT79" s="117">
        <v>0</v>
      </c>
      <c r="CU79" s="117">
        <v>0</v>
      </c>
      <c r="CV79" s="117">
        <v>0</v>
      </c>
      <c r="CW79" s="117">
        <v>0</v>
      </c>
      <c r="CX79" s="117">
        <v>0</v>
      </c>
      <c r="CY79" s="117">
        <v>0</v>
      </c>
      <c r="CZ79" s="117">
        <v>0</v>
      </c>
      <c r="DA79" s="117">
        <v>0</v>
      </c>
      <c r="DB79" s="117">
        <v>0</v>
      </c>
      <c r="DC79" s="117">
        <v>0</v>
      </c>
      <c r="DD79" s="117">
        <v>0</v>
      </c>
      <c r="DE79" s="117">
        <v>0</v>
      </c>
      <c r="DF79" s="117">
        <v>0</v>
      </c>
      <c r="DG79" s="117">
        <v>0</v>
      </c>
      <c r="DH79" s="117">
        <v>0</v>
      </c>
      <c r="DI79" s="117">
        <v>0</v>
      </c>
      <c r="DJ79" s="117">
        <v>0</v>
      </c>
      <c r="DK79" s="117">
        <v>0</v>
      </c>
      <c r="DL79" s="117">
        <v>0</v>
      </c>
      <c r="DM79" s="117">
        <v>0</v>
      </c>
      <c r="DN79" s="117">
        <v>0</v>
      </c>
      <c r="DO79" s="117">
        <v>0</v>
      </c>
      <c r="DP79" s="117">
        <v>1.43</v>
      </c>
      <c r="DQ79" s="117">
        <v>0.31459999999999999</v>
      </c>
      <c r="DR79" s="117">
        <v>0.41320471400398501</v>
      </c>
      <c r="DS79" s="117">
        <v>0</v>
      </c>
      <c r="DT79" s="117">
        <v>0.81348410000000004</v>
      </c>
      <c r="DU79" s="117">
        <v>0.31142078059575801</v>
      </c>
      <c r="DV79" s="117">
        <v>3.2827095945997402</v>
      </c>
      <c r="DW79" s="117">
        <v>31.69</v>
      </c>
      <c r="DX79" s="117">
        <v>6.9718</v>
      </c>
      <c r="DY79" s="117">
        <v>2.1881442241750002</v>
      </c>
      <c r="DZ79" s="117">
        <v>0</v>
      </c>
      <c r="EA79" s="117">
        <v>18.0274903</v>
      </c>
      <c r="EB79" s="117">
        <v>6.1709439124787799</v>
      </c>
      <c r="EC79" s="117">
        <v>65.048378436653806</v>
      </c>
      <c r="ED79" s="117">
        <v>0</v>
      </c>
      <c r="EE79" s="117">
        <v>0</v>
      </c>
      <c r="EF79" s="117">
        <v>0</v>
      </c>
      <c r="EG79" s="117">
        <v>0</v>
      </c>
      <c r="EH79" s="117">
        <v>0</v>
      </c>
      <c r="EI79" s="117">
        <v>0</v>
      </c>
      <c r="EJ79" s="117">
        <v>0</v>
      </c>
      <c r="EK79" s="117">
        <v>28.27</v>
      </c>
      <c r="EL79" s="117">
        <v>6.2194000000000003</v>
      </c>
      <c r="EM79" s="117">
        <v>1.951614617525</v>
      </c>
      <c r="EN79" s="117">
        <v>0</v>
      </c>
      <c r="EO79" s="117">
        <v>16.081954899999999</v>
      </c>
      <c r="EP79" s="117">
        <v>5.5049324351318001</v>
      </c>
      <c r="EQ79" s="117">
        <v>58.027901952656798</v>
      </c>
      <c r="ER79" s="117">
        <v>0</v>
      </c>
      <c r="ES79" s="117">
        <v>0</v>
      </c>
      <c r="ET79" s="117">
        <v>0</v>
      </c>
      <c r="EU79" s="117">
        <v>0</v>
      </c>
      <c r="EV79" s="117">
        <v>0</v>
      </c>
      <c r="EW79" s="117">
        <v>0</v>
      </c>
      <c r="EX79" s="117">
        <v>0</v>
      </c>
      <c r="EY79" s="117">
        <v>0</v>
      </c>
      <c r="EZ79" s="117">
        <v>0</v>
      </c>
      <c r="FA79" s="117">
        <v>0</v>
      </c>
      <c r="FB79" s="117">
        <v>0</v>
      </c>
      <c r="FC79" s="117">
        <v>0</v>
      </c>
      <c r="FD79" s="117">
        <v>0</v>
      </c>
      <c r="FE79" s="171">
        <v>59.796068749999996</v>
      </c>
      <c r="FF79" s="194">
        <f t="shared" si="27"/>
        <v>409.9134978730051</v>
      </c>
      <c r="FG79" s="195">
        <f t="shared" si="30"/>
        <v>0</v>
      </c>
      <c r="FH79" s="196">
        <f t="shared" si="31"/>
        <v>0</v>
      </c>
      <c r="FI79" s="202">
        <f t="shared" si="32"/>
        <v>491.89619744760608</v>
      </c>
      <c r="FJ79" s="203">
        <f t="shared" si="33"/>
        <v>0</v>
      </c>
      <c r="FK79" s="204">
        <f t="shared" si="34"/>
        <v>0</v>
      </c>
      <c r="FL79" s="214">
        <v>0.05</v>
      </c>
      <c r="FM79" s="211">
        <f t="shared" si="35"/>
        <v>24.594809872380306</v>
      </c>
      <c r="FN79" s="212">
        <f t="shared" si="36"/>
        <v>0</v>
      </c>
      <c r="FO79" s="213">
        <f t="shared" si="37"/>
        <v>0</v>
      </c>
      <c r="FP79" s="219">
        <f t="shared" si="38"/>
        <v>516.49100731998635</v>
      </c>
      <c r="FQ79" s="220">
        <f t="shared" si="39"/>
        <v>0</v>
      </c>
      <c r="FR79" s="223">
        <f t="shared" si="40"/>
        <v>0</v>
      </c>
      <c r="FS79" s="228">
        <f t="shared" si="41"/>
        <v>2.4431930336801626</v>
      </c>
      <c r="FT79" s="229"/>
      <c r="FU79" s="244">
        <f t="shared" si="42"/>
        <v>2.4431930336801626</v>
      </c>
      <c r="FV79" s="245">
        <f t="shared" si="43"/>
        <v>516.49100731998635</v>
      </c>
      <c r="FW79" s="252">
        <v>1.5037</v>
      </c>
      <c r="FX79" s="257"/>
      <c r="FY79" s="261">
        <f t="shared" si="44"/>
        <v>1.6247875465053951</v>
      </c>
      <c r="FZ79" s="253"/>
      <c r="GA79" s="92"/>
      <c r="GB79" s="68" t="s">
        <v>1250</v>
      </c>
      <c r="GC79" s="85" t="s">
        <v>2362</v>
      </c>
      <c r="GD79" s="85" t="str">
        <f t="shared" si="45"/>
        <v>№2/188 від 20.02.2019</v>
      </c>
      <c r="GE79" s="85" t="s">
        <v>2433</v>
      </c>
      <c r="GF79" s="431">
        <v>1</v>
      </c>
      <c r="GG79" s="431">
        <v>1</v>
      </c>
    </row>
    <row r="80" spans="1:189" ht="15" hidden="1" customHeight="1" x14ac:dyDescent="0.25">
      <c r="A80" s="66" t="s">
        <v>173</v>
      </c>
      <c r="B80" s="155">
        <v>1</v>
      </c>
      <c r="C80" s="141">
        <f t="shared" si="28"/>
        <v>159.9</v>
      </c>
      <c r="D80" s="168">
        <v>159.9</v>
      </c>
      <c r="E80" s="168">
        <v>0</v>
      </c>
      <c r="F80" s="234"/>
      <c r="G80" s="235">
        <v>0</v>
      </c>
      <c r="H80" s="162">
        <f t="shared" si="29"/>
        <v>25.61</v>
      </c>
      <c r="I80" s="117">
        <v>0</v>
      </c>
      <c r="J80" s="117">
        <v>0</v>
      </c>
      <c r="K80" s="117">
        <v>0</v>
      </c>
      <c r="L80" s="117">
        <v>0</v>
      </c>
      <c r="M80" s="117">
        <v>0</v>
      </c>
      <c r="N80" s="117">
        <v>0</v>
      </c>
      <c r="O80" s="117">
        <v>0</v>
      </c>
      <c r="P80" s="117">
        <v>0</v>
      </c>
      <c r="Q80" s="117">
        <v>0</v>
      </c>
      <c r="R80" s="117">
        <v>0</v>
      </c>
      <c r="S80" s="117">
        <v>0</v>
      </c>
      <c r="T80" s="117">
        <v>0</v>
      </c>
      <c r="U80" s="117">
        <v>0</v>
      </c>
      <c r="V80" s="117">
        <v>0</v>
      </c>
      <c r="W80" s="117">
        <v>0</v>
      </c>
      <c r="X80" s="117">
        <v>0</v>
      </c>
      <c r="Y80" s="117">
        <v>0</v>
      </c>
      <c r="Z80" s="117">
        <v>0</v>
      </c>
      <c r="AA80" s="117">
        <v>0</v>
      </c>
      <c r="AB80" s="117">
        <v>0</v>
      </c>
      <c r="AC80" s="117">
        <v>0</v>
      </c>
      <c r="AD80" s="117">
        <v>0</v>
      </c>
      <c r="AE80" s="117">
        <v>0</v>
      </c>
      <c r="AF80" s="117">
        <v>0</v>
      </c>
      <c r="AG80" s="117">
        <v>0</v>
      </c>
      <c r="AH80" s="117">
        <v>0</v>
      </c>
      <c r="AI80" s="117">
        <v>0</v>
      </c>
      <c r="AJ80" s="117">
        <v>0</v>
      </c>
      <c r="AK80" s="117">
        <v>0</v>
      </c>
      <c r="AL80" s="117">
        <v>0</v>
      </c>
      <c r="AM80" s="117">
        <v>0</v>
      </c>
      <c r="AN80" s="117">
        <v>0</v>
      </c>
      <c r="AO80" s="117">
        <v>0</v>
      </c>
      <c r="AP80" s="117">
        <v>0</v>
      </c>
      <c r="AQ80" s="117">
        <v>0</v>
      </c>
      <c r="AR80" s="117">
        <v>0</v>
      </c>
      <c r="AS80" s="117">
        <v>0</v>
      </c>
      <c r="AT80" s="117">
        <v>0</v>
      </c>
      <c r="AU80" s="117">
        <v>0</v>
      </c>
      <c r="AV80" s="117">
        <v>0</v>
      </c>
      <c r="AW80" s="117">
        <v>0</v>
      </c>
      <c r="AX80" s="117">
        <v>25.61</v>
      </c>
      <c r="AY80" s="117"/>
      <c r="AZ80" s="117"/>
      <c r="BA80" s="117"/>
      <c r="BB80" s="117"/>
      <c r="BC80" s="117"/>
      <c r="BD80" s="117"/>
      <c r="BE80" s="117">
        <v>0</v>
      </c>
      <c r="BF80" s="117">
        <v>0</v>
      </c>
      <c r="BG80" s="117">
        <v>0</v>
      </c>
      <c r="BH80" s="117">
        <v>0</v>
      </c>
      <c r="BI80" s="117">
        <v>0</v>
      </c>
      <c r="BJ80" s="117">
        <v>0</v>
      </c>
      <c r="BK80" s="117">
        <v>0</v>
      </c>
      <c r="BL80" s="117">
        <v>8.4700000000000006</v>
      </c>
      <c r="BM80" s="117">
        <v>1.8633999999999999</v>
      </c>
      <c r="BN80" s="117">
        <v>0.20009138666666601</v>
      </c>
      <c r="BO80" s="117">
        <v>4.8183289</v>
      </c>
      <c r="BP80" s="117">
        <v>1.60902428424554</v>
      </c>
      <c r="BQ80" s="117">
        <v>16.960844570912201</v>
      </c>
      <c r="BR80" s="433">
        <v>33.073899999999952</v>
      </c>
      <c r="BS80" s="433">
        <v>7.2762580000000003</v>
      </c>
      <c r="BT80" s="433">
        <v>32.467613020022803</v>
      </c>
      <c r="BU80" s="433">
        <v>0</v>
      </c>
      <c r="BV80" s="433">
        <v>18.814749492999951</v>
      </c>
      <c r="BW80" s="433">
        <v>9.6040044749698996</v>
      </c>
      <c r="BX80" s="433">
        <v>101.2365249879925</v>
      </c>
      <c r="BY80" s="433"/>
      <c r="BZ80" s="117">
        <v>0</v>
      </c>
      <c r="CA80" s="117">
        <v>0</v>
      </c>
      <c r="CB80" s="117">
        <v>0</v>
      </c>
      <c r="CC80" s="117">
        <v>0</v>
      </c>
      <c r="CD80" s="117">
        <v>0</v>
      </c>
      <c r="CE80" s="117">
        <v>0</v>
      </c>
      <c r="CF80" s="117">
        <v>0</v>
      </c>
      <c r="CG80" s="117">
        <v>0</v>
      </c>
      <c r="CH80" s="117">
        <v>0</v>
      </c>
      <c r="CI80" s="117">
        <v>0</v>
      </c>
      <c r="CJ80" s="117">
        <v>0</v>
      </c>
      <c r="CK80" s="117">
        <v>0</v>
      </c>
      <c r="CL80" s="117">
        <v>0</v>
      </c>
      <c r="CM80" s="117">
        <v>0</v>
      </c>
      <c r="CN80" s="117">
        <v>0</v>
      </c>
      <c r="CO80" s="117">
        <v>0</v>
      </c>
      <c r="CP80" s="117">
        <v>0</v>
      </c>
      <c r="CQ80" s="117">
        <v>0</v>
      </c>
      <c r="CR80" s="117">
        <v>0</v>
      </c>
      <c r="CS80" s="117">
        <v>0</v>
      </c>
      <c r="CT80" s="117">
        <v>0</v>
      </c>
      <c r="CU80" s="117">
        <v>0</v>
      </c>
      <c r="CV80" s="117">
        <v>0</v>
      </c>
      <c r="CW80" s="117">
        <v>0</v>
      </c>
      <c r="CX80" s="117">
        <v>0</v>
      </c>
      <c r="CY80" s="117">
        <v>0</v>
      </c>
      <c r="CZ80" s="117">
        <v>0</v>
      </c>
      <c r="DA80" s="117">
        <v>0</v>
      </c>
      <c r="DB80" s="117">
        <v>0</v>
      </c>
      <c r="DC80" s="117">
        <v>0</v>
      </c>
      <c r="DD80" s="117">
        <v>0</v>
      </c>
      <c r="DE80" s="117">
        <v>0</v>
      </c>
      <c r="DF80" s="117">
        <v>0</v>
      </c>
      <c r="DG80" s="117">
        <v>0</v>
      </c>
      <c r="DH80" s="117">
        <v>0</v>
      </c>
      <c r="DI80" s="117">
        <v>0</v>
      </c>
      <c r="DJ80" s="117">
        <v>0</v>
      </c>
      <c r="DK80" s="117">
        <v>0</v>
      </c>
      <c r="DL80" s="117">
        <v>0</v>
      </c>
      <c r="DM80" s="117">
        <v>0</v>
      </c>
      <c r="DN80" s="117">
        <v>0</v>
      </c>
      <c r="DO80" s="117">
        <v>0</v>
      </c>
      <c r="DP80" s="433"/>
      <c r="DQ80" s="433"/>
      <c r="DR80" s="433"/>
      <c r="DS80" s="433"/>
      <c r="DT80" s="433"/>
      <c r="DU80" s="433"/>
      <c r="DV80" s="433"/>
      <c r="DW80" s="433">
        <v>29.160000000000004</v>
      </c>
      <c r="DX80" s="433">
        <v>6.4152000000000005</v>
      </c>
      <c r="DY80" s="433">
        <v>2.0131515732800001</v>
      </c>
      <c r="DZ80" s="433">
        <v>0</v>
      </c>
      <c r="EA80" s="433">
        <v>16.588249200000003</v>
      </c>
      <c r="EB80" s="433">
        <v>5.6782495270474804</v>
      </c>
      <c r="EC80" s="433">
        <v>59.854850300327442</v>
      </c>
      <c r="ED80" s="117">
        <v>0</v>
      </c>
      <c r="EE80" s="117">
        <v>0</v>
      </c>
      <c r="EF80" s="117">
        <v>0</v>
      </c>
      <c r="EG80" s="117">
        <v>0</v>
      </c>
      <c r="EH80" s="117">
        <v>0</v>
      </c>
      <c r="EI80" s="117">
        <v>0</v>
      </c>
      <c r="EJ80" s="117">
        <v>0</v>
      </c>
      <c r="EK80" s="433">
        <v>26.007999999999999</v>
      </c>
      <c r="EL80" s="433">
        <v>5.7217599999999997</v>
      </c>
      <c r="EM80" s="433">
        <v>1.7952695289800003</v>
      </c>
      <c r="EN80" s="433">
        <v>0</v>
      </c>
      <c r="EO80" s="433">
        <v>14.79517096</v>
      </c>
      <c r="EP80" s="433">
        <v>5.0644402132499922</v>
      </c>
      <c r="EQ80" s="433">
        <v>53.384640702230001</v>
      </c>
      <c r="ER80" s="117">
        <v>0</v>
      </c>
      <c r="ES80" s="117">
        <v>0</v>
      </c>
      <c r="ET80" s="117">
        <v>0</v>
      </c>
      <c r="EU80" s="117">
        <v>0</v>
      </c>
      <c r="EV80" s="117">
        <v>0</v>
      </c>
      <c r="EW80" s="117">
        <v>0</v>
      </c>
      <c r="EX80" s="117">
        <v>0</v>
      </c>
      <c r="EY80" s="117">
        <v>0</v>
      </c>
      <c r="EZ80" s="117">
        <v>0</v>
      </c>
      <c r="FA80" s="117">
        <v>0</v>
      </c>
      <c r="FB80" s="117">
        <v>0</v>
      </c>
      <c r="FC80" s="117">
        <v>0</v>
      </c>
      <c r="FD80" s="117">
        <v>0</v>
      </c>
      <c r="FE80" s="171">
        <v>76.023910416666681</v>
      </c>
      <c r="FF80" s="194">
        <f t="shared" si="27"/>
        <v>333.07077097812885</v>
      </c>
      <c r="FG80" s="195">
        <f t="shared" si="30"/>
        <v>0</v>
      </c>
      <c r="FH80" s="196">
        <f t="shared" si="31"/>
        <v>0</v>
      </c>
      <c r="FI80" s="202">
        <f t="shared" si="32"/>
        <v>399.68492517375461</v>
      </c>
      <c r="FJ80" s="203">
        <f t="shared" si="33"/>
        <v>0</v>
      </c>
      <c r="FK80" s="204">
        <f t="shared" si="34"/>
        <v>0</v>
      </c>
      <c r="FL80" s="214">
        <v>0.05</v>
      </c>
      <c r="FM80" s="211">
        <f t="shared" si="35"/>
        <v>19.984246258687733</v>
      </c>
      <c r="FN80" s="212">
        <f t="shared" si="36"/>
        <v>0</v>
      </c>
      <c r="FO80" s="213">
        <f t="shared" si="37"/>
        <v>0</v>
      </c>
      <c r="FP80" s="219">
        <f t="shared" si="38"/>
        <v>419.66917143244234</v>
      </c>
      <c r="FQ80" s="220">
        <f t="shared" si="39"/>
        <v>0</v>
      </c>
      <c r="FR80" s="223">
        <f t="shared" si="40"/>
        <v>0</v>
      </c>
      <c r="FS80" s="228">
        <f t="shared" si="41"/>
        <v>2.6245726793773754</v>
      </c>
      <c r="FT80" s="229"/>
      <c r="FU80" s="244">
        <f t="shared" si="42"/>
        <v>2.6245726793773754</v>
      </c>
      <c r="FV80" s="245">
        <f t="shared" si="43"/>
        <v>419.66917143244234</v>
      </c>
      <c r="FW80" s="252">
        <v>1.7608999999999999</v>
      </c>
      <c r="FX80" s="257"/>
      <c r="FY80" s="261">
        <f t="shared" si="44"/>
        <v>1.4904723035819045</v>
      </c>
      <c r="FZ80" s="253"/>
      <c r="GA80" s="92"/>
      <c r="GB80" s="68" t="s">
        <v>1253</v>
      </c>
      <c r="GC80" s="85" t="s">
        <v>2362</v>
      </c>
      <c r="GD80" s="85" t="str">
        <f t="shared" si="45"/>
        <v>№2/192 від 20.02.2019</v>
      </c>
      <c r="GE80" s="85" t="s">
        <v>2434</v>
      </c>
      <c r="GF80" s="431">
        <v>1</v>
      </c>
      <c r="GG80" s="431">
        <v>1</v>
      </c>
    </row>
    <row r="81" spans="1:189" ht="15" hidden="1" customHeight="1" x14ac:dyDescent="0.25">
      <c r="A81" s="606" t="s">
        <v>174</v>
      </c>
      <c r="B81" s="155">
        <v>1</v>
      </c>
      <c r="C81" s="141">
        <f t="shared" si="28"/>
        <v>161.4</v>
      </c>
      <c r="D81" s="168">
        <v>161.4</v>
      </c>
      <c r="E81" s="168">
        <v>0</v>
      </c>
      <c r="F81" s="234"/>
      <c r="G81" s="235">
        <v>0</v>
      </c>
      <c r="H81" s="162">
        <f t="shared" si="29"/>
        <v>27.48</v>
      </c>
      <c r="I81" s="117">
        <v>0</v>
      </c>
      <c r="J81" s="117">
        <v>0</v>
      </c>
      <c r="K81" s="117">
        <v>0</v>
      </c>
      <c r="L81" s="117">
        <v>0</v>
      </c>
      <c r="M81" s="117">
        <v>0</v>
      </c>
      <c r="N81" s="117">
        <v>0</v>
      </c>
      <c r="O81" s="117">
        <v>0</v>
      </c>
      <c r="P81" s="117">
        <v>0</v>
      </c>
      <c r="Q81" s="117">
        <v>0</v>
      </c>
      <c r="R81" s="117">
        <v>0</v>
      </c>
      <c r="S81" s="117">
        <v>0</v>
      </c>
      <c r="T81" s="117">
        <v>0</v>
      </c>
      <c r="U81" s="117">
        <v>0</v>
      </c>
      <c r="V81" s="117">
        <v>0</v>
      </c>
      <c r="W81" s="117">
        <v>0</v>
      </c>
      <c r="X81" s="117">
        <v>0</v>
      </c>
      <c r="Y81" s="117">
        <v>0</v>
      </c>
      <c r="Z81" s="117">
        <v>0</v>
      </c>
      <c r="AA81" s="117">
        <v>0</v>
      </c>
      <c r="AB81" s="117">
        <v>0</v>
      </c>
      <c r="AC81" s="117">
        <v>0</v>
      </c>
      <c r="AD81" s="117">
        <v>0</v>
      </c>
      <c r="AE81" s="117">
        <v>0</v>
      </c>
      <c r="AF81" s="117">
        <v>0</v>
      </c>
      <c r="AG81" s="117">
        <v>0</v>
      </c>
      <c r="AH81" s="117">
        <v>0</v>
      </c>
      <c r="AI81" s="117">
        <v>0</v>
      </c>
      <c r="AJ81" s="117">
        <v>0</v>
      </c>
      <c r="AK81" s="117">
        <v>0</v>
      </c>
      <c r="AL81" s="117">
        <v>0</v>
      </c>
      <c r="AM81" s="117">
        <v>0</v>
      </c>
      <c r="AN81" s="117">
        <v>0</v>
      </c>
      <c r="AO81" s="117">
        <v>0</v>
      </c>
      <c r="AP81" s="117">
        <v>0</v>
      </c>
      <c r="AQ81" s="117">
        <v>0</v>
      </c>
      <c r="AR81" s="117">
        <v>0</v>
      </c>
      <c r="AS81" s="117">
        <v>0</v>
      </c>
      <c r="AT81" s="117">
        <v>0</v>
      </c>
      <c r="AU81" s="117">
        <v>0</v>
      </c>
      <c r="AV81" s="117">
        <v>0</v>
      </c>
      <c r="AW81" s="117">
        <v>0</v>
      </c>
      <c r="AX81" s="117">
        <v>27.48</v>
      </c>
      <c r="AY81" s="117"/>
      <c r="AZ81" s="117"/>
      <c r="BA81" s="117"/>
      <c r="BB81" s="117"/>
      <c r="BC81" s="117"/>
      <c r="BD81" s="117"/>
      <c r="BE81" s="117">
        <v>0</v>
      </c>
      <c r="BF81" s="117">
        <v>0</v>
      </c>
      <c r="BG81" s="117">
        <v>0</v>
      </c>
      <c r="BH81" s="117">
        <v>0</v>
      </c>
      <c r="BI81" s="117">
        <v>0</v>
      </c>
      <c r="BJ81" s="117">
        <v>0</v>
      </c>
      <c r="BK81" s="117">
        <v>0</v>
      </c>
      <c r="BL81" s="117">
        <v>7.5</v>
      </c>
      <c r="BM81" s="117">
        <v>1.65</v>
      </c>
      <c r="BN81" s="117">
        <v>0.18117134666666701</v>
      </c>
      <c r="BO81" s="117">
        <v>4.2665249999999997</v>
      </c>
      <c r="BP81" s="117">
        <v>1.4251745540941401</v>
      </c>
      <c r="BQ81" s="117">
        <v>15.0228709007608</v>
      </c>
      <c r="BR81" s="433">
        <v>31.752643333333079</v>
      </c>
      <c r="BS81" s="433">
        <v>6.98558153333334</v>
      </c>
      <c r="BT81" s="433">
        <v>35.733766946127474</v>
      </c>
      <c r="BU81" s="433">
        <v>0</v>
      </c>
      <c r="BV81" s="433">
        <v>18.0631262130333</v>
      </c>
      <c r="BW81" s="433">
        <v>9.6986057202869986</v>
      </c>
      <c r="BX81" s="433">
        <v>102.23372374611419</v>
      </c>
      <c r="BY81" s="117">
        <v>3.6757601940257398</v>
      </c>
      <c r="BZ81" s="117">
        <v>0</v>
      </c>
      <c r="CA81" s="117">
        <v>0</v>
      </c>
      <c r="CB81" s="117">
        <v>0</v>
      </c>
      <c r="CC81" s="117">
        <v>0</v>
      </c>
      <c r="CD81" s="117">
        <v>0</v>
      </c>
      <c r="CE81" s="117">
        <v>0</v>
      </c>
      <c r="CF81" s="117">
        <v>0</v>
      </c>
      <c r="CG81" s="117">
        <v>0</v>
      </c>
      <c r="CH81" s="117">
        <v>0</v>
      </c>
      <c r="CI81" s="117">
        <v>0</v>
      </c>
      <c r="CJ81" s="117">
        <v>0</v>
      </c>
      <c r="CK81" s="117">
        <v>0</v>
      </c>
      <c r="CL81" s="117">
        <v>0</v>
      </c>
      <c r="CM81" s="117">
        <v>0</v>
      </c>
      <c r="CN81" s="117">
        <v>0</v>
      </c>
      <c r="CO81" s="117">
        <v>0</v>
      </c>
      <c r="CP81" s="117">
        <v>0</v>
      </c>
      <c r="CQ81" s="117">
        <v>0</v>
      </c>
      <c r="CR81" s="117">
        <v>0</v>
      </c>
      <c r="CS81" s="117">
        <v>0</v>
      </c>
      <c r="CT81" s="117">
        <v>0</v>
      </c>
      <c r="CU81" s="117">
        <v>0</v>
      </c>
      <c r="CV81" s="117">
        <v>0</v>
      </c>
      <c r="CW81" s="117">
        <v>0</v>
      </c>
      <c r="CX81" s="117">
        <v>0</v>
      </c>
      <c r="CY81" s="117">
        <v>0</v>
      </c>
      <c r="CZ81" s="117">
        <v>0</v>
      </c>
      <c r="DA81" s="117">
        <v>0</v>
      </c>
      <c r="DB81" s="117">
        <v>0</v>
      </c>
      <c r="DC81" s="117">
        <v>0</v>
      </c>
      <c r="DD81" s="117">
        <v>0</v>
      </c>
      <c r="DE81" s="117">
        <v>0</v>
      </c>
      <c r="DF81" s="117">
        <v>0</v>
      </c>
      <c r="DG81" s="117">
        <v>0</v>
      </c>
      <c r="DH81" s="117">
        <v>0</v>
      </c>
      <c r="DI81" s="117">
        <v>0</v>
      </c>
      <c r="DJ81" s="117">
        <v>0</v>
      </c>
      <c r="DK81" s="117">
        <v>0</v>
      </c>
      <c r="DL81" s="117">
        <v>0</v>
      </c>
      <c r="DM81" s="117">
        <v>0</v>
      </c>
      <c r="DN81" s="117">
        <v>0</v>
      </c>
      <c r="DO81" s="117">
        <v>0</v>
      </c>
      <c r="DP81" s="117">
        <v>1.6</v>
      </c>
      <c r="DQ81" s="117">
        <v>0.35199999999999998</v>
      </c>
      <c r="DR81" s="117">
        <v>0.46485988586791899</v>
      </c>
      <c r="DS81" s="117">
        <v>0</v>
      </c>
      <c r="DT81" s="117">
        <v>0.910192</v>
      </c>
      <c r="DU81" s="117">
        <v>0.348708308157817</v>
      </c>
      <c r="DV81" s="117">
        <v>3.6757601940257398</v>
      </c>
      <c r="DW81" s="117">
        <v>39.619999999999997</v>
      </c>
      <c r="DX81" s="117">
        <v>8.7164000000000001</v>
      </c>
      <c r="DY81" s="117">
        <v>2.73530296155</v>
      </c>
      <c r="DZ81" s="117">
        <v>0</v>
      </c>
      <c r="EA81" s="117">
        <v>22.538629400000001</v>
      </c>
      <c r="EB81" s="117">
        <v>7.7150989348140504</v>
      </c>
      <c r="EC81" s="117">
        <v>81.325431296364002</v>
      </c>
      <c r="ED81" s="117">
        <v>0</v>
      </c>
      <c r="EE81" s="117">
        <v>0</v>
      </c>
      <c r="EF81" s="117">
        <v>0</v>
      </c>
      <c r="EG81" s="117">
        <v>0</v>
      </c>
      <c r="EH81" s="117">
        <v>0</v>
      </c>
      <c r="EI81" s="117">
        <v>0</v>
      </c>
      <c r="EJ81" s="117">
        <v>0</v>
      </c>
      <c r="EK81" s="117">
        <v>35.340000000000003</v>
      </c>
      <c r="EL81" s="117">
        <v>7.7747999999999999</v>
      </c>
      <c r="EM81" s="117">
        <v>2.4393955905750002</v>
      </c>
      <c r="EN81" s="117">
        <v>0</v>
      </c>
      <c r="EO81" s="117">
        <v>20.103865800000001</v>
      </c>
      <c r="EP81" s="117">
        <v>6.8816214143461698</v>
      </c>
      <c r="EQ81" s="117">
        <v>72.539682804921199</v>
      </c>
      <c r="ER81" s="117">
        <v>0</v>
      </c>
      <c r="ES81" s="117">
        <v>0</v>
      </c>
      <c r="ET81" s="117">
        <v>0</v>
      </c>
      <c r="EU81" s="117">
        <v>0</v>
      </c>
      <c r="EV81" s="117">
        <v>0</v>
      </c>
      <c r="EW81" s="117">
        <v>0</v>
      </c>
      <c r="EX81" s="117">
        <v>0</v>
      </c>
      <c r="EY81" s="117">
        <v>0</v>
      </c>
      <c r="EZ81" s="117">
        <v>0</v>
      </c>
      <c r="FA81" s="117">
        <v>0</v>
      </c>
      <c r="FB81" s="117">
        <v>0</v>
      </c>
      <c r="FC81" s="117">
        <v>0</v>
      </c>
      <c r="FD81" s="117">
        <v>0</v>
      </c>
      <c r="FE81" s="171">
        <v>46.037681249999999</v>
      </c>
      <c r="FF81" s="194">
        <f t="shared" si="27"/>
        <v>348.31515019218591</v>
      </c>
      <c r="FG81" s="195">
        <f t="shared" si="30"/>
        <v>0</v>
      </c>
      <c r="FH81" s="196">
        <f t="shared" si="31"/>
        <v>0</v>
      </c>
      <c r="FI81" s="202">
        <f t="shared" si="32"/>
        <v>417.97818023062308</v>
      </c>
      <c r="FJ81" s="203">
        <f t="shared" si="33"/>
        <v>0</v>
      </c>
      <c r="FK81" s="204">
        <f t="shared" si="34"/>
        <v>0</v>
      </c>
      <c r="FL81" s="214">
        <v>0.05</v>
      </c>
      <c r="FM81" s="211">
        <f t="shared" si="35"/>
        <v>20.898909011531156</v>
      </c>
      <c r="FN81" s="212">
        <f t="shared" si="36"/>
        <v>0</v>
      </c>
      <c r="FO81" s="213">
        <f t="shared" si="37"/>
        <v>0</v>
      </c>
      <c r="FP81" s="219">
        <f t="shared" si="38"/>
        <v>438.87708924215423</v>
      </c>
      <c r="FQ81" s="220">
        <f t="shared" si="39"/>
        <v>0</v>
      </c>
      <c r="FR81" s="223">
        <f t="shared" si="40"/>
        <v>0</v>
      </c>
      <c r="FS81" s="228">
        <f t="shared" si="41"/>
        <v>2.7191889048460607</v>
      </c>
      <c r="FT81" s="229"/>
      <c r="FU81" s="244">
        <f t="shared" si="42"/>
        <v>2.7191889048460607</v>
      </c>
      <c r="FV81" s="245">
        <f t="shared" si="43"/>
        <v>438.87708924215423</v>
      </c>
      <c r="FW81" s="252">
        <v>1.6603000000000001</v>
      </c>
      <c r="FX81" s="257"/>
      <c r="FY81" s="605">
        <f t="shared" si="44"/>
        <v>1.6377696228669882</v>
      </c>
      <c r="FZ81" s="253"/>
      <c r="GA81" s="92"/>
      <c r="GB81" s="68" t="s">
        <v>1254</v>
      </c>
      <c r="GC81" s="85" t="s">
        <v>2362</v>
      </c>
      <c r="GD81" s="85" t="str">
        <f t="shared" si="45"/>
        <v>№2/193 від 20.02.2019</v>
      </c>
      <c r="GE81" s="85" t="s">
        <v>2435</v>
      </c>
      <c r="GF81" s="431">
        <v>1</v>
      </c>
      <c r="GG81" s="431">
        <v>1</v>
      </c>
    </row>
    <row r="82" spans="1:189" ht="15" hidden="1" customHeight="1" x14ac:dyDescent="0.25">
      <c r="A82" s="66" t="s">
        <v>175</v>
      </c>
      <c r="B82" s="155">
        <v>1</v>
      </c>
      <c r="C82" s="141">
        <f t="shared" si="28"/>
        <v>108.3</v>
      </c>
      <c r="D82" s="168">
        <v>108.3</v>
      </c>
      <c r="E82" s="168">
        <v>0</v>
      </c>
      <c r="F82" s="234"/>
      <c r="G82" s="235">
        <v>0</v>
      </c>
      <c r="H82" s="162">
        <f t="shared" si="29"/>
        <v>9.67</v>
      </c>
      <c r="I82" s="117">
        <v>0</v>
      </c>
      <c r="J82" s="117">
        <v>0</v>
      </c>
      <c r="K82" s="117">
        <v>0</v>
      </c>
      <c r="L82" s="117">
        <v>0</v>
      </c>
      <c r="M82" s="117">
        <v>0</v>
      </c>
      <c r="N82" s="117">
        <v>0</v>
      </c>
      <c r="O82" s="117">
        <v>0</v>
      </c>
      <c r="P82" s="117">
        <v>0</v>
      </c>
      <c r="Q82" s="117">
        <v>0</v>
      </c>
      <c r="R82" s="117">
        <v>0</v>
      </c>
      <c r="S82" s="117">
        <v>0</v>
      </c>
      <c r="T82" s="117">
        <v>0</v>
      </c>
      <c r="U82" s="117">
        <v>0</v>
      </c>
      <c r="V82" s="117">
        <v>0</v>
      </c>
      <c r="W82" s="117">
        <v>0</v>
      </c>
      <c r="X82" s="117">
        <v>0</v>
      </c>
      <c r="Y82" s="117">
        <v>0</v>
      </c>
      <c r="Z82" s="117">
        <v>0</v>
      </c>
      <c r="AA82" s="117">
        <v>0</v>
      </c>
      <c r="AB82" s="117">
        <v>0</v>
      </c>
      <c r="AC82" s="117">
        <v>0</v>
      </c>
      <c r="AD82" s="117">
        <v>0</v>
      </c>
      <c r="AE82" s="117">
        <v>0</v>
      </c>
      <c r="AF82" s="117">
        <v>0</v>
      </c>
      <c r="AG82" s="117">
        <v>0</v>
      </c>
      <c r="AH82" s="117">
        <v>0</v>
      </c>
      <c r="AI82" s="117">
        <v>0</v>
      </c>
      <c r="AJ82" s="117">
        <v>0</v>
      </c>
      <c r="AK82" s="117">
        <v>0</v>
      </c>
      <c r="AL82" s="117">
        <v>0</v>
      </c>
      <c r="AM82" s="117">
        <v>0</v>
      </c>
      <c r="AN82" s="117">
        <v>0</v>
      </c>
      <c r="AO82" s="117">
        <v>0</v>
      </c>
      <c r="AP82" s="117">
        <v>0</v>
      </c>
      <c r="AQ82" s="117">
        <v>0</v>
      </c>
      <c r="AR82" s="117">
        <v>0</v>
      </c>
      <c r="AS82" s="117">
        <v>0</v>
      </c>
      <c r="AT82" s="117">
        <v>0</v>
      </c>
      <c r="AU82" s="117">
        <v>0</v>
      </c>
      <c r="AV82" s="117">
        <v>0</v>
      </c>
      <c r="AW82" s="117">
        <v>0</v>
      </c>
      <c r="AX82" s="433">
        <v>9.67</v>
      </c>
      <c r="AY82" s="117"/>
      <c r="AZ82" s="117"/>
      <c r="BA82" s="117"/>
      <c r="BB82" s="117"/>
      <c r="BC82" s="117"/>
      <c r="BD82" s="117"/>
      <c r="BE82" s="117">
        <v>0</v>
      </c>
      <c r="BF82" s="117">
        <v>0</v>
      </c>
      <c r="BG82" s="117">
        <v>0</v>
      </c>
      <c r="BH82" s="117">
        <v>0</v>
      </c>
      <c r="BI82" s="117">
        <v>0</v>
      </c>
      <c r="BJ82" s="117">
        <v>0</v>
      </c>
      <c r="BK82" s="117">
        <v>0</v>
      </c>
      <c r="BL82" s="117">
        <v>3.21</v>
      </c>
      <c r="BM82" s="117">
        <v>0.70620000000000005</v>
      </c>
      <c r="BN82" s="117">
        <v>7.7581048333333305E-2</v>
      </c>
      <c r="BO82" s="117">
        <v>1.8260727000000001</v>
      </c>
      <c r="BP82" s="117">
        <v>0.60997887136281603</v>
      </c>
      <c r="BQ82" s="117">
        <v>6.4298326196961497</v>
      </c>
      <c r="BR82" s="433">
        <v>0</v>
      </c>
      <c r="BS82" s="433"/>
      <c r="BT82" s="433"/>
      <c r="BU82" s="433"/>
      <c r="BV82" s="433"/>
      <c r="BW82" s="433"/>
      <c r="BX82" s="433"/>
      <c r="BY82" s="117">
        <v>0</v>
      </c>
      <c r="BZ82" s="117">
        <v>0</v>
      </c>
      <c r="CA82" s="117">
        <v>0</v>
      </c>
      <c r="CB82" s="117">
        <v>0</v>
      </c>
      <c r="CC82" s="117">
        <v>0</v>
      </c>
      <c r="CD82" s="117">
        <v>0</v>
      </c>
      <c r="CE82" s="117">
        <v>0</v>
      </c>
      <c r="CF82" s="117">
        <v>0</v>
      </c>
      <c r="CG82" s="117">
        <v>0</v>
      </c>
      <c r="CH82" s="117">
        <v>0</v>
      </c>
      <c r="CI82" s="117">
        <v>0</v>
      </c>
      <c r="CJ82" s="117">
        <v>0</v>
      </c>
      <c r="CK82" s="117">
        <v>0</v>
      </c>
      <c r="CL82" s="117">
        <v>0</v>
      </c>
      <c r="CM82" s="117">
        <v>0</v>
      </c>
      <c r="CN82" s="117">
        <v>0</v>
      </c>
      <c r="CO82" s="117">
        <v>0</v>
      </c>
      <c r="CP82" s="117">
        <v>0</v>
      </c>
      <c r="CQ82" s="117">
        <v>0</v>
      </c>
      <c r="CR82" s="117">
        <v>0</v>
      </c>
      <c r="CS82" s="117">
        <v>0</v>
      </c>
      <c r="CT82" s="117">
        <v>0</v>
      </c>
      <c r="CU82" s="117">
        <v>0</v>
      </c>
      <c r="CV82" s="117">
        <v>0</v>
      </c>
      <c r="CW82" s="117">
        <v>0</v>
      </c>
      <c r="CX82" s="117">
        <v>0</v>
      </c>
      <c r="CY82" s="117">
        <v>0</v>
      </c>
      <c r="CZ82" s="117">
        <v>0</v>
      </c>
      <c r="DA82" s="117">
        <v>0</v>
      </c>
      <c r="DB82" s="117">
        <v>0</v>
      </c>
      <c r="DC82" s="117">
        <v>0</v>
      </c>
      <c r="DD82" s="117">
        <v>0</v>
      </c>
      <c r="DE82" s="117">
        <v>0</v>
      </c>
      <c r="DF82" s="117">
        <v>0</v>
      </c>
      <c r="DG82" s="117">
        <v>0</v>
      </c>
      <c r="DH82" s="117">
        <v>0</v>
      </c>
      <c r="DI82" s="117">
        <v>0</v>
      </c>
      <c r="DJ82" s="117">
        <v>0</v>
      </c>
      <c r="DK82" s="117">
        <v>0</v>
      </c>
      <c r="DL82" s="117">
        <v>0</v>
      </c>
      <c r="DM82" s="117">
        <v>0</v>
      </c>
      <c r="DN82" s="117">
        <v>0</v>
      </c>
      <c r="DO82" s="117">
        <v>0</v>
      </c>
      <c r="DP82" s="117">
        <v>0</v>
      </c>
      <c r="DQ82" s="117">
        <v>0</v>
      </c>
      <c r="DR82" s="117">
        <v>0</v>
      </c>
      <c r="DS82" s="117">
        <v>0</v>
      </c>
      <c r="DT82" s="117">
        <v>0</v>
      </c>
      <c r="DU82" s="117">
        <v>0</v>
      </c>
      <c r="DV82" s="117">
        <v>0</v>
      </c>
      <c r="DW82" s="117">
        <v>0</v>
      </c>
      <c r="DX82" s="117">
        <v>0</v>
      </c>
      <c r="DY82" s="117">
        <v>0</v>
      </c>
      <c r="DZ82" s="117">
        <v>0</v>
      </c>
      <c r="EA82" s="117">
        <v>0</v>
      </c>
      <c r="EB82" s="117">
        <v>0</v>
      </c>
      <c r="EC82" s="117">
        <v>0</v>
      </c>
      <c r="ED82" s="117">
        <v>0</v>
      </c>
      <c r="EE82" s="117">
        <v>0</v>
      </c>
      <c r="EF82" s="117">
        <v>0</v>
      </c>
      <c r="EG82" s="117">
        <v>0</v>
      </c>
      <c r="EH82" s="117">
        <v>0</v>
      </c>
      <c r="EI82" s="117">
        <v>0</v>
      </c>
      <c r="EJ82" s="117">
        <v>0</v>
      </c>
      <c r="EK82" s="117">
        <v>0</v>
      </c>
      <c r="EL82" s="117">
        <v>0</v>
      </c>
      <c r="EM82" s="117">
        <v>0</v>
      </c>
      <c r="EN82" s="117">
        <v>0</v>
      </c>
      <c r="EO82" s="117">
        <v>0</v>
      </c>
      <c r="EP82" s="117">
        <v>0</v>
      </c>
      <c r="EQ82" s="117">
        <v>0</v>
      </c>
      <c r="ER82" s="117">
        <v>0</v>
      </c>
      <c r="ES82" s="117">
        <v>0</v>
      </c>
      <c r="ET82" s="117">
        <v>0</v>
      </c>
      <c r="EU82" s="117">
        <v>0</v>
      </c>
      <c r="EV82" s="117">
        <v>0</v>
      </c>
      <c r="EW82" s="117">
        <v>0</v>
      </c>
      <c r="EX82" s="117">
        <v>0</v>
      </c>
      <c r="EY82" s="117">
        <v>0</v>
      </c>
      <c r="EZ82" s="117">
        <v>0</v>
      </c>
      <c r="FA82" s="117">
        <v>0</v>
      </c>
      <c r="FB82" s="117">
        <v>0</v>
      </c>
      <c r="FC82" s="117">
        <v>0</v>
      </c>
      <c r="FD82" s="117">
        <v>0</v>
      </c>
      <c r="FE82" s="171">
        <v>70.957960937500005</v>
      </c>
      <c r="FF82" s="194">
        <f t="shared" si="27"/>
        <v>87.057793557196163</v>
      </c>
      <c r="FG82" s="195">
        <f t="shared" si="30"/>
        <v>0</v>
      </c>
      <c r="FH82" s="196">
        <f t="shared" si="31"/>
        <v>0</v>
      </c>
      <c r="FI82" s="202">
        <f t="shared" si="32"/>
        <v>104.46935226863539</v>
      </c>
      <c r="FJ82" s="203">
        <f t="shared" si="33"/>
        <v>0</v>
      </c>
      <c r="FK82" s="204">
        <f t="shared" si="34"/>
        <v>0</v>
      </c>
      <c r="FL82" s="214">
        <v>0.05</v>
      </c>
      <c r="FM82" s="211">
        <f t="shared" si="35"/>
        <v>5.2234676134317697</v>
      </c>
      <c r="FN82" s="212">
        <f t="shared" si="36"/>
        <v>0</v>
      </c>
      <c r="FO82" s="213">
        <f t="shared" si="37"/>
        <v>0</v>
      </c>
      <c r="FP82" s="219">
        <f t="shared" si="38"/>
        <v>109.69281988206716</v>
      </c>
      <c r="FQ82" s="220">
        <f t="shared" si="39"/>
        <v>0</v>
      </c>
      <c r="FR82" s="223">
        <f t="shared" si="40"/>
        <v>0</v>
      </c>
      <c r="FS82" s="228">
        <f t="shared" si="41"/>
        <v>1.0128607560671021</v>
      </c>
      <c r="FT82" s="229"/>
      <c r="FU82" s="244">
        <f t="shared" si="42"/>
        <v>1.0128607560671021</v>
      </c>
      <c r="FV82" s="245">
        <f t="shared" si="43"/>
        <v>109.69281988206716</v>
      </c>
      <c r="FW82" s="252">
        <v>0.43669999999999998</v>
      </c>
      <c r="FX82" s="257"/>
      <c r="FY82" s="261">
        <f t="shared" si="44"/>
        <v>2.3193513992834949</v>
      </c>
      <c r="FZ82" s="253"/>
      <c r="GA82" s="92"/>
      <c r="GB82" s="68" t="s">
        <v>1256</v>
      </c>
      <c r="GC82" s="85" t="s">
        <v>2362</v>
      </c>
      <c r="GD82" s="85" t="str">
        <f t="shared" si="45"/>
        <v>№2/11 від 20.02.2019</v>
      </c>
      <c r="GE82" s="85" t="s">
        <v>2436</v>
      </c>
      <c r="GF82" s="431">
        <v>1</v>
      </c>
      <c r="GG82" s="431">
        <v>2</v>
      </c>
    </row>
    <row r="83" spans="1:189" ht="15" hidden="1" customHeight="1" x14ac:dyDescent="0.25">
      <c r="A83" s="66" t="s">
        <v>176</v>
      </c>
      <c r="B83" s="155">
        <v>1</v>
      </c>
      <c r="C83" s="141">
        <f t="shared" si="28"/>
        <v>95</v>
      </c>
      <c r="D83" s="168">
        <v>95</v>
      </c>
      <c r="E83" s="168">
        <v>0</v>
      </c>
      <c r="F83" s="234"/>
      <c r="G83" s="235">
        <v>0</v>
      </c>
      <c r="H83" s="162">
        <f t="shared" si="29"/>
        <v>15.935</v>
      </c>
      <c r="I83" s="117">
        <v>0</v>
      </c>
      <c r="J83" s="117">
        <v>0</v>
      </c>
      <c r="K83" s="117">
        <v>0</v>
      </c>
      <c r="L83" s="117">
        <v>0</v>
      </c>
      <c r="M83" s="117">
        <v>0</v>
      </c>
      <c r="N83" s="117">
        <v>0</v>
      </c>
      <c r="O83" s="117">
        <v>0</v>
      </c>
      <c r="P83" s="117">
        <v>0</v>
      </c>
      <c r="Q83" s="117">
        <v>0</v>
      </c>
      <c r="R83" s="117">
        <v>0</v>
      </c>
      <c r="S83" s="117">
        <v>0</v>
      </c>
      <c r="T83" s="117">
        <v>0</v>
      </c>
      <c r="U83" s="117">
        <v>0</v>
      </c>
      <c r="V83" s="117">
        <v>0</v>
      </c>
      <c r="W83" s="117">
        <v>0</v>
      </c>
      <c r="X83" s="117">
        <v>0</v>
      </c>
      <c r="Y83" s="117">
        <v>0</v>
      </c>
      <c r="Z83" s="117">
        <v>0</v>
      </c>
      <c r="AA83" s="117">
        <v>0</v>
      </c>
      <c r="AB83" s="117">
        <v>0</v>
      </c>
      <c r="AC83" s="117">
        <v>0</v>
      </c>
      <c r="AD83" s="117">
        <v>0</v>
      </c>
      <c r="AE83" s="117">
        <v>0</v>
      </c>
      <c r="AF83" s="117">
        <v>0</v>
      </c>
      <c r="AG83" s="117">
        <v>0</v>
      </c>
      <c r="AH83" s="117">
        <v>0</v>
      </c>
      <c r="AI83" s="117">
        <v>0</v>
      </c>
      <c r="AJ83" s="117">
        <v>0</v>
      </c>
      <c r="AK83" s="117">
        <v>0</v>
      </c>
      <c r="AL83" s="117">
        <v>0</v>
      </c>
      <c r="AM83" s="117">
        <v>0</v>
      </c>
      <c r="AN83" s="117">
        <v>0</v>
      </c>
      <c r="AO83" s="117">
        <v>0</v>
      </c>
      <c r="AP83" s="117">
        <v>0</v>
      </c>
      <c r="AQ83" s="117">
        <v>0</v>
      </c>
      <c r="AR83" s="117">
        <v>0</v>
      </c>
      <c r="AS83" s="117">
        <v>0</v>
      </c>
      <c r="AT83" s="117">
        <v>0</v>
      </c>
      <c r="AU83" s="117">
        <v>0</v>
      </c>
      <c r="AV83" s="117">
        <v>0</v>
      </c>
      <c r="AW83" s="117">
        <v>0</v>
      </c>
      <c r="AX83" s="433">
        <v>15.935</v>
      </c>
      <c r="AY83" s="117"/>
      <c r="AZ83" s="117"/>
      <c r="BA83" s="117"/>
      <c r="BB83" s="117"/>
      <c r="BC83" s="117"/>
      <c r="BD83" s="117"/>
      <c r="BE83" s="117">
        <v>0</v>
      </c>
      <c r="BF83" s="117">
        <v>0</v>
      </c>
      <c r="BG83" s="117">
        <v>0</v>
      </c>
      <c r="BH83" s="117">
        <v>0</v>
      </c>
      <c r="BI83" s="117">
        <v>0</v>
      </c>
      <c r="BJ83" s="117">
        <v>0</v>
      </c>
      <c r="BK83" s="117">
        <v>0</v>
      </c>
      <c r="BL83" s="117">
        <v>3.21</v>
      </c>
      <c r="BM83" s="117">
        <v>0.70620000000000005</v>
      </c>
      <c r="BN83" s="117">
        <v>7.7581048333333305E-2</v>
      </c>
      <c r="BO83" s="117">
        <v>1.8260727000000001</v>
      </c>
      <c r="BP83" s="117">
        <v>0.60997887136281603</v>
      </c>
      <c r="BQ83" s="117">
        <v>6.4298326196961497</v>
      </c>
      <c r="BR83" s="433">
        <v>17.233315555555791</v>
      </c>
      <c r="BS83" s="433">
        <v>3.7913294222222165</v>
      </c>
      <c r="BT83" s="433">
        <v>24.499503818166641</v>
      </c>
      <c r="BU83" s="433">
        <v>0</v>
      </c>
      <c r="BV83" s="433">
        <v>9.8035162200888806</v>
      </c>
      <c r="BW83" s="433">
        <v>5.7988925703304801</v>
      </c>
      <c r="BX83" s="433">
        <v>61.126557586364008</v>
      </c>
      <c r="BY83" s="117">
        <v>0</v>
      </c>
      <c r="BZ83" s="117">
        <v>0</v>
      </c>
      <c r="CA83" s="117">
        <v>0</v>
      </c>
      <c r="CB83" s="117">
        <v>0</v>
      </c>
      <c r="CC83" s="117">
        <v>0</v>
      </c>
      <c r="CD83" s="117">
        <v>0</v>
      </c>
      <c r="CE83" s="117">
        <v>0</v>
      </c>
      <c r="CF83" s="117">
        <v>0</v>
      </c>
      <c r="CG83" s="117">
        <v>0</v>
      </c>
      <c r="CH83" s="117">
        <v>0</v>
      </c>
      <c r="CI83" s="117">
        <v>0</v>
      </c>
      <c r="CJ83" s="117">
        <v>0</v>
      </c>
      <c r="CK83" s="117">
        <v>0</v>
      </c>
      <c r="CL83" s="117">
        <v>0</v>
      </c>
      <c r="CM83" s="117">
        <v>0</v>
      </c>
      <c r="CN83" s="117">
        <v>0</v>
      </c>
      <c r="CO83" s="117">
        <v>0</v>
      </c>
      <c r="CP83" s="117">
        <v>0</v>
      </c>
      <c r="CQ83" s="117">
        <v>0</v>
      </c>
      <c r="CR83" s="117">
        <v>0</v>
      </c>
      <c r="CS83" s="117">
        <v>0</v>
      </c>
      <c r="CT83" s="117">
        <v>0</v>
      </c>
      <c r="CU83" s="117">
        <v>0</v>
      </c>
      <c r="CV83" s="117">
        <v>0</v>
      </c>
      <c r="CW83" s="117">
        <v>0</v>
      </c>
      <c r="CX83" s="117">
        <v>0</v>
      </c>
      <c r="CY83" s="117">
        <v>0</v>
      </c>
      <c r="CZ83" s="117">
        <v>0</v>
      </c>
      <c r="DA83" s="117">
        <v>0</v>
      </c>
      <c r="DB83" s="117">
        <v>0</v>
      </c>
      <c r="DC83" s="117">
        <v>0</v>
      </c>
      <c r="DD83" s="117">
        <v>0</v>
      </c>
      <c r="DE83" s="117">
        <v>0</v>
      </c>
      <c r="DF83" s="117">
        <v>0</v>
      </c>
      <c r="DG83" s="117">
        <v>0</v>
      </c>
      <c r="DH83" s="117">
        <v>0</v>
      </c>
      <c r="DI83" s="117">
        <v>0</v>
      </c>
      <c r="DJ83" s="117">
        <v>0</v>
      </c>
      <c r="DK83" s="117">
        <v>0</v>
      </c>
      <c r="DL83" s="117">
        <v>0</v>
      </c>
      <c r="DM83" s="117">
        <v>0</v>
      </c>
      <c r="DN83" s="117">
        <v>0</v>
      </c>
      <c r="DO83" s="117">
        <v>0</v>
      </c>
      <c r="DP83" s="117">
        <v>0</v>
      </c>
      <c r="DQ83" s="117">
        <v>0</v>
      </c>
      <c r="DR83" s="117">
        <v>0</v>
      </c>
      <c r="DS83" s="117">
        <v>0</v>
      </c>
      <c r="DT83" s="117">
        <v>0</v>
      </c>
      <c r="DU83" s="117">
        <v>0</v>
      </c>
      <c r="DV83" s="117">
        <v>0</v>
      </c>
      <c r="DW83" s="117">
        <v>0</v>
      </c>
      <c r="DX83" s="117">
        <v>0</v>
      </c>
      <c r="DY83" s="117">
        <v>0</v>
      </c>
      <c r="DZ83" s="117">
        <v>0</v>
      </c>
      <c r="EA83" s="117">
        <v>0</v>
      </c>
      <c r="EB83" s="117">
        <v>0</v>
      </c>
      <c r="EC83" s="117">
        <v>0</v>
      </c>
      <c r="ED83" s="117">
        <v>0</v>
      </c>
      <c r="EE83" s="117">
        <v>0</v>
      </c>
      <c r="EF83" s="117">
        <v>0</v>
      </c>
      <c r="EG83" s="117">
        <v>0</v>
      </c>
      <c r="EH83" s="117">
        <v>0</v>
      </c>
      <c r="EI83" s="117">
        <v>0</v>
      </c>
      <c r="EJ83" s="117">
        <v>0</v>
      </c>
      <c r="EK83" s="117">
        <v>0</v>
      </c>
      <c r="EL83" s="117">
        <v>0</v>
      </c>
      <c r="EM83" s="117">
        <v>0</v>
      </c>
      <c r="EN83" s="117">
        <v>0</v>
      </c>
      <c r="EO83" s="117">
        <v>0</v>
      </c>
      <c r="EP83" s="117">
        <v>0</v>
      </c>
      <c r="EQ83" s="117">
        <v>0</v>
      </c>
      <c r="ER83" s="117">
        <v>0</v>
      </c>
      <c r="ES83" s="117">
        <v>0</v>
      </c>
      <c r="ET83" s="117">
        <v>0</v>
      </c>
      <c r="EU83" s="117">
        <v>0</v>
      </c>
      <c r="EV83" s="117">
        <v>0</v>
      </c>
      <c r="EW83" s="117">
        <v>0</v>
      </c>
      <c r="EX83" s="117">
        <v>0</v>
      </c>
      <c r="EY83" s="117">
        <v>0</v>
      </c>
      <c r="EZ83" s="117">
        <v>0</v>
      </c>
      <c r="FA83" s="117">
        <v>0</v>
      </c>
      <c r="FB83" s="117">
        <v>0</v>
      </c>
      <c r="FC83" s="117">
        <v>0</v>
      </c>
      <c r="FD83" s="117">
        <v>0</v>
      </c>
      <c r="FE83" s="171">
        <v>79.22339375</v>
      </c>
      <c r="FF83" s="194">
        <f t="shared" si="27"/>
        <v>162.71478395606016</v>
      </c>
      <c r="FG83" s="195">
        <f t="shared" si="30"/>
        <v>0</v>
      </c>
      <c r="FH83" s="196">
        <f t="shared" si="31"/>
        <v>0</v>
      </c>
      <c r="FI83" s="202">
        <f t="shared" si="32"/>
        <v>195.25774074727218</v>
      </c>
      <c r="FJ83" s="203">
        <f t="shared" si="33"/>
        <v>0</v>
      </c>
      <c r="FK83" s="204">
        <f t="shared" si="34"/>
        <v>0</v>
      </c>
      <c r="FL83" s="214">
        <v>0.05</v>
      </c>
      <c r="FM83" s="211">
        <f t="shared" si="35"/>
        <v>9.7628870373636101</v>
      </c>
      <c r="FN83" s="212">
        <f t="shared" si="36"/>
        <v>0</v>
      </c>
      <c r="FO83" s="213">
        <f t="shared" si="37"/>
        <v>0</v>
      </c>
      <c r="FP83" s="219">
        <f t="shared" si="38"/>
        <v>205.02062778463579</v>
      </c>
      <c r="FQ83" s="220">
        <f t="shared" si="39"/>
        <v>0</v>
      </c>
      <c r="FR83" s="223">
        <f t="shared" si="40"/>
        <v>0</v>
      </c>
      <c r="FS83" s="228">
        <f t="shared" si="41"/>
        <v>2.1581118714172187</v>
      </c>
      <c r="FT83" s="229"/>
      <c r="FU83" s="244">
        <f t="shared" si="42"/>
        <v>2.1581118714172187</v>
      </c>
      <c r="FV83" s="245">
        <f t="shared" si="43"/>
        <v>205.02062778463579</v>
      </c>
      <c r="FW83" s="252">
        <v>1.4105000000000001</v>
      </c>
      <c r="FX83" s="257"/>
      <c r="FY83" s="261">
        <f t="shared" si="44"/>
        <v>1.5300332303560571</v>
      </c>
      <c r="FZ83" s="253"/>
      <c r="GA83" s="92"/>
      <c r="GB83" s="68" t="s">
        <v>1257</v>
      </c>
      <c r="GC83" s="85" t="s">
        <v>2362</v>
      </c>
      <c r="GD83" s="85" t="str">
        <f t="shared" si="45"/>
        <v>№2/12 від 20.02.2019</v>
      </c>
      <c r="GE83" s="85" t="s">
        <v>2437</v>
      </c>
      <c r="GF83" s="431">
        <v>1</v>
      </c>
      <c r="GG83" s="431">
        <v>2</v>
      </c>
    </row>
    <row r="84" spans="1:189" ht="15" hidden="1" customHeight="1" x14ac:dyDescent="0.25">
      <c r="A84" s="66" t="s">
        <v>177</v>
      </c>
      <c r="B84" s="155">
        <v>1</v>
      </c>
      <c r="C84" s="141">
        <f t="shared" si="28"/>
        <v>131.30000000000001</v>
      </c>
      <c r="D84" s="168">
        <v>131.30000000000001</v>
      </c>
      <c r="E84" s="168">
        <v>0</v>
      </c>
      <c r="F84" s="234"/>
      <c r="G84" s="235">
        <v>0</v>
      </c>
      <c r="H84" s="162">
        <f t="shared" si="29"/>
        <v>21.8</v>
      </c>
      <c r="I84" s="117">
        <v>0</v>
      </c>
      <c r="J84" s="117">
        <v>0</v>
      </c>
      <c r="K84" s="117">
        <v>0</v>
      </c>
      <c r="L84" s="117">
        <v>0</v>
      </c>
      <c r="M84" s="117">
        <v>0</v>
      </c>
      <c r="N84" s="117">
        <v>0</v>
      </c>
      <c r="O84" s="117">
        <v>0</v>
      </c>
      <c r="P84" s="117">
        <v>0</v>
      </c>
      <c r="Q84" s="117">
        <v>0</v>
      </c>
      <c r="R84" s="117">
        <v>0</v>
      </c>
      <c r="S84" s="117">
        <v>0</v>
      </c>
      <c r="T84" s="117">
        <v>0</v>
      </c>
      <c r="U84" s="117">
        <v>0</v>
      </c>
      <c r="V84" s="117">
        <v>0</v>
      </c>
      <c r="W84" s="117">
        <v>0</v>
      </c>
      <c r="X84" s="117">
        <v>0</v>
      </c>
      <c r="Y84" s="117">
        <v>0</v>
      </c>
      <c r="Z84" s="117">
        <v>0</v>
      </c>
      <c r="AA84" s="117">
        <v>0</v>
      </c>
      <c r="AB84" s="117">
        <v>0</v>
      </c>
      <c r="AC84" s="117">
        <v>0</v>
      </c>
      <c r="AD84" s="117">
        <v>0</v>
      </c>
      <c r="AE84" s="117">
        <v>0</v>
      </c>
      <c r="AF84" s="117">
        <v>0</v>
      </c>
      <c r="AG84" s="117">
        <v>0</v>
      </c>
      <c r="AH84" s="117">
        <v>0</v>
      </c>
      <c r="AI84" s="117">
        <v>0</v>
      </c>
      <c r="AJ84" s="117">
        <v>0</v>
      </c>
      <c r="AK84" s="117">
        <v>0</v>
      </c>
      <c r="AL84" s="117">
        <v>0</v>
      </c>
      <c r="AM84" s="117">
        <v>0</v>
      </c>
      <c r="AN84" s="117">
        <v>0</v>
      </c>
      <c r="AO84" s="117">
        <v>0</v>
      </c>
      <c r="AP84" s="117">
        <v>0</v>
      </c>
      <c r="AQ84" s="117">
        <v>0</v>
      </c>
      <c r="AR84" s="117">
        <v>0</v>
      </c>
      <c r="AS84" s="117">
        <v>0</v>
      </c>
      <c r="AT84" s="117">
        <v>0</v>
      </c>
      <c r="AU84" s="117">
        <v>0</v>
      </c>
      <c r="AV84" s="117">
        <v>0</v>
      </c>
      <c r="AW84" s="117">
        <v>0</v>
      </c>
      <c r="AX84" s="117">
        <v>21.8</v>
      </c>
      <c r="AY84" s="117"/>
      <c r="AZ84" s="117"/>
      <c r="BA84" s="117"/>
      <c r="BB84" s="117"/>
      <c r="BC84" s="117"/>
      <c r="BD84" s="117"/>
      <c r="BE84" s="117">
        <v>0</v>
      </c>
      <c r="BF84" s="117">
        <v>0</v>
      </c>
      <c r="BG84" s="117">
        <v>0</v>
      </c>
      <c r="BH84" s="117">
        <v>0</v>
      </c>
      <c r="BI84" s="117">
        <v>0</v>
      </c>
      <c r="BJ84" s="117">
        <v>0</v>
      </c>
      <c r="BK84" s="117">
        <v>0</v>
      </c>
      <c r="BL84" s="117">
        <v>3.21</v>
      </c>
      <c r="BM84" s="117">
        <v>0.70620000000000005</v>
      </c>
      <c r="BN84" s="117">
        <v>7.7581048333333305E-2</v>
      </c>
      <c r="BO84" s="117">
        <v>1.8260727000000001</v>
      </c>
      <c r="BP84" s="117">
        <v>0.60997887136281603</v>
      </c>
      <c r="BQ84" s="117">
        <v>6.4298326196961497</v>
      </c>
      <c r="BR84" s="433">
        <v>22.004538888888899</v>
      </c>
      <c r="BS84" s="433">
        <v>4.8409985555555597</v>
      </c>
      <c r="BT84" s="433">
        <v>31.5274964393749</v>
      </c>
      <c r="BU84" s="433">
        <v>0</v>
      </c>
      <c r="BV84" s="433">
        <v>12.517722037722249</v>
      </c>
      <c r="BW84" s="433">
        <v>7.4300601281367999</v>
      </c>
      <c r="BX84" s="433">
        <v>78.320816049678498</v>
      </c>
      <c r="BY84" s="117">
        <v>0</v>
      </c>
      <c r="BZ84" s="117">
        <v>0</v>
      </c>
      <c r="CA84" s="117">
        <v>0</v>
      </c>
      <c r="CB84" s="117">
        <v>0</v>
      </c>
      <c r="CC84" s="117">
        <v>0</v>
      </c>
      <c r="CD84" s="117">
        <v>0</v>
      </c>
      <c r="CE84" s="117">
        <v>0</v>
      </c>
      <c r="CF84" s="117">
        <v>0</v>
      </c>
      <c r="CG84" s="117">
        <v>0</v>
      </c>
      <c r="CH84" s="117">
        <v>0</v>
      </c>
      <c r="CI84" s="117">
        <v>0</v>
      </c>
      <c r="CJ84" s="117">
        <v>0</v>
      </c>
      <c r="CK84" s="117">
        <v>0</v>
      </c>
      <c r="CL84" s="117">
        <v>0</v>
      </c>
      <c r="CM84" s="117">
        <v>0</v>
      </c>
      <c r="CN84" s="117">
        <v>0</v>
      </c>
      <c r="CO84" s="117">
        <v>0</v>
      </c>
      <c r="CP84" s="117">
        <v>0</v>
      </c>
      <c r="CQ84" s="117">
        <v>0</v>
      </c>
      <c r="CR84" s="117">
        <v>0</v>
      </c>
      <c r="CS84" s="117">
        <v>0</v>
      </c>
      <c r="CT84" s="117">
        <v>0</v>
      </c>
      <c r="CU84" s="117">
        <v>0</v>
      </c>
      <c r="CV84" s="117">
        <v>0</v>
      </c>
      <c r="CW84" s="117">
        <v>0</v>
      </c>
      <c r="CX84" s="117">
        <v>0</v>
      </c>
      <c r="CY84" s="117">
        <v>0</v>
      </c>
      <c r="CZ84" s="117">
        <v>0</v>
      </c>
      <c r="DA84" s="117">
        <v>0</v>
      </c>
      <c r="DB84" s="117">
        <v>0</v>
      </c>
      <c r="DC84" s="117">
        <v>0</v>
      </c>
      <c r="DD84" s="117">
        <v>0</v>
      </c>
      <c r="DE84" s="117">
        <v>0</v>
      </c>
      <c r="DF84" s="117">
        <v>0</v>
      </c>
      <c r="DG84" s="117">
        <v>0</v>
      </c>
      <c r="DH84" s="117">
        <v>0</v>
      </c>
      <c r="DI84" s="117">
        <v>0</v>
      </c>
      <c r="DJ84" s="117">
        <v>0</v>
      </c>
      <c r="DK84" s="117">
        <v>0</v>
      </c>
      <c r="DL84" s="117">
        <v>0</v>
      </c>
      <c r="DM84" s="117">
        <v>0</v>
      </c>
      <c r="DN84" s="117">
        <v>0</v>
      </c>
      <c r="DO84" s="117">
        <v>0</v>
      </c>
      <c r="DP84" s="117">
        <v>0</v>
      </c>
      <c r="DQ84" s="117">
        <v>0</v>
      </c>
      <c r="DR84" s="117">
        <v>0</v>
      </c>
      <c r="DS84" s="117">
        <v>0</v>
      </c>
      <c r="DT84" s="117">
        <v>0</v>
      </c>
      <c r="DU84" s="117">
        <v>0</v>
      </c>
      <c r="DV84" s="117">
        <v>0</v>
      </c>
      <c r="DW84" s="117">
        <v>0</v>
      </c>
      <c r="DX84" s="117">
        <v>0</v>
      </c>
      <c r="DY84" s="117">
        <v>0</v>
      </c>
      <c r="DZ84" s="117">
        <v>0</v>
      </c>
      <c r="EA84" s="117">
        <v>0</v>
      </c>
      <c r="EB84" s="117">
        <v>0</v>
      </c>
      <c r="EC84" s="117">
        <v>0</v>
      </c>
      <c r="ED84" s="117">
        <v>0</v>
      </c>
      <c r="EE84" s="117">
        <v>0</v>
      </c>
      <c r="EF84" s="117">
        <v>0</v>
      </c>
      <c r="EG84" s="117">
        <v>0</v>
      </c>
      <c r="EH84" s="117">
        <v>0</v>
      </c>
      <c r="EI84" s="117">
        <v>0</v>
      </c>
      <c r="EJ84" s="117">
        <v>0</v>
      </c>
      <c r="EK84" s="117">
        <v>0</v>
      </c>
      <c r="EL84" s="117">
        <v>0</v>
      </c>
      <c r="EM84" s="117">
        <v>0</v>
      </c>
      <c r="EN84" s="117">
        <v>0</v>
      </c>
      <c r="EO84" s="117">
        <v>0</v>
      </c>
      <c r="EP84" s="117">
        <v>0</v>
      </c>
      <c r="EQ84" s="117">
        <v>0</v>
      </c>
      <c r="ER84" s="117">
        <v>0</v>
      </c>
      <c r="ES84" s="117">
        <v>0</v>
      </c>
      <c r="ET84" s="117">
        <v>0</v>
      </c>
      <c r="EU84" s="117">
        <v>0</v>
      </c>
      <c r="EV84" s="117">
        <v>0</v>
      </c>
      <c r="EW84" s="117">
        <v>0</v>
      </c>
      <c r="EX84" s="117">
        <v>0</v>
      </c>
      <c r="EY84" s="117">
        <v>0</v>
      </c>
      <c r="EZ84" s="117">
        <v>0</v>
      </c>
      <c r="FA84" s="117">
        <v>0</v>
      </c>
      <c r="FB84" s="117">
        <v>0</v>
      </c>
      <c r="FC84" s="117">
        <v>0</v>
      </c>
      <c r="FD84" s="117">
        <v>0</v>
      </c>
      <c r="FE84" s="171">
        <v>97.625678124999993</v>
      </c>
      <c r="FF84" s="194">
        <f t="shared" si="27"/>
        <v>204.17632679437463</v>
      </c>
      <c r="FG84" s="195">
        <f t="shared" si="30"/>
        <v>0</v>
      </c>
      <c r="FH84" s="196">
        <f t="shared" si="31"/>
        <v>0</v>
      </c>
      <c r="FI84" s="202">
        <f t="shared" si="32"/>
        <v>245.01159215324955</v>
      </c>
      <c r="FJ84" s="203">
        <f t="shared" si="33"/>
        <v>0</v>
      </c>
      <c r="FK84" s="204">
        <f t="shared" si="34"/>
        <v>0</v>
      </c>
      <c r="FL84" s="214">
        <v>0.05</v>
      </c>
      <c r="FM84" s="211">
        <f t="shared" si="35"/>
        <v>12.250579607662479</v>
      </c>
      <c r="FN84" s="212">
        <f t="shared" si="36"/>
        <v>0</v>
      </c>
      <c r="FO84" s="213">
        <f t="shared" si="37"/>
        <v>0</v>
      </c>
      <c r="FP84" s="219">
        <f t="shared" si="38"/>
        <v>257.26217176091205</v>
      </c>
      <c r="FQ84" s="220">
        <f t="shared" si="39"/>
        <v>0</v>
      </c>
      <c r="FR84" s="223">
        <f t="shared" si="40"/>
        <v>0</v>
      </c>
      <c r="FS84" s="228">
        <f t="shared" si="41"/>
        <v>1.9593463195804419</v>
      </c>
      <c r="FT84" s="229"/>
      <c r="FU84" s="244">
        <f t="shared" si="42"/>
        <v>1.9593463195804419</v>
      </c>
      <c r="FV84" s="245">
        <f t="shared" si="43"/>
        <v>257.26217176091205</v>
      </c>
      <c r="FW84" s="252">
        <v>1.2931999999999999</v>
      </c>
      <c r="FX84" s="257"/>
      <c r="FY84" s="261">
        <f t="shared" si="44"/>
        <v>1.5151146919118792</v>
      </c>
      <c r="FZ84" s="253"/>
      <c r="GA84" s="92"/>
      <c r="GB84" s="68" t="s">
        <v>1258</v>
      </c>
      <c r="GC84" s="85" t="s">
        <v>2362</v>
      </c>
      <c r="GD84" s="85" t="str">
        <f t="shared" si="45"/>
        <v>№2/13 від 20.02.2019</v>
      </c>
      <c r="GE84" s="85" t="s">
        <v>2438</v>
      </c>
      <c r="GF84" s="431">
        <v>1</v>
      </c>
      <c r="GG84" s="431">
        <v>2</v>
      </c>
    </row>
    <row r="85" spans="1:189" ht="15" hidden="1" customHeight="1" x14ac:dyDescent="0.25">
      <c r="A85" s="66" t="s">
        <v>178</v>
      </c>
      <c r="B85" s="155">
        <v>1</v>
      </c>
      <c r="C85" s="141">
        <f t="shared" si="28"/>
        <v>137.30000000000001</v>
      </c>
      <c r="D85" s="168">
        <v>137.30000000000001</v>
      </c>
      <c r="E85" s="168">
        <v>0</v>
      </c>
      <c r="F85" s="234"/>
      <c r="G85" s="235">
        <v>0</v>
      </c>
      <c r="H85" s="162">
        <f t="shared" si="29"/>
        <v>33.74</v>
      </c>
      <c r="I85" s="117">
        <v>0</v>
      </c>
      <c r="J85" s="117">
        <v>0</v>
      </c>
      <c r="K85" s="117">
        <v>0</v>
      </c>
      <c r="L85" s="117">
        <v>0</v>
      </c>
      <c r="M85" s="117">
        <v>0</v>
      </c>
      <c r="N85" s="117">
        <v>0</v>
      </c>
      <c r="O85" s="117">
        <v>0</v>
      </c>
      <c r="P85" s="117">
        <v>0</v>
      </c>
      <c r="Q85" s="117">
        <v>0</v>
      </c>
      <c r="R85" s="117">
        <v>0</v>
      </c>
      <c r="S85" s="117">
        <v>0</v>
      </c>
      <c r="T85" s="117">
        <v>0</v>
      </c>
      <c r="U85" s="117">
        <v>0</v>
      </c>
      <c r="V85" s="117">
        <v>0</v>
      </c>
      <c r="W85" s="117">
        <v>0</v>
      </c>
      <c r="X85" s="117">
        <v>0</v>
      </c>
      <c r="Y85" s="117">
        <v>0</v>
      </c>
      <c r="Z85" s="117">
        <v>0</v>
      </c>
      <c r="AA85" s="117">
        <v>0</v>
      </c>
      <c r="AB85" s="117">
        <v>0</v>
      </c>
      <c r="AC85" s="117">
        <v>0</v>
      </c>
      <c r="AD85" s="117">
        <v>0</v>
      </c>
      <c r="AE85" s="117">
        <v>0</v>
      </c>
      <c r="AF85" s="117">
        <v>0</v>
      </c>
      <c r="AG85" s="117">
        <v>0</v>
      </c>
      <c r="AH85" s="117">
        <v>0</v>
      </c>
      <c r="AI85" s="117">
        <v>0</v>
      </c>
      <c r="AJ85" s="117">
        <v>0</v>
      </c>
      <c r="AK85" s="117">
        <v>0</v>
      </c>
      <c r="AL85" s="117">
        <v>0</v>
      </c>
      <c r="AM85" s="117">
        <v>0</v>
      </c>
      <c r="AN85" s="117">
        <v>0</v>
      </c>
      <c r="AO85" s="117">
        <v>0</v>
      </c>
      <c r="AP85" s="117">
        <v>0</v>
      </c>
      <c r="AQ85" s="117">
        <v>0</v>
      </c>
      <c r="AR85" s="117">
        <v>0</v>
      </c>
      <c r="AS85" s="117">
        <v>0</v>
      </c>
      <c r="AT85" s="117">
        <v>0</v>
      </c>
      <c r="AU85" s="117">
        <v>0</v>
      </c>
      <c r="AV85" s="117">
        <v>0</v>
      </c>
      <c r="AW85" s="117">
        <v>0</v>
      </c>
      <c r="AX85" s="117">
        <v>33.74</v>
      </c>
      <c r="AY85" s="117"/>
      <c r="AZ85" s="117"/>
      <c r="BA85" s="117"/>
      <c r="BB85" s="117"/>
      <c r="BC85" s="117"/>
      <c r="BD85" s="117"/>
      <c r="BE85" s="117">
        <v>0</v>
      </c>
      <c r="BF85" s="117">
        <v>0</v>
      </c>
      <c r="BG85" s="117">
        <v>0</v>
      </c>
      <c r="BH85" s="117">
        <v>0</v>
      </c>
      <c r="BI85" s="117">
        <v>0</v>
      </c>
      <c r="BJ85" s="117">
        <v>0</v>
      </c>
      <c r="BK85" s="117">
        <v>0</v>
      </c>
      <c r="BL85" s="117">
        <v>6.17</v>
      </c>
      <c r="BM85" s="117">
        <v>1.3573999999999999</v>
      </c>
      <c r="BN85" s="117">
        <v>0.14076378083333399</v>
      </c>
      <c r="BO85" s="117">
        <v>3.5099279000000001</v>
      </c>
      <c r="BP85" s="117">
        <v>1.17157578906814</v>
      </c>
      <c r="BQ85" s="117">
        <v>12.3496674699014</v>
      </c>
      <c r="BR85" s="433">
        <v>22.7506666666666</v>
      </c>
      <c r="BS85" s="433">
        <v>5.0051466666666498</v>
      </c>
      <c r="BT85" s="433">
        <v>31.92525115444575</v>
      </c>
      <c r="BU85" s="433">
        <v>0</v>
      </c>
      <c r="BV85" s="433">
        <v>12.94217174666665</v>
      </c>
      <c r="BW85" s="433">
        <v>7.6116413897322497</v>
      </c>
      <c r="BX85" s="433">
        <v>80.234877624177997</v>
      </c>
      <c r="BY85" s="117">
        <v>0</v>
      </c>
      <c r="BZ85" s="117">
        <v>0</v>
      </c>
      <c r="CA85" s="117">
        <v>0</v>
      </c>
      <c r="CB85" s="117">
        <v>0</v>
      </c>
      <c r="CC85" s="117">
        <v>0</v>
      </c>
      <c r="CD85" s="117">
        <v>0</v>
      </c>
      <c r="CE85" s="117">
        <v>0</v>
      </c>
      <c r="CF85" s="117">
        <v>0</v>
      </c>
      <c r="CG85" s="117">
        <v>0</v>
      </c>
      <c r="CH85" s="117">
        <v>0</v>
      </c>
      <c r="CI85" s="117">
        <v>0</v>
      </c>
      <c r="CJ85" s="117">
        <v>0</v>
      </c>
      <c r="CK85" s="117">
        <v>0</v>
      </c>
      <c r="CL85" s="117">
        <v>0</v>
      </c>
      <c r="CM85" s="117">
        <v>0</v>
      </c>
      <c r="CN85" s="117">
        <v>0</v>
      </c>
      <c r="CO85" s="117">
        <v>0</v>
      </c>
      <c r="CP85" s="117">
        <v>0</v>
      </c>
      <c r="CQ85" s="117">
        <v>0</v>
      </c>
      <c r="CR85" s="117">
        <v>0</v>
      </c>
      <c r="CS85" s="117">
        <v>0</v>
      </c>
      <c r="CT85" s="117">
        <v>0</v>
      </c>
      <c r="CU85" s="117">
        <v>0</v>
      </c>
      <c r="CV85" s="117">
        <v>0</v>
      </c>
      <c r="CW85" s="117">
        <v>0</v>
      </c>
      <c r="CX85" s="117">
        <v>0</v>
      </c>
      <c r="CY85" s="117">
        <v>0</v>
      </c>
      <c r="CZ85" s="117">
        <v>0</v>
      </c>
      <c r="DA85" s="117">
        <v>0</v>
      </c>
      <c r="DB85" s="117">
        <v>0</v>
      </c>
      <c r="DC85" s="117">
        <v>0</v>
      </c>
      <c r="DD85" s="117">
        <v>0</v>
      </c>
      <c r="DE85" s="117">
        <v>0</v>
      </c>
      <c r="DF85" s="117">
        <v>0</v>
      </c>
      <c r="DG85" s="117">
        <v>0</v>
      </c>
      <c r="DH85" s="117">
        <v>0</v>
      </c>
      <c r="DI85" s="117">
        <v>0</v>
      </c>
      <c r="DJ85" s="117">
        <v>0</v>
      </c>
      <c r="DK85" s="117">
        <v>0</v>
      </c>
      <c r="DL85" s="117">
        <v>0</v>
      </c>
      <c r="DM85" s="117">
        <v>0</v>
      </c>
      <c r="DN85" s="117">
        <v>0</v>
      </c>
      <c r="DO85" s="117">
        <v>0</v>
      </c>
      <c r="DP85" s="117">
        <v>0</v>
      </c>
      <c r="DQ85" s="117">
        <v>0</v>
      </c>
      <c r="DR85" s="117">
        <v>0</v>
      </c>
      <c r="DS85" s="117">
        <v>0</v>
      </c>
      <c r="DT85" s="117">
        <v>0</v>
      </c>
      <c r="DU85" s="117">
        <v>0</v>
      </c>
      <c r="DV85" s="117">
        <v>0</v>
      </c>
      <c r="DW85" s="117">
        <v>0</v>
      </c>
      <c r="DX85" s="117">
        <v>0</v>
      </c>
      <c r="DY85" s="117">
        <v>0</v>
      </c>
      <c r="DZ85" s="117">
        <v>0</v>
      </c>
      <c r="EA85" s="117">
        <v>0</v>
      </c>
      <c r="EB85" s="117">
        <v>0</v>
      </c>
      <c r="EC85" s="117">
        <v>0</v>
      </c>
      <c r="ED85" s="117">
        <v>0</v>
      </c>
      <c r="EE85" s="117">
        <v>0</v>
      </c>
      <c r="EF85" s="117">
        <v>0</v>
      </c>
      <c r="EG85" s="117">
        <v>0</v>
      </c>
      <c r="EH85" s="117">
        <v>0</v>
      </c>
      <c r="EI85" s="117">
        <v>0</v>
      </c>
      <c r="EJ85" s="117">
        <v>0</v>
      </c>
      <c r="EK85" s="117">
        <v>0</v>
      </c>
      <c r="EL85" s="117">
        <v>0</v>
      </c>
      <c r="EM85" s="117">
        <v>0</v>
      </c>
      <c r="EN85" s="117">
        <v>0</v>
      </c>
      <c r="EO85" s="117">
        <v>0</v>
      </c>
      <c r="EP85" s="117">
        <v>0</v>
      </c>
      <c r="EQ85" s="117">
        <v>0</v>
      </c>
      <c r="ER85" s="117">
        <v>0</v>
      </c>
      <c r="ES85" s="117">
        <v>0</v>
      </c>
      <c r="ET85" s="117">
        <v>0</v>
      </c>
      <c r="EU85" s="117">
        <v>0</v>
      </c>
      <c r="EV85" s="117">
        <v>0</v>
      </c>
      <c r="EW85" s="117">
        <v>0</v>
      </c>
      <c r="EX85" s="117">
        <v>0</v>
      </c>
      <c r="EY85" s="117">
        <v>0</v>
      </c>
      <c r="EZ85" s="117">
        <v>0</v>
      </c>
      <c r="FA85" s="117">
        <v>0</v>
      </c>
      <c r="FB85" s="117">
        <v>0</v>
      </c>
      <c r="FC85" s="117">
        <v>0</v>
      </c>
      <c r="FD85" s="117">
        <v>0</v>
      </c>
      <c r="FE85" s="171">
        <v>91.363891666666674</v>
      </c>
      <c r="FF85" s="194">
        <f t="shared" si="27"/>
        <v>217.68843676074607</v>
      </c>
      <c r="FG85" s="195">
        <f t="shared" si="30"/>
        <v>0</v>
      </c>
      <c r="FH85" s="196">
        <f t="shared" si="31"/>
        <v>0</v>
      </c>
      <c r="FI85" s="202">
        <f t="shared" si="32"/>
        <v>261.22612411289526</v>
      </c>
      <c r="FJ85" s="203">
        <f t="shared" si="33"/>
        <v>0</v>
      </c>
      <c r="FK85" s="204">
        <f t="shared" si="34"/>
        <v>0</v>
      </c>
      <c r="FL85" s="214">
        <v>0.05</v>
      </c>
      <c r="FM85" s="211">
        <f t="shared" si="35"/>
        <v>13.061306205644764</v>
      </c>
      <c r="FN85" s="212">
        <f t="shared" si="36"/>
        <v>0</v>
      </c>
      <c r="FO85" s="213">
        <f t="shared" si="37"/>
        <v>0</v>
      </c>
      <c r="FP85" s="219">
        <f t="shared" si="38"/>
        <v>274.28743031854003</v>
      </c>
      <c r="FQ85" s="220">
        <f t="shared" si="39"/>
        <v>0</v>
      </c>
      <c r="FR85" s="223">
        <f t="shared" si="40"/>
        <v>0</v>
      </c>
      <c r="FS85" s="228">
        <f t="shared" si="41"/>
        <v>1.9977234546142755</v>
      </c>
      <c r="FT85" s="229"/>
      <c r="FU85" s="244">
        <f t="shared" si="42"/>
        <v>1.9977234546142755</v>
      </c>
      <c r="FV85" s="245">
        <f t="shared" si="43"/>
        <v>274.28743031854003</v>
      </c>
      <c r="FW85" s="252">
        <v>1.3575999999999999</v>
      </c>
      <c r="FX85" s="257"/>
      <c r="FY85" s="261">
        <f t="shared" si="44"/>
        <v>1.471511089138388</v>
      </c>
      <c r="FZ85" s="253"/>
      <c r="GA85" s="92"/>
      <c r="GB85" s="68" t="s">
        <v>1259</v>
      </c>
      <c r="GC85" s="85" t="s">
        <v>2362</v>
      </c>
      <c r="GD85" s="85" t="str">
        <f t="shared" si="45"/>
        <v>№2/196 від 20.02.2019</v>
      </c>
      <c r="GE85" s="85" t="s">
        <v>2439</v>
      </c>
      <c r="GF85" s="431">
        <v>1</v>
      </c>
      <c r="GG85" s="431">
        <v>3</v>
      </c>
    </row>
    <row r="86" spans="1:189" ht="15" hidden="1" customHeight="1" x14ac:dyDescent="0.25">
      <c r="A86" s="66" t="s">
        <v>179</v>
      </c>
      <c r="B86" s="155">
        <v>1</v>
      </c>
      <c r="C86" s="141">
        <f t="shared" si="28"/>
        <v>211.6</v>
      </c>
      <c r="D86" s="168">
        <v>211.6</v>
      </c>
      <c r="E86" s="168">
        <v>0</v>
      </c>
      <c r="F86" s="234"/>
      <c r="G86" s="235">
        <v>0</v>
      </c>
      <c r="H86" s="162">
        <f t="shared" si="29"/>
        <v>31.880326383420321</v>
      </c>
      <c r="I86" s="117">
        <v>0.01</v>
      </c>
      <c r="J86" s="117">
        <v>2.2000000000000001E-3</v>
      </c>
      <c r="K86" s="117">
        <v>5.0938059333333302E-4</v>
      </c>
      <c r="L86" s="117">
        <v>5.6886999999999997E-3</v>
      </c>
      <c r="M86" s="117">
        <v>1.9283028269872599E-3</v>
      </c>
      <c r="N86" s="117">
        <v>2.0326383420320601E-2</v>
      </c>
      <c r="O86" s="117">
        <v>0</v>
      </c>
      <c r="P86" s="117">
        <v>0</v>
      </c>
      <c r="Q86" s="117">
        <v>0</v>
      </c>
      <c r="R86" s="117">
        <v>0</v>
      </c>
      <c r="S86" s="117">
        <v>0</v>
      </c>
      <c r="T86" s="117">
        <v>0</v>
      </c>
      <c r="U86" s="117">
        <v>0</v>
      </c>
      <c r="V86" s="117">
        <v>0</v>
      </c>
      <c r="W86" s="117">
        <v>0</v>
      </c>
      <c r="X86" s="117">
        <v>0</v>
      </c>
      <c r="Y86" s="117">
        <v>0</v>
      </c>
      <c r="Z86" s="117">
        <v>0</v>
      </c>
      <c r="AA86" s="117">
        <v>0</v>
      </c>
      <c r="AB86" s="117">
        <v>0</v>
      </c>
      <c r="AC86" s="117">
        <v>0</v>
      </c>
      <c r="AD86" s="117">
        <v>0</v>
      </c>
      <c r="AE86" s="117">
        <v>0</v>
      </c>
      <c r="AF86" s="117">
        <v>0</v>
      </c>
      <c r="AG86" s="117">
        <v>0</v>
      </c>
      <c r="AH86" s="117">
        <v>0</v>
      </c>
      <c r="AI86" s="117">
        <v>0</v>
      </c>
      <c r="AJ86" s="117">
        <v>0</v>
      </c>
      <c r="AK86" s="117">
        <v>0</v>
      </c>
      <c r="AL86" s="117">
        <v>0</v>
      </c>
      <c r="AM86" s="117">
        <v>0</v>
      </c>
      <c r="AN86" s="117">
        <v>0</v>
      </c>
      <c r="AO86" s="117">
        <v>0</v>
      </c>
      <c r="AP86" s="117">
        <v>0</v>
      </c>
      <c r="AQ86" s="117">
        <v>0</v>
      </c>
      <c r="AR86" s="117">
        <v>0</v>
      </c>
      <c r="AS86" s="117">
        <v>0</v>
      </c>
      <c r="AT86" s="117">
        <v>0</v>
      </c>
      <c r="AU86" s="117">
        <v>0</v>
      </c>
      <c r="AV86" s="117">
        <v>0</v>
      </c>
      <c r="AW86" s="117">
        <v>0</v>
      </c>
      <c r="AX86" s="117">
        <v>31.86</v>
      </c>
      <c r="AY86" s="117"/>
      <c r="AZ86" s="117"/>
      <c r="BA86" s="117"/>
      <c r="BB86" s="117"/>
      <c r="BC86" s="117"/>
      <c r="BD86" s="117"/>
      <c r="BE86" s="117">
        <v>0</v>
      </c>
      <c r="BF86" s="117">
        <v>0</v>
      </c>
      <c r="BG86" s="117">
        <v>0</v>
      </c>
      <c r="BH86" s="117">
        <v>0</v>
      </c>
      <c r="BI86" s="117">
        <v>0</v>
      </c>
      <c r="BJ86" s="117">
        <v>0</v>
      </c>
      <c r="BK86" s="117">
        <v>0</v>
      </c>
      <c r="BL86" s="117">
        <v>7.29</v>
      </c>
      <c r="BM86" s="117">
        <v>1.6037999999999999</v>
      </c>
      <c r="BN86" s="117">
        <v>0.17107610916666699</v>
      </c>
      <c r="BO86" s="117">
        <v>4.1470623</v>
      </c>
      <c r="BP86" s="117">
        <v>1.3847432646647599</v>
      </c>
      <c r="BQ86" s="117">
        <v>14.596681673831499</v>
      </c>
      <c r="BR86" s="117">
        <v>50.907944444444084</v>
      </c>
      <c r="BS86" s="117">
        <v>11.1997477777778</v>
      </c>
      <c r="BT86" s="117">
        <v>80.6220995569998</v>
      </c>
      <c r="BU86" s="117">
        <v>0</v>
      </c>
      <c r="BV86" s="117">
        <v>28.960002356111101</v>
      </c>
      <c r="BW86" s="117">
        <v>17.994807323324199</v>
      </c>
      <c r="BX86" s="117">
        <v>189.684601458657</v>
      </c>
      <c r="BY86" s="117">
        <v>1.22666978282167E-3</v>
      </c>
      <c r="BZ86" s="117">
        <v>0</v>
      </c>
      <c r="CA86" s="117">
        <v>0</v>
      </c>
      <c r="CB86" s="117">
        <v>1.1102993119375001E-3</v>
      </c>
      <c r="CC86" s="117">
        <v>0</v>
      </c>
      <c r="CD86" s="117">
        <v>0</v>
      </c>
      <c r="CE86" s="117">
        <v>1.16370470884169E-4</v>
      </c>
      <c r="CF86" s="117">
        <v>1.22666978282167E-3</v>
      </c>
      <c r="CG86" s="117">
        <v>0</v>
      </c>
      <c r="CH86" s="117">
        <v>0</v>
      </c>
      <c r="CI86" s="117">
        <v>0</v>
      </c>
      <c r="CJ86" s="117">
        <v>0</v>
      </c>
      <c r="CK86" s="117">
        <v>0</v>
      </c>
      <c r="CL86" s="117">
        <v>0</v>
      </c>
      <c r="CM86" s="117">
        <v>0</v>
      </c>
      <c r="CN86" s="117">
        <v>0</v>
      </c>
      <c r="CO86" s="117">
        <v>0</v>
      </c>
      <c r="CP86" s="117">
        <v>0</v>
      </c>
      <c r="CQ86" s="117">
        <v>0</v>
      </c>
      <c r="CR86" s="117">
        <v>0</v>
      </c>
      <c r="CS86" s="117">
        <v>0</v>
      </c>
      <c r="CT86" s="117">
        <v>0</v>
      </c>
      <c r="CU86" s="117">
        <v>0</v>
      </c>
      <c r="CV86" s="117">
        <v>0</v>
      </c>
      <c r="CW86" s="117">
        <v>0</v>
      </c>
      <c r="CX86" s="117">
        <v>0</v>
      </c>
      <c r="CY86" s="117">
        <v>0</v>
      </c>
      <c r="CZ86" s="117">
        <v>0</v>
      </c>
      <c r="DA86" s="117">
        <v>0</v>
      </c>
      <c r="DB86" s="117">
        <v>0</v>
      </c>
      <c r="DC86" s="117">
        <v>0</v>
      </c>
      <c r="DD86" s="117">
        <v>0</v>
      </c>
      <c r="DE86" s="117">
        <v>0</v>
      </c>
      <c r="DF86" s="117">
        <v>0</v>
      </c>
      <c r="DG86" s="117">
        <v>0</v>
      </c>
      <c r="DH86" s="117">
        <v>0</v>
      </c>
      <c r="DI86" s="117">
        <v>0</v>
      </c>
      <c r="DJ86" s="117">
        <v>0</v>
      </c>
      <c r="DK86" s="117">
        <v>0</v>
      </c>
      <c r="DL86" s="117">
        <v>0</v>
      </c>
      <c r="DM86" s="117">
        <v>0</v>
      </c>
      <c r="DN86" s="117">
        <v>0</v>
      </c>
      <c r="DO86" s="117">
        <v>0</v>
      </c>
      <c r="DP86" s="117">
        <v>0</v>
      </c>
      <c r="DQ86" s="117">
        <v>0</v>
      </c>
      <c r="DR86" s="117">
        <v>0</v>
      </c>
      <c r="DS86" s="117">
        <v>0</v>
      </c>
      <c r="DT86" s="117">
        <v>0</v>
      </c>
      <c r="DU86" s="117">
        <v>0</v>
      </c>
      <c r="DV86" s="117">
        <v>0</v>
      </c>
      <c r="DW86" s="117">
        <v>0</v>
      </c>
      <c r="DX86" s="117">
        <v>0</v>
      </c>
      <c r="DY86" s="117">
        <v>0</v>
      </c>
      <c r="DZ86" s="117">
        <v>0</v>
      </c>
      <c r="EA86" s="117">
        <v>0</v>
      </c>
      <c r="EB86" s="117">
        <v>0</v>
      </c>
      <c r="EC86" s="117">
        <v>0</v>
      </c>
      <c r="ED86" s="117">
        <v>0</v>
      </c>
      <c r="EE86" s="117">
        <v>0</v>
      </c>
      <c r="EF86" s="117">
        <v>0</v>
      </c>
      <c r="EG86" s="117">
        <v>0</v>
      </c>
      <c r="EH86" s="117">
        <v>0</v>
      </c>
      <c r="EI86" s="117">
        <v>0</v>
      </c>
      <c r="EJ86" s="117">
        <v>0</v>
      </c>
      <c r="EK86" s="117">
        <v>0</v>
      </c>
      <c r="EL86" s="117">
        <v>0</v>
      </c>
      <c r="EM86" s="117">
        <v>0</v>
      </c>
      <c r="EN86" s="117">
        <v>0</v>
      </c>
      <c r="EO86" s="117">
        <v>0</v>
      </c>
      <c r="EP86" s="117">
        <v>0</v>
      </c>
      <c r="EQ86" s="117">
        <v>0</v>
      </c>
      <c r="ER86" s="117">
        <v>0</v>
      </c>
      <c r="ES86" s="117">
        <v>0</v>
      </c>
      <c r="ET86" s="117">
        <v>0</v>
      </c>
      <c r="EU86" s="117">
        <v>0</v>
      </c>
      <c r="EV86" s="117">
        <v>0</v>
      </c>
      <c r="EW86" s="117">
        <v>0</v>
      </c>
      <c r="EX86" s="117">
        <v>0</v>
      </c>
      <c r="EY86" s="117">
        <v>0</v>
      </c>
      <c r="EZ86" s="117">
        <v>0</v>
      </c>
      <c r="FA86" s="117">
        <v>0</v>
      </c>
      <c r="FB86" s="117">
        <v>0</v>
      </c>
      <c r="FC86" s="117">
        <v>0</v>
      </c>
      <c r="FD86" s="117">
        <v>0</v>
      </c>
      <c r="FE86" s="171">
        <v>91.309807812500011</v>
      </c>
      <c r="FF86" s="194">
        <f t="shared" si="27"/>
        <v>327.47264399819164</v>
      </c>
      <c r="FG86" s="195">
        <f t="shared" si="30"/>
        <v>0</v>
      </c>
      <c r="FH86" s="196">
        <f t="shared" si="31"/>
        <v>0</v>
      </c>
      <c r="FI86" s="202">
        <f t="shared" si="32"/>
        <v>392.96717279782996</v>
      </c>
      <c r="FJ86" s="203">
        <f t="shared" si="33"/>
        <v>0</v>
      </c>
      <c r="FK86" s="204">
        <f t="shared" si="34"/>
        <v>0</v>
      </c>
      <c r="FL86" s="214">
        <v>0.05</v>
      </c>
      <c r="FM86" s="211">
        <f t="shared" si="35"/>
        <v>19.648358639891498</v>
      </c>
      <c r="FN86" s="212">
        <f t="shared" si="36"/>
        <v>0</v>
      </c>
      <c r="FO86" s="213">
        <f t="shared" si="37"/>
        <v>0</v>
      </c>
      <c r="FP86" s="219">
        <f t="shared" si="38"/>
        <v>412.61553143772147</v>
      </c>
      <c r="FQ86" s="220">
        <f t="shared" si="39"/>
        <v>0</v>
      </c>
      <c r="FR86" s="223">
        <f t="shared" si="40"/>
        <v>0</v>
      </c>
      <c r="FS86" s="228">
        <f t="shared" si="41"/>
        <v>1.9499788820308199</v>
      </c>
      <c r="FT86" s="229"/>
      <c r="FU86" s="244">
        <f t="shared" si="42"/>
        <v>1.9499788820308199</v>
      </c>
      <c r="FV86" s="245">
        <f t="shared" si="43"/>
        <v>412.61553143772147</v>
      </c>
      <c r="FW86" s="252">
        <v>1.2858000000000001</v>
      </c>
      <c r="FX86" s="257"/>
      <c r="FY86" s="261">
        <f t="shared" si="44"/>
        <v>1.5165491383036396</v>
      </c>
      <c r="FZ86" s="253"/>
      <c r="GA86" s="92"/>
      <c r="GB86" s="68" t="s">
        <v>1260</v>
      </c>
      <c r="GC86" s="85" t="s">
        <v>2362</v>
      </c>
      <c r="GD86" s="85" t="str">
        <f t="shared" si="45"/>
        <v>№2/197 від 20.02.2019</v>
      </c>
      <c r="GE86" s="85" t="s">
        <v>2440</v>
      </c>
      <c r="GF86" s="431">
        <v>1</v>
      </c>
      <c r="GG86" s="431">
        <v>3</v>
      </c>
    </row>
    <row r="87" spans="1:189" ht="15" hidden="1" customHeight="1" x14ac:dyDescent="0.25">
      <c r="A87" s="66" t="s">
        <v>180</v>
      </c>
      <c r="B87" s="155">
        <v>1</v>
      </c>
      <c r="C87" s="141">
        <f t="shared" si="28"/>
        <v>180.6</v>
      </c>
      <c r="D87" s="168">
        <v>180.6</v>
      </c>
      <c r="E87" s="168">
        <v>0</v>
      </c>
      <c r="F87" s="234"/>
      <c r="G87" s="235">
        <v>0</v>
      </c>
      <c r="H87" s="162">
        <f t="shared" si="29"/>
        <v>48.15</v>
      </c>
      <c r="I87" s="117">
        <v>0</v>
      </c>
      <c r="J87" s="117">
        <v>0</v>
      </c>
      <c r="K87" s="117">
        <v>0</v>
      </c>
      <c r="L87" s="117">
        <v>0</v>
      </c>
      <c r="M87" s="117">
        <v>0</v>
      </c>
      <c r="N87" s="117">
        <v>0</v>
      </c>
      <c r="O87" s="117">
        <v>0</v>
      </c>
      <c r="P87" s="117">
        <v>0</v>
      </c>
      <c r="Q87" s="117">
        <v>0</v>
      </c>
      <c r="R87" s="117">
        <v>0</v>
      </c>
      <c r="S87" s="117">
        <v>0</v>
      </c>
      <c r="T87" s="117">
        <v>0</v>
      </c>
      <c r="U87" s="117">
        <v>0</v>
      </c>
      <c r="V87" s="117">
        <v>0</v>
      </c>
      <c r="W87" s="117">
        <v>0</v>
      </c>
      <c r="X87" s="117">
        <v>0</v>
      </c>
      <c r="Y87" s="117">
        <v>0</v>
      </c>
      <c r="Z87" s="117">
        <v>0</v>
      </c>
      <c r="AA87" s="117">
        <v>0</v>
      </c>
      <c r="AB87" s="117">
        <v>0</v>
      </c>
      <c r="AC87" s="117">
        <v>0</v>
      </c>
      <c r="AD87" s="117">
        <v>0</v>
      </c>
      <c r="AE87" s="117">
        <v>0</v>
      </c>
      <c r="AF87" s="117">
        <v>0</v>
      </c>
      <c r="AG87" s="117">
        <v>0</v>
      </c>
      <c r="AH87" s="117">
        <v>0</v>
      </c>
      <c r="AI87" s="117">
        <v>0</v>
      </c>
      <c r="AJ87" s="117">
        <v>0</v>
      </c>
      <c r="AK87" s="117">
        <v>0</v>
      </c>
      <c r="AL87" s="117">
        <v>0</v>
      </c>
      <c r="AM87" s="117">
        <v>0</v>
      </c>
      <c r="AN87" s="117">
        <v>0</v>
      </c>
      <c r="AO87" s="117">
        <v>0</v>
      </c>
      <c r="AP87" s="117">
        <v>0</v>
      </c>
      <c r="AQ87" s="117">
        <v>0</v>
      </c>
      <c r="AR87" s="117">
        <v>0</v>
      </c>
      <c r="AS87" s="117">
        <v>0</v>
      </c>
      <c r="AT87" s="117">
        <v>0</v>
      </c>
      <c r="AU87" s="117">
        <v>0</v>
      </c>
      <c r="AV87" s="117">
        <v>0</v>
      </c>
      <c r="AW87" s="117">
        <v>0</v>
      </c>
      <c r="AX87" s="117">
        <v>48.15</v>
      </c>
      <c r="AY87" s="117"/>
      <c r="AZ87" s="117"/>
      <c r="BA87" s="117"/>
      <c r="BB87" s="117"/>
      <c r="BC87" s="117"/>
      <c r="BD87" s="117"/>
      <c r="BE87" s="117">
        <v>0</v>
      </c>
      <c r="BF87" s="117">
        <v>0</v>
      </c>
      <c r="BG87" s="117">
        <v>0</v>
      </c>
      <c r="BH87" s="117">
        <v>0</v>
      </c>
      <c r="BI87" s="117">
        <v>0</v>
      </c>
      <c r="BJ87" s="117">
        <v>0</v>
      </c>
      <c r="BK87" s="117">
        <v>0</v>
      </c>
      <c r="BL87" s="117">
        <v>5.36</v>
      </c>
      <c r="BM87" s="117">
        <v>1.1792</v>
      </c>
      <c r="BN87" s="117">
        <v>0.12937619750000001</v>
      </c>
      <c r="BO87" s="117">
        <v>3.0491432000000001</v>
      </c>
      <c r="BP87" s="117">
        <v>1.01851417005197</v>
      </c>
      <c r="BQ87" s="117">
        <v>10.736233567552</v>
      </c>
      <c r="BR87" s="117">
        <v>36.494422222221814</v>
      </c>
      <c r="BS87" s="117">
        <v>8.0287728888888807</v>
      </c>
      <c r="BT87" s="117">
        <v>45.130746784891599</v>
      </c>
      <c r="BU87" s="117">
        <v>0</v>
      </c>
      <c r="BV87" s="117">
        <v>20.760581969555499</v>
      </c>
      <c r="BW87" s="117">
        <v>11.5725462463492</v>
      </c>
      <c r="BX87" s="117">
        <v>121.987070111907</v>
      </c>
      <c r="BY87" s="117">
        <v>0</v>
      </c>
      <c r="BZ87" s="117">
        <v>0</v>
      </c>
      <c r="CA87" s="117">
        <v>0</v>
      </c>
      <c r="CB87" s="117">
        <v>0</v>
      </c>
      <c r="CC87" s="117">
        <v>0</v>
      </c>
      <c r="CD87" s="117">
        <v>0</v>
      </c>
      <c r="CE87" s="117">
        <v>0</v>
      </c>
      <c r="CF87" s="117">
        <v>0</v>
      </c>
      <c r="CG87" s="117">
        <v>0</v>
      </c>
      <c r="CH87" s="117">
        <v>0</v>
      </c>
      <c r="CI87" s="117">
        <v>0</v>
      </c>
      <c r="CJ87" s="117">
        <v>0</v>
      </c>
      <c r="CK87" s="117">
        <v>0</v>
      </c>
      <c r="CL87" s="117">
        <v>0</v>
      </c>
      <c r="CM87" s="117">
        <v>0</v>
      </c>
      <c r="CN87" s="117">
        <v>0</v>
      </c>
      <c r="CO87" s="117">
        <v>0</v>
      </c>
      <c r="CP87" s="117">
        <v>0</v>
      </c>
      <c r="CQ87" s="117">
        <v>0</v>
      </c>
      <c r="CR87" s="117">
        <v>0</v>
      </c>
      <c r="CS87" s="117">
        <v>0</v>
      </c>
      <c r="CT87" s="117">
        <v>0</v>
      </c>
      <c r="CU87" s="117">
        <v>0</v>
      </c>
      <c r="CV87" s="117">
        <v>0</v>
      </c>
      <c r="CW87" s="117">
        <v>0</v>
      </c>
      <c r="CX87" s="117">
        <v>0</v>
      </c>
      <c r="CY87" s="117">
        <v>0</v>
      </c>
      <c r="CZ87" s="117">
        <v>0</v>
      </c>
      <c r="DA87" s="117">
        <v>0</v>
      </c>
      <c r="DB87" s="117">
        <v>0</v>
      </c>
      <c r="DC87" s="117">
        <v>0</v>
      </c>
      <c r="DD87" s="117">
        <v>0</v>
      </c>
      <c r="DE87" s="117">
        <v>0</v>
      </c>
      <c r="DF87" s="117">
        <v>0</v>
      </c>
      <c r="DG87" s="117">
        <v>0</v>
      </c>
      <c r="DH87" s="117">
        <v>0</v>
      </c>
      <c r="DI87" s="117">
        <v>0</v>
      </c>
      <c r="DJ87" s="117">
        <v>0</v>
      </c>
      <c r="DK87" s="117">
        <v>0</v>
      </c>
      <c r="DL87" s="117">
        <v>0</v>
      </c>
      <c r="DM87" s="117">
        <v>0</v>
      </c>
      <c r="DN87" s="117">
        <v>0</v>
      </c>
      <c r="DO87" s="117">
        <v>0</v>
      </c>
      <c r="DP87" s="117">
        <v>0</v>
      </c>
      <c r="DQ87" s="117">
        <v>0</v>
      </c>
      <c r="DR87" s="117">
        <v>0</v>
      </c>
      <c r="DS87" s="117">
        <v>0</v>
      </c>
      <c r="DT87" s="117">
        <v>0</v>
      </c>
      <c r="DU87" s="117">
        <v>0</v>
      </c>
      <c r="DV87" s="117">
        <v>0</v>
      </c>
      <c r="DW87" s="117">
        <v>0</v>
      </c>
      <c r="DX87" s="117">
        <v>0</v>
      </c>
      <c r="DY87" s="117">
        <v>0</v>
      </c>
      <c r="DZ87" s="117">
        <v>0</v>
      </c>
      <c r="EA87" s="117">
        <v>0</v>
      </c>
      <c r="EB87" s="117">
        <v>0</v>
      </c>
      <c r="EC87" s="117">
        <v>0</v>
      </c>
      <c r="ED87" s="117">
        <v>0</v>
      </c>
      <c r="EE87" s="117">
        <v>0</v>
      </c>
      <c r="EF87" s="117">
        <v>0</v>
      </c>
      <c r="EG87" s="117">
        <v>0</v>
      </c>
      <c r="EH87" s="117">
        <v>0</v>
      </c>
      <c r="EI87" s="117">
        <v>0</v>
      </c>
      <c r="EJ87" s="117">
        <v>0</v>
      </c>
      <c r="EK87" s="117">
        <v>0</v>
      </c>
      <c r="EL87" s="117">
        <v>0</v>
      </c>
      <c r="EM87" s="117">
        <v>0</v>
      </c>
      <c r="EN87" s="117">
        <v>0</v>
      </c>
      <c r="EO87" s="117">
        <v>0</v>
      </c>
      <c r="EP87" s="117">
        <v>0</v>
      </c>
      <c r="EQ87" s="117">
        <v>0</v>
      </c>
      <c r="ER87" s="117">
        <v>0</v>
      </c>
      <c r="ES87" s="117">
        <v>0</v>
      </c>
      <c r="ET87" s="117">
        <v>0</v>
      </c>
      <c r="EU87" s="117">
        <v>0</v>
      </c>
      <c r="EV87" s="117">
        <v>0</v>
      </c>
      <c r="EW87" s="117">
        <v>0</v>
      </c>
      <c r="EX87" s="117">
        <v>0</v>
      </c>
      <c r="EY87" s="117">
        <v>0</v>
      </c>
      <c r="EZ87" s="117">
        <v>0</v>
      </c>
      <c r="FA87" s="117">
        <v>0</v>
      </c>
      <c r="FB87" s="117">
        <v>0</v>
      </c>
      <c r="FC87" s="117">
        <v>0</v>
      </c>
      <c r="FD87" s="117">
        <v>0</v>
      </c>
      <c r="FE87" s="171">
        <v>87.051260416666665</v>
      </c>
      <c r="FF87" s="194">
        <f t="shared" si="27"/>
        <v>267.92456409612566</v>
      </c>
      <c r="FG87" s="195">
        <f t="shared" si="30"/>
        <v>0</v>
      </c>
      <c r="FH87" s="196">
        <f t="shared" si="31"/>
        <v>0</v>
      </c>
      <c r="FI87" s="202">
        <f t="shared" si="32"/>
        <v>321.50947691535077</v>
      </c>
      <c r="FJ87" s="203">
        <f t="shared" si="33"/>
        <v>0</v>
      </c>
      <c r="FK87" s="204">
        <f t="shared" si="34"/>
        <v>0</v>
      </c>
      <c r="FL87" s="214">
        <v>0.05</v>
      </c>
      <c r="FM87" s="211">
        <f t="shared" si="35"/>
        <v>16.07547384576754</v>
      </c>
      <c r="FN87" s="212">
        <f t="shared" si="36"/>
        <v>0</v>
      </c>
      <c r="FO87" s="213">
        <f t="shared" si="37"/>
        <v>0</v>
      </c>
      <c r="FP87" s="219">
        <f t="shared" si="38"/>
        <v>337.58495076111831</v>
      </c>
      <c r="FQ87" s="220">
        <f t="shared" si="39"/>
        <v>0</v>
      </c>
      <c r="FR87" s="223">
        <f t="shared" si="40"/>
        <v>0</v>
      </c>
      <c r="FS87" s="228">
        <f t="shared" si="41"/>
        <v>1.8692411448566906</v>
      </c>
      <c r="FT87" s="229"/>
      <c r="FU87" s="244">
        <f t="shared" si="42"/>
        <v>1.8692411448566906</v>
      </c>
      <c r="FV87" s="245">
        <f t="shared" si="43"/>
        <v>337.58495076111831</v>
      </c>
      <c r="FW87" s="252">
        <v>1.3202</v>
      </c>
      <c r="FX87" s="257"/>
      <c r="FY87" s="261">
        <f t="shared" si="44"/>
        <v>1.4158772495505911</v>
      </c>
      <c r="FZ87" s="253"/>
      <c r="GA87" s="92"/>
      <c r="GB87" s="68" t="s">
        <v>1261</v>
      </c>
      <c r="GC87" s="85" t="s">
        <v>2362</v>
      </c>
      <c r="GD87" s="85" t="str">
        <f t="shared" si="45"/>
        <v>№2/198 від 20.02.2019</v>
      </c>
      <c r="GE87" s="85" t="s">
        <v>2441</v>
      </c>
      <c r="GF87" s="431">
        <v>1</v>
      </c>
      <c r="GG87" s="431">
        <v>3</v>
      </c>
    </row>
    <row r="88" spans="1:189" ht="15" hidden="1" customHeight="1" x14ac:dyDescent="0.25">
      <c r="A88" s="66" t="s">
        <v>181</v>
      </c>
      <c r="B88" s="155">
        <v>1</v>
      </c>
      <c r="C88" s="141">
        <f t="shared" si="28"/>
        <v>102.4</v>
      </c>
      <c r="D88" s="168">
        <v>102.4</v>
      </c>
      <c r="E88" s="168">
        <v>0</v>
      </c>
      <c r="F88" s="234"/>
      <c r="G88" s="235">
        <v>0</v>
      </c>
      <c r="H88" s="162">
        <f t="shared" si="29"/>
        <v>15.935</v>
      </c>
      <c r="I88" s="117">
        <v>0</v>
      </c>
      <c r="J88" s="117">
        <v>0</v>
      </c>
      <c r="K88" s="117">
        <v>0</v>
      </c>
      <c r="L88" s="117">
        <v>0</v>
      </c>
      <c r="M88" s="117">
        <v>0</v>
      </c>
      <c r="N88" s="117">
        <v>0</v>
      </c>
      <c r="O88" s="117">
        <v>0</v>
      </c>
      <c r="P88" s="117">
        <v>0</v>
      </c>
      <c r="Q88" s="117">
        <v>0</v>
      </c>
      <c r="R88" s="117">
        <v>0</v>
      </c>
      <c r="S88" s="117">
        <v>0</v>
      </c>
      <c r="T88" s="117">
        <v>0</v>
      </c>
      <c r="U88" s="117">
        <v>0</v>
      </c>
      <c r="V88" s="117">
        <v>0</v>
      </c>
      <c r="W88" s="117">
        <v>0</v>
      </c>
      <c r="X88" s="117">
        <v>0</v>
      </c>
      <c r="Y88" s="117">
        <v>0</v>
      </c>
      <c r="Z88" s="117">
        <v>0</v>
      </c>
      <c r="AA88" s="117">
        <v>0</v>
      </c>
      <c r="AB88" s="117">
        <v>0</v>
      </c>
      <c r="AC88" s="117">
        <v>0</v>
      </c>
      <c r="AD88" s="117">
        <v>0</v>
      </c>
      <c r="AE88" s="117">
        <v>0</v>
      </c>
      <c r="AF88" s="117">
        <v>0</v>
      </c>
      <c r="AG88" s="117">
        <v>0</v>
      </c>
      <c r="AH88" s="117">
        <v>0</v>
      </c>
      <c r="AI88" s="117">
        <v>0</v>
      </c>
      <c r="AJ88" s="117">
        <v>0</v>
      </c>
      <c r="AK88" s="117">
        <v>0</v>
      </c>
      <c r="AL88" s="117">
        <v>0</v>
      </c>
      <c r="AM88" s="117">
        <v>0</v>
      </c>
      <c r="AN88" s="117">
        <v>0</v>
      </c>
      <c r="AO88" s="117">
        <v>0</v>
      </c>
      <c r="AP88" s="117">
        <v>0</v>
      </c>
      <c r="AQ88" s="117">
        <v>0</v>
      </c>
      <c r="AR88" s="117">
        <v>0</v>
      </c>
      <c r="AS88" s="117">
        <v>0</v>
      </c>
      <c r="AT88" s="117">
        <v>0</v>
      </c>
      <c r="AU88" s="117">
        <v>0</v>
      </c>
      <c r="AV88" s="117">
        <v>0</v>
      </c>
      <c r="AW88" s="117">
        <v>0</v>
      </c>
      <c r="AX88" s="433">
        <v>15.935</v>
      </c>
      <c r="AY88" s="117"/>
      <c r="AZ88" s="117"/>
      <c r="BA88" s="117"/>
      <c r="BB88" s="117"/>
      <c r="BC88" s="117"/>
      <c r="BD88" s="117"/>
      <c r="BE88" s="117">
        <v>0</v>
      </c>
      <c r="BF88" s="117">
        <v>0</v>
      </c>
      <c r="BG88" s="117">
        <v>0</v>
      </c>
      <c r="BH88" s="117">
        <v>0</v>
      </c>
      <c r="BI88" s="117">
        <v>0</v>
      </c>
      <c r="BJ88" s="117">
        <v>0</v>
      </c>
      <c r="BK88" s="117">
        <v>0</v>
      </c>
      <c r="BL88" s="117">
        <v>5.29</v>
      </c>
      <c r="BM88" s="117">
        <v>1.1637999999999999</v>
      </c>
      <c r="BN88" s="117">
        <v>0.12487340833333301</v>
      </c>
      <c r="BO88" s="117">
        <v>3.0093223</v>
      </c>
      <c r="BP88" s="117">
        <v>1.00491783019042</v>
      </c>
      <c r="BQ88" s="117">
        <v>10.5929135385237</v>
      </c>
      <c r="BR88" s="433">
        <v>17.393768888888939</v>
      </c>
      <c r="BS88" s="433">
        <v>3.8266291555555521</v>
      </c>
      <c r="BT88" s="433">
        <v>18.181222057389999</v>
      </c>
      <c r="BU88" s="433">
        <v>0</v>
      </c>
      <c r="BV88" s="433">
        <v>9.8947933078221997</v>
      </c>
      <c r="BW88" s="433">
        <v>5.1667570894661203</v>
      </c>
      <c r="BX88" s="433">
        <v>54.46317049912281</v>
      </c>
      <c r="BY88" s="117">
        <v>0</v>
      </c>
      <c r="BZ88" s="117">
        <v>0</v>
      </c>
      <c r="CA88" s="117">
        <v>0</v>
      </c>
      <c r="CB88" s="117">
        <v>0</v>
      </c>
      <c r="CC88" s="117">
        <v>0</v>
      </c>
      <c r="CD88" s="117">
        <v>0</v>
      </c>
      <c r="CE88" s="117">
        <v>0</v>
      </c>
      <c r="CF88" s="117">
        <v>0</v>
      </c>
      <c r="CG88" s="117">
        <v>0</v>
      </c>
      <c r="CH88" s="117">
        <v>0</v>
      </c>
      <c r="CI88" s="117">
        <v>0</v>
      </c>
      <c r="CJ88" s="117">
        <v>0</v>
      </c>
      <c r="CK88" s="117">
        <v>0</v>
      </c>
      <c r="CL88" s="117">
        <v>0</v>
      </c>
      <c r="CM88" s="117">
        <v>0</v>
      </c>
      <c r="CN88" s="117">
        <v>0</v>
      </c>
      <c r="CO88" s="117">
        <v>0</v>
      </c>
      <c r="CP88" s="117">
        <v>0</v>
      </c>
      <c r="CQ88" s="117">
        <v>0</v>
      </c>
      <c r="CR88" s="117">
        <v>0</v>
      </c>
      <c r="CS88" s="117">
        <v>0</v>
      </c>
      <c r="CT88" s="117">
        <v>0</v>
      </c>
      <c r="CU88" s="117">
        <v>0</v>
      </c>
      <c r="CV88" s="117">
        <v>0</v>
      </c>
      <c r="CW88" s="117">
        <v>0</v>
      </c>
      <c r="CX88" s="117">
        <v>0</v>
      </c>
      <c r="CY88" s="117">
        <v>0</v>
      </c>
      <c r="CZ88" s="117">
        <v>0</v>
      </c>
      <c r="DA88" s="117">
        <v>0</v>
      </c>
      <c r="DB88" s="117">
        <v>0</v>
      </c>
      <c r="DC88" s="117">
        <v>0</v>
      </c>
      <c r="DD88" s="117">
        <v>0</v>
      </c>
      <c r="DE88" s="117">
        <v>0</v>
      </c>
      <c r="DF88" s="117">
        <v>0</v>
      </c>
      <c r="DG88" s="117">
        <v>0</v>
      </c>
      <c r="DH88" s="117">
        <v>0</v>
      </c>
      <c r="DI88" s="117">
        <v>0</v>
      </c>
      <c r="DJ88" s="117">
        <v>0</v>
      </c>
      <c r="DK88" s="117">
        <v>0</v>
      </c>
      <c r="DL88" s="117">
        <v>0</v>
      </c>
      <c r="DM88" s="117">
        <v>0</v>
      </c>
      <c r="DN88" s="117">
        <v>0</v>
      </c>
      <c r="DO88" s="117">
        <v>0</v>
      </c>
      <c r="DP88" s="117">
        <v>0</v>
      </c>
      <c r="DQ88" s="117">
        <v>0</v>
      </c>
      <c r="DR88" s="117">
        <v>0</v>
      </c>
      <c r="DS88" s="117">
        <v>0</v>
      </c>
      <c r="DT88" s="117">
        <v>0</v>
      </c>
      <c r="DU88" s="117">
        <v>0</v>
      </c>
      <c r="DV88" s="117">
        <v>0</v>
      </c>
      <c r="DW88" s="117">
        <v>0</v>
      </c>
      <c r="DX88" s="117">
        <v>0</v>
      </c>
      <c r="DY88" s="117">
        <v>0</v>
      </c>
      <c r="DZ88" s="117">
        <v>0</v>
      </c>
      <c r="EA88" s="117">
        <v>0</v>
      </c>
      <c r="EB88" s="117">
        <v>0</v>
      </c>
      <c r="EC88" s="117">
        <v>0</v>
      </c>
      <c r="ED88" s="117">
        <v>0</v>
      </c>
      <c r="EE88" s="117">
        <v>0</v>
      </c>
      <c r="EF88" s="117">
        <v>0</v>
      </c>
      <c r="EG88" s="117">
        <v>0</v>
      </c>
      <c r="EH88" s="117">
        <v>0</v>
      </c>
      <c r="EI88" s="117">
        <v>0</v>
      </c>
      <c r="EJ88" s="117">
        <v>0</v>
      </c>
      <c r="EK88" s="117">
        <v>0</v>
      </c>
      <c r="EL88" s="117">
        <v>0</v>
      </c>
      <c r="EM88" s="117">
        <v>0</v>
      </c>
      <c r="EN88" s="117">
        <v>0</v>
      </c>
      <c r="EO88" s="117">
        <v>0</v>
      </c>
      <c r="EP88" s="117">
        <v>0</v>
      </c>
      <c r="EQ88" s="117">
        <v>0</v>
      </c>
      <c r="ER88" s="117">
        <v>0</v>
      </c>
      <c r="ES88" s="117">
        <v>0</v>
      </c>
      <c r="ET88" s="117">
        <v>0</v>
      </c>
      <c r="EU88" s="117">
        <v>0</v>
      </c>
      <c r="EV88" s="117">
        <v>0</v>
      </c>
      <c r="EW88" s="117">
        <v>0</v>
      </c>
      <c r="EX88" s="117">
        <v>0</v>
      </c>
      <c r="EY88" s="117">
        <v>0</v>
      </c>
      <c r="EZ88" s="117">
        <v>0</v>
      </c>
      <c r="FA88" s="117">
        <v>0</v>
      </c>
      <c r="FB88" s="117">
        <v>0</v>
      </c>
      <c r="FC88" s="117">
        <v>0</v>
      </c>
      <c r="FD88" s="117">
        <v>0</v>
      </c>
      <c r="FE88" s="171">
        <v>143.59464791666667</v>
      </c>
      <c r="FF88" s="194">
        <f t="shared" si="27"/>
        <v>224.58573195431319</v>
      </c>
      <c r="FG88" s="195">
        <f t="shared" si="30"/>
        <v>0</v>
      </c>
      <c r="FH88" s="196">
        <f t="shared" si="31"/>
        <v>0</v>
      </c>
      <c r="FI88" s="202">
        <f t="shared" si="32"/>
        <v>269.50287834517582</v>
      </c>
      <c r="FJ88" s="203">
        <f t="shared" si="33"/>
        <v>0</v>
      </c>
      <c r="FK88" s="204">
        <f t="shared" si="34"/>
        <v>0</v>
      </c>
      <c r="FL88" s="214">
        <v>0.05</v>
      </c>
      <c r="FM88" s="211">
        <f t="shared" si="35"/>
        <v>13.475143917258791</v>
      </c>
      <c r="FN88" s="212">
        <f t="shared" si="36"/>
        <v>0</v>
      </c>
      <c r="FO88" s="213">
        <f t="shared" si="37"/>
        <v>0</v>
      </c>
      <c r="FP88" s="219">
        <f t="shared" si="38"/>
        <v>282.97802226243459</v>
      </c>
      <c r="FQ88" s="220">
        <f t="shared" si="39"/>
        <v>0</v>
      </c>
      <c r="FR88" s="223">
        <f t="shared" si="40"/>
        <v>0</v>
      </c>
      <c r="FS88" s="228">
        <f t="shared" si="41"/>
        <v>2.7634572486565876</v>
      </c>
      <c r="FT88" s="229"/>
      <c r="FU88" s="244">
        <f t="shared" si="42"/>
        <v>2.7634572486565876</v>
      </c>
      <c r="FV88" s="245">
        <f t="shared" si="43"/>
        <v>282.97802226243459</v>
      </c>
      <c r="FW88" s="252">
        <v>1.6575</v>
      </c>
      <c r="FX88" s="257"/>
      <c r="FY88" s="261">
        <f t="shared" si="44"/>
        <v>1.667244192251335</v>
      </c>
      <c r="FZ88" s="253"/>
      <c r="GA88" s="92"/>
      <c r="GB88" s="68" t="s">
        <v>1262</v>
      </c>
      <c r="GC88" s="85" t="s">
        <v>2362</v>
      </c>
      <c r="GD88" s="85" t="str">
        <f t="shared" si="45"/>
        <v>№2/199 від 20.02.2019</v>
      </c>
      <c r="GE88" s="85" t="s">
        <v>2442</v>
      </c>
      <c r="GF88" s="431">
        <v>1</v>
      </c>
      <c r="GG88" s="431">
        <v>3</v>
      </c>
    </row>
    <row r="89" spans="1:189" ht="15" hidden="1" customHeight="1" x14ac:dyDescent="0.25">
      <c r="A89" s="66" t="s">
        <v>182</v>
      </c>
      <c r="B89" s="155">
        <v>1</v>
      </c>
      <c r="C89" s="141">
        <f t="shared" si="28"/>
        <v>180.22</v>
      </c>
      <c r="D89" s="168">
        <v>180.22</v>
      </c>
      <c r="E89" s="168">
        <v>0</v>
      </c>
      <c r="F89" s="234"/>
      <c r="G89" s="235">
        <v>0</v>
      </c>
      <c r="H89" s="162">
        <f t="shared" si="29"/>
        <v>32.880000000000003</v>
      </c>
      <c r="I89" s="117">
        <v>0</v>
      </c>
      <c r="J89" s="117">
        <v>0</v>
      </c>
      <c r="K89" s="117">
        <v>0</v>
      </c>
      <c r="L89" s="117">
        <v>0</v>
      </c>
      <c r="M89" s="117">
        <v>0</v>
      </c>
      <c r="N89" s="117">
        <v>0</v>
      </c>
      <c r="O89" s="117">
        <v>0</v>
      </c>
      <c r="P89" s="117">
        <v>0</v>
      </c>
      <c r="Q89" s="117">
        <v>0</v>
      </c>
      <c r="R89" s="117">
        <v>0</v>
      </c>
      <c r="S89" s="117">
        <v>0</v>
      </c>
      <c r="T89" s="117">
        <v>0</v>
      </c>
      <c r="U89" s="117">
        <v>0</v>
      </c>
      <c r="V89" s="117">
        <v>0</v>
      </c>
      <c r="W89" s="117">
        <v>0</v>
      </c>
      <c r="X89" s="117">
        <v>0</v>
      </c>
      <c r="Y89" s="117">
        <v>0</v>
      </c>
      <c r="Z89" s="117">
        <v>0</v>
      </c>
      <c r="AA89" s="117">
        <v>0</v>
      </c>
      <c r="AB89" s="117">
        <v>0</v>
      </c>
      <c r="AC89" s="117">
        <v>0</v>
      </c>
      <c r="AD89" s="117">
        <v>0</v>
      </c>
      <c r="AE89" s="117">
        <v>0</v>
      </c>
      <c r="AF89" s="117">
        <v>0</v>
      </c>
      <c r="AG89" s="117">
        <v>0</v>
      </c>
      <c r="AH89" s="117">
        <v>0</v>
      </c>
      <c r="AI89" s="117">
        <v>0</v>
      </c>
      <c r="AJ89" s="117">
        <v>0</v>
      </c>
      <c r="AK89" s="117">
        <v>0</v>
      </c>
      <c r="AL89" s="117">
        <v>0</v>
      </c>
      <c r="AM89" s="117">
        <v>0</v>
      </c>
      <c r="AN89" s="117">
        <v>0</v>
      </c>
      <c r="AO89" s="117">
        <v>0</v>
      </c>
      <c r="AP89" s="117">
        <v>0</v>
      </c>
      <c r="AQ89" s="117">
        <v>0</v>
      </c>
      <c r="AR89" s="117">
        <v>0</v>
      </c>
      <c r="AS89" s="117">
        <v>0</v>
      </c>
      <c r="AT89" s="117">
        <v>0</v>
      </c>
      <c r="AU89" s="117">
        <v>0</v>
      </c>
      <c r="AV89" s="117">
        <v>0</v>
      </c>
      <c r="AW89" s="117">
        <v>0</v>
      </c>
      <c r="AX89" s="117">
        <v>32.880000000000003</v>
      </c>
      <c r="AY89" s="117"/>
      <c r="AZ89" s="117"/>
      <c r="BA89" s="117"/>
      <c r="BB89" s="117"/>
      <c r="BC89" s="117"/>
      <c r="BD89" s="117"/>
      <c r="BE89" s="117">
        <v>0</v>
      </c>
      <c r="BF89" s="117">
        <v>0</v>
      </c>
      <c r="BG89" s="117">
        <v>0</v>
      </c>
      <c r="BH89" s="117">
        <v>0</v>
      </c>
      <c r="BI89" s="117">
        <v>0</v>
      </c>
      <c r="BJ89" s="117">
        <v>0</v>
      </c>
      <c r="BK89" s="117">
        <v>0</v>
      </c>
      <c r="BL89" s="117">
        <v>6.39</v>
      </c>
      <c r="BM89" s="117">
        <v>1.4057999999999999</v>
      </c>
      <c r="BN89" s="117">
        <v>0.1530223775</v>
      </c>
      <c r="BO89" s="117">
        <v>3.6350793000000001</v>
      </c>
      <c r="BP89" s="117">
        <v>1.21410873481878</v>
      </c>
      <c r="BQ89" s="117">
        <v>12.798010412318799</v>
      </c>
      <c r="BR89" s="117">
        <v>52.637815555555214</v>
      </c>
      <c r="BS89" s="117">
        <v>11.5803194222222</v>
      </c>
      <c r="BT89" s="117">
        <v>61.835300806141497</v>
      </c>
      <c r="BU89" s="117">
        <v>0</v>
      </c>
      <c r="BV89" s="117">
        <v>29.944074135088901</v>
      </c>
      <c r="BW89" s="117">
        <v>16.3500990146112</v>
      </c>
      <c r="BX89" s="117">
        <v>172.347608933619</v>
      </c>
      <c r="BY89" s="117">
        <v>0</v>
      </c>
      <c r="BZ89" s="117">
        <v>0</v>
      </c>
      <c r="CA89" s="117">
        <v>0</v>
      </c>
      <c r="CB89" s="117">
        <v>0</v>
      </c>
      <c r="CC89" s="117">
        <v>0</v>
      </c>
      <c r="CD89" s="117">
        <v>0</v>
      </c>
      <c r="CE89" s="117">
        <v>0</v>
      </c>
      <c r="CF89" s="117">
        <v>0</v>
      </c>
      <c r="CG89" s="117">
        <v>0</v>
      </c>
      <c r="CH89" s="117">
        <v>0</v>
      </c>
      <c r="CI89" s="117">
        <v>0</v>
      </c>
      <c r="CJ89" s="117">
        <v>0</v>
      </c>
      <c r="CK89" s="117">
        <v>0</v>
      </c>
      <c r="CL89" s="117">
        <v>0</v>
      </c>
      <c r="CM89" s="117">
        <v>0</v>
      </c>
      <c r="CN89" s="117">
        <v>0</v>
      </c>
      <c r="CO89" s="117">
        <v>0</v>
      </c>
      <c r="CP89" s="117">
        <v>0</v>
      </c>
      <c r="CQ89" s="117">
        <v>0</v>
      </c>
      <c r="CR89" s="117">
        <v>0</v>
      </c>
      <c r="CS89" s="117">
        <v>0</v>
      </c>
      <c r="CT89" s="117">
        <v>0</v>
      </c>
      <c r="CU89" s="117">
        <v>0</v>
      </c>
      <c r="CV89" s="117">
        <v>0</v>
      </c>
      <c r="CW89" s="117">
        <v>0</v>
      </c>
      <c r="CX89" s="117">
        <v>0</v>
      </c>
      <c r="CY89" s="117">
        <v>0</v>
      </c>
      <c r="CZ89" s="117">
        <v>0</v>
      </c>
      <c r="DA89" s="117">
        <v>0</v>
      </c>
      <c r="DB89" s="117">
        <v>0</v>
      </c>
      <c r="DC89" s="117">
        <v>0</v>
      </c>
      <c r="DD89" s="117">
        <v>0</v>
      </c>
      <c r="DE89" s="117">
        <v>0</v>
      </c>
      <c r="DF89" s="117">
        <v>0</v>
      </c>
      <c r="DG89" s="117">
        <v>0</v>
      </c>
      <c r="DH89" s="117">
        <v>0</v>
      </c>
      <c r="DI89" s="117">
        <v>0</v>
      </c>
      <c r="DJ89" s="117">
        <v>0</v>
      </c>
      <c r="DK89" s="117">
        <v>0</v>
      </c>
      <c r="DL89" s="117">
        <v>0</v>
      </c>
      <c r="DM89" s="117">
        <v>0</v>
      </c>
      <c r="DN89" s="117">
        <v>0</v>
      </c>
      <c r="DO89" s="117">
        <v>0</v>
      </c>
      <c r="DP89" s="117">
        <v>0</v>
      </c>
      <c r="DQ89" s="117">
        <v>0</v>
      </c>
      <c r="DR89" s="117">
        <v>0</v>
      </c>
      <c r="DS89" s="117">
        <v>0</v>
      </c>
      <c r="DT89" s="117">
        <v>0</v>
      </c>
      <c r="DU89" s="117">
        <v>0</v>
      </c>
      <c r="DV89" s="117">
        <v>0</v>
      </c>
      <c r="DW89" s="117">
        <v>0</v>
      </c>
      <c r="DX89" s="117">
        <v>0</v>
      </c>
      <c r="DY89" s="117">
        <v>0</v>
      </c>
      <c r="DZ89" s="117">
        <v>0</v>
      </c>
      <c r="EA89" s="117">
        <v>0</v>
      </c>
      <c r="EB89" s="117">
        <v>0</v>
      </c>
      <c r="EC89" s="117">
        <v>0</v>
      </c>
      <c r="ED89" s="117">
        <v>0</v>
      </c>
      <c r="EE89" s="117">
        <v>0</v>
      </c>
      <c r="EF89" s="117">
        <v>0</v>
      </c>
      <c r="EG89" s="117">
        <v>0</v>
      </c>
      <c r="EH89" s="117">
        <v>0</v>
      </c>
      <c r="EI89" s="117">
        <v>0</v>
      </c>
      <c r="EJ89" s="117">
        <v>0</v>
      </c>
      <c r="EK89" s="117">
        <v>0</v>
      </c>
      <c r="EL89" s="117">
        <v>0</v>
      </c>
      <c r="EM89" s="117">
        <v>0</v>
      </c>
      <c r="EN89" s="117">
        <v>0</v>
      </c>
      <c r="EO89" s="117">
        <v>0</v>
      </c>
      <c r="EP89" s="117">
        <v>0</v>
      </c>
      <c r="EQ89" s="117">
        <v>0</v>
      </c>
      <c r="ER89" s="117">
        <v>0</v>
      </c>
      <c r="ES89" s="117">
        <v>0</v>
      </c>
      <c r="ET89" s="117">
        <v>0</v>
      </c>
      <c r="EU89" s="117">
        <v>0</v>
      </c>
      <c r="EV89" s="117">
        <v>0</v>
      </c>
      <c r="EW89" s="117">
        <v>0</v>
      </c>
      <c r="EX89" s="117">
        <v>0</v>
      </c>
      <c r="EY89" s="117">
        <v>0</v>
      </c>
      <c r="EZ89" s="117">
        <v>0</v>
      </c>
      <c r="FA89" s="117">
        <v>0</v>
      </c>
      <c r="FB89" s="117">
        <v>0</v>
      </c>
      <c r="FC89" s="117">
        <v>0</v>
      </c>
      <c r="FD89" s="117">
        <v>0</v>
      </c>
      <c r="FE89" s="171">
        <v>88.009622916666672</v>
      </c>
      <c r="FF89" s="194">
        <f t="shared" si="27"/>
        <v>306.03524226260447</v>
      </c>
      <c r="FG89" s="195">
        <f t="shared" si="30"/>
        <v>0</v>
      </c>
      <c r="FH89" s="196">
        <f t="shared" si="31"/>
        <v>0</v>
      </c>
      <c r="FI89" s="202">
        <f t="shared" si="32"/>
        <v>367.24229071512536</v>
      </c>
      <c r="FJ89" s="203">
        <f t="shared" si="33"/>
        <v>0</v>
      </c>
      <c r="FK89" s="204">
        <f t="shared" si="34"/>
        <v>0</v>
      </c>
      <c r="FL89" s="214">
        <v>0.05</v>
      </c>
      <c r="FM89" s="211">
        <f t="shared" si="35"/>
        <v>18.36211453575627</v>
      </c>
      <c r="FN89" s="212">
        <f t="shared" si="36"/>
        <v>0</v>
      </c>
      <c r="FO89" s="213">
        <f t="shared" si="37"/>
        <v>0</v>
      </c>
      <c r="FP89" s="219">
        <f t="shared" si="38"/>
        <v>385.60440525088165</v>
      </c>
      <c r="FQ89" s="220">
        <f t="shared" si="39"/>
        <v>0</v>
      </c>
      <c r="FR89" s="223">
        <f t="shared" si="40"/>
        <v>0</v>
      </c>
      <c r="FS89" s="228">
        <f t="shared" si="41"/>
        <v>2.1396315905608794</v>
      </c>
      <c r="FT89" s="229"/>
      <c r="FU89" s="244">
        <f t="shared" si="42"/>
        <v>2.1396315905608794</v>
      </c>
      <c r="FV89" s="245">
        <f t="shared" si="43"/>
        <v>385.60440525088165</v>
      </c>
      <c r="FW89" s="252">
        <v>1.4292</v>
      </c>
      <c r="FX89" s="257"/>
      <c r="FY89" s="261">
        <f t="shared" si="44"/>
        <v>1.4970833966980683</v>
      </c>
      <c r="FZ89" s="253"/>
      <c r="GA89" s="92"/>
      <c r="GB89" s="68" t="s">
        <v>1263</v>
      </c>
      <c r="GC89" s="85" t="s">
        <v>2362</v>
      </c>
      <c r="GD89" s="85" t="str">
        <f t="shared" si="45"/>
        <v>№2/200 від 20.02.2019</v>
      </c>
      <c r="GE89" s="85" t="s">
        <v>2443</v>
      </c>
      <c r="GF89" s="431">
        <v>1</v>
      </c>
      <c r="GG89" s="431">
        <v>3</v>
      </c>
    </row>
    <row r="90" spans="1:189" ht="15" hidden="1" customHeight="1" x14ac:dyDescent="0.25">
      <c r="A90" s="66" t="s">
        <v>183</v>
      </c>
      <c r="B90" s="155">
        <v>1</v>
      </c>
      <c r="C90" s="141">
        <f t="shared" si="28"/>
        <v>329.7</v>
      </c>
      <c r="D90" s="168">
        <v>278.3</v>
      </c>
      <c r="E90" s="168">
        <v>0</v>
      </c>
      <c r="F90" s="234"/>
      <c r="G90" s="235">
        <v>51.4</v>
      </c>
      <c r="H90" s="162">
        <f t="shared" si="29"/>
        <v>63.19</v>
      </c>
      <c r="I90" s="117">
        <v>0</v>
      </c>
      <c r="J90" s="117">
        <v>0</v>
      </c>
      <c r="K90" s="117">
        <v>0</v>
      </c>
      <c r="L90" s="117">
        <v>0</v>
      </c>
      <c r="M90" s="117">
        <v>0</v>
      </c>
      <c r="N90" s="117">
        <v>0</v>
      </c>
      <c r="O90" s="117">
        <v>0</v>
      </c>
      <c r="P90" s="117">
        <v>0</v>
      </c>
      <c r="Q90" s="117">
        <v>0</v>
      </c>
      <c r="R90" s="117">
        <v>0</v>
      </c>
      <c r="S90" s="117">
        <v>0</v>
      </c>
      <c r="T90" s="117">
        <v>0</v>
      </c>
      <c r="U90" s="117">
        <v>0</v>
      </c>
      <c r="V90" s="117">
        <v>0</v>
      </c>
      <c r="W90" s="117">
        <v>0</v>
      </c>
      <c r="X90" s="117">
        <v>0</v>
      </c>
      <c r="Y90" s="117">
        <v>0</v>
      </c>
      <c r="Z90" s="117">
        <v>0</v>
      </c>
      <c r="AA90" s="117">
        <v>0</v>
      </c>
      <c r="AB90" s="117">
        <v>0</v>
      </c>
      <c r="AC90" s="117">
        <v>0</v>
      </c>
      <c r="AD90" s="117">
        <v>0</v>
      </c>
      <c r="AE90" s="117">
        <v>0</v>
      </c>
      <c r="AF90" s="117">
        <v>0</v>
      </c>
      <c r="AG90" s="117">
        <v>0</v>
      </c>
      <c r="AH90" s="117">
        <v>0</v>
      </c>
      <c r="AI90" s="117">
        <v>0</v>
      </c>
      <c r="AJ90" s="117">
        <v>0</v>
      </c>
      <c r="AK90" s="117">
        <v>0</v>
      </c>
      <c r="AL90" s="117">
        <v>0</v>
      </c>
      <c r="AM90" s="117">
        <v>0</v>
      </c>
      <c r="AN90" s="117">
        <v>0</v>
      </c>
      <c r="AO90" s="117">
        <v>0</v>
      </c>
      <c r="AP90" s="117">
        <v>0</v>
      </c>
      <c r="AQ90" s="117">
        <v>0</v>
      </c>
      <c r="AR90" s="117">
        <v>0</v>
      </c>
      <c r="AS90" s="117">
        <v>0</v>
      </c>
      <c r="AT90" s="117">
        <v>0</v>
      </c>
      <c r="AU90" s="117">
        <v>0</v>
      </c>
      <c r="AV90" s="117">
        <v>0</v>
      </c>
      <c r="AW90" s="117">
        <v>0</v>
      </c>
      <c r="AX90" s="117">
        <v>63.19</v>
      </c>
      <c r="AY90" s="117"/>
      <c r="AZ90" s="117"/>
      <c r="BA90" s="117"/>
      <c r="BB90" s="117"/>
      <c r="BC90" s="117"/>
      <c r="BD90" s="117"/>
      <c r="BE90" s="117">
        <v>0</v>
      </c>
      <c r="BF90" s="117">
        <v>0</v>
      </c>
      <c r="BG90" s="117">
        <v>0</v>
      </c>
      <c r="BH90" s="117">
        <v>0</v>
      </c>
      <c r="BI90" s="117">
        <v>0</v>
      </c>
      <c r="BJ90" s="117">
        <v>0</v>
      </c>
      <c r="BK90" s="117">
        <v>0</v>
      </c>
      <c r="BL90" s="117">
        <v>8.33</v>
      </c>
      <c r="BM90" s="117">
        <v>1.8326</v>
      </c>
      <c r="BN90" s="117">
        <v>0.193361228333334</v>
      </c>
      <c r="BO90" s="117">
        <v>4.7386870999999999</v>
      </c>
      <c r="BP90" s="117">
        <v>1.58207009129261</v>
      </c>
      <c r="BQ90" s="117">
        <v>16.6767184196259</v>
      </c>
      <c r="BR90" s="117">
        <v>48.891757777777926</v>
      </c>
      <c r="BS90" s="117">
        <v>10.7561867111111</v>
      </c>
      <c r="BT90" s="117">
        <v>54.453184785916498</v>
      </c>
      <c r="BU90" s="117">
        <v>0</v>
      </c>
      <c r="BV90" s="117">
        <v>27.813054247044398</v>
      </c>
      <c r="BW90" s="117">
        <v>14.874025574925099</v>
      </c>
      <c r="BX90" s="117">
        <v>156.78820909677501</v>
      </c>
      <c r="BY90" s="117">
        <v>0</v>
      </c>
      <c r="BZ90" s="117">
        <v>0</v>
      </c>
      <c r="CA90" s="117">
        <v>0</v>
      </c>
      <c r="CB90" s="117">
        <v>0</v>
      </c>
      <c r="CC90" s="117">
        <v>0</v>
      </c>
      <c r="CD90" s="117">
        <v>0</v>
      </c>
      <c r="CE90" s="117">
        <v>0</v>
      </c>
      <c r="CF90" s="117">
        <v>0</v>
      </c>
      <c r="CG90" s="117">
        <v>0</v>
      </c>
      <c r="CH90" s="117">
        <v>0</v>
      </c>
      <c r="CI90" s="117">
        <v>0</v>
      </c>
      <c r="CJ90" s="117">
        <v>0</v>
      </c>
      <c r="CK90" s="117">
        <v>0</v>
      </c>
      <c r="CL90" s="117">
        <v>0</v>
      </c>
      <c r="CM90" s="117">
        <v>0</v>
      </c>
      <c r="CN90" s="117">
        <v>0</v>
      </c>
      <c r="CO90" s="117">
        <v>0</v>
      </c>
      <c r="CP90" s="117">
        <v>0</v>
      </c>
      <c r="CQ90" s="117">
        <v>0</v>
      </c>
      <c r="CR90" s="117">
        <v>0</v>
      </c>
      <c r="CS90" s="117">
        <v>0</v>
      </c>
      <c r="CT90" s="117">
        <v>0</v>
      </c>
      <c r="CU90" s="117">
        <v>0</v>
      </c>
      <c r="CV90" s="117">
        <v>0</v>
      </c>
      <c r="CW90" s="117">
        <v>0</v>
      </c>
      <c r="CX90" s="117">
        <v>0</v>
      </c>
      <c r="CY90" s="117">
        <v>0</v>
      </c>
      <c r="CZ90" s="117">
        <v>0</v>
      </c>
      <c r="DA90" s="117">
        <v>0</v>
      </c>
      <c r="DB90" s="117">
        <v>0</v>
      </c>
      <c r="DC90" s="117">
        <v>0</v>
      </c>
      <c r="DD90" s="117">
        <v>0</v>
      </c>
      <c r="DE90" s="117">
        <v>0</v>
      </c>
      <c r="DF90" s="117">
        <v>0</v>
      </c>
      <c r="DG90" s="117">
        <v>0</v>
      </c>
      <c r="DH90" s="117">
        <v>0</v>
      </c>
      <c r="DI90" s="117">
        <v>0</v>
      </c>
      <c r="DJ90" s="117">
        <v>0</v>
      </c>
      <c r="DK90" s="117">
        <v>0</v>
      </c>
      <c r="DL90" s="117">
        <v>0</v>
      </c>
      <c r="DM90" s="117">
        <v>0</v>
      </c>
      <c r="DN90" s="117">
        <v>0</v>
      </c>
      <c r="DO90" s="117">
        <v>0</v>
      </c>
      <c r="DP90" s="117">
        <v>0</v>
      </c>
      <c r="DQ90" s="117">
        <v>0</v>
      </c>
      <c r="DR90" s="117">
        <v>0</v>
      </c>
      <c r="DS90" s="117">
        <v>0</v>
      </c>
      <c r="DT90" s="117">
        <v>0</v>
      </c>
      <c r="DU90" s="117">
        <v>0</v>
      </c>
      <c r="DV90" s="117">
        <v>0</v>
      </c>
      <c r="DW90" s="117">
        <v>0</v>
      </c>
      <c r="DX90" s="117">
        <v>0</v>
      </c>
      <c r="DY90" s="117">
        <v>0</v>
      </c>
      <c r="DZ90" s="117">
        <v>0</v>
      </c>
      <c r="EA90" s="117">
        <v>0</v>
      </c>
      <c r="EB90" s="117">
        <v>0</v>
      </c>
      <c r="EC90" s="117">
        <v>0</v>
      </c>
      <c r="ED90" s="117">
        <v>0</v>
      </c>
      <c r="EE90" s="117">
        <v>0</v>
      </c>
      <c r="EF90" s="117">
        <v>0</v>
      </c>
      <c r="EG90" s="117">
        <v>0</v>
      </c>
      <c r="EH90" s="117">
        <v>0</v>
      </c>
      <c r="EI90" s="117">
        <v>0</v>
      </c>
      <c r="EJ90" s="117">
        <v>0</v>
      </c>
      <c r="EK90" s="117">
        <v>0</v>
      </c>
      <c r="EL90" s="117">
        <v>0</v>
      </c>
      <c r="EM90" s="117">
        <v>0</v>
      </c>
      <c r="EN90" s="117">
        <v>0</v>
      </c>
      <c r="EO90" s="117">
        <v>0</v>
      </c>
      <c r="EP90" s="117">
        <v>0</v>
      </c>
      <c r="EQ90" s="117">
        <v>0</v>
      </c>
      <c r="ER90" s="117">
        <v>0</v>
      </c>
      <c r="ES90" s="117">
        <v>0</v>
      </c>
      <c r="ET90" s="117">
        <v>0</v>
      </c>
      <c r="EU90" s="117">
        <v>0</v>
      </c>
      <c r="EV90" s="117">
        <v>0</v>
      </c>
      <c r="EW90" s="117">
        <v>0</v>
      </c>
      <c r="EX90" s="117">
        <v>0</v>
      </c>
      <c r="EY90" s="117">
        <v>0</v>
      </c>
      <c r="EZ90" s="117">
        <v>0</v>
      </c>
      <c r="FA90" s="117">
        <v>0</v>
      </c>
      <c r="FB90" s="117">
        <v>0</v>
      </c>
      <c r="FC90" s="117">
        <v>0</v>
      </c>
      <c r="FD90" s="117">
        <v>0</v>
      </c>
      <c r="FE90" s="439">
        <v>135.94999999999999</v>
      </c>
      <c r="FF90" s="194">
        <f t="shared" si="27"/>
        <v>372.60492751640089</v>
      </c>
      <c r="FG90" s="195">
        <f t="shared" si="30"/>
        <v>0</v>
      </c>
      <c r="FH90" s="196">
        <f t="shared" si="31"/>
        <v>0</v>
      </c>
      <c r="FI90" s="202">
        <f t="shared" si="32"/>
        <v>447.12591301968104</v>
      </c>
      <c r="FJ90" s="203">
        <f t="shared" si="33"/>
        <v>0</v>
      </c>
      <c r="FK90" s="204">
        <f t="shared" si="34"/>
        <v>0</v>
      </c>
      <c r="FL90" s="214">
        <v>0.05</v>
      </c>
      <c r="FM90" s="211">
        <f t="shared" si="35"/>
        <v>22.356295650984052</v>
      </c>
      <c r="FN90" s="212">
        <f t="shared" si="36"/>
        <v>0</v>
      </c>
      <c r="FO90" s="213">
        <f t="shared" si="37"/>
        <v>0</v>
      </c>
      <c r="FP90" s="219">
        <f t="shared" si="38"/>
        <v>469.4822086706651</v>
      </c>
      <c r="FQ90" s="220">
        <f t="shared" si="39"/>
        <v>0</v>
      </c>
      <c r="FR90" s="223">
        <f t="shared" si="40"/>
        <v>0</v>
      </c>
      <c r="FS90" s="228">
        <f t="shared" si="41"/>
        <v>1.423967875858857</v>
      </c>
      <c r="FT90" s="229"/>
      <c r="FU90" s="244">
        <f t="shared" si="42"/>
        <v>1.423967875858857</v>
      </c>
      <c r="FV90" s="245">
        <f t="shared" si="43"/>
        <v>469.48220867066516</v>
      </c>
      <c r="FW90" s="252">
        <v>1.1338999999999999</v>
      </c>
      <c r="FX90" s="257"/>
      <c r="FY90" s="261">
        <f t="shared" si="44"/>
        <v>1.2558143362367555</v>
      </c>
      <c r="FZ90" s="253"/>
      <c r="GA90" s="92"/>
      <c r="GB90" s="68" t="s">
        <v>1264</v>
      </c>
      <c r="GC90" s="85" t="s">
        <v>2362</v>
      </c>
      <c r="GD90" s="85" t="str">
        <f t="shared" si="45"/>
        <v>№2/201 від 20.02.2019</v>
      </c>
      <c r="GE90" s="85" t="s">
        <v>2444</v>
      </c>
      <c r="GF90" s="431">
        <v>1</v>
      </c>
      <c r="GG90" s="431">
        <v>3</v>
      </c>
    </row>
    <row r="91" spans="1:189" ht="15" hidden="1" customHeight="1" x14ac:dyDescent="0.25">
      <c r="A91" s="66" t="s">
        <v>184</v>
      </c>
      <c r="B91" s="155">
        <v>1</v>
      </c>
      <c r="C91" s="141">
        <f t="shared" si="28"/>
        <v>151.80000000000001</v>
      </c>
      <c r="D91" s="168">
        <v>151.80000000000001</v>
      </c>
      <c r="E91" s="168">
        <v>0</v>
      </c>
      <c r="F91" s="234"/>
      <c r="G91" s="235">
        <v>0</v>
      </c>
      <c r="H91" s="162">
        <f t="shared" si="29"/>
        <v>19.34</v>
      </c>
      <c r="I91" s="117">
        <v>0</v>
      </c>
      <c r="J91" s="117">
        <v>0</v>
      </c>
      <c r="K91" s="117">
        <v>0</v>
      </c>
      <c r="L91" s="117">
        <v>0</v>
      </c>
      <c r="M91" s="117">
        <v>0</v>
      </c>
      <c r="N91" s="117">
        <v>0</v>
      </c>
      <c r="O91" s="117">
        <v>0</v>
      </c>
      <c r="P91" s="117">
        <v>0</v>
      </c>
      <c r="Q91" s="117">
        <v>0</v>
      </c>
      <c r="R91" s="117">
        <v>0</v>
      </c>
      <c r="S91" s="117">
        <v>0</v>
      </c>
      <c r="T91" s="117">
        <v>0</v>
      </c>
      <c r="U91" s="117">
        <v>0</v>
      </c>
      <c r="V91" s="117">
        <v>0</v>
      </c>
      <c r="W91" s="117">
        <v>0</v>
      </c>
      <c r="X91" s="117">
        <v>0</v>
      </c>
      <c r="Y91" s="117">
        <v>0</v>
      </c>
      <c r="Z91" s="117">
        <v>0</v>
      </c>
      <c r="AA91" s="117">
        <v>0</v>
      </c>
      <c r="AB91" s="117">
        <v>0</v>
      </c>
      <c r="AC91" s="117">
        <v>0</v>
      </c>
      <c r="AD91" s="117">
        <v>0</v>
      </c>
      <c r="AE91" s="117">
        <v>0</v>
      </c>
      <c r="AF91" s="117">
        <v>0</v>
      </c>
      <c r="AG91" s="117">
        <v>0</v>
      </c>
      <c r="AH91" s="117">
        <v>0</v>
      </c>
      <c r="AI91" s="117">
        <v>0</v>
      </c>
      <c r="AJ91" s="117">
        <v>0</v>
      </c>
      <c r="AK91" s="117">
        <v>0</v>
      </c>
      <c r="AL91" s="117">
        <v>0</v>
      </c>
      <c r="AM91" s="117">
        <v>0</v>
      </c>
      <c r="AN91" s="117">
        <v>0</v>
      </c>
      <c r="AO91" s="117">
        <v>0</v>
      </c>
      <c r="AP91" s="117">
        <v>0</v>
      </c>
      <c r="AQ91" s="117">
        <v>0</v>
      </c>
      <c r="AR91" s="117">
        <v>0</v>
      </c>
      <c r="AS91" s="117">
        <v>0</v>
      </c>
      <c r="AT91" s="117">
        <v>0</v>
      </c>
      <c r="AU91" s="117">
        <v>0</v>
      </c>
      <c r="AV91" s="117">
        <v>0</v>
      </c>
      <c r="AW91" s="117">
        <v>0</v>
      </c>
      <c r="AX91" s="117">
        <v>19.34</v>
      </c>
      <c r="AY91" s="117"/>
      <c r="AZ91" s="117"/>
      <c r="BA91" s="117"/>
      <c r="BB91" s="117"/>
      <c r="BC91" s="117"/>
      <c r="BD91" s="117"/>
      <c r="BE91" s="117">
        <v>0</v>
      </c>
      <c r="BF91" s="117">
        <v>0</v>
      </c>
      <c r="BG91" s="117">
        <v>0</v>
      </c>
      <c r="BH91" s="117">
        <v>0</v>
      </c>
      <c r="BI91" s="117">
        <v>0</v>
      </c>
      <c r="BJ91" s="117">
        <v>0</v>
      </c>
      <c r="BK91" s="117">
        <v>0</v>
      </c>
      <c r="BL91" s="117">
        <v>0</v>
      </c>
      <c r="BM91" s="117">
        <v>0</v>
      </c>
      <c r="BN91" s="117">
        <v>0</v>
      </c>
      <c r="BO91" s="117">
        <v>0</v>
      </c>
      <c r="BP91" s="117">
        <v>0</v>
      </c>
      <c r="BQ91" s="117">
        <v>0</v>
      </c>
      <c r="BR91" s="117">
        <v>23.996393333333302</v>
      </c>
      <c r="BS91" s="117">
        <v>5.2792065333333298</v>
      </c>
      <c r="BT91" s="117">
        <v>39.512807676666696</v>
      </c>
      <c r="BU91" s="117">
        <v>0</v>
      </c>
      <c r="BV91" s="117">
        <v>13.6508282755333</v>
      </c>
      <c r="BW91" s="117">
        <v>8.6404563061754001</v>
      </c>
      <c r="BX91" s="117">
        <v>91.079692125042001</v>
      </c>
      <c r="BY91" s="117">
        <v>0</v>
      </c>
      <c r="BZ91" s="117">
        <v>0</v>
      </c>
      <c r="CA91" s="117">
        <v>0</v>
      </c>
      <c r="CB91" s="117">
        <v>0</v>
      </c>
      <c r="CC91" s="117">
        <v>0</v>
      </c>
      <c r="CD91" s="117">
        <v>0</v>
      </c>
      <c r="CE91" s="117">
        <v>0</v>
      </c>
      <c r="CF91" s="117">
        <v>0</v>
      </c>
      <c r="CG91" s="117">
        <v>0</v>
      </c>
      <c r="CH91" s="117">
        <v>0</v>
      </c>
      <c r="CI91" s="117">
        <v>0</v>
      </c>
      <c r="CJ91" s="117">
        <v>0</v>
      </c>
      <c r="CK91" s="117">
        <v>0</v>
      </c>
      <c r="CL91" s="117">
        <v>0</v>
      </c>
      <c r="CM91" s="117">
        <v>0</v>
      </c>
      <c r="CN91" s="117">
        <v>0</v>
      </c>
      <c r="CO91" s="117">
        <v>0</v>
      </c>
      <c r="CP91" s="117">
        <v>0</v>
      </c>
      <c r="CQ91" s="117">
        <v>0</v>
      </c>
      <c r="CR91" s="117">
        <v>0</v>
      </c>
      <c r="CS91" s="117">
        <v>0</v>
      </c>
      <c r="CT91" s="117">
        <v>0</v>
      </c>
      <c r="CU91" s="117">
        <v>0</v>
      </c>
      <c r="CV91" s="117">
        <v>0</v>
      </c>
      <c r="CW91" s="117">
        <v>0</v>
      </c>
      <c r="CX91" s="117">
        <v>0</v>
      </c>
      <c r="CY91" s="117">
        <v>0</v>
      </c>
      <c r="CZ91" s="117">
        <v>0</v>
      </c>
      <c r="DA91" s="117">
        <v>0</v>
      </c>
      <c r="DB91" s="117">
        <v>0</v>
      </c>
      <c r="DC91" s="117">
        <v>0</v>
      </c>
      <c r="DD91" s="117">
        <v>0</v>
      </c>
      <c r="DE91" s="117">
        <v>0</v>
      </c>
      <c r="DF91" s="117">
        <v>0</v>
      </c>
      <c r="DG91" s="117">
        <v>0</v>
      </c>
      <c r="DH91" s="117">
        <v>0</v>
      </c>
      <c r="DI91" s="117">
        <v>0</v>
      </c>
      <c r="DJ91" s="117">
        <v>0</v>
      </c>
      <c r="DK91" s="117">
        <v>0</v>
      </c>
      <c r="DL91" s="117">
        <v>0</v>
      </c>
      <c r="DM91" s="117">
        <v>0</v>
      </c>
      <c r="DN91" s="117">
        <v>0</v>
      </c>
      <c r="DO91" s="117">
        <v>0</v>
      </c>
      <c r="DP91" s="117">
        <v>0</v>
      </c>
      <c r="DQ91" s="117">
        <v>0</v>
      </c>
      <c r="DR91" s="117">
        <v>0</v>
      </c>
      <c r="DS91" s="117">
        <v>0</v>
      </c>
      <c r="DT91" s="117">
        <v>0</v>
      </c>
      <c r="DU91" s="117">
        <v>0</v>
      </c>
      <c r="DV91" s="117">
        <v>0</v>
      </c>
      <c r="DW91" s="117">
        <v>0</v>
      </c>
      <c r="DX91" s="117">
        <v>0</v>
      </c>
      <c r="DY91" s="117">
        <v>0</v>
      </c>
      <c r="DZ91" s="117">
        <v>0</v>
      </c>
      <c r="EA91" s="117">
        <v>0</v>
      </c>
      <c r="EB91" s="117">
        <v>0</v>
      </c>
      <c r="EC91" s="117">
        <v>0</v>
      </c>
      <c r="ED91" s="117">
        <v>0</v>
      </c>
      <c r="EE91" s="117">
        <v>0</v>
      </c>
      <c r="EF91" s="117">
        <v>0</v>
      </c>
      <c r="EG91" s="117">
        <v>0</v>
      </c>
      <c r="EH91" s="117">
        <v>0</v>
      </c>
      <c r="EI91" s="117">
        <v>0</v>
      </c>
      <c r="EJ91" s="117">
        <v>0</v>
      </c>
      <c r="EK91" s="117">
        <v>0</v>
      </c>
      <c r="EL91" s="117">
        <v>0</v>
      </c>
      <c r="EM91" s="117">
        <v>0</v>
      </c>
      <c r="EN91" s="117">
        <v>0</v>
      </c>
      <c r="EO91" s="117">
        <v>0</v>
      </c>
      <c r="EP91" s="117">
        <v>0</v>
      </c>
      <c r="EQ91" s="117">
        <v>0</v>
      </c>
      <c r="ER91" s="117">
        <v>0</v>
      </c>
      <c r="ES91" s="117">
        <v>0</v>
      </c>
      <c r="ET91" s="117">
        <v>0</v>
      </c>
      <c r="EU91" s="117">
        <v>0</v>
      </c>
      <c r="EV91" s="117">
        <v>0</v>
      </c>
      <c r="EW91" s="117">
        <v>0</v>
      </c>
      <c r="EX91" s="117">
        <v>0</v>
      </c>
      <c r="EY91" s="117">
        <v>0</v>
      </c>
      <c r="EZ91" s="117">
        <v>0</v>
      </c>
      <c r="FA91" s="117">
        <v>0</v>
      </c>
      <c r="FB91" s="117">
        <v>0</v>
      </c>
      <c r="FC91" s="117">
        <v>0</v>
      </c>
      <c r="FD91" s="117">
        <v>0</v>
      </c>
      <c r="FE91" s="439">
        <v>62.59</v>
      </c>
      <c r="FF91" s="194">
        <f t="shared" si="27"/>
        <v>173.00969212504202</v>
      </c>
      <c r="FG91" s="195">
        <f t="shared" si="30"/>
        <v>0</v>
      </c>
      <c r="FH91" s="196">
        <f t="shared" si="31"/>
        <v>0</v>
      </c>
      <c r="FI91" s="202">
        <f t="shared" si="32"/>
        <v>207.61163055005042</v>
      </c>
      <c r="FJ91" s="203">
        <f t="shared" si="33"/>
        <v>0</v>
      </c>
      <c r="FK91" s="204">
        <f t="shared" si="34"/>
        <v>0</v>
      </c>
      <c r="FL91" s="214">
        <v>0.05</v>
      </c>
      <c r="FM91" s="211">
        <f t="shared" si="35"/>
        <v>10.380581527502521</v>
      </c>
      <c r="FN91" s="212">
        <f t="shared" si="36"/>
        <v>0</v>
      </c>
      <c r="FO91" s="213">
        <f t="shared" si="37"/>
        <v>0</v>
      </c>
      <c r="FP91" s="219">
        <f t="shared" si="38"/>
        <v>217.99221207755295</v>
      </c>
      <c r="FQ91" s="220">
        <f t="shared" si="39"/>
        <v>0</v>
      </c>
      <c r="FR91" s="223">
        <f t="shared" si="40"/>
        <v>0</v>
      </c>
      <c r="FS91" s="228">
        <f t="shared" si="41"/>
        <v>1.4360488279153685</v>
      </c>
      <c r="FT91" s="229"/>
      <c r="FU91" s="244">
        <f t="shared" si="42"/>
        <v>1.4360488279153685</v>
      </c>
      <c r="FV91" s="245">
        <f t="shared" si="43"/>
        <v>217.99221207755295</v>
      </c>
      <c r="FW91" s="252">
        <v>1.0528999999999999</v>
      </c>
      <c r="FX91" s="257"/>
      <c r="FY91" s="261">
        <f t="shared" si="44"/>
        <v>1.3638985923785436</v>
      </c>
      <c r="FZ91" s="253"/>
      <c r="GA91" s="92"/>
      <c r="GB91" s="68" t="s">
        <v>1265</v>
      </c>
      <c r="GC91" s="85" t="s">
        <v>2362</v>
      </c>
      <c r="GD91" s="85" t="str">
        <f t="shared" si="45"/>
        <v>№2/202 від 20.02.2019</v>
      </c>
      <c r="GE91" s="85" t="s">
        <v>2445</v>
      </c>
      <c r="GF91" s="431">
        <v>1</v>
      </c>
      <c r="GG91" s="431">
        <v>3</v>
      </c>
    </row>
    <row r="92" spans="1:189" ht="15" hidden="1" customHeight="1" x14ac:dyDescent="0.25">
      <c r="A92" s="66" t="s">
        <v>185</v>
      </c>
      <c r="B92" s="155">
        <v>1</v>
      </c>
      <c r="C92" s="141">
        <f t="shared" si="28"/>
        <v>256.60000000000002</v>
      </c>
      <c r="D92" s="168">
        <v>256.60000000000002</v>
      </c>
      <c r="E92" s="168">
        <v>0</v>
      </c>
      <c r="F92" s="234"/>
      <c r="G92" s="235">
        <v>0</v>
      </c>
      <c r="H92" s="162">
        <f t="shared" si="29"/>
        <v>70.69</v>
      </c>
      <c r="I92" s="117">
        <v>0</v>
      </c>
      <c r="J92" s="117">
        <v>0</v>
      </c>
      <c r="K92" s="117">
        <v>0</v>
      </c>
      <c r="L92" s="117">
        <v>0</v>
      </c>
      <c r="M92" s="117">
        <v>0</v>
      </c>
      <c r="N92" s="117">
        <v>0</v>
      </c>
      <c r="O92" s="117">
        <v>0</v>
      </c>
      <c r="P92" s="117">
        <v>0</v>
      </c>
      <c r="Q92" s="117">
        <v>0</v>
      </c>
      <c r="R92" s="117">
        <v>0</v>
      </c>
      <c r="S92" s="117">
        <v>0</v>
      </c>
      <c r="T92" s="117">
        <v>0</v>
      </c>
      <c r="U92" s="117">
        <v>0</v>
      </c>
      <c r="V92" s="117">
        <v>0</v>
      </c>
      <c r="W92" s="117">
        <v>0</v>
      </c>
      <c r="X92" s="117">
        <v>0</v>
      </c>
      <c r="Y92" s="117">
        <v>0</v>
      </c>
      <c r="Z92" s="117">
        <v>0</v>
      </c>
      <c r="AA92" s="117">
        <v>0</v>
      </c>
      <c r="AB92" s="117">
        <v>0</v>
      </c>
      <c r="AC92" s="117">
        <v>0</v>
      </c>
      <c r="AD92" s="117">
        <v>0</v>
      </c>
      <c r="AE92" s="117">
        <v>0</v>
      </c>
      <c r="AF92" s="117">
        <v>0</v>
      </c>
      <c r="AG92" s="117">
        <v>0</v>
      </c>
      <c r="AH92" s="117">
        <v>0</v>
      </c>
      <c r="AI92" s="117">
        <v>0</v>
      </c>
      <c r="AJ92" s="117">
        <v>0</v>
      </c>
      <c r="AK92" s="117">
        <v>0</v>
      </c>
      <c r="AL92" s="117">
        <v>0</v>
      </c>
      <c r="AM92" s="117">
        <v>0</v>
      </c>
      <c r="AN92" s="117">
        <v>0</v>
      </c>
      <c r="AO92" s="117">
        <v>0</v>
      </c>
      <c r="AP92" s="117">
        <v>0</v>
      </c>
      <c r="AQ92" s="117">
        <v>0</v>
      </c>
      <c r="AR92" s="117">
        <v>0</v>
      </c>
      <c r="AS92" s="117">
        <v>0</v>
      </c>
      <c r="AT92" s="117">
        <v>0</v>
      </c>
      <c r="AU92" s="117">
        <v>0</v>
      </c>
      <c r="AV92" s="117">
        <v>0</v>
      </c>
      <c r="AW92" s="117">
        <v>0</v>
      </c>
      <c r="AX92" s="117">
        <v>70.69</v>
      </c>
      <c r="AY92" s="117"/>
      <c r="AZ92" s="117"/>
      <c r="BA92" s="117"/>
      <c r="BB92" s="117"/>
      <c r="BC92" s="117"/>
      <c r="BD92" s="117"/>
      <c r="BE92" s="117">
        <v>0</v>
      </c>
      <c r="BF92" s="117">
        <v>0</v>
      </c>
      <c r="BG92" s="117">
        <v>0</v>
      </c>
      <c r="BH92" s="117">
        <v>0</v>
      </c>
      <c r="BI92" s="117">
        <v>0</v>
      </c>
      <c r="BJ92" s="117">
        <v>0</v>
      </c>
      <c r="BK92" s="117">
        <v>0</v>
      </c>
      <c r="BL92" s="117">
        <v>11.57</v>
      </c>
      <c r="BM92" s="117">
        <v>2.5453999999999999</v>
      </c>
      <c r="BN92" s="117">
        <v>0.27520153000000003</v>
      </c>
      <c r="BO92" s="117">
        <v>6.5818259000000001</v>
      </c>
      <c r="BP92" s="117">
        <v>2.1981201189382999</v>
      </c>
      <c r="BQ92" s="117">
        <v>23.170547548938298</v>
      </c>
      <c r="BR92" s="117">
        <v>75.209444444444202</v>
      </c>
      <c r="BS92" s="117">
        <v>16.5460777777777</v>
      </c>
      <c r="BT92" s="117">
        <v>94.835717954000003</v>
      </c>
      <c r="BU92" s="117">
        <v>0</v>
      </c>
      <c r="BV92" s="117">
        <v>42.784396661111003</v>
      </c>
      <c r="BW92" s="117">
        <v>24.040860496920899</v>
      </c>
      <c r="BX92" s="117">
        <v>253.41649733425399</v>
      </c>
      <c r="BY92" s="117">
        <v>0</v>
      </c>
      <c r="BZ92" s="117">
        <v>0</v>
      </c>
      <c r="CA92" s="117">
        <v>0</v>
      </c>
      <c r="CB92" s="117">
        <v>0</v>
      </c>
      <c r="CC92" s="117">
        <v>0</v>
      </c>
      <c r="CD92" s="117">
        <v>0</v>
      </c>
      <c r="CE92" s="117">
        <v>0</v>
      </c>
      <c r="CF92" s="117">
        <v>0</v>
      </c>
      <c r="CG92" s="117">
        <v>0</v>
      </c>
      <c r="CH92" s="117">
        <v>0</v>
      </c>
      <c r="CI92" s="117">
        <v>0</v>
      </c>
      <c r="CJ92" s="117">
        <v>0</v>
      </c>
      <c r="CK92" s="117">
        <v>0</v>
      </c>
      <c r="CL92" s="117">
        <v>0</v>
      </c>
      <c r="CM92" s="117">
        <v>0</v>
      </c>
      <c r="CN92" s="117">
        <v>0</v>
      </c>
      <c r="CO92" s="117">
        <v>0</v>
      </c>
      <c r="CP92" s="117">
        <v>0</v>
      </c>
      <c r="CQ92" s="117">
        <v>0</v>
      </c>
      <c r="CR92" s="117">
        <v>0</v>
      </c>
      <c r="CS92" s="117">
        <v>0</v>
      </c>
      <c r="CT92" s="117">
        <v>0</v>
      </c>
      <c r="CU92" s="117">
        <v>0</v>
      </c>
      <c r="CV92" s="117">
        <v>0</v>
      </c>
      <c r="CW92" s="117">
        <v>0</v>
      </c>
      <c r="CX92" s="117">
        <v>0</v>
      </c>
      <c r="CY92" s="117">
        <v>0</v>
      </c>
      <c r="CZ92" s="117">
        <v>0</v>
      </c>
      <c r="DA92" s="117">
        <v>0</v>
      </c>
      <c r="DB92" s="117">
        <v>0</v>
      </c>
      <c r="DC92" s="117">
        <v>0</v>
      </c>
      <c r="DD92" s="117">
        <v>0</v>
      </c>
      <c r="DE92" s="117">
        <v>0</v>
      </c>
      <c r="DF92" s="117">
        <v>0</v>
      </c>
      <c r="DG92" s="117">
        <v>0</v>
      </c>
      <c r="DH92" s="117">
        <v>0</v>
      </c>
      <c r="DI92" s="117">
        <v>0</v>
      </c>
      <c r="DJ92" s="117">
        <v>0</v>
      </c>
      <c r="DK92" s="117">
        <v>0</v>
      </c>
      <c r="DL92" s="117">
        <v>0</v>
      </c>
      <c r="DM92" s="117">
        <v>0</v>
      </c>
      <c r="DN92" s="117">
        <v>0</v>
      </c>
      <c r="DO92" s="117">
        <v>0</v>
      </c>
      <c r="DP92" s="117">
        <v>0</v>
      </c>
      <c r="DQ92" s="117">
        <v>0</v>
      </c>
      <c r="DR92" s="117">
        <v>0</v>
      </c>
      <c r="DS92" s="117">
        <v>0</v>
      </c>
      <c r="DT92" s="117">
        <v>0</v>
      </c>
      <c r="DU92" s="117">
        <v>0</v>
      </c>
      <c r="DV92" s="117">
        <v>0</v>
      </c>
      <c r="DW92" s="117">
        <v>0</v>
      </c>
      <c r="DX92" s="117">
        <v>0</v>
      </c>
      <c r="DY92" s="117">
        <v>0</v>
      </c>
      <c r="DZ92" s="117">
        <v>0</v>
      </c>
      <c r="EA92" s="117">
        <v>0</v>
      </c>
      <c r="EB92" s="117">
        <v>0</v>
      </c>
      <c r="EC92" s="117">
        <v>0</v>
      </c>
      <c r="ED92" s="117">
        <v>0</v>
      </c>
      <c r="EE92" s="117">
        <v>0</v>
      </c>
      <c r="EF92" s="117">
        <v>0</v>
      </c>
      <c r="EG92" s="117">
        <v>0</v>
      </c>
      <c r="EH92" s="117">
        <v>0</v>
      </c>
      <c r="EI92" s="117">
        <v>0</v>
      </c>
      <c r="EJ92" s="117">
        <v>0</v>
      </c>
      <c r="EK92" s="117">
        <v>0</v>
      </c>
      <c r="EL92" s="117">
        <v>0</v>
      </c>
      <c r="EM92" s="117">
        <v>0</v>
      </c>
      <c r="EN92" s="117">
        <v>0</v>
      </c>
      <c r="EO92" s="117">
        <v>0</v>
      </c>
      <c r="EP92" s="117">
        <v>0</v>
      </c>
      <c r="EQ92" s="117">
        <v>0</v>
      </c>
      <c r="ER92" s="117">
        <v>0</v>
      </c>
      <c r="ES92" s="117">
        <v>0</v>
      </c>
      <c r="ET92" s="117">
        <v>0</v>
      </c>
      <c r="EU92" s="117">
        <v>0</v>
      </c>
      <c r="EV92" s="117">
        <v>0</v>
      </c>
      <c r="EW92" s="117">
        <v>0</v>
      </c>
      <c r="EX92" s="117">
        <v>0</v>
      </c>
      <c r="EY92" s="117">
        <v>0</v>
      </c>
      <c r="EZ92" s="117">
        <v>0</v>
      </c>
      <c r="FA92" s="117">
        <v>0</v>
      </c>
      <c r="FB92" s="117">
        <v>0</v>
      </c>
      <c r="FC92" s="117">
        <v>0</v>
      </c>
      <c r="FD92" s="117">
        <v>0</v>
      </c>
      <c r="FE92" s="171">
        <v>60.96545312500001</v>
      </c>
      <c r="FF92" s="194">
        <f t="shared" si="27"/>
        <v>408.24249800819229</v>
      </c>
      <c r="FG92" s="195">
        <f t="shared" si="30"/>
        <v>0</v>
      </c>
      <c r="FH92" s="196">
        <f t="shared" si="31"/>
        <v>0</v>
      </c>
      <c r="FI92" s="202">
        <f t="shared" si="32"/>
        <v>489.89099760983072</v>
      </c>
      <c r="FJ92" s="203">
        <f t="shared" si="33"/>
        <v>0</v>
      </c>
      <c r="FK92" s="204">
        <f t="shared" si="34"/>
        <v>0</v>
      </c>
      <c r="FL92" s="214">
        <v>0.05</v>
      </c>
      <c r="FM92" s="211">
        <f t="shared" si="35"/>
        <v>24.494549880491537</v>
      </c>
      <c r="FN92" s="212">
        <f t="shared" si="36"/>
        <v>0</v>
      </c>
      <c r="FO92" s="213">
        <f t="shared" si="37"/>
        <v>0</v>
      </c>
      <c r="FP92" s="219">
        <f t="shared" si="38"/>
        <v>514.38554749032221</v>
      </c>
      <c r="FQ92" s="220">
        <f t="shared" si="39"/>
        <v>0</v>
      </c>
      <c r="FR92" s="223">
        <f t="shared" si="40"/>
        <v>0</v>
      </c>
      <c r="FS92" s="228">
        <f t="shared" si="41"/>
        <v>2.00462021625223</v>
      </c>
      <c r="FT92" s="229"/>
      <c r="FU92" s="244">
        <f t="shared" si="42"/>
        <v>2.00462021625223</v>
      </c>
      <c r="FV92" s="245">
        <f t="shared" si="43"/>
        <v>514.38554749032221</v>
      </c>
      <c r="FW92" s="252">
        <v>1.4441999999999999</v>
      </c>
      <c r="FX92" s="257"/>
      <c r="FY92" s="261">
        <f t="shared" si="44"/>
        <v>1.3880488964494047</v>
      </c>
      <c r="FZ92" s="253"/>
      <c r="GA92" s="92"/>
      <c r="GB92" s="68" t="s">
        <v>1275</v>
      </c>
      <c r="GC92" s="85" t="s">
        <v>2362</v>
      </c>
      <c r="GD92" s="85" t="str">
        <f t="shared" si="45"/>
        <v>№2/213 від 20.02.2019</v>
      </c>
      <c r="GE92" s="85" t="s">
        <v>2446</v>
      </c>
      <c r="GF92" s="431">
        <v>1</v>
      </c>
      <c r="GG92" s="431">
        <v>3</v>
      </c>
    </row>
    <row r="93" spans="1:189" ht="15" hidden="1" customHeight="1" x14ac:dyDescent="0.25">
      <c r="A93" s="606" t="s">
        <v>186</v>
      </c>
      <c r="B93" s="155">
        <v>1</v>
      </c>
      <c r="C93" s="141">
        <f t="shared" si="28"/>
        <v>119.3</v>
      </c>
      <c r="D93" s="168">
        <v>119.3</v>
      </c>
      <c r="E93" s="168">
        <v>0</v>
      </c>
      <c r="F93" s="234"/>
      <c r="G93" s="235">
        <v>0</v>
      </c>
      <c r="H93" s="162">
        <f t="shared" si="29"/>
        <v>31.87</v>
      </c>
      <c r="I93" s="117">
        <v>0</v>
      </c>
      <c r="J93" s="117">
        <v>0</v>
      </c>
      <c r="K93" s="117">
        <v>0</v>
      </c>
      <c r="L93" s="117">
        <v>0</v>
      </c>
      <c r="M93" s="117">
        <v>0</v>
      </c>
      <c r="N93" s="117">
        <v>0</v>
      </c>
      <c r="O93" s="117">
        <v>0</v>
      </c>
      <c r="P93" s="117">
        <v>0</v>
      </c>
      <c r="Q93" s="117">
        <v>0</v>
      </c>
      <c r="R93" s="117">
        <v>0</v>
      </c>
      <c r="S93" s="117">
        <v>0</v>
      </c>
      <c r="T93" s="117">
        <v>0</v>
      </c>
      <c r="U93" s="117">
        <v>0</v>
      </c>
      <c r="V93" s="117">
        <v>0</v>
      </c>
      <c r="W93" s="117">
        <v>0</v>
      </c>
      <c r="X93" s="117">
        <v>0</v>
      </c>
      <c r="Y93" s="117">
        <v>0</v>
      </c>
      <c r="Z93" s="117">
        <v>0</v>
      </c>
      <c r="AA93" s="117">
        <v>0</v>
      </c>
      <c r="AB93" s="117">
        <v>0</v>
      </c>
      <c r="AC93" s="117">
        <v>0</v>
      </c>
      <c r="AD93" s="117">
        <v>0</v>
      </c>
      <c r="AE93" s="117">
        <v>0</v>
      </c>
      <c r="AF93" s="117">
        <v>0</v>
      </c>
      <c r="AG93" s="117">
        <v>0</v>
      </c>
      <c r="AH93" s="117">
        <v>0</v>
      </c>
      <c r="AI93" s="117">
        <v>0</v>
      </c>
      <c r="AJ93" s="117">
        <v>0</v>
      </c>
      <c r="AK93" s="117">
        <v>0</v>
      </c>
      <c r="AL93" s="117">
        <v>0</v>
      </c>
      <c r="AM93" s="117">
        <v>0</v>
      </c>
      <c r="AN93" s="117">
        <v>0</v>
      </c>
      <c r="AO93" s="117">
        <v>0</v>
      </c>
      <c r="AP93" s="117">
        <v>0</v>
      </c>
      <c r="AQ93" s="117">
        <v>0</v>
      </c>
      <c r="AR93" s="117">
        <v>0</v>
      </c>
      <c r="AS93" s="117">
        <v>0</v>
      </c>
      <c r="AT93" s="117">
        <v>0</v>
      </c>
      <c r="AU93" s="117">
        <v>0</v>
      </c>
      <c r="AV93" s="117">
        <v>0</v>
      </c>
      <c r="AW93" s="117">
        <v>0</v>
      </c>
      <c r="AX93" s="117">
        <v>31.87</v>
      </c>
      <c r="AY93" s="117"/>
      <c r="AZ93" s="117"/>
      <c r="BA93" s="117"/>
      <c r="BB93" s="117"/>
      <c r="BC93" s="117"/>
      <c r="BD93" s="117"/>
      <c r="BE93" s="117">
        <v>0</v>
      </c>
      <c r="BF93" s="117">
        <v>0</v>
      </c>
      <c r="BG93" s="117">
        <v>0</v>
      </c>
      <c r="BH93" s="117">
        <v>0</v>
      </c>
      <c r="BI93" s="117">
        <v>0</v>
      </c>
      <c r="BJ93" s="117">
        <v>0</v>
      </c>
      <c r="BK93" s="117">
        <v>0</v>
      </c>
      <c r="BL93" s="117">
        <v>4.29</v>
      </c>
      <c r="BM93" s="117">
        <v>0.94379999999999997</v>
      </c>
      <c r="BN93" s="117">
        <v>0.1033669475</v>
      </c>
      <c r="BO93" s="117">
        <v>2.4404523</v>
      </c>
      <c r="BP93" s="117">
        <v>0.81517227333047504</v>
      </c>
      <c r="BQ93" s="117">
        <v>8.5927915208304704</v>
      </c>
      <c r="BR93" s="117">
        <v>39.389279999999403</v>
      </c>
      <c r="BS93" s="117">
        <v>8.6656415999999794</v>
      </c>
      <c r="BT93" s="117">
        <v>43.522123058666502</v>
      </c>
      <c r="BU93" s="117">
        <v>0</v>
      </c>
      <c r="BV93" s="117">
        <v>22.407379713599902</v>
      </c>
      <c r="BW93" s="117">
        <v>11.946707518457201</v>
      </c>
      <c r="BX93" s="117">
        <v>125.93113189072299</v>
      </c>
      <c r="BY93" s="117">
        <v>0</v>
      </c>
      <c r="BZ93" s="117">
        <v>0</v>
      </c>
      <c r="CA93" s="117">
        <v>0</v>
      </c>
      <c r="CB93" s="117">
        <v>0</v>
      </c>
      <c r="CC93" s="117">
        <v>0</v>
      </c>
      <c r="CD93" s="117">
        <v>0</v>
      </c>
      <c r="CE93" s="117">
        <v>0</v>
      </c>
      <c r="CF93" s="117">
        <v>0</v>
      </c>
      <c r="CG93" s="117">
        <v>0</v>
      </c>
      <c r="CH93" s="117">
        <v>0</v>
      </c>
      <c r="CI93" s="117">
        <v>0</v>
      </c>
      <c r="CJ93" s="117">
        <v>0</v>
      </c>
      <c r="CK93" s="117">
        <v>0</v>
      </c>
      <c r="CL93" s="117">
        <v>0</v>
      </c>
      <c r="CM93" s="117">
        <v>0</v>
      </c>
      <c r="CN93" s="117">
        <v>0</v>
      </c>
      <c r="CO93" s="117">
        <v>0</v>
      </c>
      <c r="CP93" s="117">
        <v>0</v>
      </c>
      <c r="CQ93" s="117">
        <v>0</v>
      </c>
      <c r="CR93" s="117">
        <v>0</v>
      </c>
      <c r="CS93" s="117">
        <v>0</v>
      </c>
      <c r="CT93" s="117">
        <v>0</v>
      </c>
      <c r="CU93" s="117">
        <v>0</v>
      </c>
      <c r="CV93" s="117">
        <v>0</v>
      </c>
      <c r="CW93" s="117">
        <v>0</v>
      </c>
      <c r="CX93" s="117">
        <v>0</v>
      </c>
      <c r="CY93" s="117">
        <v>0</v>
      </c>
      <c r="CZ93" s="117">
        <v>0</v>
      </c>
      <c r="DA93" s="117">
        <v>0</v>
      </c>
      <c r="DB93" s="117">
        <v>0</v>
      </c>
      <c r="DC93" s="117">
        <v>0</v>
      </c>
      <c r="DD93" s="117">
        <v>0</v>
      </c>
      <c r="DE93" s="117">
        <v>0</v>
      </c>
      <c r="DF93" s="117">
        <v>0</v>
      </c>
      <c r="DG93" s="117">
        <v>0</v>
      </c>
      <c r="DH93" s="117">
        <v>0</v>
      </c>
      <c r="DI93" s="117">
        <v>0</v>
      </c>
      <c r="DJ93" s="117">
        <v>0</v>
      </c>
      <c r="DK93" s="117">
        <v>0</v>
      </c>
      <c r="DL93" s="117">
        <v>0</v>
      </c>
      <c r="DM93" s="117">
        <v>0</v>
      </c>
      <c r="DN93" s="117">
        <v>0</v>
      </c>
      <c r="DO93" s="117">
        <v>0</v>
      </c>
      <c r="DP93" s="117">
        <v>0</v>
      </c>
      <c r="DQ93" s="117">
        <v>0</v>
      </c>
      <c r="DR93" s="117">
        <v>0</v>
      </c>
      <c r="DS93" s="117">
        <v>0</v>
      </c>
      <c r="DT93" s="117">
        <v>0</v>
      </c>
      <c r="DU93" s="117">
        <v>0</v>
      </c>
      <c r="DV93" s="117">
        <v>0</v>
      </c>
      <c r="DW93" s="117">
        <v>0</v>
      </c>
      <c r="DX93" s="117">
        <v>0</v>
      </c>
      <c r="DY93" s="117">
        <v>0</v>
      </c>
      <c r="DZ93" s="117">
        <v>0</v>
      </c>
      <c r="EA93" s="117">
        <v>0</v>
      </c>
      <c r="EB93" s="117">
        <v>0</v>
      </c>
      <c r="EC93" s="117">
        <v>0</v>
      </c>
      <c r="ED93" s="117">
        <v>0</v>
      </c>
      <c r="EE93" s="117">
        <v>0</v>
      </c>
      <c r="EF93" s="117">
        <v>0</v>
      </c>
      <c r="EG93" s="117">
        <v>0</v>
      </c>
      <c r="EH93" s="117">
        <v>0</v>
      </c>
      <c r="EI93" s="117">
        <v>0</v>
      </c>
      <c r="EJ93" s="117">
        <v>0</v>
      </c>
      <c r="EK93" s="117">
        <v>0</v>
      </c>
      <c r="EL93" s="117">
        <v>0</v>
      </c>
      <c r="EM93" s="117">
        <v>0</v>
      </c>
      <c r="EN93" s="117">
        <v>0</v>
      </c>
      <c r="EO93" s="117">
        <v>0</v>
      </c>
      <c r="EP93" s="117">
        <v>0</v>
      </c>
      <c r="EQ93" s="117">
        <v>0</v>
      </c>
      <c r="ER93" s="117">
        <v>0</v>
      </c>
      <c r="ES93" s="117">
        <v>0</v>
      </c>
      <c r="ET93" s="117">
        <v>0</v>
      </c>
      <c r="EU93" s="117">
        <v>0</v>
      </c>
      <c r="EV93" s="117">
        <v>0</v>
      </c>
      <c r="EW93" s="117">
        <v>0</v>
      </c>
      <c r="EX93" s="117">
        <v>0</v>
      </c>
      <c r="EY93" s="117">
        <v>0</v>
      </c>
      <c r="EZ93" s="117">
        <v>0</v>
      </c>
      <c r="FA93" s="117">
        <v>0</v>
      </c>
      <c r="FB93" s="117">
        <v>0</v>
      </c>
      <c r="FC93" s="117">
        <v>0</v>
      </c>
      <c r="FD93" s="117">
        <v>0</v>
      </c>
      <c r="FE93" s="171">
        <v>74.91</v>
      </c>
      <c r="FF93" s="194">
        <f t="shared" si="27"/>
        <v>241.30392341155346</v>
      </c>
      <c r="FG93" s="195">
        <f t="shared" si="30"/>
        <v>0</v>
      </c>
      <c r="FH93" s="196">
        <f t="shared" si="31"/>
        <v>0</v>
      </c>
      <c r="FI93" s="202">
        <f t="shared" si="32"/>
        <v>289.56470809386411</v>
      </c>
      <c r="FJ93" s="203">
        <f t="shared" si="33"/>
        <v>0</v>
      </c>
      <c r="FK93" s="204">
        <f t="shared" si="34"/>
        <v>0</v>
      </c>
      <c r="FL93" s="214">
        <v>0.05</v>
      </c>
      <c r="FM93" s="211">
        <f t="shared" si="35"/>
        <v>14.478235404693207</v>
      </c>
      <c r="FN93" s="212">
        <f t="shared" si="36"/>
        <v>0</v>
      </c>
      <c r="FO93" s="213">
        <f t="shared" si="37"/>
        <v>0</v>
      </c>
      <c r="FP93" s="219">
        <f t="shared" si="38"/>
        <v>304.04294349855729</v>
      </c>
      <c r="FQ93" s="220">
        <f t="shared" si="39"/>
        <v>0</v>
      </c>
      <c r="FR93" s="223">
        <f t="shared" si="40"/>
        <v>0</v>
      </c>
      <c r="FS93" s="228">
        <f t="shared" si="41"/>
        <v>2.5485577828881585</v>
      </c>
      <c r="FT93" s="229"/>
      <c r="FU93" s="244">
        <f t="shared" si="42"/>
        <v>2.5485577828881585</v>
      </c>
      <c r="FV93" s="245">
        <f t="shared" si="43"/>
        <v>304.04294349855729</v>
      </c>
      <c r="FW93" s="252">
        <v>1.5515000000000001</v>
      </c>
      <c r="FX93" s="257"/>
      <c r="FY93" s="605">
        <f t="shared" si="44"/>
        <v>1.6426411749198571</v>
      </c>
      <c r="FZ93" s="253"/>
      <c r="GA93" s="92"/>
      <c r="GB93" s="68" t="s">
        <v>1269</v>
      </c>
      <c r="GC93" s="85" t="s">
        <v>2362</v>
      </c>
      <c r="GD93" s="85" t="str">
        <f t="shared" si="45"/>
        <v>№2/207 від 20.02.2019</v>
      </c>
      <c r="GE93" s="85" t="s">
        <v>2447</v>
      </c>
      <c r="GF93" s="431">
        <v>1</v>
      </c>
      <c r="GG93" s="431">
        <v>3</v>
      </c>
    </row>
    <row r="94" spans="1:189" ht="15" hidden="1" customHeight="1" x14ac:dyDescent="0.25">
      <c r="A94" s="66" t="s">
        <v>187</v>
      </c>
      <c r="B94" s="155">
        <v>1</v>
      </c>
      <c r="C94" s="141">
        <f t="shared" si="28"/>
        <v>182.8</v>
      </c>
      <c r="D94" s="168">
        <v>182.8</v>
      </c>
      <c r="E94" s="168">
        <v>0</v>
      </c>
      <c r="F94" s="234"/>
      <c r="G94" s="235">
        <v>0</v>
      </c>
      <c r="H94" s="162">
        <f t="shared" si="29"/>
        <v>19.34</v>
      </c>
      <c r="I94" s="117">
        <v>0</v>
      </c>
      <c r="J94" s="117">
        <v>0</v>
      </c>
      <c r="K94" s="117">
        <v>0</v>
      </c>
      <c r="L94" s="117">
        <v>0</v>
      </c>
      <c r="M94" s="117">
        <v>0</v>
      </c>
      <c r="N94" s="117">
        <v>0</v>
      </c>
      <c r="O94" s="117">
        <v>0</v>
      </c>
      <c r="P94" s="117">
        <v>0</v>
      </c>
      <c r="Q94" s="117">
        <v>0</v>
      </c>
      <c r="R94" s="117">
        <v>0</v>
      </c>
      <c r="S94" s="117">
        <v>0</v>
      </c>
      <c r="T94" s="117">
        <v>0</v>
      </c>
      <c r="U94" s="117">
        <v>0</v>
      </c>
      <c r="V94" s="117">
        <v>0</v>
      </c>
      <c r="W94" s="117">
        <v>0</v>
      </c>
      <c r="X94" s="117">
        <v>0</v>
      </c>
      <c r="Y94" s="117">
        <v>0</v>
      </c>
      <c r="Z94" s="117">
        <v>0</v>
      </c>
      <c r="AA94" s="117">
        <v>0</v>
      </c>
      <c r="AB94" s="117">
        <v>0</v>
      </c>
      <c r="AC94" s="117">
        <v>0</v>
      </c>
      <c r="AD94" s="117">
        <v>0</v>
      </c>
      <c r="AE94" s="117">
        <v>0</v>
      </c>
      <c r="AF94" s="117">
        <v>0</v>
      </c>
      <c r="AG94" s="117">
        <v>0</v>
      </c>
      <c r="AH94" s="117">
        <v>0</v>
      </c>
      <c r="AI94" s="117">
        <v>0</v>
      </c>
      <c r="AJ94" s="117">
        <v>0</v>
      </c>
      <c r="AK94" s="117">
        <v>0</v>
      </c>
      <c r="AL94" s="117">
        <v>0</v>
      </c>
      <c r="AM94" s="117">
        <v>0</v>
      </c>
      <c r="AN94" s="117">
        <v>0</v>
      </c>
      <c r="AO94" s="117">
        <v>0</v>
      </c>
      <c r="AP94" s="117">
        <v>0</v>
      </c>
      <c r="AQ94" s="117">
        <v>0</v>
      </c>
      <c r="AR94" s="117">
        <v>0</v>
      </c>
      <c r="AS94" s="117">
        <v>0</v>
      </c>
      <c r="AT94" s="117">
        <v>0</v>
      </c>
      <c r="AU94" s="117">
        <v>0</v>
      </c>
      <c r="AV94" s="117">
        <v>0</v>
      </c>
      <c r="AW94" s="117">
        <v>0</v>
      </c>
      <c r="AX94" s="117">
        <v>19.34</v>
      </c>
      <c r="AY94" s="117"/>
      <c r="AZ94" s="117"/>
      <c r="BA94" s="117"/>
      <c r="BB94" s="117"/>
      <c r="BC94" s="117"/>
      <c r="BD94" s="117"/>
      <c r="BE94" s="117">
        <v>0</v>
      </c>
      <c r="BF94" s="117">
        <v>0</v>
      </c>
      <c r="BG94" s="117">
        <v>0</v>
      </c>
      <c r="BH94" s="117">
        <v>0</v>
      </c>
      <c r="BI94" s="117">
        <v>0</v>
      </c>
      <c r="BJ94" s="117">
        <v>0</v>
      </c>
      <c r="BK94" s="117">
        <v>0</v>
      </c>
      <c r="BL94" s="117">
        <v>5.29</v>
      </c>
      <c r="BM94" s="117">
        <v>1.1637999999999999</v>
      </c>
      <c r="BN94" s="117">
        <v>0.12487340833333301</v>
      </c>
      <c r="BO94" s="117">
        <v>3.0093223</v>
      </c>
      <c r="BP94" s="117">
        <v>1.00491783019042</v>
      </c>
      <c r="BQ94" s="117">
        <v>10.5929135385237</v>
      </c>
      <c r="BR94" s="117">
        <v>45.272388888888798</v>
      </c>
      <c r="BS94" s="117">
        <v>9.9599255555555395</v>
      </c>
      <c r="BT94" s="117">
        <v>55.436958835141603</v>
      </c>
      <c r="BU94" s="117">
        <v>0</v>
      </c>
      <c r="BV94" s="117">
        <v>25.754103867222199</v>
      </c>
      <c r="BW94" s="117">
        <v>14.298534158756899</v>
      </c>
      <c r="BX94" s="117">
        <v>150.72191130556499</v>
      </c>
      <c r="BY94" s="117">
        <v>0</v>
      </c>
      <c r="BZ94" s="117">
        <v>0</v>
      </c>
      <c r="CA94" s="117">
        <v>0</v>
      </c>
      <c r="CB94" s="117">
        <v>0</v>
      </c>
      <c r="CC94" s="117">
        <v>0</v>
      </c>
      <c r="CD94" s="117">
        <v>0</v>
      </c>
      <c r="CE94" s="117">
        <v>0</v>
      </c>
      <c r="CF94" s="117">
        <v>0</v>
      </c>
      <c r="CG94" s="117">
        <v>0</v>
      </c>
      <c r="CH94" s="117">
        <v>0</v>
      </c>
      <c r="CI94" s="117">
        <v>0</v>
      </c>
      <c r="CJ94" s="117">
        <v>0</v>
      </c>
      <c r="CK94" s="117">
        <v>0</v>
      </c>
      <c r="CL94" s="117">
        <v>0</v>
      </c>
      <c r="CM94" s="117">
        <v>0</v>
      </c>
      <c r="CN94" s="117">
        <v>0</v>
      </c>
      <c r="CO94" s="117">
        <v>0</v>
      </c>
      <c r="CP94" s="117">
        <v>0</v>
      </c>
      <c r="CQ94" s="117">
        <v>0</v>
      </c>
      <c r="CR94" s="117">
        <v>0</v>
      </c>
      <c r="CS94" s="117">
        <v>0</v>
      </c>
      <c r="CT94" s="117">
        <v>0</v>
      </c>
      <c r="CU94" s="117">
        <v>0</v>
      </c>
      <c r="CV94" s="117">
        <v>0</v>
      </c>
      <c r="CW94" s="117">
        <v>0</v>
      </c>
      <c r="CX94" s="117">
        <v>0</v>
      </c>
      <c r="CY94" s="117">
        <v>0</v>
      </c>
      <c r="CZ94" s="117">
        <v>0</v>
      </c>
      <c r="DA94" s="117">
        <v>0</v>
      </c>
      <c r="DB94" s="117">
        <v>0</v>
      </c>
      <c r="DC94" s="117">
        <v>0</v>
      </c>
      <c r="DD94" s="117">
        <v>0</v>
      </c>
      <c r="DE94" s="117">
        <v>0</v>
      </c>
      <c r="DF94" s="117">
        <v>0</v>
      </c>
      <c r="DG94" s="117">
        <v>0</v>
      </c>
      <c r="DH94" s="117">
        <v>0</v>
      </c>
      <c r="DI94" s="117">
        <v>0</v>
      </c>
      <c r="DJ94" s="117">
        <v>0</v>
      </c>
      <c r="DK94" s="117">
        <v>0</v>
      </c>
      <c r="DL94" s="117">
        <v>0</v>
      </c>
      <c r="DM94" s="117">
        <v>0</v>
      </c>
      <c r="DN94" s="117">
        <v>0</v>
      </c>
      <c r="DO94" s="117">
        <v>0</v>
      </c>
      <c r="DP94" s="117">
        <v>0</v>
      </c>
      <c r="DQ94" s="117">
        <v>0</v>
      </c>
      <c r="DR94" s="117">
        <v>0</v>
      </c>
      <c r="DS94" s="117">
        <v>0</v>
      </c>
      <c r="DT94" s="117">
        <v>0</v>
      </c>
      <c r="DU94" s="117">
        <v>0</v>
      </c>
      <c r="DV94" s="117">
        <v>0</v>
      </c>
      <c r="DW94" s="117">
        <v>7.92</v>
      </c>
      <c r="DX94" s="117">
        <v>1.7423999999999999</v>
      </c>
      <c r="DY94" s="117">
        <v>0.54715873737499998</v>
      </c>
      <c r="DZ94" s="117">
        <v>0</v>
      </c>
      <c r="EA94" s="117">
        <v>4.5054504</v>
      </c>
      <c r="EB94" s="117">
        <v>1.54228010768827</v>
      </c>
      <c r="EC94" s="117">
        <v>16.257289245063301</v>
      </c>
      <c r="ED94" s="117">
        <v>0</v>
      </c>
      <c r="EE94" s="117">
        <v>0</v>
      </c>
      <c r="EF94" s="117">
        <v>0</v>
      </c>
      <c r="EG94" s="117">
        <v>0</v>
      </c>
      <c r="EH94" s="117">
        <v>0</v>
      </c>
      <c r="EI94" s="117">
        <v>0</v>
      </c>
      <c r="EJ94" s="117">
        <v>0</v>
      </c>
      <c r="EK94" s="117">
        <v>7.07</v>
      </c>
      <c r="EL94" s="117">
        <v>1.5553999999999999</v>
      </c>
      <c r="EM94" s="117">
        <v>0.48778097305000001</v>
      </c>
      <c r="EN94" s="117">
        <v>0</v>
      </c>
      <c r="EO94" s="117">
        <v>4.0219109</v>
      </c>
      <c r="EP94" s="117">
        <v>1.3766889792143699</v>
      </c>
      <c r="EQ94" s="117">
        <v>14.511780852264399</v>
      </c>
      <c r="ER94" s="117">
        <v>0</v>
      </c>
      <c r="ES94" s="117">
        <v>0</v>
      </c>
      <c r="ET94" s="117">
        <v>0</v>
      </c>
      <c r="EU94" s="117">
        <v>0</v>
      </c>
      <c r="EV94" s="117">
        <v>0</v>
      </c>
      <c r="EW94" s="117">
        <v>0</v>
      </c>
      <c r="EX94" s="117">
        <v>0</v>
      </c>
      <c r="EY94" s="117">
        <v>0</v>
      </c>
      <c r="EZ94" s="117">
        <v>0</v>
      </c>
      <c r="FA94" s="117">
        <v>0</v>
      </c>
      <c r="FB94" s="117">
        <v>0</v>
      </c>
      <c r="FC94" s="117">
        <v>0</v>
      </c>
      <c r="FD94" s="117">
        <v>0</v>
      </c>
      <c r="FE94" s="171">
        <v>92.41</v>
      </c>
      <c r="FF94" s="194">
        <f t="shared" si="27"/>
        <v>303.83389494141636</v>
      </c>
      <c r="FG94" s="195">
        <f t="shared" si="30"/>
        <v>0</v>
      </c>
      <c r="FH94" s="196">
        <f t="shared" si="31"/>
        <v>0</v>
      </c>
      <c r="FI94" s="202">
        <f t="shared" si="32"/>
        <v>364.60067392969961</v>
      </c>
      <c r="FJ94" s="203">
        <f t="shared" si="33"/>
        <v>0</v>
      </c>
      <c r="FK94" s="204">
        <f t="shared" si="34"/>
        <v>0</v>
      </c>
      <c r="FL94" s="214">
        <v>0.05</v>
      </c>
      <c r="FM94" s="211">
        <f t="shared" si="35"/>
        <v>18.230033696484981</v>
      </c>
      <c r="FN94" s="212">
        <f t="shared" si="36"/>
        <v>0</v>
      </c>
      <c r="FO94" s="213">
        <f t="shared" si="37"/>
        <v>0</v>
      </c>
      <c r="FP94" s="219">
        <f t="shared" si="38"/>
        <v>382.83070762618456</v>
      </c>
      <c r="FQ94" s="220">
        <f t="shared" si="39"/>
        <v>0</v>
      </c>
      <c r="FR94" s="223">
        <f t="shared" si="40"/>
        <v>0</v>
      </c>
      <c r="FS94" s="228">
        <f t="shared" si="41"/>
        <v>2.0942598885458672</v>
      </c>
      <c r="FT94" s="229"/>
      <c r="FU94" s="244">
        <f t="shared" si="42"/>
        <v>2.0942598885458672</v>
      </c>
      <c r="FV94" s="245">
        <f t="shared" si="43"/>
        <v>382.83070762618456</v>
      </c>
      <c r="FW94" s="252">
        <v>1.2870999999999999</v>
      </c>
      <c r="FX94" s="257"/>
      <c r="FY94" s="261">
        <f t="shared" si="44"/>
        <v>1.6271151336693865</v>
      </c>
      <c r="FZ94" s="253"/>
      <c r="GA94" s="92"/>
      <c r="GB94" s="68" t="s">
        <v>1270</v>
      </c>
      <c r="GC94" s="85" t="s">
        <v>2362</v>
      </c>
      <c r="GD94" s="85" t="str">
        <f t="shared" si="45"/>
        <v>№2/208 від 20.02.2019</v>
      </c>
      <c r="GE94" s="85" t="s">
        <v>2448</v>
      </c>
      <c r="GF94" s="431">
        <v>1</v>
      </c>
      <c r="GG94" s="431">
        <v>3</v>
      </c>
    </row>
    <row r="95" spans="1:189" ht="15" hidden="1" customHeight="1" x14ac:dyDescent="0.25">
      <c r="A95" s="606" t="s">
        <v>188</v>
      </c>
      <c r="B95" s="155">
        <v>1</v>
      </c>
      <c r="C95" s="141">
        <f t="shared" si="28"/>
        <v>229</v>
      </c>
      <c r="D95" s="168">
        <v>229</v>
      </c>
      <c r="E95" s="168">
        <v>0</v>
      </c>
      <c r="F95" s="234"/>
      <c r="G95" s="235">
        <v>0</v>
      </c>
      <c r="H95" s="162">
        <f t="shared" si="29"/>
        <v>29.07</v>
      </c>
      <c r="I95" s="117">
        <v>0</v>
      </c>
      <c r="J95" s="117">
        <v>0</v>
      </c>
      <c r="K95" s="117">
        <v>0</v>
      </c>
      <c r="L95" s="117">
        <v>0</v>
      </c>
      <c r="M95" s="117">
        <v>0</v>
      </c>
      <c r="N95" s="117">
        <v>0</v>
      </c>
      <c r="O95" s="117">
        <v>0</v>
      </c>
      <c r="P95" s="117">
        <v>0</v>
      </c>
      <c r="Q95" s="117">
        <v>0</v>
      </c>
      <c r="R95" s="117">
        <v>0</v>
      </c>
      <c r="S95" s="117">
        <v>0</v>
      </c>
      <c r="T95" s="117">
        <v>0</v>
      </c>
      <c r="U95" s="117">
        <v>0</v>
      </c>
      <c r="V95" s="117">
        <v>0</v>
      </c>
      <c r="W95" s="117">
        <v>0</v>
      </c>
      <c r="X95" s="117">
        <v>0</v>
      </c>
      <c r="Y95" s="117">
        <v>0</v>
      </c>
      <c r="Z95" s="117">
        <v>0</v>
      </c>
      <c r="AA95" s="117">
        <v>0</v>
      </c>
      <c r="AB95" s="117">
        <v>0</v>
      </c>
      <c r="AC95" s="117">
        <v>0</v>
      </c>
      <c r="AD95" s="117">
        <v>0</v>
      </c>
      <c r="AE95" s="117">
        <v>0</v>
      </c>
      <c r="AF95" s="117">
        <v>0</v>
      </c>
      <c r="AG95" s="117">
        <v>0</v>
      </c>
      <c r="AH95" s="117">
        <v>0</v>
      </c>
      <c r="AI95" s="117">
        <v>0</v>
      </c>
      <c r="AJ95" s="117">
        <v>0</v>
      </c>
      <c r="AK95" s="117">
        <v>0</v>
      </c>
      <c r="AL95" s="117">
        <v>0</v>
      </c>
      <c r="AM95" s="117">
        <v>0</v>
      </c>
      <c r="AN95" s="117">
        <v>0</v>
      </c>
      <c r="AO95" s="117">
        <v>0</v>
      </c>
      <c r="AP95" s="117">
        <v>0</v>
      </c>
      <c r="AQ95" s="117">
        <v>0</v>
      </c>
      <c r="AR95" s="117">
        <v>0</v>
      </c>
      <c r="AS95" s="117">
        <v>0</v>
      </c>
      <c r="AT95" s="117">
        <v>0</v>
      </c>
      <c r="AU95" s="117">
        <v>0</v>
      </c>
      <c r="AV95" s="117">
        <v>0</v>
      </c>
      <c r="AW95" s="117">
        <v>0</v>
      </c>
      <c r="AX95" s="117">
        <v>29.07</v>
      </c>
      <c r="AY95" s="117"/>
      <c r="AZ95" s="117"/>
      <c r="BA95" s="117"/>
      <c r="BB95" s="117"/>
      <c r="BC95" s="117"/>
      <c r="BD95" s="117"/>
      <c r="BE95" s="117">
        <v>0</v>
      </c>
      <c r="BF95" s="117">
        <v>0</v>
      </c>
      <c r="BG95" s="117">
        <v>0</v>
      </c>
      <c r="BH95" s="117">
        <v>0</v>
      </c>
      <c r="BI95" s="117">
        <v>0</v>
      </c>
      <c r="BJ95" s="117">
        <v>0</v>
      </c>
      <c r="BK95" s="117">
        <v>0</v>
      </c>
      <c r="BL95" s="117">
        <v>4.21</v>
      </c>
      <c r="BM95" s="117">
        <v>0.92620000000000002</v>
      </c>
      <c r="BN95" s="117">
        <v>0.100381105</v>
      </c>
      <c r="BO95" s="117">
        <v>2.3949427000000001</v>
      </c>
      <c r="BP95" s="117">
        <v>0.79986001000204998</v>
      </c>
      <c r="BQ95" s="117">
        <v>8.4313838150020501</v>
      </c>
      <c r="BR95" s="433">
        <v>51.163884444443752</v>
      </c>
      <c r="BS95" s="433">
        <v>11.256054577777761</v>
      </c>
      <c r="BT95" s="433">
        <v>79.812698597446641</v>
      </c>
      <c r="BU95" s="433">
        <v>0</v>
      </c>
      <c r="BV95" s="433">
        <v>29.105598943911044</v>
      </c>
      <c r="BW95" s="433">
        <v>17.957960574228803</v>
      </c>
      <c r="BX95" s="433">
        <v>189.29619713780801</v>
      </c>
      <c r="BY95" s="117">
        <v>0</v>
      </c>
      <c r="BZ95" s="117">
        <v>0</v>
      </c>
      <c r="CA95" s="117">
        <v>0</v>
      </c>
      <c r="CB95" s="117">
        <v>0</v>
      </c>
      <c r="CC95" s="117">
        <v>0</v>
      </c>
      <c r="CD95" s="117">
        <v>0</v>
      </c>
      <c r="CE95" s="117">
        <v>0</v>
      </c>
      <c r="CF95" s="117">
        <v>0</v>
      </c>
      <c r="CG95" s="117">
        <v>0</v>
      </c>
      <c r="CH95" s="117">
        <v>0</v>
      </c>
      <c r="CI95" s="117">
        <v>0</v>
      </c>
      <c r="CJ95" s="117">
        <v>0</v>
      </c>
      <c r="CK95" s="117">
        <v>0</v>
      </c>
      <c r="CL95" s="117">
        <v>0</v>
      </c>
      <c r="CM95" s="117">
        <v>0</v>
      </c>
      <c r="CN95" s="117">
        <v>0</v>
      </c>
      <c r="CO95" s="117">
        <v>0</v>
      </c>
      <c r="CP95" s="117">
        <v>0</v>
      </c>
      <c r="CQ95" s="117">
        <v>0</v>
      </c>
      <c r="CR95" s="117">
        <v>0</v>
      </c>
      <c r="CS95" s="117">
        <v>0</v>
      </c>
      <c r="CT95" s="117">
        <v>0</v>
      </c>
      <c r="CU95" s="117">
        <v>0</v>
      </c>
      <c r="CV95" s="117">
        <v>0</v>
      </c>
      <c r="CW95" s="117">
        <v>0</v>
      </c>
      <c r="CX95" s="117">
        <v>0</v>
      </c>
      <c r="CY95" s="117">
        <v>0</v>
      </c>
      <c r="CZ95" s="117">
        <v>0</v>
      </c>
      <c r="DA95" s="117">
        <v>0</v>
      </c>
      <c r="DB95" s="117">
        <v>0</v>
      </c>
      <c r="DC95" s="117">
        <v>0</v>
      </c>
      <c r="DD95" s="117">
        <v>0</v>
      </c>
      <c r="DE95" s="117">
        <v>0</v>
      </c>
      <c r="DF95" s="117">
        <v>0</v>
      </c>
      <c r="DG95" s="117">
        <v>0</v>
      </c>
      <c r="DH95" s="117">
        <v>0</v>
      </c>
      <c r="DI95" s="117">
        <v>0</v>
      </c>
      <c r="DJ95" s="117">
        <v>0</v>
      </c>
      <c r="DK95" s="117">
        <v>0</v>
      </c>
      <c r="DL95" s="117">
        <v>0</v>
      </c>
      <c r="DM95" s="117">
        <v>0</v>
      </c>
      <c r="DN95" s="117">
        <v>0</v>
      </c>
      <c r="DO95" s="117">
        <v>0</v>
      </c>
      <c r="DP95" s="117">
        <v>0</v>
      </c>
      <c r="DQ95" s="117">
        <v>0</v>
      </c>
      <c r="DR95" s="117">
        <v>0</v>
      </c>
      <c r="DS95" s="117">
        <v>0</v>
      </c>
      <c r="DT95" s="117">
        <v>0</v>
      </c>
      <c r="DU95" s="117">
        <v>0</v>
      </c>
      <c r="DV95" s="117">
        <v>0</v>
      </c>
      <c r="DW95" s="117">
        <v>7.92</v>
      </c>
      <c r="DX95" s="117">
        <v>1.7423999999999999</v>
      </c>
      <c r="DY95" s="117">
        <v>0.54715873737499998</v>
      </c>
      <c r="DZ95" s="117">
        <v>0</v>
      </c>
      <c r="EA95" s="117">
        <v>4.5054504</v>
      </c>
      <c r="EB95" s="117">
        <v>1.54228010768827</v>
      </c>
      <c r="EC95" s="117">
        <v>16.257289245063301</v>
      </c>
      <c r="ED95" s="117">
        <v>0</v>
      </c>
      <c r="EE95" s="117">
        <v>0</v>
      </c>
      <c r="EF95" s="117">
        <v>0</v>
      </c>
      <c r="EG95" s="117">
        <v>0</v>
      </c>
      <c r="EH95" s="117">
        <v>0</v>
      </c>
      <c r="EI95" s="117">
        <v>0</v>
      </c>
      <c r="EJ95" s="117">
        <v>0</v>
      </c>
      <c r="EK95" s="117">
        <v>7.07</v>
      </c>
      <c r="EL95" s="117">
        <v>1.5553999999999999</v>
      </c>
      <c r="EM95" s="117">
        <v>0.48778097305000001</v>
      </c>
      <c r="EN95" s="117">
        <v>0</v>
      </c>
      <c r="EO95" s="117">
        <v>4.0219109</v>
      </c>
      <c r="EP95" s="117">
        <v>1.3766889792143699</v>
      </c>
      <c r="EQ95" s="117">
        <v>14.511780852264399</v>
      </c>
      <c r="ER95" s="117">
        <v>0</v>
      </c>
      <c r="ES95" s="117">
        <v>0</v>
      </c>
      <c r="ET95" s="117">
        <v>0</v>
      </c>
      <c r="EU95" s="117">
        <v>0</v>
      </c>
      <c r="EV95" s="117">
        <v>0</v>
      </c>
      <c r="EW95" s="117">
        <v>0</v>
      </c>
      <c r="EX95" s="117">
        <v>0</v>
      </c>
      <c r="EY95" s="117">
        <v>0</v>
      </c>
      <c r="EZ95" s="117">
        <v>0</v>
      </c>
      <c r="FA95" s="117">
        <v>0</v>
      </c>
      <c r="FB95" s="117">
        <v>0</v>
      </c>
      <c r="FC95" s="117">
        <v>0</v>
      </c>
      <c r="FD95" s="117">
        <v>0</v>
      </c>
      <c r="FE95" s="171">
        <v>115.77</v>
      </c>
      <c r="FF95" s="194">
        <f t="shared" si="27"/>
        <v>373.33665105013773</v>
      </c>
      <c r="FG95" s="195">
        <f t="shared" si="30"/>
        <v>0</v>
      </c>
      <c r="FH95" s="196">
        <f t="shared" si="31"/>
        <v>0</v>
      </c>
      <c r="FI95" s="202">
        <f t="shared" si="32"/>
        <v>448.00398126016529</v>
      </c>
      <c r="FJ95" s="203">
        <f t="shared" si="33"/>
        <v>0</v>
      </c>
      <c r="FK95" s="204">
        <f t="shared" si="34"/>
        <v>0</v>
      </c>
      <c r="FL95" s="214">
        <v>0.05</v>
      </c>
      <c r="FM95" s="211">
        <f t="shared" si="35"/>
        <v>22.400199063008266</v>
      </c>
      <c r="FN95" s="212">
        <f t="shared" si="36"/>
        <v>0</v>
      </c>
      <c r="FO95" s="213">
        <f t="shared" si="37"/>
        <v>0</v>
      </c>
      <c r="FP95" s="219">
        <f t="shared" si="38"/>
        <v>470.40418032317353</v>
      </c>
      <c r="FQ95" s="220">
        <f t="shared" si="39"/>
        <v>0</v>
      </c>
      <c r="FR95" s="223">
        <f t="shared" si="40"/>
        <v>0</v>
      </c>
      <c r="FS95" s="228">
        <f t="shared" si="41"/>
        <v>2.0541667263020678</v>
      </c>
      <c r="FT95" s="229"/>
      <c r="FU95" s="244">
        <f t="shared" si="42"/>
        <v>2.0541667263020678</v>
      </c>
      <c r="FV95" s="245">
        <f t="shared" si="43"/>
        <v>470.40418032317353</v>
      </c>
      <c r="FW95" s="252">
        <v>1.2131000000000001</v>
      </c>
      <c r="FX95" s="257"/>
      <c r="FY95" s="605">
        <f t="shared" si="44"/>
        <v>1.6933201931432427</v>
      </c>
      <c r="FZ95" s="253"/>
      <c r="GA95" s="92"/>
      <c r="GB95" s="68" t="s">
        <v>1271</v>
      </c>
      <c r="GC95" s="85" t="s">
        <v>2362</v>
      </c>
      <c r="GD95" s="85" t="str">
        <f t="shared" si="45"/>
        <v>№2/209 від 20.02.2019</v>
      </c>
      <c r="GE95" s="85" t="s">
        <v>2449</v>
      </c>
      <c r="GF95" s="431">
        <v>1</v>
      </c>
      <c r="GG95" s="431">
        <v>3</v>
      </c>
    </row>
    <row r="96" spans="1:189" ht="15" hidden="1" customHeight="1" x14ac:dyDescent="0.25">
      <c r="A96" s="66" t="s">
        <v>189</v>
      </c>
      <c r="B96" s="155">
        <v>1</v>
      </c>
      <c r="C96" s="141">
        <f t="shared" si="28"/>
        <v>144.5</v>
      </c>
      <c r="D96" s="168">
        <v>144.5</v>
      </c>
      <c r="E96" s="168">
        <v>0</v>
      </c>
      <c r="F96" s="234"/>
      <c r="G96" s="235">
        <v>0</v>
      </c>
      <c r="H96" s="162">
        <f t="shared" si="29"/>
        <v>29.36</v>
      </c>
      <c r="I96" s="117">
        <v>0</v>
      </c>
      <c r="J96" s="117">
        <v>0</v>
      </c>
      <c r="K96" s="117">
        <v>0</v>
      </c>
      <c r="L96" s="117">
        <v>0</v>
      </c>
      <c r="M96" s="117">
        <v>0</v>
      </c>
      <c r="N96" s="117">
        <v>0</v>
      </c>
      <c r="O96" s="117">
        <v>0</v>
      </c>
      <c r="P96" s="117">
        <v>0</v>
      </c>
      <c r="Q96" s="117">
        <v>0</v>
      </c>
      <c r="R96" s="117">
        <v>0</v>
      </c>
      <c r="S96" s="117">
        <v>0</v>
      </c>
      <c r="T96" s="117">
        <v>0</v>
      </c>
      <c r="U96" s="117">
        <v>0</v>
      </c>
      <c r="V96" s="117">
        <v>0</v>
      </c>
      <c r="W96" s="117">
        <v>0</v>
      </c>
      <c r="X96" s="117">
        <v>0</v>
      </c>
      <c r="Y96" s="117">
        <v>0</v>
      </c>
      <c r="Z96" s="117">
        <v>0</v>
      </c>
      <c r="AA96" s="117">
        <v>0</v>
      </c>
      <c r="AB96" s="117">
        <v>0</v>
      </c>
      <c r="AC96" s="117">
        <v>0</v>
      </c>
      <c r="AD96" s="117">
        <v>0</v>
      </c>
      <c r="AE96" s="117">
        <v>0</v>
      </c>
      <c r="AF96" s="117">
        <v>0</v>
      </c>
      <c r="AG96" s="117">
        <v>0</v>
      </c>
      <c r="AH96" s="117">
        <v>0</v>
      </c>
      <c r="AI96" s="117">
        <v>0</v>
      </c>
      <c r="AJ96" s="117">
        <v>0</v>
      </c>
      <c r="AK96" s="117">
        <v>0</v>
      </c>
      <c r="AL96" s="117">
        <v>0</v>
      </c>
      <c r="AM96" s="117">
        <v>0</v>
      </c>
      <c r="AN96" s="117">
        <v>0</v>
      </c>
      <c r="AO96" s="117">
        <v>0</v>
      </c>
      <c r="AP96" s="117">
        <v>0</v>
      </c>
      <c r="AQ96" s="117">
        <v>0</v>
      </c>
      <c r="AR96" s="117">
        <v>0</v>
      </c>
      <c r="AS96" s="117">
        <v>0</v>
      </c>
      <c r="AT96" s="117">
        <v>0</v>
      </c>
      <c r="AU96" s="117">
        <v>0</v>
      </c>
      <c r="AV96" s="117">
        <v>0</v>
      </c>
      <c r="AW96" s="117">
        <v>0</v>
      </c>
      <c r="AX96" s="117">
        <v>29.36</v>
      </c>
      <c r="AY96" s="117"/>
      <c r="AZ96" s="117"/>
      <c r="BA96" s="117"/>
      <c r="BB96" s="117"/>
      <c r="BC96" s="117"/>
      <c r="BD96" s="117"/>
      <c r="BE96" s="117">
        <v>0</v>
      </c>
      <c r="BF96" s="117">
        <v>0</v>
      </c>
      <c r="BG96" s="117">
        <v>0</v>
      </c>
      <c r="BH96" s="117">
        <v>0</v>
      </c>
      <c r="BI96" s="117">
        <v>0</v>
      </c>
      <c r="BJ96" s="117">
        <v>0</v>
      </c>
      <c r="BK96" s="117">
        <v>0</v>
      </c>
      <c r="BL96" s="117">
        <v>4.29</v>
      </c>
      <c r="BM96" s="117">
        <v>0.94379999999999997</v>
      </c>
      <c r="BN96" s="117">
        <v>0.1033669475</v>
      </c>
      <c r="BO96" s="117">
        <v>2.4404523</v>
      </c>
      <c r="BP96" s="117">
        <v>0.81517227333047504</v>
      </c>
      <c r="BQ96" s="117">
        <v>8.5927915208304704</v>
      </c>
      <c r="BR96" s="117">
        <v>37.550927777777574</v>
      </c>
      <c r="BS96" s="117">
        <v>8.2612041111111196</v>
      </c>
      <c r="BT96" s="117">
        <v>39.935459725333203</v>
      </c>
      <c r="BU96" s="117">
        <v>0</v>
      </c>
      <c r="BV96" s="117">
        <v>21.3615962849445</v>
      </c>
      <c r="BW96" s="117">
        <v>11.226113983711601</v>
      </c>
      <c r="BX96" s="117">
        <v>118.335301882878</v>
      </c>
      <c r="BY96" s="117">
        <v>0</v>
      </c>
      <c r="BZ96" s="117">
        <v>0</v>
      </c>
      <c r="CA96" s="117">
        <v>0</v>
      </c>
      <c r="CB96" s="117">
        <v>0</v>
      </c>
      <c r="CC96" s="117">
        <v>0</v>
      </c>
      <c r="CD96" s="117">
        <v>0</v>
      </c>
      <c r="CE96" s="117">
        <v>0</v>
      </c>
      <c r="CF96" s="117">
        <v>0</v>
      </c>
      <c r="CG96" s="117">
        <v>0</v>
      </c>
      <c r="CH96" s="117">
        <v>0</v>
      </c>
      <c r="CI96" s="117">
        <v>0</v>
      </c>
      <c r="CJ96" s="117">
        <v>0</v>
      </c>
      <c r="CK96" s="117">
        <v>0</v>
      </c>
      <c r="CL96" s="117">
        <v>0</v>
      </c>
      <c r="CM96" s="117">
        <v>0</v>
      </c>
      <c r="CN96" s="117">
        <v>0</v>
      </c>
      <c r="CO96" s="117">
        <v>0</v>
      </c>
      <c r="CP96" s="117">
        <v>0</v>
      </c>
      <c r="CQ96" s="117">
        <v>0</v>
      </c>
      <c r="CR96" s="117">
        <v>0</v>
      </c>
      <c r="CS96" s="117">
        <v>0</v>
      </c>
      <c r="CT96" s="117">
        <v>0</v>
      </c>
      <c r="CU96" s="117">
        <v>0</v>
      </c>
      <c r="CV96" s="117">
        <v>0</v>
      </c>
      <c r="CW96" s="117">
        <v>0</v>
      </c>
      <c r="CX96" s="117">
        <v>0</v>
      </c>
      <c r="CY96" s="117">
        <v>0</v>
      </c>
      <c r="CZ96" s="117">
        <v>0</v>
      </c>
      <c r="DA96" s="117">
        <v>0</v>
      </c>
      <c r="DB96" s="117">
        <v>0</v>
      </c>
      <c r="DC96" s="117">
        <v>0</v>
      </c>
      <c r="DD96" s="117">
        <v>0</v>
      </c>
      <c r="DE96" s="117">
        <v>0</v>
      </c>
      <c r="DF96" s="117">
        <v>0</v>
      </c>
      <c r="DG96" s="117">
        <v>0</v>
      </c>
      <c r="DH96" s="117">
        <v>0</v>
      </c>
      <c r="DI96" s="117">
        <v>0</v>
      </c>
      <c r="DJ96" s="117">
        <v>0</v>
      </c>
      <c r="DK96" s="117">
        <v>0</v>
      </c>
      <c r="DL96" s="117">
        <v>0</v>
      </c>
      <c r="DM96" s="117">
        <v>0</v>
      </c>
      <c r="DN96" s="117">
        <v>0</v>
      </c>
      <c r="DO96" s="117">
        <v>0</v>
      </c>
      <c r="DP96" s="117">
        <v>0</v>
      </c>
      <c r="DQ96" s="117">
        <v>0</v>
      </c>
      <c r="DR96" s="117">
        <v>0</v>
      </c>
      <c r="DS96" s="117">
        <v>0</v>
      </c>
      <c r="DT96" s="117">
        <v>0</v>
      </c>
      <c r="DU96" s="117">
        <v>0</v>
      </c>
      <c r="DV96" s="117">
        <v>0</v>
      </c>
      <c r="DW96" s="117">
        <v>0</v>
      </c>
      <c r="DX96" s="117">
        <v>0</v>
      </c>
      <c r="DY96" s="117">
        <v>0</v>
      </c>
      <c r="DZ96" s="117">
        <v>0</v>
      </c>
      <c r="EA96" s="117">
        <v>0</v>
      </c>
      <c r="EB96" s="117">
        <v>0</v>
      </c>
      <c r="EC96" s="117">
        <v>0</v>
      </c>
      <c r="ED96" s="117">
        <v>0</v>
      </c>
      <c r="EE96" s="117">
        <v>0</v>
      </c>
      <c r="EF96" s="117">
        <v>0</v>
      </c>
      <c r="EG96" s="117">
        <v>0</v>
      </c>
      <c r="EH96" s="117">
        <v>0</v>
      </c>
      <c r="EI96" s="117">
        <v>0</v>
      </c>
      <c r="EJ96" s="117">
        <v>0</v>
      </c>
      <c r="EK96" s="117">
        <v>0</v>
      </c>
      <c r="EL96" s="117">
        <v>0</v>
      </c>
      <c r="EM96" s="117">
        <v>0</v>
      </c>
      <c r="EN96" s="117">
        <v>0</v>
      </c>
      <c r="EO96" s="117">
        <v>0</v>
      </c>
      <c r="EP96" s="117">
        <v>0</v>
      </c>
      <c r="EQ96" s="117">
        <v>0</v>
      </c>
      <c r="ER96" s="117">
        <v>0</v>
      </c>
      <c r="ES96" s="117">
        <v>0</v>
      </c>
      <c r="ET96" s="117">
        <v>0</v>
      </c>
      <c r="EU96" s="117">
        <v>0</v>
      </c>
      <c r="EV96" s="117">
        <v>0</v>
      </c>
      <c r="EW96" s="117">
        <v>0</v>
      </c>
      <c r="EX96" s="117">
        <v>0</v>
      </c>
      <c r="EY96" s="117">
        <v>0</v>
      </c>
      <c r="EZ96" s="117">
        <v>0</v>
      </c>
      <c r="FA96" s="117">
        <v>0</v>
      </c>
      <c r="FB96" s="117">
        <v>0</v>
      </c>
      <c r="FC96" s="117">
        <v>0</v>
      </c>
      <c r="FD96" s="117">
        <v>0</v>
      </c>
      <c r="FE96" s="171">
        <f>81.28+7.41</f>
        <v>88.69</v>
      </c>
      <c r="FF96" s="194">
        <f t="shared" si="27"/>
        <v>244.97809340370847</v>
      </c>
      <c r="FG96" s="195">
        <f t="shared" si="30"/>
        <v>0</v>
      </c>
      <c r="FH96" s="196">
        <f t="shared" si="31"/>
        <v>0</v>
      </c>
      <c r="FI96" s="202">
        <f t="shared" si="32"/>
        <v>293.97371208445014</v>
      </c>
      <c r="FJ96" s="203">
        <f t="shared" si="33"/>
        <v>0</v>
      </c>
      <c r="FK96" s="204">
        <f t="shared" si="34"/>
        <v>0</v>
      </c>
      <c r="FL96" s="214">
        <v>0.05</v>
      </c>
      <c r="FM96" s="211">
        <f t="shared" si="35"/>
        <v>14.698685604222508</v>
      </c>
      <c r="FN96" s="212">
        <f t="shared" si="36"/>
        <v>0</v>
      </c>
      <c r="FO96" s="213">
        <f t="shared" si="37"/>
        <v>0</v>
      </c>
      <c r="FP96" s="219">
        <f t="shared" si="38"/>
        <v>308.67239768867267</v>
      </c>
      <c r="FQ96" s="220">
        <f t="shared" si="39"/>
        <v>0</v>
      </c>
      <c r="FR96" s="223">
        <f t="shared" si="40"/>
        <v>0</v>
      </c>
      <c r="FS96" s="228">
        <f t="shared" si="41"/>
        <v>2.1361411604752436</v>
      </c>
      <c r="FT96" s="229"/>
      <c r="FU96" s="244">
        <f t="shared" si="42"/>
        <v>2.1361411604752436</v>
      </c>
      <c r="FV96" s="245">
        <f t="shared" si="43"/>
        <v>308.67239768867267</v>
      </c>
      <c r="FW96" s="252">
        <v>1.4514</v>
      </c>
      <c r="FX96" s="257"/>
      <c r="FY96" s="261">
        <f t="shared" si="44"/>
        <v>1.4717797715827776</v>
      </c>
      <c r="FZ96" s="253"/>
      <c r="GA96" s="92"/>
      <c r="GB96" s="68" t="s">
        <v>1272</v>
      </c>
      <c r="GC96" s="85" t="s">
        <v>2362</v>
      </c>
      <c r="GD96" s="85" t="str">
        <f t="shared" si="45"/>
        <v>№2/210 від 20.02.2019</v>
      </c>
      <c r="GE96" s="85" t="s">
        <v>2450</v>
      </c>
      <c r="GF96" s="431">
        <v>1</v>
      </c>
      <c r="GG96" s="431">
        <v>3</v>
      </c>
    </row>
    <row r="97" spans="1:189" ht="15" hidden="1" customHeight="1" x14ac:dyDescent="0.25">
      <c r="A97" s="66" t="s">
        <v>190</v>
      </c>
      <c r="B97" s="155">
        <v>1</v>
      </c>
      <c r="C97" s="141">
        <f t="shared" si="28"/>
        <v>180</v>
      </c>
      <c r="D97" s="168">
        <v>180</v>
      </c>
      <c r="E97" s="168">
        <v>0</v>
      </c>
      <c r="F97" s="234"/>
      <c r="G97" s="235">
        <v>0</v>
      </c>
      <c r="H97" s="162">
        <f t="shared" si="29"/>
        <v>31.84</v>
      </c>
      <c r="I97" s="117">
        <v>0</v>
      </c>
      <c r="J97" s="117">
        <v>0</v>
      </c>
      <c r="K97" s="117">
        <v>0</v>
      </c>
      <c r="L97" s="117">
        <v>0</v>
      </c>
      <c r="M97" s="117">
        <v>0</v>
      </c>
      <c r="N97" s="117">
        <v>0</v>
      </c>
      <c r="O97" s="117">
        <v>0</v>
      </c>
      <c r="P97" s="117">
        <v>0</v>
      </c>
      <c r="Q97" s="117">
        <v>0</v>
      </c>
      <c r="R97" s="117">
        <v>0</v>
      </c>
      <c r="S97" s="117">
        <v>0</v>
      </c>
      <c r="T97" s="117">
        <v>0</v>
      </c>
      <c r="U97" s="117">
        <v>0</v>
      </c>
      <c r="V97" s="117">
        <v>0</v>
      </c>
      <c r="W97" s="117">
        <v>0</v>
      </c>
      <c r="X97" s="117">
        <v>0</v>
      </c>
      <c r="Y97" s="117">
        <v>0</v>
      </c>
      <c r="Z97" s="117">
        <v>0</v>
      </c>
      <c r="AA97" s="117">
        <v>0</v>
      </c>
      <c r="AB97" s="117">
        <v>0</v>
      </c>
      <c r="AC97" s="117">
        <v>0</v>
      </c>
      <c r="AD97" s="117">
        <v>0</v>
      </c>
      <c r="AE97" s="117">
        <v>0</v>
      </c>
      <c r="AF97" s="117">
        <v>0</v>
      </c>
      <c r="AG97" s="117">
        <v>0</v>
      </c>
      <c r="AH97" s="117">
        <v>0</v>
      </c>
      <c r="AI97" s="117">
        <v>0</v>
      </c>
      <c r="AJ97" s="117">
        <v>0</v>
      </c>
      <c r="AK97" s="117">
        <v>0</v>
      </c>
      <c r="AL97" s="117">
        <v>0</v>
      </c>
      <c r="AM97" s="117">
        <v>0</v>
      </c>
      <c r="AN97" s="117">
        <v>0</v>
      </c>
      <c r="AO97" s="117">
        <v>0</v>
      </c>
      <c r="AP97" s="117">
        <v>0</v>
      </c>
      <c r="AQ97" s="117">
        <v>0</v>
      </c>
      <c r="AR97" s="117">
        <v>0</v>
      </c>
      <c r="AS97" s="117">
        <v>0</v>
      </c>
      <c r="AT97" s="117">
        <v>0</v>
      </c>
      <c r="AU97" s="117">
        <v>0</v>
      </c>
      <c r="AV97" s="117">
        <v>0</v>
      </c>
      <c r="AW97" s="117">
        <v>0</v>
      </c>
      <c r="AX97" s="117">
        <v>31.84</v>
      </c>
      <c r="AY97" s="117"/>
      <c r="AZ97" s="117"/>
      <c r="BA97" s="117"/>
      <c r="BB97" s="117"/>
      <c r="BC97" s="117"/>
      <c r="BD97" s="117"/>
      <c r="BE97" s="117">
        <v>0</v>
      </c>
      <c r="BF97" s="117">
        <v>0</v>
      </c>
      <c r="BG97" s="117">
        <v>0</v>
      </c>
      <c r="BH97" s="117">
        <v>0</v>
      </c>
      <c r="BI97" s="117">
        <v>0</v>
      </c>
      <c r="BJ97" s="117">
        <v>0</v>
      </c>
      <c r="BK97" s="117">
        <v>0</v>
      </c>
      <c r="BL97" s="117">
        <v>4.29</v>
      </c>
      <c r="BM97" s="117">
        <v>0.94379999999999997</v>
      </c>
      <c r="BN97" s="117">
        <v>0.1033669475</v>
      </c>
      <c r="BO97" s="117">
        <v>2.4404523</v>
      </c>
      <c r="BP97" s="117">
        <v>0.81517227333047504</v>
      </c>
      <c r="BQ97" s="117">
        <v>8.5927915208304704</v>
      </c>
      <c r="BR97" s="117">
        <v>45.722311111110415</v>
      </c>
      <c r="BS97" s="117">
        <v>10.0589084444444</v>
      </c>
      <c r="BT97" s="117">
        <v>63.201938697833199</v>
      </c>
      <c r="BU97" s="117">
        <v>0</v>
      </c>
      <c r="BV97" s="117">
        <v>26.010051121777799</v>
      </c>
      <c r="BW97" s="117">
        <v>15.196738274611199</v>
      </c>
      <c r="BX97" s="117">
        <v>160.189947649777</v>
      </c>
      <c r="BY97" s="117">
        <v>0</v>
      </c>
      <c r="BZ97" s="117">
        <v>0</v>
      </c>
      <c r="CA97" s="117">
        <v>0</v>
      </c>
      <c r="CB97" s="117">
        <v>0</v>
      </c>
      <c r="CC97" s="117">
        <v>0</v>
      </c>
      <c r="CD97" s="117">
        <v>0</v>
      </c>
      <c r="CE97" s="117">
        <v>0</v>
      </c>
      <c r="CF97" s="117">
        <v>0</v>
      </c>
      <c r="CG97" s="117">
        <v>0</v>
      </c>
      <c r="CH97" s="117">
        <v>0</v>
      </c>
      <c r="CI97" s="117">
        <v>0</v>
      </c>
      <c r="CJ97" s="117">
        <v>0</v>
      </c>
      <c r="CK97" s="117">
        <v>0</v>
      </c>
      <c r="CL97" s="117">
        <v>0</v>
      </c>
      <c r="CM97" s="117">
        <v>0</v>
      </c>
      <c r="CN97" s="117">
        <v>0</v>
      </c>
      <c r="CO97" s="117">
        <v>0</v>
      </c>
      <c r="CP97" s="117">
        <v>0</v>
      </c>
      <c r="CQ97" s="117">
        <v>0</v>
      </c>
      <c r="CR97" s="117">
        <v>0</v>
      </c>
      <c r="CS97" s="117">
        <v>0</v>
      </c>
      <c r="CT97" s="117">
        <v>0</v>
      </c>
      <c r="CU97" s="117">
        <v>0</v>
      </c>
      <c r="CV97" s="117">
        <v>0</v>
      </c>
      <c r="CW97" s="117">
        <v>0</v>
      </c>
      <c r="CX97" s="117">
        <v>0</v>
      </c>
      <c r="CY97" s="117">
        <v>0</v>
      </c>
      <c r="CZ97" s="117">
        <v>0</v>
      </c>
      <c r="DA97" s="117">
        <v>0</v>
      </c>
      <c r="DB97" s="117">
        <v>0</v>
      </c>
      <c r="DC97" s="117">
        <v>0</v>
      </c>
      <c r="DD97" s="117">
        <v>0</v>
      </c>
      <c r="DE97" s="117">
        <v>0</v>
      </c>
      <c r="DF97" s="117">
        <v>0</v>
      </c>
      <c r="DG97" s="117">
        <v>0</v>
      </c>
      <c r="DH97" s="117">
        <v>0</v>
      </c>
      <c r="DI97" s="117">
        <v>0</v>
      </c>
      <c r="DJ97" s="117">
        <v>0</v>
      </c>
      <c r="DK97" s="117">
        <v>0</v>
      </c>
      <c r="DL97" s="117">
        <v>0</v>
      </c>
      <c r="DM97" s="117">
        <v>0</v>
      </c>
      <c r="DN97" s="117">
        <v>0</v>
      </c>
      <c r="DO97" s="117">
        <v>0</v>
      </c>
      <c r="DP97" s="117">
        <v>0</v>
      </c>
      <c r="DQ97" s="117">
        <v>0</v>
      </c>
      <c r="DR97" s="117">
        <v>0</v>
      </c>
      <c r="DS97" s="117">
        <v>0</v>
      </c>
      <c r="DT97" s="117">
        <v>0</v>
      </c>
      <c r="DU97" s="117">
        <v>0</v>
      </c>
      <c r="DV97" s="117">
        <v>0</v>
      </c>
      <c r="DW97" s="117">
        <v>9.51</v>
      </c>
      <c r="DX97" s="117">
        <v>2.0922000000000001</v>
      </c>
      <c r="DY97" s="117">
        <v>0.65659048485000004</v>
      </c>
      <c r="DZ97" s="117">
        <v>0</v>
      </c>
      <c r="EA97" s="117">
        <v>5.4099537</v>
      </c>
      <c r="EB97" s="117">
        <v>1.85186107801413</v>
      </c>
      <c r="EC97" s="117">
        <v>19.520605262864098</v>
      </c>
      <c r="ED97" s="117">
        <v>0</v>
      </c>
      <c r="EE97" s="117">
        <v>0</v>
      </c>
      <c r="EF97" s="117">
        <v>0</v>
      </c>
      <c r="EG97" s="117">
        <v>0</v>
      </c>
      <c r="EH97" s="117">
        <v>0</v>
      </c>
      <c r="EI97" s="117">
        <v>0</v>
      </c>
      <c r="EJ97" s="117">
        <v>0</v>
      </c>
      <c r="EK97" s="117">
        <v>8.48</v>
      </c>
      <c r="EL97" s="117">
        <v>1.8655999999999999</v>
      </c>
      <c r="EM97" s="117">
        <v>0.58543531272500005</v>
      </c>
      <c r="EN97" s="117">
        <v>0</v>
      </c>
      <c r="EO97" s="117">
        <v>4.8240176000000003</v>
      </c>
      <c r="EP97" s="117">
        <v>1.6512870957827099</v>
      </c>
      <c r="EQ97" s="117">
        <v>17.406340008507701</v>
      </c>
      <c r="ER97" s="117">
        <v>0</v>
      </c>
      <c r="ES97" s="117">
        <v>0</v>
      </c>
      <c r="ET97" s="117">
        <v>0</v>
      </c>
      <c r="EU97" s="117">
        <v>0</v>
      </c>
      <c r="EV97" s="117">
        <v>0</v>
      </c>
      <c r="EW97" s="117">
        <v>0</v>
      </c>
      <c r="EX97" s="117">
        <v>0</v>
      </c>
      <c r="EY97" s="117">
        <v>0</v>
      </c>
      <c r="EZ97" s="117">
        <v>0</v>
      </c>
      <c r="FA97" s="117">
        <v>0</v>
      </c>
      <c r="FB97" s="117">
        <v>0</v>
      </c>
      <c r="FC97" s="117">
        <v>0</v>
      </c>
      <c r="FD97" s="117">
        <v>0</v>
      </c>
      <c r="FE97" s="171">
        <v>33.186429166666663</v>
      </c>
      <c r="FF97" s="194">
        <f t="shared" si="27"/>
        <v>270.73611360864595</v>
      </c>
      <c r="FG97" s="195">
        <f t="shared" si="30"/>
        <v>0</v>
      </c>
      <c r="FH97" s="196">
        <f t="shared" si="31"/>
        <v>0</v>
      </c>
      <c r="FI97" s="202">
        <f t="shared" si="32"/>
        <v>324.88333633037513</v>
      </c>
      <c r="FJ97" s="203">
        <f t="shared" si="33"/>
        <v>0</v>
      </c>
      <c r="FK97" s="204">
        <f t="shared" si="34"/>
        <v>0</v>
      </c>
      <c r="FL97" s="214">
        <v>0.05</v>
      </c>
      <c r="FM97" s="211">
        <f t="shared" si="35"/>
        <v>16.244166816518756</v>
      </c>
      <c r="FN97" s="212">
        <f t="shared" si="36"/>
        <v>0</v>
      </c>
      <c r="FO97" s="213">
        <f t="shared" si="37"/>
        <v>0</v>
      </c>
      <c r="FP97" s="219">
        <f t="shared" si="38"/>
        <v>341.1275031468939</v>
      </c>
      <c r="FQ97" s="220">
        <f t="shared" si="39"/>
        <v>0</v>
      </c>
      <c r="FR97" s="223">
        <f t="shared" si="40"/>
        <v>0</v>
      </c>
      <c r="FS97" s="228">
        <f t="shared" si="41"/>
        <v>1.8951527952605216</v>
      </c>
      <c r="FT97" s="229"/>
      <c r="FU97" s="244">
        <f t="shared" si="42"/>
        <v>1.8951527952605216</v>
      </c>
      <c r="FV97" s="245">
        <f t="shared" si="43"/>
        <v>341.1275031468939</v>
      </c>
      <c r="FW97" s="252">
        <v>1.325</v>
      </c>
      <c r="FX97" s="257"/>
      <c r="FY97" s="261">
        <f t="shared" si="44"/>
        <v>1.4303039964230353</v>
      </c>
      <c r="FZ97" s="253"/>
      <c r="GA97" s="92"/>
      <c r="GB97" s="68" t="s">
        <v>1280</v>
      </c>
      <c r="GC97" s="85" t="s">
        <v>2362</v>
      </c>
      <c r="GD97" s="85" t="str">
        <f t="shared" si="45"/>
        <v>№2/218 від 20.02.2019</v>
      </c>
      <c r="GE97" s="85" t="s">
        <v>2451</v>
      </c>
      <c r="GF97" s="431">
        <v>1</v>
      </c>
      <c r="GG97" s="431">
        <v>3</v>
      </c>
    </row>
    <row r="98" spans="1:189" ht="15" hidden="1" customHeight="1" x14ac:dyDescent="0.25">
      <c r="A98" s="66" t="s">
        <v>191</v>
      </c>
      <c r="B98" s="155">
        <v>1</v>
      </c>
      <c r="C98" s="141">
        <f t="shared" si="28"/>
        <v>341.75</v>
      </c>
      <c r="D98" s="168">
        <v>341.75</v>
      </c>
      <c r="E98" s="168">
        <v>0</v>
      </c>
      <c r="F98" s="234"/>
      <c r="G98" s="235">
        <v>0</v>
      </c>
      <c r="H98" s="162">
        <f t="shared" si="29"/>
        <v>29.35</v>
      </c>
      <c r="I98" s="117">
        <v>0</v>
      </c>
      <c r="J98" s="117">
        <v>0</v>
      </c>
      <c r="K98" s="117">
        <v>0</v>
      </c>
      <c r="L98" s="117">
        <v>0</v>
      </c>
      <c r="M98" s="117">
        <v>0</v>
      </c>
      <c r="N98" s="117">
        <v>0</v>
      </c>
      <c r="O98" s="117">
        <v>0</v>
      </c>
      <c r="P98" s="117">
        <v>0</v>
      </c>
      <c r="Q98" s="117">
        <v>0</v>
      </c>
      <c r="R98" s="117">
        <v>0</v>
      </c>
      <c r="S98" s="117">
        <v>0</v>
      </c>
      <c r="T98" s="117">
        <v>0</v>
      </c>
      <c r="U98" s="117">
        <v>0</v>
      </c>
      <c r="V98" s="117">
        <v>0</v>
      </c>
      <c r="W98" s="117">
        <v>0</v>
      </c>
      <c r="X98" s="117">
        <v>0</v>
      </c>
      <c r="Y98" s="117">
        <v>0</v>
      </c>
      <c r="Z98" s="117">
        <v>0</v>
      </c>
      <c r="AA98" s="117">
        <v>0</v>
      </c>
      <c r="AB98" s="117">
        <v>0</v>
      </c>
      <c r="AC98" s="117">
        <v>0</v>
      </c>
      <c r="AD98" s="117">
        <v>0</v>
      </c>
      <c r="AE98" s="117">
        <v>0</v>
      </c>
      <c r="AF98" s="117">
        <v>0</v>
      </c>
      <c r="AG98" s="117">
        <v>0</v>
      </c>
      <c r="AH98" s="117">
        <v>0</v>
      </c>
      <c r="AI98" s="117">
        <v>0</v>
      </c>
      <c r="AJ98" s="117">
        <v>0</v>
      </c>
      <c r="AK98" s="117">
        <v>0</v>
      </c>
      <c r="AL98" s="117">
        <v>0</v>
      </c>
      <c r="AM98" s="117">
        <v>0</v>
      </c>
      <c r="AN98" s="117">
        <v>0</v>
      </c>
      <c r="AO98" s="117">
        <v>0</v>
      </c>
      <c r="AP98" s="117">
        <v>0</v>
      </c>
      <c r="AQ98" s="117">
        <v>0</v>
      </c>
      <c r="AR98" s="117">
        <v>0</v>
      </c>
      <c r="AS98" s="117">
        <v>0</v>
      </c>
      <c r="AT98" s="117">
        <v>0</v>
      </c>
      <c r="AU98" s="117">
        <v>0</v>
      </c>
      <c r="AV98" s="117">
        <v>0</v>
      </c>
      <c r="AW98" s="117">
        <v>0</v>
      </c>
      <c r="AX98" s="117">
        <v>29.35</v>
      </c>
      <c r="AY98" s="117"/>
      <c r="AZ98" s="117"/>
      <c r="BA98" s="117"/>
      <c r="BB98" s="117"/>
      <c r="BC98" s="117"/>
      <c r="BD98" s="117"/>
      <c r="BE98" s="117">
        <v>0</v>
      </c>
      <c r="BF98" s="117">
        <v>0</v>
      </c>
      <c r="BG98" s="117">
        <v>0</v>
      </c>
      <c r="BH98" s="117">
        <v>0</v>
      </c>
      <c r="BI98" s="117">
        <v>0</v>
      </c>
      <c r="BJ98" s="117">
        <v>0</v>
      </c>
      <c r="BK98" s="117">
        <v>0</v>
      </c>
      <c r="BL98" s="117">
        <v>7.47</v>
      </c>
      <c r="BM98" s="117">
        <v>1.6434</v>
      </c>
      <c r="BN98" s="117">
        <v>0.17903162750000001</v>
      </c>
      <c r="BO98" s="117">
        <v>4.2494588999999996</v>
      </c>
      <c r="BP98" s="117">
        <v>1.41932554618727</v>
      </c>
      <c r="BQ98" s="117">
        <v>14.9612160736873</v>
      </c>
      <c r="BR98" s="117">
        <v>48.7610999999999</v>
      </c>
      <c r="BS98" s="117">
        <v>10.727442</v>
      </c>
      <c r="BT98" s="117">
        <v>88.110485163545803</v>
      </c>
      <c r="BU98" s="117">
        <v>0</v>
      </c>
      <c r="BV98" s="117">
        <v>27.738726956999901</v>
      </c>
      <c r="BW98" s="117">
        <v>18.377150009374301</v>
      </c>
      <c r="BX98" s="117">
        <v>193.71490412992</v>
      </c>
      <c r="BY98" s="117">
        <v>5.1893988111809799</v>
      </c>
      <c r="BZ98" s="117">
        <v>0</v>
      </c>
      <c r="CA98" s="117">
        <v>0</v>
      </c>
      <c r="CB98" s="117">
        <v>0</v>
      </c>
      <c r="CC98" s="117">
        <v>0</v>
      </c>
      <c r="CD98" s="117">
        <v>0</v>
      </c>
      <c r="CE98" s="117">
        <v>0</v>
      </c>
      <c r="CF98" s="117">
        <v>0</v>
      </c>
      <c r="CG98" s="117">
        <v>0</v>
      </c>
      <c r="CH98" s="117">
        <v>0</v>
      </c>
      <c r="CI98" s="117">
        <v>0</v>
      </c>
      <c r="CJ98" s="117">
        <v>0</v>
      </c>
      <c r="CK98" s="117">
        <v>0</v>
      </c>
      <c r="CL98" s="117">
        <v>0</v>
      </c>
      <c r="CM98" s="117">
        <v>0</v>
      </c>
      <c r="CN98" s="117">
        <v>0</v>
      </c>
      <c r="CO98" s="117">
        <v>0</v>
      </c>
      <c r="CP98" s="117">
        <v>0</v>
      </c>
      <c r="CQ98" s="117">
        <v>0</v>
      </c>
      <c r="CR98" s="117">
        <v>0</v>
      </c>
      <c r="CS98" s="117">
        <v>0</v>
      </c>
      <c r="CT98" s="117">
        <v>0</v>
      </c>
      <c r="CU98" s="117">
        <v>0</v>
      </c>
      <c r="CV98" s="117">
        <v>0</v>
      </c>
      <c r="CW98" s="117">
        <v>0</v>
      </c>
      <c r="CX98" s="117">
        <v>0</v>
      </c>
      <c r="CY98" s="117">
        <v>0</v>
      </c>
      <c r="CZ98" s="117">
        <v>0</v>
      </c>
      <c r="DA98" s="117">
        <v>0</v>
      </c>
      <c r="DB98" s="117">
        <v>0</v>
      </c>
      <c r="DC98" s="117">
        <v>0</v>
      </c>
      <c r="DD98" s="117">
        <v>0</v>
      </c>
      <c r="DE98" s="117">
        <v>0</v>
      </c>
      <c r="DF98" s="117">
        <v>0</v>
      </c>
      <c r="DG98" s="117">
        <v>0</v>
      </c>
      <c r="DH98" s="117">
        <v>0</v>
      </c>
      <c r="DI98" s="117">
        <v>0</v>
      </c>
      <c r="DJ98" s="117">
        <v>0</v>
      </c>
      <c r="DK98" s="117">
        <v>0</v>
      </c>
      <c r="DL98" s="117">
        <v>0</v>
      </c>
      <c r="DM98" s="117">
        <v>0</v>
      </c>
      <c r="DN98" s="117">
        <v>0</v>
      </c>
      <c r="DO98" s="117">
        <v>0</v>
      </c>
      <c r="DP98" s="117">
        <v>2.2599999999999998</v>
      </c>
      <c r="DQ98" s="117">
        <v>0.49719999999999998</v>
      </c>
      <c r="DR98" s="117">
        <v>0.654249962399851</v>
      </c>
      <c r="DS98" s="117">
        <v>0</v>
      </c>
      <c r="DT98" s="117">
        <v>1.2856462</v>
      </c>
      <c r="DU98" s="117">
        <v>0.492302648781128</v>
      </c>
      <c r="DV98" s="117">
        <v>5.1893988111809799</v>
      </c>
      <c r="DW98" s="117">
        <v>0</v>
      </c>
      <c r="DX98" s="117">
        <v>0</v>
      </c>
      <c r="DY98" s="117">
        <v>0</v>
      </c>
      <c r="DZ98" s="117">
        <v>0</v>
      </c>
      <c r="EA98" s="117">
        <v>0</v>
      </c>
      <c r="EB98" s="117">
        <v>0</v>
      </c>
      <c r="EC98" s="117">
        <v>0</v>
      </c>
      <c r="ED98" s="117">
        <v>0</v>
      </c>
      <c r="EE98" s="117">
        <v>0</v>
      </c>
      <c r="EF98" s="117">
        <v>0</v>
      </c>
      <c r="EG98" s="117">
        <v>0</v>
      </c>
      <c r="EH98" s="117">
        <v>0</v>
      </c>
      <c r="EI98" s="117">
        <v>0</v>
      </c>
      <c r="EJ98" s="117">
        <v>0</v>
      </c>
      <c r="EK98" s="117">
        <v>0</v>
      </c>
      <c r="EL98" s="117">
        <v>0</v>
      </c>
      <c r="EM98" s="117">
        <v>0</v>
      </c>
      <c r="EN98" s="117">
        <v>0</v>
      </c>
      <c r="EO98" s="117">
        <v>0</v>
      </c>
      <c r="EP98" s="117">
        <v>0</v>
      </c>
      <c r="EQ98" s="117">
        <v>0</v>
      </c>
      <c r="ER98" s="117">
        <v>0</v>
      </c>
      <c r="ES98" s="117">
        <v>0</v>
      </c>
      <c r="ET98" s="117">
        <v>0</v>
      </c>
      <c r="EU98" s="117">
        <v>0</v>
      </c>
      <c r="EV98" s="117">
        <v>0</v>
      </c>
      <c r="EW98" s="117">
        <v>0</v>
      </c>
      <c r="EX98" s="117">
        <v>0</v>
      </c>
      <c r="EY98" s="117">
        <v>0</v>
      </c>
      <c r="EZ98" s="117">
        <v>0</v>
      </c>
      <c r="FA98" s="117">
        <v>0</v>
      </c>
      <c r="FB98" s="117">
        <v>0</v>
      </c>
      <c r="FC98" s="117">
        <v>0</v>
      </c>
      <c r="FD98" s="117">
        <v>0</v>
      </c>
      <c r="FE98" s="171">
        <v>116.98941354166669</v>
      </c>
      <c r="FF98" s="194">
        <f t="shared" si="27"/>
        <v>360.20493255645499</v>
      </c>
      <c r="FG98" s="195">
        <f t="shared" si="30"/>
        <v>0</v>
      </c>
      <c r="FH98" s="196">
        <f t="shared" si="31"/>
        <v>0</v>
      </c>
      <c r="FI98" s="202">
        <f t="shared" si="32"/>
        <v>432.245919067746</v>
      </c>
      <c r="FJ98" s="203">
        <f t="shared" si="33"/>
        <v>0</v>
      </c>
      <c r="FK98" s="204">
        <f t="shared" si="34"/>
        <v>0</v>
      </c>
      <c r="FL98" s="214">
        <v>0.05</v>
      </c>
      <c r="FM98" s="211">
        <f t="shared" si="35"/>
        <v>21.612295953387303</v>
      </c>
      <c r="FN98" s="212">
        <f t="shared" si="36"/>
        <v>0</v>
      </c>
      <c r="FO98" s="213">
        <f t="shared" si="37"/>
        <v>0</v>
      </c>
      <c r="FP98" s="219">
        <f t="shared" si="38"/>
        <v>453.85821502113333</v>
      </c>
      <c r="FQ98" s="220">
        <f t="shared" si="39"/>
        <v>0</v>
      </c>
      <c r="FR98" s="223">
        <f t="shared" si="40"/>
        <v>0</v>
      </c>
      <c r="FS98" s="228">
        <f t="shared" si="41"/>
        <v>1.3280415947948305</v>
      </c>
      <c r="FT98" s="229"/>
      <c r="FU98" s="244">
        <f t="shared" si="42"/>
        <v>1.3280415947948305</v>
      </c>
      <c r="FV98" s="245">
        <f t="shared" si="43"/>
        <v>453.85821502113333</v>
      </c>
      <c r="FW98" s="252">
        <v>1.0549999999999999</v>
      </c>
      <c r="FX98" s="257"/>
      <c r="FY98" s="261">
        <f t="shared" si="44"/>
        <v>1.2588071988576592</v>
      </c>
      <c r="FZ98" s="253"/>
      <c r="GA98" s="92"/>
      <c r="GB98" s="68" t="s">
        <v>1293</v>
      </c>
      <c r="GC98" s="85" t="s">
        <v>2362</v>
      </c>
      <c r="GD98" s="85" t="str">
        <f t="shared" si="45"/>
        <v>№2/231 від 20.02.2019</v>
      </c>
      <c r="GE98" s="85" t="s">
        <v>2452</v>
      </c>
      <c r="GF98" s="431">
        <v>1</v>
      </c>
      <c r="GG98" s="431">
        <v>1</v>
      </c>
    </row>
    <row r="99" spans="1:189" ht="15" hidden="1" customHeight="1" x14ac:dyDescent="0.25">
      <c r="A99" s="66" t="s">
        <v>192</v>
      </c>
      <c r="B99" s="155">
        <v>1</v>
      </c>
      <c r="C99" s="141">
        <f t="shared" si="28"/>
        <v>105</v>
      </c>
      <c r="D99" s="168">
        <v>105</v>
      </c>
      <c r="E99" s="168">
        <v>0</v>
      </c>
      <c r="F99" s="234"/>
      <c r="G99" s="235">
        <v>0</v>
      </c>
      <c r="H99" s="162">
        <f t="shared" si="29"/>
        <v>25.61</v>
      </c>
      <c r="I99" s="117">
        <v>0</v>
      </c>
      <c r="J99" s="117">
        <v>0</v>
      </c>
      <c r="K99" s="117">
        <v>0</v>
      </c>
      <c r="L99" s="117">
        <v>0</v>
      </c>
      <c r="M99" s="117">
        <v>0</v>
      </c>
      <c r="N99" s="117">
        <v>0</v>
      </c>
      <c r="O99" s="117">
        <v>0</v>
      </c>
      <c r="P99" s="117">
        <v>0</v>
      </c>
      <c r="Q99" s="117">
        <v>0</v>
      </c>
      <c r="R99" s="117">
        <v>0</v>
      </c>
      <c r="S99" s="117">
        <v>0</v>
      </c>
      <c r="T99" s="117">
        <v>0</v>
      </c>
      <c r="U99" s="117">
        <v>0</v>
      </c>
      <c r="V99" s="117">
        <v>0</v>
      </c>
      <c r="W99" s="117">
        <v>0</v>
      </c>
      <c r="X99" s="117">
        <v>0</v>
      </c>
      <c r="Y99" s="117">
        <v>0</v>
      </c>
      <c r="Z99" s="117">
        <v>0</v>
      </c>
      <c r="AA99" s="117">
        <v>0</v>
      </c>
      <c r="AB99" s="117">
        <v>0</v>
      </c>
      <c r="AC99" s="117">
        <v>0</v>
      </c>
      <c r="AD99" s="117">
        <v>0</v>
      </c>
      <c r="AE99" s="117">
        <v>0</v>
      </c>
      <c r="AF99" s="117">
        <v>0</v>
      </c>
      <c r="AG99" s="117">
        <v>0</v>
      </c>
      <c r="AH99" s="117">
        <v>0</v>
      </c>
      <c r="AI99" s="117">
        <v>0</v>
      </c>
      <c r="AJ99" s="117">
        <v>0</v>
      </c>
      <c r="AK99" s="117">
        <v>0</v>
      </c>
      <c r="AL99" s="117">
        <v>0</v>
      </c>
      <c r="AM99" s="117">
        <v>0</v>
      </c>
      <c r="AN99" s="117">
        <v>0</v>
      </c>
      <c r="AO99" s="117">
        <v>0</v>
      </c>
      <c r="AP99" s="117">
        <v>0</v>
      </c>
      <c r="AQ99" s="117">
        <v>0</v>
      </c>
      <c r="AR99" s="117">
        <v>0</v>
      </c>
      <c r="AS99" s="117">
        <v>0</v>
      </c>
      <c r="AT99" s="117">
        <v>0</v>
      </c>
      <c r="AU99" s="117">
        <v>0</v>
      </c>
      <c r="AV99" s="117">
        <v>0</v>
      </c>
      <c r="AW99" s="117">
        <v>0</v>
      </c>
      <c r="AX99" s="117">
        <v>25.61</v>
      </c>
      <c r="AY99" s="117"/>
      <c r="AZ99" s="117"/>
      <c r="BA99" s="117"/>
      <c r="BB99" s="117"/>
      <c r="BC99" s="117"/>
      <c r="BD99" s="117"/>
      <c r="BE99" s="117">
        <v>0</v>
      </c>
      <c r="BF99" s="117">
        <v>0</v>
      </c>
      <c r="BG99" s="117">
        <v>0</v>
      </c>
      <c r="BH99" s="117">
        <v>0</v>
      </c>
      <c r="BI99" s="117">
        <v>0</v>
      </c>
      <c r="BJ99" s="117">
        <v>0</v>
      </c>
      <c r="BK99" s="117">
        <v>0</v>
      </c>
      <c r="BL99" s="117">
        <v>4.29</v>
      </c>
      <c r="BM99" s="117">
        <v>0.94379999999999997</v>
      </c>
      <c r="BN99" s="117">
        <v>0.1033669475</v>
      </c>
      <c r="BO99" s="117">
        <v>2.4404523</v>
      </c>
      <c r="BP99" s="117">
        <v>0.81517227333047504</v>
      </c>
      <c r="BQ99" s="117">
        <v>8.5927915208304704</v>
      </c>
      <c r="BR99" s="433">
        <v>23.33615555555555</v>
      </c>
      <c r="BS99" s="433">
        <v>5.1339542222221999</v>
      </c>
      <c r="BT99" s="433">
        <v>31.801611646708249</v>
      </c>
      <c r="BU99" s="433">
        <v>0</v>
      </c>
      <c r="BV99" s="433">
        <v>13.275238810888901</v>
      </c>
      <c r="BW99" s="433">
        <v>7.7084569022696501</v>
      </c>
      <c r="BX99" s="433">
        <v>81.2554171376445</v>
      </c>
      <c r="BY99" s="433"/>
      <c r="BZ99" s="117">
        <v>0</v>
      </c>
      <c r="CA99" s="117">
        <v>0</v>
      </c>
      <c r="CB99" s="117">
        <v>0</v>
      </c>
      <c r="CC99" s="117">
        <v>0</v>
      </c>
      <c r="CD99" s="117">
        <v>0</v>
      </c>
      <c r="CE99" s="117">
        <v>0</v>
      </c>
      <c r="CF99" s="117">
        <v>0</v>
      </c>
      <c r="CG99" s="117">
        <v>0</v>
      </c>
      <c r="CH99" s="117">
        <v>0</v>
      </c>
      <c r="CI99" s="117">
        <v>0</v>
      </c>
      <c r="CJ99" s="117">
        <v>0</v>
      </c>
      <c r="CK99" s="117">
        <v>0</v>
      </c>
      <c r="CL99" s="117">
        <v>0</v>
      </c>
      <c r="CM99" s="117">
        <v>0</v>
      </c>
      <c r="CN99" s="117">
        <v>0</v>
      </c>
      <c r="CO99" s="117">
        <v>0</v>
      </c>
      <c r="CP99" s="117">
        <v>0</v>
      </c>
      <c r="CQ99" s="117">
        <v>0</v>
      </c>
      <c r="CR99" s="117">
        <v>0</v>
      </c>
      <c r="CS99" s="117">
        <v>0</v>
      </c>
      <c r="CT99" s="117">
        <v>0</v>
      </c>
      <c r="CU99" s="117">
        <v>0</v>
      </c>
      <c r="CV99" s="117">
        <v>0</v>
      </c>
      <c r="CW99" s="117">
        <v>0</v>
      </c>
      <c r="CX99" s="117">
        <v>0</v>
      </c>
      <c r="CY99" s="117">
        <v>0</v>
      </c>
      <c r="CZ99" s="117">
        <v>0</v>
      </c>
      <c r="DA99" s="117">
        <v>0</v>
      </c>
      <c r="DB99" s="117">
        <v>0</v>
      </c>
      <c r="DC99" s="117">
        <v>0</v>
      </c>
      <c r="DD99" s="117">
        <v>0</v>
      </c>
      <c r="DE99" s="117">
        <v>0</v>
      </c>
      <c r="DF99" s="117">
        <v>0</v>
      </c>
      <c r="DG99" s="117">
        <v>0</v>
      </c>
      <c r="DH99" s="117">
        <v>0</v>
      </c>
      <c r="DI99" s="117">
        <v>0</v>
      </c>
      <c r="DJ99" s="117">
        <v>0</v>
      </c>
      <c r="DK99" s="117">
        <v>0</v>
      </c>
      <c r="DL99" s="117">
        <v>0</v>
      </c>
      <c r="DM99" s="117">
        <v>0</v>
      </c>
      <c r="DN99" s="117">
        <v>0</v>
      </c>
      <c r="DO99" s="117">
        <v>0</v>
      </c>
      <c r="DP99" s="433"/>
      <c r="DQ99" s="433"/>
      <c r="DR99" s="433"/>
      <c r="DS99" s="433"/>
      <c r="DT99" s="433"/>
      <c r="DU99" s="433"/>
      <c r="DV99" s="433"/>
      <c r="DW99" s="433">
        <v>9.51</v>
      </c>
      <c r="DX99" s="433">
        <v>2.0922000000000001</v>
      </c>
      <c r="DY99" s="433">
        <v>0.65634512218749996</v>
      </c>
      <c r="DZ99" s="433">
        <v>0</v>
      </c>
      <c r="EA99" s="433">
        <v>5.4099537</v>
      </c>
      <c r="EB99" s="433">
        <v>1.8518353615534699</v>
      </c>
      <c r="EC99" s="433">
        <v>19.52033418374095</v>
      </c>
      <c r="ED99" s="117">
        <v>0</v>
      </c>
      <c r="EE99" s="117">
        <v>0</v>
      </c>
      <c r="EF99" s="117">
        <v>0</v>
      </c>
      <c r="EG99" s="117">
        <v>0</v>
      </c>
      <c r="EH99" s="117">
        <v>0</v>
      </c>
      <c r="EI99" s="117">
        <v>0</v>
      </c>
      <c r="EJ99" s="117">
        <v>0</v>
      </c>
      <c r="EK99" s="433">
        <v>8.48</v>
      </c>
      <c r="EL99" s="433">
        <v>1.8655999999999999</v>
      </c>
      <c r="EM99" s="433">
        <v>0.58543531272500005</v>
      </c>
      <c r="EN99" s="433">
        <v>0</v>
      </c>
      <c r="EO99" s="433">
        <v>4.8240176000000003</v>
      </c>
      <c r="EP99" s="433">
        <v>1.651287095782705</v>
      </c>
      <c r="EQ99" s="433">
        <v>17.406340008507701</v>
      </c>
      <c r="ER99" s="117">
        <v>0</v>
      </c>
      <c r="ES99" s="117">
        <v>0</v>
      </c>
      <c r="ET99" s="117">
        <v>0</v>
      </c>
      <c r="EU99" s="117">
        <v>0</v>
      </c>
      <c r="EV99" s="117">
        <v>0</v>
      </c>
      <c r="EW99" s="117">
        <v>0</v>
      </c>
      <c r="EX99" s="117">
        <v>0</v>
      </c>
      <c r="EY99" s="117">
        <v>0</v>
      </c>
      <c r="EZ99" s="117">
        <v>0</v>
      </c>
      <c r="FA99" s="117">
        <v>0</v>
      </c>
      <c r="FB99" s="117">
        <v>0</v>
      </c>
      <c r="FC99" s="117">
        <v>0</v>
      </c>
      <c r="FD99" s="117">
        <v>0</v>
      </c>
      <c r="FE99" s="171">
        <v>75.766383333333337</v>
      </c>
      <c r="FF99" s="194">
        <f t="shared" si="27"/>
        <v>228.15126618405696</v>
      </c>
      <c r="FG99" s="195">
        <f t="shared" si="30"/>
        <v>0</v>
      </c>
      <c r="FH99" s="196">
        <f t="shared" si="31"/>
        <v>0</v>
      </c>
      <c r="FI99" s="202">
        <f t="shared" si="32"/>
        <v>273.78151942086834</v>
      </c>
      <c r="FJ99" s="203">
        <f t="shared" si="33"/>
        <v>0</v>
      </c>
      <c r="FK99" s="204">
        <f t="shared" si="34"/>
        <v>0</v>
      </c>
      <c r="FL99" s="214">
        <v>0.05</v>
      </c>
      <c r="FM99" s="211">
        <f t="shared" si="35"/>
        <v>13.689075971043417</v>
      </c>
      <c r="FN99" s="212">
        <f t="shared" si="36"/>
        <v>0</v>
      </c>
      <c r="FO99" s="213">
        <f t="shared" si="37"/>
        <v>0</v>
      </c>
      <c r="FP99" s="219">
        <f t="shared" si="38"/>
        <v>287.47059539191173</v>
      </c>
      <c r="FQ99" s="220">
        <f t="shared" si="39"/>
        <v>0</v>
      </c>
      <c r="FR99" s="223">
        <f t="shared" si="40"/>
        <v>0</v>
      </c>
      <c r="FS99" s="228">
        <f t="shared" si="41"/>
        <v>2.7378151942086832</v>
      </c>
      <c r="FT99" s="229"/>
      <c r="FU99" s="244">
        <f t="shared" si="42"/>
        <v>2.7378151942086832</v>
      </c>
      <c r="FV99" s="245">
        <f t="shared" si="43"/>
        <v>287.47059539191173</v>
      </c>
      <c r="FW99" s="252">
        <v>1.6412</v>
      </c>
      <c r="FX99" s="257"/>
      <c r="FY99" s="261">
        <f t="shared" si="44"/>
        <v>1.6681788899638577</v>
      </c>
      <c r="FZ99" s="253"/>
      <c r="GA99" s="92"/>
      <c r="GB99" s="68" t="s">
        <v>1308</v>
      </c>
      <c r="GC99" s="85" t="s">
        <v>2362</v>
      </c>
      <c r="GD99" s="85" t="str">
        <f t="shared" si="45"/>
        <v>№2/250 від 20.02.2019</v>
      </c>
      <c r="GE99" s="85" t="s">
        <v>2453</v>
      </c>
      <c r="GF99" s="431">
        <v>1</v>
      </c>
      <c r="GG99" s="431">
        <v>1</v>
      </c>
    </row>
    <row r="100" spans="1:189" ht="15" hidden="1" customHeight="1" x14ac:dyDescent="0.25">
      <c r="A100" s="66" t="s">
        <v>193</v>
      </c>
      <c r="B100" s="155">
        <v>1</v>
      </c>
      <c r="C100" s="141">
        <f t="shared" si="28"/>
        <v>140.69999999999999</v>
      </c>
      <c r="D100" s="168">
        <v>140.69999999999999</v>
      </c>
      <c r="E100" s="168">
        <v>0</v>
      </c>
      <c r="F100" s="234"/>
      <c r="G100" s="235">
        <v>0</v>
      </c>
      <c r="H100" s="162">
        <f t="shared" si="29"/>
        <v>27.19</v>
      </c>
      <c r="I100" s="117">
        <v>0</v>
      </c>
      <c r="J100" s="117">
        <v>0</v>
      </c>
      <c r="K100" s="117">
        <v>0</v>
      </c>
      <c r="L100" s="117">
        <v>0</v>
      </c>
      <c r="M100" s="117">
        <v>0</v>
      </c>
      <c r="N100" s="117">
        <v>0</v>
      </c>
      <c r="O100" s="117">
        <v>0</v>
      </c>
      <c r="P100" s="117">
        <v>0</v>
      </c>
      <c r="Q100" s="117">
        <v>0</v>
      </c>
      <c r="R100" s="117">
        <v>0</v>
      </c>
      <c r="S100" s="117">
        <v>0</v>
      </c>
      <c r="T100" s="117">
        <v>0</v>
      </c>
      <c r="U100" s="117">
        <v>0</v>
      </c>
      <c r="V100" s="117">
        <v>0</v>
      </c>
      <c r="W100" s="117">
        <v>0</v>
      </c>
      <c r="X100" s="117">
        <v>0</v>
      </c>
      <c r="Y100" s="117">
        <v>0</v>
      </c>
      <c r="Z100" s="117">
        <v>0</v>
      </c>
      <c r="AA100" s="117">
        <v>0</v>
      </c>
      <c r="AB100" s="117">
        <v>0</v>
      </c>
      <c r="AC100" s="117">
        <v>0</v>
      </c>
      <c r="AD100" s="117">
        <v>0</v>
      </c>
      <c r="AE100" s="117">
        <v>0</v>
      </c>
      <c r="AF100" s="117">
        <v>0</v>
      </c>
      <c r="AG100" s="117">
        <v>0</v>
      </c>
      <c r="AH100" s="117">
        <v>0</v>
      </c>
      <c r="AI100" s="117">
        <v>0</v>
      </c>
      <c r="AJ100" s="117">
        <v>0</v>
      </c>
      <c r="AK100" s="117">
        <v>0</v>
      </c>
      <c r="AL100" s="117">
        <v>0</v>
      </c>
      <c r="AM100" s="117">
        <v>0</v>
      </c>
      <c r="AN100" s="117">
        <v>0</v>
      </c>
      <c r="AO100" s="117">
        <v>0</v>
      </c>
      <c r="AP100" s="117">
        <v>0</v>
      </c>
      <c r="AQ100" s="117">
        <v>0</v>
      </c>
      <c r="AR100" s="117">
        <v>0</v>
      </c>
      <c r="AS100" s="117">
        <v>0</v>
      </c>
      <c r="AT100" s="117">
        <v>0</v>
      </c>
      <c r="AU100" s="117">
        <v>0</v>
      </c>
      <c r="AV100" s="117">
        <v>0</v>
      </c>
      <c r="AW100" s="117">
        <v>0</v>
      </c>
      <c r="AX100" s="117">
        <v>27.19</v>
      </c>
      <c r="AY100" s="117"/>
      <c r="AZ100" s="117"/>
      <c r="BA100" s="117"/>
      <c r="BB100" s="117"/>
      <c r="BC100" s="117"/>
      <c r="BD100" s="117"/>
      <c r="BE100" s="117">
        <v>0</v>
      </c>
      <c r="BF100" s="117">
        <v>0</v>
      </c>
      <c r="BG100" s="117">
        <v>0</v>
      </c>
      <c r="BH100" s="117">
        <v>0</v>
      </c>
      <c r="BI100" s="117">
        <v>0</v>
      </c>
      <c r="BJ100" s="117">
        <v>0</v>
      </c>
      <c r="BK100" s="117">
        <v>0</v>
      </c>
      <c r="BL100" s="117">
        <v>8.43</v>
      </c>
      <c r="BM100" s="117">
        <v>1.8546</v>
      </c>
      <c r="BN100" s="117">
        <v>0.19795166750000001</v>
      </c>
      <c r="BO100" s="117">
        <v>4.7955740999999996</v>
      </c>
      <c r="BP100" s="117">
        <v>1.6013003616916801</v>
      </c>
      <c r="BQ100" s="117">
        <v>16.8794261291917</v>
      </c>
      <c r="BR100" s="433">
        <v>34.819991111111079</v>
      </c>
      <c r="BS100" s="433">
        <v>7.6603980444444604</v>
      </c>
      <c r="BT100" s="433">
        <v>30.831703056874861</v>
      </c>
      <c r="BU100" s="433">
        <v>0</v>
      </c>
      <c r="BV100" s="433">
        <v>19.808048343377767</v>
      </c>
      <c r="BW100" s="433">
        <v>9.7599219316542296</v>
      </c>
      <c r="BX100" s="433">
        <v>102.8800624874624</v>
      </c>
      <c r="BY100" s="117">
        <v>4.5013886221717296</v>
      </c>
      <c r="BZ100" s="117">
        <v>0</v>
      </c>
      <c r="CA100" s="117">
        <v>0</v>
      </c>
      <c r="CB100" s="117">
        <v>0</v>
      </c>
      <c r="CC100" s="117">
        <v>0</v>
      </c>
      <c r="CD100" s="117">
        <v>0</v>
      </c>
      <c r="CE100" s="117">
        <v>0</v>
      </c>
      <c r="CF100" s="117">
        <v>0</v>
      </c>
      <c r="CG100" s="117">
        <v>0</v>
      </c>
      <c r="CH100" s="117">
        <v>0</v>
      </c>
      <c r="CI100" s="117">
        <v>0</v>
      </c>
      <c r="CJ100" s="117">
        <v>0</v>
      </c>
      <c r="CK100" s="117">
        <v>0</v>
      </c>
      <c r="CL100" s="117">
        <v>0</v>
      </c>
      <c r="CM100" s="117">
        <v>0</v>
      </c>
      <c r="CN100" s="117">
        <v>0</v>
      </c>
      <c r="CO100" s="117">
        <v>0</v>
      </c>
      <c r="CP100" s="117">
        <v>0</v>
      </c>
      <c r="CQ100" s="117">
        <v>0</v>
      </c>
      <c r="CR100" s="117">
        <v>0</v>
      </c>
      <c r="CS100" s="117">
        <v>0</v>
      </c>
      <c r="CT100" s="117">
        <v>0</v>
      </c>
      <c r="CU100" s="117">
        <v>0</v>
      </c>
      <c r="CV100" s="117">
        <v>0</v>
      </c>
      <c r="CW100" s="117">
        <v>0</v>
      </c>
      <c r="CX100" s="117">
        <v>0</v>
      </c>
      <c r="CY100" s="117">
        <v>0</v>
      </c>
      <c r="CZ100" s="117">
        <v>0</v>
      </c>
      <c r="DA100" s="117">
        <v>0</v>
      </c>
      <c r="DB100" s="117">
        <v>0</v>
      </c>
      <c r="DC100" s="117">
        <v>0</v>
      </c>
      <c r="DD100" s="117">
        <v>0</v>
      </c>
      <c r="DE100" s="117">
        <v>0</v>
      </c>
      <c r="DF100" s="117">
        <v>0</v>
      </c>
      <c r="DG100" s="117">
        <v>0</v>
      </c>
      <c r="DH100" s="117">
        <v>0</v>
      </c>
      <c r="DI100" s="117">
        <v>0</v>
      </c>
      <c r="DJ100" s="117">
        <v>0</v>
      </c>
      <c r="DK100" s="117">
        <v>0</v>
      </c>
      <c r="DL100" s="117">
        <v>0</v>
      </c>
      <c r="DM100" s="117">
        <v>0</v>
      </c>
      <c r="DN100" s="117">
        <v>0</v>
      </c>
      <c r="DO100" s="117">
        <v>0</v>
      </c>
      <c r="DP100" s="117">
        <v>1.96</v>
      </c>
      <c r="DQ100" s="117">
        <v>0.43120000000000003</v>
      </c>
      <c r="DR100" s="117">
        <v>0.568170229595792</v>
      </c>
      <c r="DS100" s="117">
        <v>0</v>
      </c>
      <c r="DT100" s="117">
        <v>1.1149852</v>
      </c>
      <c r="DU100" s="117">
        <v>0.42703319257593497</v>
      </c>
      <c r="DV100" s="117">
        <v>4.5013886221717296</v>
      </c>
      <c r="DW100" s="433">
        <v>27.888000000000002</v>
      </c>
      <c r="DX100" s="433">
        <v>6.1353600000000004</v>
      </c>
      <c r="DY100" s="433">
        <v>1.9256061753000002</v>
      </c>
      <c r="DZ100" s="433">
        <v>0</v>
      </c>
      <c r="EA100" s="433">
        <v>15.864646560000001</v>
      </c>
      <c r="EB100" s="433">
        <v>5.4305847507867924</v>
      </c>
      <c r="EC100" s="433">
        <v>57.244197486086797</v>
      </c>
      <c r="ED100" s="117">
        <v>0</v>
      </c>
      <c r="EE100" s="117">
        <v>0</v>
      </c>
      <c r="EF100" s="117">
        <v>0</v>
      </c>
      <c r="EG100" s="117">
        <v>0</v>
      </c>
      <c r="EH100" s="117">
        <v>0</v>
      </c>
      <c r="EI100" s="117">
        <v>0</v>
      </c>
      <c r="EJ100" s="117">
        <v>0</v>
      </c>
      <c r="EK100" s="433">
        <v>24.880000000000003</v>
      </c>
      <c r="EL100" s="433">
        <v>5.4736000000000002</v>
      </c>
      <c r="EM100" s="433">
        <v>1.7175386374999999</v>
      </c>
      <c r="EN100" s="433">
        <v>0</v>
      </c>
      <c r="EO100" s="433">
        <v>14.1534856</v>
      </c>
      <c r="EP100" s="433">
        <v>4.8448028663323761</v>
      </c>
      <c r="EQ100" s="433">
        <v>51.069427103832403</v>
      </c>
      <c r="ER100" s="117">
        <v>0</v>
      </c>
      <c r="ES100" s="117">
        <v>0</v>
      </c>
      <c r="ET100" s="117">
        <v>0</v>
      </c>
      <c r="EU100" s="117">
        <v>0</v>
      </c>
      <c r="EV100" s="117">
        <v>0</v>
      </c>
      <c r="EW100" s="117">
        <v>0</v>
      </c>
      <c r="EX100" s="117">
        <v>0</v>
      </c>
      <c r="EY100" s="117">
        <v>0</v>
      </c>
      <c r="EZ100" s="117">
        <v>0</v>
      </c>
      <c r="FA100" s="117">
        <v>0</v>
      </c>
      <c r="FB100" s="117">
        <v>0</v>
      </c>
      <c r="FC100" s="117">
        <v>0</v>
      </c>
      <c r="FD100" s="117">
        <v>0</v>
      </c>
      <c r="FE100" s="171">
        <v>78.281450000000007</v>
      </c>
      <c r="FF100" s="194">
        <f t="shared" si="27"/>
        <v>338.04595182874505</v>
      </c>
      <c r="FG100" s="195">
        <f t="shared" si="30"/>
        <v>0</v>
      </c>
      <c r="FH100" s="196">
        <f t="shared" si="31"/>
        <v>0</v>
      </c>
      <c r="FI100" s="202">
        <f t="shared" si="32"/>
        <v>405.65514219449403</v>
      </c>
      <c r="FJ100" s="203">
        <f t="shared" si="33"/>
        <v>0</v>
      </c>
      <c r="FK100" s="204">
        <f t="shared" si="34"/>
        <v>0</v>
      </c>
      <c r="FL100" s="214">
        <v>0.05</v>
      </c>
      <c r="FM100" s="211">
        <f t="shared" si="35"/>
        <v>20.282757109724702</v>
      </c>
      <c r="FN100" s="212">
        <f t="shared" si="36"/>
        <v>0</v>
      </c>
      <c r="FO100" s="213">
        <f t="shared" si="37"/>
        <v>0</v>
      </c>
      <c r="FP100" s="219">
        <f t="shared" si="38"/>
        <v>425.93789930421872</v>
      </c>
      <c r="FQ100" s="220">
        <f t="shared" si="39"/>
        <v>0</v>
      </c>
      <c r="FR100" s="223">
        <f t="shared" si="40"/>
        <v>0</v>
      </c>
      <c r="FS100" s="228">
        <f t="shared" si="41"/>
        <v>3.0272771805559255</v>
      </c>
      <c r="FT100" s="229"/>
      <c r="FU100" s="244">
        <f t="shared" si="42"/>
        <v>3.0272771805559255</v>
      </c>
      <c r="FV100" s="245">
        <f t="shared" si="43"/>
        <v>425.93789930421866</v>
      </c>
      <c r="FW100" s="252">
        <v>1.8444</v>
      </c>
      <c r="FX100" s="257"/>
      <c r="FY100" s="261">
        <f t="shared" si="44"/>
        <v>1.6413344071545899</v>
      </c>
      <c r="FZ100" s="253"/>
      <c r="GA100" s="92"/>
      <c r="GB100" s="68" t="s">
        <v>1309</v>
      </c>
      <c r="GC100" s="85" t="s">
        <v>2362</v>
      </c>
      <c r="GD100" s="85" t="str">
        <f t="shared" si="45"/>
        <v>№2/251 від 20.02.2019</v>
      </c>
      <c r="GE100" s="85" t="s">
        <v>2454</v>
      </c>
      <c r="GF100" s="431">
        <v>1</v>
      </c>
      <c r="GG100" s="431">
        <v>1</v>
      </c>
    </row>
    <row r="101" spans="1:189" ht="15" hidden="1" customHeight="1" x14ac:dyDescent="0.25">
      <c r="A101" s="66" t="s">
        <v>194</v>
      </c>
      <c r="B101" s="155">
        <v>1</v>
      </c>
      <c r="C101" s="141">
        <f t="shared" si="28"/>
        <v>100.2</v>
      </c>
      <c r="D101" s="168">
        <v>100.2</v>
      </c>
      <c r="E101" s="168">
        <v>0</v>
      </c>
      <c r="F101" s="234"/>
      <c r="G101" s="235">
        <v>0</v>
      </c>
      <c r="H101" s="162">
        <f t="shared" si="29"/>
        <v>27.19</v>
      </c>
      <c r="I101" s="117">
        <v>0</v>
      </c>
      <c r="J101" s="117">
        <v>0</v>
      </c>
      <c r="K101" s="117">
        <v>0</v>
      </c>
      <c r="L101" s="117">
        <v>0</v>
      </c>
      <c r="M101" s="117">
        <v>0</v>
      </c>
      <c r="N101" s="117">
        <v>0</v>
      </c>
      <c r="O101" s="117">
        <v>0</v>
      </c>
      <c r="P101" s="117">
        <v>0</v>
      </c>
      <c r="Q101" s="117">
        <v>0</v>
      </c>
      <c r="R101" s="117">
        <v>0</v>
      </c>
      <c r="S101" s="117">
        <v>0</v>
      </c>
      <c r="T101" s="117">
        <v>0</v>
      </c>
      <c r="U101" s="117">
        <v>0</v>
      </c>
      <c r="V101" s="117">
        <v>0</v>
      </c>
      <c r="W101" s="117">
        <v>0</v>
      </c>
      <c r="X101" s="117">
        <v>0</v>
      </c>
      <c r="Y101" s="117">
        <v>0</v>
      </c>
      <c r="Z101" s="117">
        <v>0</v>
      </c>
      <c r="AA101" s="117">
        <v>0</v>
      </c>
      <c r="AB101" s="117">
        <v>0</v>
      </c>
      <c r="AC101" s="117">
        <v>0</v>
      </c>
      <c r="AD101" s="117">
        <v>0</v>
      </c>
      <c r="AE101" s="117">
        <v>0</v>
      </c>
      <c r="AF101" s="117">
        <v>0</v>
      </c>
      <c r="AG101" s="117">
        <v>0</v>
      </c>
      <c r="AH101" s="117">
        <v>0</v>
      </c>
      <c r="AI101" s="117">
        <v>0</v>
      </c>
      <c r="AJ101" s="117">
        <v>0</v>
      </c>
      <c r="AK101" s="117">
        <v>0</v>
      </c>
      <c r="AL101" s="117">
        <v>0</v>
      </c>
      <c r="AM101" s="117">
        <v>0</v>
      </c>
      <c r="AN101" s="117">
        <v>0</v>
      </c>
      <c r="AO101" s="117">
        <v>0</v>
      </c>
      <c r="AP101" s="117">
        <v>0</v>
      </c>
      <c r="AQ101" s="117">
        <v>0</v>
      </c>
      <c r="AR101" s="117">
        <v>0</v>
      </c>
      <c r="AS101" s="117">
        <v>0</v>
      </c>
      <c r="AT101" s="117">
        <v>0</v>
      </c>
      <c r="AU101" s="117">
        <v>0</v>
      </c>
      <c r="AV101" s="117">
        <v>0</v>
      </c>
      <c r="AW101" s="117">
        <v>0</v>
      </c>
      <c r="AX101" s="117">
        <v>27.19</v>
      </c>
      <c r="AY101" s="117"/>
      <c r="AZ101" s="117"/>
      <c r="BA101" s="117"/>
      <c r="BB101" s="117"/>
      <c r="BC101" s="117"/>
      <c r="BD101" s="117"/>
      <c r="BE101" s="117">
        <v>0</v>
      </c>
      <c r="BF101" s="117">
        <v>0</v>
      </c>
      <c r="BG101" s="117">
        <v>0</v>
      </c>
      <c r="BH101" s="117">
        <v>0</v>
      </c>
      <c r="BI101" s="117">
        <v>0</v>
      </c>
      <c r="BJ101" s="117">
        <v>0</v>
      </c>
      <c r="BK101" s="117">
        <v>0</v>
      </c>
      <c r="BL101" s="117">
        <v>9.24</v>
      </c>
      <c r="BM101" s="117">
        <v>2.0327999999999999</v>
      </c>
      <c r="BN101" s="117">
        <v>0.20994183833333399</v>
      </c>
      <c r="BO101" s="117">
        <v>5.2563588000000001</v>
      </c>
      <c r="BP101" s="117">
        <v>1.7544251379037099</v>
      </c>
      <c r="BQ101" s="117">
        <v>18.493525776237</v>
      </c>
      <c r="BR101" s="433">
        <v>10.15100333333335</v>
      </c>
      <c r="BS101" s="433">
        <v>2.2332207333333352</v>
      </c>
      <c r="BT101" s="433">
        <v>14.4342894831479</v>
      </c>
      <c r="BU101" s="433">
        <v>0</v>
      </c>
      <c r="BV101" s="433">
        <v>5.7746012662333497</v>
      </c>
      <c r="BW101" s="433">
        <v>3.4160843638699849</v>
      </c>
      <c r="BX101" s="433">
        <v>36.00919917991795</v>
      </c>
      <c r="BY101" s="433"/>
      <c r="BZ101" s="117">
        <v>0</v>
      </c>
      <c r="CA101" s="117">
        <v>0</v>
      </c>
      <c r="CB101" s="117">
        <v>0</v>
      </c>
      <c r="CC101" s="117">
        <v>0</v>
      </c>
      <c r="CD101" s="117">
        <v>0</v>
      </c>
      <c r="CE101" s="117">
        <v>0</v>
      </c>
      <c r="CF101" s="117">
        <v>0</v>
      </c>
      <c r="CG101" s="117">
        <v>0</v>
      </c>
      <c r="CH101" s="117">
        <v>0</v>
      </c>
      <c r="CI101" s="117">
        <v>0</v>
      </c>
      <c r="CJ101" s="117">
        <v>0</v>
      </c>
      <c r="CK101" s="117">
        <v>0</v>
      </c>
      <c r="CL101" s="117">
        <v>0</v>
      </c>
      <c r="CM101" s="117">
        <v>0</v>
      </c>
      <c r="CN101" s="117">
        <v>0</v>
      </c>
      <c r="CO101" s="117">
        <v>0</v>
      </c>
      <c r="CP101" s="117">
        <v>0</v>
      </c>
      <c r="CQ101" s="117">
        <v>0</v>
      </c>
      <c r="CR101" s="117">
        <v>0</v>
      </c>
      <c r="CS101" s="117">
        <v>0</v>
      </c>
      <c r="CT101" s="117">
        <v>0</v>
      </c>
      <c r="CU101" s="117">
        <v>0</v>
      </c>
      <c r="CV101" s="117">
        <v>0</v>
      </c>
      <c r="CW101" s="117">
        <v>0</v>
      </c>
      <c r="CX101" s="117">
        <v>0</v>
      </c>
      <c r="CY101" s="117">
        <v>0</v>
      </c>
      <c r="CZ101" s="117">
        <v>0</v>
      </c>
      <c r="DA101" s="117">
        <v>0</v>
      </c>
      <c r="DB101" s="117">
        <v>0</v>
      </c>
      <c r="DC101" s="117">
        <v>0</v>
      </c>
      <c r="DD101" s="117">
        <v>0</v>
      </c>
      <c r="DE101" s="117">
        <v>0</v>
      </c>
      <c r="DF101" s="117">
        <v>0</v>
      </c>
      <c r="DG101" s="117">
        <v>0</v>
      </c>
      <c r="DH101" s="117">
        <v>0</v>
      </c>
      <c r="DI101" s="117">
        <v>0</v>
      </c>
      <c r="DJ101" s="117">
        <v>0</v>
      </c>
      <c r="DK101" s="117">
        <v>0</v>
      </c>
      <c r="DL101" s="117">
        <v>0</v>
      </c>
      <c r="DM101" s="117">
        <v>0</v>
      </c>
      <c r="DN101" s="117">
        <v>0</v>
      </c>
      <c r="DO101" s="117">
        <v>0</v>
      </c>
      <c r="DP101" s="433"/>
      <c r="DQ101" s="433"/>
      <c r="DR101" s="433"/>
      <c r="DS101" s="433"/>
      <c r="DT101" s="433"/>
      <c r="DU101" s="433"/>
      <c r="DV101" s="433"/>
      <c r="DW101" s="433">
        <v>11.094999999999999</v>
      </c>
      <c r="DX101" s="433">
        <v>2.4409000000000001</v>
      </c>
      <c r="DY101" s="433">
        <v>0.76567872459749997</v>
      </c>
      <c r="DZ101" s="433">
        <v>0</v>
      </c>
      <c r="EA101" s="433">
        <v>6.3116126499999998</v>
      </c>
      <c r="EB101" s="433">
        <v>2.1604685879715606</v>
      </c>
      <c r="EC101" s="433">
        <v>22.773659962569042</v>
      </c>
      <c r="ED101" s="117">
        <v>0</v>
      </c>
      <c r="EE101" s="117">
        <v>0</v>
      </c>
      <c r="EF101" s="117">
        <v>0</v>
      </c>
      <c r="EG101" s="117">
        <v>0</v>
      </c>
      <c r="EH101" s="117">
        <v>0</v>
      </c>
      <c r="EI101" s="117">
        <v>0</v>
      </c>
      <c r="EJ101" s="117">
        <v>0</v>
      </c>
      <c r="EK101" s="433">
        <v>9.891</v>
      </c>
      <c r="EL101" s="433">
        <v>2.1760199999999998</v>
      </c>
      <c r="EM101" s="433">
        <v>0.68289336226999997</v>
      </c>
      <c r="EN101" s="433">
        <v>0</v>
      </c>
      <c r="EO101" s="433">
        <v>5.6266931699999994</v>
      </c>
      <c r="EP101" s="433">
        <v>1.9260521306472178</v>
      </c>
      <c r="EQ101" s="433">
        <v>20.302658662917189</v>
      </c>
      <c r="ER101" s="117">
        <v>0</v>
      </c>
      <c r="ES101" s="117">
        <v>0</v>
      </c>
      <c r="ET101" s="117">
        <v>0</v>
      </c>
      <c r="EU101" s="117">
        <v>0</v>
      </c>
      <c r="EV101" s="117">
        <v>0</v>
      </c>
      <c r="EW101" s="117">
        <v>0</v>
      </c>
      <c r="EX101" s="117">
        <v>0</v>
      </c>
      <c r="EY101" s="117">
        <v>0</v>
      </c>
      <c r="EZ101" s="117">
        <v>0</v>
      </c>
      <c r="FA101" s="117">
        <v>0</v>
      </c>
      <c r="FB101" s="117">
        <v>0</v>
      </c>
      <c r="FC101" s="117">
        <v>0</v>
      </c>
      <c r="FD101" s="117">
        <v>0</v>
      </c>
      <c r="FE101" s="171">
        <v>80.487333333333339</v>
      </c>
      <c r="FF101" s="194">
        <f t="shared" si="27"/>
        <v>205.25637691497454</v>
      </c>
      <c r="FG101" s="195">
        <f t="shared" si="30"/>
        <v>0</v>
      </c>
      <c r="FH101" s="196">
        <f t="shared" si="31"/>
        <v>0</v>
      </c>
      <c r="FI101" s="202">
        <f t="shared" si="32"/>
        <v>246.30765229796944</v>
      </c>
      <c r="FJ101" s="203">
        <f t="shared" si="33"/>
        <v>0</v>
      </c>
      <c r="FK101" s="204">
        <f t="shared" si="34"/>
        <v>0</v>
      </c>
      <c r="FL101" s="214">
        <v>0.05</v>
      </c>
      <c r="FM101" s="211">
        <f t="shared" si="35"/>
        <v>12.315382614898473</v>
      </c>
      <c r="FN101" s="212">
        <f t="shared" si="36"/>
        <v>0</v>
      </c>
      <c r="FO101" s="213">
        <f t="shared" si="37"/>
        <v>0</v>
      </c>
      <c r="FP101" s="219">
        <f t="shared" si="38"/>
        <v>258.62303491286792</v>
      </c>
      <c r="FQ101" s="220">
        <f t="shared" si="39"/>
        <v>0</v>
      </c>
      <c r="FR101" s="223">
        <f t="shared" si="40"/>
        <v>0</v>
      </c>
      <c r="FS101" s="228">
        <f t="shared" si="41"/>
        <v>2.5810682127032725</v>
      </c>
      <c r="FT101" s="229"/>
      <c r="FU101" s="244">
        <f t="shared" si="42"/>
        <v>2.5810682127032725</v>
      </c>
      <c r="FV101" s="245">
        <f t="shared" si="43"/>
        <v>258.62303491286792</v>
      </c>
      <c r="FW101" s="252">
        <v>1.6114999999999999</v>
      </c>
      <c r="FX101" s="257"/>
      <c r="FY101" s="261">
        <f t="shared" si="44"/>
        <v>1.601655732363185</v>
      </c>
      <c r="FZ101" s="253"/>
      <c r="GA101" s="92"/>
      <c r="GB101" s="68" t="s">
        <v>1311</v>
      </c>
      <c r="GC101" s="85" t="s">
        <v>2362</v>
      </c>
      <c r="GD101" s="85" t="str">
        <f t="shared" si="45"/>
        <v>№2/253 від 20.02.2019</v>
      </c>
      <c r="GE101" s="85" t="s">
        <v>2455</v>
      </c>
      <c r="GF101" s="431">
        <v>1</v>
      </c>
      <c r="GG101" s="431">
        <v>1</v>
      </c>
    </row>
    <row r="102" spans="1:189" ht="15" hidden="1" customHeight="1" x14ac:dyDescent="0.25">
      <c r="A102" s="66" t="s">
        <v>195</v>
      </c>
      <c r="B102" s="155">
        <v>1</v>
      </c>
      <c r="C102" s="141">
        <f t="shared" si="28"/>
        <v>63</v>
      </c>
      <c r="D102" s="168">
        <v>63</v>
      </c>
      <c r="E102" s="168">
        <v>0</v>
      </c>
      <c r="F102" s="234"/>
      <c r="G102" s="235">
        <v>0</v>
      </c>
      <c r="H102" s="162">
        <f t="shared" si="29"/>
        <v>54.74</v>
      </c>
      <c r="I102" s="117">
        <v>0</v>
      </c>
      <c r="J102" s="117">
        <v>0</v>
      </c>
      <c r="K102" s="117">
        <v>0</v>
      </c>
      <c r="L102" s="117">
        <v>0</v>
      </c>
      <c r="M102" s="117">
        <v>0</v>
      </c>
      <c r="N102" s="117">
        <v>0</v>
      </c>
      <c r="O102" s="117">
        <v>0</v>
      </c>
      <c r="P102" s="117">
        <v>0</v>
      </c>
      <c r="Q102" s="117">
        <v>0</v>
      </c>
      <c r="R102" s="117">
        <v>0</v>
      </c>
      <c r="S102" s="117">
        <v>0</v>
      </c>
      <c r="T102" s="117">
        <v>0</v>
      </c>
      <c r="U102" s="117">
        <v>0</v>
      </c>
      <c r="V102" s="117">
        <v>0</v>
      </c>
      <c r="W102" s="117">
        <v>0</v>
      </c>
      <c r="X102" s="117">
        <v>0</v>
      </c>
      <c r="Y102" s="117">
        <v>0</v>
      </c>
      <c r="Z102" s="117">
        <v>0</v>
      </c>
      <c r="AA102" s="117">
        <v>0</v>
      </c>
      <c r="AB102" s="117">
        <v>0</v>
      </c>
      <c r="AC102" s="117">
        <v>0</v>
      </c>
      <c r="AD102" s="117">
        <v>0</v>
      </c>
      <c r="AE102" s="117">
        <v>0</v>
      </c>
      <c r="AF102" s="117">
        <v>0</v>
      </c>
      <c r="AG102" s="117">
        <v>0</v>
      </c>
      <c r="AH102" s="117">
        <v>0</v>
      </c>
      <c r="AI102" s="117">
        <v>0</v>
      </c>
      <c r="AJ102" s="117">
        <v>0</v>
      </c>
      <c r="AK102" s="117">
        <v>0</v>
      </c>
      <c r="AL102" s="117">
        <v>0</v>
      </c>
      <c r="AM102" s="117">
        <v>0</v>
      </c>
      <c r="AN102" s="117">
        <v>0</v>
      </c>
      <c r="AO102" s="117">
        <v>0</v>
      </c>
      <c r="AP102" s="117">
        <v>0</v>
      </c>
      <c r="AQ102" s="117">
        <v>0</v>
      </c>
      <c r="AR102" s="117">
        <v>0</v>
      </c>
      <c r="AS102" s="117">
        <v>0</v>
      </c>
      <c r="AT102" s="117">
        <v>0</v>
      </c>
      <c r="AU102" s="117">
        <v>0</v>
      </c>
      <c r="AV102" s="117">
        <v>0</v>
      </c>
      <c r="AW102" s="117">
        <v>0</v>
      </c>
      <c r="AX102" s="437">
        <v>54.74</v>
      </c>
      <c r="AY102" s="117"/>
      <c r="AZ102" s="117"/>
      <c r="BA102" s="117"/>
      <c r="BB102" s="117"/>
      <c r="BC102" s="117"/>
      <c r="BD102" s="117"/>
      <c r="BE102" s="117">
        <v>0</v>
      </c>
      <c r="BF102" s="117">
        <v>0</v>
      </c>
      <c r="BG102" s="117">
        <v>0</v>
      </c>
      <c r="BH102" s="117">
        <v>0</v>
      </c>
      <c r="BI102" s="117">
        <v>0</v>
      </c>
      <c r="BJ102" s="117">
        <v>0</v>
      </c>
      <c r="BK102" s="117">
        <v>0</v>
      </c>
      <c r="BL102" s="117">
        <v>6.43</v>
      </c>
      <c r="BM102" s="117">
        <v>1.4146000000000001</v>
      </c>
      <c r="BN102" s="117">
        <v>0.155162096666667</v>
      </c>
      <c r="BO102" s="117">
        <v>3.6578341000000001</v>
      </c>
      <c r="BP102" s="117">
        <v>1.2218326573726399</v>
      </c>
      <c r="BQ102" s="117">
        <v>12.8794288540393</v>
      </c>
      <c r="BR102" s="433">
        <v>7.9703722222221645</v>
      </c>
      <c r="BS102" s="433">
        <v>1.753481888888885</v>
      </c>
      <c r="BT102" s="433">
        <v>12.429688039958251</v>
      </c>
      <c r="BU102" s="433">
        <v>0</v>
      </c>
      <c r="BV102" s="433">
        <v>4.5341056460555453</v>
      </c>
      <c r="BW102" s="433">
        <v>2.7971323656166551</v>
      </c>
      <c r="BX102" s="433">
        <v>29.484780162741501</v>
      </c>
      <c r="BY102" s="117">
        <v>0</v>
      </c>
      <c r="BZ102" s="117">
        <v>0</v>
      </c>
      <c r="CA102" s="117">
        <v>0</v>
      </c>
      <c r="CB102" s="117">
        <v>0</v>
      </c>
      <c r="CC102" s="117">
        <v>0</v>
      </c>
      <c r="CD102" s="117">
        <v>0</v>
      </c>
      <c r="CE102" s="117">
        <v>0</v>
      </c>
      <c r="CF102" s="117">
        <v>0</v>
      </c>
      <c r="CG102" s="117">
        <v>0</v>
      </c>
      <c r="CH102" s="117">
        <v>0</v>
      </c>
      <c r="CI102" s="117">
        <v>0</v>
      </c>
      <c r="CJ102" s="117">
        <v>0</v>
      </c>
      <c r="CK102" s="117">
        <v>0</v>
      </c>
      <c r="CL102" s="117">
        <v>0</v>
      </c>
      <c r="CM102" s="117">
        <v>0</v>
      </c>
      <c r="CN102" s="117">
        <v>0</v>
      </c>
      <c r="CO102" s="117">
        <v>0</v>
      </c>
      <c r="CP102" s="117">
        <v>0</v>
      </c>
      <c r="CQ102" s="117">
        <v>0</v>
      </c>
      <c r="CR102" s="117">
        <v>0</v>
      </c>
      <c r="CS102" s="117">
        <v>0</v>
      </c>
      <c r="CT102" s="117">
        <v>0</v>
      </c>
      <c r="CU102" s="117">
        <v>0</v>
      </c>
      <c r="CV102" s="117">
        <v>0</v>
      </c>
      <c r="CW102" s="117">
        <v>0</v>
      </c>
      <c r="CX102" s="117">
        <v>0</v>
      </c>
      <c r="CY102" s="117">
        <v>0</v>
      </c>
      <c r="CZ102" s="117">
        <v>0</v>
      </c>
      <c r="DA102" s="117">
        <v>0</v>
      </c>
      <c r="DB102" s="117">
        <v>0</v>
      </c>
      <c r="DC102" s="117">
        <v>0</v>
      </c>
      <c r="DD102" s="117">
        <v>0</v>
      </c>
      <c r="DE102" s="117">
        <v>0</v>
      </c>
      <c r="DF102" s="117">
        <v>0</v>
      </c>
      <c r="DG102" s="117">
        <v>0</v>
      </c>
      <c r="DH102" s="117">
        <v>0</v>
      </c>
      <c r="DI102" s="117">
        <v>0</v>
      </c>
      <c r="DJ102" s="117">
        <v>0</v>
      </c>
      <c r="DK102" s="117">
        <v>0</v>
      </c>
      <c r="DL102" s="117">
        <v>0</v>
      </c>
      <c r="DM102" s="117">
        <v>0</v>
      </c>
      <c r="DN102" s="117">
        <v>0</v>
      </c>
      <c r="DO102" s="117">
        <v>0</v>
      </c>
      <c r="DP102" s="117">
        <v>0</v>
      </c>
      <c r="DQ102" s="117">
        <v>0</v>
      </c>
      <c r="DR102" s="117">
        <v>0</v>
      </c>
      <c r="DS102" s="117">
        <v>0</v>
      </c>
      <c r="DT102" s="117">
        <v>0</v>
      </c>
      <c r="DU102" s="117">
        <v>0</v>
      </c>
      <c r="DV102" s="117">
        <v>0</v>
      </c>
      <c r="DW102" s="117">
        <v>1.58</v>
      </c>
      <c r="DX102" s="117">
        <v>0.34760000000000002</v>
      </c>
      <c r="DY102" s="117">
        <v>0.10943174747499999</v>
      </c>
      <c r="DZ102" s="117">
        <v>0</v>
      </c>
      <c r="EA102" s="117">
        <v>0.89881460000000002</v>
      </c>
      <c r="EB102" s="117">
        <v>0.30770605567885501</v>
      </c>
      <c r="EC102" s="117">
        <v>3.2435524031538501</v>
      </c>
      <c r="ED102" s="117">
        <v>0</v>
      </c>
      <c r="EE102" s="117">
        <v>0</v>
      </c>
      <c r="EF102" s="117">
        <v>0</v>
      </c>
      <c r="EG102" s="117">
        <v>0</v>
      </c>
      <c r="EH102" s="117">
        <v>0</v>
      </c>
      <c r="EI102" s="117">
        <v>0</v>
      </c>
      <c r="EJ102" s="117">
        <v>0</v>
      </c>
      <c r="EK102" s="117">
        <v>1.41</v>
      </c>
      <c r="EL102" s="117">
        <v>0.31019999999999998</v>
      </c>
      <c r="EM102" s="117">
        <v>9.7654339674999993E-2</v>
      </c>
      <c r="EN102" s="117">
        <v>0</v>
      </c>
      <c r="EO102" s="117">
        <v>0.80210669999999995</v>
      </c>
      <c r="EP102" s="117">
        <v>0.27459811656833699</v>
      </c>
      <c r="EQ102" s="117">
        <v>2.8945591562433401</v>
      </c>
      <c r="ER102" s="117">
        <v>0</v>
      </c>
      <c r="ES102" s="117">
        <v>0</v>
      </c>
      <c r="ET102" s="117">
        <v>0</v>
      </c>
      <c r="EU102" s="117">
        <v>0</v>
      </c>
      <c r="EV102" s="117">
        <v>0</v>
      </c>
      <c r="EW102" s="117">
        <v>0</v>
      </c>
      <c r="EX102" s="117">
        <v>0</v>
      </c>
      <c r="EY102" s="117">
        <v>0</v>
      </c>
      <c r="EZ102" s="117">
        <v>0</v>
      </c>
      <c r="FA102" s="117">
        <v>0</v>
      </c>
      <c r="FB102" s="117">
        <v>0</v>
      </c>
      <c r="FC102" s="117">
        <v>0</v>
      </c>
      <c r="FD102" s="117">
        <v>0</v>
      </c>
      <c r="FE102" s="439">
        <f>404.99/12</f>
        <v>33.749166666666667</v>
      </c>
      <c r="FF102" s="194">
        <f t="shared" si="27"/>
        <v>136.99148724284467</v>
      </c>
      <c r="FG102" s="195">
        <f t="shared" si="30"/>
        <v>0</v>
      </c>
      <c r="FH102" s="196">
        <f t="shared" si="31"/>
        <v>0</v>
      </c>
      <c r="FI102" s="202">
        <f t="shared" si="32"/>
        <v>164.38978469141361</v>
      </c>
      <c r="FJ102" s="203">
        <f t="shared" si="33"/>
        <v>0</v>
      </c>
      <c r="FK102" s="204">
        <f t="shared" si="34"/>
        <v>0</v>
      </c>
      <c r="FL102" s="438">
        <v>0.05</v>
      </c>
      <c r="FM102" s="211">
        <f t="shared" si="35"/>
        <v>8.2194892345706805</v>
      </c>
      <c r="FN102" s="212">
        <f t="shared" si="36"/>
        <v>0</v>
      </c>
      <c r="FO102" s="213">
        <f t="shared" si="37"/>
        <v>0</v>
      </c>
      <c r="FP102" s="219">
        <f t="shared" si="38"/>
        <v>172.6092739259843</v>
      </c>
      <c r="FQ102" s="220">
        <f t="shared" si="39"/>
        <v>0</v>
      </c>
      <c r="FR102" s="223">
        <f t="shared" si="40"/>
        <v>0</v>
      </c>
      <c r="FS102" s="228">
        <f t="shared" si="41"/>
        <v>2.7398297448568938</v>
      </c>
      <c r="FT102" s="229"/>
      <c r="FU102" s="244">
        <f t="shared" si="42"/>
        <v>2.7398297448568938</v>
      </c>
      <c r="FV102" s="245">
        <f t="shared" si="43"/>
        <v>172.6092739259843</v>
      </c>
      <c r="FW102" s="252">
        <v>1.8</v>
      </c>
      <c r="FX102" s="257"/>
      <c r="FY102" s="261">
        <f t="shared" si="44"/>
        <v>1.5221276360316076</v>
      </c>
      <c r="FZ102" s="253"/>
      <c r="GA102" s="92"/>
      <c r="GB102" s="68" t="s">
        <v>1321</v>
      </c>
      <c r="GC102" s="85" t="s">
        <v>2362</v>
      </c>
      <c r="GD102" s="85" t="str">
        <f t="shared" si="45"/>
        <v>№2/263 від 20.02.2019</v>
      </c>
      <c r="GE102" s="85" t="s">
        <v>2456</v>
      </c>
      <c r="GF102" s="431">
        <v>1</v>
      </c>
      <c r="GG102" s="431">
        <v>2</v>
      </c>
    </row>
    <row r="103" spans="1:189" ht="15" hidden="1" customHeight="1" x14ac:dyDescent="0.25">
      <c r="A103" s="66" t="s">
        <v>196</v>
      </c>
      <c r="B103" s="155">
        <v>1</v>
      </c>
      <c r="C103" s="141">
        <f t="shared" si="28"/>
        <v>211.6</v>
      </c>
      <c r="D103" s="168">
        <v>211.6</v>
      </c>
      <c r="E103" s="168">
        <v>0</v>
      </c>
      <c r="F103" s="234"/>
      <c r="G103" s="235">
        <v>0</v>
      </c>
      <c r="H103" s="162">
        <f t="shared" si="29"/>
        <v>31.87</v>
      </c>
      <c r="I103" s="117">
        <v>0</v>
      </c>
      <c r="J103" s="117">
        <v>0</v>
      </c>
      <c r="K103" s="117">
        <v>0</v>
      </c>
      <c r="L103" s="117">
        <v>0</v>
      </c>
      <c r="M103" s="117">
        <v>0</v>
      </c>
      <c r="N103" s="117">
        <v>0</v>
      </c>
      <c r="O103" s="117">
        <v>0</v>
      </c>
      <c r="P103" s="117">
        <v>0</v>
      </c>
      <c r="Q103" s="117">
        <v>0</v>
      </c>
      <c r="R103" s="117">
        <v>0</v>
      </c>
      <c r="S103" s="117">
        <v>0</v>
      </c>
      <c r="T103" s="117">
        <v>0</v>
      </c>
      <c r="U103" s="117">
        <v>0</v>
      </c>
      <c r="V103" s="117">
        <v>0</v>
      </c>
      <c r="W103" s="117">
        <v>0</v>
      </c>
      <c r="X103" s="117">
        <v>0</v>
      </c>
      <c r="Y103" s="117">
        <v>0</v>
      </c>
      <c r="Z103" s="117">
        <v>0</v>
      </c>
      <c r="AA103" s="117">
        <v>0</v>
      </c>
      <c r="AB103" s="117">
        <v>0</v>
      </c>
      <c r="AC103" s="117">
        <v>0</v>
      </c>
      <c r="AD103" s="117">
        <v>0</v>
      </c>
      <c r="AE103" s="117">
        <v>0</v>
      </c>
      <c r="AF103" s="117">
        <v>0</v>
      </c>
      <c r="AG103" s="117">
        <v>0</v>
      </c>
      <c r="AH103" s="117">
        <v>0</v>
      </c>
      <c r="AI103" s="117">
        <v>0</v>
      </c>
      <c r="AJ103" s="117">
        <v>0</v>
      </c>
      <c r="AK103" s="117">
        <v>0</v>
      </c>
      <c r="AL103" s="117">
        <v>0</v>
      </c>
      <c r="AM103" s="117">
        <v>0</v>
      </c>
      <c r="AN103" s="117">
        <v>0</v>
      </c>
      <c r="AO103" s="117">
        <v>0</v>
      </c>
      <c r="AP103" s="117">
        <v>0</v>
      </c>
      <c r="AQ103" s="117">
        <v>0</v>
      </c>
      <c r="AR103" s="117">
        <v>0</v>
      </c>
      <c r="AS103" s="117">
        <v>0</v>
      </c>
      <c r="AT103" s="117">
        <v>0</v>
      </c>
      <c r="AU103" s="117">
        <v>0</v>
      </c>
      <c r="AV103" s="117">
        <v>0</v>
      </c>
      <c r="AW103" s="117">
        <v>0</v>
      </c>
      <c r="AX103" s="117">
        <v>31.87</v>
      </c>
      <c r="AY103" s="117"/>
      <c r="AZ103" s="117"/>
      <c r="BA103" s="117"/>
      <c r="BB103" s="117"/>
      <c r="BC103" s="117"/>
      <c r="BD103" s="117"/>
      <c r="BE103" s="117">
        <v>0</v>
      </c>
      <c r="BF103" s="117">
        <v>0</v>
      </c>
      <c r="BG103" s="117">
        <v>0</v>
      </c>
      <c r="BH103" s="117">
        <v>0</v>
      </c>
      <c r="BI103" s="117">
        <v>0</v>
      </c>
      <c r="BJ103" s="117">
        <v>0</v>
      </c>
      <c r="BK103" s="117">
        <v>0</v>
      </c>
      <c r="BL103" s="117">
        <v>10.71</v>
      </c>
      <c r="BM103" s="117">
        <v>2.3561999999999999</v>
      </c>
      <c r="BN103" s="117">
        <v>0.26823331166666597</v>
      </c>
      <c r="BO103" s="117">
        <v>6.0925976999999998</v>
      </c>
      <c r="BP103" s="117">
        <v>2.0361471203327901</v>
      </c>
      <c r="BQ103" s="117">
        <v>21.463178131999499</v>
      </c>
      <c r="BR103" s="433">
        <v>49.996311111111041</v>
      </c>
      <c r="BS103" s="433">
        <v>10.9991884444444</v>
      </c>
      <c r="BT103" s="433">
        <v>63.66760226724648</v>
      </c>
      <c r="BU103" s="433">
        <v>0</v>
      </c>
      <c r="BV103" s="433">
        <v>28.441401501777761</v>
      </c>
      <c r="BW103" s="433">
        <v>16.046882993449199</v>
      </c>
      <c r="BX103" s="433">
        <v>169.15138631802881</v>
      </c>
      <c r="BY103" s="117">
        <v>0</v>
      </c>
      <c r="BZ103" s="117">
        <v>0</v>
      </c>
      <c r="CA103" s="117">
        <v>0</v>
      </c>
      <c r="CB103" s="117">
        <v>0</v>
      </c>
      <c r="CC103" s="117">
        <v>0</v>
      </c>
      <c r="CD103" s="117">
        <v>0</v>
      </c>
      <c r="CE103" s="117">
        <v>0</v>
      </c>
      <c r="CF103" s="117">
        <v>0</v>
      </c>
      <c r="CG103" s="117">
        <v>0</v>
      </c>
      <c r="CH103" s="117">
        <v>0</v>
      </c>
      <c r="CI103" s="117">
        <v>0</v>
      </c>
      <c r="CJ103" s="117">
        <v>0</v>
      </c>
      <c r="CK103" s="117">
        <v>0</v>
      </c>
      <c r="CL103" s="117">
        <v>0</v>
      </c>
      <c r="CM103" s="117">
        <v>0</v>
      </c>
      <c r="CN103" s="117">
        <v>0</v>
      </c>
      <c r="CO103" s="117">
        <v>0</v>
      </c>
      <c r="CP103" s="117">
        <v>0</v>
      </c>
      <c r="CQ103" s="117">
        <v>0</v>
      </c>
      <c r="CR103" s="117">
        <v>0</v>
      </c>
      <c r="CS103" s="117">
        <v>0</v>
      </c>
      <c r="CT103" s="117">
        <v>0</v>
      </c>
      <c r="CU103" s="117">
        <v>0</v>
      </c>
      <c r="CV103" s="117">
        <v>0</v>
      </c>
      <c r="CW103" s="117">
        <v>0</v>
      </c>
      <c r="CX103" s="117">
        <v>0</v>
      </c>
      <c r="CY103" s="117">
        <v>0</v>
      </c>
      <c r="CZ103" s="117">
        <v>0</v>
      </c>
      <c r="DA103" s="117">
        <v>0</v>
      </c>
      <c r="DB103" s="117">
        <v>0</v>
      </c>
      <c r="DC103" s="117">
        <v>0</v>
      </c>
      <c r="DD103" s="117">
        <v>0</v>
      </c>
      <c r="DE103" s="117">
        <v>0</v>
      </c>
      <c r="DF103" s="117">
        <v>0</v>
      </c>
      <c r="DG103" s="117">
        <v>0</v>
      </c>
      <c r="DH103" s="117">
        <v>0</v>
      </c>
      <c r="DI103" s="117">
        <v>0</v>
      </c>
      <c r="DJ103" s="117">
        <v>0</v>
      </c>
      <c r="DK103" s="117">
        <v>0</v>
      </c>
      <c r="DL103" s="117">
        <v>0</v>
      </c>
      <c r="DM103" s="117">
        <v>0</v>
      </c>
      <c r="DN103" s="117">
        <v>0</v>
      </c>
      <c r="DO103" s="117">
        <v>0</v>
      </c>
      <c r="DP103" s="117">
        <v>0</v>
      </c>
      <c r="DQ103" s="117">
        <v>0</v>
      </c>
      <c r="DR103" s="117">
        <v>0</v>
      </c>
      <c r="DS103" s="117">
        <v>0</v>
      </c>
      <c r="DT103" s="117">
        <v>0</v>
      </c>
      <c r="DU103" s="117">
        <v>0</v>
      </c>
      <c r="DV103" s="117">
        <v>0</v>
      </c>
      <c r="DW103" s="117">
        <v>11.09</v>
      </c>
      <c r="DX103" s="117">
        <v>2.4398</v>
      </c>
      <c r="DY103" s="117">
        <v>0.766022232325</v>
      </c>
      <c r="DZ103" s="117">
        <v>0</v>
      </c>
      <c r="EA103" s="117">
        <v>6.3087682999999997</v>
      </c>
      <c r="EB103" s="117">
        <v>2.1595671336929798</v>
      </c>
      <c r="EC103" s="117">
        <v>22.764157666018001</v>
      </c>
      <c r="ED103" s="117">
        <v>0</v>
      </c>
      <c r="EE103" s="117">
        <v>0</v>
      </c>
      <c r="EF103" s="117">
        <v>0</v>
      </c>
      <c r="EG103" s="117">
        <v>0</v>
      </c>
      <c r="EH103" s="117">
        <v>0</v>
      </c>
      <c r="EI103" s="117">
        <v>0</v>
      </c>
      <c r="EJ103" s="117">
        <v>0</v>
      </c>
      <c r="EK103" s="117">
        <v>9.89</v>
      </c>
      <c r="EL103" s="117">
        <v>2.1758000000000002</v>
      </c>
      <c r="EM103" s="117">
        <v>0.68308965239999997</v>
      </c>
      <c r="EN103" s="117">
        <v>0</v>
      </c>
      <c r="EO103" s="117">
        <v>5.6261242999999999</v>
      </c>
      <c r="EP103" s="117">
        <v>1.9258852123510399</v>
      </c>
      <c r="EQ103" s="117">
        <v>20.300899164751002</v>
      </c>
      <c r="ER103" s="117">
        <v>0</v>
      </c>
      <c r="ES103" s="117">
        <v>0</v>
      </c>
      <c r="ET103" s="117">
        <v>0</v>
      </c>
      <c r="EU103" s="117">
        <v>0</v>
      </c>
      <c r="EV103" s="117">
        <v>0</v>
      </c>
      <c r="EW103" s="117">
        <v>0</v>
      </c>
      <c r="EX103" s="117">
        <v>0</v>
      </c>
      <c r="EY103" s="117">
        <v>0</v>
      </c>
      <c r="EZ103" s="117">
        <v>0</v>
      </c>
      <c r="FA103" s="117">
        <v>0</v>
      </c>
      <c r="FB103" s="117">
        <v>0</v>
      </c>
      <c r="FC103" s="117">
        <v>0</v>
      </c>
      <c r="FD103" s="117">
        <v>0</v>
      </c>
      <c r="FE103" s="171">
        <v>112.64258958333335</v>
      </c>
      <c r="FF103" s="194">
        <f t="shared" si="27"/>
        <v>378.19221086413063</v>
      </c>
      <c r="FG103" s="195">
        <f t="shared" si="30"/>
        <v>0</v>
      </c>
      <c r="FH103" s="196">
        <f t="shared" si="31"/>
        <v>0</v>
      </c>
      <c r="FI103" s="202">
        <f t="shared" si="32"/>
        <v>453.83065303695673</v>
      </c>
      <c r="FJ103" s="203">
        <f t="shared" si="33"/>
        <v>0</v>
      </c>
      <c r="FK103" s="204">
        <f t="shared" si="34"/>
        <v>0</v>
      </c>
      <c r="FL103" s="214">
        <v>0.05</v>
      </c>
      <c r="FM103" s="211">
        <f t="shared" si="35"/>
        <v>22.691532651847837</v>
      </c>
      <c r="FN103" s="212">
        <f t="shared" si="36"/>
        <v>0</v>
      </c>
      <c r="FO103" s="213">
        <f t="shared" si="37"/>
        <v>0</v>
      </c>
      <c r="FP103" s="219">
        <f t="shared" si="38"/>
        <v>476.5221856888046</v>
      </c>
      <c r="FQ103" s="220">
        <f t="shared" si="39"/>
        <v>0</v>
      </c>
      <c r="FR103" s="223">
        <f t="shared" si="40"/>
        <v>0</v>
      </c>
      <c r="FS103" s="228">
        <f t="shared" si="41"/>
        <v>2.2519952064688309</v>
      </c>
      <c r="FT103" s="229"/>
      <c r="FU103" s="244">
        <f t="shared" si="42"/>
        <v>2.2519952064688309</v>
      </c>
      <c r="FV103" s="245">
        <f t="shared" si="43"/>
        <v>476.5221856888046</v>
      </c>
      <c r="FW103" s="252">
        <v>1.4322999999999999</v>
      </c>
      <c r="FX103" s="257"/>
      <c r="FY103" s="261">
        <f t="shared" si="44"/>
        <v>1.5722929599028352</v>
      </c>
      <c r="FZ103" s="253"/>
      <c r="GA103" s="92"/>
      <c r="GB103" s="68" t="s">
        <v>1327</v>
      </c>
      <c r="GC103" s="85" t="s">
        <v>2362</v>
      </c>
      <c r="GD103" s="85" t="str">
        <f t="shared" si="45"/>
        <v>№2/269 від 20.02.2019</v>
      </c>
      <c r="GE103" s="85" t="s">
        <v>2457</v>
      </c>
      <c r="GF103" s="431">
        <v>1</v>
      </c>
      <c r="GG103" s="431">
        <v>2</v>
      </c>
    </row>
    <row r="104" spans="1:189" ht="15" hidden="1" customHeight="1" x14ac:dyDescent="0.25">
      <c r="A104" s="66" t="s">
        <v>197</v>
      </c>
      <c r="B104" s="155">
        <v>1</v>
      </c>
      <c r="C104" s="141">
        <f t="shared" si="28"/>
        <v>229.7</v>
      </c>
      <c r="D104" s="168">
        <v>229.7</v>
      </c>
      <c r="E104" s="168">
        <v>0</v>
      </c>
      <c r="F104" s="234"/>
      <c r="G104" s="235">
        <v>0</v>
      </c>
      <c r="H104" s="162">
        <f t="shared" si="29"/>
        <v>25.61</v>
      </c>
      <c r="I104" s="117">
        <v>0</v>
      </c>
      <c r="J104" s="117">
        <v>0</v>
      </c>
      <c r="K104" s="117">
        <v>0</v>
      </c>
      <c r="L104" s="117">
        <v>0</v>
      </c>
      <c r="M104" s="117">
        <v>0</v>
      </c>
      <c r="N104" s="117">
        <v>0</v>
      </c>
      <c r="O104" s="117">
        <v>0</v>
      </c>
      <c r="P104" s="117">
        <v>0</v>
      </c>
      <c r="Q104" s="117">
        <v>0</v>
      </c>
      <c r="R104" s="117">
        <v>0</v>
      </c>
      <c r="S104" s="117">
        <v>0</v>
      </c>
      <c r="T104" s="117">
        <v>0</v>
      </c>
      <c r="U104" s="117">
        <v>0</v>
      </c>
      <c r="V104" s="117">
        <v>0</v>
      </c>
      <c r="W104" s="117">
        <v>0</v>
      </c>
      <c r="X104" s="117">
        <v>0</v>
      </c>
      <c r="Y104" s="117">
        <v>0</v>
      </c>
      <c r="Z104" s="117">
        <v>0</v>
      </c>
      <c r="AA104" s="117">
        <v>0</v>
      </c>
      <c r="AB104" s="117">
        <v>0</v>
      </c>
      <c r="AC104" s="117">
        <v>0</v>
      </c>
      <c r="AD104" s="117">
        <v>0</v>
      </c>
      <c r="AE104" s="117">
        <v>0</v>
      </c>
      <c r="AF104" s="117">
        <v>0</v>
      </c>
      <c r="AG104" s="117">
        <v>0</v>
      </c>
      <c r="AH104" s="117">
        <v>0</v>
      </c>
      <c r="AI104" s="117">
        <v>0</v>
      </c>
      <c r="AJ104" s="117">
        <v>0</v>
      </c>
      <c r="AK104" s="117">
        <v>0</v>
      </c>
      <c r="AL104" s="117">
        <v>0</v>
      </c>
      <c r="AM104" s="117">
        <v>0</v>
      </c>
      <c r="AN104" s="117">
        <v>0</v>
      </c>
      <c r="AO104" s="117">
        <v>0</v>
      </c>
      <c r="AP104" s="117">
        <v>0</v>
      </c>
      <c r="AQ104" s="117">
        <v>0</v>
      </c>
      <c r="AR104" s="117">
        <v>0</v>
      </c>
      <c r="AS104" s="117">
        <v>0</v>
      </c>
      <c r="AT104" s="117">
        <v>0</v>
      </c>
      <c r="AU104" s="117">
        <v>0</v>
      </c>
      <c r="AV104" s="117">
        <v>0</v>
      </c>
      <c r="AW104" s="117">
        <v>0</v>
      </c>
      <c r="AX104" s="117">
        <v>25.61</v>
      </c>
      <c r="AY104" s="117"/>
      <c r="AZ104" s="117"/>
      <c r="BA104" s="117"/>
      <c r="BB104" s="117"/>
      <c r="BC104" s="117"/>
      <c r="BD104" s="117"/>
      <c r="BE104" s="117">
        <v>0</v>
      </c>
      <c r="BF104" s="117">
        <v>0</v>
      </c>
      <c r="BG104" s="117">
        <v>0</v>
      </c>
      <c r="BH104" s="117">
        <v>0</v>
      </c>
      <c r="BI104" s="117">
        <v>0</v>
      </c>
      <c r="BJ104" s="117">
        <v>0</v>
      </c>
      <c r="BK104" s="117">
        <v>0</v>
      </c>
      <c r="BL104" s="117">
        <v>12.86</v>
      </c>
      <c r="BM104" s="117">
        <v>2.8292000000000002</v>
      </c>
      <c r="BN104" s="117">
        <v>0.32214799500000002</v>
      </c>
      <c r="BO104" s="117">
        <v>7.3156682000000002</v>
      </c>
      <c r="BP104" s="117">
        <v>2.4449045673979501</v>
      </c>
      <c r="BQ104" s="117">
        <v>25.771920762397901</v>
      </c>
      <c r="BR104" s="433">
        <v>55.229573333333533</v>
      </c>
      <c r="BS104" s="433">
        <v>12.15050613333336</v>
      </c>
      <c r="BT104" s="433">
        <v>67.1117523699332</v>
      </c>
      <c r="BU104" s="433">
        <v>0</v>
      </c>
      <c r="BV104" s="433">
        <v>31.41844738213328</v>
      </c>
      <c r="BW104" s="433">
        <v>17.38905636491544</v>
      </c>
      <c r="BX104" s="433">
        <v>183.29933558364883</v>
      </c>
      <c r="BY104" s="117">
        <v>0</v>
      </c>
      <c r="BZ104" s="117">
        <v>0</v>
      </c>
      <c r="CA104" s="117">
        <v>0</v>
      </c>
      <c r="CB104" s="117">
        <v>0</v>
      </c>
      <c r="CC104" s="117">
        <v>0</v>
      </c>
      <c r="CD104" s="117">
        <v>0</v>
      </c>
      <c r="CE104" s="117">
        <v>0</v>
      </c>
      <c r="CF104" s="117">
        <v>0</v>
      </c>
      <c r="CG104" s="117">
        <v>0</v>
      </c>
      <c r="CH104" s="117">
        <v>0</v>
      </c>
      <c r="CI104" s="117">
        <v>0</v>
      </c>
      <c r="CJ104" s="117">
        <v>0</v>
      </c>
      <c r="CK104" s="117">
        <v>0</v>
      </c>
      <c r="CL104" s="117">
        <v>0</v>
      </c>
      <c r="CM104" s="117">
        <v>0</v>
      </c>
      <c r="CN104" s="117">
        <v>0</v>
      </c>
      <c r="CO104" s="117">
        <v>0</v>
      </c>
      <c r="CP104" s="117">
        <v>0</v>
      </c>
      <c r="CQ104" s="117">
        <v>0</v>
      </c>
      <c r="CR104" s="117">
        <v>0</v>
      </c>
      <c r="CS104" s="117">
        <v>0</v>
      </c>
      <c r="CT104" s="117">
        <v>0</v>
      </c>
      <c r="CU104" s="117">
        <v>0</v>
      </c>
      <c r="CV104" s="117">
        <v>0</v>
      </c>
      <c r="CW104" s="117">
        <v>0</v>
      </c>
      <c r="CX104" s="117">
        <v>0</v>
      </c>
      <c r="CY104" s="117">
        <v>0</v>
      </c>
      <c r="CZ104" s="117">
        <v>0</v>
      </c>
      <c r="DA104" s="117">
        <v>0</v>
      </c>
      <c r="DB104" s="117">
        <v>0</v>
      </c>
      <c r="DC104" s="117">
        <v>0</v>
      </c>
      <c r="DD104" s="117">
        <v>0</v>
      </c>
      <c r="DE104" s="117">
        <v>0</v>
      </c>
      <c r="DF104" s="117">
        <v>0</v>
      </c>
      <c r="DG104" s="117">
        <v>0</v>
      </c>
      <c r="DH104" s="117">
        <v>0</v>
      </c>
      <c r="DI104" s="117">
        <v>0</v>
      </c>
      <c r="DJ104" s="117">
        <v>0</v>
      </c>
      <c r="DK104" s="117">
        <v>0</v>
      </c>
      <c r="DL104" s="117">
        <v>0</v>
      </c>
      <c r="DM104" s="117">
        <v>0</v>
      </c>
      <c r="DN104" s="117">
        <v>0</v>
      </c>
      <c r="DO104" s="117">
        <v>0</v>
      </c>
      <c r="DP104" s="117">
        <v>0</v>
      </c>
      <c r="DQ104" s="117">
        <v>0</v>
      </c>
      <c r="DR104" s="117">
        <v>0</v>
      </c>
      <c r="DS104" s="117">
        <v>0</v>
      </c>
      <c r="DT104" s="117">
        <v>0</v>
      </c>
      <c r="DU104" s="117">
        <v>0</v>
      </c>
      <c r="DV104" s="117">
        <v>0</v>
      </c>
      <c r="DW104" s="117">
        <v>17.43</v>
      </c>
      <c r="DX104" s="117">
        <v>3.8346</v>
      </c>
      <c r="DY104" s="117">
        <v>1.2032584969</v>
      </c>
      <c r="DZ104" s="117">
        <v>0</v>
      </c>
      <c r="EA104" s="117">
        <v>9.9154040999999999</v>
      </c>
      <c r="EB104" s="117">
        <v>3.39408975278109</v>
      </c>
      <c r="EC104" s="117">
        <v>35.777352349681102</v>
      </c>
      <c r="ED104" s="117">
        <v>0</v>
      </c>
      <c r="EE104" s="117">
        <v>0</v>
      </c>
      <c r="EF104" s="117">
        <v>0</v>
      </c>
      <c r="EG104" s="117">
        <v>0</v>
      </c>
      <c r="EH104" s="117">
        <v>0</v>
      </c>
      <c r="EI104" s="117">
        <v>0</v>
      </c>
      <c r="EJ104" s="117">
        <v>0</v>
      </c>
      <c r="EK104" s="117">
        <v>15.55</v>
      </c>
      <c r="EL104" s="117">
        <v>3.4209999999999998</v>
      </c>
      <c r="EM104" s="117">
        <v>1.0732162857750001</v>
      </c>
      <c r="EN104" s="117">
        <v>0</v>
      </c>
      <c r="EO104" s="117">
        <v>8.8459284999999994</v>
      </c>
      <c r="EP104" s="117">
        <v>3.0279760749970799</v>
      </c>
      <c r="EQ104" s="117">
        <v>31.918120860772099</v>
      </c>
      <c r="ER104" s="117">
        <v>0</v>
      </c>
      <c r="ES104" s="117">
        <v>0</v>
      </c>
      <c r="ET104" s="117">
        <v>0</v>
      </c>
      <c r="EU104" s="117">
        <v>0</v>
      </c>
      <c r="EV104" s="117">
        <v>0</v>
      </c>
      <c r="EW104" s="117">
        <v>0</v>
      </c>
      <c r="EX104" s="117">
        <v>0</v>
      </c>
      <c r="EY104" s="117">
        <v>0</v>
      </c>
      <c r="EZ104" s="117">
        <v>0</v>
      </c>
      <c r="FA104" s="117">
        <v>0</v>
      </c>
      <c r="FB104" s="117">
        <v>0</v>
      </c>
      <c r="FC104" s="117">
        <v>0</v>
      </c>
      <c r="FD104" s="117">
        <v>0</v>
      </c>
      <c r="FE104" s="171">
        <v>119.73198333333335</v>
      </c>
      <c r="FF104" s="194">
        <f t="shared" si="27"/>
        <v>422.10871288983327</v>
      </c>
      <c r="FG104" s="195">
        <f t="shared" si="30"/>
        <v>0</v>
      </c>
      <c r="FH104" s="196">
        <f t="shared" si="31"/>
        <v>0</v>
      </c>
      <c r="FI104" s="202">
        <f t="shared" si="32"/>
        <v>506.53045546779992</v>
      </c>
      <c r="FJ104" s="203">
        <f t="shared" si="33"/>
        <v>0</v>
      </c>
      <c r="FK104" s="204">
        <f t="shared" si="34"/>
        <v>0</v>
      </c>
      <c r="FL104" s="214">
        <v>0.05</v>
      </c>
      <c r="FM104" s="211">
        <f t="shared" si="35"/>
        <v>25.326522773389996</v>
      </c>
      <c r="FN104" s="212">
        <f t="shared" si="36"/>
        <v>0</v>
      </c>
      <c r="FO104" s="213">
        <f t="shared" si="37"/>
        <v>0</v>
      </c>
      <c r="FP104" s="219">
        <f t="shared" si="38"/>
        <v>531.85697824118995</v>
      </c>
      <c r="FQ104" s="220">
        <f t="shared" si="39"/>
        <v>0</v>
      </c>
      <c r="FR104" s="223">
        <f t="shared" si="40"/>
        <v>0</v>
      </c>
      <c r="FS104" s="228">
        <f t="shared" si="41"/>
        <v>2.3154417859868959</v>
      </c>
      <c r="FT104" s="229"/>
      <c r="FU104" s="244">
        <f t="shared" si="42"/>
        <v>2.3154417859868959</v>
      </c>
      <c r="FV104" s="245">
        <f t="shared" si="43"/>
        <v>531.85697824118995</v>
      </c>
      <c r="FW104" s="252">
        <v>1.5504</v>
      </c>
      <c r="FX104" s="257"/>
      <c r="FY104" s="261">
        <f t="shared" si="44"/>
        <v>1.4934480043775129</v>
      </c>
      <c r="FZ104" s="253"/>
      <c r="GA104" s="92"/>
      <c r="GB104" s="68" t="s">
        <v>1329</v>
      </c>
      <c r="GC104" s="85" t="s">
        <v>2362</v>
      </c>
      <c r="GD104" s="85" t="str">
        <f t="shared" si="45"/>
        <v>№2/272 від 20.02.2019</v>
      </c>
      <c r="GE104" s="85" t="s">
        <v>2458</v>
      </c>
      <c r="GF104" s="431">
        <v>1</v>
      </c>
      <c r="GG104" s="431">
        <v>2</v>
      </c>
    </row>
    <row r="105" spans="1:189" ht="15" hidden="1" customHeight="1" x14ac:dyDescent="0.25">
      <c r="A105" s="66" t="s">
        <v>198</v>
      </c>
      <c r="B105" s="155">
        <v>1</v>
      </c>
      <c r="C105" s="141">
        <f t="shared" si="28"/>
        <v>188.44</v>
      </c>
      <c r="D105" s="168">
        <v>188.44</v>
      </c>
      <c r="E105" s="168">
        <v>0</v>
      </c>
      <c r="F105" s="234"/>
      <c r="G105" s="235">
        <v>0</v>
      </c>
      <c r="H105" s="162">
        <f t="shared" si="29"/>
        <v>29.36</v>
      </c>
      <c r="I105" s="117">
        <v>0</v>
      </c>
      <c r="J105" s="117">
        <v>0</v>
      </c>
      <c r="K105" s="117">
        <v>0</v>
      </c>
      <c r="L105" s="117">
        <v>0</v>
      </c>
      <c r="M105" s="117">
        <v>0</v>
      </c>
      <c r="N105" s="117">
        <v>0</v>
      </c>
      <c r="O105" s="117">
        <v>0</v>
      </c>
      <c r="P105" s="117">
        <v>0</v>
      </c>
      <c r="Q105" s="117">
        <v>0</v>
      </c>
      <c r="R105" s="117">
        <v>0</v>
      </c>
      <c r="S105" s="117">
        <v>0</v>
      </c>
      <c r="T105" s="117">
        <v>0</v>
      </c>
      <c r="U105" s="117">
        <v>0</v>
      </c>
      <c r="V105" s="117">
        <v>0</v>
      </c>
      <c r="W105" s="117">
        <v>0</v>
      </c>
      <c r="X105" s="117">
        <v>0</v>
      </c>
      <c r="Y105" s="117">
        <v>0</v>
      </c>
      <c r="Z105" s="117">
        <v>0</v>
      </c>
      <c r="AA105" s="117">
        <v>0</v>
      </c>
      <c r="AB105" s="117">
        <v>0</v>
      </c>
      <c r="AC105" s="117">
        <v>0</v>
      </c>
      <c r="AD105" s="117">
        <v>0</v>
      </c>
      <c r="AE105" s="117">
        <v>0</v>
      </c>
      <c r="AF105" s="117">
        <v>0</v>
      </c>
      <c r="AG105" s="117">
        <v>0</v>
      </c>
      <c r="AH105" s="117">
        <v>0</v>
      </c>
      <c r="AI105" s="117">
        <v>0</v>
      </c>
      <c r="AJ105" s="117">
        <v>0</v>
      </c>
      <c r="AK105" s="117">
        <v>0</v>
      </c>
      <c r="AL105" s="117">
        <v>0</v>
      </c>
      <c r="AM105" s="117">
        <v>0</v>
      </c>
      <c r="AN105" s="117">
        <v>0</v>
      </c>
      <c r="AO105" s="117">
        <v>0</v>
      </c>
      <c r="AP105" s="117">
        <v>0</v>
      </c>
      <c r="AQ105" s="117">
        <v>0</v>
      </c>
      <c r="AR105" s="117">
        <v>0</v>
      </c>
      <c r="AS105" s="117">
        <v>0</v>
      </c>
      <c r="AT105" s="117">
        <v>0</v>
      </c>
      <c r="AU105" s="117">
        <v>0</v>
      </c>
      <c r="AV105" s="117">
        <v>0</v>
      </c>
      <c r="AW105" s="117">
        <v>0</v>
      </c>
      <c r="AX105" s="117">
        <v>29.36</v>
      </c>
      <c r="AY105" s="117"/>
      <c r="AZ105" s="117"/>
      <c r="BA105" s="117"/>
      <c r="BB105" s="117"/>
      <c r="BC105" s="117"/>
      <c r="BD105" s="117"/>
      <c r="BE105" s="117">
        <v>0</v>
      </c>
      <c r="BF105" s="117">
        <v>0</v>
      </c>
      <c r="BG105" s="117">
        <v>0</v>
      </c>
      <c r="BH105" s="117">
        <v>0</v>
      </c>
      <c r="BI105" s="117">
        <v>0</v>
      </c>
      <c r="BJ105" s="117">
        <v>0</v>
      </c>
      <c r="BK105" s="117">
        <v>0</v>
      </c>
      <c r="BL105" s="117">
        <v>16.07</v>
      </c>
      <c r="BM105" s="117">
        <v>3.5354000000000001</v>
      </c>
      <c r="BN105" s="117">
        <v>0.40731377666666602</v>
      </c>
      <c r="BO105" s="117">
        <v>9.1417409000000003</v>
      </c>
      <c r="BP105" s="117">
        <v>3.0556783946614399</v>
      </c>
      <c r="BQ105" s="117">
        <v>32.210133071328102</v>
      </c>
      <c r="BR105" s="433">
        <v>38.863343555555467</v>
      </c>
      <c r="BS105" s="433">
        <v>8.5499355822222292</v>
      </c>
      <c r="BT105" s="433">
        <v>46.596093322257353</v>
      </c>
      <c r="BU105" s="433">
        <v>0</v>
      </c>
      <c r="BV105" s="433">
        <v>22.10819024844885</v>
      </c>
      <c r="BW105" s="433">
        <v>12.170281747476229</v>
      </c>
      <c r="BX105" s="433">
        <v>128.28784445596</v>
      </c>
      <c r="BY105" s="117">
        <v>0</v>
      </c>
      <c r="BZ105" s="117">
        <v>0</v>
      </c>
      <c r="CA105" s="117">
        <v>0</v>
      </c>
      <c r="CB105" s="117">
        <v>0</v>
      </c>
      <c r="CC105" s="117">
        <v>0</v>
      </c>
      <c r="CD105" s="117">
        <v>0</v>
      </c>
      <c r="CE105" s="117">
        <v>0</v>
      </c>
      <c r="CF105" s="117">
        <v>0</v>
      </c>
      <c r="CG105" s="117">
        <v>0</v>
      </c>
      <c r="CH105" s="117">
        <v>0</v>
      </c>
      <c r="CI105" s="117">
        <v>0</v>
      </c>
      <c r="CJ105" s="117">
        <v>0</v>
      </c>
      <c r="CK105" s="117">
        <v>0</v>
      </c>
      <c r="CL105" s="117">
        <v>0</v>
      </c>
      <c r="CM105" s="117">
        <v>0</v>
      </c>
      <c r="CN105" s="117">
        <v>0</v>
      </c>
      <c r="CO105" s="117">
        <v>0</v>
      </c>
      <c r="CP105" s="117">
        <v>0</v>
      </c>
      <c r="CQ105" s="117">
        <v>0</v>
      </c>
      <c r="CR105" s="117">
        <v>0</v>
      </c>
      <c r="CS105" s="117">
        <v>0</v>
      </c>
      <c r="CT105" s="117">
        <v>0</v>
      </c>
      <c r="CU105" s="117">
        <v>0</v>
      </c>
      <c r="CV105" s="117">
        <v>0</v>
      </c>
      <c r="CW105" s="117">
        <v>0</v>
      </c>
      <c r="CX105" s="117">
        <v>0</v>
      </c>
      <c r="CY105" s="117">
        <v>0</v>
      </c>
      <c r="CZ105" s="117">
        <v>0</v>
      </c>
      <c r="DA105" s="117">
        <v>0</v>
      </c>
      <c r="DB105" s="117">
        <v>0</v>
      </c>
      <c r="DC105" s="117">
        <v>0</v>
      </c>
      <c r="DD105" s="117">
        <v>0</v>
      </c>
      <c r="DE105" s="117">
        <v>0</v>
      </c>
      <c r="DF105" s="117">
        <v>0</v>
      </c>
      <c r="DG105" s="117">
        <v>0</v>
      </c>
      <c r="DH105" s="117">
        <v>0</v>
      </c>
      <c r="DI105" s="117">
        <v>0</v>
      </c>
      <c r="DJ105" s="117">
        <v>0</v>
      </c>
      <c r="DK105" s="117">
        <v>0</v>
      </c>
      <c r="DL105" s="117">
        <v>0</v>
      </c>
      <c r="DM105" s="117">
        <v>0</v>
      </c>
      <c r="DN105" s="117">
        <v>0</v>
      </c>
      <c r="DO105" s="117">
        <v>0</v>
      </c>
      <c r="DP105" s="117">
        <v>0</v>
      </c>
      <c r="DQ105" s="117">
        <v>0</v>
      </c>
      <c r="DR105" s="117">
        <v>0</v>
      </c>
      <c r="DS105" s="117">
        <v>0</v>
      </c>
      <c r="DT105" s="117">
        <v>0</v>
      </c>
      <c r="DU105" s="117">
        <v>0</v>
      </c>
      <c r="DV105" s="117">
        <v>0</v>
      </c>
      <c r="DW105" s="117">
        <v>12.68</v>
      </c>
      <c r="DX105" s="117">
        <v>2.7896000000000001</v>
      </c>
      <c r="DY105" s="117">
        <v>0.87545397979999995</v>
      </c>
      <c r="DZ105" s="117">
        <v>0</v>
      </c>
      <c r="EA105" s="117">
        <v>7.2132715999999997</v>
      </c>
      <c r="EB105" s="117">
        <v>2.4691481040188399</v>
      </c>
      <c r="EC105" s="117">
        <v>26.027473683818801</v>
      </c>
      <c r="ED105" s="117">
        <v>0</v>
      </c>
      <c r="EE105" s="117">
        <v>0</v>
      </c>
      <c r="EF105" s="117">
        <v>0</v>
      </c>
      <c r="EG105" s="117">
        <v>0</v>
      </c>
      <c r="EH105" s="117">
        <v>0</v>
      </c>
      <c r="EI105" s="117">
        <v>0</v>
      </c>
      <c r="EJ105" s="117">
        <v>0</v>
      </c>
      <c r="EK105" s="117">
        <v>11.31</v>
      </c>
      <c r="EL105" s="117">
        <v>2.4882</v>
      </c>
      <c r="EM105" s="117">
        <v>0.780743992075</v>
      </c>
      <c r="EN105" s="117">
        <v>0</v>
      </c>
      <c r="EO105" s="117">
        <v>6.4339196999999997</v>
      </c>
      <c r="EP105" s="117">
        <v>2.2023582435663802</v>
      </c>
      <c r="EQ105" s="117">
        <v>23.215221935641399</v>
      </c>
      <c r="ER105" s="117">
        <v>0</v>
      </c>
      <c r="ES105" s="117">
        <v>0</v>
      </c>
      <c r="ET105" s="117">
        <v>0</v>
      </c>
      <c r="EU105" s="117">
        <v>0</v>
      </c>
      <c r="EV105" s="117">
        <v>0</v>
      </c>
      <c r="EW105" s="117">
        <v>0</v>
      </c>
      <c r="EX105" s="117">
        <v>0</v>
      </c>
      <c r="EY105" s="117">
        <v>0</v>
      </c>
      <c r="EZ105" s="117">
        <v>0</v>
      </c>
      <c r="FA105" s="117">
        <v>0</v>
      </c>
      <c r="FB105" s="117">
        <v>0</v>
      </c>
      <c r="FC105" s="117">
        <v>0</v>
      </c>
      <c r="FD105" s="117">
        <v>0</v>
      </c>
      <c r="FE105" s="171">
        <v>110.4763859375</v>
      </c>
      <c r="FF105" s="194">
        <f t="shared" si="27"/>
        <v>349.57705908424828</v>
      </c>
      <c r="FG105" s="195">
        <f t="shared" si="30"/>
        <v>0</v>
      </c>
      <c r="FH105" s="196">
        <f t="shared" si="31"/>
        <v>0</v>
      </c>
      <c r="FI105" s="202">
        <f t="shared" si="32"/>
        <v>419.49247090109793</v>
      </c>
      <c r="FJ105" s="203">
        <f t="shared" si="33"/>
        <v>0</v>
      </c>
      <c r="FK105" s="204">
        <f t="shared" si="34"/>
        <v>0</v>
      </c>
      <c r="FL105" s="214">
        <v>0.05</v>
      </c>
      <c r="FM105" s="211">
        <f t="shared" si="35"/>
        <v>20.974623545054897</v>
      </c>
      <c r="FN105" s="212">
        <f t="shared" si="36"/>
        <v>0</v>
      </c>
      <c r="FO105" s="213">
        <f t="shared" si="37"/>
        <v>0</v>
      </c>
      <c r="FP105" s="219">
        <f t="shared" si="38"/>
        <v>440.46709444615283</v>
      </c>
      <c r="FQ105" s="220">
        <f t="shared" si="39"/>
        <v>0</v>
      </c>
      <c r="FR105" s="223">
        <f t="shared" si="40"/>
        <v>0</v>
      </c>
      <c r="FS105" s="228">
        <f t="shared" si="41"/>
        <v>2.3374394738174105</v>
      </c>
      <c r="FT105" s="229"/>
      <c r="FU105" s="244">
        <f t="shared" si="42"/>
        <v>2.3374394738174105</v>
      </c>
      <c r="FV105" s="245">
        <f t="shared" si="43"/>
        <v>440.46709444615283</v>
      </c>
      <c r="FW105" s="252">
        <v>1.5385</v>
      </c>
      <c r="FX105" s="257"/>
      <c r="FY105" s="261">
        <f t="shared" si="44"/>
        <v>1.5192976755394283</v>
      </c>
      <c r="FZ105" s="253"/>
      <c r="GA105" s="92"/>
      <c r="GB105" s="68" t="s">
        <v>1331</v>
      </c>
      <c r="GC105" s="85" t="s">
        <v>2362</v>
      </c>
      <c r="GD105" s="85" t="str">
        <f t="shared" si="45"/>
        <v>№2/274 від 20.02.2019</v>
      </c>
      <c r="GE105" s="85" t="s">
        <v>2459</v>
      </c>
      <c r="GF105" s="431">
        <v>1</v>
      </c>
      <c r="GG105" s="431">
        <v>2</v>
      </c>
    </row>
    <row r="106" spans="1:189" ht="15" hidden="1" customHeight="1" x14ac:dyDescent="0.25">
      <c r="A106" s="66" t="s">
        <v>199</v>
      </c>
      <c r="B106" s="155">
        <v>1</v>
      </c>
      <c r="C106" s="141">
        <f t="shared" si="28"/>
        <v>275.8</v>
      </c>
      <c r="D106" s="168">
        <v>275.8</v>
      </c>
      <c r="E106" s="168">
        <v>0</v>
      </c>
      <c r="F106" s="234"/>
      <c r="G106" s="235">
        <v>0</v>
      </c>
      <c r="H106" s="162">
        <f t="shared" si="29"/>
        <v>58.8</v>
      </c>
      <c r="I106" s="117">
        <v>0</v>
      </c>
      <c r="J106" s="117">
        <v>0</v>
      </c>
      <c r="K106" s="117">
        <v>0</v>
      </c>
      <c r="L106" s="117">
        <v>0</v>
      </c>
      <c r="M106" s="117">
        <v>0</v>
      </c>
      <c r="N106" s="117">
        <v>0</v>
      </c>
      <c r="O106" s="117">
        <v>0</v>
      </c>
      <c r="P106" s="117">
        <v>0</v>
      </c>
      <c r="Q106" s="117">
        <v>0</v>
      </c>
      <c r="R106" s="117">
        <v>0</v>
      </c>
      <c r="S106" s="117">
        <v>0</v>
      </c>
      <c r="T106" s="117">
        <v>0</v>
      </c>
      <c r="U106" s="117">
        <v>0</v>
      </c>
      <c r="V106" s="117">
        <v>0</v>
      </c>
      <c r="W106" s="117">
        <v>0</v>
      </c>
      <c r="X106" s="117">
        <v>0</v>
      </c>
      <c r="Y106" s="117">
        <v>0</v>
      </c>
      <c r="Z106" s="117">
        <v>0</v>
      </c>
      <c r="AA106" s="117">
        <v>0</v>
      </c>
      <c r="AB106" s="117">
        <v>0</v>
      </c>
      <c r="AC106" s="117">
        <v>0</v>
      </c>
      <c r="AD106" s="117">
        <v>0</v>
      </c>
      <c r="AE106" s="117">
        <v>0</v>
      </c>
      <c r="AF106" s="117">
        <v>0</v>
      </c>
      <c r="AG106" s="117">
        <v>0</v>
      </c>
      <c r="AH106" s="117">
        <v>0</v>
      </c>
      <c r="AI106" s="117">
        <v>0</v>
      </c>
      <c r="AJ106" s="117">
        <v>0</v>
      </c>
      <c r="AK106" s="117">
        <v>0</v>
      </c>
      <c r="AL106" s="117">
        <v>0</v>
      </c>
      <c r="AM106" s="117">
        <v>0</v>
      </c>
      <c r="AN106" s="117">
        <v>0</v>
      </c>
      <c r="AO106" s="117">
        <v>0</v>
      </c>
      <c r="AP106" s="117">
        <v>0</v>
      </c>
      <c r="AQ106" s="117">
        <v>0</v>
      </c>
      <c r="AR106" s="117">
        <v>0</v>
      </c>
      <c r="AS106" s="117">
        <v>0</v>
      </c>
      <c r="AT106" s="117">
        <v>0</v>
      </c>
      <c r="AU106" s="117">
        <v>0</v>
      </c>
      <c r="AV106" s="117">
        <v>0</v>
      </c>
      <c r="AW106" s="117">
        <v>0</v>
      </c>
      <c r="AX106" s="117">
        <v>58.8</v>
      </c>
      <c r="AY106" s="117"/>
      <c r="AZ106" s="117"/>
      <c r="BA106" s="117"/>
      <c r="BB106" s="117"/>
      <c r="BC106" s="117"/>
      <c r="BD106" s="117"/>
      <c r="BE106" s="117">
        <v>0</v>
      </c>
      <c r="BF106" s="117">
        <v>0</v>
      </c>
      <c r="BG106" s="117">
        <v>0</v>
      </c>
      <c r="BH106" s="117">
        <v>0</v>
      </c>
      <c r="BI106" s="117">
        <v>0</v>
      </c>
      <c r="BJ106" s="117">
        <v>0</v>
      </c>
      <c r="BK106" s="117">
        <v>0</v>
      </c>
      <c r="BL106" s="117">
        <v>20.48</v>
      </c>
      <c r="BM106" s="117">
        <v>4.5056000000000003</v>
      </c>
      <c r="BN106" s="117">
        <v>0.46298501916666601</v>
      </c>
      <c r="BO106" s="117">
        <v>11.650457599999999</v>
      </c>
      <c r="BP106" s="117">
        <v>3.8883506569148598</v>
      </c>
      <c r="BQ106" s="117">
        <v>40.987393276081598</v>
      </c>
      <c r="BR106" s="433">
        <v>58.217933333333221</v>
      </c>
      <c r="BS106" s="433">
        <v>12.807945333333299</v>
      </c>
      <c r="BT106" s="433">
        <v>70.544969980799991</v>
      </c>
      <c r="BU106" s="433">
        <v>0</v>
      </c>
      <c r="BV106" s="433">
        <v>33.118435735333257</v>
      </c>
      <c r="BW106" s="433">
        <v>18.309183896161201</v>
      </c>
      <c r="BX106" s="433">
        <v>192.99846827896079</v>
      </c>
      <c r="BY106" s="117">
        <v>5.85764538554323</v>
      </c>
      <c r="BZ106" s="117">
        <v>0</v>
      </c>
      <c r="CA106" s="117">
        <v>0</v>
      </c>
      <c r="CB106" s="117">
        <v>0</v>
      </c>
      <c r="CC106" s="117">
        <v>0</v>
      </c>
      <c r="CD106" s="117">
        <v>0</v>
      </c>
      <c r="CE106" s="117">
        <v>0</v>
      </c>
      <c r="CF106" s="117">
        <v>0</v>
      </c>
      <c r="CG106" s="117">
        <v>0</v>
      </c>
      <c r="CH106" s="117">
        <v>0</v>
      </c>
      <c r="CI106" s="117">
        <v>0</v>
      </c>
      <c r="CJ106" s="117">
        <v>0</v>
      </c>
      <c r="CK106" s="117">
        <v>0</v>
      </c>
      <c r="CL106" s="117">
        <v>0</v>
      </c>
      <c r="CM106" s="117">
        <v>0</v>
      </c>
      <c r="CN106" s="117">
        <v>0</v>
      </c>
      <c r="CO106" s="117">
        <v>0</v>
      </c>
      <c r="CP106" s="117">
        <v>0</v>
      </c>
      <c r="CQ106" s="117">
        <v>0</v>
      </c>
      <c r="CR106" s="117">
        <v>0</v>
      </c>
      <c r="CS106" s="117">
        <v>0</v>
      </c>
      <c r="CT106" s="117">
        <v>0</v>
      </c>
      <c r="CU106" s="117">
        <v>0</v>
      </c>
      <c r="CV106" s="117">
        <v>0</v>
      </c>
      <c r="CW106" s="117">
        <v>0</v>
      </c>
      <c r="CX106" s="117">
        <v>0</v>
      </c>
      <c r="CY106" s="117">
        <v>0</v>
      </c>
      <c r="CZ106" s="117">
        <v>0</v>
      </c>
      <c r="DA106" s="117">
        <v>0</v>
      </c>
      <c r="DB106" s="117">
        <v>0</v>
      </c>
      <c r="DC106" s="117">
        <v>0</v>
      </c>
      <c r="DD106" s="117">
        <v>0</v>
      </c>
      <c r="DE106" s="117">
        <v>0</v>
      </c>
      <c r="DF106" s="117">
        <v>0</v>
      </c>
      <c r="DG106" s="117">
        <v>0</v>
      </c>
      <c r="DH106" s="117">
        <v>0</v>
      </c>
      <c r="DI106" s="117">
        <v>0</v>
      </c>
      <c r="DJ106" s="117">
        <v>0</v>
      </c>
      <c r="DK106" s="117">
        <v>0</v>
      </c>
      <c r="DL106" s="117">
        <v>0</v>
      </c>
      <c r="DM106" s="117">
        <v>0</v>
      </c>
      <c r="DN106" s="117">
        <v>0</v>
      </c>
      <c r="DO106" s="117">
        <v>0</v>
      </c>
      <c r="DP106" s="117">
        <v>2.5499999999999998</v>
      </c>
      <c r="DQ106" s="117">
        <v>0.56100000000000005</v>
      </c>
      <c r="DR106" s="117">
        <v>0.74032969520390901</v>
      </c>
      <c r="DS106" s="117">
        <v>0</v>
      </c>
      <c r="DT106" s="117">
        <v>1.4506185</v>
      </c>
      <c r="DU106" s="117">
        <v>0.55569719033932197</v>
      </c>
      <c r="DV106" s="117">
        <v>5.85764538554323</v>
      </c>
      <c r="DW106" s="117">
        <v>25.36</v>
      </c>
      <c r="DX106" s="117">
        <v>5.5792000000000002</v>
      </c>
      <c r="DY106" s="117">
        <v>1.750417234275</v>
      </c>
      <c r="DZ106" s="117">
        <v>0</v>
      </c>
      <c r="EA106" s="117">
        <v>14.426543199999999</v>
      </c>
      <c r="EB106" s="117">
        <v>4.9382447751163596</v>
      </c>
      <c r="EC106" s="117">
        <v>52.054405209391398</v>
      </c>
      <c r="ED106" s="117">
        <v>0</v>
      </c>
      <c r="EE106" s="117">
        <v>0</v>
      </c>
      <c r="EF106" s="117">
        <v>0</v>
      </c>
      <c r="EG106" s="117">
        <v>0</v>
      </c>
      <c r="EH106" s="117">
        <v>0</v>
      </c>
      <c r="EI106" s="117">
        <v>0</v>
      </c>
      <c r="EJ106" s="117">
        <v>0</v>
      </c>
      <c r="EK106" s="117">
        <v>22.61</v>
      </c>
      <c r="EL106" s="117">
        <v>4.9741999999999997</v>
      </c>
      <c r="EM106" s="117">
        <v>1.56148798415</v>
      </c>
      <c r="EN106" s="117">
        <v>0</v>
      </c>
      <c r="EO106" s="117">
        <v>12.862150700000001</v>
      </c>
      <c r="EP106" s="117">
        <v>4.4028415724857597</v>
      </c>
      <c r="EQ106" s="117">
        <v>46.4106802566358</v>
      </c>
      <c r="ER106" s="117">
        <v>0</v>
      </c>
      <c r="ES106" s="117">
        <v>0</v>
      </c>
      <c r="ET106" s="117">
        <v>0</v>
      </c>
      <c r="EU106" s="117">
        <v>0</v>
      </c>
      <c r="EV106" s="117">
        <v>0</v>
      </c>
      <c r="EW106" s="117">
        <v>0</v>
      </c>
      <c r="EX106" s="117">
        <v>0</v>
      </c>
      <c r="EY106" s="117">
        <v>0</v>
      </c>
      <c r="EZ106" s="117">
        <v>0</v>
      </c>
      <c r="FA106" s="117">
        <v>0</v>
      </c>
      <c r="FB106" s="117">
        <v>0</v>
      </c>
      <c r="FC106" s="117">
        <v>0</v>
      </c>
      <c r="FD106" s="117">
        <v>0</v>
      </c>
      <c r="FE106" s="171">
        <v>115.96199999999999</v>
      </c>
      <c r="FF106" s="194">
        <f t="shared" si="27"/>
        <v>513.07059240661283</v>
      </c>
      <c r="FG106" s="195">
        <f t="shared" si="30"/>
        <v>0</v>
      </c>
      <c r="FH106" s="196">
        <f t="shared" si="31"/>
        <v>0</v>
      </c>
      <c r="FI106" s="202">
        <f t="shared" si="32"/>
        <v>615.68471088793535</v>
      </c>
      <c r="FJ106" s="203">
        <f t="shared" si="33"/>
        <v>0</v>
      </c>
      <c r="FK106" s="204">
        <f t="shared" si="34"/>
        <v>0</v>
      </c>
      <c r="FL106" s="214">
        <v>0.05</v>
      </c>
      <c r="FM106" s="211">
        <f t="shared" si="35"/>
        <v>30.784235544396768</v>
      </c>
      <c r="FN106" s="212">
        <f t="shared" si="36"/>
        <v>0</v>
      </c>
      <c r="FO106" s="213">
        <f t="shared" si="37"/>
        <v>0</v>
      </c>
      <c r="FP106" s="219">
        <f t="shared" si="38"/>
        <v>646.46894643233213</v>
      </c>
      <c r="FQ106" s="220">
        <f t="shared" si="39"/>
        <v>0</v>
      </c>
      <c r="FR106" s="223">
        <f t="shared" si="40"/>
        <v>0</v>
      </c>
      <c r="FS106" s="228">
        <f t="shared" si="41"/>
        <v>2.3439773257154899</v>
      </c>
      <c r="FT106" s="229"/>
      <c r="FU106" s="244">
        <f t="shared" si="42"/>
        <v>2.3439773257154899</v>
      </c>
      <c r="FV106" s="245">
        <f t="shared" si="43"/>
        <v>646.46894643233213</v>
      </c>
      <c r="FW106" s="252">
        <v>1.5806</v>
      </c>
      <c r="FX106" s="257"/>
      <c r="FY106" s="261">
        <f t="shared" si="44"/>
        <v>1.4829668010347272</v>
      </c>
      <c r="FZ106" s="253"/>
      <c r="GA106" s="92"/>
      <c r="GB106" s="68" t="s">
        <v>1350</v>
      </c>
      <c r="GC106" s="85" t="s">
        <v>2362</v>
      </c>
      <c r="GD106" s="85" t="str">
        <f t="shared" si="45"/>
        <v>№2/294 від 20.02.2019</v>
      </c>
      <c r="GE106" s="85" t="s">
        <v>2460</v>
      </c>
      <c r="GF106" s="431">
        <v>1</v>
      </c>
      <c r="GG106" s="431">
        <v>1</v>
      </c>
    </row>
    <row r="107" spans="1:189" ht="15" hidden="1" customHeight="1" x14ac:dyDescent="0.25">
      <c r="A107" s="66" t="s">
        <v>200</v>
      </c>
      <c r="B107" s="155">
        <v>1</v>
      </c>
      <c r="C107" s="141">
        <f t="shared" si="28"/>
        <v>146.1</v>
      </c>
      <c r="D107" s="168">
        <v>146.1</v>
      </c>
      <c r="E107" s="168">
        <v>0</v>
      </c>
      <c r="F107" s="234"/>
      <c r="G107" s="235">
        <v>0</v>
      </c>
      <c r="H107" s="162">
        <f t="shared" si="29"/>
        <v>58.8</v>
      </c>
      <c r="I107" s="117">
        <v>0</v>
      </c>
      <c r="J107" s="117">
        <v>0</v>
      </c>
      <c r="K107" s="117">
        <v>0</v>
      </c>
      <c r="L107" s="117">
        <v>0</v>
      </c>
      <c r="M107" s="117">
        <v>0</v>
      </c>
      <c r="N107" s="117">
        <v>0</v>
      </c>
      <c r="O107" s="117">
        <v>0</v>
      </c>
      <c r="P107" s="117">
        <v>0</v>
      </c>
      <c r="Q107" s="117">
        <v>0</v>
      </c>
      <c r="R107" s="117">
        <v>0</v>
      </c>
      <c r="S107" s="117">
        <v>0</v>
      </c>
      <c r="T107" s="117">
        <v>0</v>
      </c>
      <c r="U107" s="117">
        <v>0</v>
      </c>
      <c r="V107" s="117">
        <v>0</v>
      </c>
      <c r="W107" s="117">
        <v>0</v>
      </c>
      <c r="X107" s="117">
        <v>0</v>
      </c>
      <c r="Y107" s="117">
        <v>0</v>
      </c>
      <c r="Z107" s="117">
        <v>0</v>
      </c>
      <c r="AA107" s="117">
        <v>0</v>
      </c>
      <c r="AB107" s="117">
        <v>0</v>
      </c>
      <c r="AC107" s="117">
        <v>0</v>
      </c>
      <c r="AD107" s="117">
        <v>0</v>
      </c>
      <c r="AE107" s="117">
        <v>0</v>
      </c>
      <c r="AF107" s="117">
        <v>0</v>
      </c>
      <c r="AG107" s="117">
        <v>0</v>
      </c>
      <c r="AH107" s="117">
        <v>0</v>
      </c>
      <c r="AI107" s="117">
        <v>0</v>
      </c>
      <c r="AJ107" s="117">
        <v>0</v>
      </c>
      <c r="AK107" s="117">
        <v>0</v>
      </c>
      <c r="AL107" s="117">
        <v>0</v>
      </c>
      <c r="AM107" s="117">
        <v>0</v>
      </c>
      <c r="AN107" s="117">
        <v>0</v>
      </c>
      <c r="AO107" s="117">
        <v>0</v>
      </c>
      <c r="AP107" s="117">
        <v>0</v>
      </c>
      <c r="AQ107" s="117">
        <v>0</v>
      </c>
      <c r="AR107" s="117">
        <v>0</v>
      </c>
      <c r="AS107" s="117">
        <v>0</v>
      </c>
      <c r="AT107" s="117">
        <v>0</v>
      </c>
      <c r="AU107" s="117">
        <v>0</v>
      </c>
      <c r="AV107" s="117">
        <v>0</v>
      </c>
      <c r="AW107" s="117">
        <v>0</v>
      </c>
      <c r="AX107" s="117">
        <v>58.8</v>
      </c>
      <c r="AY107" s="117"/>
      <c r="AZ107" s="117"/>
      <c r="BA107" s="117"/>
      <c r="BB107" s="117"/>
      <c r="BC107" s="117"/>
      <c r="BD107" s="117"/>
      <c r="BE107" s="117">
        <v>0</v>
      </c>
      <c r="BF107" s="117">
        <v>0</v>
      </c>
      <c r="BG107" s="117">
        <v>0</v>
      </c>
      <c r="BH107" s="117">
        <v>0</v>
      </c>
      <c r="BI107" s="117">
        <v>0</v>
      </c>
      <c r="BJ107" s="117">
        <v>0</v>
      </c>
      <c r="BK107" s="117">
        <v>0</v>
      </c>
      <c r="BL107" s="117">
        <v>6.06</v>
      </c>
      <c r="BM107" s="117">
        <v>1.3331999999999999</v>
      </c>
      <c r="BN107" s="117">
        <v>0.13276021166666699</v>
      </c>
      <c r="BO107" s="117">
        <v>3.4473522000000001</v>
      </c>
      <c r="BP107" s="117">
        <v>1.1501128738667901</v>
      </c>
      <c r="BQ107" s="117">
        <v>12.1234252855335</v>
      </c>
      <c r="BR107" s="433">
        <v>17.551268333333571</v>
      </c>
      <c r="BS107" s="433">
        <v>3.8612790333333349</v>
      </c>
      <c r="BT107" s="433">
        <v>20.226275695541649</v>
      </c>
      <c r="BU107" s="433">
        <v>0</v>
      </c>
      <c r="BV107" s="433">
        <v>9.9843900167833493</v>
      </c>
      <c r="BW107" s="433">
        <v>5.4106289628091</v>
      </c>
      <c r="BX107" s="433">
        <v>57.033842041801002</v>
      </c>
      <c r="BY107" s="433"/>
      <c r="BZ107" s="117">
        <v>0</v>
      </c>
      <c r="CA107" s="117">
        <v>0</v>
      </c>
      <c r="CB107" s="117">
        <v>0</v>
      </c>
      <c r="CC107" s="117">
        <v>0</v>
      </c>
      <c r="CD107" s="117">
        <v>0</v>
      </c>
      <c r="CE107" s="117">
        <v>0</v>
      </c>
      <c r="CF107" s="117">
        <v>0</v>
      </c>
      <c r="CG107" s="117">
        <v>0</v>
      </c>
      <c r="CH107" s="117">
        <v>0</v>
      </c>
      <c r="CI107" s="117">
        <v>0</v>
      </c>
      <c r="CJ107" s="117">
        <v>0</v>
      </c>
      <c r="CK107" s="117">
        <v>0</v>
      </c>
      <c r="CL107" s="117">
        <v>0</v>
      </c>
      <c r="CM107" s="117">
        <v>0</v>
      </c>
      <c r="CN107" s="117">
        <v>0</v>
      </c>
      <c r="CO107" s="117">
        <v>0</v>
      </c>
      <c r="CP107" s="117">
        <v>0</v>
      </c>
      <c r="CQ107" s="117">
        <v>0</v>
      </c>
      <c r="CR107" s="117">
        <v>0</v>
      </c>
      <c r="CS107" s="117">
        <v>0</v>
      </c>
      <c r="CT107" s="117">
        <v>0</v>
      </c>
      <c r="CU107" s="117">
        <v>0</v>
      </c>
      <c r="CV107" s="117">
        <v>0</v>
      </c>
      <c r="CW107" s="117">
        <v>0</v>
      </c>
      <c r="CX107" s="117">
        <v>0</v>
      </c>
      <c r="CY107" s="117">
        <v>0</v>
      </c>
      <c r="CZ107" s="117">
        <v>0</v>
      </c>
      <c r="DA107" s="117">
        <v>0</v>
      </c>
      <c r="DB107" s="117">
        <v>0</v>
      </c>
      <c r="DC107" s="117">
        <v>0</v>
      </c>
      <c r="DD107" s="117">
        <v>0</v>
      </c>
      <c r="DE107" s="117">
        <v>0</v>
      </c>
      <c r="DF107" s="117">
        <v>0</v>
      </c>
      <c r="DG107" s="117">
        <v>0</v>
      </c>
      <c r="DH107" s="117">
        <v>0</v>
      </c>
      <c r="DI107" s="117">
        <v>0</v>
      </c>
      <c r="DJ107" s="117">
        <v>0</v>
      </c>
      <c r="DK107" s="117">
        <v>0</v>
      </c>
      <c r="DL107" s="117">
        <v>0</v>
      </c>
      <c r="DM107" s="117">
        <v>0</v>
      </c>
      <c r="DN107" s="117">
        <v>0</v>
      </c>
      <c r="DO107" s="117">
        <v>0</v>
      </c>
      <c r="DP107" s="433"/>
      <c r="DQ107" s="433"/>
      <c r="DR107" s="433"/>
      <c r="DS107" s="433"/>
      <c r="DT107" s="433"/>
      <c r="DU107" s="433"/>
      <c r="DV107" s="433"/>
      <c r="DW107" s="433">
        <v>10.3</v>
      </c>
      <c r="DX107" s="433">
        <v>2.266</v>
      </c>
      <c r="DY107" s="433">
        <v>0.71106099592500005</v>
      </c>
      <c r="DZ107" s="433">
        <v>0</v>
      </c>
      <c r="EA107" s="433">
        <v>5.8593609999999998</v>
      </c>
      <c r="EB107" s="433">
        <v>2.0056883893928998</v>
      </c>
      <c r="EC107" s="433">
        <v>21.142110385317899</v>
      </c>
      <c r="ED107" s="117">
        <v>0</v>
      </c>
      <c r="EE107" s="117">
        <v>0</v>
      </c>
      <c r="EF107" s="117">
        <v>0</v>
      </c>
      <c r="EG107" s="117">
        <v>0</v>
      </c>
      <c r="EH107" s="117">
        <v>0</v>
      </c>
      <c r="EI107" s="117">
        <v>0</v>
      </c>
      <c r="EJ107" s="117">
        <v>0</v>
      </c>
      <c r="EK107" s="433">
        <v>9.1850000000000005</v>
      </c>
      <c r="EL107" s="433">
        <v>2.0207000000000002</v>
      </c>
      <c r="EM107" s="433">
        <v>0.63426248256249995</v>
      </c>
      <c r="EN107" s="433">
        <v>0</v>
      </c>
      <c r="EO107" s="433">
        <v>5.2250709500000001</v>
      </c>
      <c r="EP107" s="433">
        <v>1.788586154066875</v>
      </c>
      <c r="EQ107" s="433">
        <v>18.85361958662935</v>
      </c>
      <c r="ER107" s="117">
        <v>0</v>
      </c>
      <c r="ES107" s="117">
        <v>0</v>
      </c>
      <c r="ET107" s="117">
        <v>0</v>
      </c>
      <c r="EU107" s="117">
        <v>0</v>
      </c>
      <c r="EV107" s="117">
        <v>0</v>
      </c>
      <c r="EW107" s="117">
        <v>0</v>
      </c>
      <c r="EX107" s="117">
        <v>0</v>
      </c>
      <c r="EY107" s="117">
        <v>0</v>
      </c>
      <c r="EZ107" s="117">
        <v>0</v>
      </c>
      <c r="FA107" s="117">
        <v>0</v>
      </c>
      <c r="FB107" s="117">
        <v>0</v>
      </c>
      <c r="FC107" s="117">
        <v>0</v>
      </c>
      <c r="FD107" s="117">
        <v>0</v>
      </c>
      <c r="FE107" s="171">
        <v>89.913633333333337</v>
      </c>
      <c r="FF107" s="194">
        <f t="shared" si="27"/>
        <v>257.86663063261506</v>
      </c>
      <c r="FG107" s="195">
        <f t="shared" si="30"/>
        <v>0</v>
      </c>
      <c r="FH107" s="196">
        <f t="shared" si="31"/>
        <v>0</v>
      </c>
      <c r="FI107" s="202">
        <f t="shared" si="32"/>
        <v>309.43995675913806</v>
      </c>
      <c r="FJ107" s="203">
        <f t="shared" si="33"/>
        <v>0</v>
      </c>
      <c r="FK107" s="204">
        <f t="shared" si="34"/>
        <v>0</v>
      </c>
      <c r="FL107" s="214">
        <v>0.05</v>
      </c>
      <c r="FM107" s="211">
        <f t="shared" si="35"/>
        <v>15.471997837956904</v>
      </c>
      <c r="FN107" s="212">
        <f t="shared" si="36"/>
        <v>0</v>
      </c>
      <c r="FO107" s="213">
        <f t="shared" si="37"/>
        <v>0</v>
      </c>
      <c r="FP107" s="219">
        <f t="shared" si="38"/>
        <v>324.91195459709496</v>
      </c>
      <c r="FQ107" s="220">
        <f t="shared" si="39"/>
        <v>0</v>
      </c>
      <c r="FR107" s="223">
        <f t="shared" si="40"/>
        <v>0</v>
      </c>
      <c r="FS107" s="228">
        <f t="shared" si="41"/>
        <v>2.2239011266057149</v>
      </c>
      <c r="FT107" s="229"/>
      <c r="FU107" s="244">
        <f t="shared" si="42"/>
        <v>2.2239011266057149</v>
      </c>
      <c r="FV107" s="245">
        <f t="shared" si="43"/>
        <v>324.91195459709496</v>
      </c>
      <c r="FW107" s="252">
        <v>1.4188000000000001</v>
      </c>
      <c r="FX107" s="257"/>
      <c r="FY107" s="261">
        <f t="shared" si="44"/>
        <v>1.5674521614080312</v>
      </c>
      <c r="FZ107" s="253"/>
      <c r="GA107" s="92"/>
      <c r="GB107" s="68" t="s">
        <v>1351</v>
      </c>
      <c r="GC107" s="85" t="s">
        <v>2362</v>
      </c>
      <c r="GD107" s="85" t="str">
        <f t="shared" si="45"/>
        <v>№2/295 від 20.02.2019</v>
      </c>
      <c r="GE107" s="85" t="s">
        <v>2461</v>
      </c>
      <c r="GF107" s="431">
        <v>1</v>
      </c>
      <c r="GG107" s="431">
        <v>1</v>
      </c>
    </row>
    <row r="108" spans="1:189" ht="15" hidden="1" customHeight="1" x14ac:dyDescent="0.25">
      <c r="A108" s="66" t="s">
        <v>201</v>
      </c>
      <c r="B108" s="155">
        <v>1</v>
      </c>
      <c r="C108" s="141">
        <f t="shared" si="28"/>
        <v>90.7</v>
      </c>
      <c r="D108" s="168">
        <v>90.7</v>
      </c>
      <c r="E108" s="168">
        <v>0</v>
      </c>
      <c r="F108" s="234"/>
      <c r="G108" s="235">
        <v>0</v>
      </c>
      <c r="H108" s="162">
        <f t="shared" si="29"/>
        <v>31.85</v>
      </c>
      <c r="I108" s="117">
        <v>0</v>
      </c>
      <c r="J108" s="117">
        <v>0</v>
      </c>
      <c r="K108" s="117">
        <v>0</v>
      </c>
      <c r="L108" s="117">
        <v>0</v>
      </c>
      <c r="M108" s="117">
        <v>0</v>
      </c>
      <c r="N108" s="117">
        <v>0</v>
      </c>
      <c r="O108" s="117">
        <v>0</v>
      </c>
      <c r="P108" s="117">
        <v>0</v>
      </c>
      <c r="Q108" s="117">
        <v>0</v>
      </c>
      <c r="R108" s="117">
        <v>0</v>
      </c>
      <c r="S108" s="117">
        <v>0</v>
      </c>
      <c r="T108" s="117">
        <v>0</v>
      </c>
      <c r="U108" s="117">
        <v>0</v>
      </c>
      <c r="V108" s="117">
        <v>0</v>
      </c>
      <c r="W108" s="117">
        <v>0</v>
      </c>
      <c r="X108" s="117">
        <v>0</v>
      </c>
      <c r="Y108" s="117">
        <v>0</v>
      </c>
      <c r="Z108" s="117">
        <v>0</v>
      </c>
      <c r="AA108" s="117">
        <v>0</v>
      </c>
      <c r="AB108" s="117">
        <v>0</v>
      </c>
      <c r="AC108" s="117">
        <v>0</v>
      </c>
      <c r="AD108" s="117">
        <v>0</v>
      </c>
      <c r="AE108" s="117">
        <v>0</v>
      </c>
      <c r="AF108" s="117">
        <v>0</v>
      </c>
      <c r="AG108" s="117">
        <v>0</v>
      </c>
      <c r="AH108" s="117">
        <v>0</v>
      </c>
      <c r="AI108" s="117">
        <v>0</v>
      </c>
      <c r="AJ108" s="117">
        <v>0</v>
      </c>
      <c r="AK108" s="117">
        <v>0</v>
      </c>
      <c r="AL108" s="117">
        <v>0</v>
      </c>
      <c r="AM108" s="117">
        <v>0</v>
      </c>
      <c r="AN108" s="117">
        <v>0</v>
      </c>
      <c r="AO108" s="117">
        <v>0</v>
      </c>
      <c r="AP108" s="117">
        <v>0</v>
      </c>
      <c r="AQ108" s="117">
        <v>0</v>
      </c>
      <c r="AR108" s="117">
        <v>0</v>
      </c>
      <c r="AS108" s="117">
        <v>0</v>
      </c>
      <c r="AT108" s="117">
        <v>0</v>
      </c>
      <c r="AU108" s="117">
        <v>0</v>
      </c>
      <c r="AV108" s="117">
        <v>0</v>
      </c>
      <c r="AW108" s="117">
        <v>0</v>
      </c>
      <c r="AX108" s="117">
        <v>31.85</v>
      </c>
      <c r="AY108" s="117"/>
      <c r="AZ108" s="117"/>
      <c r="BA108" s="117"/>
      <c r="BB108" s="117"/>
      <c r="BC108" s="117"/>
      <c r="BD108" s="117"/>
      <c r="BE108" s="117">
        <v>0</v>
      </c>
      <c r="BF108" s="117">
        <v>0</v>
      </c>
      <c r="BG108" s="117">
        <v>0</v>
      </c>
      <c r="BH108" s="117">
        <v>0</v>
      </c>
      <c r="BI108" s="117">
        <v>0</v>
      </c>
      <c r="BJ108" s="117">
        <v>0</v>
      </c>
      <c r="BK108" s="117">
        <v>0</v>
      </c>
      <c r="BL108" s="117">
        <v>8.57</v>
      </c>
      <c r="BM108" s="117">
        <v>1.8854</v>
      </c>
      <c r="BN108" s="117">
        <v>0.21454197916666701</v>
      </c>
      <c r="BO108" s="117">
        <v>4.8752158999999997</v>
      </c>
      <c r="BP108" s="117">
        <v>1.6292879973154599</v>
      </c>
      <c r="BQ108" s="117">
        <v>17.174445876482199</v>
      </c>
      <c r="BR108" s="433">
        <v>17.809737777777762</v>
      </c>
      <c r="BS108" s="433">
        <v>3.918142311111108</v>
      </c>
      <c r="BT108" s="433">
        <v>21.387737473533281</v>
      </c>
      <c r="BU108" s="433">
        <v>0</v>
      </c>
      <c r="BV108" s="433">
        <v>10.13142552964444</v>
      </c>
      <c r="BW108" s="433">
        <v>5.5808225864794805</v>
      </c>
      <c r="BX108" s="433">
        <v>58.827865678546004</v>
      </c>
      <c r="BY108" s="117">
        <v>0</v>
      </c>
      <c r="BZ108" s="117">
        <v>0</v>
      </c>
      <c r="CA108" s="117">
        <v>0</v>
      </c>
      <c r="CB108" s="117">
        <v>0</v>
      </c>
      <c r="CC108" s="117">
        <v>0</v>
      </c>
      <c r="CD108" s="117">
        <v>0</v>
      </c>
      <c r="CE108" s="117">
        <v>0</v>
      </c>
      <c r="CF108" s="117">
        <v>0</v>
      </c>
      <c r="CG108" s="117">
        <v>0</v>
      </c>
      <c r="CH108" s="117">
        <v>0</v>
      </c>
      <c r="CI108" s="117">
        <v>0</v>
      </c>
      <c r="CJ108" s="117">
        <v>0</v>
      </c>
      <c r="CK108" s="117">
        <v>0</v>
      </c>
      <c r="CL108" s="117">
        <v>0</v>
      </c>
      <c r="CM108" s="117">
        <v>0</v>
      </c>
      <c r="CN108" s="117">
        <v>0</v>
      </c>
      <c r="CO108" s="117">
        <v>0</v>
      </c>
      <c r="CP108" s="117">
        <v>0</v>
      </c>
      <c r="CQ108" s="117">
        <v>0</v>
      </c>
      <c r="CR108" s="117">
        <v>0</v>
      </c>
      <c r="CS108" s="117">
        <v>0</v>
      </c>
      <c r="CT108" s="117">
        <v>0</v>
      </c>
      <c r="CU108" s="117">
        <v>0</v>
      </c>
      <c r="CV108" s="117">
        <v>0</v>
      </c>
      <c r="CW108" s="117">
        <v>0</v>
      </c>
      <c r="CX108" s="117">
        <v>0</v>
      </c>
      <c r="CY108" s="117">
        <v>0</v>
      </c>
      <c r="CZ108" s="117">
        <v>0</v>
      </c>
      <c r="DA108" s="117">
        <v>0</v>
      </c>
      <c r="DB108" s="117">
        <v>0</v>
      </c>
      <c r="DC108" s="117">
        <v>0</v>
      </c>
      <c r="DD108" s="117">
        <v>0</v>
      </c>
      <c r="DE108" s="117">
        <v>0</v>
      </c>
      <c r="DF108" s="117">
        <v>0</v>
      </c>
      <c r="DG108" s="117">
        <v>0</v>
      </c>
      <c r="DH108" s="117">
        <v>0</v>
      </c>
      <c r="DI108" s="117">
        <v>0</v>
      </c>
      <c r="DJ108" s="117">
        <v>0</v>
      </c>
      <c r="DK108" s="117">
        <v>0</v>
      </c>
      <c r="DL108" s="117">
        <v>0</v>
      </c>
      <c r="DM108" s="117">
        <v>0</v>
      </c>
      <c r="DN108" s="117">
        <v>0</v>
      </c>
      <c r="DO108" s="117">
        <v>0</v>
      </c>
      <c r="DP108" s="117">
        <v>0</v>
      </c>
      <c r="DQ108" s="117">
        <v>0</v>
      </c>
      <c r="DR108" s="117">
        <v>0</v>
      </c>
      <c r="DS108" s="117">
        <v>0</v>
      </c>
      <c r="DT108" s="117">
        <v>0</v>
      </c>
      <c r="DU108" s="117">
        <v>0</v>
      </c>
      <c r="DV108" s="117">
        <v>0</v>
      </c>
      <c r="DW108" s="117">
        <v>4.75</v>
      </c>
      <c r="DX108" s="117">
        <v>1.0449999999999999</v>
      </c>
      <c r="DY108" s="117">
        <v>0.32829524242500002</v>
      </c>
      <c r="DZ108" s="117">
        <v>0</v>
      </c>
      <c r="EA108" s="117">
        <v>2.7021324999999998</v>
      </c>
      <c r="EB108" s="117">
        <v>0.92499308168356398</v>
      </c>
      <c r="EC108" s="117">
        <v>9.7504208241085593</v>
      </c>
      <c r="ED108" s="117">
        <v>0</v>
      </c>
      <c r="EE108" s="117">
        <v>0</v>
      </c>
      <c r="EF108" s="117">
        <v>0</v>
      </c>
      <c r="EG108" s="117">
        <v>0</v>
      </c>
      <c r="EH108" s="117">
        <v>0</v>
      </c>
      <c r="EI108" s="117">
        <v>0</v>
      </c>
      <c r="EJ108" s="117">
        <v>0</v>
      </c>
      <c r="EK108" s="117">
        <v>4.24</v>
      </c>
      <c r="EL108" s="117">
        <v>0.93279999999999996</v>
      </c>
      <c r="EM108" s="117">
        <v>0.29296301902499999</v>
      </c>
      <c r="EN108" s="117">
        <v>0</v>
      </c>
      <c r="EO108" s="117">
        <v>2.4120088000000002</v>
      </c>
      <c r="EP108" s="117">
        <v>0.82566926435201005</v>
      </c>
      <c r="EQ108" s="117">
        <v>8.7034410833770099</v>
      </c>
      <c r="ER108" s="117">
        <v>0</v>
      </c>
      <c r="ES108" s="117">
        <v>0</v>
      </c>
      <c r="ET108" s="117">
        <v>0</v>
      </c>
      <c r="EU108" s="117">
        <v>0</v>
      </c>
      <c r="EV108" s="117">
        <v>0</v>
      </c>
      <c r="EW108" s="117">
        <v>0</v>
      </c>
      <c r="EX108" s="117">
        <v>0</v>
      </c>
      <c r="EY108" s="117">
        <v>0</v>
      </c>
      <c r="EZ108" s="117">
        <v>0</v>
      </c>
      <c r="FA108" s="117">
        <v>0</v>
      </c>
      <c r="FB108" s="117">
        <v>0</v>
      </c>
      <c r="FC108" s="117">
        <v>0</v>
      </c>
      <c r="FD108" s="117">
        <v>0</v>
      </c>
      <c r="FE108" s="171">
        <v>78.63</v>
      </c>
      <c r="FF108" s="194">
        <f t="shared" si="27"/>
        <v>204.93617346251378</v>
      </c>
      <c r="FG108" s="195">
        <f t="shared" si="30"/>
        <v>0</v>
      </c>
      <c r="FH108" s="196">
        <f t="shared" si="31"/>
        <v>0</v>
      </c>
      <c r="FI108" s="202">
        <f t="shared" si="32"/>
        <v>245.92340815501652</v>
      </c>
      <c r="FJ108" s="203">
        <f t="shared" si="33"/>
        <v>0</v>
      </c>
      <c r="FK108" s="204">
        <f t="shared" si="34"/>
        <v>0</v>
      </c>
      <c r="FL108" s="214">
        <v>0.05</v>
      </c>
      <c r="FM108" s="211">
        <f t="shared" si="35"/>
        <v>12.296170407750827</v>
      </c>
      <c r="FN108" s="212">
        <f t="shared" si="36"/>
        <v>0</v>
      </c>
      <c r="FO108" s="213">
        <f t="shared" si="37"/>
        <v>0</v>
      </c>
      <c r="FP108" s="219">
        <f t="shared" si="38"/>
        <v>258.21957856276737</v>
      </c>
      <c r="FQ108" s="220">
        <f t="shared" si="39"/>
        <v>0</v>
      </c>
      <c r="FR108" s="223">
        <f t="shared" si="40"/>
        <v>0</v>
      </c>
      <c r="FS108" s="228">
        <f t="shared" si="41"/>
        <v>2.8469633799643588</v>
      </c>
      <c r="FT108" s="229"/>
      <c r="FU108" s="244">
        <f t="shared" si="42"/>
        <v>2.8469633799643588</v>
      </c>
      <c r="FV108" s="245">
        <f t="shared" si="43"/>
        <v>258.21957856276737</v>
      </c>
      <c r="FW108" s="252">
        <v>1.7712000000000001</v>
      </c>
      <c r="FX108" s="257"/>
      <c r="FY108" s="261">
        <f t="shared" si="44"/>
        <v>1.6073641485796966</v>
      </c>
      <c r="FZ108" s="253"/>
      <c r="GA108" s="92"/>
      <c r="GB108" s="68" t="s">
        <v>1358</v>
      </c>
      <c r="GC108" s="85" t="s">
        <v>2362</v>
      </c>
      <c r="GD108" s="85" t="str">
        <f t="shared" si="45"/>
        <v>№2/304 від 20.02.2019</v>
      </c>
      <c r="GE108" s="85" t="s">
        <v>2462</v>
      </c>
      <c r="GF108" s="431">
        <v>1</v>
      </c>
      <c r="GG108" s="431">
        <v>2</v>
      </c>
    </row>
    <row r="109" spans="1:189" ht="15" hidden="1" customHeight="1" x14ac:dyDescent="0.25">
      <c r="A109" s="66" t="s">
        <v>202</v>
      </c>
      <c r="B109" s="155">
        <v>1</v>
      </c>
      <c r="C109" s="141">
        <f t="shared" si="28"/>
        <v>171</v>
      </c>
      <c r="D109" s="168">
        <v>171</v>
      </c>
      <c r="E109" s="168">
        <v>0</v>
      </c>
      <c r="F109" s="234"/>
      <c r="G109" s="235">
        <v>0</v>
      </c>
      <c r="H109" s="162">
        <f t="shared" si="29"/>
        <v>31.24</v>
      </c>
      <c r="I109" s="117">
        <v>0</v>
      </c>
      <c r="J109" s="117">
        <v>0</v>
      </c>
      <c r="K109" s="117">
        <v>0</v>
      </c>
      <c r="L109" s="117">
        <v>0</v>
      </c>
      <c r="M109" s="117">
        <v>0</v>
      </c>
      <c r="N109" s="117">
        <v>0</v>
      </c>
      <c r="O109" s="117">
        <v>0</v>
      </c>
      <c r="P109" s="117">
        <v>0</v>
      </c>
      <c r="Q109" s="117">
        <v>0</v>
      </c>
      <c r="R109" s="117">
        <v>0</v>
      </c>
      <c r="S109" s="117">
        <v>0</v>
      </c>
      <c r="T109" s="117">
        <v>0</v>
      </c>
      <c r="U109" s="117">
        <v>0</v>
      </c>
      <c r="V109" s="117">
        <v>0</v>
      </c>
      <c r="W109" s="117">
        <v>0</v>
      </c>
      <c r="X109" s="117">
        <v>0</v>
      </c>
      <c r="Y109" s="117">
        <v>0</v>
      </c>
      <c r="Z109" s="117">
        <v>0</v>
      </c>
      <c r="AA109" s="117">
        <v>0</v>
      </c>
      <c r="AB109" s="117">
        <v>0</v>
      </c>
      <c r="AC109" s="117">
        <v>0</v>
      </c>
      <c r="AD109" s="117">
        <v>0</v>
      </c>
      <c r="AE109" s="117">
        <v>0</v>
      </c>
      <c r="AF109" s="117">
        <v>0</v>
      </c>
      <c r="AG109" s="117">
        <v>0</v>
      </c>
      <c r="AH109" s="117">
        <v>0</v>
      </c>
      <c r="AI109" s="117">
        <v>0</v>
      </c>
      <c r="AJ109" s="117">
        <v>0</v>
      </c>
      <c r="AK109" s="117">
        <v>0</v>
      </c>
      <c r="AL109" s="117">
        <v>0</v>
      </c>
      <c r="AM109" s="117">
        <v>0</v>
      </c>
      <c r="AN109" s="117">
        <v>0</v>
      </c>
      <c r="AO109" s="117">
        <v>0</v>
      </c>
      <c r="AP109" s="117">
        <v>0</v>
      </c>
      <c r="AQ109" s="117">
        <v>0</v>
      </c>
      <c r="AR109" s="117">
        <v>0</v>
      </c>
      <c r="AS109" s="117">
        <v>0</v>
      </c>
      <c r="AT109" s="117">
        <v>0</v>
      </c>
      <c r="AU109" s="117">
        <v>0</v>
      </c>
      <c r="AV109" s="117">
        <v>0</v>
      </c>
      <c r="AW109" s="117">
        <v>0</v>
      </c>
      <c r="AX109" s="117">
        <v>31.24</v>
      </c>
      <c r="AY109" s="117"/>
      <c r="AZ109" s="117"/>
      <c r="BA109" s="117"/>
      <c r="BB109" s="117"/>
      <c r="BC109" s="117"/>
      <c r="BD109" s="117"/>
      <c r="BE109" s="117">
        <v>0</v>
      </c>
      <c r="BF109" s="117">
        <v>0</v>
      </c>
      <c r="BG109" s="117">
        <v>0</v>
      </c>
      <c r="BH109" s="117">
        <v>0</v>
      </c>
      <c r="BI109" s="117">
        <v>0</v>
      </c>
      <c r="BJ109" s="117">
        <v>0</v>
      </c>
      <c r="BK109" s="117">
        <v>0</v>
      </c>
      <c r="BL109" s="117">
        <v>6.43</v>
      </c>
      <c r="BM109" s="117">
        <v>1.4146000000000001</v>
      </c>
      <c r="BN109" s="117">
        <v>0.16085064666666701</v>
      </c>
      <c r="BO109" s="117">
        <v>3.6578341000000001</v>
      </c>
      <c r="BP109" s="117">
        <v>1.22242887429814</v>
      </c>
      <c r="BQ109" s="117">
        <v>12.8857136209648</v>
      </c>
      <c r="BR109" s="433">
        <v>20.415066666666849</v>
      </c>
      <c r="BS109" s="433">
        <v>4.491314666666665</v>
      </c>
      <c r="BT109" s="433">
        <v>27.308232593439499</v>
      </c>
      <c r="BU109" s="433">
        <v>0</v>
      </c>
      <c r="BV109" s="433">
        <v>11.613518974666651</v>
      </c>
      <c r="BW109" s="433">
        <v>6.6898266093998497</v>
      </c>
      <c r="BX109" s="433">
        <v>70.517959510839503</v>
      </c>
      <c r="BY109" s="117">
        <v>0</v>
      </c>
      <c r="BZ109" s="117">
        <v>0</v>
      </c>
      <c r="CA109" s="117">
        <v>0</v>
      </c>
      <c r="CB109" s="117">
        <v>0</v>
      </c>
      <c r="CC109" s="117">
        <v>0</v>
      </c>
      <c r="CD109" s="117">
        <v>0</v>
      </c>
      <c r="CE109" s="117">
        <v>0</v>
      </c>
      <c r="CF109" s="117">
        <v>0</v>
      </c>
      <c r="CG109" s="117">
        <v>0</v>
      </c>
      <c r="CH109" s="117">
        <v>0</v>
      </c>
      <c r="CI109" s="117">
        <v>0</v>
      </c>
      <c r="CJ109" s="117">
        <v>0</v>
      </c>
      <c r="CK109" s="117">
        <v>0</v>
      </c>
      <c r="CL109" s="117">
        <v>0</v>
      </c>
      <c r="CM109" s="117">
        <v>0</v>
      </c>
      <c r="CN109" s="117">
        <v>0</v>
      </c>
      <c r="CO109" s="117">
        <v>0</v>
      </c>
      <c r="CP109" s="117">
        <v>0</v>
      </c>
      <c r="CQ109" s="117">
        <v>0</v>
      </c>
      <c r="CR109" s="117">
        <v>0</v>
      </c>
      <c r="CS109" s="117">
        <v>0</v>
      </c>
      <c r="CT109" s="117">
        <v>0</v>
      </c>
      <c r="CU109" s="117">
        <v>0</v>
      </c>
      <c r="CV109" s="117">
        <v>0</v>
      </c>
      <c r="CW109" s="117">
        <v>0</v>
      </c>
      <c r="CX109" s="117">
        <v>0</v>
      </c>
      <c r="CY109" s="117">
        <v>0</v>
      </c>
      <c r="CZ109" s="117">
        <v>0</v>
      </c>
      <c r="DA109" s="117">
        <v>0</v>
      </c>
      <c r="DB109" s="117">
        <v>0</v>
      </c>
      <c r="DC109" s="117">
        <v>0</v>
      </c>
      <c r="DD109" s="117">
        <v>0</v>
      </c>
      <c r="DE109" s="117">
        <v>0</v>
      </c>
      <c r="DF109" s="117">
        <v>0</v>
      </c>
      <c r="DG109" s="117">
        <v>0</v>
      </c>
      <c r="DH109" s="117">
        <v>0</v>
      </c>
      <c r="DI109" s="117">
        <v>0</v>
      </c>
      <c r="DJ109" s="117">
        <v>0</v>
      </c>
      <c r="DK109" s="117">
        <v>0</v>
      </c>
      <c r="DL109" s="117">
        <v>0</v>
      </c>
      <c r="DM109" s="117">
        <v>0</v>
      </c>
      <c r="DN109" s="117">
        <v>0</v>
      </c>
      <c r="DO109" s="117">
        <v>0</v>
      </c>
      <c r="DP109" s="117">
        <v>0</v>
      </c>
      <c r="DQ109" s="117">
        <v>0</v>
      </c>
      <c r="DR109" s="117">
        <v>0</v>
      </c>
      <c r="DS109" s="117">
        <v>0</v>
      </c>
      <c r="DT109" s="117">
        <v>0</v>
      </c>
      <c r="DU109" s="117">
        <v>0</v>
      </c>
      <c r="DV109" s="117">
        <v>0</v>
      </c>
      <c r="DW109" s="117">
        <v>4.75</v>
      </c>
      <c r="DX109" s="117">
        <v>1.0449999999999999</v>
      </c>
      <c r="DY109" s="117">
        <v>0.32829524242500002</v>
      </c>
      <c r="DZ109" s="117">
        <v>0</v>
      </c>
      <c r="EA109" s="117">
        <v>2.7021324999999998</v>
      </c>
      <c r="EB109" s="117">
        <v>0.92499308168356398</v>
      </c>
      <c r="EC109" s="117">
        <v>9.7504208241085593</v>
      </c>
      <c r="ED109" s="117">
        <v>0</v>
      </c>
      <c r="EE109" s="117">
        <v>0</v>
      </c>
      <c r="EF109" s="117">
        <v>0</v>
      </c>
      <c r="EG109" s="117">
        <v>0</v>
      </c>
      <c r="EH109" s="117">
        <v>0</v>
      </c>
      <c r="EI109" s="117">
        <v>0</v>
      </c>
      <c r="EJ109" s="117">
        <v>0</v>
      </c>
      <c r="EK109" s="117">
        <v>4.24</v>
      </c>
      <c r="EL109" s="117">
        <v>0.93279999999999996</v>
      </c>
      <c r="EM109" s="117">
        <v>0.29296301902499999</v>
      </c>
      <c r="EN109" s="117">
        <v>0</v>
      </c>
      <c r="EO109" s="117">
        <v>2.4120088000000002</v>
      </c>
      <c r="EP109" s="117">
        <v>0.82566926435201005</v>
      </c>
      <c r="EQ109" s="117">
        <v>8.7034410833770099</v>
      </c>
      <c r="ER109" s="117">
        <v>0</v>
      </c>
      <c r="ES109" s="117">
        <v>0</v>
      </c>
      <c r="ET109" s="117">
        <v>0</v>
      </c>
      <c r="EU109" s="117">
        <v>0</v>
      </c>
      <c r="EV109" s="117">
        <v>0</v>
      </c>
      <c r="EW109" s="117">
        <v>0</v>
      </c>
      <c r="EX109" s="117">
        <v>0</v>
      </c>
      <c r="EY109" s="117">
        <v>0</v>
      </c>
      <c r="EZ109" s="117">
        <v>0</v>
      </c>
      <c r="FA109" s="117">
        <v>0</v>
      </c>
      <c r="FB109" s="117">
        <v>0</v>
      </c>
      <c r="FC109" s="117">
        <v>0</v>
      </c>
      <c r="FD109" s="117">
        <v>0</v>
      </c>
      <c r="FE109" s="171">
        <v>148.22999999999999</v>
      </c>
      <c r="FF109" s="194">
        <f t="shared" si="27"/>
        <v>281.32753503928984</v>
      </c>
      <c r="FG109" s="195">
        <f t="shared" si="30"/>
        <v>0</v>
      </c>
      <c r="FH109" s="196">
        <f t="shared" si="31"/>
        <v>0</v>
      </c>
      <c r="FI109" s="202">
        <f t="shared" si="32"/>
        <v>337.59304204714778</v>
      </c>
      <c r="FJ109" s="203">
        <f t="shared" si="33"/>
        <v>0</v>
      </c>
      <c r="FK109" s="204">
        <f t="shared" si="34"/>
        <v>0</v>
      </c>
      <c r="FL109" s="214">
        <v>0.05</v>
      </c>
      <c r="FM109" s="211">
        <f t="shared" si="35"/>
        <v>16.87965210235739</v>
      </c>
      <c r="FN109" s="212">
        <f t="shared" si="36"/>
        <v>0</v>
      </c>
      <c r="FO109" s="213">
        <f t="shared" si="37"/>
        <v>0</v>
      </c>
      <c r="FP109" s="219">
        <f t="shared" si="38"/>
        <v>354.47269414950517</v>
      </c>
      <c r="FQ109" s="220">
        <f t="shared" si="39"/>
        <v>0</v>
      </c>
      <c r="FR109" s="223">
        <f t="shared" si="40"/>
        <v>0</v>
      </c>
      <c r="FS109" s="228">
        <f t="shared" si="41"/>
        <v>2.0729397318684515</v>
      </c>
      <c r="FT109" s="229"/>
      <c r="FU109" s="244">
        <f t="shared" si="42"/>
        <v>2.0729397318684515</v>
      </c>
      <c r="FV109" s="245">
        <f t="shared" si="43"/>
        <v>354.47269414950523</v>
      </c>
      <c r="FW109" s="252">
        <v>1.2945</v>
      </c>
      <c r="FX109" s="257"/>
      <c r="FY109" s="261">
        <f t="shared" si="44"/>
        <v>1.6013439411884522</v>
      </c>
      <c r="FZ109" s="253"/>
      <c r="GA109" s="92"/>
      <c r="GB109" s="68" t="s">
        <v>1359</v>
      </c>
      <c r="GC109" s="85" t="s">
        <v>2362</v>
      </c>
      <c r="GD109" s="85" t="str">
        <f t="shared" si="45"/>
        <v>№2/305 від 20.02.2019</v>
      </c>
      <c r="GE109" s="85" t="s">
        <v>2463</v>
      </c>
      <c r="GF109" s="431">
        <v>1</v>
      </c>
      <c r="GG109" s="431">
        <v>2</v>
      </c>
    </row>
    <row r="110" spans="1:189" ht="15" hidden="1" customHeight="1" x14ac:dyDescent="0.25">
      <c r="A110" s="66" t="s">
        <v>203</v>
      </c>
      <c r="B110" s="155">
        <v>1</v>
      </c>
      <c r="C110" s="141">
        <f t="shared" si="28"/>
        <v>275.3</v>
      </c>
      <c r="D110" s="168">
        <v>275.3</v>
      </c>
      <c r="E110" s="168">
        <v>0</v>
      </c>
      <c r="F110" s="234"/>
      <c r="G110" s="235">
        <v>0</v>
      </c>
      <c r="H110" s="162">
        <f t="shared" si="29"/>
        <v>27.19</v>
      </c>
      <c r="I110" s="117">
        <v>0</v>
      </c>
      <c r="J110" s="117">
        <v>0</v>
      </c>
      <c r="K110" s="117">
        <v>0</v>
      </c>
      <c r="L110" s="117">
        <v>0</v>
      </c>
      <c r="M110" s="117">
        <v>0</v>
      </c>
      <c r="N110" s="117">
        <v>0</v>
      </c>
      <c r="O110" s="117">
        <v>0</v>
      </c>
      <c r="P110" s="117">
        <v>0</v>
      </c>
      <c r="Q110" s="117">
        <v>0</v>
      </c>
      <c r="R110" s="117">
        <v>0</v>
      </c>
      <c r="S110" s="117">
        <v>0</v>
      </c>
      <c r="T110" s="117">
        <v>0</v>
      </c>
      <c r="U110" s="117">
        <v>0</v>
      </c>
      <c r="V110" s="117">
        <v>0</v>
      </c>
      <c r="W110" s="117">
        <v>0</v>
      </c>
      <c r="X110" s="117">
        <v>0</v>
      </c>
      <c r="Y110" s="117">
        <v>0</v>
      </c>
      <c r="Z110" s="117">
        <v>0</v>
      </c>
      <c r="AA110" s="117">
        <v>0</v>
      </c>
      <c r="AB110" s="117">
        <v>0</v>
      </c>
      <c r="AC110" s="117">
        <v>0</v>
      </c>
      <c r="AD110" s="117">
        <v>0</v>
      </c>
      <c r="AE110" s="117">
        <v>0</v>
      </c>
      <c r="AF110" s="117">
        <v>0</v>
      </c>
      <c r="AG110" s="117">
        <v>0</v>
      </c>
      <c r="AH110" s="117">
        <v>0</v>
      </c>
      <c r="AI110" s="117">
        <v>0</v>
      </c>
      <c r="AJ110" s="117">
        <v>0</v>
      </c>
      <c r="AK110" s="117">
        <v>0</v>
      </c>
      <c r="AL110" s="117">
        <v>0</v>
      </c>
      <c r="AM110" s="117">
        <v>0</v>
      </c>
      <c r="AN110" s="117">
        <v>0</v>
      </c>
      <c r="AO110" s="117">
        <v>0</v>
      </c>
      <c r="AP110" s="117">
        <v>0</v>
      </c>
      <c r="AQ110" s="117">
        <v>0</v>
      </c>
      <c r="AR110" s="117">
        <v>0</v>
      </c>
      <c r="AS110" s="117">
        <v>0</v>
      </c>
      <c r="AT110" s="117">
        <v>0</v>
      </c>
      <c r="AU110" s="117">
        <v>0</v>
      </c>
      <c r="AV110" s="117">
        <v>0</v>
      </c>
      <c r="AW110" s="117">
        <v>0</v>
      </c>
      <c r="AX110" s="117">
        <v>27.19</v>
      </c>
      <c r="AY110" s="117"/>
      <c r="AZ110" s="117"/>
      <c r="BA110" s="117"/>
      <c r="BB110" s="117"/>
      <c r="BC110" s="117"/>
      <c r="BD110" s="117"/>
      <c r="BE110" s="117">
        <v>0</v>
      </c>
      <c r="BF110" s="117">
        <v>0</v>
      </c>
      <c r="BG110" s="117">
        <v>0</v>
      </c>
      <c r="BH110" s="117">
        <v>0</v>
      </c>
      <c r="BI110" s="117">
        <v>0</v>
      </c>
      <c r="BJ110" s="117">
        <v>0</v>
      </c>
      <c r="BK110" s="117">
        <v>0</v>
      </c>
      <c r="BL110" s="117">
        <v>19.28</v>
      </c>
      <c r="BM110" s="117">
        <v>4.2416</v>
      </c>
      <c r="BN110" s="117">
        <v>0.48868719166666702</v>
      </c>
      <c r="BO110" s="117">
        <v>10.967813599999999</v>
      </c>
      <c r="BP110" s="117">
        <v>3.6660547439745899</v>
      </c>
      <c r="BQ110" s="117">
        <v>38.644155535641303</v>
      </c>
      <c r="BR110" s="433">
        <v>24.138286666666652</v>
      </c>
      <c r="BS110" s="433">
        <v>5.3104230666666501</v>
      </c>
      <c r="BT110" s="433">
        <v>44.352980943772899</v>
      </c>
      <c r="BU110" s="433">
        <v>0</v>
      </c>
      <c r="BV110" s="433">
        <v>13.73154713606665</v>
      </c>
      <c r="BW110" s="433">
        <v>9.1743586551986507</v>
      </c>
      <c r="BX110" s="433">
        <v>96.707596468371506</v>
      </c>
      <c r="BY110" s="117">
        <v>0</v>
      </c>
      <c r="BZ110" s="117">
        <v>0</v>
      </c>
      <c r="CA110" s="117">
        <v>0</v>
      </c>
      <c r="CB110" s="117">
        <v>0</v>
      </c>
      <c r="CC110" s="117">
        <v>0</v>
      </c>
      <c r="CD110" s="117">
        <v>0</v>
      </c>
      <c r="CE110" s="117">
        <v>0</v>
      </c>
      <c r="CF110" s="117">
        <v>0</v>
      </c>
      <c r="CG110" s="117">
        <v>0</v>
      </c>
      <c r="CH110" s="117">
        <v>0</v>
      </c>
      <c r="CI110" s="117">
        <v>0</v>
      </c>
      <c r="CJ110" s="117">
        <v>0</v>
      </c>
      <c r="CK110" s="117">
        <v>0</v>
      </c>
      <c r="CL110" s="117">
        <v>0</v>
      </c>
      <c r="CM110" s="117">
        <v>0</v>
      </c>
      <c r="CN110" s="117">
        <v>0</v>
      </c>
      <c r="CO110" s="117">
        <v>0</v>
      </c>
      <c r="CP110" s="117">
        <v>0</v>
      </c>
      <c r="CQ110" s="117">
        <v>0</v>
      </c>
      <c r="CR110" s="117">
        <v>0</v>
      </c>
      <c r="CS110" s="117">
        <v>0</v>
      </c>
      <c r="CT110" s="117">
        <v>0</v>
      </c>
      <c r="CU110" s="117">
        <v>0</v>
      </c>
      <c r="CV110" s="117">
        <v>0</v>
      </c>
      <c r="CW110" s="117">
        <v>0</v>
      </c>
      <c r="CX110" s="117">
        <v>0</v>
      </c>
      <c r="CY110" s="117">
        <v>0</v>
      </c>
      <c r="CZ110" s="117">
        <v>0</v>
      </c>
      <c r="DA110" s="117">
        <v>0</v>
      </c>
      <c r="DB110" s="117">
        <v>0</v>
      </c>
      <c r="DC110" s="117">
        <v>0</v>
      </c>
      <c r="DD110" s="117">
        <v>0</v>
      </c>
      <c r="DE110" s="117">
        <v>0</v>
      </c>
      <c r="DF110" s="117">
        <v>0</v>
      </c>
      <c r="DG110" s="117">
        <v>0</v>
      </c>
      <c r="DH110" s="117">
        <v>0</v>
      </c>
      <c r="DI110" s="117">
        <v>0</v>
      </c>
      <c r="DJ110" s="117">
        <v>0</v>
      </c>
      <c r="DK110" s="117">
        <v>0</v>
      </c>
      <c r="DL110" s="117">
        <v>0</v>
      </c>
      <c r="DM110" s="117">
        <v>0</v>
      </c>
      <c r="DN110" s="117">
        <v>0</v>
      </c>
      <c r="DO110" s="117">
        <v>0</v>
      </c>
      <c r="DP110" s="117">
        <v>0</v>
      </c>
      <c r="DQ110" s="117">
        <v>0</v>
      </c>
      <c r="DR110" s="117">
        <v>0</v>
      </c>
      <c r="DS110" s="117">
        <v>0</v>
      </c>
      <c r="DT110" s="117">
        <v>0</v>
      </c>
      <c r="DU110" s="117">
        <v>0</v>
      </c>
      <c r="DV110" s="117">
        <v>0</v>
      </c>
      <c r="DW110" s="117">
        <v>39.619999999999997</v>
      </c>
      <c r="DX110" s="117">
        <v>8.7164000000000001</v>
      </c>
      <c r="DY110" s="117">
        <v>2.73530296155</v>
      </c>
      <c r="DZ110" s="117">
        <v>0</v>
      </c>
      <c r="EA110" s="117">
        <v>22.538629400000001</v>
      </c>
      <c r="EB110" s="117">
        <v>7.7150989348140504</v>
      </c>
      <c r="EC110" s="117">
        <v>81.325431296364002</v>
      </c>
      <c r="ED110" s="117">
        <v>0</v>
      </c>
      <c r="EE110" s="117">
        <v>0</v>
      </c>
      <c r="EF110" s="117">
        <v>0</v>
      </c>
      <c r="EG110" s="117">
        <v>0</v>
      </c>
      <c r="EH110" s="117">
        <v>0</v>
      </c>
      <c r="EI110" s="117">
        <v>0</v>
      </c>
      <c r="EJ110" s="117">
        <v>0</v>
      </c>
      <c r="EK110" s="117">
        <v>35.340000000000003</v>
      </c>
      <c r="EL110" s="117">
        <v>7.7747999999999999</v>
      </c>
      <c r="EM110" s="117">
        <v>2.4393955905750002</v>
      </c>
      <c r="EN110" s="117">
        <v>0</v>
      </c>
      <c r="EO110" s="117">
        <v>20.103865800000001</v>
      </c>
      <c r="EP110" s="117">
        <v>6.8816214143461698</v>
      </c>
      <c r="EQ110" s="117">
        <v>72.539682804921199</v>
      </c>
      <c r="ER110" s="117">
        <v>0</v>
      </c>
      <c r="ES110" s="117">
        <v>0</v>
      </c>
      <c r="ET110" s="117">
        <v>0</v>
      </c>
      <c r="EU110" s="117">
        <v>0</v>
      </c>
      <c r="EV110" s="117">
        <v>0</v>
      </c>
      <c r="EW110" s="117">
        <v>0</v>
      </c>
      <c r="EX110" s="117">
        <v>0</v>
      </c>
      <c r="EY110" s="117">
        <v>0</v>
      </c>
      <c r="EZ110" s="117">
        <v>0</v>
      </c>
      <c r="FA110" s="117">
        <v>0</v>
      </c>
      <c r="FB110" s="117">
        <v>0</v>
      </c>
      <c r="FC110" s="117">
        <v>0</v>
      </c>
      <c r="FD110" s="117">
        <v>0</v>
      </c>
      <c r="FE110" s="171">
        <v>128.39154166666668</v>
      </c>
      <c r="FF110" s="194">
        <f t="shared" si="27"/>
        <v>444.79840777196472</v>
      </c>
      <c r="FG110" s="195">
        <f t="shared" si="30"/>
        <v>0</v>
      </c>
      <c r="FH110" s="196">
        <f t="shared" si="31"/>
        <v>0</v>
      </c>
      <c r="FI110" s="202">
        <f t="shared" si="32"/>
        <v>533.75808932635766</v>
      </c>
      <c r="FJ110" s="203">
        <f t="shared" si="33"/>
        <v>0</v>
      </c>
      <c r="FK110" s="204">
        <f t="shared" si="34"/>
        <v>0</v>
      </c>
      <c r="FL110" s="214">
        <v>0.05</v>
      </c>
      <c r="FM110" s="211">
        <f t="shared" si="35"/>
        <v>26.687904466317885</v>
      </c>
      <c r="FN110" s="212">
        <f t="shared" si="36"/>
        <v>0</v>
      </c>
      <c r="FO110" s="213">
        <f t="shared" si="37"/>
        <v>0</v>
      </c>
      <c r="FP110" s="219">
        <f t="shared" si="38"/>
        <v>560.44599379267549</v>
      </c>
      <c r="FQ110" s="220">
        <f t="shared" si="39"/>
        <v>0</v>
      </c>
      <c r="FR110" s="223">
        <f t="shared" si="40"/>
        <v>0</v>
      </c>
      <c r="FS110" s="228">
        <f t="shared" si="41"/>
        <v>2.0357645978666019</v>
      </c>
      <c r="FT110" s="229"/>
      <c r="FU110" s="244">
        <f t="shared" si="42"/>
        <v>2.0357645978666019</v>
      </c>
      <c r="FV110" s="245">
        <f t="shared" si="43"/>
        <v>560.44599379267549</v>
      </c>
      <c r="FW110" s="252">
        <v>1.2373000000000001</v>
      </c>
      <c r="FX110" s="257"/>
      <c r="FY110" s="261">
        <f t="shared" si="44"/>
        <v>1.6453282129367186</v>
      </c>
      <c r="FZ110" s="253"/>
      <c r="GA110" s="92"/>
      <c r="GB110" s="68" t="s">
        <v>1369</v>
      </c>
      <c r="GC110" s="85" t="s">
        <v>2362</v>
      </c>
      <c r="GD110" s="85" t="str">
        <f t="shared" si="45"/>
        <v>№2/316 від 20.02.2019</v>
      </c>
      <c r="GE110" s="85" t="s">
        <v>2464</v>
      </c>
      <c r="GF110" s="431">
        <v>1</v>
      </c>
      <c r="GG110" s="431">
        <v>2</v>
      </c>
    </row>
    <row r="111" spans="1:189" ht="16.5" hidden="1" customHeight="1" x14ac:dyDescent="0.25">
      <c r="A111" s="66" t="s">
        <v>249</v>
      </c>
      <c r="B111" s="155">
        <v>1</v>
      </c>
      <c r="C111" s="141">
        <f t="shared" si="28"/>
        <v>304.89999999999998</v>
      </c>
      <c r="D111" s="168">
        <v>304.89999999999998</v>
      </c>
      <c r="E111" s="168">
        <v>0</v>
      </c>
      <c r="F111" s="234"/>
      <c r="G111" s="235">
        <v>0</v>
      </c>
      <c r="H111" s="162">
        <f t="shared" si="29"/>
        <v>53.927931890032596</v>
      </c>
      <c r="I111" s="117">
        <v>0</v>
      </c>
      <c r="J111" s="117">
        <v>0</v>
      </c>
      <c r="K111" s="117">
        <v>0</v>
      </c>
      <c r="L111" s="117">
        <v>0</v>
      </c>
      <c r="M111" s="117">
        <v>0</v>
      </c>
      <c r="N111" s="117">
        <v>0</v>
      </c>
      <c r="O111" s="117">
        <v>0</v>
      </c>
      <c r="P111" s="117">
        <v>0</v>
      </c>
      <c r="Q111" s="117">
        <v>0</v>
      </c>
      <c r="R111" s="117">
        <v>0</v>
      </c>
      <c r="S111" s="117">
        <v>0</v>
      </c>
      <c r="T111" s="117">
        <v>0</v>
      </c>
      <c r="U111" s="117">
        <v>0</v>
      </c>
      <c r="V111" s="117">
        <v>0</v>
      </c>
      <c r="W111" s="117">
        <v>0</v>
      </c>
      <c r="X111" s="117">
        <v>0</v>
      </c>
      <c r="Y111" s="117">
        <v>0</v>
      </c>
      <c r="Z111" s="117">
        <v>0</v>
      </c>
      <c r="AA111" s="117">
        <v>0</v>
      </c>
      <c r="AB111" s="117">
        <v>0</v>
      </c>
      <c r="AC111" s="117">
        <v>0</v>
      </c>
      <c r="AD111" s="117">
        <v>0</v>
      </c>
      <c r="AE111" s="117">
        <v>0</v>
      </c>
      <c r="AF111" s="117">
        <v>0</v>
      </c>
      <c r="AG111" s="117">
        <v>0</v>
      </c>
      <c r="AH111" s="117">
        <v>0</v>
      </c>
      <c r="AI111" s="117">
        <v>0</v>
      </c>
      <c r="AJ111" s="117">
        <v>0</v>
      </c>
      <c r="AK111" s="117">
        <v>0</v>
      </c>
      <c r="AL111" s="117">
        <v>0</v>
      </c>
      <c r="AM111" s="117">
        <v>13.43</v>
      </c>
      <c r="AN111" s="117">
        <v>2.9546000000000001</v>
      </c>
      <c r="AO111" s="117">
        <v>10.6854548918924</v>
      </c>
      <c r="AP111" s="117">
        <v>7.6399241</v>
      </c>
      <c r="AQ111" s="117">
        <v>3.6379528981402398</v>
      </c>
      <c r="AR111" s="117">
        <v>38.347931890032598</v>
      </c>
      <c r="AS111" s="117">
        <v>0</v>
      </c>
      <c r="AT111" s="117">
        <v>0</v>
      </c>
      <c r="AU111" s="117">
        <v>0</v>
      </c>
      <c r="AV111" s="117">
        <v>0</v>
      </c>
      <c r="AW111" s="117">
        <v>0</v>
      </c>
      <c r="AX111" s="117">
        <v>15.58</v>
      </c>
      <c r="AY111" s="117"/>
      <c r="AZ111" s="117"/>
      <c r="BA111" s="117"/>
      <c r="BB111" s="117"/>
      <c r="BC111" s="117"/>
      <c r="BD111" s="117"/>
      <c r="BE111" s="117">
        <v>0</v>
      </c>
      <c r="BF111" s="117">
        <v>0</v>
      </c>
      <c r="BG111" s="117">
        <v>0</v>
      </c>
      <c r="BH111" s="117">
        <v>0</v>
      </c>
      <c r="BI111" s="117">
        <v>0</v>
      </c>
      <c r="BJ111" s="117">
        <v>0</v>
      </c>
      <c r="BK111" s="117">
        <v>0</v>
      </c>
      <c r="BL111" s="117">
        <v>0</v>
      </c>
      <c r="BM111" s="117">
        <v>0</v>
      </c>
      <c r="BN111" s="117">
        <v>0</v>
      </c>
      <c r="BO111" s="117">
        <v>0</v>
      </c>
      <c r="BP111" s="117">
        <v>0</v>
      </c>
      <c r="BQ111" s="117">
        <v>0</v>
      </c>
      <c r="BR111" s="117">
        <v>136.20183333333341</v>
      </c>
      <c r="BS111" s="117">
        <v>29.964403333333301</v>
      </c>
      <c r="BT111" s="117">
        <v>279.99</v>
      </c>
      <c r="BU111" s="117">
        <v>45.99</v>
      </c>
      <c r="BV111" s="117">
        <v>77.481136928333299</v>
      </c>
      <c r="BW111" s="117">
        <v>59.702645026491901</v>
      </c>
      <c r="BX111" s="117">
        <v>629.33001862149194</v>
      </c>
      <c r="BY111" s="117">
        <v>10.045236183075099</v>
      </c>
      <c r="BZ111" s="117">
        <v>0</v>
      </c>
      <c r="CA111" s="117">
        <v>0</v>
      </c>
      <c r="CB111" s="117">
        <v>0</v>
      </c>
      <c r="CC111" s="117">
        <v>0</v>
      </c>
      <c r="CD111" s="117">
        <v>0</v>
      </c>
      <c r="CE111" s="117">
        <v>0</v>
      </c>
      <c r="CF111" s="117">
        <v>0</v>
      </c>
      <c r="CG111" s="117">
        <v>0</v>
      </c>
      <c r="CH111" s="117">
        <v>0</v>
      </c>
      <c r="CI111" s="117">
        <v>0</v>
      </c>
      <c r="CJ111" s="117">
        <v>0</v>
      </c>
      <c r="CK111" s="117">
        <v>0</v>
      </c>
      <c r="CL111" s="117">
        <v>0</v>
      </c>
      <c r="CM111" s="117">
        <v>0</v>
      </c>
      <c r="CN111" s="117">
        <v>0</v>
      </c>
      <c r="CO111" s="117">
        <v>0</v>
      </c>
      <c r="CP111" s="117">
        <v>0</v>
      </c>
      <c r="CQ111" s="117">
        <v>0</v>
      </c>
      <c r="CR111" s="117">
        <v>0</v>
      </c>
      <c r="CS111" s="117">
        <v>0</v>
      </c>
      <c r="CT111" s="117">
        <v>0</v>
      </c>
      <c r="CU111" s="117">
        <v>0</v>
      </c>
      <c r="CV111" s="117">
        <v>0</v>
      </c>
      <c r="CW111" s="117">
        <v>0</v>
      </c>
      <c r="CX111" s="117">
        <v>0</v>
      </c>
      <c r="CY111" s="117">
        <v>0</v>
      </c>
      <c r="CZ111" s="117">
        <v>0</v>
      </c>
      <c r="DA111" s="117">
        <v>0</v>
      </c>
      <c r="DB111" s="117">
        <v>0</v>
      </c>
      <c r="DC111" s="117">
        <v>0</v>
      </c>
      <c r="DD111" s="117">
        <v>0</v>
      </c>
      <c r="DE111" s="117">
        <v>0</v>
      </c>
      <c r="DF111" s="117">
        <v>0</v>
      </c>
      <c r="DG111" s="117">
        <v>0</v>
      </c>
      <c r="DH111" s="117">
        <v>0</v>
      </c>
      <c r="DI111" s="117">
        <v>3.48</v>
      </c>
      <c r="DJ111" s="117">
        <v>0.76559999999999995</v>
      </c>
      <c r="DK111" s="117">
        <v>2.8670072554729602</v>
      </c>
      <c r="DL111" s="117">
        <v>0</v>
      </c>
      <c r="DM111" s="117">
        <v>1.9796676</v>
      </c>
      <c r="DN111" s="117">
        <v>0.95296132760212104</v>
      </c>
      <c r="DO111" s="117">
        <v>10.045236183075099</v>
      </c>
      <c r="DP111" s="117">
        <v>0</v>
      </c>
      <c r="DQ111" s="117">
        <v>0</v>
      </c>
      <c r="DR111" s="117">
        <v>0</v>
      </c>
      <c r="DS111" s="117">
        <v>0</v>
      </c>
      <c r="DT111" s="117">
        <v>0</v>
      </c>
      <c r="DU111" s="117">
        <v>0</v>
      </c>
      <c r="DV111" s="117">
        <v>0</v>
      </c>
      <c r="DW111" s="117">
        <v>0</v>
      </c>
      <c r="DX111" s="117">
        <v>0</v>
      </c>
      <c r="DY111" s="117">
        <v>0</v>
      </c>
      <c r="DZ111" s="117">
        <v>0</v>
      </c>
      <c r="EA111" s="117">
        <v>0</v>
      </c>
      <c r="EB111" s="117">
        <v>0</v>
      </c>
      <c r="EC111" s="117">
        <v>0</v>
      </c>
      <c r="ED111" s="117">
        <v>0</v>
      </c>
      <c r="EE111" s="117">
        <v>0</v>
      </c>
      <c r="EF111" s="117">
        <v>0</v>
      </c>
      <c r="EG111" s="117">
        <v>0</v>
      </c>
      <c r="EH111" s="117">
        <v>0</v>
      </c>
      <c r="EI111" s="117">
        <v>0</v>
      </c>
      <c r="EJ111" s="117">
        <v>0</v>
      </c>
      <c r="EK111" s="117">
        <v>0</v>
      </c>
      <c r="EL111" s="117">
        <v>0</v>
      </c>
      <c r="EM111" s="117">
        <v>0</v>
      </c>
      <c r="EN111" s="117">
        <v>0</v>
      </c>
      <c r="EO111" s="117">
        <v>0</v>
      </c>
      <c r="EP111" s="117">
        <v>0</v>
      </c>
      <c r="EQ111" s="117">
        <v>0</v>
      </c>
      <c r="ER111" s="117">
        <v>0</v>
      </c>
      <c r="ES111" s="117">
        <v>0</v>
      </c>
      <c r="ET111" s="117">
        <v>0</v>
      </c>
      <c r="EU111" s="117">
        <v>0</v>
      </c>
      <c r="EV111" s="117">
        <v>0</v>
      </c>
      <c r="EW111" s="117">
        <v>0</v>
      </c>
      <c r="EX111" s="117">
        <v>0</v>
      </c>
      <c r="EY111" s="117">
        <v>7</v>
      </c>
      <c r="EZ111" s="117">
        <v>0.73367000000000004</v>
      </c>
      <c r="FA111" s="117">
        <v>7.73</v>
      </c>
      <c r="FB111" s="117">
        <v>0</v>
      </c>
      <c r="FC111" s="117">
        <v>0</v>
      </c>
      <c r="FD111" s="117">
        <v>0</v>
      </c>
      <c r="FE111" s="171">
        <v>94.883906249999995</v>
      </c>
      <c r="FF111" s="194">
        <f t="shared" si="27"/>
        <v>795.91709294459963</v>
      </c>
      <c r="FG111" s="195">
        <f t="shared" si="30"/>
        <v>0</v>
      </c>
      <c r="FH111" s="196">
        <f t="shared" si="31"/>
        <v>0</v>
      </c>
      <c r="FI111" s="202">
        <f t="shared" si="32"/>
        <v>955.10051153351947</v>
      </c>
      <c r="FJ111" s="203">
        <f t="shared" si="33"/>
        <v>0</v>
      </c>
      <c r="FK111" s="204">
        <f t="shared" si="34"/>
        <v>0</v>
      </c>
      <c r="FL111" s="214">
        <v>0.05</v>
      </c>
      <c r="FM111" s="211">
        <f t="shared" si="35"/>
        <v>47.755025576675976</v>
      </c>
      <c r="FN111" s="212">
        <f t="shared" si="36"/>
        <v>0</v>
      </c>
      <c r="FO111" s="213">
        <f t="shared" si="37"/>
        <v>0</v>
      </c>
      <c r="FP111" s="219">
        <f t="shared" si="38"/>
        <v>1002.8555371101954</v>
      </c>
      <c r="FQ111" s="220">
        <f t="shared" si="39"/>
        <v>0</v>
      </c>
      <c r="FR111" s="223">
        <f t="shared" si="40"/>
        <v>0</v>
      </c>
      <c r="FS111" s="228">
        <f t="shared" si="41"/>
        <v>3.2891293444086438</v>
      </c>
      <c r="FT111" s="229"/>
      <c r="FU111" s="244">
        <f t="shared" si="42"/>
        <v>3.2891293444086438</v>
      </c>
      <c r="FV111" s="245">
        <f t="shared" si="43"/>
        <v>1002.8555371101954</v>
      </c>
      <c r="FW111" s="252">
        <v>1.9668000000000001</v>
      </c>
      <c r="FX111" s="257"/>
      <c r="FY111" s="261">
        <f t="shared" si="44"/>
        <v>1.6723252717147872</v>
      </c>
      <c r="FZ111" s="253"/>
      <c r="GA111" s="92"/>
      <c r="GB111" s="68" t="s">
        <v>1370</v>
      </c>
      <c r="GC111" s="85" t="s">
        <v>2362</v>
      </c>
      <c r="GD111" s="85" t="str">
        <f t="shared" si="45"/>
        <v>№2/317 від 20.02.2019</v>
      </c>
      <c r="GE111" s="85" t="s">
        <v>2465</v>
      </c>
      <c r="GF111" s="431">
        <v>1</v>
      </c>
      <c r="GG111" s="431">
        <v>1</v>
      </c>
    </row>
    <row r="112" spans="1:189" ht="15" hidden="1" customHeight="1" x14ac:dyDescent="0.25">
      <c r="A112" s="66" t="s">
        <v>204</v>
      </c>
      <c r="B112" s="155">
        <v>1</v>
      </c>
      <c r="C112" s="141">
        <f t="shared" si="28"/>
        <v>168.1</v>
      </c>
      <c r="D112" s="168">
        <v>168.1</v>
      </c>
      <c r="E112" s="168">
        <v>0</v>
      </c>
      <c r="F112" s="234"/>
      <c r="G112" s="235">
        <v>0</v>
      </c>
      <c r="H112" s="162">
        <f t="shared" si="29"/>
        <v>19.45</v>
      </c>
      <c r="I112" s="117">
        <v>0</v>
      </c>
      <c r="J112" s="117">
        <v>0</v>
      </c>
      <c r="K112" s="117">
        <v>0</v>
      </c>
      <c r="L112" s="117">
        <v>0</v>
      </c>
      <c r="M112" s="117">
        <v>0</v>
      </c>
      <c r="N112" s="117">
        <v>0</v>
      </c>
      <c r="O112" s="117">
        <v>0</v>
      </c>
      <c r="P112" s="117">
        <v>0</v>
      </c>
      <c r="Q112" s="117">
        <v>0</v>
      </c>
      <c r="R112" s="117">
        <v>0</v>
      </c>
      <c r="S112" s="117">
        <v>0</v>
      </c>
      <c r="T112" s="117">
        <v>0</v>
      </c>
      <c r="U112" s="117">
        <v>0</v>
      </c>
      <c r="V112" s="117">
        <v>0</v>
      </c>
      <c r="W112" s="117">
        <v>0</v>
      </c>
      <c r="X112" s="117">
        <v>0</v>
      </c>
      <c r="Y112" s="117">
        <v>0</v>
      </c>
      <c r="Z112" s="117">
        <v>0</v>
      </c>
      <c r="AA112" s="117">
        <v>0</v>
      </c>
      <c r="AB112" s="117">
        <v>0</v>
      </c>
      <c r="AC112" s="117">
        <v>0</v>
      </c>
      <c r="AD112" s="117">
        <v>0</v>
      </c>
      <c r="AE112" s="117">
        <v>0</v>
      </c>
      <c r="AF112" s="117">
        <v>0</v>
      </c>
      <c r="AG112" s="117">
        <v>0</v>
      </c>
      <c r="AH112" s="117">
        <v>0</v>
      </c>
      <c r="AI112" s="117">
        <v>0</v>
      </c>
      <c r="AJ112" s="117">
        <v>0</v>
      </c>
      <c r="AK112" s="117">
        <v>0</v>
      </c>
      <c r="AL112" s="117">
        <v>0</v>
      </c>
      <c r="AM112" s="117">
        <v>0</v>
      </c>
      <c r="AN112" s="117">
        <v>0</v>
      </c>
      <c r="AO112" s="117">
        <v>0</v>
      </c>
      <c r="AP112" s="117">
        <v>0</v>
      </c>
      <c r="AQ112" s="117">
        <v>0</v>
      </c>
      <c r="AR112" s="117">
        <v>0</v>
      </c>
      <c r="AS112" s="117">
        <v>0</v>
      </c>
      <c r="AT112" s="117">
        <v>0</v>
      </c>
      <c r="AU112" s="117">
        <v>0</v>
      </c>
      <c r="AV112" s="117">
        <v>0</v>
      </c>
      <c r="AW112" s="117">
        <v>0</v>
      </c>
      <c r="AX112" s="117">
        <v>19.45</v>
      </c>
      <c r="AY112" s="117"/>
      <c r="AZ112" s="117"/>
      <c r="BA112" s="117"/>
      <c r="BB112" s="117"/>
      <c r="BC112" s="117"/>
      <c r="BD112" s="117"/>
      <c r="BE112" s="117">
        <v>0</v>
      </c>
      <c r="BF112" s="117">
        <v>0</v>
      </c>
      <c r="BG112" s="117">
        <v>0</v>
      </c>
      <c r="BH112" s="117">
        <v>0</v>
      </c>
      <c r="BI112" s="117">
        <v>0</v>
      </c>
      <c r="BJ112" s="117">
        <v>0</v>
      </c>
      <c r="BK112" s="117">
        <v>0</v>
      </c>
      <c r="BL112" s="117">
        <v>5.22</v>
      </c>
      <c r="BM112" s="117">
        <v>1.1484000000000001</v>
      </c>
      <c r="BN112" s="117">
        <v>0.123025275833333</v>
      </c>
      <c r="BO112" s="117">
        <v>2.9695014</v>
      </c>
      <c r="BP112" s="117">
        <v>0.99159972489409098</v>
      </c>
      <c r="BQ112" s="117">
        <v>10.4525264007274</v>
      </c>
      <c r="BR112" s="117">
        <v>39.223958888888461</v>
      </c>
      <c r="BS112" s="117">
        <v>8.6292709555555405</v>
      </c>
      <c r="BT112" s="117">
        <v>58.902029570558298</v>
      </c>
      <c r="BU112" s="117">
        <v>0</v>
      </c>
      <c r="BV112" s="117">
        <v>22.313333493122201</v>
      </c>
      <c r="BW112" s="117">
        <v>13.527679222700501</v>
      </c>
      <c r="BX112" s="117">
        <v>142.59627213082501</v>
      </c>
      <c r="BY112" s="117">
        <v>0</v>
      </c>
      <c r="BZ112" s="117">
        <v>0</v>
      </c>
      <c r="CA112" s="117">
        <v>0</v>
      </c>
      <c r="CB112" s="117">
        <v>0</v>
      </c>
      <c r="CC112" s="117">
        <v>0</v>
      </c>
      <c r="CD112" s="117">
        <v>0</v>
      </c>
      <c r="CE112" s="117">
        <v>0</v>
      </c>
      <c r="CF112" s="117">
        <v>0</v>
      </c>
      <c r="CG112" s="117">
        <v>0</v>
      </c>
      <c r="CH112" s="117">
        <v>0</v>
      </c>
      <c r="CI112" s="117">
        <v>0</v>
      </c>
      <c r="CJ112" s="117">
        <v>0</v>
      </c>
      <c r="CK112" s="117">
        <v>0</v>
      </c>
      <c r="CL112" s="117">
        <v>0</v>
      </c>
      <c r="CM112" s="117">
        <v>0</v>
      </c>
      <c r="CN112" s="117">
        <v>0</v>
      </c>
      <c r="CO112" s="117">
        <v>0</v>
      </c>
      <c r="CP112" s="117">
        <v>0</v>
      </c>
      <c r="CQ112" s="117">
        <v>0</v>
      </c>
      <c r="CR112" s="117">
        <v>0</v>
      </c>
      <c r="CS112" s="117">
        <v>0</v>
      </c>
      <c r="CT112" s="117">
        <v>0</v>
      </c>
      <c r="CU112" s="117">
        <v>0</v>
      </c>
      <c r="CV112" s="117">
        <v>0</v>
      </c>
      <c r="CW112" s="117">
        <v>0</v>
      </c>
      <c r="CX112" s="117">
        <v>0</v>
      </c>
      <c r="CY112" s="117">
        <v>0</v>
      </c>
      <c r="CZ112" s="117">
        <v>0</v>
      </c>
      <c r="DA112" s="117">
        <v>0</v>
      </c>
      <c r="DB112" s="117">
        <v>0</v>
      </c>
      <c r="DC112" s="117">
        <v>0</v>
      </c>
      <c r="DD112" s="117">
        <v>0</v>
      </c>
      <c r="DE112" s="117">
        <v>0</v>
      </c>
      <c r="DF112" s="117">
        <v>0</v>
      </c>
      <c r="DG112" s="117">
        <v>0</v>
      </c>
      <c r="DH112" s="117">
        <v>0</v>
      </c>
      <c r="DI112" s="117">
        <v>0</v>
      </c>
      <c r="DJ112" s="117">
        <v>0</v>
      </c>
      <c r="DK112" s="117">
        <v>0</v>
      </c>
      <c r="DL112" s="117">
        <v>0</v>
      </c>
      <c r="DM112" s="117">
        <v>0</v>
      </c>
      <c r="DN112" s="117">
        <v>0</v>
      </c>
      <c r="DO112" s="117">
        <v>0</v>
      </c>
      <c r="DP112" s="117">
        <v>0</v>
      </c>
      <c r="DQ112" s="117">
        <v>0</v>
      </c>
      <c r="DR112" s="117">
        <v>0</v>
      </c>
      <c r="DS112" s="117">
        <v>0</v>
      </c>
      <c r="DT112" s="117">
        <v>0</v>
      </c>
      <c r="DU112" s="117">
        <v>0</v>
      </c>
      <c r="DV112" s="117">
        <v>0</v>
      </c>
      <c r="DW112" s="117">
        <v>0</v>
      </c>
      <c r="DX112" s="117">
        <v>0</v>
      </c>
      <c r="DY112" s="117">
        <v>0</v>
      </c>
      <c r="DZ112" s="117">
        <v>0</v>
      </c>
      <c r="EA112" s="117">
        <v>0</v>
      </c>
      <c r="EB112" s="117">
        <v>0</v>
      </c>
      <c r="EC112" s="117">
        <v>0</v>
      </c>
      <c r="ED112" s="117">
        <v>0</v>
      </c>
      <c r="EE112" s="117">
        <v>0</v>
      </c>
      <c r="EF112" s="117">
        <v>0</v>
      </c>
      <c r="EG112" s="117">
        <v>0</v>
      </c>
      <c r="EH112" s="117">
        <v>0</v>
      </c>
      <c r="EI112" s="117">
        <v>0</v>
      </c>
      <c r="EJ112" s="117">
        <v>0</v>
      </c>
      <c r="EK112" s="117">
        <v>0</v>
      </c>
      <c r="EL112" s="117">
        <v>0</v>
      </c>
      <c r="EM112" s="117">
        <v>0</v>
      </c>
      <c r="EN112" s="117">
        <v>0</v>
      </c>
      <c r="EO112" s="117">
        <v>0</v>
      </c>
      <c r="EP112" s="117">
        <v>0</v>
      </c>
      <c r="EQ112" s="117">
        <v>0</v>
      </c>
      <c r="ER112" s="117">
        <v>0</v>
      </c>
      <c r="ES112" s="117">
        <v>0</v>
      </c>
      <c r="ET112" s="117">
        <v>0</v>
      </c>
      <c r="EU112" s="117">
        <v>0</v>
      </c>
      <c r="EV112" s="117">
        <v>0</v>
      </c>
      <c r="EW112" s="117">
        <v>0</v>
      </c>
      <c r="EX112" s="117">
        <v>0</v>
      </c>
      <c r="EY112" s="117">
        <v>0</v>
      </c>
      <c r="EZ112" s="117">
        <v>0</v>
      </c>
      <c r="FA112" s="117">
        <v>0</v>
      </c>
      <c r="FB112" s="117">
        <v>0</v>
      </c>
      <c r="FC112" s="117">
        <v>0</v>
      </c>
      <c r="FD112" s="117">
        <v>0</v>
      </c>
      <c r="FE112" s="171">
        <v>15.819500000000003</v>
      </c>
      <c r="FF112" s="194">
        <f t="shared" si="27"/>
        <v>188.31829853155241</v>
      </c>
      <c r="FG112" s="195">
        <f t="shared" si="30"/>
        <v>0</v>
      </c>
      <c r="FH112" s="196">
        <f t="shared" si="31"/>
        <v>0</v>
      </c>
      <c r="FI112" s="202">
        <f t="shared" si="32"/>
        <v>225.9819582378629</v>
      </c>
      <c r="FJ112" s="203">
        <f t="shared" si="33"/>
        <v>0</v>
      </c>
      <c r="FK112" s="204">
        <f t="shared" si="34"/>
        <v>0</v>
      </c>
      <c r="FL112" s="214">
        <v>0.05</v>
      </c>
      <c r="FM112" s="211">
        <f t="shared" si="35"/>
        <v>11.299097911893146</v>
      </c>
      <c r="FN112" s="212">
        <f t="shared" si="36"/>
        <v>0</v>
      </c>
      <c r="FO112" s="213">
        <f t="shared" si="37"/>
        <v>0</v>
      </c>
      <c r="FP112" s="219">
        <f t="shared" si="38"/>
        <v>237.28105614975604</v>
      </c>
      <c r="FQ112" s="220">
        <f t="shared" si="39"/>
        <v>0</v>
      </c>
      <c r="FR112" s="223">
        <f t="shared" si="40"/>
        <v>0</v>
      </c>
      <c r="FS112" s="228">
        <f t="shared" si="41"/>
        <v>1.4115470324197266</v>
      </c>
      <c r="FT112" s="229"/>
      <c r="FU112" s="244">
        <f t="shared" si="42"/>
        <v>1.4115470324197266</v>
      </c>
      <c r="FV112" s="245">
        <f t="shared" si="43"/>
        <v>237.28105614975604</v>
      </c>
      <c r="FW112" s="252">
        <v>1.1539999999999999</v>
      </c>
      <c r="FX112" s="257"/>
      <c r="FY112" s="261">
        <f t="shared" si="44"/>
        <v>1.2231776710742865</v>
      </c>
      <c r="FZ112" s="253"/>
      <c r="GA112" s="92"/>
      <c r="GB112" s="68" t="s">
        <v>1371</v>
      </c>
      <c r="GC112" s="85" t="s">
        <v>2362</v>
      </c>
      <c r="GD112" s="85" t="str">
        <f t="shared" si="45"/>
        <v>№2/318 від 20.02.2019</v>
      </c>
      <c r="GE112" s="85" t="s">
        <v>2466</v>
      </c>
      <c r="GF112" s="431">
        <v>1</v>
      </c>
      <c r="GG112" s="431">
        <v>3</v>
      </c>
    </row>
    <row r="113" spans="1:189" ht="15" hidden="1" customHeight="1" x14ac:dyDescent="0.25">
      <c r="A113" s="66" t="s">
        <v>205</v>
      </c>
      <c r="B113" s="155">
        <v>1</v>
      </c>
      <c r="C113" s="141">
        <f t="shared" si="28"/>
        <v>128.19999999999999</v>
      </c>
      <c r="D113" s="168">
        <v>128.19999999999999</v>
      </c>
      <c r="E113" s="168">
        <v>0</v>
      </c>
      <c r="F113" s="234"/>
      <c r="G113" s="235">
        <v>0</v>
      </c>
      <c r="H113" s="162">
        <f t="shared" si="29"/>
        <v>11.84</v>
      </c>
      <c r="I113" s="117">
        <v>0</v>
      </c>
      <c r="J113" s="117">
        <v>0</v>
      </c>
      <c r="K113" s="117">
        <v>0</v>
      </c>
      <c r="L113" s="117">
        <v>0</v>
      </c>
      <c r="M113" s="117">
        <v>0</v>
      </c>
      <c r="N113" s="117">
        <v>0</v>
      </c>
      <c r="O113" s="117">
        <v>0</v>
      </c>
      <c r="P113" s="117">
        <v>0</v>
      </c>
      <c r="Q113" s="117">
        <v>0</v>
      </c>
      <c r="R113" s="117">
        <v>0</v>
      </c>
      <c r="S113" s="117">
        <v>0</v>
      </c>
      <c r="T113" s="117">
        <v>0</v>
      </c>
      <c r="U113" s="117">
        <v>0</v>
      </c>
      <c r="V113" s="117">
        <v>0</v>
      </c>
      <c r="W113" s="117">
        <v>0</v>
      </c>
      <c r="X113" s="117">
        <v>0</v>
      </c>
      <c r="Y113" s="117">
        <v>0</v>
      </c>
      <c r="Z113" s="117">
        <v>0</v>
      </c>
      <c r="AA113" s="117">
        <v>0</v>
      </c>
      <c r="AB113" s="117">
        <v>0</v>
      </c>
      <c r="AC113" s="117">
        <v>0</v>
      </c>
      <c r="AD113" s="117">
        <v>0</v>
      </c>
      <c r="AE113" s="117">
        <v>0</v>
      </c>
      <c r="AF113" s="117">
        <v>0</v>
      </c>
      <c r="AG113" s="117">
        <v>0</v>
      </c>
      <c r="AH113" s="117">
        <v>0</v>
      </c>
      <c r="AI113" s="117">
        <v>0</v>
      </c>
      <c r="AJ113" s="117">
        <v>0</v>
      </c>
      <c r="AK113" s="117">
        <v>0</v>
      </c>
      <c r="AL113" s="117">
        <v>0</v>
      </c>
      <c r="AM113" s="117">
        <v>0</v>
      </c>
      <c r="AN113" s="117">
        <v>0</v>
      </c>
      <c r="AO113" s="117">
        <v>0</v>
      </c>
      <c r="AP113" s="117">
        <v>0</v>
      </c>
      <c r="AQ113" s="117">
        <v>0</v>
      </c>
      <c r="AR113" s="117">
        <v>0</v>
      </c>
      <c r="AS113" s="117">
        <v>0</v>
      </c>
      <c r="AT113" s="117">
        <v>0</v>
      </c>
      <c r="AU113" s="117">
        <v>0</v>
      </c>
      <c r="AV113" s="117">
        <v>0</v>
      </c>
      <c r="AW113" s="117">
        <v>0</v>
      </c>
      <c r="AX113" s="117">
        <v>11.84</v>
      </c>
      <c r="AY113" s="117"/>
      <c r="AZ113" s="117"/>
      <c r="BA113" s="117"/>
      <c r="BB113" s="117"/>
      <c r="BC113" s="117"/>
      <c r="BD113" s="117"/>
      <c r="BE113" s="117">
        <v>0</v>
      </c>
      <c r="BF113" s="117">
        <v>0</v>
      </c>
      <c r="BG113" s="117">
        <v>0</v>
      </c>
      <c r="BH113" s="117">
        <v>0</v>
      </c>
      <c r="BI113" s="117">
        <v>0</v>
      </c>
      <c r="BJ113" s="117">
        <v>0</v>
      </c>
      <c r="BK113" s="117">
        <v>0</v>
      </c>
      <c r="BL113" s="117">
        <v>9.35</v>
      </c>
      <c r="BM113" s="117">
        <v>2.0569999999999999</v>
      </c>
      <c r="BN113" s="117">
        <v>0.21718693416666601</v>
      </c>
      <c r="BO113" s="117">
        <v>5.3189345000000001</v>
      </c>
      <c r="BP113" s="117">
        <v>1.77580855751501</v>
      </c>
      <c r="BQ113" s="117">
        <v>18.718929991681701</v>
      </c>
      <c r="BR113" s="117">
        <v>57.523074444444113</v>
      </c>
      <c r="BS113" s="117">
        <v>12.655076377777799</v>
      </c>
      <c r="BT113" s="117">
        <v>53.401958262724797</v>
      </c>
      <c r="BU113" s="117">
        <v>0</v>
      </c>
      <c r="BV113" s="117">
        <v>32.723151359211101</v>
      </c>
      <c r="BW113" s="117">
        <v>16.382144727152198</v>
      </c>
      <c r="BX113" s="117">
        <v>172.68540517131001</v>
      </c>
      <c r="BY113" s="117">
        <v>2.45708116645375</v>
      </c>
      <c r="BZ113" s="117">
        <v>0</v>
      </c>
      <c r="CA113" s="117">
        <v>0</v>
      </c>
      <c r="CB113" s="117">
        <v>0</v>
      </c>
      <c r="CC113" s="117">
        <v>0</v>
      </c>
      <c r="CD113" s="117">
        <v>0</v>
      </c>
      <c r="CE113" s="117">
        <v>0</v>
      </c>
      <c r="CF113" s="117">
        <v>0</v>
      </c>
      <c r="CG113" s="117">
        <v>0</v>
      </c>
      <c r="CH113" s="117">
        <v>0</v>
      </c>
      <c r="CI113" s="117">
        <v>0</v>
      </c>
      <c r="CJ113" s="117">
        <v>0</v>
      </c>
      <c r="CK113" s="117">
        <v>0</v>
      </c>
      <c r="CL113" s="117">
        <v>0</v>
      </c>
      <c r="CM113" s="117">
        <v>0</v>
      </c>
      <c r="CN113" s="117">
        <v>0</v>
      </c>
      <c r="CO113" s="117">
        <v>0</v>
      </c>
      <c r="CP113" s="117">
        <v>0</v>
      </c>
      <c r="CQ113" s="117">
        <v>0</v>
      </c>
      <c r="CR113" s="117">
        <v>0</v>
      </c>
      <c r="CS113" s="117">
        <v>0</v>
      </c>
      <c r="CT113" s="117">
        <v>0</v>
      </c>
      <c r="CU113" s="117">
        <v>0</v>
      </c>
      <c r="CV113" s="117">
        <v>0</v>
      </c>
      <c r="CW113" s="117">
        <v>0</v>
      </c>
      <c r="CX113" s="117">
        <v>0</v>
      </c>
      <c r="CY113" s="117">
        <v>0</v>
      </c>
      <c r="CZ113" s="117">
        <v>0</v>
      </c>
      <c r="DA113" s="117">
        <v>0</v>
      </c>
      <c r="DB113" s="117">
        <v>0</v>
      </c>
      <c r="DC113" s="117">
        <v>0</v>
      </c>
      <c r="DD113" s="117">
        <v>0</v>
      </c>
      <c r="DE113" s="117">
        <v>0</v>
      </c>
      <c r="DF113" s="117">
        <v>0</v>
      </c>
      <c r="DG113" s="117">
        <v>0</v>
      </c>
      <c r="DH113" s="117">
        <v>0</v>
      </c>
      <c r="DI113" s="117">
        <v>0</v>
      </c>
      <c r="DJ113" s="117">
        <v>0</v>
      </c>
      <c r="DK113" s="117">
        <v>0</v>
      </c>
      <c r="DL113" s="117">
        <v>0</v>
      </c>
      <c r="DM113" s="117">
        <v>0</v>
      </c>
      <c r="DN113" s="117">
        <v>0</v>
      </c>
      <c r="DO113" s="117">
        <v>0</v>
      </c>
      <c r="DP113" s="117">
        <v>1.07</v>
      </c>
      <c r="DQ113" s="117">
        <v>0.2354</v>
      </c>
      <c r="DR113" s="117">
        <v>0.309894370276113</v>
      </c>
      <c r="DS113" s="117">
        <v>0</v>
      </c>
      <c r="DT113" s="117">
        <v>0.60869090000000003</v>
      </c>
      <c r="DU113" s="117">
        <v>0.23309589617763901</v>
      </c>
      <c r="DV113" s="117">
        <v>2.45708116645375</v>
      </c>
      <c r="DW113" s="117">
        <v>7.92</v>
      </c>
      <c r="DX113" s="117">
        <v>1.7423999999999999</v>
      </c>
      <c r="DY113" s="117">
        <v>0.54715873737499998</v>
      </c>
      <c r="DZ113" s="117">
        <v>0</v>
      </c>
      <c r="EA113" s="117">
        <v>4.5054504</v>
      </c>
      <c r="EB113" s="117">
        <v>1.54228010768827</v>
      </c>
      <c r="EC113" s="117">
        <v>16.257289245063301</v>
      </c>
      <c r="ED113" s="117">
        <v>0</v>
      </c>
      <c r="EE113" s="117">
        <v>0</v>
      </c>
      <c r="EF113" s="117">
        <v>0</v>
      </c>
      <c r="EG113" s="117">
        <v>0</v>
      </c>
      <c r="EH113" s="117">
        <v>0</v>
      </c>
      <c r="EI113" s="117">
        <v>0</v>
      </c>
      <c r="EJ113" s="117">
        <v>0</v>
      </c>
      <c r="EK113" s="117">
        <v>7.07</v>
      </c>
      <c r="EL113" s="117">
        <v>1.5553999999999999</v>
      </c>
      <c r="EM113" s="117">
        <v>0.48778097305000001</v>
      </c>
      <c r="EN113" s="117">
        <v>0</v>
      </c>
      <c r="EO113" s="117">
        <v>4.0219109</v>
      </c>
      <c r="EP113" s="117">
        <v>1.3766889792143699</v>
      </c>
      <c r="EQ113" s="117">
        <v>14.511780852264399</v>
      </c>
      <c r="ER113" s="117">
        <v>0</v>
      </c>
      <c r="ES113" s="117">
        <v>0</v>
      </c>
      <c r="ET113" s="117">
        <v>0</v>
      </c>
      <c r="EU113" s="117">
        <v>0</v>
      </c>
      <c r="EV113" s="117">
        <v>0</v>
      </c>
      <c r="EW113" s="117">
        <v>0</v>
      </c>
      <c r="EX113" s="117">
        <v>0</v>
      </c>
      <c r="EY113" s="117">
        <v>0</v>
      </c>
      <c r="EZ113" s="117">
        <v>0</v>
      </c>
      <c r="FA113" s="117">
        <v>0</v>
      </c>
      <c r="FB113" s="117">
        <v>0</v>
      </c>
      <c r="FC113" s="117">
        <v>0</v>
      </c>
      <c r="FD113" s="117">
        <v>0</v>
      </c>
      <c r="FE113" s="171">
        <v>27.526920833333335</v>
      </c>
      <c r="FF113" s="194">
        <f t="shared" si="27"/>
        <v>263.99740726010651</v>
      </c>
      <c r="FG113" s="195">
        <f t="shared" si="30"/>
        <v>0</v>
      </c>
      <c r="FH113" s="196">
        <f t="shared" si="31"/>
        <v>0</v>
      </c>
      <c r="FI113" s="202">
        <f t="shared" si="32"/>
        <v>316.79688871212778</v>
      </c>
      <c r="FJ113" s="203">
        <f t="shared" si="33"/>
        <v>0</v>
      </c>
      <c r="FK113" s="204">
        <f t="shared" si="34"/>
        <v>0</v>
      </c>
      <c r="FL113" s="214">
        <v>0.05</v>
      </c>
      <c r="FM113" s="211">
        <f t="shared" si="35"/>
        <v>15.839844435606389</v>
      </c>
      <c r="FN113" s="212">
        <f t="shared" si="36"/>
        <v>0</v>
      </c>
      <c r="FO113" s="213">
        <f t="shared" si="37"/>
        <v>0</v>
      </c>
      <c r="FP113" s="219">
        <f t="shared" si="38"/>
        <v>332.63673314773416</v>
      </c>
      <c r="FQ113" s="220">
        <f t="shared" si="39"/>
        <v>0</v>
      </c>
      <c r="FR113" s="223">
        <f t="shared" si="40"/>
        <v>0</v>
      </c>
      <c r="FS113" s="228">
        <f t="shared" si="41"/>
        <v>2.5946703053645415</v>
      </c>
      <c r="FT113" s="229"/>
      <c r="FU113" s="244">
        <f t="shared" si="42"/>
        <v>2.5946703053645415</v>
      </c>
      <c r="FV113" s="245">
        <f t="shared" si="43"/>
        <v>332.63673314773416</v>
      </c>
      <c r="FW113" s="252">
        <v>1.9408000000000001</v>
      </c>
      <c r="FX113" s="257"/>
      <c r="FY113" s="261">
        <f t="shared" si="44"/>
        <v>1.3369076181804109</v>
      </c>
      <c r="FZ113" s="253"/>
      <c r="GA113" s="92"/>
      <c r="GB113" s="68" t="s">
        <v>1377</v>
      </c>
      <c r="GC113" s="85" t="s">
        <v>2362</v>
      </c>
      <c r="GD113" s="85" t="str">
        <f t="shared" si="45"/>
        <v>№2/324 від 20.02.2019</v>
      </c>
      <c r="GE113" s="85" t="s">
        <v>2467</v>
      </c>
      <c r="GF113" s="431">
        <v>1</v>
      </c>
      <c r="GG113" s="431">
        <v>1</v>
      </c>
    </row>
    <row r="114" spans="1:189" ht="15" hidden="1" customHeight="1" x14ac:dyDescent="0.25">
      <c r="A114" s="607" t="s">
        <v>206</v>
      </c>
      <c r="B114" s="155">
        <v>1</v>
      </c>
      <c r="C114" s="141">
        <f t="shared" si="28"/>
        <v>172.4</v>
      </c>
      <c r="D114" s="168">
        <v>172.4</v>
      </c>
      <c r="E114" s="168">
        <v>0</v>
      </c>
      <c r="F114" s="234"/>
      <c r="G114" s="235">
        <v>0</v>
      </c>
      <c r="H114" s="162">
        <f t="shared" si="29"/>
        <v>25.6</v>
      </c>
      <c r="I114" s="117">
        <v>0</v>
      </c>
      <c r="J114" s="117">
        <v>0</v>
      </c>
      <c r="K114" s="117">
        <v>0</v>
      </c>
      <c r="L114" s="117">
        <v>0</v>
      </c>
      <c r="M114" s="117">
        <v>0</v>
      </c>
      <c r="N114" s="117">
        <v>0</v>
      </c>
      <c r="O114" s="117">
        <v>0</v>
      </c>
      <c r="P114" s="117">
        <v>0</v>
      </c>
      <c r="Q114" s="117">
        <v>0</v>
      </c>
      <c r="R114" s="117">
        <v>0</v>
      </c>
      <c r="S114" s="117">
        <v>0</v>
      </c>
      <c r="T114" s="117">
        <v>0</v>
      </c>
      <c r="U114" s="117">
        <v>0</v>
      </c>
      <c r="V114" s="117">
        <v>0</v>
      </c>
      <c r="W114" s="117">
        <v>0</v>
      </c>
      <c r="X114" s="117">
        <v>0</v>
      </c>
      <c r="Y114" s="117">
        <v>0</v>
      </c>
      <c r="Z114" s="117">
        <v>0</v>
      </c>
      <c r="AA114" s="117">
        <v>0</v>
      </c>
      <c r="AB114" s="117">
        <v>0</v>
      </c>
      <c r="AC114" s="117">
        <v>0</v>
      </c>
      <c r="AD114" s="117">
        <v>0</v>
      </c>
      <c r="AE114" s="117">
        <v>0</v>
      </c>
      <c r="AF114" s="117">
        <v>0</v>
      </c>
      <c r="AG114" s="117">
        <v>0</v>
      </c>
      <c r="AH114" s="117">
        <v>0</v>
      </c>
      <c r="AI114" s="117">
        <v>0</v>
      </c>
      <c r="AJ114" s="117">
        <v>0</v>
      </c>
      <c r="AK114" s="117">
        <v>0</v>
      </c>
      <c r="AL114" s="117">
        <v>0</v>
      </c>
      <c r="AM114" s="117">
        <v>0</v>
      </c>
      <c r="AN114" s="117">
        <v>0</v>
      </c>
      <c r="AO114" s="117">
        <v>0</v>
      </c>
      <c r="AP114" s="117">
        <v>0</v>
      </c>
      <c r="AQ114" s="117">
        <v>0</v>
      </c>
      <c r="AR114" s="117">
        <v>0</v>
      </c>
      <c r="AS114" s="117">
        <v>0</v>
      </c>
      <c r="AT114" s="117">
        <v>0</v>
      </c>
      <c r="AU114" s="117">
        <v>0</v>
      </c>
      <c r="AV114" s="117">
        <v>0</v>
      </c>
      <c r="AW114" s="117">
        <v>0</v>
      </c>
      <c r="AX114" s="117">
        <v>25.6</v>
      </c>
      <c r="AY114" s="117"/>
      <c r="AZ114" s="117"/>
      <c r="BA114" s="117"/>
      <c r="BB114" s="117"/>
      <c r="BC114" s="117"/>
      <c r="BD114" s="117"/>
      <c r="BE114" s="117">
        <v>0</v>
      </c>
      <c r="BF114" s="117">
        <v>0</v>
      </c>
      <c r="BG114" s="117">
        <v>0</v>
      </c>
      <c r="BH114" s="117">
        <v>0</v>
      </c>
      <c r="BI114" s="117">
        <v>0</v>
      </c>
      <c r="BJ114" s="117">
        <v>0</v>
      </c>
      <c r="BK114" s="117">
        <v>0</v>
      </c>
      <c r="BL114" s="117">
        <v>10.19</v>
      </c>
      <c r="BM114" s="117">
        <v>2.2418</v>
      </c>
      <c r="BN114" s="117">
        <v>0.22768034333333301</v>
      </c>
      <c r="BO114" s="117">
        <v>5.7967852999999998</v>
      </c>
      <c r="BP114" s="117">
        <v>1.9344012020777599</v>
      </c>
      <c r="BQ114" s="117">
        <v>20.390666845411101</v>
      </c>
      <c r="BR114" s="433">
        <v>33.071251111111074</v>
      </c>
      <c r="BS114" s="433">
        <v>7.2756752444444599</v>
      </c>
      <c r="BT114" s="433">
        <v>39.492511571216546</v>
      </c>
      <c r="BU114" s="433">
        <v>0</v>
      </c>
      <c r="BV114" s="433">
        <v>18.813242619577771</v>
      </c>
      <c r="BW114" s="433">
        <v>10.339787448062939</v>
      </c>
      <c r="BX114" s="433">
        <v>108.99246799441279</v>
      </c>
      <c r="BY114" s="117">
        <v>3.2827095945997402</v>
      </c>
      <c r="BZ114" s="117">
        <v>0</v>
      </c>
      <c r="CA114" s="117">
        <v>0</v>
      </c>
      <c r="CB114" s="117">
        <v>0</v>
      </c>
      <c r="CC114" s="117">
        <v>0</v>
      </c>
      <c r="CD114" s="117">
        <v>0</v>
      </c>
      <c r="CE114" s="117">
        <v>0</v>
      </c>
      <c r="CF114" s="117">
        <v>0</v>
      </c>
      <c r="CG114" s="117">
        <v>0</v>
      </c>
      <c r="CH114" s="117">
        <v>0</v>
      </c>
      <c r="CI114" s="117">
        <v>0</v>
      </c>
      <c r="CJ114" s="117">
        <v>0</v>
      </c>
      <c r="CK114" s="117">
        <v>0</v>
      </c>
      <c r="CL114" s="117">
        <v>0</v>
      </c>
      <c r="CM114" s="117">
        <v>0</v>
      </c>
      <c r="CN114" s="117">
        <v>0</v>
      </c>
      <c r="CO114" s="117">
        <v>0</v>
      </c>
      <c r="CP114" s="117">
        <v>0</v>
      </c>
      <c r="CQ114" s="117">
        <v>0</v>
      </c>
      <c r="CR114" s="117">
        <v>0</v>
      </c>
      <c r="CS114" s="117">
        <v>0</v>
      </c>
      <c r="CT114" s="117">
        <v>0</v>
      </c>
      <c r="CU114" s="117">
        <v>0</v>
      </c>
      <c r="CV114" s="117">
        <v>0</v>
      </c>
      <c r="CW114" s="117">
        <v>0</v>
      </c>
      <c r="CX114" s="117">
        <v>0</v>
      </c>
      <c r="CY114" s="117">
        <v>0</v>
      </c>
      <c r="CZ114" s="117">
        <v>0</v>
      </c>
      <c r="DA114" s="117">
        <v>0</v>
      </c>
      <c r="DB114" s="117">
        <v>0</v>
      </c>
      <c r="DC114" s="117">
        <v>0</v>
      </c>
      <c r="DD114" s="117">
        <v>0</v>
      </c>
      <c r="DE114" s="117">
        <v>0</v>
      </c>
      <c r="DF114" s="117">
        <v>0</v>
      </c>
      <c r="DG114" s="117">
        <v>0</v>
      </c>
      <c r="DH114" s="117">
        <v>0</v>
      </c>
      <c r="DI114" s="117">
        <v>0</v>
      </c>
      <c r="DJ114" s="117">
        <v>0</v>
      </c>
      <c r="DK114" s="117">
        <v>0</v>
      </c>
      <c r="DL114" s="117">
        <v>0</v>
      </c>
      <c r="DM114" s="117">
        <v>0</v>
      </c>
      <c r="DN114" s="117">
        <v>0</v>
      </c>
      <c r="DO114" s="117">
        <v>0</v>
      </c>
      <c r="DP114" s="117">
        <v>1.43</v>
      </c>
      <c r="DQ114" s="117">
        <v>0.31459999999999999</v>
      </c>
      <c r="DR114" s="117">
        <v>0.41320471400398501</v>
      </c>
      <c r="DS114" s="117">
        <v>0</v>
      </c>
      <c r="DT114" s="117">
        <v>0.81348410000000004</v>
      </c>
      <c r="DU114" s="117">
        <v>0.31142078059575801</v>
      </c>
      <c r="DV114" s="117">
        <v>3.2827095945997402</v>
      </c>
      <c r="DW114" s="433">
        <v>12.68</v>
      </c>
      <c r="DX114" s="433">
        <v>2.7896000000000001</v>
      </c>
      <c r="DY114" s="433">
        <v>0.87520861713749998</v>
      </c>
      <c r="DZ114" s="433">
        <v>0</v>
      </c>
      <c r="EA114" s="433">
        <v>7.2132715999999997</v>
      </c>
      <c r="EB114" s="433">
        <v>2.4691223875581798</v>
      </c>
      <c r="EC114" s="433">
        <v>26.027202604695699</v>
      </c>
      <c r="ED114" s="117">
        <v>0</v>
      </c>
      <c r="EE114" s="117">
        <v>0</v>
      </c>
      <c r="EF114" s="117">
        <v>0</v>
      </c>
      <c r="EG114" s="117">
        <v>0</v>
      </c>
      <c r="EH114" s="117">
        <v>0</v>
      </c>
      <c r="EI114" s="117">
        <v>0</v>
      </c>
      <c r="EJ114" s="117">
        <v>0</v>
      </c>
      <c r="EK114" s="117">
        <v>22.61</v>
      </c>
      <c r="EL114" s="117">
        <v>4.9741999999999997</v>
      </c>
      <c r="EM114" s="117">
        <v>1.56148798415</v>
      </c>
      <c r="EN114" s="117">
        <v>0</v>
      </c>
      <c r="EO114" s="117">
        <v>12.862150700000001</v>
      </c>
      <c r="EP114" s="117">
        <v>4.4028415724857597</v>
      </c>
      <c r="EQ114" s="117">
        <v>46.4106802566358</v>
      </c>
      <c r="ER114" s="117">
        <v>0</v>
      </c>
      <c r="ES114" s="117">
        <v>0</v>
      </c>
      <c r="ET114" s="117">
        <v>0</v>
      </c>
      <c r="EU114" s="117">
        <v>0</v>
      </c>
      <c r="EV114" s="117">
        <v>0</v>
      </c>
      <c r="EW114" s="117">
        <v>0</v>
      </c>
      <c r="EX114" s="117">
        <v>0</v>
      </c>
      <c r="EY114" s="117">
        <v>0</v>
      </c>
      <c r="EZ114" s="117">
        <v>0</v>
      </c>
      <c r="FA114" s="117">
        <v>0</v>
      </c>
      <c r="FB114" s="117">
        <v>0</v>
      </c>
      <c r="FC114" s="117">
        <v>0</v>
      </c>
      <c r="FD114" s="117">
        <v>0</v>
      </c>
      <c r="FE114" s="171">
        <v>73.875021875000002</v>
      </c>
      <c r="FF114" s="194">
        <f t="shared" si="27"/>
        <v>304.57874917075515</v>
      </c>
      <c r="FG114" s="195">
        <f t="shared" si="30"/>
        <v>0</v>
      </c>
      <c r="FH114" s="196">
        <f t="shared" si="31"/>
        <v>0</v>
      </c>
      <c r="FI114" s="202">
        <f t="shared" si="32"/>
        <v>365.49449900490617</v>
      </c>
      <c r="FJ114" s="203">
        <f t="shared" si="33"/>
        <v>0</v>
      </c>
      <c r="FK114" s="204">
        <f t="shared" si="34"/>
        <v>0</v>
      </c>
      <c r="FL114" s="214">
        <v>0.05</v>
      </c>
      <c r="FM114" s="211">
        <f t="shared" si="35"/>
        <v>18.274724950245311</v>
      </c>
      <c r="FN114" s="212">
        <f t="shared" si="36"/>
        <v>0</v>
      </c>
      <c r="FO114" s="213">
        <f t="shared" si="37"/>
        <v>0</v>
      </c>
      <c r="FP114" s="219">
        <f t="shared" si="38"/>
        <v>383.76922395515146</v>
      </c>
      <c r="FQ114" s="220">
        <f t="shared" si="39"/>
        <v>0</v>
      </c>
      <c r="FR114" s="223">
        <f t="shared" si="40"/>
        <v>0</v>
      </c>
      <c r="FS114" s="228">
        <f t="shared" si="41"/>
        <v>2.2260395821064467</v>
      </c>
      <c r="FT114" s="229"/>
      <c r="FU114" s="244">
        <f t="shared" si="42"/>
        <v>2.2260395821064467</v>
      </c>
      <c r="FV114" s="245">
        <f t="shared" si="43"/>
        <v>383.7692239551514</v>
      </c>
      <c r="FW114" s="252">
        <v>1.3998999999999999</v>
      </c>
      <c r="FX114" s="257"/>
      <c r="FY114" s="261">
        <f t="shared" si="44"/>
        <v>1.5901418544942116</v>
      </c>
      <c r="FZ114" s="253"/>
      <c r="GA114" s="92"/>
      <c r="GB114" s="68" t="s">
        <v>1379</v>
      </c>
      <c r="GC114" s="85" t="s">
        <v>2362</v>
      </c>
      <c r="GD114" s="85" t="str">
        <f t="shared" si="45"/>
        <v>№2/326 від 20.02.2019</v>
      </c>
      <c r="GE114" s="85" t="s">
        <v>2468</v>
      </c>
      <c r="GF114" s="431">
        <v>1</v>
      </c>
      <c r="GG114" s="431">
        <v>1</v>
      </c>
    </row>
    <row r="115" spans="1:189" ht="15" hidden="1" customHeight="1" x14ac:dyDescent="0.25">
      <c r="A115" s="607" t="s">
        <v>207</v>
      </c>
      <c r="B115" s="155">
        <v>1</v>
      </c>
      <c r="C115" s="141">
        <f t="shared" si="28"/>
        <v>128.6</v>
      </c>
      <c r="D115" s="168">
        <v>128.6</v>
      </c>
      <c r="E115" s="168">
        <v>0</v>
      </c>
      <c r="F115" s="234"/>
      <c r="G115" s="235">
        <v>0</v>
      </c>
      <c r="H115" s="162">
        <f t="shared" si="29"/>
        <v>25.61</v>
      </c>
      <c r="I115" s="117">
        <v>0</v>
      </c>
      <c r="J115" s="117">
        <v>0</v>
      </c>
      <c r="K115" s="117">
        <v>0</v>
      </c>
      <c r="L115" s="117">
        <v>0</v>
      </c>
      <c r="M115" s="117">
        <v>0</v>
      </c>
      <c r="N115" s="117">
        <v>0</v>
      </c>
      <c r="O115" s="117">
        <v>0</v>
      </c>
      <c r="P115" s="117">
        <v>0</v>
      </c>
      <c r="Q115" s="117">
        <v>0</v>
      </c>
      <c r="R115" s="117">
        <v>0</v>
      </c>
      <c r="S115" s="117">
        <v>0</v>
      </c>
      <c r="T115" s="117">
        <v>0</v>
      </c>
      <c r="U115" s="117">
        <v>0</v>
      </c>
      <c r="V115" s="117">
        <v>0</v>
      </c>
      <c r="W115" s="117">
        <v>0</v>
      </c>
      <c r="X115" s="117">
        <v>0</v>
      </c>
      <c r="Y115" s="117">
        <v>0</v>
      </c>
      <c r="Z115" s="117">
        <v>0</v>
      </c>
      <c r="AA115" s="117">
        <v>0</v>
      </c>
      <c r="AB115" s="117">
        <v>0</v>
      </c>
      <c r="AC115" s="117">
        <v>0</v>
      </c>
      <c r="AD115" s="117">
        <v>0</v>
      </c>
      <c r="AE115" s="117">
        <v>0</v>
      </c>
      <c r="AF115" s="117">
        <v>0</v>
      </c>
      <c r="AG115" s="117">
        <v>0</v>
      </c>
      <c r="AH115" s="117">
        <v>0</v>
      </c>
      <c r="AI115" s="117">
        <v>0</v>
      </c>
      <c r="AJ115" s="117">
        <v>0</v>
      </c>
      <c r="AK115" s="117">
        <v>0</v>
      </c>
      <c r="AL115" s="117">
        <v>0</v>
      </c>
      <c r="AM115" s="117">
        <v>0</v>
      </c>
      <c r="AN115" s="117">
        <v>0</v>
      </c>
      <c r="AO115" s="117">
        <v>0</v>
      </c>
      <c r="AP115" s="117">
        <v>0</v>
      </c>
      <c r="AQ115" s="117">
        <v>0</v>
      </c>
      <c r="AR115" s="117">
        <v>0</v>
      </c>
      <c r="AS115" s="117">
        <v>0</v>
      </c>
      <c r="AT115" s="117">
        <v>0</v>
      </c>
      <c r="AU115" s="117">
        <v>0</v>
      </c>
      <c r="AV115" s="117">
        <v>0</v>
      </c>
      <c r="AW115" s="117">
        <v>0</v>
      </c>
      <c r="AX115" s="117">
        <v>25.61</v>
      </c>
      <c r="AY115" s="117"/>
      <c r="AZ115" s="117"/>
      <c r="BA115" s="117"/>
      <c r="BB115" s="117"/>
      <c r="BC115" s="117"/>
      <c r="BD115" s="117"/>
      <c r="BE115" s="117">
        <v>0</v>
      </c>
      <c r="BF115" s="117">
        <v>0</v>
      </c>
      <c r="BG115" s="117">
        <v>0</v>
      </c>
      <c r="BH115" s="117">
        <v>0</v>
      </c>
      <c r="BI115" s="117">
        <v>0</v>
      </c>
      <c r="BJ115" s="117">
        <v>0</v>
      </c>
      <c r="BK115" s="117">
        <v>0</v>
      </c>
      <c r="BL115" s="117">
        <v>8.57</v>
      </c>
      <c r="BM115" s="117">
        <v>1.8854</v>
      </c>
      <c r="BN115" s="117">
        <v>0.21454197916666701</v>
      </c>
      <c r="BO115" s="117">
        <v>4.8752158999999997</v>
      </c>
      <c r="BP115" s="117">
        <v>1.6292879973154599</v>
      </c>
      <c r="BQ115" s="117">
        <v>17.174445876482199</v>
      </c>
      <c r="BR115" s="433">
        <v>31.72251444444424</v>
      </c>
      <c r="BS115" s="433">
        <v>6.9789531777777833</v>
      </c>
      <c r="BT115" s="433">
        <v>38.512280578683239</v>
      </c>
      <c r="BU115" s="433">
        <v>0</v>
      </c>
      <c r="BV115" s="433">
        <v>18.045986792011149</v>
      </c>
      <c r="BW115" s="433">
        <v>9.9841728246075903</v>
      </c>
      <c r="BX115" s="433">
        <v>105.243907817524</v>
      </c>
      <c r="BY115" s="117">
        <v>0</v>
      </c>
      <c r="BZ115" s="117">
        <v>0</v>
      </c>
      <c r="CA115" s="117">
        <v>0</v>
      </c>
      <c r="CB115" s="117">
        <v>0</v>
      </c>
      <c r="CC115" s="117">
        <v>0</v>
      </c>
      <c r="CD115" s="117">
        <v>0</v>
      </c>
      <c r="CE115" s="117">
        <v>0</v>
      </c>
      <c r="CF115" s="117">
        <v>0</v>
      </c>
      <c r="CG115" s="117">
        <v>0</v>
      </c>
      <c r="CH115" s="117">
        <v>0</v>
      </c>
      <c r="CI115" s="117">
        <v>0</v>
      </c>
      <c r="CJ115" s="117">
        <v>0</v>
      </c>
      <c r="CK115" s="117">
        <v>0</v>
      </c>
      <c r="CL115" s="117">
        <v>0</v>
      </c>
      <c r="CM115" s="117">
        <v>0</v>
      </c>
      <c r="CN115" s="117">
        <v>0</v>
      </c>
      <c r="CO115" s="117">
        <v>0</v>
      </c>
      <c r="CP115" s="117">
        <v>0</v>
      </c>
      <c r="CQ115" s="117">
        <v>0</v>
      </c>
      <c r="CR115" s="117">
        <v>0</v>
      </c>
      <c r="CS115" s="117">
        <v>0</v>
      </c>
      <c r="CT115" s="117">
        <v>0</v>
      </c>
      <c r="CU115" s="117">
        <v>0</v>
      </c>
      <c r="CV115" s="117">
        <v>0</v>
      </c>
      <c r="CW115" s="117">
        <v>0</v>
      </c>
      <c r="CX115" s="117">
        <v>0</v>
      </c>
      <c r="CY115" s="117">
        <v>0</v>
      </c>
      <c r="CZ115" s="117">
        <v>0</v>
      </c>
      <c r="DA115" s="117">
        <v>0</v>
      </c>
      <c r="DB115" s="117">
        <v>0</v>
      </c>
      <c r="DC115" s="117">
        <v>0</v>
      </c>
      <c r="DD115" s="117">
        <v>0</v>
      </c>
      <c r="DE115" s="117">
        <v>0</v>
      </c>
      <c r="DF115" s="117">
        <v>0</v>
      </c>
      <c r="DG115" s="117">
        <v>0</v>
      </c>
      <c r="DH115" s="117">
        <v>0</v>
      </c>
      <c r="DI115" s="117">
        <v>0</v>
      </c>
      <c r="DJ115" s="117">
        <v>0</v>
      </c>
      <c r="DK115" s="117">
        <v>0</v>
      </c>
      <c r="DL115" s="117">
        <v>0</v>
      </c>
      <c r="DM115" s="117">
        <v>0</v>
      </c>
      <c r="DN115" s="117">
        <v>0</v>
      </c>
      <c r="DO115" s="117">
        <v>0</v>
      </c>
      <c r="DP115" s="117">
        <v>0</v>
      </c>
      <c r="DQ115" s="117">
        <v>0</v>
      </c>
      <c r="DR115" s="117">
        <v>0</v>
      </c>
      <c r="DS115" s="117">
        <v>0</v>
      </c>
      <c r="DT115" s="117">
        <v>0</v>
      </c>
      <c r="DU115" s="117">
        <v>0</v>
      </c>
      <c r="DV115" s="117">
        <v>0</v>
      </c>
      <c r="DW115" s="117">
        <v>4.75</v>
      </c>
      <c r="DX115" s="117">
        <v>1.0449999999999999</v>
      </c>
      <c r="DY115" s="117">
        <v>0.32829524242500002</v>
      </c>
      <c r="DZ115" s="117">
        <v>0</v>
      </c>
      <c r="EA115" s="117">
        <v>2.7021324999999998</v>
      </c>
      <c r="EB115" s="117">
        <v>0.92499308168356398</v>
      </c>
      <c r="EC115" s="117">
        <v>9.7504208241085593</v>
      </c>
      <c r="ED115" s="117">
        <v>0</v>
      </c>
      <c r="EE115" s="117">
        <v>0</v>
      </c>
      <c r="EF115" s="117">
        <v>0</v>
      </c>
      <c r="EG115" s="117">
        <v>0</v>
      </c>
      <c r="EH115" s="117">
        <v>0</v>
      </c>
      <c r="EI115" s="117">
        <v>0</v>
      </c>
      <c r="EJ115" s="117">
        <v>0</v>
      </c>
      <c r="EK115" s="117">
        <v>4.24</v>
      </c>
      <c r="EL115" s="117">
        <v>0.93279999999999996</v>
      </c>
      <c r="EM115" s="117">
        <v>0.29296301902499999</v>
      </c>
      <c r="EN115" s="117">
        <v>0</v>
      </c>
      <c r="EO115" s="117">
        <v>2.4120088000000002</v>
      </c>
      <c r="EP115" s="117">
        <v>0.82566926435201005</v>
      </c>
      <c r="EQ115" s="117">
        <v>8.7034410833770099</v>
      </c>
      <c r="ER115" s="117">
        <v>0</v>
      </c>
      <c r="ES115" s="117">
        <v>0</v>
      </c>
      <c r="ET115" s="117">
        <v>0</v>
      </c>
      <c r="EU115" s="117">
        <v>0</v>
      </c>
      <c r="EV115" s="117">
        <v>0</v>
      </c>
      <c r="EW115" s="117">
        <v>0</v>
      </c>
      <c r="EX115" s="117">
        <v>0</v>
      </c>
      <c r="EY115" s="117">
        <v>0</v>
      </c>
      <c r="EZ115" s="117">
        <v>0</v>
      </c>
      <c r="FA115" s="117">
        <v>0</v>
      </c>
      <c r="FB115" s="117">
        <v>0</v>
      </c>
      <c r="FC115" s="117">
        <v>0</v>
      </c>
      <c r="FD115" s="117">
        <v>0</v>
      </c>
      <c r="FE115" s="171">
        <v>58.773695833333335</v>
      </c>
      <c r="FF115" s="194">
        <f t="shared" si="27"/>
        <v>225.25591143482509</v>
      </c>
      <c r="FG115" s="195">
        <f t="shared" si="30"/>
        <v>0</v>
      </c>
      <c r="FH115" s="196">
        <f t="shared" si="31"/>
        <v>0</v>
      </c>
      <c r="FI115" s="202">
        <f t="shared" si="32"/>
        <v>270.30709372179012</v>
      </c>
      <c r="FJ115" s="203">
        <f t="shared" si="33"/>
        <v>0</v>
      </c>
      <c r="FK115" s="204">
        <f t="shared" si="34"/>
        <v>0</v>
      </c>
      <c r="FL115" s="214">
        <v>0.05</v>
      </c>
      <c r="FM115" s="211">
        <f t="shared" si="35"/>
        <v>13.515354686089507</v>
      </c>
      <c r="FN115" s="212">
        <f t="shared" si="36"/>
        <v>0</v>
      </c>
      <c r="FO115" s="213">
        <f t="shared" si="37"/>
        <v>0</v>
      </c>
      <c r="FP115" s="219">
        <f t="shared" si="38"/>
        <v>283.82244840787962</v>
      </c>
      <c r="FQ115" s="220">
        <f t="shared" si="39"/>
        <v>0</v>
      </c>
      <c r="FR115" s="223">
        <f t="shared" si="40"/>
        <v>0</v>
      </c>
      <c r="FS115" s="228">
        <f t="shared" si="41"/>
        <v>2.2070174837315677</v>
      </c>
      <c r="FT115" s="229"/>
      <c r="FU115" s="244">
        <f t="shared" si="42"/>
        <v>2.2070174837315677</v>
      </c>
      <c r="FV115" s="245">
        <f t="shared" si="43"/>
        <v>283.82244840787962</v>
      </c>
      <c r="FW115" s="252">
        <v>1.5392999999999999</v>
      </c>
      <c r="FX115" s="257"/>
      <c r="FY115" s="261">
        <f t="shared" si="44"/>
        <v>1.4337799543503982</v>
      </c>
      <c r="FZ115" s="253"/>
      <c r="GA115" s="92"/>
      <c r="GB115" s="68" t="s">
        <v>1381</v>
      </c>
      <c r="GC115" s="85" t="s">
        <v>2362</v>
      </c>
      <c r="GD115" s="85" t="str">
        <f t="shared" si="45"/>
        <v>№2/330 від 20.02.2019</v>
      </c>
      <c r="GE115" s="85" t="s">
        <v>2469</v>
      </c>
      <c r="GF115" s="431">
        <v>1</v>
      </c>
      <c r="GG115" s="431">
        <v>2</v>
      </c>
    </row>
    <row r="116" spans="1:189" ht="15" hidden="1" customHeight="1" x14ac:dyDescent="0.25">
      <c r="A116" s="66" t="s">
        <v>208</v>
      </c>
      <c r="B116" s="155">
        <v>1</v>
      </c>
      <c r="C116" s="141">
        <f t="shared" si="28"/>
        <v>252.8</v>
      </c>
      <c r="D116" s="168">
        <v>252.8</v>
      </c>
      <c r="E116" s="168">
        <v>0</v>
      </c>
      <c r="F116" s="234"/>
      <c r="G116" s="235">
        <v>0</v>
      </c>
      <c r="H116" s="162">
        <f t="shared" si="29"/>
        <v>11.84</v>
      </c>
      <c r="I116" s="117">
        <v>0</v>
      </c>
      <c r="J116" s="117">
        <v>0</v>
      </c>
      <c r="K116" s="117">
        <v>0</v>
      </c>
      <c r="L116" s="117">
        <v>0</v>
      </c>
      <c r="M116" s="117">
        <v>0</v>
      </c>
      <c r="N116" s="117">
        <v>0</v>
      </c>
      <c r="O116" s="117">
        <v>0</v>
      </c>
      <c r="P116" s="117">
        <v>0</v>
      </c>
      <c r="Q116" s="117">
        <v>0</v>
      </c>
      <c r="R116" s="117">
        <v>0</v>
      </c>
      <c r="S116" s="117">
        <v>0</v>
      </c>
      <c r="T116" s="117">
        <v>0</v>
      </c>
      <c r="U116" s="117">
        <v>0</v>
      </c>
      <c r="V116" s="117">
        <v>0</v>
      </c>
      <c r="W116" s="117">
        <v>0</v>
      </c>
      <c r="X116" s="117">
        <v>0</v>
      </c>
      <c r="Y116" s="117">
        <v>0</v>
      </c>
      <c r="Z116" s="117">
        <v>0</v>
      </c>
      <c r="AA116" s="117">
        <v>0</v>
      </c>
      <c r="AB116" s="117">
        <v>0</v>
      </c>
      <c r="AC116" s="117">
        <v>0</v>
      </c>
      <c r="AD116" s="117">
        <v>0</v>
      </c>
      <c r="AE116" s="117">
        <v>0</v>
      </c>
      <c r="AF116" s="117">
        <v>0</v>
      </c>
      <c r="AG116" s="117">
        <v>0</v>
      </c>
      <c r="AH116" s="117">
        <v>0</v>
      </c>
      <c r="AI116" s="117">
        <v>0</v>
      </c>
      <c r="AJ116" s="117">
        <v>0</v>
      </c>
      <c r="AK116" s="117">
        <v>0</v>
      </c>
      <c r="AL116" s="117">
        <v>0</v>
      </c>
      <c r="AM116" s="117">
        <v>0</v>
      </c>
      <c r="AN116" s="117">
        <v>0</v>
      </c>
      <c r="AO116" s="117">
        <v>0</v>
      </c>
      <c r="AP116" s="117">
        <v>0</v>
      </c>
      <c r="AQ116" s="117">
        <v>0</v>
      </c>
      <c r="AR116" s="117">
        <v>0</v>
      </c>
      <c r="AS116" s="117">
        <v>0</v>
      </c>
      <c r="AT116" s="117">
        <v>0</v>
      </c>
      <c r="AU116" s="117">
        <v>0</v>
      </c>
      <c r="AV116" s="117">
        <v>0</v>
      </c>
      <c r="AW116" s="117">
        <v>0</v>
      </c>
      <c r="AX116" s="117">
        <v>11.84</v>
      </c>
      <c r="AY116" s="117"/>
      <c r="AZ116" s="117"/>
      <c r="BA116" s="117"/>
      <c r="BB116" s="117"/>
      <c r="BC116" s="117"/>
      <c r="BD116" s="117"/>
      <c r="BE116" s="117">
        <v>0</v>
      </c>
      <c r="BF116" s="117">
        <v>0</v>
      </c>
      <c r="BG116" s="117">
        <v>0</v>
      </c>
      <c r="BH116" s="117">
        <v>0</v>
      </c>
      <c r="BI116" s="117">
        <v>0</v>
      </c>
      <c r="BJ116" s="117">
        <v>0</v>
      </c>
      <c r="BK116" s="117">
        <v>0</v>
      </c>
      <c r="BL116" s="117">
        <v>14.4</v>
      </c>
      <c r="BM116" s="117">
        <v>3.1680000000000001</v>
      </c>
      <c r="BN116" s="117">
        <v>0.32919915833333302</v>
      </c>
      <c r="BO116" s="117">
        <v>8.1917279999999995</v>
      </c>
      <c r="BP116" s="117">
        <v>2.73438045546491</v>
      </c>
      <c r="BQ116" s="117">
        <v>28.8233076137982</v>
      </c>
      <c r="BR116" s="117">
        <v>77.105533333333199</v>
      </c>
      <c r="BS116" s="117">
        <v>16.963217333333301</v>
      </c>
      <c r="BT116" s="117">
        <v>98.803615230225006</v>
      </c>
      <c r="BU116" s="117">
        <v>0</v>
      </c>
      <c r="BV116" s="117">
        <v>43.863024747333299</v>
      </c>
      <c r="BW116" s="117">
        <v>24.812236293421201</v>
      </c>
      <c r="BX116" s="117">
        <v>261.54762693764599</v>
      </c>
      <c r="BY116" s="117">
        <v>4.7765845971079797</v>
      </c>
      <c r="BZ116" s="117">
        <v>0</v>
      </c>
      <c r="CA116" s="117">
        <v>0</v>
      </c>
      <c r="CB116" s="117">
        <v>0</v>
      </c>
      <c r="CC116" s="117">
        <v>0</v>
      </c>
      <c r="CD116" s="117">
        <v>0</v>
      </c>
      <c r="CE116" s="117">
        <v>0</v>
      </c>
      <c r="CF116" s="117">
        <v>0</v>
      </c>
      <c r="CG116" s="117">
        <v>0</v>
      </c>
      <c r="CH116" s="117">
        <v>0</v>
      </c>
      <c r="CI116" s="117">
        <v>0</v>
      </c>
      <c r="CJ116" s="117">
        <v>0</v>
      </c>
      <c r="CK116" s="117">
        <v>0</v>
      </c>
      <c r="CL116" s="117">
        <v>0</v>
      </c>
      <c r="CM116" s="117">
        <v>0</v>
      </c>
      <c r="CN116" s="117">
        <v>0</v>
      </c>
      <c r="CO116" s="117">
        <v>0</v>
      </c>
      <c r="CP116" s="117">
        <v>0</v>
      </c>
      <c r="CQ116" s="117">
        <v>0</v>
      </c>
      <c r="CR116" s="117">
        <v>0</v>
      </c>
      <c r="CS116" s="117">
        <v>0</v>
      </c>
      <c r="CT116" s="117">
        <v>0</v>
      </c>
      <c r="CU116" s="117">
        <v>0</v>
      </c>
      <c r="CV116" s="117">
        <v>0</v>
      </c>
      <c r="CW116" s="117">
        <v>0</v>
      </c>
      <c r="CX116" s="117">
        <v>0</v>
      </c>
      <c r="CY116" s="117">
        <v>0</v>
      </c>
      <c r="CZ116" s="117">
        <v>0</v>
      </c>
      <c r="DA116" s="117">
        <v>0</v>
      </c>
      <c r="DB116" s="117">
        <v>0</v>
      </c>
      <c r="DC116" s="117">
        <v>0</v>
      </c>
      <c r="DD116" s="117">
        <v>0</v>
      </c>
      <c r="DE116" s="117">
        <v>0</v>
      </c>
      <c r="DF116" s="117">
        <v>0</v>
      </c>
      <c r="DG116" s="117">
        <v>0</v>
      </c>
      <c r="DH116" s="117">
        <v>0</v>
      </c>
      <c r="DI116" s="117">
        <v>0</v>
      </c>
      <c r="DJ116" s="117">
        <v>0</v>
      </c>
      <c r="DK116" s="117">
        <v>0</v>
      </c>
      <c r="DL116" s="117">
        <v>0</v>
      </c>
      <c r="DM116" s="117">
        <v>0</v>
      </c>
      <c r="DN116" s="117">
        <v>0</v>
      </c>
      <c r="DO116" s="117">
        <v>0</v>
      </c>
      <c r="DP116" s="117">
        <v>2.08</v>
      </c>
      <c r="DQ116" s="117">
        <v>0.45760000000000001</v>
      </c>
      <c r="DR116" s="117">
        <v>0.60259479053591303</v>
      </c>
      <c r="DS116" s="117">
        <v>0</v>
      </c>
      <c r="DT116" s="117">
        <v>1.1832495999999999</v>
      </c>
      <c r="DU116" s="117">
        <v>0.45314020657206899</v>
      </c>
      <c r="DV116" s="117">
        <v>4.7765845971079797</v>
      </c>
      <c r="DW116" s="117">
        <v>0</v>
      </c>
      <c r="DX116" s="117">
        <v>0</v>
      </c>
      <c r="DY116" s="117">
        <v>0</v>
      </c>
      <c r="DZ116" s="117">
        <v>0</v>
      </c>
      <c r="EA116" s="117">
        <v>0</v>
      </c>
      <c r="EB116" s="117">
        <v>0</v>
      </c>
      <c r="EC116" s="117">
        <v>0</v>
      </c>
      <c r="ED116" s="117">
        <v>0</v>
      </c>
      <c r="EE116" s="117">
        <v>0</v>
      </c>
      <c r="EF116" s="117">
        <v>0</v>
      </c>
      <c r="EG116" s="117">
        <v>0</v>
      </c>
      <c r="EH116" s="117">
        <v>0</v>
      </c>
      <c r="EI116" s="117">
        <v>0</v>
      </c>
      <c r="EJ116" s="117">
        <v>0</v>
      </c>
      <c r="EK116" s="117">
        <v>0</v>
      </c>
      <c r="EL116" s="117">
        <v>0</v>
      </c>
      <c r="EM116" s="117">
        <v>0</v>
      </c>
      <c r="EN116" s="117">
        <v>0</v>
      </c>
      <c r="EO116" s="117">
        <v>0</v>
      </c>
      <c r="EP116" s="117">
        <v>0</v>
      </c>
      <c r="EQ116" s="117">
        <v>0</v>
      </c>
      <c r="ER116" s="117">
        <v>0</v>
      </c>
      <c r="ES116" s="117">
        <v>0</v>
      </c>
      <c r="ET116" s="117">
        <v>0</v>
      </c>
      <c r="EU116" s="117">
        <v>0</v>
      </c>
      <c r="EV116" s="117">
        <v>0</v>
      </c>
      <c r="EW116" s="117">
        <v>0</v>
      </c>
      <c r="EX116" s="117">
        <v>0</v>
      </c>
      <c r="EY116" s="117">
        <v>0</v>
      </c>
      <c r="EZ116" s="117">
        <v>0</v>
      </c>
      <c r="FA116" s="117">
        <v>0</v>
      </c>
      <c r="FB116" s="117">
        <v>0</v>
      </c>
      <c r="FC116" s="117">
        <v>0</v>
      </c>
      <c r="FD116" s="117">
        <v>0</v>
      </c>
      <c r="FE116" s="171">
        <v>67.389206250000001</v>
      </c>
      <c r="FF116" s="194">
        <f t="shared" si="27"/>
        <v>374.37672539855214</v>
      </c>
      <c r="FG116" s="195">
        <f t="shared" si="30"/>
        <v>0</v>
      </c>
      <c r="FH116" s="196">
        <f t="shared" si="31"/>
        <v>0</v>
      </c>
      <c r="FI116" s="202">
        <f t="shared" si="32"/>
        <v>449.25207047826257</v>
      </c>
      <c r="FJ116" s="203">
        <f t="shared" si="33"/>
        <v>0</v>
      </c>
      <c r="FK116" s="204">
        <f t="shared" si="34"/>
        <v>0</v>
      </c>
      <c r="FL116" s="214">
        <v>0.05</v>
      </c>
      <c r="FM116" s="211">
        <f t="shared" si="35"/>
        <v>22.462603523913131</v>
      </c>
      <c r="FN116" s="212">
        <f t="shared" si="36"/>
        <v>0</v>
      </c>
      <c r="FO116" s="213">
        <f t="shared" si="37"/>
        <v>0</v>
      </c>
      <c r="FP116" s="219">
        <f t="shared" si="38"/>
        <v>471.71467400217568</v>
      </c>
      <c r="FQ116" s="220">
        <f t="shared" si="39"/>
        <v>0</v>
      </c>
      <c r="FR116" s="223">
        <f t="shared" si="40"/>
        <v>0</v>
      </c>
      <c r="FS116" s="228">
        <f t="shared" si="41"/>
        <v>1.8659599446288595</v>
      </c>
      <c r="FT116" s="229"/>
      <c r="FU116" s="244">
        <f t="shared" si="42"/>
        <v>1.8659599446288595</v>
      </c>
      <c r="FV116" s="245">
        <f t="shared" si="43"/>
        <v>471.71467400217568</v>
      </c>
      <c r="FW116" s="252">
        <v>1.5212000000000001</v>
      </c>
      <c r="FX116" s="257"/>
      <c r="FY116" s="261">
        <f t="shared" si="44"/>
        <v>1.2266368292327501</v>
      </c>
      <c r="FZ116" s="253"/>
      <c r="GA116" s="92"/>
      <c r="GB116" s="68" t="s">
        <v>1382</v>
      </c>
      <c r="GC116" s="85" t="s">
        <v>2362</v>
      </c>
      <c r="GD116" s="85" t="str">
        <f t="shared" si="45"/>
        <v>№2/331 від 20.02.2019</v>
      </c>
      <c r="GE116" s="85" t="s">
        <v>2470</v>
      </c>
      <c r="GF116" s="431">
        <v>1</v>
      </c>
      <c r="GG116" s="431">
        <v>1</v>
      </c>
    </row>
    <row r="117" spans="1:189" ht="15" hidden="1" customHeight="1" x14ac:dyDescent="0.25">
      <c r="A117" s="66" t="s">
        <v>209</v>
      </c>
      <c r="B117" s="155">
        <v>1</v>
      </c>
      <c r="C117" s="141">
        <f t="shared" si="28"/>
        <v>126.2</v>
      </c>
      <c r="D117" s="168">
        <v>126.2</v>
      </c>
      <c r="E117" s="168">
        <v>0</v>
      </c>
      <c r="F117" s="234"/>
      <c r="G117" s="235">
        <v>0</v>
      </c>
      <c r="H117" s="162">
        <f t="shared" si="29"/>
        <v>11.84</v>
      </c>
      <c r="I117" s="117">
        <v>0</v>
      </c>
      <c r="J117" s="117">
        <v>0</v>
      </c>
      <c r="K117" s="117">
        <v>0</v>
      </c>
      <c r="L117" s="117">
        <v>0</v>
      </c>
      <c r="M117" s="117">
        <v>0</v>
      </c>
      <c r="N117" s="117">
        <v>0</v>
      </c>
      <c r="O117" s="117">
        <v>0</v>
      </c>
      <c r="P117" s="117">
        <v>0</v>
      </c>
      <c r="Q117" s="117">
        <v>0</v>
      </c>
      <c r="R117" s="117">
        <v>0</v>
      </c>
      <c r="S117" s="117">
        <v>0</v>
      </c>
      <c r="T117" s="117">
        <v>0</v>
      </c>
      <c r="U117" s="117">
        <v>0</v>
      </c>
      <c r="V117" s="117">
        <v>0</v>
      </c>
      <c r="W117" s="117">
        <v>0</v>
      </c>
      <c r="X117" s="117">
        <v>0</v>
      </c>
      <c r="Y117" s="117">
        <v>0</v>
      </c>
      <c r="Z117" s="117">
        <v>0</v>
      </c>
      <c r="AA117" s="117">
        <v>0</v>
      </c>
      <c r="AB117" s="117">
        <v>0</v>
      </c>
      <c r="AC117" s="117">
        <v>0</v>
      </c>
      <c r="AD117" s="117">
        <v>0</v>
      </c>
      <c r="AE117" s="117">
        <v>0</v>
      </c>
      <c r="AF117" s="117">
        <v>0</v>
      </c>
      <c r="AG117" s="117">
        <v>0</v>
      </c>
      <c r="AH117" s="117">
        <v>0</v>
      </c>
      <c r="AI117" s="117">
        <v>0</v>
      </c>
      <c r="AJ117" s="117">
        <v>0</v>
      </c>
      <c r="AK117" s="117">
        <v>0</v>
      </c>
      <c r="AL117" s="117">
        <v>0</v>
      </c>
      <c r="AM117" s="117">
        <v>0</v>
      </c>
      <c r="AN117" s="117">
        <v>0</v>
      </c>
      <c r="AO117" s="117">
        <v>0</v>
      </c>
      <c r="AP117" s="117">
        <v>0</v>
      </c>
      <c r="AQ117" s="117">
        <v>0</v>
      </c>
      <c r="AR117" s="117">
        <v>0</v>
      </c>
      <c r="AS117" s="117">
        <v>0</v>
      </c>
      <c r="AT117" s="117">
        <v>0</v>
      </c>
      <c r="AU117" s="117">
        <v>0</v>
      </c>
      <c r="AV117" s="117">
        <v>0</v>
      </c>
      <c r="AW117" s="117">
        <v>0</v>
      </c>
      <c r="AX117" s="117">
        <v>11.84</v>
      </c>
      <c r="AY117" s="117"/>
      <c r="AZ117" s="117"/>
      <c r="BA117" s="117"/>
      <c r="BB117" s="117"/>
      <c r="BC117" s="117"/>
      <c r="BD117" s="117"/>
      <c r="BE117" s="117">
        <v>0</v>
      </c>
      <c r="BF117" s="117">
        <v>0</v>
      </c>
      <c r="BG117" s="117">
        <v>0</v>
      </c>
      <c r="BH117" s="117">
        <v>0</v>
      </c>
      <c r="BI117" s="117">
        <v>0</v>
      </c>
      <c r="BJ117" s="117">
        <v>0</v>
      </c>
      <c r="BK117" s="117">
        <v>0</v>
      </c>
      <c r="BL117" s="117">
        <v>8.31</v>
      </c>
      <c r="BM117" s="117">
        <v>1.8282</v>
      </c>
      <c r="BN117" s="117">
        <v>0.193317403333333</v>
      </c>
      <c r="BO117" s="117">
        <v>4.7273097000000002</v>
      </c>
      <c r="BP117" s="117">
        <v>1.5783156687003601</v>
      </c>
      <c r="BQ117" s="117">
        <v>16.637142772033702</v>
      </c>
      <c r="BR117" s="117">
        <v>38.675022222222516</v>
      </c>
      <c r="BS117" s="117">
        <v>8.5085048888888792</v>
      </c>
      <c r="BT117" s="117">
        <v>49.689602742833301</v>
      </c>
      <c r="BU117" s="117">
        <v>0</v>
      </c>
      <c r="BV117" s="117">
        <v>22.001059891555499</v>
      </c>
      <c r="BW117" s="117">
        <v>12.459203827225799</v>
      </c>
      <c r="BX117" s="117">
        <v>131.33339357272601</v>
      </c>
      <c r="BY117" s="117">
        <v>2.5946994055904899</v>
      </c>
      <c r="BZ117" s="117">
        <v>0</v>
      </c>
      <c r="CA117" s="117">
        <v>0</v>
      </c>
      <c r="CB117" s="117">
        <v>0</v>
      </c>
      <c r="CC117" s="117">
        <v>0</v>
      </c>
      <c r="CD117" s="117">
        <v>0</v>
      </c>
      <c r="CE117" s="117">
        <v>0</v>
      </c>
      <c r="CF117" s="117">
        <v>0</v>
      </c>
      <c r="CG117" s="117">
        <v>0</v>
      </c>
      <c r="CH117" s="117">
        <v>0</v>
      </c>
      <c r="CI117" s="117">
        <v>0</v>
      </c>
      <c r="CJ117" s="117">
        <v>0</v>
      </c>
      <c r="CK117" s="117">
        <v>0</v>
      </c>
      <c r="CL117" s="117">
        <v>0</v>
      </c>
      <c r="CM117" s="117">
        <v>0</v>
      </c>
      <c r="CN117" s="117">
        <v>0</v>
      </c>
      <c r="CO117" s="117">
        <v>0</v>
      </c>
      <c r="CP117" s="117">
        <v>0</v>
      </c>
      <c r="CQ117" s="117">
        <v>0</v>
      </c>
      <c r="CR117" s="117">
        <v>0</v>
      </c>
      <c r="CS117" s="117">
        <v>0</v>
      </c>
      <c r="CT117" s="117">
        <v>0</v>
      </c>
      <c r="CU117" s="117">
        <v>0</v>
      </c>
      <c r="CV117" s="117">
        <v>0</v>
      </c>
      <c r="CW117" s="117">
        <v>0</v>
      </c>
      <c r="CX117" s="117">
        <v>0</v>
      </c>
      <c r="CY117" s="117">
        <v>0</v>
      </c>
      <c r="CZ117" s="117">
        <v>0</v>
      </c>
      <c r="DA117" s="117">
        <v>0</v>
      </c>
      <c r="DB117" s="117">
        <v>0</v>
      </c>
      <c r="DC117" s="117">
        <v>0</v>
      </c>
      <c r="DD117" s="117">
        <v>0</v>
      </c>
      <c r="DE117" s="117">
        <v>0</v>
      </c>
      <c r="DF117" s="117">
        <v>0</v>
      </c>
      <c r="DG117" s="117">
        <v>0</v>
      </c>
      <c r="DH117" s="117">
        <v>0</v>
      </c>
      <c r="DI117" s="117">
        <v>0</v>
      </c>
      <c r="DJ117" s="117">
        <v>0</v>
      </c>
      <c r="DK117" s="117">
        <v>0</v>
      </c>
      <c r="DL117" s="117">
        <v>0</v>
      </c>
      <c r="DM117" s="117">
        <v>0</v>
      </c>
      <c r="DN117" s="117">
        <v>0</v>
      </c>
      <c r="DO117" s="117">
        <v>0</v>
      </c>
      <c r="DP117" s="117">
        <v>1.1299999999999999</v>
      </c>
      <c r="DQ117" s="117">
        <v>0.24859999999999999</v>
      </c>
      <c r="DR117" s="117">
        <v>0.327124981199925</v>
      </c>
      <c r="DS117" s="117">
        <v>0</v>
      </c>
      <c r="DT117" s="117">
        <v>0.64282309999999998</v>
      </c>
      <c r="DU117" s="117">
        <v>0.246151324390564</v>
      </c>
      <c r="DV117" s="117">
        <v>2.5946994055904899</v>
      </c>
      <c r="DW117" s="117">
        <v>0</v>
      </c>
      <c r="DX117" s="117">
        <v>0</v>
      </c>
      <c r="DY117" s="117">
        <v>0</v>
      </c>
      <c r="DZ117" s="117">
        <v>0</v>
      </c>
      <c r="EA117" s="117">
        <v>0</v>
      </c>
      <c r="EB117" s="117">
        <v>0</v>
      </c>
      <c r="EC117" s="117">
        <v>0</v>
      </c>
      <c r="ED117" s="117">
        <v>0</v>
      </c>
      <c r="EE117" s="117">
        <v>0</v>
      </c>
      <c r="EF117" s="117">
        <v>0</v>
      </c>
      <c r="EG117" s="117">
        <v>0</v>
      </c>
      <c r="EH117" s="117">
        <v>0</v>
      </c>
      <c r="EI117" s="117">
        <v>0</v>
      </c>
      <c r="EJ117" s="117">
        <v>0</v>
      </c>
      <c r="EK117" s="117">
        <v>0</v>
      </c>
      <c r="EL117" s="117">
        <v>0</v>
      </c>
      <c r="EM117" s="117">
        <v>0</v>
      </c>
      <c r="EN117" s="117">
        <v>0</v>
      </c>
      <c r="EO117" s="117">
        <v>0</v>
      </c>
      <c r="EP117" s="117">
        <v>0</v>
      </c>
      <c r="EQ117" s="117">
        <v>0</v>
      </c>
      <c r="ER117" s="117">
        <v>0</v>
      </c>
      <c r="ES117" s="117">
        <v>0</v>
      </c>
      <c r="ET117" s="117">
        <v>0</v>
      </c>
      <c r="EU117" s="117">
        <v>0</v>
      </c>
      <c r="EV117" s="117">
        <v>0</v>
      </c>
      <c r="EW117" s="117">
        <v>0</v>
      </c>
      <c r="EX117" s="117">
        <v>0</v>
      </c>
      <c r="EY117" s="117">
        <v>0</v>
      </c>
      <c r="EZ117" s="117">
        <v>0</v>
      </c>
      <c r="FA117" s="117">
        <v>0</v>
      </c>
      <c r="FB117" s="117">
        <v>0</v>
      </c>
      <c r="FC117" s="117">
        <v>0</v>
      </c>
      <c r="FD117" s="117">
        <v>0</v>
      </c>
      <c r="FE117" s="171">
        <v>70.711209374999996</v>
      </c>
      <c r="FF117" s="194">
        <f t="shared" si="27"/>
        <v>233.1164451253502</v>
      </c>
      <c r="FG117" s="195">
        <f t="shared" si="30"/>
        <v>0</v>
      </c>
      <c r="FH117" s="196">
        <f t="shared" si="31"/>
        <v>0</v>
      </c>
      <c r="FI117" s="202">
        <f t="shared" si="32"/>
        <v>279.73973415042025</v>
      </c>
      <c r="FJ117" s="203">
        <f t="shared" si="33"/>
        <v>0</v>
      </c>
      <c r="FK117" s="204">
        <f t="shared" si="34"/>
        <v>0</v>
      </c>
      <c r="FL117" s="214">
        <v>0.05</v>
      </c>
      <c r="FM117" s="211">
        <f t="shared" si="35"/>
        <v>13.986986707521012</v>
      </c>
      <c r="FN117" s="212">
        <f t="shared" si="36"/>
        <v>0</v>
      </c>
      <c r="FO117" s="213">
        <f t="shared" si="37"/>
        <v>0</v>
      </c>
      <c r="FP117" s="219">
        <f t="shared" si="38"/>
        <v>293.72672085794125</v>
      </c>
      <c r="FQ117" s="220">
        <f t="shared" si="39"/>
        <v>0</v>
      </c>
      <c r="FR117" s="223">
        <f t="shared" si="40"/>
        <v>0</v>
      </c>
      <c r="FS117" s="228">
        <f t="shared" si="41"/>
        <v>2.3274700543418483</v>
      </c>
      <c r="FT117" s="229"/>
      <c r="FU117" s="244">
        <f t="shared" si="42"/>
        <v>2.3274700543418483</v>
      </c>
      <c r="FV117" s="245">
        <f t="shared" si="43"/>
        <v>293.72672085794125</v>
      </c>
      <c r="FW117" s="252">
        <v>1.4992000000000001</v>
      </c>
      <c r="FX117" s="257"/>
      <c r="FY117" s="261">
        <f t="shared" si="44"/>
        <v>1.5524746893955763</v>
      </c>
      <c r="FZ117" s="253"/>
      <c r="GA117" s="92"/>
      <c r="GB117" s="68" t="s">
        <v>1383</v>
      </c>
      <c r="GC117" s="85" t="s">
        <v>2362</v>
      </c>
      <c r="GD117" s="85" t="str">
        <f t="shared" si="45"/>
        <v>№2/332 від 20.02.2019</v>
      </c>
      <c r="GE117" s="85" t="s">
        <v>2471</v>
      </c>
      <c r="GF117" s="431">
        <v>1</v>
      </c>
      <c r="GG117" s="431">
        <v>1</v>
      </c>
    </row>
    <row r="118" spans="1:189" ht="15" hidden="1" customHeight="1" x14ac:dyDescent="0.25">
      <c r="A118" s="66" t="s">
        <v>38</v>
      </c>
      <c r="B118" s="155">
        <v>1</v>
      </c>
      <c r="C118" s="141">
        <f t="shared" si="28"/>
        <v>152.6</v>
      </c>
      <c r="D118" s="168">
        <v>152.6</v>
      </c>
      <c r="E118" s="168">
        <v>0</v>
      </c>
      <c r="F118" s="234"/>
      <c r="G118" s="235">
        <v>0</v>
      </c>
      <c r="H118" s="162">
        <f t="shared" si="29"/>
        <v>13.08</v>
      </c>
      <c r="I118" s="117">
        <v>0</v>
      </c>
      <c r="J118" s="117">
        <v>0</v>
      </c>
      <c r="K118" s="117">
        <v>0</v>
      </c>
      <c r="L118" s="117">
        <v>0</v>
      </c>
      <c r="M118" s="117">
        <v>0</v>
      </c>
      <c r="N118" s="117">
        <v>0</v>
      </c>
      <c r="O118" s="117">
        <v>0</v>
      </c>
      <c r="P118" s="117">
        <v>0</v>
      </c>
      <c r="Q118" s="117">
        <v>0</v>
      </c>
      <c r="R118" s="117">
        <v>0</v>
      </c>
      <c r="S118" s="117">
        <v>0</v>
      </c>
      <c r="T118" s="117">
        <v>0</v>
      </c>
      <c r="U118" s="117">
        <v>0</v>
      </c>
      <c r="V118" s="117">
        <v>0</v>
      </c>
      <c r="W118" s="117">
        <v>0</v>
      </c>
      <c r="X118" s="117">
        <v>0</v>
      </c>
      <c r="Y118" s="117">
        <v>0</v>
      </c>
      <c r="Z118" s="117">
        <v>0</v>
      </c>
      <c r="AA118" s="117">
        <v>0</v>
      </c>
      <c r="AB118" s="117">
        <v>0</v>
      </c>
      <c r="AC118" s="117">
        <v>0</v>
      </c>
      <c r="AD118" s="117">
        <v>0</v>
      </c>
      <c r="AE118" s="117">
        <v>0</v>
      </c>
      <c r="AF118" s="117">
        <v>0</v>
      </c>
      <c r="AG118" s="117">
        <v>0</v>
      </c>
      <c r="AH118" s="117">
        <v>0</v>
      </c>
      <c r="AI118" s="117">
        <v>0</v>
      </c>
      <c r="AJ118" s="117">
        <v>0</v>
      </c>
      <c r="AK118" s="117">
        <v>0</v>
      </c>
      <c r="AL118" s="117">
        <v>0</v>
      </c>
      <c r="AM118" s="117">
        <v>0</v>
      </c>
      <c r="AN118" s="117">
        <v>0</v>
      </c>
      <c r="AO118" s="117">
        <v>0</v>
      </c>
      <c r="AP118" s="117">
        <v>0</v>
      </c>
      <c r="AQ118" s="117">
        <v>0</v>
      </c>
      <c r="AR118" s="117">
        <v>0</v>
      </c>
      <c r="AS118" s="117">
        <v>0</v>
      </c>
      <c r="AT118" s="117">
        <v>0</v>
      </c>
      <c r="AU118" s="117">
        <v>0</v>
      </c>
      <c r="AV118" s="117">
        <v>0</v>
      </c>
      <c r="AW118" s="117">
        <v>0</v>
      </c>
      <c r="AX118" s="117">
        <v>13.08</v>
      </c>
      <c r="AY118" s="117"/>
      <c r="AZ118" s="117"/>
      <c r="BA118" s="117"/>
      <c r="BB118" s="117"/>
      <c r="BC118" s="117"/>
      <c r="BD118" s="117"/>
      <c r="BE118" s="117">
        <v>0</v>
      </c>
      <c r="BF118" s="117">
        <v>0</v>
      </c>
      <c r="BG118" s="117">
        <v>0</v>
      </c>
      <c r="BH118" s="117">
        <v>0</v>
      </c>
      <c r="BI118" s="117">
        <v>0</v>
      </c>
      <c r="BJ118" s="117">
        <v>0</v>
      </c>
      <c r="BK118" s="117">
        <v>0</v>
      </c>
      <c r="BL118" s="117">
        <v>3.21</v>
      </c>
      <c r="BM118" s="117">
        <v>0.70620000000000005</v>
      </c>
      <c r="BN118" s="117">
        <v>7.7581048333333305E-2</v>
      </c>
      <c r="BO118" s="117">
        <v>1.8260727000000001</v>
      </c>
      <c r="BP118" s="117">
        <v>0.60997887136281603</v>
      </c>
      <c r="BQ118" s="117">
        <v>6.4298326196961497</v>
      </c>
      <c r="BR118" s="117">
        <v>38.581788888888546</v>
      </c>
      <c r="BS118" s="117">
        <v>8.4879935555555406</v>
      </c>
      <c r="BT118" s="117">
        <v>50.2296957438082</v>
      </c>
      <c r="BU118" s="117">
        <v>0</v>
      </c>
      <c r="BV118" s="117">
        <v>21.948022245222202</v>
      </c>
      <c r="BW118" s="117">
        <v>12.4983305204325</v>
      </c>
      <c r="BX118" s="117">
        <v>131.74583095390699</v>
      </c>
      <c r="BY118" s="117">
        <v>0</v>
      </c>
      <c r="BZ118" s="117">
        <v>0</v>
      </c>
      <c r="CA118" s="117">
        <v>0</v>
      </c>
      <c r="CB118" s="117">
        <v>0</v>
      </c>
      <c r="CC118" s="117">
        <v>0</v>
      </c>
      <c r="CD118" s="117">
        <v>0</v>
      </c>
      <c r="CE118" s="117">
        <v>0</v>
      </c>
      <c r="CF118" s="117">
        <v>0</v>
      </c>
      <c r="CG118" s="117">
        <v>0</v>
      </c>
      <c r="CH118" s="117">
        <v>0</v>
      </c>
      <c r="CI118" s="117">
        <v>0</v>
      </c>
      <c r="CJ118" s="117">
        <v>0</v>
      </c>
      <c r="CK118" s="117">
        <v>0</v>
      </c>
      <c r="CL118" s="117">
        <v>0</v>
      </c>
      <c r="CM118" s="117">
        <v>0</v>
      </c>
      <c r="CN118" s="117">
        <v>0</v>
      </c>
      <c r="CO118" s="117">
        <v>0</v>
      </c>
      <c r="CP118" s="117">
        <v>0</v>
      </c>
      <c r="CQ118" s="117">
        <v>0</v>
      </c>
      <c r="CR118" s="117">
        <v>0</v>
      </c>
      <c r="CS118" s="117">
        <v>0</v>
      </c>
      <c r="CT118" s="117">
        <v>0</v>
      </c>
      <c r="CU118" s="117">
        <v>0</v>
      </c>
      <c r="CV118" s="117">
        <v>0</v>
      </c>
      <c r="CW118" s="117">
        <v>0</v>
      </c>
      <c r="CX118" s="117">
        <v>0</v>
      </c>
      <c r="CY118" s="117">
        <v>0</v>
      </c>
      <c r="CZ118" s="117">
        <v>0</v>
      </c>
      <c r="DA118" s="117">
        <v>0</v>
      </c>
      <c r="DB118" s="117">
        <v>0</v>
      </c>
      <c r="DC118" s="117">
        <v>0</v>
      </c>
      <c r="DD118" s="117">
        <v>0</v>
      </c>
      <c r="DE118" s="117">
        <v>0</v>
      </c>
      <c r="DF118" s="117">
        <v>0</v>
      </c>
      <c r="DG118" s="117">
        <v>0</v>
      </c>
      <c r="DH118" s="117">
        <v>0</v>
      </c>
      <c r="DI118" s="117">
        <v>0</v>
      </c>
      <c r="DJ118" s="117">
        <v>0</v>
      </c>
      <c r="DK118" s="117">
        <v>0</v>
      </c>
      <c r="DL118" s="117">
        <v>0</v>
      </c>
      <c r="DM118" s="117">
        <v>0</v>
      </c>
      <c r="DN118" s="117">
        <v>0</v>
      </c>
      <c r="DO118" s="117">
        <v>0</v>
      </c>
      <c r="DP118" s="117">
        <v>0</v>
      </c>
      <c r="DQ118" s="117">
        <v>0</v>
      </c>
      <c r="DR118" s="117">
        <v>0</v>
      </c>
      <c r="DS118" s="117">
        <v>0</v>
      </c>
      <c r="DT118" s="117">
        <v>0</v>
      </c>
      <c r="DU118" s="117">
        <v>0</v>
      </c>
      <c r="DV118" s="117">
        <v>0</v>
      </c>
      <c r="DW118" s="117">
        <v>0</v>
      </c>
      <c r="DX118" s="117">
        <v>0</v>
      </c>
      <c r="DY118" s="117">
        <v>0</v>
      </c>
      <c r="DZ118" s="117">
        <v>0</v>
      </c>
      <c r="EA118" s="117">
        <v>0</v>
      </c>
      <c r="EB118" s="117">
        <v>0</v>
      </c>
      <c r="EC118" s="117">
        <v>0</v>
      </c>
      <c r="ED118" s="117">
        <v>0</v>
      </c>
      <c r="EE118" s="117">
        <v>0</v>
      </c>
      <c r="EF118" s="117">
        <v>0</v>
      </c>
      <c r="EG118" s="117">
        <v>0</v>
      </c>
      <c r="EH118" s="117">
        <v>0</v>
      </c>
      <c r="EI118" s="117">
        <v>0</v>
      </c>
      <c r="EJ118" s="117">
        <v>0</v>
      </c>
      <c r="EK118" s="117">
        <v>0</v>
      </c>
      <c r="EL118" s="117">
        <v>0</v>
      </c>
      <c r="EM118" s="117">
        <v>0</v>
      </c>
      <c r="EN118" s="117">
        <v>0</v>
      </c>
      <c r="EO118" s="117">
        <v>0</v>
      </c>
      <c r="EP118" s="117">
        <v>0</v>
      </c>
      <c r="EQ118" s="117">
        <v>0</v>
      </c>
      <c r="ER118" s="117">
        <v>0</v>
      </c>
      <c r="ES118" s="117">
        <v>0</v>
      </c>
      <c r="ET118" s="117">
        <v>0</v>
      </c>
      <c r="EU118" s="117">
        <v>0</v>
      </c>
      <c r="EV118" s="117">
        <v>0</v>
      </c>
      <c r="EW118" s="117">
        <v>0</v>
      </c>
      <c r="EX118" s="117">
        <v>0</v>
      </c>
      <c r="EY118" s="117">
        <v>0</v>
      </c>
      <c r="EZ118" s="117">
        <v>0</v>
      </c>
      <c r="FA118" s="117">
        <v>0</v>
      </c>
      <c r="FB118" s="117">
        <v>0</v>
      </c>
      <c r="FC118" s="117">
        <v>0</v>
      </c>
      <c r="FD118" s="117">
        <v>0</v>
      </c>
      <c r="FE118" s="171">
        <v>76.75066145833334</v>
      </c>
      <c r="FF118" s="194">
        <f t="shared" si="27"/>
        <v>228.00632503193646</v>
      </c>
      <c r="FG118" s="195">
        <f t="shared" si="30"/>
        <v>0</v>
      </c>
      <c r="FH118" s="196">
        <f t="shared" si="31"/>
        <v>0</v>
      </c>
      <c r="FI118" s="202">
        <f t="shared" si="32"/>
        <v>273.60759003832374</v>
      </c>
      <c r="FJ118" s="203">
        <f t="shared" si="33"/>
        <v>0</v>
      </c>
      <c r="FK118" s="204">
        <f t="shared" si="34"/>
        <v>0</v>
      </c>
      <c r="FL118" s="214">
        <v>0.05</v>
      </c>
      <c r="FM118" s="211">
        <f t="shared" si="35"/>
        <v>13.680379501916187</v>
      </c>
      <c r="FN118" s="212">
        <f t="shared" si="36"/>
        <v>0</v>
      </c>
      <c r="FO118" s="213">
        <f t="shared" si="37"/>
        <v>0</v>
      </c>
      <c r="FP118" s="219">
        <f t="shared" si="38"/>
        <v>287.28796954023994</v>
      </c>
      <c r="FQ118" s="220">
        <f t="shared" si="39"/>
        <v>0</v>
      </c>
      <c r="FR118" s="223">
        <f t="shared" si="40"/>
        <v>0</v>
      </c>
      <c r="FS118" s="228">
        <f t="shared" si="41"/>
        <v>1.8826210323737873</v>
      </c>
      <c r="FT118" s="229"/>
      <c r="FU118" s="244">
        <f t="shared" si="42"/>
        <v>1.8826210323737873</v>
      </c>
      <c r="FV118" s="245">
        <f t="shared" si="43"/>
        <v>287.28796954023994</v>
      </c>
      <c r="FW118" s="252">
        <v>1.3452999999999999</v>
      </c>
      <c r="FX118" s="257"/>
      <c r="FY118" s="261">
        <f t="shared" si="44"/>
        <v>1.3994061044925201</v>
      </c>
      <c r="FZ118" s="253"/>
      <c r="GA118" s="92"/>
      <c r="GB118" s="68" t="s">
        <v>1427</v>
      </c>
      <c r="GC118" s="85" t="s">
        <v>2362</v>
      </c>
      <c r="GD118" s="85" t="str">
        <f t="shared" si="45"/>
        <v>№2/379 від 20.02.2019</v>
      </c>
      <c r="GE118" s="85" t="s">
        <v>2472</v>
      </c>
      <c r="GF118" s="431">
        <v>1</v>
      </c>
      <c r="GG118" s="431">
        <v>2</v>
      </c>
    </row>
    <row r="119" spans="1:189" ht="15" customHeight="1" x14ac:dyDescent="0.25">
      <c r="A119" s="66" t="s">
        <v>97</v>
      </c>
      <c r="B119" s="155">
        <v>1</v>
      </c>
      <c r="C119" s="141">
        <f t="shared" si="28"/>
        <v>240.6</v>
      </c>
      <c r="D119" s="168">
        <v>240.6</v>
      </c>
      <c r="E119" s="168">
        <v>0</v>
      </c>
      <c r="F119" s="234"/>
      <c r="G119" s="235">
        <v>0</v>
      </c>
      <c r="H119" s="162">
        <f t="shared" si="29"/>
        <v>9.61</v>
      </c>
      <c r="I119" s="117">
        <v>0</v>
      </c>
      <c r="J119" s="117">
        <v>0</v>
      </c>
      <c r="K119" s="117">
        <v>0</v>
      </c>
      <c r="L119" s="117">
        <v>0</v>
      </c>
      <c r="M119" s="117">
        <v>0</v>
      </c>
      <c r="N119" s="117">
        <v>0</v>
      </c>
      <c r="O119" s="117">
        <v>0</v>
      </c>
      <c r="P119" s="117">
        <v>0</v>
      </c>
      <c r="Q119" s="117">
        <v>0</v>
      </c>
      <c r="R119" s="117">
        <v>0</v>
      </c>
      <c r="S119" s="117">
        <v>0</v>
      </c>
      <c r="T119" s="117">
        <v>0</v>
      </c>
      <c r="U119" s="117">
        <v>0</v>
      </c>
      <c r="V119" s="117">
        <v>0</v>
      </c>
      <c r="W119" s="117">
        <v>0</v>
      </c>
      <c r="X119" s="117">
        <v>0</v>
      </c>
      <c r="Y119" s="117">
        <v>0</v>
      </c>
      <c r="Z119" s="117">
        <v>0</v>
      </c>
      <c r="AA119" s="117">
        <v>0</v>
      </c>
      <c r="AB119" s="117">
        <v>0</v>
      </c>
      <c r="AC119" s="117">
        <v>0</v>
      </c>
      <c r="AD119" s="117">
        <v>0</v>
      </c>
      <c r="AE119" s="117">
        <v>0</v>
      </c>
      <c r="AF119" s="117">
        <v>0</v>
      </c>
      <c r="AG119" s="117">
        <v>0</v>
      </c>
      <c r="AH119" s="117">
        <v>0</v>
      </c>
      <c r="AI119" s="117">
        <v>0</v>
      </c>
      <c r="AJ119" s="117">
        <v>0</v>
      </c>
      <c r="AK119" s="117">
        <v>0</v>
      </c>
      <c r="AL119" s="117">
        <v>0</v>
      </c>
      <c r="AM119" s="117">
        <v>0</v>
      </c>
      <c r="AN119" s="117">
        <v>0</v>
      </c>
      <c r="AO119" s="117">
        <v>0</v>
      </c>
      <c r="AP119" s="117">
        <v>0</v>
      </c>
      <c r="AQ119" s="117">
        <v>0</v>
      </c>
      <c r="AR119" s="117">
        <v>0</v>
      </c>
      <c r="AS119" s="117">
        <v>0</v>
      </c>
      <c r="AT119" s="117">
        <v>0</v>
      </c>
      <c r="AU119" s="117">
        <v>0</v>
      </c>
      <c r="AV119" s="117">
        <v>0</v>
      </c>
      <c r="AW119" s="117">
        <v>0</v>
      </c>
      <c r="AX119" s="117">
        <v>9.61</v>
      </c>
      <c r="AY119" s="117"/>
      <c r="AZ119" s="117"/>
      <c r="BA119" s="117"/>
      <c r="BB119" s="117"/>
      <c r="BC119" s="117"/>
      <c r="BD119" s="117"/>
      <c r="BE119" s="117">
        <v>0</v>
      </c>
      <c r="BF119" s="117">
        <v>0</v>
      </c>
      <c r="BG119" s="117">
        <v>0</v>
      </c>
      <c r="BH119" s="117">
        <v>0</v>
      </c>
      <c r="BI119" s="117">
        <v>0</v>
      </c>
      <c r="BJ119" s="117">
        <v>0</v>
      </c>
      <c r="BK119" s="117">
        <v>0</v>
      </c>
      <c r="BL119" s="117">
        <v>12.44</v>
      </c>
      <c r="BM119" s="117">
        <v>2.7368000000000001</v>
      </c>
      <c r="BN119" s="117">
        <v>0.29013371833333301</v>
      </c>
      <c r="BO119" s="117">
        <v>7.0767427999999999</v>
      </c>
      <c r="BP119" s="117">
        <v>2.3628027358865098</v>
      </c>
      <c r="BQ119" s="117">
        <v>24.9064792542198</v>
      </c>
      <c r="BR119" s="433">
        <v>51.036939999999817</v>
      </c>
      <c r="BS119" s="433">
        <v>11.228126799999961</v>
      </c>
      <c r="BT119" s="433">
        <v>94.076352484575295</v>
      </c>
      <c r="BU119" s="433">
        <v>0</v>
      </c>
      <c r="BV119" s="433">
        <v>29.033384057799932</v>
      </c>
      <c r="BW119" s="433">
        <v>19.429133138314292</v>
      </c>
      <c r="BX119" s="433">
        <v>204.8039364806892</v>
      </c>
      <c r="BY119" s="117">
        <v>0</v>
      </c>
      <c r="BZ119" s="117">
        <v>0</v>
      </c>
      <c r="CA119" s="117">
        <v>0</v>
      </c>
      <c r="CB119" s="117">
        <v>0</v>
      </c>
      <c r="CC119" s="117">
        <v>0</v>
      </c>
      <c r="CD119" s="117">
        <v>0</v>
      </c>
      <c r="CE119" s="117">
        <v>0</v>
      </c>
      <c r="CF119" s="117">
        <v>0</v>
      </c>
      <c r="CG119" s="117">
        <v>0</v>
      </c>
      <c r="CH119" s="117">
        <v>0</v>
      </c>
      <c r="CI119" s="117">
        <v>0</v>
      </c>
      <c r="CJ119" s="117">
        <v>0</v>
      </c>
      <c r="CK119" s="117">
        <v>0</v>
      </c>
      <c r="CL119" s="117">
        <v>0</v>
      </c>
      <c r="CM119" s="117">
        <v>0</v>
      </c>
      <c r="CN119" s="117">
        <v>0</v>
      </c>
      <c r="CO119" s="117">
        <v>0</v>
      </c>
      <c r="CP119" s="117">
        <v>0</v>
      </c>
      <c r="CQ119" s="117">
        <v>0</v>
      </c>
      <c r="CR119" s="117">
        <v>0</v>
      </c>
      <c r="CS119" s="117">
        <v>0</v>
      </c>
      <c r="CT119" s="117">
        <v>0</v>
      </c>
      <c r="CU119" s="117">
        <v>0</v>
      </c>
      <c r="CV119" s="117">
        <v>0</v>
      </c>
      <c r="CW119" s="117">
        <v>0</v>
      </c>
      <c r="CX119" s="117">
        <v>0</v>
      </c>
      <c r="CY119" s="117">
        <v>0</v>
      </c>
      <c r="CZ119" s="117">
        <v>0</v>
      </c>
      <c r="DA119" s="117">
        <v>0</v>
      </c>
      <c r="DB119" s="117">
        <v>0</v>
      </c>
      <c r="DC119" s="117">
        <v>0</v>
      </c>
      <c r="DD119" s="117">
        <v>0</v>
      </c>
      <c r="DE119" s="117">
        <v>0</v>
      </c>
      <c r="DF119" s="117">
        <v>0</v>
      </c>
      <c r="DG119" s="117">
        <v>0</v>
      </c>
      <c r="DH119" s="117">
        <v>0</v>
      </c>
      <c r="DI119" s="117">
        <v>0</v>
      </c>
      <c r="DJ119" s="117">
        <v>0</v>
      </c>
      <c r="DK119" s="117">
        <v>0</v>
      </c>
      <c r="DL119" s="117">
        <v>0</v>
      </c>
      <c r="DM119" s="117">
        <v>0</v>
      </c>
      <c r="DN119" s="117">
        <v>0</v>
      </c>
      <c r="DO119" s="117">
        <v>0</v>
      </c>
      <c r="DP119" s="117">
        <v>0</v>
      </c>
      <c r="DQ119" s="117">
        <v>0</v>
      </c>
      <c r="DR119" s="117">
        <v>0</v>
      </c>
      <c r="DS119" s="117">
        <v>0</v>
      </c>
      <c r="DT119" s="117">
        <v>0</v>
      </c>
      <c r="DU119" s="117">
        <v>0</v>
      </c>
      <c r="DV119" s="117">
        <v>0</v>
      </c>
      <c r="DW119" s="117">
        <v>11.09</v>
      </c>
      <c r="DX119" s="117">
        <v>2.4398</v>
      </c>
      <c r="DY119" s="117">
        <v>0.766022232325</v>
      </c>
      <c r="DZ119" s="117">
        <v>0</v>
      </c>
      <c r="EA119" s="117">
        <v>6.3087682999999997</v>
      </c>
      <c r="EB119" s="117">
        <v>2.1595671336929798</v>
      </c>
      <c r="EC119" s="117">
        <v>22.764157666018001</v>
      </c>
      <c r="ED119" s="117">
        <v>0</v>
      </c>
      <c r="EE119" s="117">
        <v>0</v>
      </c>
      <c r="EF119" s="117">
        <v>0</v>
      </c>
      <c r="EG119" s="117">
        <v>0</v>
      </c>
      <c r="EH119" s="117">
        <v>0</v>
      </c>
      <c r="EI119" s="117">
        <v>0</v>
      </c>
      <c r="EJ119" s="117">
        <v>0</v>
      </c>
      <c r="EK119" s="117">
        <v>9.89</v>
      </c>
      <c r="EL119" s="117">
        <v>2.1758000000000002</v>
      </c>
      <c r="EM119" s="117">
        <v>0.68308965239999997</v>
      </c>
      <c r="EN119" s="117">
        <v>0</v>
      </c>
      <c r="EO119" s="117">
        <v>5.6261242999999999</v>
      </c>
      <c r="EP119" s="117">
        <v>1.9258852123510399</v>
      </c>
      <c r="EQ119" s="117">
        <v>20.300899164751002</v>
      </c>
      <c r="ER119" s="117">
        <v>0</v>
      </c>
      <c r="ES119" s="117">
        <v>0</v>
      </c>
      <c r="ET119" s="117">
        <v>0</v>
      </c>
      <c r="EU119" s="117">
        <v>0</v>
      </c>
      <c r="EV119" s="117">
        <v>0</v>
      </c>
      <c r="EW119" s="117">
        <v>0</v>
      </c>
      <c r="EX119" s="117">
        <v>0</v>
      </c>
      <c r="EY119" s="117">
        <v>0</v>
      </c>
      <c r="EZ119" s="117">
        <v>0</v>
      </c>
      <c r="FA119" s="117">
        <v>0</v>
      </c>
      <c r="FB119" s="117">
        <v>0</v>
      </c>
      <c r="FC119" s="117">
        <v>0</v>
      </c>
      <c r="FD119" s="117">
        <v>0</v>
      </c>
      <c r="FE119" s="171">
        <v>33.995339583333333</v>
      </c>
      <c r="FF119" s="194">
        <f t="shared" si="27"/>
        <v>316.38081214901138</v>
      </c>
      <c r="FG119" s="195">
        <f t="shared" si="30"/>
        <v>0</v>
      </c>
      <c r="FH119" s="196">
        <f t="shared" si="31"/>
        <v>0</v>
      </c>
      <c r="FI119" s="202">
        <f t="shared" si="32"/>
        <v>379.65697457881362</v>
      </c>
      <c r="FJ119" s="203">
        <f t="shared" si="33"/>
        <v>0</v>
      </c>
      <c r="FK119" s="204">
        <f t="shared" si="34"/>
        <v>0</v>
      </c>
      <c r="FL119" s="214">
        <v>0.05</v>
      </c>
      <c r="FM119" s="211">
        <f t="shared" si="35"/>
        <v>18.982848728940681</v>
      </c>
      <c r="FN119" s="212">
        <f t="shared" si="36"/>
        <v>0</v>
      </c>
      <c r="FO119" s="213">
        <f t="shared" si="37"/>
        <v>0</v>
      </c>
      <c r="FP119" s="219">
        <f t="shared" si="38"/>
        <v>398.63982330775428</v>
      </c>
      <c r="FQ119" s="220">
        <f t="shared" si="39"/>
        <v>0</v>
      </c>
      <c r="FR119" s="223">
        <f t="shared" si="40"/>
        <v>0</v>
      </c>
      <c r="FS119" s="228">
        <f t="shared" si="41"/>
        <v>1.6568571209798599</v>
      </c>
      <c r="FT119" s="229"/>
      <c r="FU119" s="244">
        <f t="shared" si="42"/>
        <v>1.6568571209798599</v>
      </c>
      <c r="FV119" s="245">
        <f t="shared" si="43"/>
        <v>398.63982330775428</v>
      </c>
      <c r="FW119" s="252">
        <v>1.2121</v>
      </c>
      <c r="FX119" s="257"/>
      <c r="FY119" s="261">
        <f t="shared" si="44"/>
        <v>1.3669310461016912</v>
      </c>
      <c r="FZ119" s="253"/>
      <c r="GA119" s="92"/>
      <c r="GB119" s="68" t="s">
        <v>1408</v>
      </c>
      <c r="GC119" s="85" t="s">
        <v>2362</v>
      </c>
      <c r="GD119" s="85" t="str">
        <f t="shared" si="45"/>
        <v>№2/359 від 20.02.2019</v>
      </c>
      <c r="GE119" s="85" t="s">
        <v>2473</v>
      </c>
      <c r="GF119" s="431">
        <v>1</v>
      </c>
      <c r="GG119" s="431">
        <v>3</v>
      </c>
    </row>
    <row r="120" spans="1:189" ht="15" customHeight="1" x14ac:dyDescent="0.25">
      <c r="A120" s="66" t="s">
        <v>98</v>
      </c>
      <c r="B120" s="155">
        <v>1</v>
      </c>
      <c r="C120" s="141">
        <f t="shared" si="28"/>
        <v>201.1</v>
      </c>
      <c r="D120" s="168">
        <v>201.1</v>
      </c>
      <c r="E120" s="168">
        <v>0</v>
      </c>
      <c r="F120" s="234"/>
      <c r="G120" s="235">
        <v>0</v>
      </c>
      <c r="H120" s="162">
        <f t="shared" si="29"/>
        <v>9.61</v>
      </c>
      <c r="I120" s="117">
        <v>0</v>
      </c>
      <c r="J120" s="117">
        <v>0</v>
      </c>
      <c r="K120" s="117">
        <v>0</v>
      </c>
      <c r="L120" s="117">
        <v>0</v>
      </c>
      <c r="M120" s="117">
        <v>0</v>
      </c>
      <c r="N120" s="117">
        <v>0</v>
      </c>
      <c r="O120" s="117">
        <v>0</v>
      </c>
      <c r="P120" s="117">
        <v>0</v>
      </c>
      <c r="Q120" s="117">
        <v>0</v>
      </c>
      <c r="R120" s="117">
        <v>0</v>
      </c>
      <c r="S120" s="117">
        <v>0</v>
      </c>
      <c r="T120" s="117">
        <v>0</v>
      </c>
      <c r="U120" s="117">
        <v>0</v>
      </c>
      <c r="V120" s="117">
        <v>0</v>
      </c>
      <c r="W120" s="117">
        <v>0</v>
      </c>
      <c r="X120" s="117">
        <v>0</v>
      </c>
      <c r="Y120" s="117">
        <v>0</v>
      </c>
      <c r="Z120" s="117">
        <v>0</v>
      </c>
      <c r="AA120" s="117">
        <v>0</v>
      </c>
      <c r="AB120" s="117">
        <v>0</v>
      </c>
      <c r="AC120" s="117">
        <v>0</v>
      </c>
      <c r="AD120" s="117">
        <v>0</v>
      </c>
      <c r="AE120" s="117">
        <v>0</v>
      </c>
      <c r="AF120" s="117">
        <v>0</v>
      </c>
      <c r="AG120" s="117">
        <v>0</v>
      </c>
      <c r="AH120" s="117">
        <v>0</v>
      </c>
      <c r="AI120" s="117">
        <v>0</v>
      </c>
      <c r="AJ120" s="117">
        <v>0</v>
      </c>
      <c r="AK120" s="117">
        <v>0</v>
      </c>
      <c r="AL120" s="117">
        <v>0</v>
      </c>
      <c r="AM120" s="117">
        <v>0</v>
      </c>
      <c r="AN120" s="117">
        <v>0</v>
      </c>
      <c r="AO120" s="117">
        <v>0</v>
      </c>
      <c r="AP120" s="117">
        <v>0</v>
      </c>
      <c r="AQ120" s="117">
        <v>0</v>
      </c>
      <c r="AR120" s="117">
        <v>0</v>
      </c>
      <c r="AS120" s="117">
        <v>0</v>
      </c>
      <c r="AT120" s="117">
        <v>0</v>
      </c>
      <c r="AU120" s="117">
        <v>0</v>
      </c>
      <c r="AV120" s="117">
        <v>0</v>
      </c>
      <c r="AW120" s="117">
        <v>0</v>
      </c>
      <c r="AX120" s="117">
        <v>9.61</v>
      </c>
      <c r="AY120" s="117"/>
      <c r="AZ120" s="117"/>
      <c r="BA120" s="117"/>
      <c r="BB120" s="117"/>
      <c r="BC120" s="117"/>
      <c r="BD120" s="117"/>
      <c r="BE120" s="117">
        <v>0</v>
      </c>
      <c r="BF120" s="117">
        <v>0</v>
      </c>
      <c r="BG120" s="117">
        <v>0</v>
      </c>
      <c r="BH120" s="117">
        <v>0</v>
      </c>
      <c r="BI120" s="117">
        <v>0</v>
      </c>
      <c r="BJ120" s="117">
        <v>0</v>
      </c>
      <c r="BK120" s="117">
        <v>0</v>
      </c>
      <c r="BL120" s="117">
        <v>8.2899999999999991</v>
      </c>
      <c r="BM120" s="117">
        <v>1.8238000000000001</v>
      </c>
      <c r="BN120" s="117">
        <v>0.193273578333333</v>
      </c>
      <c r="BO120" s="117">
        <v>4.7159323000000004</v>
      </c>
      <c r="BP120" s="117">
        <v>1.57456124610811</v>
      </c>
      <c r="BQ120" s="117">
        <v>16.597567124441401</v>
      </c>
      <c r="BR120" s="117">
        <v>40.677344444444401</v>
      </c>
      <c r="BS120" s="117">
        <v>8.9490157777777704</v>
      </c>
      <c r="BT120" s="117">
        <v>75.276909247833203</v>
      </c>
      <c r="BU120" s="117">
        <v>0</v>
      </c>
      <c r="BV120" s="117">
        <v>23.140120934111099</v>
      </c>
      <c r="BW120" s="117">
        <v>15.5164277482607</v>
      </c>
      <c r="BX120" s="117">
        <v>163.559818152427</v>
      </c>
      <c r="BY120" s="117">
        <v>0</v>
      </c>
      <c r="BZ120" s="117">
        <v>0</v>
      </c>
      <c r="CA120" s="117">
        <v>0</v>
      </c>
      <c r="CB120" s="117">
        <v>0</v>
      </c>
      <c r="CC120" s="117">
        <v>0</v>
      </c>
      <c r="CD120" s="117">
        <v>0</v>
      </c>
      <c r="CE120" s="117">
        <v>0</v>
      </c>
      <c r="CF120" s="117">
        <v>0</v>
      </c>
      <c r="CG120" s="117">
        <v>0</v>
      </c>
      <c r="CH120" s="117">
        <v>0</v>
      </c>
      <c r="CI120" s="117">
        <v>0</v>
      </c>
      <c r="CJ120" s="117">
        <v>0</v>
      </c>
      <c r="CK120" s="117">
        <v>0</v>
      </c>
      <c r="CL120" s="117">
        <v>0</v>
      </c>
      <c r="CM120" s="117">
        <v>0</v>
      </c>
      <c r="CN120" s="117">
        <v>0</v>
      </c>
      <c r="CO120" s="117">
        <v>0</v>
      </c>
      <c r="CP120" s="117">
        <v>0</v>
      </c>
      <c r="CQ120" s="117">
        <v>0</v>
      </c>
      <c r="CR120" s="117">
        <v>0</v>
      </c>
      <c r="CS120" s="117">
        <v>0</v>
      </c>
      <c r="CT120" s="117">
        <v>0</v>
      </c>
      <c r="CU120" s="117">
        <v>0</v>
      </c>
      <c r="CV120" s="117">
        <v>0</v>
      </c>
      <c r="CW120" s="117">
        <v>0</v>
      </c>
      <c r="CX120" s="117">
        <v>0</v>
      </c>
      <c r="CY120" s="117">
        <v>0</v>
      </c>
      <c r="CZ120" s="117">
        <v>0</v>
      </c>
      <c r="DA120" s="117">
        <v>0</v>
      </c>
      <c r="DB120" s="117">
        <v>0</v>
      </c>
      <c r="DC120" s="117">
        <v>0</v>
      </c>
      <c r="DD120" s="117">
        <v>0</v>
      </c>
      <c r="DE120" s="117">
        <v>0</v>
      </c>
      <c r="DF120" s="117">
        <v>0</v>
      </c>
      <c r="DG120" s="117">
        <v>0</v>
      </c>
      <c r="DH120" s="117">
        <v>0</v>
      </c>
      <c r="DI120" s="117">
        <v>0</v>
      </c>
      <c r="DJ120" s="117">
        <v>0</v>
      </c>
      <c r="DK120" s="117">
        <v>0</v>
      </c>
      <c r="DL120" s="117">
        <v>0</v>
      </c>
      <c r="DM120" s="117">
        <v>0</v>
      </c>
      <c r="DN120" s="117">
        <v>0</v>
      </c>
      <c r="DO120" s="117">
        <v>0</v>
      </c>
      <c r="DP120" s="117">
        <v>0</v>
      </c>
      <c r="DQ120" s="117">
        <v>0</v>
      </c>
      <c r="DR120" s="117">
        <v>0</v>
      </c>
      <c r="DS120" s="117">
        <v>0</v>
      </c>
      <c r="DT120" s="117">
        <v>0</v>
      </c>
      <c r="DU120" s="117">
        <v>0</v>
      </c>
      <c r="DV120" s="117">
        <v>0</v>
      </c>
      <c r="DW120" s="117">
        <v>6.34</v>
      </c>
      <c r="DX120" s="117">
        <v>1.3948</v>
      </c>
      <c r="DY120" s="117">
        <v>0.43772698989999997</v>
      </c>
      <c r="DZ120" s="117">
        <v>0</v>
      </c>
      <c r="EA120" s="117">
        <v>3.6066357999999998</v>
      </c>
      <c r="EB120" s="117">
        <v>1.2345740520094199</v>
      </c>
      <c r="EC120" s="117">
        <v>13.013736841909401</v>
      </c>
      <c r="ED120" s="117">
        <v>0</v>
      </c>
      <c r="EE120" s="117">
        <v>0</v>
      </c>
      <c r="EF120" s="117">
        <v>0</v>
      </c>
      <c r="EG120" s="117">
        <v>0</v>
      </c>
      <c r="EH120" s="117">
        <v>0</v>
      </c>
      <c r="EI120" s="117">
        <v>0</v>
      </c>
      <c r="EJ120" s="117">
        <v>0</v>
      </c>
      <c r="EK120" s="117">
        <v>5.65</v>
      </c>
      <c r="EL120" s="117">
        <v>1.2430000000000001</v>
      </c>
      <c r="EM120" s="117">
        <v>0.39012663337499998</v>
      </c>
      <c r="EN120" s="117">
        <v>0</v>
      </c>
      <c r="EO120" s="117">
        <v>3.2141155000000001</v>
      </c>
      <c r="EP120" s="117">
        <v>1.1002159479990301</v>
      </c>
      <c r="EQ120" s="117">
        <v>11.597458081374</v>
      </c>
      <c r="ER120" s="117">
        <v>0</v>
      </c>
      <c r="ES120" s="117">
        <v>0</v>
      </c>
      <c r="ET120" s="117">
        <v>0</v>
      </c>
      <c r="EU120" s="117">
        <v>0</v>
      </c>
      <c r="EV120" s="117">
        <v>0</v>
      </c>
      <c r="EW120" s="117">
        <v>0</v>
      </c>
      <c r="EX120" s="117">
        <v>0</v>
      </c>
      <c r="EY120" s="117">
        <v>0</v>
      </c>
      <c r="EZ120" s="117">
        <v>0</v>
      </c>
      <c r="FA120" s="117">
        <v>0</v>
      </c>
      <c r="FB120" s="117">
        <v>0</v>
      </c>
      <c r="FC120" s="117">
        <v>0</v>
      </c>
      <c r="FD120" s="117">
        <v>0</v>
      </c>
      <c r="FE120" s="171">
        <v>28.366241145833332</v>
      </c>
      <c r="FF120" s="194">
        <f t="shared" si="27"/>
        <v>242.74482134598514</v>
      </c>
      <c r="FG120" s="195">
        <f t="shared" si="30"/>
        <v>0</v>
      </c>
      <c r="FH120" s="196">
        <f t="shared" si="31"/>
        <v>0</v>
      </c>
      <c r="FI120" s="202">
        <f t="shared" si="32"/>
        <v>291.29378561518217</v>
      </c>
      <c r="FJ120" s="203">
        <f t="shared" si="33"/>
        <v>0</v>
      </c>
      <c r="FK120" s="204">
        <f t="shared" si="34"/>
        <v>0</v>
      </c>
      <c r="FL120" s="214">
        <v>0.05</v>
      </c>
      <c r="FM120" s="211">
        <f t="shared" si="35"/>
        <v>14.56468928075911</v>
      </c>
      <c r="FN120" s="212">
        <f t="shared" si="36"/>
        <v>0</v>
      </c>
      <c r="FO120" s="213">
        <f t="shared" si="37"/>
        <v>0</v>
      </c>
      <c r="FP120" s="219">
        <f t="shared" si="38"/>
        <v>305.8584748959413</v>
      </c>
      <c r="FQ120" s="220">
        <f t="shared" si="39"/>
        <v>0</v>
      </c>
      <c r="FR120" s="223">
        <f t="shared" si="40"/>
        <v>0</v>
      </c>
      <c r="FS120" s="228">
        <f t="shared" si="41"/>
        <v>1.5209272744701208</v>
      </c>
      <c r="FT120" s="229"/>
      <c r="FU120" s="244">
        <f t="shared" si="42"/>
        <v>1.5209272744701208</v>
      </c>
      <c r="FV120" s="245">
        <f t="shared" si="43"/>
        <v>305.8584748959413</v>
      </c>
      <c r="FW120" s="252">
        <v>1.2355</v>
      </c>
      <c r="FX120" s="257"/>
      <c r="FY120" s="261">
        <f t="shared" si="44"/>
        <v>1.2310216709592237</v>
      </c>
      <c r="FZ120" s="253"/>
      <c r="GA120" s="92"/>
      <c r="GB120" s="68" t="s">
        <v>1409</v>
      </c>
      <c r="GC120" s="85" t="s">
        <v>2362</v>
      </c>
      <c r="GD120" s="85" t="str">
        <f t="shared" si="45"/>
        <v>№2/360 від 20.02.2019</v>
      </c>
      <c r="GE120" s="85" t="s">
        <v>2474</v>
      </c>
      <c r="GF120" s="431">
        <v>1</v>
      </c>
      <c r="GG120" s="431">
        <v>3</v>
      </c>
    </row>
    <row r="121" spans="1:189" ht="15" customHeight="1" x14ac:dyDescent="0.25">
      <c r="A121" s="66" t="s">
        <v>99</v>
      </c>
      <c r="B121" s="155">
        <v>1</v>
      </c>
      <c r="C121" s="141">
        <f t="shared" si="28"/>
        <v>243.32</v>
      </c>
      <c r="D121" s="168">
        <v>243.32</v>
      </c>
      <c r="E121" s="168">
        <v>0</v>
      </c>
      <c r="F121" s="234"/>
      <c r="G121" s="235">
        <v>0</v>
      </c>
      <c r="H121" s="162">
        <f t="shared" si="29"/>
        <v>9.61</v>
      </c>
      <c r="I121" s="117">
        <v>0</v>
      </c>
      <c r="J121" s="117">
        <v>0</v>
      </c>
      <c r="K121" s="117">
        <v>0</v>
      </c>
      <c r="L121" s="117">
        <v>0</v>
      </c>
      <c r="M121" s="117">
        <v>0</v>
      </c>
      <c r="N121" s="117">
        <v>0</v>
      </c>
      <c r="O121" s="117">
        <v>0</v>
      </c>
      <c r="P121" s="117">
        <v>0</v>
      </c>
      <c r="Q121" s="117">
        <v>0</v>
      </c>
      <c r="R121" s="117">
        <v>0</v>
      </c>
      <c r="S121" s="117">
        <v>0</v>
      </c>
      <c r="T121" s="117">
        <v>0</v>
      </c>
      <c r="U121" s="117">
        <v>0</v>
      </c>
      <c r="V121" s="117">
        <v>0</v>
      </c>
      <c r="W121" s="117">
        <v>0</v>
      </c>
      <c r="X121" s="117">
        <v>0</v>
      </c>
      <c r="Y121" s="117">
        <v>0</v>
      </c>
      <c r="Z121" s="117">
        <v>0</v>
      </c>
      <c r="AA121" s="117">
        <v>0</v>
      </c>
      <c r="AB121" s="117">
        <v>0</v>
      </c>
      <c r="AC121" s="117">
        <v>0</v>
      </c>
      <c r="AD121" s="117">
        <v>0</v>
      </c>
      <c r="AE121" s="117">
        <v>0</v>
      </c>
      <c r="AF121" s="117">
        <v>0</v>
      </c>
      <c r="AG121" s="117">
        <v>0</v>
      </c>
      <c r="AH121" s="117">
        <v>0</v>
      </c>
      <c r="AI121" s="117">
        <v>0</v>
      </c>
      <c r="AJ121" s="117">
        <v>0</v>
      </c>
      <c r="AK121" s="117">
        <v>0</v>
      </c>
      <c r="AL121" s="117">
        <v>0</v>
      </c>
      <c r="AM121" s="117">
        <v>0</v>
      </c>
      <c r="AN121" s="117">
        <v>0</v>
      </c>
      <c r="AO121" s="117">
        <v>0</v>
      </c>
      <c r="AP121" s="117">
        <v>0</v>
      </c>
      <c r="AQ121" s="117">
        <v>0</v>
      </c>
      <c r="AR121" s="117">
        <v>0</v>
      </c>
      <c r="AS121" s="117">
        <v>0</v>
      </c>
      <c r="AT121" s="117">
        <v>0</v>
      </c>
      <c r="AU121" s="117">
        <v>0</v>
      </c>
      <c r="AV121" s="117">
        <v>0</v>
      </c>
      <c r="AW121" s="117">
        <v>0</v>
      </c>
      <c r="AX121" s="117">
        <v>9.61</v>
      </c>
      <c r="AY121" s="117"/>
      <c r="AZ121" s="117"/>
      <c r="BA121" s="117"/>
      <c r="BB121" s="117"/>
      <c r="BC121" s="117"/>
      <c r="BD121" s="117"/>
      <c r="BE121" s="117">
        <v>0</v>
      </c>
      <c r="BF121" s="117">
        <v>0</v>
      </c>
      <c r="BG121" s="117">
        <v>0</v>
      </c>
      <c r="BH121" s="117">
        <v>0</v>
      </c>
      <c r="BI121" s="117">
        <v>0</v>
      </c>
      <c r="BJ121" s="117">
        <v>0</v>
      </c>
      <c r="BK121" s="117">
        <v>0</v>
      </c>
      <c r="BL121" s="117">
        <v>12.44</v>
      </c>
      <c r="BM121" s="117">
        <v>2.7368000000000001</v>
      </c>
      <c r="BN121" s="117">
        <v>0.29013371833333301</v>
      </c>
      <c r="BO121" s="117">
        <v>7.0767427999999999</v>
      </c>
      <c r="BP121" s="117">
        <v>2.3628027358865098</v>
      </c>
      <c r="BQ121" s="117">
        <v>24.9064792542198</v>
      </c>
      <c r="BR121" s="117">
        <v>55.99353111111121</v>
      </c>
      <c r="BS121" s="117">
        <v>12.318576844444401</v>
      </c>
      <c r="BT121" s="117">
        <v>103.135900538417</v>
      </c>
      <c r="BU121" s="117">
        <v>0</v>
      </c>
      <c r="BV121" s="117">
        <v>31.8530400431777</v>
      </c>
      <c r="BW121" s="117">
        <v>21.3079828971787</v>
      </c>
      <c r="BX121" s="117">
        <v>224.60903143432901</v>
      </c>
      <c r="BY121" s="117">
        <v>0</v>
      </c>
      <c r="BZ121" s="117">
        <v>0</v>
      </c>
      <c r="CA121" s="117">
        <v>0</v>
      </c>
      <c r="CB121" s="117">
        <v>0</v>
      </c>
      <c r="CC121" s="117">
        <v>0</v>
      </c>
      <c r="CD121" s="117">
        <v>0</v>
      </c>
      <c r="CE121" s="117">
        <v>0</v>
      </c>
      <c r="CF121" s="117">
        <v>0</v>
      </c>
      <c r="CG121" s="117">
        <v>0</v>
      </c>
      <c r="CH121" s="117">
        <v>0</v>
      </c>
      <c r="CI121" s="117">
        <v>0</v>
      </c>
      <c r="CJ121" s="117">
        <v>0</v>
      </c>
      <c r="CK121" s="117">
        <v>0</v>
      </c>
      <c r="CL121" s="117">
        <v>0</v>
      </c>
      <c r="CM121" s="117">
        <v>0</v>
      </c>
      <c r="CN121" s="117">
        <v>0</v>
      </c>
      <c r="CO121" s="117">
        <v>0</v>
      </c>
      <c r="CP121" s="117">
        <v>0</v>
      </c>
      <c r="CQ121" s="117">
        <v>0</v>
      </c>
      <c r="CR121" s="117">
        <v>0</v>
      </c>
      <c r="CS121" s="117">
        <v>0</v>
      </c>
      <c r="CT121" s="117">
        <v>0</v>
      </c>
      <c r="CU121" s="117">
        <v>0</v>
      </c>
      <c r="CV121" s="117">
        <v>0</v>
      </c>
      <c r="CW121" s="117">
        <v>0</v>
      </c>
      <c r="CX121" s="117">
        <v>0</v>
      </c>
      <c r="CY121" s="117">
        <v>0</v>
      </c>
      <c r="CZ121" s="117">
        <v>0</v>
      </c>
      <c r="DA121" s="117">
        <v>0</v>
      </c>
      <c r="DB121" s="117">
        <v>0</v>
      </c>
      <c r="DC121" s="117">
        <v>0</v>
      </c>
      <c r="DD121" s="117">
        <v>0</v>
      </c>
      <c r="DE121" s="117">
        <v>0</v>
      </c>
      <c r="DF121" s="117">
        <v>0</v>
      </c>
      <c r="DG121" s="117">
        <v>0</v>
      </c>
      <c r="DH121" s="117">
        <v>0</v>
      </c>
      <c r="DI121" s="117">
        <v>0</v>
      </c>
      <c r="DJ121" s="117">
        <v>0</v>
      </c>
      <c r="DK121" s="117">
        <v>0</v>
      </c>
      <c r="DL121" s="117">
        <v>0</v>
      </c>
      <c r="DM121" s="117">
        <v>0</v>
      </c>
      <c r="DN121" s="117">
        <v>0</v>
      </c>
      <c r="DO121" s="117">
        <v>0</v>
      </c>
      <c r="DP121" s="117">
        <v>0</v>
      </c>
      <c r="DQ121" s="117">
        <v>0</v>
      </c>
      <c r="DR121" s="117">
        <v>0</v>
      </c>
      <c r="DS121" s="117">
        <v>0</v>
      </c>
      <c r="DT121" s="117">
        <v>0</v>
      </c>
      <c r="DU121" s="117">
        <v>0</v>
      </c>
      <c r="DV121" s="117">
        <v>0</v>
      </c>
      <c r="DW121" s="117">
        <v>7.92</v>
      </c>
      <c r="DX121" s="117">
        <v>1.7423999999999999</v>
      </c>
      <c r="DY121" s="117">
        <v>0.54715873737499998</v>
      </c>
      <c r="DZ121" s="117">
        <v>0</v>
      </c>
      <c r="EA121" s="117">
        <v>4.5054504</v>
      </c>
      <c r="EB121" s="117">
        <v>1.54228010768827</v>
      </c>
      <c r="EC121" s="117">
        <v>16.257289245063301</v>
      </c>
      <c r="ED121" s="117">
        <v>0</v>
      </c>
      <c r="EE121" s="117">
        <v>0</v>
      </c>
      <c r="EF121" s="117">
        <v>0</v>
      </c>
      <c r="EG121" s="117">
        <v>0</v>
      </c>
      <c r="EH121" s="117">
        <v>0</v>
      </c>
      <c r="EI121" s="117">
        <v>0</v>
      </c>
      <c r="EJ121" s="117">
        <v>0</v>
      </c>
      <c r="EK121" s="117">
        <v>7.07</v>
      </c>
      <c r="EL121" s="117">
        <v>1.5553999999999999</v>
      </c>
      <c r="EM121" s="117">
        <v>0.48778097305000001</v>
      </c>
      <c r="EN121" s="117">
        <v>0</v>
      </c>
      <c r="EO121" s="117">
        <v>4.0219109</v>
      </c>
      <c r="EP121" s="117">
        <v>1.3766889792143699</v>
      </c>
      <c r="EQ121" s="117">
        <v>14.511780852264399</v>
      </c>
      <c r="ER121" s="117">
        <v>0</v>
      </c>
      <c r="ES121" s="117">
        <v>0</v>
      </c>
      <c r="ET121" s="117">
        <v>0</v>
      </c>
      <c r="EU121" s="117">
        <v>0</v>
      </c>
      <c r="EV121" s="117">
        <v>0</v>
      </c>
      <c r="EW121" s="117">
        <v>0</v>
      </c>
      <c r="EX121" s="117">
        <v>0</v>
      </c>
      <c r="EY121" s="117">
        <v>0</v>
      </c>
      <c r="EZ121" s="117">
        <v>0</v>
      </c>
      <c r="FA121" s="117">
        <v>0</v>
      </c>
      <c r="FB121" s="117">
        <v>0</v>
      </c>
      <c r="FC121" s="117">
        <v>0</v>
      </c>
      <c r="FD121" s="117">
        <v>0</v>
      </c>
      <c r="FE121" s="171">
        <v>34.216088541666672</v>
      </c>
      <c r="FF121" s="194">
        <f t="shared" si="27"/>
        <v>324.11066932754323</v>
      </c>
      <c r="FG121" s="195">
        <f t="shared" si="30"/>
        <v>0</v>
      </c>
      <c r="FH121" s="196">
        <f t="shared" si="31"/>
        <v>0</v>
      </c>
      <c r="FI121" s="202">
        <f t="shared" si="32"/>
        <v>388.93280319305188</v>
      </c>
      <c r="FJ121" s="203">
        <f t="shared" si="33"/>
        <v>0</v>
      </c>
      <c r="FK121" s="204">
        <f t="shared" si="34"/>
        <v>0</v>
      </c>
      <c r="FL121" s="214">
        <v>0.05</v>
      </c>
      <c r="FM121" s="211">
        <f t="shared" si="35"/>
        <v>19.446640159652596</v>
      </c>
      <c r="FN121" s="212">
        <f t="shared" si="36"/>
        <v>0</v>
      </c>
      <c r="FO121" s="213">
        <f t="shared" si="37"/>
        <v>0</v>
      </c>
      <c r="FP121" s="219">
        <f t="shared" si="38"/>
        <v>408.37944335270447</v>
      </c>
      <c r="FQ121" s="220">
        <f t="shared" si="39"/>
        <v>0</v>
      </c>
      <c r="FR121" s="223">
        <f t="shared" si="40"/>
        <v>0</v>
      </c>
      <c r="FS121" s="228">
        <f t="shared" si="41"/>
        <v>1.6783636501426289</v>
      </c>
      <c r="FT121" s="229"/>
      <c r="FU121" s="244">
        <f t="shared" si="42"/>
        <v>1.6783636501426289</v>
      </c>
      <c r="FV121" s="245">
        <f t="shared" si="43"/>
        <v>408.37944335270447</v>
      </c>
      <c r="FW121" s="252">
        <v>1.2233000000000001</v>
      </c>
      <c r="FX121" s="257"/>
      <c r="FY121" s="261">
        <f t="shared" si="44"/>
        <v>1.3719967711457768</v>
      </c>
      <c r="FZ121" s="253"/>
      <c r="GA121" s="92"/>
      <c r="GB121" s="68" t="s">
        <v>1410</v>
      </c>
      <c r="GC121" s="85" t="s">
        <v>2362</v>
      </c>
      <c r="GD121" s="85" t="str">
        <f t="shared" si="45"/>
        <v>№2/361 від 20.02.2019</v>
      </c>
      <c r="GE121" s="85" t="s">
        <v>2475</v>
      </c>
      <c r="GF121" s="431">
        <v>1</v>
      </c>
      <c r="GG121" s="431">
        <v>3</v>
      </c>
    </row>
    <row r="122" spans="1:189" ht="15" customHeight="1" x14ac:dyDescent="0.25">
      <c r="A122" s="66" t="s">
        <v>100</v>
      </c>
      <c r="B122" s="155">
        <v>1</v>
      </c>
      <c r="C122" s="141">
        <f t="shared" si="28"/>
        <v>326.10000000000002</v>
      </c>
      <c r="D122" s="168">
        <v>326.10000000000002</v>
      </c>
      <c r="E122" s="168">
        <v>0</v>
      </c>
      <c r="F122" s="234"/>
      <c r="G122" s="235">
        <v>0</v>
      </c>
      <c r="H122" s="162">
        <f t="shared" si="29"/>
        <v>9.61</v>
      </c>
      <c r="I122" s="117">
        <v>0</v>
      </c>
      <c r="J122" s="117">
        <v>0</v>
      </c>
      <c r="K122" s="117">
        <v>0</v>
      </c>
      <c r="L122" s="117">
        <v>0</v>
      </c>
      <c r="M122" s="117">
        <v>0</v>
      </c>
      <c r="N122" s="117">
        <v>0</v>
      </c>
      <c r="O122" s="117">
        <v>0</v>
      </c>
      <c r="P122" s="117">
        <v>0</v>
      </c>
      <c r="Q122" s="117">
        <v>0</v>
      </c>
      <c r="R122" s="117">
        <v>0</v>
      </c>
      <c r="S122" s="117">
        <v>0</v>
      </c>
      <c r="T122" s="117">
        <v>0</v>
      </c>
      <c r="U122" s="117">
        <v>0</v>
      </c>
      <c r="V122" s="117">
        <v>0</v>
      </c>
      <c r="W122" s="117">
        <v>0</v>
      </c>
      <c r="X122" s="117">
        <v>0</v>
      </c>
      <c r="Y122" s="117">
        <v>0</v>
      </c>
      <c r="Z122" s="117">
        <v>0</v>
      </c>
      <c r="AA122" s="117">
        <v>0</v>
      </c>
      <c r="AB122" s="117">
        <v>0</v>
      </c>
      <c r="AC122" s="117">
        <v>0</v>
      </c>
      <c r="AD122" s="117">
        <v>0</v>
      </c>
      <c r="AE122" s="117">
        <v>0</v>
      </c>
      <c r="AF122" s="117">
        <v>0</v>
      </c>
      <c r="AG122" s="117">
        <v>0</v>
      </c>
      <c r="AH122" s="117">
        <v>0</v>
      </c>
      <c r="AI122" s="117">
        <v>0</v>
      </c>
      <c r="AJ122" s="117">
        <v>0</v>
      </c>
      <c r="AK122" s="117">
        <v>0</v>
      </c>
      <c r="AL122" s="117">
        <v>0</v>
      </c>
      <c r="AM122" s="117">
        <v>0</v>
      </c>
      <c r="AN122" s="117">
        <v>0</v>
      </c>
      <c r="AO122" s="117">
        <v>0</v>
      </c>
      <c r="AP122" s="117">
        <v>0</v>
      </c>
      <c r="AQ122" s="117">
        <v>0</v>
      </c>
      <c r="AR122" s="117">
        <v>0</v>
      </c>
      <c r="AS122" s="117">
        <v>0</v>
      </c>
      <c r="AT122" s="117">
        <v>0</v>
      </c>
      <c r="AU122" s="117">
        <v>0</v>
      </c>
      <c r="AV122" s="117">
        <v>0</v>
      </c>
      <c r="AW122" s="117">
        <v>0</v>
      </c>
      <c r="AX122" s="117">
        <v>9.61</v>
      </c>
      <c r="AY122" s="117"/>
      <c r="AZ122" s="117"/>
      <c r="BA122" s="117"/>
      <c r="BB122" s="117"/>
      <c r="BC122" s="117"/>
      <c r="BD122" s="117"/>
      <c r="BE122" s="117">
        <v>0</v>
      </c>
      <c r="BF122" s="117">
        <v>0</v>
      </c>
      <c r="BG122" s="117">
        <v>0</v>
      </c>
      <c r="BH122" s="117">
        <v>0</v>
      </c>
      <c r="BI122" s="117">
        <v>0</v>
      </c>
      <c r="BJ122" s="117">
        <v>0</v>
      </c>
      <c r="BK122" s="117">
        <v>0</v>
      </c>
      <c r="BL122" s="117">
        <v>12.44</v>
      </c>
      <c r="BM122" s="117">
        <v>2.7368000000000001</v>
      </c>
      <c r="BN122" s="117">
        <v>0.29013371833333301</v>
      </c>
      <c r="BO122" s="117">
        <v>7.0767427999999999</v>
      </c>
      <c r="BP122" s="117">
        <v>2.3628027358865098</v>
      </c>
      <c r="BQ122" s="117">
        <v>24.9064792542198</v>
      </c>
      <c r="BR122" s="117">
        <v>68.128611111110899</v>
      </c>
      <c r="BS122" s="117">
        <v>14.988294444444399</v>
      </c>
      <c r="BT122" s="117">
        <v>112.18309924258401</v>
      </c>
      <c r="BU122" s="117">
        <v>0</v>
      </c>
      <c r="BV122" s="117">
        <v>38.756323002777698</v>
      </c>
      <c r="BW122" s="117">
        <v>24.531443716814099</v>
      </c>
      <c r="BX122" s="117">
        <v>258.58777151773103</v>
      </c>
      <c r="BY122" s="117">
        <v>0</v>
      </c>
      <c r="BZ122" s="117">
        <v>0</v>
      </c>
      <c r="CA122" s="117">
        <v>0</v>
      </c>
      <c r="CB122" s="117">
        <v>0</v>
      </c>
      <c r="CC122" s="117">
        <v>0</v>
      </c>
      <c r="CD122" s="117">
        <v>0</v>
      </c>
      <c r="CE122" s="117">
        <v>0</v>
      </c>
      <c r="CF122" s="117">
        <v>0</v>
      </c>
      <c r="CG122" s="117">
        <v>0</v>
      </c>
      <c r="CH122" s="117">
        <v>0</v>
      </c>
      <c r="CI122" s="117">
        <v>0</v>
      </c>
      <c r="CJ122" s="117">
        <v>0</v>
      </c>
      <c r="CK122" s="117">
        <v>0</v>
      </c>
      <c r="CL122" s="117">
        <v>0</v>
      </c>
      <c r="CM122" s="117">
        <v>0</v>
      </c>
      <c r="CN122" s="117">
        <v>0</v>
      </c>
      <c r="CO122" s="117">
        <v>0</v>
      </c>
      <c r="CP122" s="117">
        <v>0</v>
      </c>
      <c r="CQ122" s="117">
        <v>0</v>
      </c>
      <c r="CR122" s="117">
        <v>0</v>
      </c>
      <c r="CS122" s="117">
        <v>0</v>
      </c>
      <c r="CT122" s="117">
        <v>0</v>
      </c>
      <c r="CU122" s="117">
        <v>0</v>
      </c>
      <c r="CV122" s="117">
        <v>0</v>
      </c>
      <c r="CW122" s="117">
        <v>0</v>
      </c>
      <c r="CX122" s="117">
        <v>0</v>
      </c>
      <c r="CY122" s="117">
        <v>0</v>
      </c>
      <c r="CZ122" s="117">
        <v>0</v>
      </c>
      <c r="DA122" s="117">
        <v>0</v>
      </c>
      <c r="DB122" s="117">
        <v>0</v>
      </c>
      <c r="DC122" s="117">
        <v>0</v>
      </c>
      <c r="DD122" s="117">
        <v>0</v>
      </c>
      <c r="DE122" s="117">
        <v>0</v>
      </c>
      <c r="DF122" s="117">
        <v>0</v>
      </c>
      <c r="DG122" s="117">
        <v>0</v>
      </c>
      <c r="DH122" s="117">
        <v>0</v>
      </c>
      <c r="DI122" s="117">
        <v>0</v>
      </c>
      <c r="DJ122" s="117">
        <v>0</v>
      </c>
      <c r="DK122" s="117">
        <v>0</v>
      </c>
      <c r="DL122" s="117">
        <v>0</v>
      </c>
      <c r="DM122" s="117">
        <v>0</v>
      </c>
      <c r="DN122" s="117">
        <v>0</v>
      </c>
      <c r="DO122" s="117">
        <v>0</v>
      </c>
      <c r="DP122" s="117">
        <v>0</v>
      </c>
      <c r="DQ122" s="117">
        <v>0</v>
      </c>
      <c r="DR122" s="117">
        <v>0</v>
      </c>
      <c r="DS122" s="117">
        <v>0</v>
      </c>
      <c r="DT122" s="117">
        <v>0</v>
      </c>
      <c r="DU122" s="117">
        <v>0</v>
      </c>
      <c r="DV122" s="117">
        <v>0</v>
      </c>
      <c r="DW122" s="117">
        <v>17.43</v>
      </c>
      <c r="DX122" s="117">
        <v>3.8346</v>
      </c>
      <c r="DY122" s="117">
        <v>1.2032584969</v>
      </c>
      <c r="DZ122" s="117">
        <v>0</v>
      </c>
      <c r="EA122" s="117">
        <v>9.9154040999999999</v>
      </c>
      <c r="EB122" s="117">
        <v>3.39408975278109</v>
      </c>
      <c r="EC122" s="117">
        <v>35.777352349681102</v>
      </c>
      <c r="ED122" s="117">
        <v>0</v>
      </c>
      <c r="EE122" s="117">
        <v>0</v>
      </c>
      <c r="EF122" s="117">
        <v>0</v>
      </c>
      <c r="EG122" s="117">
        <v>0</v>
      </c>
      <c r="EH122" s="117">
        <v>0</v>
      </c>
      <c r="EI122" s="117">
        <v>0</v>
      </c>
      <c r="EJ122" s="117">
        <v>0</v>
      </c>
      <c r="EK122" s="117">
        <v>15.55</v>
      </c>
      <c r="EL122" s="117">
        <v>3.4209999999999998</v>
      </c>
      <c r="EM122" s="117">
        <v>1.0732162857750001</v>
      </c>
      <c r="EN122" s="117">
        <v>0</v>
      </c>
      <c r="EO122" s="117">
        <v>8.8459284999999994</v>
      </c>
      <c r="EP122" s="117">
        <v>3.0279760749970799</v>
      </c>
      <c r="EQ122" s="117">
        <v>31.918120860772099</v>
      </c>
      <c r="ER122" s="117">
        <v>0</v>
      </c>
      <c r="ES122" s="117">
        <v>0</v>
      </c>
      <c r="ET122" s="117">
        <v>0</v>
      </c>
      <c r="EU122" s="117">
        <v>0</v>
      </c>
      <c r="EV122" s="117">
        <v>0</v>
      </c>
      <c r="EW122" s="117">
        <v>0</v>
      </c>
      <c r="EX122" s="117">
        <v>0</v>
      </c>
      <c r="EY122" s="117">
        <v>0</v>
      </c>
      <c r="EZ122" s="117">
        <v>0</v>
      </c>
      <c r="FA122" s="117">
        <v>0</v>
      </c>
      <c r="FB122" s="117">
        <v>0</v>
      </c>
      <c r="FC122" s="117">
        <v>0</v>
      </c>
      <c r="FD122" s="117">
        <v>0</v>
      </c>
      <c r="FE122" s="171">
        <v>41.390429687500003</v>
      </c>
      <c r="FF122" s="194">
        <f t="shared" si="27"/>
        <v>402.19015366990402</v>
      </c>
      <c r="FG122" s="195">
        <f t="shared" si="30"/>
        <v>0</v>
      </c>
      <c r="FH122" s="196">
        <f t="shared" si="31"/>
        <v>0</v>
      </c>
      <c r="FI122" s="202">
        <f t="shared" si="32"/>
        <v>482.6281844038848</v>
      </c>
      <c r="FJ122" s="203">
        <f t="shared" si="33"/>
        <v>0</v>
      </c>
      <c r="FK122" s="204">
        <f t="shared" si="34"/>
        <v>0</v>
      </c>
      <c r="FL122" s="214">
        <v>0.05</v>
      </c>
      <c r="FM122" s="211">
        <f t="shared" si="35"/>
        <v>24.131409220194243</v>
      </c>
      <c r="FN122" s="212">
        <f t="shared" si="36"/>
        <v>0</v>
      </c>
      <c r="FO122" s="213">
        <f t="shared" si="37"/>
        <v>0</v>
      </c>
      <c r="FP122" s="219">
        <f t="shared" si="38"/>
        <v>506.75959362407906</v>
      </c>
      <c r="FQ122" s="220">
        <f t="shared" si="39"/>
        <v>0</v>
      </c>
      <c r="FR122" s="223">
        <f t="shared" si="40"/>
        <v>0</v>
      </c>
      <c r="FS122" s="228">
        <f t="shared" si="41"/>
        <v>1.5540005937567587</v>
      </c>
      <c r="FT122" s="229"/>
      <c r="FU122" s="244">
        <f t="shared" si="42"/>
        <v>1.5540005937567587</v>
      </c>
      <c r="FV122" s="245">
        <f t="shared" si="43"/>
        <v>506.75959362407906</v>
      </c>
      <c r="FW122" s="252">
        <v>1.2155</v>
      </c>
      <c r="FX122" s="257"/>
      <c r="FY122" s="261">
        <f t="shared" si="44"/>
        <v>1.2784867081503568</v>
      </c>
      <c r="FZ122" s="253"/>
      <c r="GA122" s="92"/>
      <c r="GB122" s="68" t="s">
        <v>1411</v>
      </c>
      <c r="GC122" s="85" t="s">
        <v>2362</v>
      </c>
      <c r="GD122" s="85" t="str">
        <f t="shared" si="45"/>
        <v>№2/362 від 20.02.2019</v>
      </c>
      <c r="GE122" s="85" t="s">
        <v>2476</v>
      </c>
      <c r="GF122" s="431">
        <v>1</v>
      </c>
      <c r="GG122" s="431">
        <v>3</v>
      </c>
    </row>
    <row r="123" spans="1:189" ht="15" customHeight="1" x14ac:dyDescent="0.25">
      <c r="A123" s="66" t="s">
        <v>101</v>
      </c>
      <c r="B123" s="155">
        <v>1</v>
      </c>
      <c r="C123" s="141">
        <f t="shared" si="28"/>
        <v>241.4</v>
      </c>
      <c r="D123" s="168">
        <v>241.4</v>
      </c>
      <c r="E123" s="168">
        <v>0</v>
      </c>
      <c r="F123" s="234"/>
      <c r="G123" s="235">
        <v>0</v>
      </c>
      <c r="H123" s="162">
        <f t="shared" si="29"/>
        <v>9.61</v>
      </c>
      <c r="I123" s="117">
        <v>0</v>
      </c>
      <c r="J123" s="117">
        <v>0</v>
      </c>
      <c r="K123" s="117">
        <v>0</v>
      </c>
      <c r="L123" s="117">
        <v>0</v>
      </c>
      <c r="M123" s="117">
        <v>0</v>
      </c>
      <c r="N123" s="117">
        <v>0</v>
      </c>
      <c r="O123" s="117">
        <v>0</v>
      </c>
      <c r="P123" s="117">
        <v>0</v>
      </c>
      <c r="Q123" s="117">
        <v>0</v>
      </c>
      <c r="R123" s="117">
        <v>0</v>
      </c>
      <c r="S123" s="117">
        <v>0</v>
      </c>
      <c r="T123" s="117">
        <v>0</v>
      </c>
      <c r="U123" s="117">
        <v>0</v>
      </c>
      <c r="V123" s="117">
        <v>0</v>
      </c>
      <c r="W123" s="117">
        <v>0</v>
      </c>
      <c r="X123" s="117">
        <v>0</v>
      </c>
      <c r="Y123" s="117">
        <v>0</v>
      </c>
      <c r="Z123" s="117">
        <v>0</v>
      </c>
      <c r="AA123" s="117">
        <v>0</v>
      </c>
      <c r="AB123" s="117">
        <v>0</v>
      </c>
      <c r="AC123" s="117">
        <v>0</v>
      </c>
      <c r="AD123" s="117">
        <v>0</v>
      </c>
      <c r="AE123" s="117">
        <v>0</v>
      </c>
      <c r="AF123" s="117">
        <v>0</v>
      </c>
      <c r="AG123" s="117">
        <v>0</v>
      </c>
      <c r="AH123" s="117">
        <v>0</v>
      </c>
      <c r="AI123" s="117">
        <v>0</v>
      </c>
      <c r="AJ123" s="117">
        <v>0</v>
      </c>
      <c r="AK123" s="117">
        <v>0</v>
      </c>
      <c r="AL123" s="117">
        <v>0</v>
      </c>
      <c r="AM123" s="117">
        <v>0</v>
      </c>
      <c r="AN123" s="117">
        <v>0</v>
      </c>
      <c r="AO123" s="117">
        <v>0</v>
      </c>
      <c r="AP123" s="117">
        <v>0</v>
      </c>
      <c r="AQ123" s="117">
        <v>0</v>
      </c>
      <c r="AR123" s="117">
        <v>0</v>
      </c>
      <c r="AS123" s="117">
        <v>0</v>
      </c>
      <c r="AT123" s="117">
        <v>0</v>
      </c>
      <c r="AU123" s="117">
        <v>0</v>
      </c>
      <c r="AV123" s="117">
        <v>0</v>
      </c>
      <c r="AW123" s="117">
        <v>0</v>
      </c>
      <c r="AX123" s="117">
        <v>9.61</v>
      </c>
      <c r="AY123" s="117"/>
      <c r="AZ123" s="117"/>
      <c r="BA123" s="117"/>
      <c r="BB123" s="117"/>
      <c r="BC123" s="117"/>
      <c r="BD123" s="117"/>
      <c r="BE123" s="117">
        <v>0</v>
      </c>
      <c r="BF123" s="117">
        <v>0</v>
      </c>
      <c r="BG123" s="117">
        <v>0</v>
      </c>
      <c r="BH123" s="117">
        <v>0</v>
      </c>
      <c r="BI123" s="117">
        <v>0</v>
      </c>
      <c r="BJ123" s="117">
        <v>0</v>
      </c>
      <c r="BK123" s="117">
        <v>0</v>
      </c>
      <c r="BL123" s="117">
        <v>12.44</v>
      </c>
      <c r="BM123" s="117">
        <v>2.7368000000000001</v>
      </c>
      <c r="BN123" s="117">
        <v>0.29013371833333301</v>
      </c>
      <c r="BO123" s="117">
        <v>7.0767427999999999</v>
      </c>
      <c r="BP123" s="117">
        <v>2.3628027358865098</v>
      </c>
      <c r="BQ123" s="117">
        <v>24.9064792542198</v>
      </c>
      <c r="BR123" s="433">
        <v>51.513059999999882</v>
      </c>
      <c r="BS123" s="433">
        <v>11.332873199999971</v>
      </c>
      <c r="BT123" s="433">
        <v>95.005272484575002</v>
      </c>
      <c r="BU123" s="433">
        <v>0</v>
      </c>
      <c r="BV123" s="433">
        <v>29.304234442199974</v>
      </c>
      <c r="BW123" s="433">
        <v>19.615761679687292</v>
      </c>
      <c r="BX123" s="433">
        <v>206.77120180646219</v>
      </c>
      <c r="BY123" s="117">
        <v>0</v>
      </c>
      <c r="BZ123" s="117">
        <v>0</v>
      </c>
      <c r="CA123" s="117">
        <v>0</v>
      </c>
      <c r="CB123" s="117">
        <v>0</v>
      </c>
      <c r="CC123" s="117">
        <v>0</v>
      </c>
      <c r="CD123" s="117">
        <v>0</v>
      </c>
      <c r="CE123" s="117">
        <v>0</v>
      </c>
      <c r="CF123" s="117">
        <v>0</v>
      </c>
      <c r="CG123" s="117">
        <v>0</v>
      </c>
      <c r="CH123" s="117">
        <v>0</v>
      </c>
      <c r="CI123" s="117">
        <v>0</v>
      </c>
      <c r="CJ123" s="117">
        <v>0</v>
      </c>
      <c r="CK123" s="117">
        <v>0</v>
      </c>
      <c r="CL123" s="117">
        <v>0</v>
      </c>
      <c r="CM123" s="117">
        <v>0</v>
      </c>
      <c r="CN123" s="117">
        <v>0</v>
      </c>
      <c r="CO123" s="117">
        <v>0</v>
      </c>
      <c r="CP123" s="117">
        <v>0</v>
      </c>
      <c r="CQ123" s="117">
        <v>0</v>
      </c>
      <c r="CR123" s="117">
        <v>0</v>
      </c>
      <c r="CS123" s="117">
        <v>0</v>
      </c>
      <c r="CT123" s="117">
        <v>0</v>
      </c>
      <c r="CU123" s="117">
        <v>0</v>
      </c>
      <c r="CV123" s="117">
        <v>0</v>
      </c>
      <c r="CW123" s="117">
        <v>0</v>
      </c>
      <c r="CX123" s="117">
        <v>0</v>
      </c>
      <c r="CY123" s="117">
        <v>0</v>
      </c>
      <c r="CZ123" s="117">
        <v>0</v>
      </c>
      <c r="DA123" s="117">
        <v>0</v>
      </c>
      <c r="DB123" s="117">
        <v>0</v>
      </c>
      <c r="DC123" s="117">
        <v>0</v>
      </c>
      <c r="DD123" s="117">
        <v>0</v>
      </c>
      <c r="DE123" s="117">
        <v>0</v>
      </c>
      <c r="DF123" s="117">
        <v>0</v>
      </c>
      <c r="DG123" s="117">
        <v>0</v>
      </c>
      <c r="DH123" s="117">
        <v>0</v>
      </c>
      <c r="DI123" s="117">
        <v>0</v>
      </c>
      <c r="DJ123" s="117">
        <v>0</v>
      </c>
      <c r="DK123" s="117">
        <v>0</v>
      </c>
      <c r="DL123" s="117">
        <v>0</v>
      </c>
      <c r="DM123" s="117">
        <v>0</v>
      </c>
      <c r="DN123" s="117">
        <v>0</v>
      </c>
      <c r="DO123" s="117">
        <v>0</v>
      </c>
      <c r="DP123" s="117">
        <v>0</v>
      </c>
      <c r="DQ123" s="117">
        <v>0</v>
      </c>
      <c r="DR123" s="117">
        <v>0</v>
      </c>
      <c r="DS123" s="117">
        <v>0</v>
      </c>
      <c r="DT123" s="117">
        <v>0</v>
      </c>
      <c r="DU123" s="117">
        <v>0</v>
      </c>
      <c r="DV123" s="117">
        <v>0</v>
      </c>
      <c r="DW123" s="117">
        <v>7.92</v>
      </c>
      <c r="DX123" s="117">
        <v>1.7423999999999999</v>
      </c>
      <c r="DY123" s="117">
        <v>0.54715873737499998</v>
      </c>
      <c r="DZ123" s="117">
        <v>0</v>
      </c>
      <c r="EA123" s="117">
        <v>4.5054504</v>
      </c>
      <c r="EB123" s="117">
        <v>1.54228010768827</v>
      </c>
      <c r="EC123" s="117">
        <v>16.257289245063301</v>
      </c>
      <c r="ED123" s="117">
        <v>0</v>
      </c>
      <c r="EE123" s="117">
        <v>0</v>
      </c>
      <c r="EF123" s="117">
        <v>0</v>
      </c>
      <c r="EG123" s="117">
        <v>0</v>
      </c>
      <c r="EH123" s="117">
        <v>0</v>
      </c>
      <c r="EI123" s="117">
        <v>0</v>
      </c>
      <c r="EJ123" s="117">
        <v>0</v>
      </c>
      <c r="EK123" s="117">
        <v>7.07</v>
      </c>
      <c r="EL123" s="117">
        <v>1.5553999999999999</v>
      </c>
      <c r="EM123" s="117">
        <v>0.48778097305000001</v>
      </c>
      <c r="EN123" s="117">
        <v>0</v>
      </c>
      <c r="EO123" s="117">
        <v>4.0219109</v>
      </c>
      <c r="EP123" s="117">
        <v>1.3766889792143699</v>
      </c>
      <c r="EQ123" s="117">
        <v>14.511780852264399</v>
      </c>
      <c r="ER123" s="117">
        <v>0</v>
      </c>
      <c r="ES123" s="117">
        <v>0</v>
      </c>
      <c r="ET123" s="117">
        <v>0</v>
      </c>
      <c r="EU123" s="117">
        <v>0</v>
      </c>
      <c r="EV123" s="117">
        <v>0</v>
      </c>
      <c r="EW123" s="117">
        <v>0</v>
      </c>
      <c r="EX123" s="117">
        <v>0</v>
      </c>
      <c r="EY123" s="117">
        <v>0</v>
      </c>
      <c r="EZ123" s="117">
        <v>0</v>
      </c>
      <c r="FA123" s="117">
        <v>0</v>
      </c>
      <c r="FB123" s="117">
        <v>0</v>
      </c>
      <c r="FC123" s="117">
        <v>0</v>
      </c>
      <c r="FD123" s="117">
        <v>0</v>
      </c>
      <c r="FE123" s="171">
        <v>34.547211979166669</v>
      </c>
      <c r="FF123" s="194">
        <f t="shared" si="27"/>
        <v>306.60396313717632</v>
      </c>
      <c r="FG123" s="195">
        <f t="shared" si="30"/>
        <v>0</v>
      </c>
      <c r="FH123" s="196">
        <f t="shared" si="31"/>
        <v>0</v>
      </c>
      <c r="FI123" s="202">
        <f t="shared" si="32"/>
        <v>367.92475576461158</v>
      </c>
      <c r="FJ123" s="203">
        <f t="shared" si="33"/>
        <v>0</v>
      </c>
      <c r="FK123" s="204">
        <f t="shared" si="34"/>
        <v>0</v>
      </c>
      <c r="FL123" s="214">
        <v>0.05</v>
      </c>
      <c r="FM123" s="211">
        <f t="shared" si="35"/>
        <v>18.396237788230579</v>
      </c>
      <c r="FN123" s="212">
        <f t="shared" si="36"/>
        <v>0</v>
      </c>
      <c r="FO123" s="213">
        <f t="shared" si="37"/>
        <v>0</v>
      </c>
      <c r="FP123" s="219">
        <f t="shared" si="38"/>
        <v>386.32099355284214</v>
      </c>
      <c r="FQ123" s="220">
        <f t="shared" si="39"/>
        <v>0</v>
      </c>
      <c r="FR123" s="223">
        <f t="shared" si="40"/>
        <v>0</v>
      </c>
      <c r="FS123" s="228">
        <f t="shared" si="41"/>
        <v>1.6003355159604065</v>
      </c>
      <c r="FT123" s="229"/>
      <c r="FU123" s="244">
        <f t="shared" si="42"/>
        <v>1.6003355159604065</v>
      </c>
      <c r="FV123" s="245">
        <f t="shared" si="43"/>
        <v>386.32099355284214</v>
      </c>
      <c r="FW123" s="252">
        <v>1.2115</v>
      </c>
      <c r="FX123" s="257"/>
      <c r="FY123" s="261">
        <f t="shared" si="44"/>
        <v>1.3209537894844461</v>
      </c>
      <c r="FZ123" s="253"/>
      <c r="GA123" s="92"/>
      <c r="GB123" s="68" t="s">
        <v>1412</v>
      </c>
      <c r="GC123" s="85" t="s">
        <v>2362</v>
      </c>
      <c r="GD123" s="85" t="str">
        <f t="shared" si="45"/>
        <v>№2/363 від 20.02.2019</v>
      </c>
      <c r="GE123" s="85" t="s">
        <v>2477</v>
      </c>
      <c r="GF123" s="431">
        <v>1</v>
      </c>
      <c r="GG123" s="431">
        <v>3</v>
      </c>
    </row>
    <row r="124" spans="1:189" ht="15" hidden="1" customHeight="1" x14ac:dyDescent="0.25">
      <c r="A124" s="66" t="s">
        <v>37</v>
      </c>
      <c r="B124" s="155">
        <v>2</v>
      </c>
      <c r="C124" s="141">
        <f t="shared" si="28"/>
        <v>372.8</v>
      </c>
      <c r="D124" s="168">
        <v>372.8</v>
      </c>
      <c r="E124" s="168">
        <v>0</v>
      </c>
      <c r="F124" s="234"/>
      <c r="G124" s="235">
        <v>0</v>
      </c>
      <c r="H124" s="162">
        <f>N124+T124+Z124+AF124+AL124+AR124+AX124+BD124</f>
        <v>557.77292472686941</v>
      </c>
      <c r="I124" s="117">
        <v>96.72</v>
      </c>
      <c r="J124" s="117">
        <v>21.278400000000001</v>
      </c>
      <c r="K124" s="117">
        <v>6.3693763895841702</v>
      </c>
      <c r="L124" s="117">
        <v>55.021106400000001</v>
      </c>
      <c r="M124" s="117">
        <v>18.801748805176299</v>
      </c>
      <c r="N124" s="117">
        <v>198.19063159475999</v>
      </c>
      <c r="O124" s="117">
        <v>17.899999999999999</v>
      </c>
      <c r="P124" s="117">
        <v>3.9380000000000002</v>
      </c>
      <c r="Q124" s="117">
        <v>0.61542665420249998</v>
      </c>
      <c r="R124" s="117">
        <v>10.182772999999999</v>
      </c>
      <c r="S124" s="117">
        <v>3.4206000857569601</v>
      </c>
      <c r="T124" s="117">
        <v>36.056799739959501</v>
      </c>
      <c r="U124" s="117">
        <v>0</v>
      </c>
      <c r="V124" s="117">
        <v>0</v>
      </c>
      <c r="W124" s="117">
        <v>0</v>
      </c>
      <c r="X124" s="117">
        <v>0</v>
      </c>
      <c r="Y124" s="117">
        <v>0</v>
      </c>
      <c r="Z124" s="117">
        <v>61.93</v>
      </c>
      <c r="AA124" s="117">
        <v>0</v>
      </c>
      <c r="AB124" s="117">
        <v>0</v>
      </c>
      <c r="AC124" s="117">
        <v>0</v>
      </c>
      <c r="AD124" s="117">
        <v>0</v>
      </c>
      <c r="AE124" s="117">
        <v>0</v>
      </c>
      <c r="AF124" s="117">
        <v>0</v>
      </c>
      <c r="AG124" s="117">
        <v>0</v>
      </c>
      <c r="AH124" s="117">
        <v>0</v>
      </c>
      <c r="AI124" s="117">
        <v>0</v>
      </c>
      <c r="AJ124" s="117">
        <v>0</v>
      </c>
      <c r="AK124" s="117">
        <v>0</v>
      </c>
      <c r="AL124" s="117">
        <v>0</v>
      </c>
      <c r="AM124" s="117">
        <v>12.1</v>
      </c>
      <c r="AN124" s="117">
        <v>2.6619999999999999</v>
      </c>
      <c r="AO124" s="117">
        <v>9.5007606423546491</v>
      </c>
      <c r="AP124" s="117">
        <v>6.8833270000000004</v>
      </c>
      <c r="AQ124" s="117">
        <v>3.2644214457951999</v>
      </c>
      <c r="AR124" s="117">
        <v>34.410509088149901</v>
      </c>
      <c r="AS124" s="117">
        <v>0</v>
      </c>
      <c r="AT124" s="117">
        <v>0</v>
      </c>
      <c r="AU124" s="117">
        <v>0</v>
      </c>
      <c r="AV124" s="117">
        <v>0</v>
      </c>
      <c r="AW124" s="117">
        <v>0</v>
      </c>
      <c r="AX124" s="117">
        <v>25.61</v>
      </c>
      <c r="AY124" s="117">
        <v>94.74</v>
      </c>
      <c r="AZ124" s="117">
        <v>20.8428</v>
      </c>
      <c r="BA124" s="117">
        <v>9.3028627912146007</v>
      </c>
      <c r="BB124" s="117">
        <v>53.894743800000001</v>
      </c>
      <c r="BC124" s="117">
        <v>18.737974414825199</v>
      </c>
      <c r="BD124" s="117">
        <f>C124*0.54070543</f>
        <v>201.57498430400003</v>
      </c>
      <c r="BE124" s="117">
        <v>0</v>
      </c>
      <c r="BF124" s="117">
        <v>0</v>
      </c>
      <c r="BG124" s="117">
        <v>0</v>
      </c>
      <c r="BH124" s="117">
        <v>0</v>
      </c>
      <c r="BI124" s="117">
        <v>0</v>
      </c>
      <c r="BJ124" s="117">
        <v>0</v>
      </c>
      <c r="BK124" s="117">
        <v>0</v>
      </c>
      <c r="BL124" s="117">
        <v>26.72</v>
      </c>
      <c r="BM124" s="117">
        <v>5.8784000000000001</v>
      </c>
      <c r="BN124" s="117">
        <v>0.67466250833333297</v>
      </c>
      <c r="BO124" s="117">
        <v>15.200206400000001</v>
      </c>
      <c r="BP124" s="117">
        <v>5.08048331428241</v>
      </c>
      <c r="BQ124" s="117">
        <v>53.553752222615699</v>
      </c>
      <c r="BR124" s="117">
        <v>175.21077936507919</v>
      </c>
      <c r="BS124" s="117">
        <v>38.546371460317403</v>
      </c>
      <c r="BT124" s="117">
        <v>197.49250668964299</v>
      </c>
      <c r="BU124" s="117">
        <v>56.23</v>
      </c>
      <c r="BV124" s="117">
        <v>99.672156057412707</v>
      </c>
      <c r="BW124" s="117">
        <v>59.443181580528702</v>
      </c>
      <c r="BX124" s="117">
        <v>626.59499515298103</v>
      </c>
      <c r="BY124" s="117">
        <v>96.423871496746301</v>
      </c>
      <c r="BZ124" s="117">
        <v>10.95</v>
      </c>
      <c r="CA124" s="117">
        <v>2.4089999999999998</v>
      </c>
      <c r="CB124" s="117">
        <v>7.8878381244693303</v>
      </c>
      <c r="CC124" s="117">
        <v>0</v>
      </c>
      <c r="CD124" s="117">
        <v>6.2291264999999996</v>
      </c>
      <c r="CE124" s="117">
        <v>2.8797558522906299</v>
      </c>
      <c r="CF124" s="117">
        <v>30.355720476759998</v>
      </c>
      <c r="CG124" s="117">
        <v>9.8000000000000007</v>
      </c>
      <c r="CH124" s="117">
        <v>2.1560000000000001</v>
      </c>
      <c r="CI124" s="117">
        <v>13.7414341721925</v>
      </c>
      <c r="CJ124" s="117">
        <v>0</v>
      </c>
      <c r="CK124" s="117">
        <v>5.5749259999999996</v>
      </c>
      <c r="CL124" s="117">
        <v>3.2776560696475001</v>
      </c>
      <c r="CM124" s="117">
        <v>34.550016241839998</v>
      </c>
      <c r="CN124" s="117">
        <v>7.61</v>
      </c>
      <c r="CO124" s="117">
        <v>1.6741999999999999</v>
      </c>
      <c r="CP124" s="117">
        <v>4.5363551832333302</v>
      </c>
      <c r="CQ124" s="117">
        <v>0</v>
      </c>
      <c r="CR124" s="117">
        <v>4.3291006999999997</v>
      </c>
      <c r="CS124" s="117">
        <v>1.9022654331216799</v>
      </c>
      <c r="CT124" s="117">
        <v>20.051921316354999</v>
      </c>
      <c r="CU124" s="117">
        <v>0</v>
      </c>
      <c r="CV124" s="117">
        <v>0</v>
      </c>
      <c r="CW124" s="117">
        <v>0</v>
      </c>
      <c r="CX124" s="117">
        <v>0</v>
      </c>
      <c r="CY124" s="117">
        <v>0</v>
      </c>
      <c r="CZ124" s="117">
        <v>0</v>
      </c>
      <c r="DA124" s="117">
        <v>0</v>
      </c>
      <c r="DB124" s="117">
        <v>0</v>
      </c>
      <c r="DC124" s="117">
        <v>0</v>
      </c>
      <c r="DD124" s="117">
        <v>0</v>
      </c>
      <c r="DE124" s="117">
        <v>0</v>
      </c>
      <c r="DF124" s="117">
        <v>0</v>
      </c>
      <c r="DG124" s="117">
        <v>0</v>
      </c>
      <c r="DH124" s="117">
        <v>0</v>
      </c>
      <c r="DI124" s="117">
        <v>3.97</v>
      </c>
      <c r="DJ124" s="117">
        <v>0.87339999999999995</v>
      </c>
      <c r="DK124" s="117">
        <v>3.2766343958982498</v>
      </c>
      <c r="DL124" s="117">
        <v>0</v>
      </c>
      <c r="DM124" s="117">
        <v>2.2584138999999999</v>
      </c>
      <c r="DN124" s="117">
        <v>1.08776516589309</v>
      </c>
      <c r="DO124" s="117">
        <v>11.4662134617913</v>
      </c>
      <c r="DP124" s="117">
        <v>0</v>
      </c>
      <c r="DQ124" s="117">
        <v>0</v>
      </c>
      <c r="DR124" s="117">
        <v>0</v>
      </c>
      <c r="DS124" s="117">
        <v>0</v>
      </c>
      <c r="DT124" s="117">
        <v>0</v>
      </c>
      <c r="DU124" s="117">
        <v>0</v>
      </c>
      <c r="DV124" s="117">
        <v>0</v>
      </c>
      <c r="DW124" s="117">
        <v>142.21</v>
      </c>
      <c r="DX124" s="117">
        <v>31.286200000000001</v>
      </c>
      <c r="DY124" s="117">
        <v>12.1021483949583</v>
      </c>
      <c r="DZ124" s="117">
        <v>0</v>
      </c>
      <c r="EA124" s="117">
        <v>80.899002699999997</v>
      </c>
      <c r="EB124" s="117">
        <v>27.931587368262502</v>
      </c>
      <c r="EC124" s="117">
        <v>294.42893846322102</v>
      </c>
      <c r="ED124" s="117">
        <v>65.44</v>
      </c>
      <c r="EE124" s="117">
        <v>14.396800000000001</v>
      </c>
      <c r="EF124" s="117">
        <v>2.5710855267583299</v>
      </c>
      <c r="EG124" s="117">
        <v>0</v>
      </c>
      <c r="EH124" s="117">
        <v>37.226852800000003</v>
      </c>
      <c r="EI124" s="117">
        <v>12.5389169240275</v>
      </c>
      <c r="EJ124" s="117">
        <v>132.173655250785</v>
      </c>
      <c r="EK124" s="117">
        <v>45.06</v>
      </c>
      <c r="EL124" s="117">
        <v>9.9131999999999998</v>
      </c>
      <c r="EM124" s="117">
        <v>6.2007078351749998</v>
      </c>
      <c r="EN124" s="117">
        <v>0</v>
      </c>
      <c r="EO124" s="117">
        <v>25.6332822</v>
      </c>
      <c r="EP124" s="117">
        <v>9.0982615875866895</v>
      </c>
      <c r="EQ124" s="117">
        <v>95.905451622761703</v>
      </c>
      <c r="ER124" s="117">
        <v>0</v>
      </c>
      <c r="ES124" s="117">
        <v>0</v>
      </c>
      <c r="ET124" s="117">
        <v>0</v>
      </c>
      <c r="EU124" s="117">
        <v>0</v>
      </c>
      <c r="EV124" s="117">
        <v>0</v>
      </c>
      <c r="EW124" s="117">
        <v>0</v>
      </c>
      <c r="EX124" s="117">
        <v>0</v>
      </c>
      <c r="EY124" s="117">
        <v>0</v>
      </c>
      <c r="EZ124" s="117">
        <v>0</v>
      </c>
      <c r="FA124" s="117">
        <v>0</v>
      </c>
      <c r="FB124" s="117">
        <v>0</v>
      </c>
      <c r="FC124" s="117">
        <v>0</v>
      </c>
      <c r="FD124" s="117">
        <v>0</v>
      </c>
      <c r="FE124" s="171">
        <v>142.5314953125</v>
      </c>
      <c r="FF124" s="194">
        <f t="shared" si="27"/>
        <v>1999.3850842484803</v>
      </c>
      <c r="FG124" s="195">
        <f t="shared" si="30"/>
        <v>0</v>
      </c>
      <c r="FH124" s="196">
        <f t="shared" si="31"/>
        <v>132.173655250785</v>
      </c>
      <c r="FI124" s="202">
        <f t="shared" si="32"/>
        <v>2399.2621010981761</v>
      </c>
      <c r="FJ124" s="203">
        <f t="shared" si="33"/>
        <v>0</v>
      </c>
      <c r="FK124" s="204">
        <f t="shared" si="34"/>
        <v>158.60838630094199</v>
      </c>
      <c r="FL124" s="214">
        <v>0.05</v>
      </c>
      <c r="FM124" s="211">
        <f t="shared" si="35"/>
        <v>119.96310505490881</v>
      </c>
      <c r="FN124" s="212">
        <f t="shared" si="36"/>
        <v>0</v>
      </c>
      <c r="FO124" s="213">
        <f t="shared" si="37"/>
        <v>7.9304193150471001</v>
      </c>
      <c r="FP124" s="219">
        <f t="shared" si="38"/>
        <v>2519.2252061530849</v>
      </c>
      <c r="FQ124" s="220">
        <f t="shared" si="39"/>
        <v>0</v>
      </c>
      <c r="FR124" s="223">
        <f t="shared" si="40"/>
        <v>166.53880561598908</v>
      </c>
      <c r="FS124" s="228">
        <f t="shared" si="41"/>
        <v>6.7575783426853127</v>
      </c>
      <c r="FT124" s="229"/>
      <c r="FU124" s="244">
        <f t="shared" si="42"/>
        <v>6.310854078693926</v>
      </c>
      <c r="FV124" s="245">
        <f t="shared" si="43"/>
        <v>2519.2252061530849</v>
      </c>
      <c r="FW124" s="252">
        <v>4.5533999999999999</v>
      </c>
      <c r="FX124" s="257"/>
      <c r="FY124" s="261">
        <f t="shared" si="44"/>
        <v>1.4840730756545246</v>
      </c>
      <c r="FZ124" s="253"/>
      <c r="GA124" s="92"/>
      <c r="GB124" s="68" t="s">
        <v>1078</v>
      </c>
      <c r="GC124" s="85" t="s">
        <v>2362</v>
      </c>
      <c r="GD124" s="85" t="str">
        <f t="shared" si="45"/>
        <v>№2/1 від 20.02.2019</v>
      </c>
      <c r="GE124" s="85" t="s">
        <v>2478</v>
      </c>
      <c r="GF124" s="431">
        <v>2</v>
      </c>
      <c r="GG124" s="431">
        <v>3</v>
      </c>
    </row>
    <row r="125" spans="1:189" ht="15" hidden="1" customHeight="1" x14ac:dyDescent="0.25">
      <c r="A125" s="66" t="s">
        <v>210</v>
      </c>
      <c r="B125" s="155">
        <v>2</v>
      </c>
      <c r="C125" s="141">
        <f t="shared" si="28"/>
        <v>409.93</v>
      </c>
      <c r="D125" s="168">
        <v>409.93</v>
      </c>
      <c r="E125" s="168">
        <v>0</v>
      </c>
      <c r="F125" s="234"/>
      <c r="G125" s="235">
        <v>0</v>
      </c>
      <c r="H125" s="162">
        <f t="shared" ref="H125:H188" si="46">N125+T125+Z125+AF125+AL125+AR125+AX125+BD125</f>
        <v>626.08368948384191</v>
      </c>
      <c r="I125" s="117">
        <v>98.46</v>
      </c>
      <c r="J125" s="117">
        <v>21.661200000000001</v>
      </c>
      <c r="K125" s="117">
        <v>4.7066918818458303</v>
      </c>
      <c r="L125" s="117">
        <v>56.0109402</v>
      </c>
      <c r="M125" s="117">
        <v>18.953717990498301</v>
      </c>
      <c r="N125" s="117">
        <v>199.792550072344</v>
      </c>
      <c r="O125" s="117">
        <v>22.21</v>
      </c>
      <c r="P125" s="117">
        <v>4.8861999999999997</v>
      </c>
      <c r="Q125" s="117">
        <v>0.76339007687250005</v>
      </c>
      <c r="R125" s="117">
        <v>12.6346027</v>
      </c>
      <c r="S125" s="117">
        <v>4.2441963449440099</v>
      </c>
      <c r="T125" s="117">
        <v>44.738389121816503</v>
      </c>
      <c r="U125" s="117">
        <v>0</v>
      </c>
      <c r="V125" s="117">
        <v>0</v>
      </c>
      <c r="W125" s="117">
        <v>0</v>
      </c>
      <c r="X125" s="117">
        <v>0</v>
      </c>
      <c r="Y125" s="117">
        <v>0</v>
      </c>
      <c r="Z125" s="117">
        <v>61.12</v>
      </c>
      <c r="AA125" s="117">
        <v>0</v>
      </c>
      <c r="AB125" s="117">
        <v>0</v>
      </c>
      <c r="AC125" s="117">
        <v>0</v>
      </c>
      <c r="AD125" s="117">
        <v>0</v>
      </c>
      <c r="AE125" s="117">
        <v>0</v>
      </c>
      <c r="AF125" s="117">
        <v>0</v>
      </c>
      <c r="AG125" s="117">
        <v>0</v>
      </c>
      <c r="AH125" s="117">
        <v>0</v>
      </c>
      <c r="AI125" s="117">
        <v>0</v>
      </c>
      <c r="AJ125" s="117">
        <v>0</v>
      </c>
      <c r="AK125" s="117">
        <v>0</v>
      </c>
      <c r="AL125" s="117">
        <v>0</v>
      </c>
      <c r="AM125" s="117">
        <v>39.78</v>
      </c>
      <c r="AN125" s="117">
        <v>8.7515999999999998</v>
      </c>
      <c r="AO125" s="117">
        <v>10.383427289774099</v>
      </c>
      <c r="AP125" s="117">
        <v>22.629648599999999</v>
      </c>
      <c r="AQ125" s="117">
        <v>8.5466974800072197</v>
      </c>
      <c r="AR125" s="117">
        <v>90.091373369781294</v>
      </c>
      <c r="AS125" s="117">
        <v>0</v>
      </c>
      <c r="AT125" s="117">
        <v>0</v>
      </c>
      <c r="AU125" s="117">
        <v>0</v>
      </c>
      <c r="AV125" s="117">
        <v>0</v>
      </c>
      <c r="AW125" s="117">
        <v>0</v>
      </c>
      <c r="AX125" s="117">
        <v>8.69</v>
      </c>
      <c r="AY125" s="117">
        <v>104.18</v>
      </c>
      <c r="AZ125" s="117">
        <v>22.919599999999999</v>
      </c>
      <c r="BA125" s="117">
        <v>10.2294059656722</v>
      </c>
      <c r="BB125" s="117">
        <v>59.264876600000001</v>
      </c>
      <c r="BC125" s="117">
        <v>20.605004831708101</v>
      </c>
      <c r="BD125" s="117">
        <f t="shared" ref="BD125:BD188" si="47">C125*0.54070543</f>
        <v>221.65137691990003</v>
      </c>
      <c r="BE125" s="117">
        <v>0</v>
      </c>
      <c r="BF125" s="117">
        <v>0</v>
      </c>
      <c r="BG125" s="117">
        <v>0</v>
      </c>
      <c r="BH125" s="117">
        <v>0</v>
      </c>
      <c r="BI125" s="117">
        <v>0</v>
      </c>
      <c r="BJ125" s="117">
        <v>0</v>
      </c>
      <c r="BK125" s="117">
        <v>0</v>
      </c>
      <c r="BL125" s="117">
        <v>26.97</v>
      </c>
      <c r="BM125" s="117">
        <v>5.9333999999999998</v>
      </c>
      <c r="BN125" s="117">
        <v>0.68046963000000005</v>
      </c>
      <c r="BO125" s="117">
        <v>15.3424239</v>
      </c>
      <c r="BP125" s="117">
        <v>5.1279648248793004</v>
      </c>
      <c r="BQ125" s="117">
        <v>54.054258354879302</v>
      </c>
      <c r="BR125" s="433">
        <v>150.0041022222222</v>
      </c>
      <c r="BS125" s="433">
        <v>33.000902488888876</v>
      </c>
      <c r="BT125" s="433">
        <v>135.95851134941671</v>
      </c>
      <c r="BU125" s="433">
        <v>43.280999999999999</v>
      </c>
      <c r="BV125" s="433">
        <v>85.332833631155594</v>
      </c>
      <c r="BW125" s="433">
        <v>46.910582021185391</v>
      </c>
      <c r="BX125" s="433">
        <v>494.48793171286877</v>
      </c>
      <c r="BY125" s="117">
        <v>110.05933860037899</v>
      </c>
      <c r="BZ125" s="117">
        <v>11.06</v>
      </c>
      <c r="CA125" s="117">
        <v>2.4331999999999998</v>
      </c>
      <c r="CB125" s="117">
        <v>8.5898097700758296</v>
      </c>
      <c r="CC125" s="117">
        <v>0</v>
      </c>
      <c r="CD125" s="117">
        <v>6.2917021999999996</v>
      </c>
      <c r="CE125" s="117">
        <v>2.9739535615836399</v>
      </c>
      <c r="CF125" s="117">
        <v>31.348665531659499</v>
      </c>
      <c r="CG125" s="117">
        <v>12.15</v>
      </c>
      <c r="CH125" s="117">
        <v>2.673</v>
      </c>
      <c r="CI125" s="117">
        <v>17.04566838213</v>
      </c>
      <c r="CJ125" s="117">
        <v>0</v>
      </c>
      <c r="CK125" s="117">
        <v>6.9117705000000003</v>
      </c>
      <c r="CL125" s="117">
        <v>4.0645777992360497</v>
      </c>
      <c r="CM125" s="117">
        <v>42.845016681365998</v>
      </c>
      <c r="CN125" s="117">
        <v>5.47</v>
      </c>
      <c r="CO125" s="117">
        <v>1.2034</v>
      </c>
      <c r="CP125" s="117">
        <v>3.3725167701983301</v>
      </c>
      <c r="CQ125" s="117">
        <v>0</v>
      </c>
      <c r="CR125" s="117">
        <v>3.1117189000000001</v>
      </c>
      <c r="CS125" s="117">
        <v>1.3790517945934799</v>
      </c>
      <c r="CT125" s="117">
        <v>14.5366874647918</v>
      </c>
      <c r="CU125" s="117">
        <v>0</v>
      </c>
      <c r="CV125" s="117">
        <v>0</v>
      </c>
      <c r="CW125" s="117">
        <v>0</v>
      </c>
      <c r="CX125" s="117">
        <v>0</v>
      </c>
      <c r="CY125" s="117">
        <v>0</v>
      </c>
      <c r="CZ125" s="117">
        <v>0</v>
      </c>
      <c r="DA125" s="117">
        <v>0</v>
      </c>
      <c r="DB125" s="117">
        <v>0</v>
      </c>
      <c r="DC125" s="117">
        <v>0</v>
      </c>
      <c r="DD125" s="117">
        <v>0</v>
      </c>
      <c r="DE125" s="117">
        <v>0</v>
      </c>
      <c r="DF125" s="117">
        <v>0</v>
      </c>
      <c r="DG125" s="117">
        <v>0</v>
      </c>
      <c r="DH125" s="117">
        <v>0</v>
      </c>
      <c r="DI125" s="117">
        <v>2.98</v>
      </c>
      <c r="DJ125" s="117">
        <v>0.65559999999999996</v>
      </c>
      <c r="DK125" s="117">
        <v>2.4574497643211801</v>
      </c>
      <c r="DL125" s="117">
        <v>0</v>
      </c>
      <c r="DM125" s="117">
        <v>1.6952326</v>
      </c>
      <c r="DN125" s="117">
        <v>0.81628987460450297</v>
      </c>
      <c r="DO125" s="117">
        <v>8.6045722389256802</v>
      </c>
      <c r="DP125" s="117">
        <v>5.54</v>
      </c>
      <c r="DQ125" s="117">
        <v>1.2188000000000001</v>
      </c>
      <c r="DR125" s="117">
        <v>1.6069316617316101</v>
      </c>
      <c r="DS125" s="117">
        <v>0</v>
      </c>
      <c r="DT125" s="117">
        <v>3.1515398000000001</v>
      </c>
      <c r="DU125" s="117">
        <v>1.20712522190409</v>
      </c>
      <c r="DV125" s="117">
        <v>12.7243966836357</v>
      </c>
      <c r="DW125" s="117">
        <v>256.8</v>
      </c>
      <c r="DX125" s="117">
        <v>56.496000000000002</v>
      </c>
      <c r="DY125" s="117">
        <v>32.653759581866701</v>
      </c>
      <c r="DZ125" s="117">
        <v>0</v>
      </c>
      <c r="EA125" s="117">
        <v>146.08581599999999</v>
      </c>
      <c r="EB125" s="117">
        <v>51.570248676735503</v>
      </c>
      <c r="EC125" s="117">
        <v>543.60582425860298</v>
      </c>
      <c r="ED125" s="117">
        <v>125.82</v>
      </c>
      <c r="EE125" s="117">
        <v>27.680399999999999</v>
      </c>
      <c r="EF125" s="117">
        <v>4.9518912706916698</v>
      </c>
      <c r="EG125" s="117">
        <v>0</v>
      </c>
      <c r="EH125" s="117">
        <v>71.575223399999999</v>
      </c>
      <c r="EI125" s="117">
        <v>24.109183812635202</v>
      </c>
      <c r="EJ125" s="117">
        <v>254.136698483327</v>
      </c>
      <c r="EK125" s="117">
        <v>67.790000000000006</v>
      </c>
      <c r="EL125" s="117">
        <v>14.9138</v>
      </c>
      <c r="EM125" s="117">
        <v>8.5425474245250008</v>
      </c>
      <c r="EN125" s="117">
        <v>0</v>
      </c>
      <c r="EO125" s="117">
        <v>38.563697300000001</v>
      </c>
      <c r="EP125" s="117">
        <v>13.6053907875775</v>
      </c>
      <c r="EQ125" s="117">
        <v>143.41543551210299</v>
      </c>
      <c r="ER125" s="117">
        <v>0</v>
      </c>
      <c r="ES125" s="117">
        <v>0</v>
      </c>
      <c r="ET125" s="117">
        <v>0</v>
      </c>
      <c r="EU125" s="117">
        <v>0</v>
      </c>
      <c r="EV125" s="117">
        <v>0</v>
      </c>
      <c r="EW125" s="117">
        <v>0</v>
      </c>
      <c r="EX125" s="117">
        <v>0</v>
      </c>
      <c r="EY125" s="117">
        <v>98</v>
      </c>
      <c r="EZ125" s="117">
        <v>10.271380000000001</v>
      </c>
      <c r="FA125" s="117">
        <v>108.27</v>
      </c>
      <c r="FB125" s="117">
        <v>0</v>
      </c>
      <c r="FC125" s="117">
        <v>0</v>
      </c>
      <c r="FD125" s="117">
        <v>0</v>
      </c>
      <c r="FE125" s="171">
        <v>125.67782812499999</v>
      </c>
      <c r="FF125" s="194">
        <f t="shared" si="27"/>
        <v>2459.7910045310023</v>
      </c>
      <c r="FG125" s="195">
        <f t="shared" si="30"/>
        <v>0</v>
      </c>
      <c r="FH125" s="196">
        <f t="shared" si="31"/>
        <v>254.136698483327</v>
      </c>
      <c r="FI125" s="202">
        <f t="shared" si="32"/>
        <v>2951.7492054372028</v>
      </c>
      <c r="FJ125" s="203">
        <f t="shared" si="33"/>
        <v>0</v>
      </c>
      <c r="FK125" s="204">
        <f t="shared" si="34"/>
        <v>304.96403817999237</v>
      </c>
      <c r="FL125" s="214">
        <v>0.05</v>
      </c>
      <c r="FM125" s="211">
        <f t="shared" si="35"/>
        <v>147.58746027186015</v>
      </c>
      <c r="FN125" s="212">
        <f t="shared" si="36"/>
        <v>0</v>
      </c>
      <c r="FO125" s="213">
        <f t="shared" si="37"/>
        <v>15.248201908999619</v>
      </c>
      <c r="FP125" s="219">
        <f t="shared" si="38"/>
        <v>3099.3366657090628</v>
      </c>
      <c r="FQ125" s="220">
        <f t="shared" si="39"/>
        <v>0</v>
      </c>
      <c r="FR125" s="223">
        <f t="shared" si="40"/>
        <v>320.21224008899196</v>
      </c>
      <c r="FS125" s="228">
        <f t="shared" si="41"/>
        <v>7.5606485636793179</v>
      </c>
      <c r="FT125" s="229"/>
      <c r="FU125" s="244">
        <f t="shared" si="42"/>
        <v>6.7795097348817377</v>
      </c>
      <c r="FV125" s="245">
        <f t="shared" si="43"/>
        <v>3099.3366657090628</v>
      </c>
      <c r="FW125" s="252">
        <v>5.0312000000000001</v>
      </c>
      <c r="FX125" s="257"/>
      <c r="FY125" s="261">
        <f t="shared" si="44"/>
        <v>1.5027525369055728</v>
      </c>
      <c r="FZ125" s="253"/>
      <c r="GA125" s="92"/>
      <c r="GB125" s="68" t="s">
        <v>1088</v>
      </c>
      <c r="GC125" s="85" t="s">
        <v>2362</v>
      </c>
      <c r="GD125" s="85" t="str">
        <f t="shared" si="45"/>
        <v>№2/15 від 20.02.2019</v>
      </c>
      <c r="GE125" s="85" t="s">
        <v>2479</v>
      </c>
      <c r="GF125" s="431">
        <v>2</v>
      </c>
      <c r="GG125" s="431">
        <v>1</v>
      </c>
    </row>
    <row r="126" spans="1:189" ht="15" hidden="1" customHeight="1" x14ac:dyDescent="0.25">
      <c r="A126" s="66" t="s">
        <v>211</v>
      </c>
      <c r="B126" s="155">
        <v>2</v>
      </c>
      <c r="C126" s="141">
        <f t="shared" si="28"/>
        <v>403.93</v>
      </c>
      <c r="D126" s="168">
        <v>403.93</v>
      </c>
      <c r="E126" s="168">
        <v>0</v>
      </c>
      <c r="F126" s="234"/>
      <c r="G126" s="235">
        <v>0</v>
      </c>
      <c r="H126" s="162">
        <f t="shared" si="46"/>
        <v>663.59945690384177</v>
      </c>
      <c r="I126" s="117">
        <v>98.46</v>
      </c>
      <c r="J126" s="117">
        <v>21.661200000000001</v>
      </c>
      <c r="K126" s="117">
        <v>4.7066918818458303</v>
      </c>
      <c r="L126" s="117">
        <v>56.0109402</v>
      </c>
      <c r="M126" s="117">
        <v>18.953717990498301</v>
      </c>
      <c r="N126" s="117">
        <v>199.792550072344</v>
      </c>
      <c r="O126" s="117">
        <v>22.21</v>
      </c>
      <c r="P126" s="117">
        <v>4.8861999999999997</v>
      </c>
      <c r="Q126" s="117">
        <v>0.76339007687250005</v>
      </c>
      <c r="R126" s="117">
        <v>12.6346027</v>
      </c>
      <c r="S126" s="117">
        <v>4.2441963449440099</v>
      </c>
      <c r="T126" s="117">
        <v>44.738389121816503</v>
      </c>
      <c r="U126" s="117">
        <v>0</v>
      </c>
      <c r="V126" s="117">
        <v>0</v>
      </c>
      <c r="W126" s="117">
        <v>0</v>
      </c>
      <c r="X126" s="117">
        <v>0</v>
      </c>
      <c r="Y126" s="117">
        <v>0</v>
      </c>
      <c r="Z126" s="117">
        <v>59.91</v>
      </c>
      <c r="AA126" s="117">
        <v>0</v>
      </c>
      <c r="AB126" s="117">
        <v>0</v>
      </c>
      <c r="AC126" s="117">
        <v>0</v>
      </c>
      <c r="AD126" s="117">
        <v>0</v>
      </c>
      <c r="AE126" s="117">
        <v>0</v>
      </c>
      <c r="AF126" s="117">
        <v>0</v>
      </c>
      <c r="AG126" s="117">
        <v>0</v>
      </c>
      <c r="AH126" s="117">
        <v>0</v>
      </c>
      <c r="AI126" s="117">
        <v>0</v>
      </c>
      <c r="AJ126" s="117">
        <v>0</v>
      </c>
      <c r="AK126" s="117">
        <v>0</v>
      </c>
      <c r="AL126" s="117">
        <v>0</v>
      </c>
      <c r="AM126" s="117">
        <v>39.78</v>
      </c>
      <c r="AN126" s="117">
        <v>8.7515999999999998</v>
      </c>
      <c r="AO126" s="117">
        <v>10.383427289774099</v>
      </c>
      <c r="AP126" s="117">
        <v>22.629648599999999</v>
      </c>
      <c r="AQ126" s="117">
        <v>8.5466974800072197</v>
      </c>
      <c r="AR126" s="117">
        <v>90.091373369781294</v>
      </c>
      <c r="AS126" s="117">
        <v>0</v>
      </c>
      <c r="AT126" s="117">
        <v>0</v>
      </c>
      <c r="AU126" s="117">
        <v>0</v>
      </c>
      <c r="AV126" s="117">
        <v>0</v>
      </c>
      <c r="AW126" s="117">
        <v>0</v>
      </c>
      <c r="AX126" s="117">
        <v>50.66</v>
      </c>
      <c r="AY126" s="117">
        <v>102.66</v>
      </c>
      <c r="AZ126" s="117">
        <v>22.5852</v>
      </c>
      <c r="BA126" s="117">
        <v>10.0796817791183</v>
      </c>
      <c r="BB126" s="117">
        <v>58.400194200000001</v>
      </c>
      <c r="BC126" s="117">
        <v>20.304325213371399</v>
      </c>
      <c r="BD126" s="117">
        <f t="shared" si="47"/>
        <v>218.40714433990001</v>
      </c>
      <c r="BE126" s="117">
        <v>0</v>
      </c>
      <c r="BF126" s="117">
        <v>0</v>
      </c>
      <c r="BG126" s="117">
        <v>0</v>
      </c>
      <c r="BH126" s="117">
        <v>0</v>
      </c>
      <c r="BI126" s="117">
        <v>0</v>
      </c>
      <c r="BJ126" s="117">
        <v>0</v>
      </c>
      <c r="BK126" s="117">
        <v>0</v>
      </c>
      <c r="BL126" s="117">
        <v>26.72</v>
      </c>
      <c r="BM126" s="117">
        <v>5.8784000000000001</v>
      </c>
      <c r="BN126" s="117">
        <v>0.67466250833333297</v>
      </c>
      <c r="BO126" s="117">
        <v>15.200206400000001</v>
      </c>
      <c r="BP126" s="117">
        <v>5.08048331428241</v>
      </c>
      <c r="BQ126" s="117">
        <v>53.553752222615699</v>
      </c>
      <c r="BR126" s="433">
        <v>150.0041022222222</v>
      </c>
      <c r="BS126" s="433">
        <v>33.000902488888876</v>
      </c>
      <c r="BT126" s="433">
        <v>135.95851134941671</v>
      </c>
      <c r="BU126" s="433">
        <v>42.650999999999996</v>
      </c>
      <c r="BV126" s="433">
        <v>85.332833631155594</v>
      </c>
      <c r="BW126" s="433">
        <v>46.844551721185404</v>
      </c>
      <c r="BX126" s="433">
        <v>493.79190141286875</v>
      </c>
      <c r="BY126" s="117">
        <v>109.34529470406601</v>
      </c>
      <c r="BZ126" s="117">
        <v>11.06</v>
      </c>
      <c r="CA126" s="117">
        <v>2.4331999999999998</v>
      </c>
      <c r="CB126" s="117">
        <v>8.5898097700758296</v>
      </c>
      <c r="CC126" s="117">
        <v>0</v>
      </c>
      <c r="CD126" s="117">
        <v>6.2917021999999996</v>
      </c>
      <c r="CE126" s="117">
        <v>2.9739535615836399</v>
      </c>
      <c r="CF126" s="117">
        <v>31.348665531659499</v>
      </c>
      <c r="CG126" s="117">
        <v>12.15</v>
      </c>
      <c r="CH126" s="117">
        <v>2.673</v>
      </c>
      <c r="CI126" s="117">
        <v>17.04566838213</v>
      </c>
      <c r="CJ126" s="117">
        <v>0</v>
      </c>
      <c r="CK126" s="117">
        <v>6.9117705000000003</v>
      </c>
      <c r="CL126" s="117">
        <v>4.0645777992360497</v>
      </c>
      <c r="CM126" s="117">
        <v>42.845016681365998</v>
      </c>
      <c r="CN126" s="117">
        <v>5.3</v>
      </c>
      <c r="CO126" s="117">
        <v>1.1659999999999999</v>
      </c>
      <c r="CP126" s="117">
        <v>3.3011307285833298</v>
      </c>
      <c r="CQ126" s="117">
        <v>0</v>
      </c>
      <c r="CR126" s="117">
        <v>3.0150109999999999</v>
      </c>
      <c r="CS126" s="117">
        <v>1.33969627457282</v>
      </c>
      <c r="CT126" s="117">
        <v>14.1218380031561</v>
      </c>
      <c r="CU126" s="117">
        <v>0</v>
      </c>
      <c r="CV126" s="117">
        <v>0</v>
      </c>
      <c r="CW126" s="117">
        <v>0</v>
      </c>
      <c r="CX126" s="117">
        <v>0</v>
      </c>
      <c r="CY126" s="117">
        <v>0</v>
      </c>
      <c r="CZ126" s="117">
        <v>0</v>
      </c>
      <c r="DA126" s="117">
        <v>0</v>
      </c>
      <c r="DB126" s="117">
        <v>0</v>
      </c>
      <c r="DC126" s="117">
        <v>0</v>
      </c>
      <c r="DD126" s="117">
        <v>0</v>
      </c>
      <c r="DE126" s="117">
        <v>0</v>
      </c>
      <c r="DF126" s="117">
        <v>0</v>
      </c>
      <c r="DG126" s="117">
        <v>0</v>
      </c>
      <c r="DH126" s="117">
        <v>0</v>
      </c>
      <c r="DI126" s="117">
        <v>2.98</v>
      </c>
      <c r="DJ126" s="117">
        <v>0.65559999999999996</v>
      </c>
      <c r="DK126" s="117">
        <v>2.4574497643211801</v>
      </c>
      <c r="DL126" s="117">
        <v>0</v>
      </c>
      <c r="DM126" s="117">
        <v>1.6952326</v>
      </c>
      <c r="DN126" s="117">
        <v>0.81628987460450297</v>
      </c>
      <c r="DO126" s="117">
        <v>8.6045722389256802</v>
      </c>
      <c r="DP126" s="117">
        <v>5.41</v>
      </c>
      <c r="DQ126" s="117">
        <v>1.1901999999999999</v>
      </c>
      <c r="DR126" s="117">
        <v>1.5686740027075801</v>
      </c>
      <c r="DS126" s="117">
        <v>0</v>
      </c>
      <c r="DT126" s="117">
        <v>3.0775866999999999</v>
      </c>
      <c r="DU126" s="117">
        <v>1.17874154625078</v>
      </c>
      <c r="DV126" s="117">
        <v>12.425202248958399</v>
      </c>
      <c r="DW126" s="117">
        <v>238.27</v>
      </c>
      <c r="DX126" s="117">
        <v>52.419400000000003</v>
      </c>
      <c r="DY126" s="117">
        <v>24.356716185116699</v>
      </c>
      <c r="DZ126" s="117">
        <v>0</v>
      </c>
      <c r="EA126" s="117">
        <v>135.54465490000001</v>
      </c>
      <c r="EB126" s="117">
        <v>47.226418717431102</v>
      </c>
      <c r="EC126" s="117">
        <v>497.817189802548</v>
      </c>
      <c r="ED126" s="117">
        <v>128.47999999999999</v>
      </c>
      <c r="EE126" s="117">
        <v>28.265599999999999</v>
      </c>
      <c r="EF126" s="117">
        <v>5.0565135956333398</v>
      </c>
      <c r="EG126" s="117">
        <v>0</v>
      </c>
      <c r="EH126" s="117">
        <v>73.0884176</v>
      </c>
      <c r="EI126" s="117">
        <v>24.618876574614301</v>
      </c>
      <c r="EJ126" s="117">
        <v>259.50940777024698</v>
      </c>
      <c r="EK126" s="117">
        <v>91.76</v>
      </c>
      <c r="EL126" s="117">
        <v>20.187200000000001</v>
      </c>
      <c r="EM126" s="117">
        <v>9.8110232204249996</v>
      </c>
      <c r="EN126" s="117">
        <v>0</v>
      </c>
      <c r="EO126" s="117">
        <v>52.199511200000003</v>
      </c>
      <c r="EP126" s="117">
        <v>18.232510144604699</v>
      </c>
      <c r="EQ126" s="117">
        <v>192.19024456503001</v>
      </c>
      <c r="ER126" s="117">
        <v>0</v>
      </c>
      <c r="ES126" s="117">
        <v>0</v>
      </c>
      <c r="ET126" s="117">
        <v>0</v>
      </c>
      <c r="EU126" s="117">
        <v>0</v>
      </c>
      <c r="EV126" s="117">
        <v>0</v>
      </c>
      <c r="EW126" s="117">
        <v>0</v>
      </c>
      <c r="EX126" s="117">
        <v>0</v>
      </c>
      <c r="EY126" s="117">
        <v>138.6</v>
      </c>
      <c r="EZ126" s="117">
        <v>14.526666000000001</v>
      </c>
      <c r="FA126" s="117">
        <v>153.13</v>
      </c>
      <c r="FB126" s="117">
        <v>0</v>
      </c>
      <c r="FC126" s="117">
        <v>0</v>
      </c>
      <c r="FD126" s="117">
        <v>0</v>
      </c>
      <c r="FE126" s="171">
        <v>142.84862604166668</v>
      </c>
      <c r="FF126" s="194">
        <f t="shared" si="27"/>
        <v>2565.7858734228835</v>
      </c>
      <c r="FG126" s="195">
        <f t="shared" si="30"/>
        <v>0</v>
      </c>
      <c r="FH126" s="196">
        <f t="shared" si="31"/>
        <v>259.50940777024698</v>
      </c>
      <c r="FI126" s="202">
        <f t="shared" si="32"/>
        <v>3078.9430481074601</v>
      </c>
      <c r="FJ126" s="203">
        <f t="shared" si="33"/>
        <v>0</v>
      </c>
      <c r="FK126" s="204">
        <f t="shared" si="34"/>
        <v>311.41128932429638</v>
      </c>
      <c r="FL126" s="214">
        <v>0.05</v>
      </c>
      <c r="FM126" s="211">
        <f t="shared" si="35"/>
        <v>153.947152405373</v>
      </c>
      <c r="FN126" s="212">
        <f t="shared" si="36"/>
        <v>0</v>
      </c>
      <c r="FO126" s="213">
        <f t="shared" si="37"/>
        <v>15.570564466214819</v>
      </c>
      <c r="FP126" s="219">
        <f t="shared" si="38"/>
        <v>3232.890200512833</v>
      </c>
      <c r="FQ126" s="220">
        <f t="shared" si="39"/>
        <v>0</v>
      </c>
      <c r="FR126" s="223">
        <f t="shared" si="40"/>
        <v>326.9818537905112</v>
      </c>
      <c r="FS126" s="228">
        <f t="shared" si="41"/>
        <v>8.0035902272988704</v>
      </c>
      <c r="FT126" s="229"/>
      <c r="FU126" s="244">
        <f t="shared" si="42"/>
        <v>7.1940889429414048</v>
      </c>
      <c r="FV126" s="245">
        <f t="shared" si="43"/>
        <v>3232.890200512833</v>
      </c>
      <c r="FW126" s="252">
        <v>5.0869999999999997</v>
      </c>
      <c r="FX126" s="257"/>
      <c r="FY126" s="261">
        <f t="shared" si="44"/>
        <v>1.5733418964613468</v>
      </c>
      <c r="FZ126" s="253"/>
      <c r="GA126" s="92"/>
      <c r="GB126" s="68" t="s">
        <v>1089</v>
      </c>
      <c r="GC126" s="85" t="s">
        <v>2362</v>
      </c>
      <c r="GD126" s="85" t="str">
        <f t="shared" si="45"/>
        <v>№2/16 від 20.02.2019</v>
      </c>
      <c r="GE126" s="85" t="s">
        <v>2480</v>
      </c>
      <c r="GF126" s="431">
        <v>3</v>
      </c>
      <c r="GG126" s="431">
        <v>1</v>
      </c>
    </row>
    <row r="127" spans="1:189" ht="15" hidden="1" customHeight="1" x14ac:dyDescent="0.25">
      <c r="A127" s="66" t="s">
        <v>212</v>
      </c>
      <c r="B127" s="155">
        <v>2</v>
      </c>
      <c r="C127" s="141">
        <f t="shared" si="28"/>
        <v>924.5</v>
      </c>
      <c r="D127" s="168">
        <v>821.7</v>
      </c>
      <c r="E127" s="168">
        <v>0</v>
      </c>
      <c r="F127" s="234"/>
      <c r="G127" s="235">
        <v>102.8</v>
      </c>
      <c r="H127" s="162">
        <f t="shared" si="46"/>
        <v>1300.5501498633907</v>
      </c>
      <c r="I127" s="117">
        <v>207.17</v>
      </c>
      <c r="J127" s="117">
        <v>45.577399999999997</v>
      </c>
      <c r="K127" s="117">
        <v>13.577694133794999</v>
      </c>
      <c r="L127" s="117">
        <v>117.8527979</v>
      </c>
      <c r="M127" s="117">
        <v>40.265684864062102</v>
      </c>
      <c r="N127" s="117">
        <v>424.44357689785699</v>
      </c>
      <c r="O127" s="117">
        <v>43.32</v>
      </c>
      <c r="P127" s="117">
        <v>9.5304000000000002</v>
      </c>
      <c r="Q127" s="117">
        <v>1.489239384465</v>
      </c>
      <c r="R127" s="117">
        <v>24.6434484</v>
      </c>
      <c r="S127" s="117">
        <v>8.2782174306897804</v>
      </c>
      <c r="T127" s="117">
        <v>87.261305215154806</v>
      </c>
      <c r="U127" s="117">
        <v>0</v>
      </c>
      <c r="V127" s="117">
        <v>0</v>
      </c>
      <c r="W127" s="117">
        <v>0</v>
      </c>
      <c r="X127" s="117">
        <v>0</v>
      </c>
      <c r="Y127" s="117">
        <v>0</v>
      </c>
      <c r="Z127" s="117">
        <v>117.13</v>
      </c>
      <c r="AA127" s="117">
        <v>0</v>
      </c>
      <c r="AB127" s="117">
        <v>0</v>
      </c>
      <c r="AC127" s="117">
        <v>0</v>
      </c>
      <c r="AD127" s="117">
        <v>0</v>
      </c>
      <c r="AE127" s="117">
        <v>0</v>
      </c>
      <c r="AF127" s="117">
        <v>28.94</v>
      </c>
      <c r="AG127" s="117">
        <v>0</v>
      </c>
      <c r="AH127" s="117">
        <v>0</v>
      </c>
      <c r="AI127" s="117">
        <v>0</v>
      </c>
      <c r="AJ127" s="117">
        <v>0</v>
      </c>
      <c r="AK127" s="117">
        <v>0</v>
      </c>
      <c r="AL127" s="117">
        <v>0</v>
      </c>
      <c r="AM127" s="117">
        <v>53.8</v>
      </c>
      <c r="AN127" s="117">
        <v>11.836</v>
      </c>
      <c r="AO127" s="117">
        <v>17.853613666168201</v>
      </c>
      <c r="AP127" s="117">
        <v>30.605205999999999</v>
      </c>
      <c r="AQ127" s="117">
        <v>11.958278049211099</v>
      </c>
      <c r="AR127" s="117">
        <v>126.053097715379</v>
      </c>
      <c r="AS127" s="117">
        <v>0</v>
      </c>
      <c r="AT127" s="117">
        <v>0</v>
      </c>
      <c r="AU127" s="117">
        <v>0</v>
      </c>
      <c r="AV127" s="117">
        <v>0</v>
      </c>
      <c r="AW127" s="117">
        <v>0</v>
      </c>
      <c r="AX127" s="117">
        <v>16.84</v>
      </c>
      <c r="AY127" s="117">
        <v>234.95</v>
      </c>
      <c r="AZ127" s="117">
        <v>51.689</v>
      </c>
      <c r="BA127" s="117">
        <v>20.909586044356299</v>
      </c>
      <c r="BB127" s="117">
        <v>133.65600649999999</v>
      </c>
      <c r="BC127" s="117">
        <v>46.242653344574002</v>
      </c>
      <c r="BD127" s="117">
        <f t="shared" si="47"/>
        <v>499.88217003500006</v>
      </c>
      <c r="BE127" s="117">
        <v>0</v>
      </c>
      <c r="BF127" s="117">
        <v>0</v>
      </c>
      <c r="BG127" s="117">
        <v>0</v>
      </c>
      <c r="BH127" s="117">
        <v>0</v>
      </c>
      <c r="BI127" s="117">
        <v>0</v>
      </c>
      <c r="BJ127" s="117">
        <v>0</v>
      </c>
      <c r="BK127" s="117">
        <v>0</v>
      </c>
      <c r="BL127" s="117">
        <v>37.14</v>
      </c>
      <c r="BM127" s="117">
        <v>8.1707999999999998</v>
      </c>
      <c r="BN127" s="117">
        <v>0.97712344750000002</v>
      </c>
      <c r="BO127" s="117">
        <v>21.127831799999999</v>
      </c>
      <c r="BP127" s="117">
        <v>7.0658453074904797</v>
      </c>
      <c r="BQ127" s="117">
        <v>74.481600554990493</v>
      </c>
      <c r="BR127" s="117">
        <v>392.51630476190678</v>
      </c>
      <c r="BS127" s="117">
        <v>86.353587047619001</v>
      </c>
      <c r="BT127" s="117">
        <v>407.86593286476199</v>
      </c>
      <c r="BU127" s="117">
        <v>157.79</v>
      </c>
      <c r="BV127" s="117">
        <v>223.29075028990499</v>
      </c>
      <c r="BW127" s="117">
        <v>132.87985522199699</v>
      </c>
      <c r="BX127" s="117">
        <v>1400.6964301861899</v>
      </c>
      <c r="BY127" s="117">
        <v>257.95862208467298</v>
      </c>
      <c r="BZ127" s="117">
        <v>23.4</v>
      </c>
      <c r="CA127" s="117">
        <v>5.1479999999999997</v>
      </c>
      <c r="CB127" s="117">
        <v>15.2309636909721</v>
      </c>
      <c r="CC127" s="117">
        <v>0</v>
      </c>
      <c r="CD127" s="117">
        <v>13.311558</v>
      </c>
      <c r="CE127" s="117">
        <v>5.9836575784307904</v>
      </c>
      <c r="CF127" s="117">
        <v>63.074179269402897</v>
      </c>
      <c r="CG127" s="117">
        <v>23.71</v>
      </c>
      <c r="CH127" s="117">
        <v>5.2161999999999997</v>
      </c>
      <c r="CI127" s="117">
        <v>33.252192357622498</v>
      </c>
      <c r="CJ127" s="117">
        <v>0</v>
      </c>
      <c r="CK127" s="117">
        <v>13.487907699999999</v>
      </c>
      <c r="CL127" s="117">
        <v>7.9305849090394096</v>
      </c>
      <c r="CM127" s="117">
        <v>83.596884966661904</v>
      </c>
      <c r="CN127" s="117">
        <v>14.89</v>
      </c>
      <c r="CO127" s="117">
        <v>3.2757999999999998</v>
      </c>
      <c r="CP127" s="117">
        <v>12.052913905826699</v>
      </c>
      <c r="CQ127" s="117">
        <v>0</v>
      </c>
      <c r="CR127" s="117">
        <v>8.4704742999999993</v>
      </c>
      <c r="CS127" s="117">
        <v>4.0550138158526998</v>
      </c>
      <c r="CT127" s="117">
        <v>42.744202021679399</v>
      </c>
      <c r="CU127" s="117">
        <v>9.4499999999999993</v>
      </c>
      <c r="CV127" s="117">
        <v>2.0790000000000002</v>
      </c>
      <c r="CW127" s="117">
        <v>9.0508946074916707</v>
      </c>
      <c r="CX127" s="117">
        <v>0</v>
      </c>
      <c r="CY127" s="117">
        <v>5.3758214999999998</v>
      </c>
      <c r="CZ127" s="117">
        <v>2.7204186052261998</v>
      </c>
      <c r="DA127" s="117">
        <v>28.6761347127179</v>
      </c>
      <c r="DB127" s="117">
        <v>0</v>
      </c>
      <c r="DC127" s="117">
        <v>0</v>
      </c>
      <c r="DD127" s="117">
        <v>0</v>
      </c>
      <c r="DE127" s="117">
        <v>0</v>
      </c>
      <c r="DF127" s="117">
        <v>0</v>
      </c>
      <c r="DG127" s="117">
        <v>0</v>
      </c>
      <c r="DH127" s="117">
        <v>0</v>
      </c>
      <c r="DI127" s="117">
        <v>4.47</v>
      </c>
      <c r="DJ127" s="117">
        <v>0.98340000000000005</v>
      </c>
      <c r="DK127" s="117">
        <v>3.68619993795649</v>
      </c>
      <c r="DL127" s="117">
        <v>0</v>
      </c>
      <c r="DM127" s="117">
        <v>2.5428489000000001</v>
      </c>
      <c r="DN127" s="117">
        <v>1.22443746270622</v>
      </c>
      <c r="DO127" s="117">
        <v>12.9068863006627</v>
      </c>
      <c r="DP127" s="117">
        <v>11.74</v>
      </c>
      <c r="DQ127" s="117">
        <v>2.5828000000000002</v>
      </c>
      <c r="DR127" s="117">
        <v>3.40135518140695</v>
      </c>
      <c r="DS127" s="117">
        <v>0</v>
      </c>
      <c r="DT127" s="117">
        <v>6.6785338000000003</v>
      </c>
      <c r="DU127" s="117">
        <v>2.5576458321412598</v>
      </c>
      <c r="DV127" s="117">
        <v>26.960334813548201</v>
      </c>
      <c r="DW127" s="117">
        <v>461.84</v>
      </c>
      <c r="DX127" s="117">
        <v>101.6048</v>
      </c>
      <c r="DY127" s="117">
        <v>36.524171333950001</v>
      </c>
      <c r="DZ127" s="117">
        <v>0</v>
      </c>
      <c r="EA127" s="117">
        <v>262.72692080000002</v>
      </c>
      <c r="EB127" s="117">
        <v>90.4191564545593</v>
      </c>
      <c r="EC127" s="117">
        <v>953.11504858850901</v>
      </c>
      <c r="ED127" s="117">
        <v>241.97</v>
      </c>
      <c r="EE127" s="117">
        <v>53.233400000000003</v>
      </c>
      <c r="EF127" s="117">
        <v>11.101748825208301</v>
      </c>
      <c r="EG127" s="117">
        <v>0</v>
      </c>
      <c r="EH127" s="117">
        <v>137.6494739</v>
      </c>
      <c r="EI127" s="117">
        <v>46.530884007829101</v>
      </c>
      <c r="EJ127" s="117">
        <v>490.48550673303703</v>
      </c>
      <c r="EK127" s="117">
        <v>106.8</v>
      </c>
      <c r="EL127" s="117">
        <v>23.495999999999999</v>
      </c>
      <c r="EM127" s="117">
        <v>16.836273008125001</v>
      </c>
      <c r="EN127" s="117">
        <v>0</v>
      </c>
      <c r="EO127" s="117">
        <v>60.755316000000001</v>
      </c>
      <c r="EP127" s="117">
        <v>21.7886982039416</v>
      </c>
      <c r="EQ127" s="117">
        <v>229.676287212067</v>
      </c>
      <c r="ER127" s="117">
        <v>0</v>
      </c>
      <c r="ES127" s="117">
        <v>0</v>
      </c>
      <c r="ET127" s="117">
        <v>0</v>
      </c>
      <c r="EU127" s="117">
        <v>0</v>
      </c>
      <c r="EV127" s="117">
        <v>0</v>
      </c>
      <c r="EW127" s="117">
        <v>0</v>
      </c>
      <c r="EX127" s="117">
        <v>0</v>
      </c>
      <c r="EY127" s="117">
        <v>196</v>
      </c>
      <c r="EZ127" s="117">
        <v>20.542760000000001</v>
      </c>
      <c r="FA127" s="117">
        <v>216.54</v>
      </c>
      <c r="FB127" s="117">
        <v>0</v>
      </c>
      <c r="FC127" s="117">
        <v>0</v>
      </c>
      <c r="FD127" s="117">
        <v>0</v>
      </c>
      <c r="FE127" s="171">
        <v>363.42975208333337</v>
      </c>
      <c r="FF127" s="194">
        <f t="shared" si="27"/>
        <v>5286.9333973061912</v>
      </c>
      <c r="FG127" s="195">
        <f t="shared" si="30"/>
        <v>0</v>
      </c>
      <c r="FH127" s="196">
        <f t="shared" si="31"/>
        <v>490.48550673303703</v>
      </c>
      <c r="FI127" s="202">
        <f t="shared" si="32"/>
        <v>6344.3200767674289</v>
      </c>
      <c r="FJ127" s="203">
        <f t="shared" si="33"/>
        <v>0</v>
      </c>
      <c r="FK127" s="204">
        <f t="shared" si="34"/>
        <v>588.58260807964439</v>
      </c>
      <c r="FL127" s="214">
        <v>0.05</v>
      </c>
      <c r="FM127" s="211">
        <f t="shared" si="35"/>
        <v>317.21600383837148</v>
      </c>
      <c r="FN127" s="212">
        <f t="shared" si="36"/>
        <v>0</v>
      </c>
      <c r="FO127" s="213">
        <f t="shared" si="37"/>
        <v>29.429130403982221</v>
      </c>
      <c r="FP127" s="219">
        <f t="shared" si="38"/>
        <v>6661.5360806058006</v>
      </c>
      <c r="FQ127" s="220">
        <f t="shared" si="39"/>
        <v>0</v>
      </c>
      <c r="FR127" s="223">
        <f t="shared" si="40"/>
        <v>618.01173848362657</v>
      </c>
      <c r="FS127" s="228">
        <f t="shared" si="41"/>
        <v>7.2891869744246049</v>
      </c>
      <c r="FT127" s="229"/>
      <c r="FU127" s="244">
        <f t="shared" si="42"/>
        <v>6.5370733825009992</v>
      </c>
      <c r="FV127" s="245">
        <f t="shared" si="43"/>
        <v>6661.5360806058006</v>
      </c>
      <c r="FW127" s="252">
        <v>4.8566000000000003</v>
      </c>
      <c r="FX127" s="257"/>
      <c r="FY127" s="261">
        <f t="shared" si="44"/>
        <v>1.5008827110374756</v>
      </c>
      <c r="FZ127" s="253"/>
      <c r="GA127" s="92"/>
      <c r="GB127" s="68" t="s">
        <v>1111</v>
      </c>
      <c r="GC127" s="85" t="s">
        <v>2362</v>
      </c>
      <c r="GD127" s="85" t="str">
        <f t="shared" si="45"/>
        <v>№2/38 від 20.02.2019</v>
      </c>
      <c r="GE127" s="85" t="s">
        <v>2481</v>
      </c>
      <c r="GF127" s="431">
        <v>3</v>
      </c>
      <c r="GG127" s="431">
        <v>2</v>
      </c>
    </row>
    <row r="128" spans="1:189" ht="15" hidden="1" customHeight="1" x14ac:dyDescent="0.25">
      <c r="A128" s="66" t="s">
        <v>213</v>
      </c>
      <c r="B128" s="155">
        <v>2</v>
      </c>
      <c r="C128" s="141">
        <f t="shared" si="28"/>
        <v>909.2</v>
      </c>
      <c r="D128" s="168">
        <v>654.20000000000005</v>
      </c>
      <c r="E128" s="168">
        <v>0</v>
      </c>
      <c r="F128" s="234"/>
      <c r="G128" s="235">
        <v>255</v>
      </c>
      <c r="H128" s="162">
        <f t="shared" si="46"/>
        <v>1245.5048639508059</v>
      </c>
      <c r="I128" s="117">
        <v>197.1</v>
      </c>
      <c r="J128" s="117">
        <v>43.362000000000002</v>
      </c>
      <c r="K128" s="117">
        <v>13.169901948662501</v>
      </c>
      <c r="L128" s="117">
        <v>112.12427700000001</v>
      </c>
      <c r="M128" s="117">
        <v>38.334905115609402</v>
      </c>
      <c r="N128" s="117">
        <v>404.09108406427202</v>
      </c>
      <c r="O128" s="117">
        <v>43.32</v>
      </c>
      <c r="P128" s="117">
        <v>9.5304000000000002</v>
      </c>
      <c r="Q128" s="117">
        <v>1.489239384465</v>
      </c>
      <c r="R128" s="117">
        <v>24.6434484</v>
      </c>
      <c r="S128" s="117">
        <v>8.2782174306897804</v>
      </c>
      <c r="T128" s="117">
        <v>87.261305215154806</v>
      </c>
      <c r="U128" s="117">
        <v>0</v>
      </c>
      <c r="V128" s="117">
        <v>0</v>
      </c>
      <c r="W128" s="117">
        <v>0</v>
      </c>
      <c r="X128" s="117">
        <v>0</v>
      </c>
      <c r="Y128" s="117">
        <v>0</v>
      </c>
      <c r="Z128" s="117">
        <v>111.02</v>
      </c>
      <c r="AA128" s="117">
        <v>0</v>
      </c>
      <c r="AB128" s="117">
        <v>0</v>
      </c>
      <c r="AC128" s="117">
        <v>0</v>
      </c>
      <c r="AD128" s="117">
        <v>0</v>
      </c>
      <c r="AE128" s="117">
        <v>0</v>
      </c>
      <c r="AF128" s="117">
        <v>0</v>
      </c>
      <c r="AG128" s="117">
        <v>0</v>
      </c>
      <c r="AH128" s="117">
        <v>0</v>
      </c>
      <c r="AI128" s="117">
        <v>0</v>
      </c>
      <c r="AJ128" s="117">
        <v>0</v>
      </c>
      <c r="AK128" s="117">
        <v>0</v>
      </c>
      <c r="AL128" s="117">
        <v>0</v>
      </c>
      <c r="AM128" s="117">
        <v>53.8</v>
      </c>
      <c r="AN128" s="117">
        <v>11.836</v>
      </c>
      <c r="AO128" s="117">
        <v>17.853613666168201</v>
      </c>
      <c r="AP128" s="117">
        <v>30.605205999999999</v>
      </c>
      <c r="AQ128" s="117">
        <v>11.958278049211099</v>
      </c>
      <c r="AR128" s="117">
        <v>126.053097715379</v>
      </c>
      <c r="AS128" s="117">
        <v>0</v>
      </c>
      <c r="AT128" s="117">
        <v>0</v>
      </c>
      <c r="AU128" s="117">
        <v>0</v>
      </c>
      <c r="AV128" s="117">
        <v>0</v>
      </c>
      <c r="AW128" s="117">
        <v>0</v>
      </c>
      <c r="AX128" s="117">
        <v>25.47</v>
      </c>
      <c r="AY128" s="117">
        <v>231.07</v>
      </c>
      <c r="AZ128" s="117">
        <v>50.8354</v>
      </c>
      <c r="BA128" s="117">
        <v>17.329197251773799</v>
      </c>
      <c r="BB128" s="117">
        <v>131.44879090000001</v>
      </c>
      <c r="BC128" s="117">
        <v>45.139925912187401</v>
      </c>
      <c r="BD128" s="117">
        <f t="shared" si="47"/>
        <v>491.60937695600006</v>
      </c>
      <c r="BE128" s="117">
        <v>0</v>
      </c>
      <c r="BF128" s="117">
        <v>0</v>
      </c>
      <c r="BG128" s="117">
        <v>0</v>
      </c>
      <c r="BH128" s="117">
        <v>0</v>
      </c>
      <c r="BI128" s="117">
        <v>0</v>
      </c>
      <c r="BJ128" s="117">
        <v>0</v>
      </c>
      <c r="BK128" s="117">
        <v>0</v>
      </c>
      <c r="BL128" s="117">
        <v>44.73</v>
      </c>
      <c r="BM128" s="117">
        <v>9.8406000000000002</v>
      </c>
      <c r="BN128" s="117">
        <v>1.2007207849999999</v>
      </c>
      <c r="BO128" s="117">
        <v>25.4455551</v>
      </c>
      <c r="BP128" s="117">
        <v>8.5123407615068505</v>
      </c>
      <c r="BQ128" s="117">
        <v>89.729216646506799</v>
      </c>
      <c r="BR128" s="117">
        <v>420.3852817460272</v>
      </c>
      <c r="BS128" s="117">
        <v>92.484761984126806</v>
      </c>
      <c r="BT128" s="117">
        <v>426.29493787785702</v>
      </c>
      <c r="BU128" s="117">
        <v>137.13999999999999</v>
      </c>
      <c r="BV128" s="117">
        <v>239.14457522686499</v>
      </c>
      <c r="BW128" s="117">
        <v>137.87226805186401</v>
      </c>
      <c r="BX128" s="117">
        <v>1453.3218248867399</v>
      </c>
      <c r="BY128" s="117">
        <v>207.90170295772799</v>
      </c>
      <c r="BZ128" s="117">
        <v>23.09</v>
      </c>
      <c r="CA128" s="117">
        <v>5.0797999999999996</v>
      </c>
      <c r="CB128" s="117">
        <v>15.0551260077752</v>
      </c>
      <c r="CC128" s="117">
        <v>0</v>
      </c>
      <c r="CD128" s="117">
        <v>13.1352083</v>
      </c>
      <c r="CE128" s="117">
        <v>5.9071056767979204</v>
      </c>
      <c r="CF128" s="117">
        <v>62.267239984573102</v>
      </c>
      <c r="CG128" s="117">
        <v>23.71</v>
      </c>
      <c r="CH128" s="117">
        <v>5.2161999999999997</v>
      </c>
      <c r="CI128" s="117">
        <v>33.252192357622498</v>
      </c>
      <c r="CJ128" s="117">
        <v>0</v>
      </c>
      <c r="CK128" s="117">
        <v>13.487907699999999</v>
      </c>
      <c r="CL128" s="117">
        <v>7.9305849090394096</v>
      </c>
      <c r="CM128" s="117">
        <v>83.596884966661904</v>
      </c>
      <c r="CN128" s="117">
        <v>16.62</v>
      </c>
      <c r="CO128" s="117">
        <v>3.6564000000000001</v>
      </c>
      <c r="CP128" s="117">
        <v>14.738791432478299</v>
      </c>
      <c r="CQ128" s="117">
        <v>0</v>
      </c>
      <c r="CR128" s="117">
        <v>9.4546194000000003</v>
      </c>
      <c r="CS128" s="117">
        <v>4.6608808733520499</v>
      </c>
      <c r="CT128" s="117">
        <v>49.130691705830401</v>
      </c>
      <c r="CU128" s="117">
        <v>0</v>
      </c>
      <c r="CV128" s="117">
        <v>0</v>
      </c>
      <c r="CW128" s="117">
        <v>0</v>
      </c>
      <c r="CX128" s="117">
        <v>0</v>
      </c>
      <c r="CY128" s="117">
        <v>0</v>
      </c>
      <c r="CZ128" s="117">
        <v>0</v>
      </c>
      <c r="DA128" s="117">
        <v>0</v>
      </c>
      <c r="DB128" s="117">
        <v>0</v>
      </c>
      <c r="DC128" s="117">
        <v>0</v>
      </c>
      <c r="DD128" s="117">
        <v>0</v>
      </c>
      <c r="DE128" s="117">
        <v>0</v>
      </c>
      <c r="DF128" s="117">
        <v>0</v>
      </c>
      <c r="DG128" s="117">
        <v>0</v>
      </c>
      <c r="DH128" s="117">
        <v>0</v>
      </c>
      <c r="DI128" s="117">
        <v>4.47</v>
      </c>
      <c r="DJ128" s="117">
        <v>0.98340000000000005</v>
      </c>
      <c r="DK128" s="117">
        <v>3.68619993795649</v>
      </c>
      <c r="DL128" s="117">
        <v>0</v>
      </c>
      <c r="DM128" s="117">
        <v>2.5428489000000001</v>
      </c>
      <c r="DN128" s="117">
        <v>1.22443746270622</v>
      </c>
      <c r="DO128" s="117">
        <v>12.9068863006627</v>
      </c>
      <c r="DP128" s="117">
        <v>0</v>
      </c>
      <c r="DQ128" s="117">
        <v>0</v>
      </c>
      <c r="DR128" s="117">
        <v>0</v>
      </c>
      <c r="DS128" s="117">
        <v>0</v>
      </c>
      <c r="DT128" s="117">
        <v>0</v>
      </c>
      <c r="DU128" s="117">
        <v>0</v>
      </c>
      <c r="DV128" s="117">
        <v>0</v>
      </c>
      <c r="DW128" s="117">
        <v>718.06</v>
      </c>
      <c r="DX128" s="117">
        <v>157.97319999999999</v>
      </c>
      <c r="DY128" s="117">
        <v>58.987918429066703</v>
      </c>
      <c r="DZ128" s="117">
        <v>0</v>
      </c>
      <c r="EA128" s="117">
        <v>408.48279220000001</v>
      </c>
      <c r="EB128" s="117">
        <v>140.81264487303301</v>
      </c>
      <c r="EC128" s="117">
        <v>1484.3165555021001</v>
      </c>
      <c r="ED128" s="117">
        <v>226.07</v>
      </c>
      <c r="EE128" s="117">
        <v>49.735399999999998</v>
      </c>
      <c r="EF128" s="117">
        <v>8.8765096145916598</v>
      </c>
      <c r="EG128" s="117">
        <v>0</v>
      </c>
      <c r="EH128" s="117">
        <v>128.60444089999999</v>
      </c>
      <c r="EI128" s="117">
        <v>43.316542397434397</v>
      </c>
      <c r="EJ128" s="117">
        <v>456.60289291202599</v>
      </c>
      <c r="EK128" s="117">
        <v>82.63</v>
      </c>
      <c r="EL128" s="117">
        <v>18.178599999999999</v>
      </c>
      <c r="EM128" s="117">
        <v>13.0429411778</v>
      </c>
      <c r="EN128" s="117">
        <v>0</v>
      </c>
      <c r="EO128" s="117">
        <v>47.005728099999999</v>
      </c>
      <c r="EP128" s="117">
        <v>16.859450393006199</v>
      </c>
      <c r="EQ128" s="117">
        <v>177.71671967080599</v>
      </c>
      <c r="ER128" s="117">
        <v>0</v>
      </c>
      <c r="ES128" s="117">
        <v>0</v>
      </c>
      <c r="ET128" s="117">
        <v>0</v>
      </c>
      <c r="EU128" s="117">
        <v>0</v>
      </c>
      <c r="EV128" s="117">
        <v>0</v>
      </c>
      <c r="EW128" s="117">
        <v>0</v>
      </c>
      <c r="EX128" s="117">
        <v>0</v>
      </c>
      <c r="EY128" s="117">
        <v>81.2</v>
      </c>
      <c r="EZ128" s="117">
        <v>8.5105719999999998</v>
      </c>
      <c r="FA128" s="117">
        <v>89.71</v>
      </c>
      <c r="FB128" s="117">
        <v>0</v>
      </c>
      <c r="FC128" s="117">
        <v>0</v>
      </c>
      <c r="FD128" s="117">
        <v>0</v>
      </c>
      <c r="FE128" s="171">
        <v>354.87408750000003</v>
      </c>
      <c r="FF128" s="194">
        <f t="shared" si="27"/>
        <v>5559.677864026713</v>
      </c>
      <c r="FG128" s="195">
        <f t="shared" si="30"/>
        <v>0</v>
      </c>
      <c r="FH128" s="196">
        <f t="shared" si="31"/>
        <v>456.60289291202599</v>
      </c>
      <c r="FI128" s="202">
        <f t="shared" si="32"/>
        <v>6671.6134368320554</v>
      </c>
      <c r="FJ128" s="203">
        <f t="shared" si="33"/>
        <v>0</v>
      </c>
      <c r="FK128" s="204">
        <f t="shared" si="34"/>
        <v>547.92347149443117</v>
      </c>
      <c r="FL128" s="214">
        <v>0.05</v>
      </c>
      <c r="FM128" s="211">
        <f t="shared" si="35"/>
        <v>333.58067184160279</v>
      </c>
      <c r="FN128" s="212">
        <f t="shared" si="36"/>
        <v>0</v>
      </c>
      <c r="FO128" s="213">
        <f t="shared" si="37"/>
        <v>27.396173574721558</v>
      </c>
      <c r="FP128" s="219">
        <f t="shared" si="38"/>
        <v>7005.1941086736579</v>
      </c>
      <c r="FQ128" s="220">
        <f t="shared" si="39"/>
        <v>0</v>
      </c>
      <c r="FR128" s="223">
        <f t="shared" si="40"/>
        <v>575.31964506915278</v>
      </c>
      <c r="FS128" s="228">
        <f t="shared" si="41"/>
        <v>7.9514379780473945</v>
      </c>
      <c r="FT128" s="229"/>
      <c r="FU128" s="244">
        <f t="shared" si="42"/>
        <v>7.0720132683727499</v>
      </c>
      <c r="FV128" s="245">
        <f t="shared" si="43"/>
        <v>7005.194108673657</v>
      </c>
      <c r="FW128" s="252">
        <v>5.23</v>
      </c>
      <c r="FX128" s="257"/>
      <c r="FY128" s="261">
        <f t="shared" si="44"/>
        <v>1.5203514298369778</v>
      </c>
      <c r="FZ128" s="253"/>
      <c r="GA128" s="92"/>
      <c r="GB128" s="68" t="s">
        <v>1112</v>
      </c>
      <c r="GC128" s="85" t="s">
        <v>2362</v>
      </c>
      <c r="GD128" s="85" t="str">
        <f t="shared" si="45"/>
        <v>№2/39 від 20.02.2019</v>
      </c>
      <c r="GE128" s="85" t="s">
        <v>2482</v>
      </c>
      <c r="GF128" s="431">
        <v>1</v>
      </c>
      <c r="GG128" s="431">
        <v>2</v>
      </c>
    </row>
    <row r="129" spans="1:189" ht="15" hidden="1" customHeight="1" x14ac:dyDescent="0.25">
      <c r="A129" s="66" t="s">
        <v>214</v>
      </c>
      <c r="B129" s="155">
        <v>2</v>
      </c>
      <c r="C129" s="141">
        <f t="shared" si="28"/>
        <v>253.5</v>
      </c>
      <c r="D129" s="168">
        <v>253.5</v>
      </c>
      <c r="E129" s="168">
        <v>0</v>
      </c>
      <c r="F129" s="234"/>
      <c r="G129" s="235">
        <v>0</v>
      </c>
      <c r="H129" s="162">
        <f t="shared" si="46"/>
        <v>437.2539155850385</v>
      </c>
      <c r="I129" s="117">
        <v>66.64</v>
      </c>
      <c r="J129" s="117">
        <v>14.6608</v>
      </c>
      <c r="K129" s="117">
        <v>3.2342447674283301</v>
      </c>
      <c r="L129" s="117">
        <v>37.909496799999999</v>
      </c>
      <c r="M129" s="117">
        <v>12.8334124016821</v>
      </c>
      <c r="N129" s="117">
        <v>135.27795396911</v>
      </c>
      <c r="O129" s="117">
        <v>14.96</v>
      </c>
      <c r="P129" s="117">
        <v>3.2911999999999999</v>
      </c>
      <c r="Q129" s="117">
        <v>0.51442585403999996</v>
      </c>
      <c r="R129" s="117">
        <v>8.5102951999999998</v>
      </c>
      <c r="S129" s="117">
        <v>2.8587892856739301</v>
      </c>
      <c r="T129" s="117">
        <v>30.134710339713902</v>
      </c>
      <c r="U129" s="117">
        <v>0</v>
      </c>
      <c r="V129" s="117">
        <v>0</v>
      </c>
      <c r="W129" s="117">
        <v>0</v>
      </c>
      <c r="X129" s="117">
        <v>0</v>
      </c>
      <c r="Y129" s="117">
        <v>0</v>
      </c>
      <c r="Z129" s="117">
        <v>35.82</v>
      </c>
      <c r="AA129" s="117">
        <v>0</v>
      </c>
      <c r="AB129" s="117">
        <v>0</v>
      </c>
      <c r="AC129" s="117">
        <v>0</v>
      </c>
      <c r="AD129" s="117">
        <v>0</v>
      </c>
      <c r="AE129" s="117">
        <v>0</v>
      </c>
      <c r="AF129" s="117">
        <v>0</v>
      </c>
      <c r="AG129" s="117">
        <v>0</v>
      </c>
      <c r="AH129" s="117">
        <v>0</v>
      </c>
      <c r="AI129" s="117">
        <v>0</v>
      </c>
      <c r="AJ129" s="117">
        <v>0</v>
      </c>
      <c r="AK129" s="117">
        <v>0</v>
      </c>
      <c r="AL129" s="117">
        <v>0</v>
      </c>
      <c r="AM129" s="117">
        <v>31.62</v>
      </c>
      <c r="AN129" s="117">
        <v>6.9564000000000004</v>
      </c>
      <c r="AO129" s="117">
        <v>9.8205802422141009</v>
      </c>
      <c r="AP129" s="117">
        <v>17.987669400000001</v>
      </c>
      <c r="AQ129" s="117">
        <v>6.9577751290004599</v>
      </c>
      <c r="AR129" s="117">
        <v>73.342424771214596</v>
      </c>
      <c r="AS129" s="117">
        <v>0</v>
      </c>
      <c r="AT129" s="117">
        <v>0</v>
      </c>
      <c r="AU129" s="117">
        <v>0</v>
      </c>
      <c r="AV129" s="117">
        <v>0</v>
      </c>
      <c r="AW129" s="117">
        <v>0</v>
      </c>
      <c r="AX129" s="117">
        <v>25.61</v>
      </c>
      <c r="AY129" s="117">
        <v>64.42</v>
      </c>
      <c r="AZ129" s="117">
        <v>14.1724</v>
      </c>
      <c r="BA129" s="117">
        <v>6.3258468819015503</v>
      </c>
      <c r="BB129" s="117">
        <v>36.646605399999999</v>
      </c>
      <c r="BC129" s="117">
        <v>12.741212167666101</v>
      </c>
      <c r="BD129" s="117">
        <f t="shared" si="47"/>
        <v>137.068826505</v>
      </c>
      <c r="BE129" s="117">
        <v>0</v>
      </c>
      <c r="BF129" s="117">
        <v>0</v>
      </c>
      <c r="BG129" s="117">
        <v>0</v>
      </c>
      <c r="BH129" s="117">
        <v>0</v>
      </c>
      <c r="BI129" s="117">
        <v>0</v>
      </c>
      <c r="BJ129" s="117">
        <v>0</v>
      </c>
      <c r="BK129" s="117">
        <v>0</v>
      </c>
      <c r="BL129" s="117">
        <v>14.13</v>
      </c>
      <c r="BM129" s="117">
        <v>3.1086</v>
      </c>
      <c r="BN129" s="117">
        <v>0.38482905416666702</v>
      </c>
      <c r="BO129" s="117">
        <v>8.0381330999999996</v>
      </c>
      <c r="BP129" s="117">
        <v>2.6895883293782101</v>
      </c>
      <c r="BQ129" s="117">
        <v>28.351150483544899</v>
      </c>
      <c r="BR129" s="117">
        <v>120.95425873015954</v>
      </c>
      <c r="BS129" s="117">
        <v>26.609936920634901</v>
      </c>
      <c r="BT129" s="117">
        <v>113.711945842619</v>
      </c>
      <c r="BU129" s="117">
        <v>38.24</v>
      </c>
      <c r="BV129" s="117">
        <v>68.807249163825404</v>
      </c>
      <c r="BW129" s="117">
        <v>38.603974574785099</v>
      </c>
      <c r="BX129" s="117">
        <v>406.92736523202399</v>
      </c>
      <c r="BY129" s="117">
        <v>64.2716478984117</v>
      </c>
      <c r="BZ129" s="117">
        <v>8.39</v>
      </c>
      <c r="CA129" s="117">
        <v>1.8458000000000001</v>
      </c>
      <c r="CB129" s="117">
        <v>6.7162772405595801</v>
      </c>
      <c r="CC129" s="117">
        <v>0</v>
      </c>
      <c r="CD129" s="117">
        <v>4.7728193000000001</v>
      </c>
      <c r="CE129" s="117">
        <v>2.2769864064160501</v>
      </c>
      <c r="CF129" s="117">
        <v>24.001882946975599</v>
      </c>
      <c r="CG129" s="117">
        <v>8.19</v>
      </c>
      <c r="CH129" s="117">
        <v>1.8018000000000001</v>
      </c>
      <c r="CI129" s="117">
        <v>11.486157966232501</v>
      </c>
      <c r="CJ129" s="117">
        <v>0</v>
      </c>
      <c r="CK129" s="117">
        <v>4.6590452999999998</v>
      </c>
      <c r="CL129" s="117">
        <v>2.7394193123338302</v>
      </c>
      <c r="CM129" s="117">
        <v>28.876422578566299</v>
      </c>
      <c r="CN129" s="117">
        <v>1.93</v>
      </c>
      <c r="CO129" s="117">
        <v>0.42459999999999998</v>
      </c>
      <c r="CP129" s="117">
        <v>1.6261014273041701</v>
      </c>
      <c r="CQ129" s="117">
        <v>0</v>
      </c>
      <c r="CR129" s="117">
        <v>1.0979190999999999</v>
      </c>
      <c r="CS129" s="117">
        <v>0.53229021746674998</v>
      </c>
      <c r="CT129" s="117">
        <v>5.6109107447709201</v>
      </c>
      <c r="CU129" s="117">
        <v>0</v>
      </c>
      <c r="CV129" s="117">
        <v>0</v>
      </c>
      <c r="CW129" s="117">
        <v>0</v>
      </c>
      <c r="CX129" s="117">
        <v>0</v>
      </c>
      <c r="CY129" s="117">
        <v>0</v>
      </c>
      <c r="CZ129" s="117">
        <v>0</v>
      </c>
      <c r="DA129" s="117">
        <v>0</v>
      </c>
      <c r="DB129" s="117">
        <v>0</v>
      </c>
      <c r="DC129" s="117">
        <v>0</v>
      </c>
      <c r="DD129" s="117">
        <v>0</v>
      </c>
      <c r="DE129" s="117">
        <v>0</v>
      </c>
      <c r="DF129" s="117">
        <v>0</v>
      </c>
      <c r="DG129" s="117">
        <v>0</v>
      </c>
      <c r="DH129" s="117">
        <v>0</v>
      </c>
      <c r="DI129" s="117">
        <v>1.99</v>
      </c>
      <c r="DJ129" s="117">
        <v>0.43780000000000002</v>
      </c>
      <c r="DK129" s="117">
        <v>1.6740184405879099</v>
      </c>
      <c r="DL129" s="117">
        <v>0</v>
      </c>
      <c r="DM129" s="117">
        <v>1.1320513000000001</v>
      </c>
      <c r="DN129" s="117">
        <v>0.54856188751101898</v>
      </c>
      <c r="DO129" s="117">
        <v>5.7824316280989301</v>
      </c>
      <c r="DP129" s="117">
        <v>0</v>
      </c>
      <c r="DQ129" s="117">
        <v>0</v>
      </c>
      <c r="DR129" s="117">
        <v>0</v>
      </c>
      <c r="DS129" s="117">
        <v>0</v>
      </c>
      <c r="DT129" s="117">
        <v>0</v>
      </c>
      <c r="DU129" s="117">
        <v>0</v>
      </c>
      <c r="DV129" s="117">
        <v>0</v>
      </c>
      <c r="DW129" s="117">
        <v>0</v>
      </c>
      <c r="DX129" s="117">
        <v>0</v>
      </c>
      <c r="DY129" s="117">
        <v>0</v>
      </c>
      <c r="DZ129" s="117">
        <v>0</v>
      </c>
      <c r="EA129" s="117">
        <v>0</v>
      </c>
      <c r="EB129" s="117">
        <v>0</v>
      </c>
      <c r="EC129" s="117">
        <v>0</v>
      </c>
      <c r="ED129" s="117">
        <v>0</v>
      </c>
      <c r="EE129" s="117">
        <v>0</v>
      </c>
      <c r="EF129" s="117">
        <v>0</v>
      </c>
      <c r="EG129" s="117">
        <v>0</v>
      </c>
      <c r="EH129" s="117">
        <v>0</v>
      </c>
      <c r="EI129" s="117">
        <v>0</v>
      </c>
      <c r="EJ129" s="117">
        <v>0</v>
      </c>
      <c r="EK129" s="117">
        <v>0</v>
      </c>
      <c r="EL129" s="117">
        <v>0</v>
      </c>
      <c r="EM129" s="117">
        <v>0</v>
      </c>
      <c r="EN129" s="117">
        <v>0</v>
      </c>
      <c r="EO129" s="117">
        <v>0</v>
      </c>
      <c r="EP129" s="117">
        <v>0</v>
      </c>
      <c r="EQ129" s="117">
        <v>0</v>
      </c>
      <c r="ER129" s="117">
        <v>0</v>
      </c>
      <c r="ES129" s="117">
        <v>0</v>
      </c>
      <c r="ET129" s="117">
        <v>0</v>
      </c>
      <c r="EU129" s="117">
        <v>0</v>
      </c>
      <c r="EV129" s="117">
        <v>0</v>
      </c>
      <c r="EW129" s="117">
        <v>0</v>
      </c>
      <c r="EX129" s="117">
        <v>0</v>
      </c>
      <c r="EY129" s="117">
        <v>18.2</v>
      </c>
      <c r="EZ129" s="117">
        <v>1.9075420000000001</v>
      </c>
      <c r="FA129" s="117">
        <v>20.11</v>
      </c>
      <c r="FB129" s="117">
        <v>0</v>
      </c>
      <c r="FC129" s="117">
        <v>0</v>
      </c>
      <c r="FD129" s="117">
        <v>0</v>
      </c>
      <c r="FE129" s="171">
        <v>38.146570312500003</v>
      </c>
      <c r="FF129" s="194">
        <f t="shared" si="27"/>
        <v>995.06064951151916</v>
      </c>
      <c r="FG129" s="195">
        <f t="shared" si="30"/>
        <v>0</v>
      </c>
      <c r="FH129" s="196">
        <f t="shared" si="31"/>
        <v>0</v>
      </c>
      <c r="FI129" s="202">
        <f t="shared" si="32"/>
        <v>1194.0727794138229</v>
      </c>
      <c r="FJ129" s="203">
        <f t="shared" si="33"/>
        <v>0</v>
      </c>
      <c r="FK129" s="204">
        <f t="shared" si="34"/>
        <v>0</v>
      </c>
      <c r="FL129" s="214">
        <v>0.05</v>
      </c>
      <c r="FM129" s="211">
        <f t="shared" si="35"/>
        <v>59.703638970691145</v>
      </c>
      <c r="FN129" s="212">
        <f t="shared" si="36"/>
        <v>0</v>
      </c>
      <c r="FO129" s="213">
        <f t="shared" si="37"/>
        <v>0</v>
      </c>
      <c r="FP129" s="219">
        <f t="shared" si="38"/>
        <v>1253.776418384514</v>
      </c>
      <c r="FQ129" s="220">
        <f t="shared" si="39"/>
        <v>0</v>
      </c>
      <c r="FR129" s="223">
        <f t="shared" si="40"/>
        <v>0</v>
      </c>
      <c r="FS129" s="228">
        <f t="shared" si="41"/>
        <v>4.9458635833708637</v>
      </c>
      <c r="FT129" s="229"/>
      <c r="FU129" s="244">
        <f t="shared" si="42"/>
        <v>4.9458635833708637</v>
      </c>
      <c r="FV129" s="245">
        <f t="shared" si="43"/>
        <v>1253.776418384514</v>
      </c>
      <c r="FW129" s="252">
        <v>3.5306000000000002</v>
      </c>
      <c r="FX129" s="257"/>
      <c r="FY129" s="261">
        <f t="shared" si="44"/>
        <v>1.4008563936358873</v>
      </c>
      <c r="FZ129" s="253"/>
      <c r="GA129" s="92"/>
      <c r="GB129" s="68" t="s">
        <v>1134</v>
      </c>
      <c r="GC129" s="85" t="s">
        <v>2362</v>
      </c>
      <c r="GD129" s="85" t="str">
        <f t="shared" si="45"/>
        <v>№2/61 від 20.02.2019</v>
      </c>
      <c r="GE129" s="85" t="s">
        <v>2483</v>
      </c>
      <c r="GF129" s="431">
        <v>1</v>
      </c>
      <c r="GG129" s="431">
        <v>2</v>
      </c>
    </row>
    <row r="130" spans="1:189" ht="15" hidden="1" customHeight="1" x14ac:dyDescent="0.25">
      <c r="A130" s="66" t="s">
        <v>215</v>
      </c>
      <c r="B130" s="155">
        <v>2</v>
      </c>
      <c r="C130" s="141">
        <f t="shared" si="28"/>
        <v>171.6</v>
      </c>
      <c r="D130" s="168">
        <v>171.6</v>
      </c>
      <c r="E130" s="168">
        <v>0</v>
      </c>
      <c r="F130" s="234"/>
      <c r="G130" s="235">
        <v>0</v>
      </c>
      <c r="H130" s="162">
        <f t="shared" si="46"/>
        <v>226.97507832649021</v>
      </c>
      <c r="I130" s="117">
        <v>50.26</v>
      </c>
      <c r="J130" s="117">
        <v>11.0572</v>
      </c>
      <c r="K130" s="117">
        <v>2.4075284905699998</v>
      </c>
      <c r="L130" s="117">
        <v>28.591406200000002</v>
      </c>
      <c r="M130" s="117">
        <v>9.6756540769186401</v>
      </c>
      <c r="N130" s="117">
        <v>101.991788767489</v>
      </c>
      <c r="O130" s="117">
        <v>10.59</v>
      </c>
      <c r="P130" s="117">
        <v>2.3298000000000001</v>
      </c>
      <c r="Q130" s="117">
        <v>0.36407947238249999</v>
      </c>
      <c r="R130" s="117">
        <v>6.0243333000000003</v>
      </c>
      <c r="S130" s="117">
        <v>2.0236937806734101</v>
      </c>
      <c r="T130" s="117">
        <v>21.331906553055902</v>
      </c>
      <c r="U130" s="117">
        <v>0</v>
      </c>
      <c r="V130" s="117">
        <v>0</v>
      </c>
      <c r="W130" s="117">
        <v>0</v>
      </c>
      <c r="X130" s="117">
        <v>0</v>
      </c>
      <c r="Y130" s="117">
        <v>0</v>
      </c>
      <c r="Z130" s="117">
        <v>0</v>
      </c>
      <c r="AA130" s="117">
        <v>0</v>
      </c>
      <c r="AB130" s="117">
        <v>0</v>
      </c>
      <c r="AC130" s="117">
        <v>0</v>
      </c>
      <c r="AD130" s="117">
        <v>0</v>
      </c>
      <c r="AE130" s="117">
        <v>0</v>
      </c>
      <c r="AF130" s="117">
        <v>0</v>
      </c>
      <c r="AG130" s="117">
        <v>0</v>
      </c>
      <c r="AH130" s="117">
        <v>0</v>
      </c>
      <c r="AI130" s="117">
        <v>0</v>
      </c>
      <c r="AJ130" s="117">
        <v>0</v>
      </c>
      <c r="AK130" s="117">
        <v>0</v>
      </c>
      <c r="AL130" s="117">
        <v>0</v>
      </c>
      <c r="AM130" s="117">
        <v>1.0900000000000001</v>
      </c>
      <c r="AN130" s="117">
        <v>0.23980000000000001</v>
      </c>
      <c r="AO130" s="117">
        <v>2.00009245230451E-2</v>
      </c>
      <c r="AP130" s="117">
        <v>0.62006830000000002</v>
      </c>
      <c r="AQ130" s="117">
        <v>0.20646199342226099</v>
      </c>
      <c r="AR130" s="117">
        <v>2.17633121794531</v>
      </c>
      <c r="AS130" s="117">
        <v>0</v>
      </c>
      <c r="AT130" s="117">
        <v>0</v>
      </c>
      <c r="AU130" s="117">
        <v>0</v>
      </c>
      <c r="AV130" s="117">
        <v>0</v>
      </c>
      <c r="AW130" s="117">
        <v>0</v>
      </c>
      <c r="AX130" s="117">
        <v>8.69</v>
      </c>
      <c r="AY130" s="117">
        <v>43.61</v>
      </c>
      <c r="AZ130" s="117">
        <v>9.5942000000000007</v>
      </c>
      <c r="BA130" s="117">
        <v>4.2821117354410596</v>
      </c>
      <c r="BB130" s="117">
        <v>24.808420699999999</v>
      </c>
      <c r="BC130" s="117">
        <v>8.62531090655858</v>
      </c>
      <c r="BD130" s="117">
        <f t="shared" si="47"/>
        <v>92.785051788000004</v>
      </c>
      <c r="BE130" s="117">
        <v>0</v>
      </c>
      <c r="BF130" s="117">
        <v>0</v>
      </c>
      <c r="BG130" s="117">
        <v>0</v>
      </c>
      <c r="BH130" s="117">
        <v>0</v>
      </c>
      <c r="BI130" s="117">
        <v>0</v>
      </c>
      <c r="BJ130" s="117">
        <v>0</v>
      </c>
      <c r="BK130" s="117">
        <v>0</v>
      </c>
      <c r="BL130" s="117">
        <v>12.94</v>
      </c>
      <c r="BM130" s="117">
        <v>2.8468</v>
      </c>
      <c r="BN130" s="117">
        <v>0.29947254166666698</v>
      </c>
      <c r="BO130" s="117">
        <v>7.3611778000000001</v>
      </c>
      <c r="BP130" s="117">
        <v>2.4575272703100901</v>
      </c>
      <c r="BQ130" s="117">
        <v>25.9049776119768</v>
      </c>
      <c r="BR130" s="117">
        <v>99.648363492063908</v>
      </c>
      <c r="BS130" s="117">
        <v>21.922639968254</v>
      </c>
      <c r="BT130" s="117">
        <v>84.121053059880794</v>
      </c>
      <c r="BU130" s="117">
        <v>25.88</v>
      </c>
      <c r="BV130" s="117">
        <v>56.686964539730198</v>
      </c>
      <c r="BW130" s="117">
        <v>30.212427997291101</v>
      </c>
      <c r="BX130" s="117">
        <v>318.47144905722001</v>
      </c>
      <c r="BY130" s="117">
        <v>40.4886414364573</v>
      </c>
      <c r="BZ130" s="117">
        <v>5.85</v>
      </c>
      <c r="CA130" s="117">
        <v>1.2869999999999999</v>
      </c>
      <c r="CB130" s="117">
        <v>3.60344457912</v>
      </c>
      <c r="CC130" s="117">
        <v>0</v>
      </c>
      <c r="CD130" s="117">
        <v>3.3278894999999999</v>
      </c>
      <c r="CE130" s="117">
        <v>1.47450209483257</v>
      </c>
      <c r="CF130" s="117">
        <v>15.542836173952599</v>
      </c>
      <c r="CG130" s="117">
        <v>5.8</v>
      </c>
      <c r="CH130" s="117">
        <v>1.276</v>
      </c>
      <c r="CI130" s="117">
        <v>8.1294703569600006</v>
      </c>
      <c r="CJ130" s="117">
        <v>0</v>
      </c>
      <c r="CK130" s="117">
        <v>3.2994460000000001</v>
      </c>
      <c r="CL130" s="117">
        <v>1.93950028337298</v>
      </c>
      <c r="CM130" s="117">
        <v>20.444416640332999</v>
      </c>
      <c r="CN130" s="117">
        <v>0</v>
      </c>
      <c r="CO130" s="117">
        <v>0</v>
      </c>
      <c r="CP130" s="117">
        <v>0</v>
      </c>
      <c r="CQ130" s="117">
        <v>0</v>
      </c>
      <c r="CR130" s="117">
        <v>0</v>
      </c>
      <c r="CS130" s="117">
        <v>0</v>
      </c>
      <c r="CT130" s="117">
        <v>0</v>
      </c>
      <c r="CU130" s="117">
        <v>0</v>
      </c>
      <c r="CV130" s="117">
        <v>0</v>
      </c>
      <c r="CW130" s="117">
        <v>0</v>
      </c>
      <c r="CX130" s="117">
        <v>0</v>
      </c>
      <c r="CY130" s="117">
        <v>0</v>
      </c>
      <c r="CZ130" s="117">
        <v>0</v>
      </c>
      <c r="DA130" s="117">
        <v>0</v>
      </c>
      <c r="DB130" s="117">
        <v>0</v>
      </c>
      <c r="DC130" s="117">
        <v>0</v>
      </c>
      <c r="DD130" s="117">
        <v>0</v>
      </c>
      <c r="DE130" s="117">
        <v>0</v>
      </c>
      <c r="DF130" s="117">
        <v>0</v>
      </c>
      <c r="DG130" s="117">
        <v>0</v>
      </c>
      <c r="DH130" s="117">
        <v>0</v>
      </c>
      <c r="DI130" s="117">
        <v>0</v>
      </c>
      <c r="DJ130" s="117">
        <v>0</v>
      </c>
      <c r="DK130" s="117">
        <v>0</v>
      </c>
      <c r="DL130" s="117">
        <v>0</v>
      </c>
      <c r="DM130" s="117">
        <v>0</v>
      </c>
      <c r="DN130" s="117">
        <v>0</v>
      </c>
      <c r="DO130" s="117">
        <v>0</v>
      </c>
      <c r="DP130" s="117">
        <v>1.96</v>
      </c>
      <c r="DQ130" s="117">
        <v>0.43120000000000003</v>
      </c>
      <c r="DR130" s="117">
        <v>0.568170229595792</v>
      </c>
      <c r="DS130" s="117">
        <v>0</v>
      </c>
      <c r="DT130" s="117">
        <v>1.1149852</v>
      </c>
      <c r="DU130" s="117">
        <v>0.42703319257593497</v>
      </c>
      <c r="DV130" s="117">
        <v>4.5013886221717296</v>
      </c>
      <c r="DW130" s="117">
        <v>3.17</v>
      </c>
      <c r="DX130" s="117">
        <v>0.69740000000000002</v>
      </c>
      <c r="DY130" s="117">
        <v>0.21886349494999999</v>
      </c>
      <c r="DZ130" s="117">
        <v>0</v>
      </c>
      <c r="EA130" s="117">
        <v>1.8033178999999999</v>
      </c>
      <c r="EB130" s="117">
        <v>0.61728702600470997</v>
      </c>
      <c r="EC130" s="117">
        <v>6.5068684209547101</v>
      </c>
      <c r="ED130" s="117">
        <v>0</v>
      </c>
      <c r="EE130" s="117">
        <v>0</v>
      </c>
      <c r="EF130" s="117">
        <v>0</v>
      </c>
      <c r="EG130" s="117">
        <v>0</v>
      </c>
      <c r="EH130" s="117">
        <v>0</v>
      </c>
      <c r="EI130" s="117">
        <v>0</v>
      </c>
      <c r="EJ130" s="117">
        <v>0</v>
      </c>
      <c r="EK130" s="117">
        <v>2.83</v>
      </c>
      <c r="EL130" s="117">
        <v>0.62260000000000004</v>
      </c>
      <c r="EM130" s="117">
        <v>0.19530867934999999</v>
      </c>
      <c r="EN130" s="117">
        <v>0</v>
      </c>
      <c r="EO130" s="117">
        <v>1.6099021</v>
      </c>
      <c r="EP130" s="117">
        <v>0.55107114778367305</v>
      </c>
      <c r="EQ130" s="117">
        <v>5.8088819271336698</v>
      </c>
      <c r="ER130" s="117">
        <v>0</v>
      </c>
      <c r="ES130" s="117">
        <v>0</v>
      </c>
      <c r="ET130" s="117">
        <v>0</v>
      </c>
      <c r="EU130" s="117">
        <v>0</v>
      </c>
      <c r="EV130" s="117">
        <v>0</v>
      </c>
      <c r="EW130" s="117">
        <v>0</v>
      </c>
      <c r="EX130" s="117">
        <v>0</v>
      </c>
      <c r="EY130" s="117">
        <v>1.3999999999999999E-4</v>
      </c>
      <c r="EZ130" s="117">
        <v>1.4673400000000001E-5</v>
      </c>
      <c r="FA130" s="117">
        <v>0</v>
      </c>
      <c r="FB130" s="117">
        <v>0</v>
      </c>
      <c r="FC130" s="117">
        <v>0</v>
      </c>
      <c r="FD130" s="117">
        <v>0</v>
      </c>
      <c r="FE130" s="171">
        <v>36.336254166666663</v>
      </c>
      <c r="FF130" s="194">
        <f t="shared" si="27"/>
        <v>660.49215094689941</v>
      </c>
      <c r="FG130" s="195">
        <f t="shared" si="30"/>
        <v>0</v>
      </c>
      <c r="FH130" s="196">
        <f t="shared" si="31"/>
        <v>0</v>
      </c>
      <c r="FI130" s="202">
        <f t="shared" si="32"/>
        <v>792.5905811362793</v>
      </c>
      <c r="FJ130" s="203">
        <f t="shared" si="33"/>
        <v>0</v>
      </c>
      <c r="FK130" s="204">
        <f t="shared" si="34"/>
        <v>0</v>
      </c>
      <c r="FL130" s="214">
        <v>0.05</v>
      </c>
      <c r="FM130" s="211">
        <f t="shared" si="35"/>
        <v>39.629529056813965</v>
      </c>
      <c r="FN130" s="212">
        <f t="shared" si="36"/>
        <v>0</v>
      </c>
      <c r="FO130" s="213">
        <f t="shared" si="37"/>
        <v>0</v>
      </c>
      <c r="FP130" s="219">
        <f t="shared" si="38"/>
        <v>832.22011019309321</v>
      </c>
      <c r="FQ130" s="220">
        <f t="shared" si="39"/>
        <v>0</v>
      </c>
      <c r="FR130" s="223">
        <f t="shared" si="40"/>
        <v>0</v>
      </c>
      <c r="FS130" s="228">
        <f t="shared" si="41"/>
        <v>4.8497675419177924</v>
      </c>
      <c r="FT130" s="229"/>
      <c r="FU130" s="244">
        <f t="shared" si="42"/>
        <v>4.8497675419177924</v>
      </c>
      <c r="FV130" s="245">
        <f t="shared" si="43"/>
        <v>832.22011019309309</v>
      </c>
      <c r="FW130" s="252">
        <v>3.1038999999999999</v>
      </c>
      <c r="FX130" s="257"/>
      <c r="FY130" s="261">
        <f t="shared" si="44"/>
        <v>1.5624754476361329</v>
      </c>
      <c r="FZ130" s="253"/>
      <c r="GA130" s="92"/>
      <c r="GB130" s="68" t="s">
        <v>1167</v>
      </c>
      <c r="GC130" s="85" t="s">
        <v>2362</v>
      </c>
      <c r="GD130" s="85" t="str">
        <f t="shared" si="45"/>
        <v>№2/98 від 20.02.2019</v>
      </c>
      <c r="GE130" s="85" t="s">
        <v>2484</v>
      </c>
      <c r="GF130" s="431">
        <v>1</v>
      </c>
      <c r="GG130" s="431">
        <v>1</v>
      </c>
    </row>
    <row r="131" spans="1:189" ht="15" hidden="1" customHeight="1" x14ac:dyDescent="0.25">
      <c r="A131" s="66" t="s">
        <v>216</v>
      </c>
      <c r="B131" s="155">
        <v>2</v>
      </c>
      <c r="C131" s="141">
        <f t="shared" si="28"/>
        <v>506.90000000000003</v>
      </c>
      <c r="D131" s="168">
        <v>311.60000000000002</v>
      </c>
      <c r="E131" s="168">
        <v>0</v>
      </c>
      <c r="F131" s="234"/>
      <c r="G131" s="235">
        <v>195.3</v>
      </c>
      <c r="H131" s="162">
        <f t="shared" si="46"/>
        <v>666.22039105879139</v>
      </c>
      <c r="I131" s="117">
        <v>88.46</v>
      </c>
      <c r="J131" s="117">
        <v>19.461200000000002</v>
      </c>
      <c r="K131" s="117">
        <v>6.1495765752075</v>
      </c>
      <c r="L131" s="117">
        <v>50.322240200000003</v>
      </c>
      <c r="M131" s="117">
        <v>17.230032088209601</v>
      </c>
      <c r="N131" s="117">
        <v>181.62304886341701</v>
      </c>
      <c r="O131" s="117">
        <v>18.28</v>
      </c>
      <c r="P131" s="117">
        <v>4.0216000000000003</v>
      </c>
      <c r="Q131" s="117">
        <v>0.62833129364249996</v>
      </c>
      <c r="R131" s="117">
        <v>10.398943600000001</v>
      </c>
      <c r="S131" s="117">
        <v>3.4931993776026702</v>
      </c>
      <c r="T131" s="117">
        <v>36.822074271245199</v>
      </c>
      <c r="U131" s="117">
        <v>0</v>
      </c>
      <c r="V131" s="117">
        <v>0</v>
      </c>
      <c r="W131" s="117">
        <v>0</v>
      </c>
      <c r="X131" s="117">
        <v>0</v>
      </c>
      <c r="Y131" s="117">
        <v>0</v>
      </c>
      <c r="Z131" s="117">
        <v>66.83</v>
      </c>
      <c r="AA131" s="117">
        <v>0</v>
      </c>
      <c r="AB131" s="117">
        <v>0</v>
      </c>
      <c r="AC131" s="117">
        <v>0</v>
      </c>
      <c r="AD131" s="117">
        <v>0</v>
      </c>
      <c r="AE131" s="117">
        <v>0</v>
      </c>
      <c r="AF131" s="117">
        <v>0</v>
      </c>
      <c r="AG131" s="117">
        <v>0</v>
      </c>
      <c r="AH131" s="117">
        <v>0</v>
      </c>
      <c r="AI131" s="117">
        <v>0</v>
      </c>
      <c r="AJ131" s="117">
        <v>0</v>
      </c>
      <c r="AK131" s="117">
        <v>0</v>
      </c>
      <c r="AL131" s="117">
        <v>0</v>
      </c>
      <c r="AM131" s="117">
        <v>31.82</v>
      </c>
      <c r="AN131" s="117">
        <v>7.0004</v>
      </c>
      <c r="AO131" s="117">
        <v>9.8241902683493905</v>
      </c>
      <c r="AP131" s="117">
        <v>18.101443400000001</v>
      </c>
      <c r="AQ131" s="117">
        <v>6.9956517887796998</v>
      </c>
      <c r="AR131" s="117">
        <v>73.741685457129094</v>
      </c>
      <c r="AS131" s="117">
        <v>0</v>
      </c>
      <c r="AT131" s="117">
        <v>0</v>
      </c>
      <c r="AU131" s="117">
        <v>0</v>
      </c>
      <c r="AV131" s="117">
        <v>0</v>
      </c>
      <c r="AW131" s="117">
        <v>0</v>
      </c>
      <c r="AX131" s="117">
        <v>33.119999999999997</v>
      </c>
      <c r="AY131" s="117">
        <v>128.82</v>
      </c>
      <c r="AZ131" s="117">
        <v>28.340399999999999</v>
      </c>
      <c r="BA131" s="117">
        <v>8.5448288441056199</v>
      </c>
      <c r="BB131" s="117">
        <v>73.281833399999996</v>
      </c>
      <c r="BC131" s="117">
        <v>25.0482339938048</v>
      </c>
      <c r="BD131" s="117">
        <f t="shared" si="47"/>
        <v>274.08358246700004</v>
      </c>
      <c r="BE131" s="117">
        <v>0</v>
      </c>
      <c r="BF131" s="117">
        <v>0</v>
      </c>
      <c r="BG131" s="117">
        <v>0</v>
      </c>
      <c r="BH131" s="117">
        <v>0</v>
      </c>
      <c r="BI131" s="117">
        <v>0</v>
      </c>
      <c r="BJ131" s="117">
        <v>0</v>
      </c>
      <c r="BK131" s="117">
        <v>0</v>
      </c>
      <c r="BL131" s="117">
        <v>17.739999999999998</v>
      </c>
      <c r="BM131" s="117">
        <v>3.9028</v>
      </c>
      <c r="BN131" s="117">
        <v>0.49017472000000001</v>
      </c>
      <c r="BO131" s="117">
        <v>10.091753799999999</v>
      </c>
      <c r="BP131" s="117">
        <v>3.3774737961811998</v>
      </c>
      <c r="BQ131" s="117">
        <v>35.602202316181199</v>
      </c>
      <c r="BR131" s="117">
        <v>188.48883476190471</v>
      </c>
      <c r="BS131" s="117">
        <v>41.467543647619003</v>
      </c>
      <c r="BT131" s="117">
        <v>225.63939862830401</v>
      </c>
      <c r="BU131" s="117">
        <v>76.459999999999994</v>
      </c>
      <c r="BV131" s="117">
        <v>107.225643431005</v>
      </c>
      <c r="BW131" s="117">
        <v>67.003085679338298</v>
      </c>
      <c r="BX131" s="117">
        <v>706.28450614817098</v>
      </c>
      <c r="BY131" s="117">
        <v>92.733028844684696</v>
      </c>
      <c r="BZ131" s="117">
        <v>10.94</v>
      </c>
      <c r="CA131" s="117">
        <v>2.4068000000000001</v>
      </c>
      <c r="CB131" s="117">
        <v>7.8755676902414598</v>
      </c>
      <c r="CC131" s="117">
        <v>0</v>
      </c>
      <c r="CD131" s="117">
        <v>6.2234378000000001</v>
      </c>
      <c r="CE131" s="117">
        <v>2.87659487343221</v>
      </c>
      <c r="CF131" s="117">
        <v>30.322400363673701</v>
      </c>
      <c r="CG131" s="117">
        <v>10</v>
      </c>
      <c r="CH131" s="117">
        <v>2.2000000000000002</v>
      </c>
      <c r="CI131" s="117">
        <v>14.0298912076275</v>
      </c>
      <c r="CJ131" s="117">
        <v>0</v>
      </c>
      <c r="CK131" s="117">
        <v>5.6886999999999999</v>
      </c>
      <c r="CL131" s="117">
        <v>3.34538754447144</v>
      </c>
      <c r="CM131" s="117">
        <v>35.2639787520989</v>
      </c>
      <c r="CN131" s="117">
        <v>7.12</v>
      </c>
      <c r="CO131" s="117">
        <v>1.5664</v>
      </c>
      <c r="CP131" s="117">
        <v>6.5468895216983301</v>
      </c>
      <c r="CQ131" s="117">
        <v>0</v>
      </c>
      <c r="CR131" s="117">
        <v>4.0503543999999998</v>
      </c>
      <c r="CS131" s="117">
        <v>2.0211187194332001</v>
      </c>
      <c r="CT131" s="117">
        <v>21.3047626411315</v>
      </c>
      <c r="CU131" s="117">
        <v>0</v>
      </c>
      <c r="CV131" s="117">
        <v>0</v>
      </c>
      <c r="CW131" s="117">
        <v>0</v>
      </c>
      <c r="CX131" s="117">
        <v>0</v>
      </c>
      <c r="CY131" s="117">
        <v>0</v>
      </c>
      <c r="CZ131" s="117">
        <v>0</v>
      </c>
      <c r="DA131" s="117">
        <v>0</v>
      </c>
      <c r="DB131" s="117">
        <v>0</v>
      </c>
      <c r="DC131" s="117">
        <v>0</v>
      </c>
      <c r="DD131" s="117">
        <v>0</v>
      </c>
      <c r="DE131" s="117">
        <v>0</v>
      </c>
      <c r="DF131" s="117">
        <v>0</v>
      </c>
      <c r="DG131" s="117">
        <v>0</v>
      </c>
      <c r="DH131" s="117">
        <v>0</v>
      </c>
      <c r="DI131" s="117">
        <v>2.0099999999999998</v>
      </c>
      <c r="DJ131" s="117">
        <v>0.44219999999999998</v>
      </c>
      <c r="DK131" s="117">
        <v>1.69205613972866</v>
      </c>
      <c r="DL131" s="117">
        <v>0</v>
      </c>
      <c r="DM131" s="117">
        <v>1.1434287000000001</v>
      </c>
      <c r="DN131" s="117">
        <v>0.55420224805196105</v>
      </c>
      <c r="DO131" s="117">
        <v>5.8418870877806199</v>
      </c>
      <c r="DP131" s="117">
        <v>0</v>
      </c>
      <c r="DQ131" s="117">
        <v>0</v>
      </c>
      <c r="DR131" s="117">
        <v>0</v>
      </c>
      <c r="DS131" s="117">
        <v>0</v>
      </c>
      <c r="DT131" s="117">
        <v>0</v>
      </c>
      <c r="DU131" s="117">
        <v>0</v>
      </c>
      <c r="DV131" s="117">
        <v>0</v>
      </c>
      <c r="DW131" s="117">
        <v>280.51</v>
      </c>
      <c r="DX131" s="117">
        <v>61.712200000000003</v>
      </c>
      <c r="DY131" s="117">
        <v>23.934888586491699</v>
      </c>
      <c r="DZ131" s="117">
        <v>0</v>
      </c>
      <c r="EA131" s="117">
        <v>159.57372369999999</v>
      </c>
      <c r="EB131" s="117">
        <v>55.101846435747198</v>
      </c>
      <c r="EC131" s="117">
        <v>580.83265872223899</v>
      </c>
      <c r="ED131" s="117">
        <v>119.87</v>
      </c>
      <c r="EE131" s="117">
        <v>26.371400000000001</v>
      </c>
      <c r="EF131" s="117">
        <v>4.7483934214333399</v>
      </c>
      <c r="EG131" s="117">
        <v>0</v>
      </c>
      <c r="EH131" s="117">
        <v>68.190446899999998</v>
      </c>
      <c r="EI131" s="117">
        <v>22.972280988089398</v>
      </c>
      <c r="EJ131" s="117">
        <v>242.152521309522</v>
      </c>
      <c r="EK131" s="117">
        <v>68.89</v>
      </c>
      <c r="EL131" s="117">
        <v>15.155799999999999</v>
      </c>
      <c r="EM131" s="117">
        <v>7.8847348499000001</v>
      </c>
      <c r="EN131" s="117">
        <v>0</v>
      </c>
      <c r="EO131" s="117">
        <v>39.189454300000001</v>
      </c>
      <c r="EP131" s="117">
        <v>13.742686062801001</v>
      </c>
      <c r="EQ131" s="117">
        <v>144.86267521270099</v>
      </c>
      <c r="ER131" s="117">
        <v>0</v>
      </c>
      <c r="ES131" s="117">
        <v>0</v>
      </c>
      <c r="ET131" s="117">
        <v>0</v>
      </c>
      <c r="EU131" s="117">
        <v>0</v>
      </c>
      <c r="EV131" s="117">
        <v>0</v>
      </c>
      <c r="EW131" s="117">
        <v>0</v>
      </c>
      <c r="EX131" s="117">
        <v>0</v>
      </c>
      <c r="EY131" s="117">
        <v>39.200000000000003</v>
      </c>
      <c r="EZ131" s="117">
        <v>4.1085520000000004</v>
      </c>
      <c r="FA131" s="117">
        <v>43.31</v>
      </c>
      <c r="FB131" s="117">
        <v>0</v>
      </c>
      <c r="FC131" s="117">
        <v>0</v>
      </c>
      <c r="FD131" s="117">
        <v>0</v>
      </c>
      <c r="FE131" s="171">
        <v>93.670585416666668</v>
      </c>
      <c r="FF131" s="194">
        <f t="shared" si="27"/>
        <v>2605.6685690289569</v>
      </c>
      <c r="FG131" s="195">
        <f t="shared" si="30"/>
        <v>0</v>
      </c>
      <c r="FH131" s="196">
        <f t="shared" si="31"/>
        <v>242.152521309522</v>
      </c>
      <c r="FI131" s="202">
        <f t="shared" si="32"/>
        <v>3126.802282834748</v>
      </c>
      <c r="FJ131" s="203">
        <f t="shared" si="33"/>
        <v>0</v>
      </c>
      <c r="FK131" s="204">
        <f t="shared" si="34"/>
        <v>290.58302557142639</v>
      </c>
      <c r="FL131" s="214">
        <v>0.05</v>
      </c>
      <c r="FM131" s="211">
        <f t="shared" si="35"/>
        <v>156.34011414173742</v>
      </c>
      <c r="FN131" s="212">
        <f t="shared" si="36"/>
        <v>0</v>
      </c>
      <c r="FO131" s="213">
        <f t="shared" si="37"/>
        <v>14.529151278571319</v>
      </c>
      <c r="FP131" s="219">
        <f t="shared" si="38"/>
        <v>3283.1423969764855</v>
      </c>
      <c r="FQ131" s="220">
        <f t="shared" si="39"/>
        <v>0</v>
      </c>
      <c r="FR131" s="223">
        <f t="shared" si="40"/>
        <v>305.1121768499977</v>
      </c>
      <c r="FS131" s="228">
        <f t="shared" si="41"/>
        <v>6.8541646398866201</v>
      </c>
      <c r="FT131" s="229"/>
      <c r="FU131" s="244">
        <f t="shared" si="42"/>
        <v>5.8749856384424683</v>
      </c>
      <c r="FV131" s="245">
        <f t="shared" si="43"/>
        <v>3283.1423969764851</v>
      </c>
      <c r="FW131" s="252">
        <v>5.1191000000000004</v>
      </c>
      <c r="FX131" s="257"/>
      <c r="FY131" s="261">
        <f t="shared" si="44"/>
        <v>1.338939391667797</v>
      </c>
      <c r="FZ131" s="253"/>
      <c r="GA131" s="92"/>
      <c r="GB131" s="68" t="s">
        <v>1185</v>
      </c>
      <c r="GC131" s="85" t="s">
        <v>2362</v>
      </c>
      <c r="GD131" s="85" t="str">
        <f t="shared" si="45"/>
        <v>№2/118 від 20.02.2019</v>
      </c>
      <c r="GE131" s="85" t="s">
        <v>2485</v>
      </c>
      <c r="GF131" s="431">
        <v>1</v>
      </c>
      <c r="GG131" s="431">
        <v>2</v>
      </c>
    </row>
    <row r="132" spans="1:189" ht="15" hidden="1" customHeight="1" x14ac:dyDescent="0.25">
      <c r="A132" s="66" t="s">
        <v>217</v>
      </c>
      <c r="B132" s="155">
        <v>2</v>
      </c>
      <c r="C132" s="141">
        <f t="shared" si="28"/>
        <v>452.1</v>
      </c>
      <c r="D132" s="168">
        <v>387.5</v>
      </c>
      <c r="E132" s="168">
        <v>0</v>
      </c>
      <c r="F132" s="234"/>
      <c r="G132" s="235">
        <v>64.599999999999994</v>
      </c>
      <c r="H132" s="162">
        <f t="shared" si="46"/>
        <v>630.08403982848665</v>
      </c>
      <c r="I132" s="117">
        <v>89.84</v>
      </c>
      <c r="J132" s="117">
        <v>19.764800000000001</v>
      </c>
      <c r="K132" s="117">
        <v>6.0770619496091696</v>
      </c>
      <c r="L132" s="117">
        <v>51.107280799999998</v>
      </c>
      <c r="M132" s="117">
        <v>17.481170051586499</v>
      </c>
      <c r="N132" s="117">
        <v>184.27031280119601</v>
      </c>
      <c r="O132" s="117">
        <v>18.04</v>
      </c>
      <c r="P132" s="117">
        <v>3.9687999999999999</v>
      </c>
      <c r="Q132" s="117">
        <v>0.62015591127000003</v>
      </c>
      <c r="R132" s="117">
        <v>10.2624148</v>
      </c>
      <c r="S132" s="117">
        <v>3.4473445642482101</v>
      </c>
      <c r="T132" s="117">
        <v>36.338715275518197</v>
      </c>
      <c r="U132" s="117">
        <v>0</v>
      </c>
      <c r="V132" s="117">
        <v>0</v>
      </c>
      <c r="W132" s="117">
        <v>0</v>
      </c>
      <c r="X132" s="117">
        <v>0</v>
      </c>
      <c r="Y132" s="117">
        <v>0</v>
      </c>
      <c r="Z132" s="117">
        <v>60.19</v>
      </c>
      <c r="AA132" s="117">
        <v>0</v>
      </c>
      <c r="AB132" s="117">
        <v>0</v>
      </c>
      <c r="AC132" s="117">
        <v>0</v>
      </c>
      <c r="AD132" s="117">
        <v>0</v>
      </c>
      <c r="AE132" s="117">
        <v>0</v>
      </c>
      <c r="AF132" s="117">
        <v>0</v>
      </c>
      <c r="AG132" s="117">
        <v>0</v>
      </c>
      <c r="AH132" s="117">
        <v>0</v>
      </c>
      <c r="AI132" s="117">
        <v>0</v>
      </c>
      <c r="AJ132" s="117">
        <v>0</v>
      </c>
      <c r="AK132" s="117">
        <v>0</v>
      </c>
      <c r="AL132" s="117">
        <v>0</v>
      </c>
      <c r="AM132" s="117">
        <v>31.75</v>
      </c>
      <c r="AN132" s="117">
        <v>6.9850000000000003</v>
      </c>
      <c r="AO132" s="117">
        <v>9.8230558598740192</v>
      </c>
      <c r="AP132" s="117">
        <v>18.061622499999999</v>
      </c>
      <c r="AQ132" s="117">
        <v>6.9824084888983897</v>
      </c>
      <c r="AR132" s="117">
        <v>73.602086848772402</v>
      </c>
      <c r="AS132" s="117">
        <v>0</v>
      </c>
      <c r="AT132" s="117">
        <v>0</v>
      </c>
      <c r="AU132" s="117">
        <v>0</v>
      </c>
      <c r="AV132" s="117">
        <v>0</v>
      </c>
      <c r="AW132" s="117">
        <v>0</v>
      </c>
      <c r="AX132" s="117">
        <v>31.23</v>
      </c>
      <c r="AY132" s="117">
        <v>114.9</v>
      </c>
      <c r="AZ132" s="117">
        <v>25.277999999999999</v>
      </c>
      <c r="BA132" s="117">
        <v>9.9241021431043901</v>
      </c>
      <c r="BB132" s="117">
        <v>65.363163</v>
      </c>
      <c r="BC132" s="117">
        <v>22.5829144396487</v>
      </c>
      <c r="BD132" s="117">
        <f t="shared" si="47"/>
        <v>244.45292490300002</v>
      </c>
      <c r="BE132" s="117">
        <v>0</v>
      </c>
      <c r="BF132" s="117">
        <v>0</v>
      </c>
      <c r="BG132" s="117">
        <v>0</v>
      </c>
      <c r="BH132" s="117">
        <v>0</v>
      </c>
      <c r="BI132" s="117">
        <v>0</v>
      </c>
      <c r="BJ132" s="117">
        <v>0</v>
      </c>
      <c r="BK132" s="117">
        <v>0</v>
      </c>
      <c r="BL132" s="117">
        <v>23.89</v>
      </c>
      <c r="BM132" s="117">
        <v>5.2557999999999998</v>
      </c>
      <c r="BN132" s="117">
        <v>0.61703799333333298</v>
      </c>
      <c r="BO132" s="117">
        <v>13.5903043</v>
      </c>
      <c r="BP132" s="117">
        <v>4.54384284376426</v>
      </c>
      <c r="BQ132" s="117">
        <v>47.896985137097602</v>
      </c>
      <c r="BR132" s="117">
        <v>184.5928909523808</v>
      </c>
      <c r="BS132" s="117">
        <v>40.610436009523902</v>
      </c>
      <c r="BT132" s="117">
        <v>205.04796275761899</v>
      </c>
      <c r="BU132" s="117">
        <v>68.19</v>
      </c>
      <c r="BV132" s="117">
        <v>105.009357876081</v>
      </c>
      <c r="BW132" s="117">
        <v>63.247662374495299</v>
      </c>
      <c r="BX132" s="117">
        <v>666.69830997010001</v>
      </c>
      <c r="BY132" s="117">
        <v>86.556098454419995</v>
      </c>
      <c r="BZ132" s="117">
        <v>10.27</v>
      </c>
      <c r="CA132" s="117">
        <v>2.2593999999999999</v>
      </c>
      <c r="CB132" s="117">
        <v>7.4409072298264602</v>
      </c>
      <c r="CC132" s="117">
        <v>0</v>
      </c>
      <c r="CD132" s="117">
        <v>5.8422948999999997</v>
      </c>
      <c r="CE132" s="117">
        <v>2.7054188292271202</v>
      </c>
      <c r="CF132" s="117">
        <v>28.518020959053601</v>
      </c>
      <c r="CG132" s="117">
        <v>9.8699999999999992</v>
      </c>
      <c r="CH132" s="117">
        <v>2.1714000000000002</v>
      </c>
      <c r="CI132" s="117">
        <v>13.846340970862499</v>
      </c>
      <c r="CJ132" s="117">
        <v>0</v>
      </c>
      <c r="CK132" s="117">
        <v>5.6147469000000001</v>
      </c>
      <c r="CL132" s="117">
        <v>3.3017757537450998</v>
      </c>
      <c r="CM132" s="117">
        <v>34.8042636246076</v>
      </c>
      <c r="CN132" s="117">
        <v>5.89</v>
      </c>
      <c r="CO132" s="117">
        <v>1.2958000000000001</v>
      </c>
      <c r="CP132" s="117">
        <v>5.2294667427133303</v>
      </c>
      <c r="CQ132" s="117">
        <v>0</v>
      </c>
      <c r="CR132" s="117">
        <v>3.3506442999999999</v>
      </c>
      <c r="CS132" s="117">
        <v>1.6524251363867799</v>
      </c>
      <c r="CT132" s="117">
        <v>17.418336179100098</v>
      </c>
      <c r="CU132" s="117">
        <v>0</v>
      </c>
      <c r="CV132" s="117">
        <v>0</v>
      </c>
      <c r="CW132" s="117">
        <v>0</v>
      </c>
      <c r="CX132" s="117">
        <v>0</v>
      </c>
      <c r="CY132" s="117">
        <v>0</v>
      </c>
      <c r="CZ132" s="117">
        <v>0</v>
      </c>
      <c r="DA132" s="117">
        <v>0</v>
      </c>
      <c r="DB132" s="117">
        <v>0</v>
      </c>
      <c r="DC132" s="117">
        <v>0</v>
      </c>
      <c r="DD132" s="117">
        <v>0</v>
      </c>
      <c r="DE132" s="117">
        <v>0</v>
      </c>
      <c r="DF132" s="117">
        <v>0</v>
      </c>
      <c r="DG132" s="117">
        <v>0</v>
      </c>
      <c r="DH132" s="117">
        <v>0</v>
      </c>
      <c r="DI132" s="117">
        <v>2</v>
      </c>
      <c r="DJ132" s="117">
        <v>0.44</v>
      </c>
      <c r="DK132" s="117">
        <v>1.6860408235431401</v>
      </c>
      <c r="DL132" s="117">
        <v>0</v>
      </c>
      <c r="DM132" s="117">
        <v>1.13774</v>
      </c>
      <c r="DN132" s="117">
        <v>0.55169686811555696</v>
      </c>
      <c r="DO132" s="117">
        <v>5.8154776916586997</v>
      </c>
      <c r="DP132" s="117">
        <v>0</v>
      </c>
      <c r="DQ132" s="117">
        <v>0</v>
      </c>
      <c r="DR132" s="117">
        <v>0</v>
      </c>
      <c r="DS132" s="117">
        <v>0</v>
      </c>
      <c r="DT132" s="117">
        <v>0</v>
      </c>
      <c r="DU132" s="117">
        <v>0</v>
      </c>
      <c r="DV132" s="117">
        <v>0</v>
      </c>
      <c r="DW132" s="117">
        <v>277.8</v>
      </c>
      <c r="DX132" s="117">
        <v>61.116</v>
      </c>
      <c r="DY132" s="117">
        <v>23.679366589616698</v>
      </c>
      <c r="DZ132" s="117">
        <v>0</v>
      </c>
      <c r="EA132" s="117">
        <v>158.03208599999999</v>
      </c>
      <c r="EB132" s="117">
        <v>54.566963305917803</v>
      </c>
      <c r="EC132" s="117">
        <v>575.19441589553503</v>
      </c>
      <c r="ED132" s="117">
        <v>143.83000000000001</v>
      </c>
      <c r="EE132" s="117">
        <v>31.642600000000002</v>
      </c>
      <c r="EF132" s="117">
        <v>5.6901110835999997</v>
      </c>
      <c r="EG132" s="117">
        <v>0</v>
      </c>
      <c r="EH132" s="117">
        <v>81.820572100000007</v>
      </c>
      <c r="EI132" s="117">
        <v>27.563277910473101</v>
      </c>
      <c r="EJ132" s="117">
        <v>290.54656109407301</v>
      </c>
      <c r="EK132" s="117">
        <v>86.33</v>
      </c>
      <c r="EL132" s="117">
        <v>18.992599999999999</v>
      </c>
      <c r="EM132" s="117">
        <v>12.332984072125001</v>
      </c>
      <c r="EN132" s="117">
        <v>0</v>
      </c>
      <c r="EO132" s="117">
        <v>49.110547099999998</v>
      </c>
      <c r="EP132" s="117">
        <v>17.478758208150399</v>
      </c>
      <c r="EQ132" s="117">
        <v>184.244889380275</v>
      </c>
      <c r="ER132" s="117">
        <v>0</v>
      </c>
      <c r="ES132" s="117">
        <v>0</v>
      </c>
      <c r="ET132" s="117">
        <v>0</v>
      </c>
      <c r="EU132" s="117">
        <v>0</v>
      </c>
      <c r="EV132" s="117">
        <v>0</v>
      </c>
      <c r="EW132" s="117">
        <v>0</v>
      </c>
      <c r="EX132" s="117">
        <v>0</v>
      </c>
      <c r="EY132" s="117">
        <v>4.2</v>
      </c>
      <c r="EZ132" s="117">
        <v>0.44020199999999998</v>
      </c>
      <c r="FA132" s="117">
        <v>4.6399999999999997</v>
      </c>
      <c r="FB132" s="117">
        <v>0</v>
      </c>
      <c r="FC132" s="117">
        <v>0</v>
      </c>
      <c r="FD132" s="117">
        <v>0</v>
      </c>
      <c r="FE132" s="171">
        <v>86.766578125000009</v>
      </c>
      <c r="FF132" s="194">
        <f t="shared" si="27"/>
        <v>2572.6278778849869</v>
      </c>
      <c r="FG132" s="195">
        <f t="shared" si="30"/>
        <v>0</v>
      </c>
      <c r="FH132" s="196">
        <f t="shared" si="31"/>
        <v>290.54656109407301</v>
      </c>
      <c r="FI132" s="202">
        <f t="shared" si="32"/>
        <v>3087.1534534619841</v>
      </c>
      <c r="FJ132" s="203">
        <f t="shared" si="33"/>
        <v>0</v>
      </c>
      <c r="FK132" s="204">
        <f t="shared" si="34"/>
        <v>348.65587331288759</v>
      </c>
      <c r="FL132" s="214">
        <v>0.05</v>
      </c>
      <c r="FM132" s="211">
        <f t="shared" si="35"/>
        <v>154.35767267309922</v>
      </c>
      <c r="FN132" s="212">
        <f t="shared" si="36"/>
        <v>0</v>
      </c>
      <c r="FO132" s="213">
        <f t="shared" si="37"/>
        <v>17.432793665644379</v>
      </c>
      <c r="FP132" s="219">
        <f t="shared" si="38"/>
        <v>3241.5111261350835</v>
      </c>
      <c r="FQ132" s="220">
        <f t="shared" si="39"/>
        <v>0</v>
      </c>
      <c r="FR132" s="223">
        <f t="shared" si="40"/>
        <v>366.08866697853199</v>
      </c>
      <c r="FS132" s="228">
        <f t="shared" si="41"/>
        <v>7.3048919480512193</v>
      </c>
      <c r="FT132" s="229"/>
      <c r="FU132" s="244">
        <f t="shared" si="42"/>
        <v>6.360147001009846</v>
      </c>
      <c r="FV132" s="245">
        <f t="shared" si="43"/>
        <v>3241.5111261350835</v>
      </c>
      <c r="FW132" s="252">
        <v>4.7994000000000003</v>
      </c>
      <c r="FX132" s="257"/>
      <c r="FY132" s="261">
        <f t="shared" si="44"/>
        <v>1.5220427445204023</v>
      </c>
      <c r="FZ132" s="253"/>
      <c r="GA132" s="92"/>
      <c r="GB132" s="68" t="s">
        <v>1187</v>
      </c>
      <c r="GC132" s="85" t="s">
        <v>2362</v>
      </c>
      <c r="GD132" s="85" t="str">
        <f t="shared" si="45"/>
        <v>№2/120 від 20.02.2019</v>
      </c>
      <c r="GE132" s="85" t="s">
        <v>2486</v>
      </c>
      <c r="GF132" s="431">
        <v>1</v>
      </c>
      <c r="GG132" s="431">
        <v>2</v>
      </c>
    </row>
    <row r="133" spans="1:189" ht="15" hidden="1" customHeight="1" x14ac:dyDescent="0.25">
      <c r="A133" s="66" t="s">
        <v>218</v>
      </c>
      <c r="B133" s="155">
        <v>2</v>
      </c>
      <c r="C133" s="141">
        <f t="shared" si="28"/>
        <v>379</v>
      </c>
      <c r="D133" s="168">
        <v>321.10000000000002</v>
      </c>
      <c r="E133" s="168">
        <v>0</v>
      </c>
      <c r="F133" s="234"/>
      <c r="G133" s="235">
        <v>57.9</v>
      </c>
      <c r="H133" s="162">
        <f t="shared" si="46"/>
        <v>609.44853512534678</v>
      </c>
      <c r="I133" s="117">
        <v>93.59</v>
      </c>
      <c r="J133" s="117">
        <v>20.5898</v>
      </c>
      <c r="K133" s="117">
        <v>6.0463819552975</v>
      </c>
      <c r="L133" s="117">
        <v>53.240543299999999</v>
      </c>
      <c r="M133" s="117">
        <v>18.181047474007801</v>
      </c>
      <c r="N133" s="117">
        <v>191.64777272930499</v>
      </c>
      <c r="O133" s="117">
        <v>21.35</v>
      </c>
      <c r="P133" s="117">
        <v>4.6970000000000001</v>
      </c>
      <c r="Q133" s="117">
        <v>0.73406135087250002</v>
      </c>
      <c r="R133" s="117">
        <v>12.145374500000001</v>
      </c>
      <c r="S133" s="117">
        <v>4.0798797415299504</v>
      </c>
      <c r="T133" s="117">
        <v>43.006315592402501</v>
      </c>
      <c r="U133" s="117">
        <v>0</v>
      </c>
      <c r="V133" s="117">
        <v>0</v>
      </c>
      <c r="W133" s="117">
        <v>0</v>
      </c>
      <c r="X133" s="117">
        <v>0</v>
      </c>
      <c r="Y133" s="117">
        <v>0</v>
      </c>
      <c r="Z133" s="117">
        <v>49.4</v>
      </c>
      <c r="AA133" s="117">
        <v>0</v>
      </c>
      <c r="AB133" s="117">
        <v>0</v>
      </c>
      <c r="AC133" s="117">
        <v>0</v>
      </c>
      <c r="AD133" s="117">
        <v>0</v>
      </c>
      <c r="AE133" s="117">
        <v>0</v>
      </c>
      <c r="AF133" s="117">
        <v>0</v>
      </c>
      <c r="AG133" s="117">
        <v>0</v>
      </c>
      <c r="AH133" s="117">
        <v>0</v>
      </c>
      <c r="AI133" s="117">
        <v>0</v>
      </c>
      <c r="AJ133" s="117">
        <v>0</v>
      </c>
      <c r="AK133" s="117">
        <v>0</v>
      </c>
      <c r="AL133" s="117">
        <v>0</v>
      </c>
      <c r="AM133" s="117">
        <v>27.22</v>
      </c>
      <c r="AN133" s="117">
        <v>5.9884000000000004</v>
      </c>
      <c r="AO133" s="117">
        <v>9.9750452697798107</v>
      </c>
      <c r="AP133" s="117">
        <v>15.484641399999999</v>
      </c>
      <c r="AQ133" s="117">
        <v>6.1490021638596204</v>
      </c>
      <c r="AR133" s="117">
        <v>64.817088833639403</v>
      </c>
      <c r="AS133" s="117">
        <v>0</v>
      </c>
      <c r="AT133" s="117">
        <v>0</v>
      </c>
      <c r="AU133" s="117">
        <v>0</v>
      </c>
      <c r="AV133" s="117">
        <v>0</v>
      </c>
      <c r="AW133" s="117">
        <v>0</v>
      </c>
      <c r="AX133" s="117">
        <v>55.65</v>
      </c>
      <c r="AY133" s="117">
        <v>96.32</v>
      </c>
      <c r="AZ133" s="117">
        <v>21.1904</v>
      </c>
      <c r="BA133" s="117">
        <v>8.2407677736927294</v>
      </c>
      <c r="BB133" s="117">
        <v>54.793558400000002</v>
      </c>
      <c r="BC133" s="117">
        <v>18.922892750264801</v>
      </c>
      <c r="BD133" s="117">
        <f t="shared" si="47"/>
        <v>204.92735797</v>
      </c>
      <c r="BE133" s="117">
        <v>0</v>
      </c>
      <c r="BF133" s="117">
        <v>0</v>
      </c>
      <c r="BG133" s="117">
        <v>0</v>
      </c>
      <c r="BH133" s="117">
        <v>0</v>
      </c>
      <c r="BI133" s="117">
        <v>0</v>
      </c>
      <c r="BJ133" s="117">
        <v>0</v>
      </c>
      <c r="BK133" s="117">
        <v>0</v>
      </c>
      <c r="BL133" s="117">
        <v>26.97</v>
      </c>
      <c r="BM133" s="117">
        <v>5.9333999999999998</v>
      </c>
      <c r="BN133" s="117">
        <v>0.68046963000000005</v>
      </c>
      <c r="BO133" s="117">
        <v>15.3424239</v>
      </c>
      <c r="BP133" s="117">
        <v>5.1279648248793004</v>
      </c>
      <c r="BQ133" s="117">
        <v>54.054258354879302</v>
      </c>
      <c r="BR133" s="117">
        <v>178.41932539682446</v>
      </c>
      <c r="BS133" s="117">
        <v>39.2522515873016</v>
      </c>
      <c r="BT133" s="117">
        <v>193.940782880119</v>
      </c>
      <c r="BU133" s="117">
        <v>0</v>
      </c>
      <c r="BV133" s="117">
        <v>101.49740163849199</v>
      </c>
      <c r="BW133" s="117">
        <v>53.779034103101999</v>
      </c>
      <c r="BX133" s="117">
        <v>566.88879560583905</v>
      </c>
      <c r="BY133" s="117">
        <v>87.025595756470096</v>
      </c>
      <c r="BZ133" s="117">
        <v>10.41</v>
      </c>
      <c r="CA133" s="117">
        <v>2.2902</v>
      </c>
      <c r="CB133" s="117">
        <v>7.5969767239733299</v>
      </c>
      <c r="CC133" s="117">
        <v>0</v>
      </c>
      <c r="CD133" s="117">
        <v>5.9219366999999998</v>
      </c>
      <c r="CE133" s="117">
        <v>2.7480252779666401</v>
      </c>
      <c r="CF133" s="117">
        <v>28.967138701940002</v>
      </c>
      <c r="CG133" s="117">
        <v>11.69</v>
      </c>
      <c r="CH133" s="117">
        <v>2.5718000000000001</v>
      </c>
      <c r="CI133" s="117">
        <v>16.390074212257499</v>
      </c>
      <c r="CJ133" s="117">
        <v>0</v>
      </c>
      <c r="CK133" s="117">
        <v>6.6500902999999996</v>
      </c>
      <c r="CL133" s="117">
        <v>3.90961890052971</v>
      </c>
      <c r="CM133" s="117">
        <v>41.211583412787199</v>
      </c>
      <c r="CN133" s="117">
        <v>3.98</v>
      </c>
      <c r="CO133" s="117">
        <v>0.87560000000000004</v>
      </c>
      <c r="CP133" s="117">
        <v>4.2348001288633297</v>
      </c>
      <c r="CQ133" s="117">
        <v>0</v>
      </c>
      <c r="CR133" s="117">
        <v>2.2641026000000002</v>
      </c>
      <c r="CS133" s="117">
        <v>1.1900654310121599</v>
      </c>
      <c r="CT133" s="117">
        <v>12.544568159875499</v>
      </c>
      <c r="CU133" s="117">
        <v>0</v>
      </c>
      <c r="CV133" s="117">
        <v>0</v>
      </c>
      <c r="CW133" s="117">
        <v>0</v>
      </c>
      <c r="CX133" s="117">
        <v>0</v>
      </c>
      <c r="CY133" s="117">
        <v>0</v>
      </c>
      <c r="CZ133" s="117">
        <v>0</v>
      </c>
      <c r="DA133" s="117">
        <v>0</v>
      </c>
      <c r="DB133" s="117">
        <v>0</v>
      </c>
      <c r="DC133" s="117">
        <v>0</v>
      </c>
      <c r="DD133" s="117">
        <v>0</v>
      </c>
      <c r="DE133" s="117">
        <v>0</v>
      </c>
      <c r="DF133" s="117">
        <v>0</v>
      </c>
      <c r="DG133" s="117">
        <v>0</v>
      </c>
      <c r="DH133" s="117">
        <v>0</v>
      </c>
      <c r="DI133" s="117">
        <v>1.49</v>
      </c>
      <c r="DJ133" s="117">
        <v>0.32779999999999998</v>
      </c>
      <c r="DK133" s="117">
        <v>1.2287424077120801</v>
      </c>
      <c r="DL133" s="117">
        <v>0</v>
      </c>
      <c r="DM133" s="117">
        <v>0.84761629999999999</v>
      </c>
      <c r="DN133" s="117">
        <v>0.40814677415530298</v>
      </c>
      <c r="DO133" s="117">
        <v>4.3023054818673803</v>
      </c>
      <c r="DP133" s="117">
        <v>0</v>
      </c>
      <c r="DQ133" s="117">
        <v>0</v>
      </c>
      <c r="DR133" s="117">
        <v>0</v>
      </c>
      <c r="DS133" s="117">
        <v>0</v>
      </c>
      <c r="DT133" s="117">
        <v>0</v>
      </c>
      <c r="DU133" s="117">
        <v>0</v>
      </c>
      <c r="DV133" s="117">
        <v>0</v>
      </c>
      <c r="DW133" s="117">
        <v>179.27</v>
      </c>
      <c r="DX133" s="117">
        <v>39.439399999999999</v>
      </c>
      <c r="DY133" s="117">
        <v>20.372779459691699</v>
      </c>
      <c r="DZ133" s="117">
        <v>0</v>
      </c>
      <c r="EA133" s="117">
        <v>101.9813249</v>
      </c>
      <c r="EB133" s="117">
        <v>35.746865891939301</v>
      </c>
      <c r="EC133" s="117">
        <v>376.81037025163101</v>
      </c>
      <c r="ED133" s="117">
        <v>125.71</v>
      </c>
      <c r="EE133" s="117">
        <v>27.656199999999998</v>
      </c>
      <c r="EF133" s="117">
        <v>5.3013932871833296</v>
      </c>
      <c r="EG133" s="117">
        <v>0</v>
      </c>
      <c r="EH133" s="117">
        <v>71.512647700000002</v>
      </c>
      <c r="EI133" s="117">
        <v>24.125191057866701</v>
      </c>
      <c r="EJ133" s="117">
        <v>254.30543204505</v>
      </c>
      <c r="EK133" s="117">
        <v>45.28</v>
      </c>
      <c r="EL133" s="117">
        <v>9.9616000000000007</v>
      </c>
      <c r="EM133" s="117">
        <v>6.9879295949250002</v>
      </c>
      <c r="EN133" s="117">
        <v>0</v>
      </c>
      <c r="EO133" s="117">
        <v>25.7584336</v>
      </c>
      <c r="EP133" s="117">
        <v>9.2220184224600903</v>
      </c>
      <c r="EQ133" s="117">
        <v>97.209981617385097</v>
      </c>
      <c r="ER133" s="117">
        <v>104</v>
      </c>
      <c r="ES133" s="117">
        <v>22.88</v>
      </c>
      <c r="ET133" s="117">
        <v>2.3980527999999999</v>
      </c>
      <c r="EU133" s="117">
        <v>25.278052800000001</v>
      </c>
      <c r="EV133" s="117">
        <v>2.7351999999999999</v>
      </c>
      <c r="EW133" s="117">
        <v>0.28667631199999999</v>
      </c>
      <c r="EX133" s="117">
        <v>3.0218763119999998</v>
      </c>
      <c r="EY133" s="117">
        <v>33.6</v>
      </c>
      <c r="EZ133" s="117">
        <v>3.5216159999999999</v>
      </c>
      <c r="FA133" s="117">
        <v>37.119999999999997</v>
      </c>
      <c r="FB133" s="117">
        <v>0</v>
      </c>
      <c r="FC133" s="117">
        <v>0</v>
      </c>
      <c r="FD133" s="117">
        <v>0</v>
      </c>
      <c r="FE133" s="171">
        <v>94.230369791666661</v>
      </c>
      <c r="FF133" s="194">
        <f t="shared" si="27"/>
        <v>2205.3932676602676</v>
      </c>
      <c r="FG133" s="195">
        <f t="shared" si="30"/>
        <v>0</v>
      </c>
      <c r="FH133" s="196">
        <f t="shared" si="31"/>
        <v>254.30543204505</v>
      </c>
      <c r="FI133" s="202">
        <f t="shared" si="32"/>
        <v>2646.4719211923211</v>
      </c>
      <c r="FJ133" s="203">
        <f t="shared" si="33"/>
        <v>0</v>
      </c>
      <c r="FK133" s="204">
        <f t="shared" si="34"/>
        <v>305.16651845406</v>
      </c>
      <c r="FL133" s="214">
        <v>0.05</v>
      </c>
      <c r="FM133" s="211">
        <f t="shared" si="35"/>
        <v>132.32359605961605</v>
      </c>
      <c r="FN133" s="212">
        <f t="shared" si="36"/>
        <v>0</v>
      </c>
      <c r="FO133" s="213">
        <f t="shared" si="37"/>
        <v>15.258325922703001</v>
      </c>
      <c r="FP133" s="219">
        <f t="shared" si="38"/>
        <v>2778.7955172519373</v>
      </c>
      <c r="FQ133" s="220">
        <f t="shared" si="39"/>
        <v>0</v>
      </c>
      <c r="FR133" s="223">
        <f t="shared" si="40"/>
        <v>320.42484437676302</v>
      </c>
      <c r="FS133" s="228">
        <f t="shared" si="41"/>
        <v>7.4843635218235764</v>
      </c>
      <c r="FT133" s="229"/>
      <c r="FU133" s="244">
        <f t="shared" si="42"/>
        <v>6.4864661553434679</v>
      </c>
      <c r="FV133" s="245">
        <f t="shared" si="43"/>
        <v>2778.7955172519373</v>
      </c>
      <c r="FW133" s="252">
        <v>5.2797999999999998</v>
      </c>
      <c r="FX133" s="257"/>
      <c r="FY133" s="261">
        <f t="shared" si="44"/>
        <v>1.4175467862084883</v>
      </c>
      <c r="FZ133" s="253"/>
      <c r="GA133" s="92"/>
      <c r="GB133" s="68" t="s">
        <v>1188</v>
      </c>
      <c r="GC133" s="85" t="s">
        <v>2362</v>
      </c>
      <c r="GD133" s="85" t="str">
        <f t="shared" si="45"/>
        <v>№2/121 від 20.02.2019</v>
      </c>
      <c r="GE133" s="85" t="s">
        <v>2487</v>
      </c>
      <c r="GF133" s="431">
        <v>3</v>
      </c>
      <c r="GG133" s="431">
        <v>2</v>
      </c>
    </row>
    <row r="134" spans="1:189" ht="15" hidden="1" customHeight="1" x14ac:dyDescent="0.25">
      <c r="A134" s="66" t="s">
        <v>219</v>
      </c>
      <c r="B134" s="155">
        <v>2</v>
      </c>
      <c r="C134" s="141">
        <f t="shared" si="28"/>
        <v>766.3</v>
      </c>
      <c r="D134" s="168">
        <v>685.8</v>
      </c>
      <c r="E134" s="168">
        <v>0</v>
      </c>
      <c r="F134" s="234"/>
      <c r="G134" s="235">
        <v>80.5</v>
      </c>
      <c r="H134" s="162">
        <f t="shared" si="46"/>
        <v>1181.1742136122325</v>
      </c>
      <c r="I134" s="117">
        <v>186.42</v>
      </c>
      <c r="J134" s="117">
        <v>41.0124</v>
      </c>
      <c r="K134" s="117">
        <v>13.374254242519999</v>
      </c>
      <c r="L134" s="117">
        <v>106.0487454</v>
      </c>
      <c r="M134" s="117">
        <v>36.353914436532499</v>
      </c>
      <c r="N134" s="117">
        <v>383.20931407905198</v>
      </c>
      <c r="O134" s="117">
        <v>38.43</v>
      </c>
      <c r="P134" s="117">
        <v>8.4545999999999992</v>
      </c>
      <c r="Q134" s="117">
        <v>1.3212957672075001</v>
      </c>
      <c r="R134" s="117">
        <v>21.861674099999998</v>
      </c>
      <c r="S134" s="117">
        <v>7.3437819977820196</v>
      </c>
      <c r="T134" s="117">
        <v>77.411351864989498</v>
      </c>
      <c r="U134" s="117">
        <v>0</v>
      </c>
      <c r="V134" s="117">
        <v>0</v>
      </c>
      <c r="W134" s="117">
        <v>0</v>
      </c>
      <c r="X134" s="117">
        <v>0</v>
      </c>
      <c r="Y134" s="117">
        <v>0</v>
      </c>
      <c r="Z134" s="117">
        <v>96.22</v>
      </c>
      <c r="AA134" s="117">
        <v>0</v>
      </c>
      <c r="AB134" s="117">
        <v>0</v>
      </c>
      <c r="AC134" s="117">
        <v>0</v>
      </c>
      <c r="AD134" s="117">
        <v>0</v>
      </c>
      <c r="AE134" s="117">
        <v>0</v>
      </c>
      <c r="AF134" s="117">
        <v>0</v>
      </c>
      <c r="AG134" s="117">
        <v>0</v>
      </c>
      <c r="AH134" s="117">
        <v>0</v>
      </c>
      <c r="AI134" s="117">
        <v>0</v>
      </c>
      <c r="AJ134" s="117">
        <v>0</v>
      </c>
      <c r="AK134" s="117">
        <v>0</v>
      </c>
      <c r="AL134" s="117">
        <v>0</v>
      </c>
      <c r="AM134" s="117">
        <v>54.6</v>
      </c>
      <c r="AN134" s="117">
        <v>12.012</v>
      </c>
      <c r="AO134" s="117">
        <v>18.1946585264173</v>
      </c>
      <c r="AP134" s="117">
        <v>31.060302</v>
      </c>
      <c r="AQ134" s="117">
        <v>12.1440161327738</v>
      </c>
      <c r="AR134" s="117">
        <v>128.01097665919099</v>
      </c>
      <c r="AS134" s="117">
        <v>0</v>
      </c>
      <c r="AT134" s="117">
        <v>0</v>
      </c>
      <c r="AU134" s="117">
        <v>0</v>
      </c>
      <c r="AV134" s="117">
        <v>0</v>
      </c>
      <c r="AW134" s="117">
        <v>0</v>
      </c>
      <c r="AX134" s="117">
        <v>81.98</v>
      </c>
      <c r="AY134" s="117">
        <v>194.75</v>
      </c>
      <c r="AZ134" s="117">
        <v>42.844999999999999</v>
      </c>
      <c r="BA134" s="117">
        <v>17.430508813109402</v>
      </c>
      <c r="BB134" s="117">
        <v>110.78743249999999</v>
      </c>
      <c r="BC134" s="117">
        <v>38.340854379027</v>
      </c>
      <c r="BD134" s="117">
        <f t="shared" si="47"/>
        <v>414.34257100899998</v>
      </c>
      <c r="BE134" s="117">
        <v>0</v>
      </c>
      <c r="BF134" s="117">
        <v>0</v>
      </c>
      <c r="BG134" s="117">
        <v>0</v>
      </c>
      <c r="BH134" s="117">
        <v>0</v>
      </c>
      <c r="BI134" s="117">
        <v>0</v>
      </c>
      <c r="BJ134" s="117">
        <v>0</v>
      </c>
      <c r="BK134" s="117">
        <v>0</v>
      </c>
      <c r="BL134" s="117">
        <v>47.53</v>
      </c>
      <c r="BM134" s="117">
        <v>10.4566</v>
      </c>
      <c r="BN134" s="117">
        <v>1.22804551416667</v>
      </c>
      <c r="BO134" s="117">
        <v>27.038391099999998</v>
      </c>
      <c r="BP134" s="117">
        <v>9.0401807675308099</v>
      </c>
      <c r="BQ134" s="117">
        <v>95.293217381697502</v>
      </c>
      <c r="BR134" s="433">
        <v>386.26026730158486</v>
      </c>
      <c r="BS134" s="433">
        <v>84.9772588063488</v>
      </c>
      <c r="BT134" s="433">
        <v>361.85513273952324</v>
      </c>
      <c r="BU134" s="433">
        <v>92.408000000000015</v>
      </c>
      <c r="BV134" s="433">
        <v>219.7318782598536</v>
      </c>
      <c r="BW134" s="433">
        <v>120.0318222142176</v>
      </c>
      <c r="BX134" s="433">
        <v>1265.264359321528</v>
      </c>
      <c r="BY134" s="117">
        <v>176.803259516216</v>
      </c>
      <c r="BZ134" s="117">
        <v>22.31</v>
      </c>
      <c r="CA134" s="117">
        <v>4.9081999999999999</v>
      </c>
      <c r="CB134" s="117">
        <v>14.3138850450571</v>
      </c>
      <c r="CC134" s="117">
        <v>0</v>
      </c>
      <c r="CD134" s="117">
        <v>12.6914897</v>
      </c>
      <c r="CE134" s="117">
        <v>5.6831728690294296</v>
      </c>
      <c r="CF134" s="117">
        <v>59.906747614086498</v>
      </c>
      <c r="CG134" s="117">
        <v>21.04</v>
      </c>
      <c r="CH134" s="117">
        <v>4.6288</v>
      </c>
      <c r="CI134" s="117">
        <v>29.502140914245</v>
      </c>
      <c r="CJ134" s="117">
        <v>0</v>
      </c>
      <c r="CK134" s="117">
        <v>11.9690248</v>
      </c>
      <c r="CL134" s="117">
        <v>7.0369398065100199</v>
      </c>
      <c r="CM134" s="117">
        <v>74.176905520755</v>
      </c>
      <c r="CN134" s="117">
        <v>9.94</v>
      </c>
      <c r="CO134" s="117">
        <v>2.1867999999999999</v>
      </c>
      <c r="CP134" s="117">
        <v>9.2031253284449992</v>
      </c>
      <c r="CQ134" s="117">
        <v>0</v>
      </c>
      <c r="CR134" s="117">
        <v>5.6545677999999997</v>
      </c>
      <c r="CS134" s="117">
        <v>2.8282447247923201</v>
      </c>
      <c r="CT134" s="117">
        <v>29.812737853237302</v>
      </c>
      <c r="CU134" s="117">
        <v>0</v>
      </c>
      <c r="CV134" s="117">
        <v>0</v>
      </c>
      <c r="CW134" s="117">
        <v>0</v>
      </c>
      <c r="CX134" s="117">
        <v>0</v>
      </c>
      <c r="CY134" s="117">
        <v>0</v>
      </c>
      <c r="CZ134" s="117">
        <v>0</v>
      </c>
      <c r="DA134" s="117">
        <v>0</v>
      </c>
      <c r="DB134" s="117">
        <v>0</v>
      </c>
      <c r="DC134" s="117">
        <v>0</v>
      </c>
      <c r="DD134" s="117">
        <v>0</v>
      </c>
      <c r="DE134" s="117">
        <v>0</v>
      </c>
      <c r="DF134" s="117">
        <v>0</v>
      </c>
      <c r="DG134" s="117">
        <v>0</v>
      </c>
      <c r="DH134" s="117">
        <v>0</v>
      </c>
      <c r="DI134" s="117">
        <v>4.47</v>
      </c>
      <c r="DJ134" s="117">
        <v>0.98340000000000005</v>
      </c>
      <c r="DK134" s="117">
        <v>3.6861838514568501</v>
      </c>
      <c r="DL134" s="117">
        <v>0</v>
      </c>
      <c r="DM134" s="117">
        <v>2.5428489000000001</v>
      </c>
      <c r="DN134" s="117">
        <v>1.2244357766802001</v>
      </c>
      <c r="DO134" s="117">
        <v>12.9068685281371</v>
      </c>
      <c r="DP134" s="117">
        <v>0</v>
      </c>
      <c r="DQ134" s="117">
        <v>0</v>
      </c>
      <c r="DR134" s="117">
        <v>0</v>
      </c>
      <c r="DS134" s="117">
        <v>0</v>
      </c>
      <c r="DT134" s="117">
        <v>0</v>
      </c>
      <c r="DU134" s="117">
        <v>0</v>
      </c>
      <c r="DV134" s="117">
        <v>0</v>
      </c>
      <c r="DW134" s="117">
        <v>393.6</v>
      </c>
      <c r="DX134" s="117">
        <v>86.591999999999999</v>
      </c>
      <c r="DY134" s="117">
        <v>30.111659620708298</v>
      </c>
      <c r="DZ134" s="117">
        <v>0</v>
      </c>
      <c r="EA134" s="117">
        <v>223.90723199999999</v>
      </c>
      <c r="EB134" s="117">
        <v>76.952643550766396</v>
      </c>
      <c r="EC134" s="117">
        <v>811.163535171474</v>
      </c>
      <c r="ED134" s="117">
        <v>244.68</v>
      </c>
      <c r="EE134" s="117">
        <v>53.829599999999999</v>
      </c>
      <c r="EF134" s="117">
        <v>10.013318524041701</v>
      </c>
      <c r="EG134" s="117">
        <v>0</v>
      </c>
      <c r="EH134" s="117">
        <v>139.1911116</v>
      </c>
      <c r="EI134" s="117">
        <v>46.924907497300801</v>
      </c>
      <c r="EJ134" s="117">
        <v>494.63893762134302</v>
      </c>
      <c r="EK134" s="117">
        <v>195.54</v>
      </c>
      <c r="EL134" s="117">
        <v>43.018799999999999</v>
      </c>
      <c r="EM134" s="117">
        <v>29.335612965425</v>
      </c>
      <c r="EN134" s="117">
        <v>0</v>
      </c>
      <c r="EO134" s="117">
        <v>111.2368398</v>
      </c>
      <c r="EP134" s="117">
        <v>39.736746602344198</v>
      </c>
      <c r="EQ134" s="117">
        <v>418.86799936776902</v>
      </c>
      <c r="ER134" s="117">
        <v>0</v>
      </c>
      <c r="ES134" s="117">
        <v>0</v>
      </c>
      <c r="ET134" s="117">
        <v>0</v>
      </c>
      <c r="EU134" s="117">
        <v>0</v>
      </c>
      <c r="EV134" s="117">
        <v>0</v>
      </c>
      <c r="EW134" s="117">
        <v>0</v>
      </c>
      <c r="EX134" s="117">
        <v>0</v>
      </c>
      <c r="EY134" s="117">
        <v>100.8</v>
      </c>
      <c r="EZ134" s="117">
        <v>10.564848</v>
      </c>
      <c r="FA134" s="117">
        <v>111.36</v>
      </c>
      <c r="FB134" s="117">
        <v>0</v>
      </c>
      <c r="FC134" s="117">
        <v>0</v>
      </c>
      <c r="FD134" s="117">
        <v>0</v>
      </c>
      <c r="FE134" s="171">
        <v>431.40715833333331</v>
      </c>
      <c r="FF134" s="194">
        <f t="shared" si="27"/>
        <v>4985.9726803255926</v>
      </c>
      <c r="FG134" s="195">
        <f t="shared" si="30"/>
        <v>0</v>
      </c>
      <c r="FH134" s="196">
        <f t="shared" si="31"/>
        <v>494.63893762134302</v>
      </c>
      <c r="FI134" s="202">
        <f t="shared" si="32"/>
        <v>5983.1672163907106</v>
      </c>
      <c r="FJ134" s="203">
        <f t="shared" si="33"/>
        <v>0</v>
      </c>
      <c r="FK134" s="204">
        <f t="shared" si="34"/>
        <v>593.5667251456116</v>
      </c>
      <c r="FL134" s="214">
        <v>0.05</v>
      </c>
      <c r="FM134" s="211">
        <f t="shared" si="35"/>
        <v>299.15836081953552</v>
      </c>
      <c r="FN134" s="212">
        <f t="shared" si="36"/>
        <v>0</v>
      </c>
      <c r="FO134" s="213">
        <f t="shared" si="37"/>
        <v>29.678336257280581</v>
      </c>
      <c r="FP134" s="219">
        <f t="shared" si="38"/>
        <v>6282.3255772102457</v>
      </c>
      <c r="FQ134" s="220">
        <f t="shared" si="39"/>
        <v>0</v>
      </c>
      <c r="FR134" s="223">
        <f t="shared" si="40"/>
        <v>623.24506140289213</v>
      </c>
      <c r="FS134" s="228">
        <f t="shared" si="41"/>
        <v>8.2937267465887192</v>
      </c>
      <c r="FT134" s="229"/>
      <c r="FU134" s="244">
        <f t="shared" si="42"/>
        <v>7.3849412968907133</v>
      </c>
      <c r="FV134" s="245">
        <f t="shared" si="43"/>
        <v>6282.3255772102457</v>
      </c>
      <c r="FW134" s="252">
        <v>5.3010000000000002</v>
      </c>
      <c r="FX134" s="257"/>
      <c r="FY134" s="261">
        <f t="shared" si="44"/>
        <v>1.5645589033368645</v>
      </c>
      <c r="FZ134" s="253"/>
      <c r="GA134" s="92"/>
      <c r="GB134" s="68" t="s">
        <v>1189</v>
      </c>
      <c r="GC134" s="85" t="s">
        <v>2362</v>
      </c>
      <c r="GD134" s="85" t="str">
        <f t="shared" si="45"/>
        <v>№2/122 від 20.02.2019</v>
      </c>
      <c r="GE134" s="85" t="s">
        <v>2488</v>
      </c>
      <c r="GF134" s="431">
        <v>3</v>
      </c>
      <c r="GG134" s="431">
        <v>2</v>
      </c>
    </row>
    <row r="135" spans="1:189" ht="15" hidden="1" customHeight="1" x14ac:dyDescent="0.25">
      <c r="A135" s="66" t="s">
        <v>220</v>
      </c>
      <c r="B135" s="155">
        <v>2</v>
      </c>
      <c r="C135" s="141">
        <f t="shared" si="28"/>
        <v>994.8</v>
      </c>
      <c r="D135" s="168">
        <v>699</v>
      </c>
      <c r="E135" s="168">
        <v>0</v>
      </c>
      <c r="F135" s="234"/>
      <c r="G135" s="235">
        <v>295.8</v>
      </c>
      <c r="H135" s="162">
        <f t="shared" si="46"/>
        <v>1361.8772457886369</v>
      </c>
      <c r="I135" s="117">
        <v>193.83</v>
      </c>
      <c r="J135" s="117">
        <v>42.642600000000002</v>
      </c>
      <c r="K135" s="117">
        <v>14.1407527805375</v>
      </c>
      <c r="L135" s="117">
        <v>110.26407210000001</v>
      </c>
      <c r="M135" s="117">
        <v>37.823562901729197</v>
      </c>
      <c r="N135" s="117">
        <v>398.70098778226702</v>
      </c>
      <c r="O135" s="117">
        <v>46.12</v>
      </c>
      <c r="P135" s="117">
        <v>10.1464</v>
      </c>
      <c r="Q135" s="117">
        <v>1.5855475884675001</v>
      </c>
      <c r="R135" s="117">
        <v>26.236284399999999</v>
      </c>
      <c r="S135" s="117">
        <v>8.8132875947112801</v>
      </c>
      <c r="T135" s="117">
        <v>92.901519583178796</v>
      </c>
      <c r="U135" s="117">
        <v>0</v>
      </c>
      <c r="V135" s="117">
        <v>0</v>
      </c>
      <c r="W135" s="117">
        <v>0</v>
      </c>
      <c r="X135" s="117">
        <v>0</v>
      </c>
      <c r="Y135" s="117">
        <v>0</v>
      </c>
      <c r="Z135" s="117">
        <v>126.17</v>
      </c>
      <c r="AA135" s="117">
        <v>0</v>
      </c>
      <c r="AB135" s="117">
        <v>0</v>
      </c>
      <c r="AC135" s="117">
        <v>0</v>
      </c>
      <c r="AD135" s="117">
        <v>0</v>
      </c>
      <c r="AE135" s="117">
        <v>0</v>
      </c>
      <c r="AF135" s="117">
        <v>0</v>
      </c>
      <c r="AG135" s="117">
        <v>0</v>
      </c>
      <c r="AH135" s="117">
        <v>0</v>
      </c>
      <c r="AI135" s="117">
        <v>0</v>
      </c>
      <c r="AJ135" s="117">
        <v>0</v>
      </c>
      <c r="AK135" s="117">
        <v>0</v>
      </c>
      <c r="AL135" s="117">
        <v>0</v>
      </c>
      <c r="AM135" s="117">
        <v>54.6</v>
      </c>
      <c r="AN135" s="117">
        <v>12.012</v>
      </c>
      <c r="AO135" s="117">
        <v>18.1946585264173</v>
      </c>
      <c r="AP135" s="117">
        <v>31.060302</v>
      </c>
      <c r="AQ135" s="117">
        <v>12.1440161327738</v>
      </c>
      <c r="AR135" s="117">
        <v>128.01097665919099</v>
      </c>
      <c r="AS135" s="117">
        <v>0</v>
      </c>
      <c r="AT135" s="117">
        <v>0</v>
      </c>
      <c r="AU135" s="117">
        <v>0</v>
      </c>
      <c r="AV135" s="117">
        <v>0</v>
      </c>
      <c r="AW135" s="117">
        <v>0</v>
      </c>
      <c r="AX135" s="117">
        <v>78.2</v>
      </c>
      <c r="AY135" s="117">
        <v>252.82</v>
      </c>
      <c r="AZ135" s="117">
        <v>55.620399999999997</v>
      </c>
      <c r="BA135" s="117">
        <v>18.607821062498601</v>
      </c>
      <c r="BB135" s="117">
        <v>143.82171339999999</v>
      </c>
      <c r="BC135" s="117">
        <v>49.351877831014498</v>
      </c>
      <c r="BD135" s="117">
        <f t="shared" si="47"/>
        <v>537.89376176400003</v>
      </c>
      <c r="BE135" s="117">
        <v>0</v>
      </c>
      <c r="BF135" s="117">
        <v>0</v>
      </c>
      <c r="BG135" s="117">
        <v>0</v>
      </c>
      <c r="BH135" s="117">
        <v>0</v>
      </c>
      <c r="BI135" s="117">
        <v>0</v>
      </c>
      <c r="BJ135" s="117">
        <v>0</v>
      </c>
      <c r="BK135" s="117">
        <v>0</v>
      </c>
      <c r="BL135" s="117">
        <v>47.8</v>
      </c>
      <c r="BM135" s="117">
        <v>10.516</v>
      </c>
      <c r="BN135" s="117">
        <v>1.2639290708333299</v>
      </c>
      <c r="BO135" s="117">
        <v>27.191986</v>
      </c>
      <c r="BP135" s="117">
        <v>9.0945644185740395</v>
      </c>
      <c r="BQ135" s="117">
        <v>95.866479489407297</v>
      </c>
      <c r="BR135" s="117">
        <v>413.7824966666613</v>
      </c>
      <c r="BS135" s="117">
        <v>91.032149266666707</v>
      </c>
      <c r="BT135" s="117">
        <v>438.81214040583302</v>
      </c>
      <c r="BU135" s="117">
        <v>150.05000000000001</v>
      </c>
      <c r="BV135" s="117">
        <v>235.38844887876701</v>
      </c>
      <c r="BW135" s="117">
        <v>139.299327303192</v>
      </c>
      <c r="BX135" s="117">
        <v>1468.36456252112</v>
      </c>
      <c r="BY135" s="117">
        <v>212.812349724341</v>
      </c>
      <c r="BZ135" s="117">
        <v>23.56</v>
      </c>
      <c r="CA135" s="117">
        <v>5.1832000000000003</v>
      </c>
      <c r="CB135" s="117">
        <v>14.995564680162101</v>
      </c>
      <c r="CC135" s="117">
        <v>0</v>
      </c>
      <c r="CD135" s="117">
        <v>13.4025772</v>
      </c>
      <c r="CE135" s="117">
        <v>5.9889840424597898</v>
      </c>
      <c r="CF135" s="117">
        <v>63.1303259226219</v>
      </c>
      <c r="CG135" s="117">
        <v>25.24</v>
      </c>
      <c r="CH135" s="117">
        <v>5.5528000000000004</v>
      </c>
      <c r="CI135" s="117">
        <v>35.402561764912498</v>
      </c>
      <c r="CJ135" s="117">
        <v>0</v>
      </c>
      <c r="CK135" s="117">
        <v>14.358278800000001</v>
      </c>
      <c r="CL135" s="117">
        <v>8.44282706760848</v>
      </c>
      <c r="CM135" s="117">
        <v>88.996467632521004</v>
      </c>
      <c r="CN135" s="117">
        <v>16.16</v>
      </c>
      <c r="CO135" s="117">
        <v>3.5552000000000001</v>
      </c>
      <c r="CP135" s="117">
        <v>14.337928124753301</v>
      </c>
      <c r="CQ135" s="117">
        <v>0</v>
      </c>
      <c r="CR135" s="117">
        <v>9.1929391999999996</v>
      </c>
      <c r="CS135" s="117">
        <v>4.5326203163073897</v>
      </c>
      <c r="CT135" s="117">
        <v>47.778687641060699</v>
      </c>
      <c r="CU135" s="117">
        <v>0</v>
      </c>
      <c r="CV135" s="117">
        <v>0</v>
      </c>
      <c r="CW135" s="117">
        <v>0</v>
      </c>
      <c r="CX135" s="117">
        <v>0</v>
      </c>
      <c r="CY135" s="117">
        <v>0</v>
      </c>
      <c r="CZ135" s="117">
        <v>0</v>
      </c>
      <c r="DA135" s="117">
        <v>0</v>
      </c>
      <c r="DB135" s="117">
        <v>0</v>
      </c>
      <c r="DC135" s="117">
        <v>0</v>
      </c>
      <c r="DD135" s="117">
        <v>0</v>
      </c>
      <c r="DE135" s="117">
        <v>0</v>
      </c>
      <c r="DF135" s="117">
        <v>0</v>
      </c>
      <c r="DG135" s="117">
        <v>0</v>
      </c>
      <c r="DH135" s="117">
        <v>0</v>
      </c>
      <c r="DI135" s="117">
        <v>4.47</v>
      </c>
      <c r="DJ135" s="117">
        <v>0.98340000000000005</v>
      </c>
      <c r="DK135" s="117">
        <v>3.6861838514568501</v>
      </c>
      <c r="DL135" s="117">
        <v>0</v>
      </c>
      <c r="DM135" s="117">
        <v>2.5428489000000001</v>
      </c>
      <c r="DN135" s="117">
        <v>1.2244357766802001</v>
      </c>
      <c r="DO135" s="117">
        <v>12.9068685281371</v>
      </c>
      <c r="DP135" s="117">
        <v>0</v>
      </c>
      <c r="DQ135" s="117">
        <v>0</v>
      </c>
      <c r="DR135" s="117">
        <v>0</v>
      </c>
      <c r="DS135" s="117">
        <v>0</v>
      </c>
      <c r="DT135" s="117">
        <v>0</v>
      </c>
      <c r="DU135" s="117">
        <v>0</v>
      </c>
      <c r="DV135" s="117">
        <v>0</v>
      </c>
      <c r="DW135" s="117">
        <v>662.62</v>
      </c>
      <c r="DX135" s="117">
        <v>145.7764</v>
      </c>
      <c r="DY135" s="117">
        <v>56.323873577583299</v>
      </c>
      <c r="DZ135" s="117">
        <v>0</v>
      </c>
      <c r="EA135" s="117">
        <v>376.94463940000003</v>
      </c>
      <c r="EB135" s="117">
        <v>130.13889952918001</v>
      </c>
      <c r="EC135" s="117">
        <v>1371.8038125067601</v>
      </c>
      <c r="ED135" s="117">
        <v>250.15</v>
      </c>
      <c r="EE135" s="117">
        <v>55.033000000000001</v>
      </c>
      <c r="EF135" s="117">
        <v>10.5119319862</v>
      </c>
      <c r="EG135" s="117">
        <v>0</v>
      </c>
      <c r="EH135" s="117">
        <v>142.3028305</v>
      </c>
      <c r="EI135" s="117">
        <v>48.002745486178597</v>
      </c>
      <c r="EJ135" s="117">
        <v>506.00050797237901</v>
      </c>
      <c r="EK135" s="117">
        <v>239.6</v>
      </c>
      <c r="EL135" s="117">
        <v>52.712000000000003</v>
      </c>
      <c r="EM135" s="117">
        <v>38.364494255099999</v>
      </c>
      <c r="EN135" s="117">
        <v>0</v>
      </c>
      <c r="EO135" s="117">
        <v>136.30125200000001</v>
      </c>
      <c r="EP135" s="117">
        <v>48.943937584997002</v>
      </c>
      <c r="EQ135" s="117">
        <v>515.92168384009699</v>
      </c>
      <c r="ER135" s="117">
        <v>195</v>
      </c>
      <c r="ES135" s="117">
        <v>42.9</v>
      </c>
      <c r="ET135" s="117">
        <v>4.4963490000000004</v>
      </c>
      <c r="EU135" s="117">
        <v>47.396349000000001</v>
      </c>
      <c r="EV135" s="117">
        <v>5.1284999999999998</v>
      </c>
      <c r="EW135" s="117">
        <v>0.53751808499999998</v>
      </c>
      <c r="EX135" s="117">
        <v>5.6660180850000001</v>
      </c>
      <c r="EY135" s="117">
        <v>68.599999999999994</v>
      </c>
      <c r="EZ135" s="117">
        <v>7.1899660000000001</v>
      </c>
      <c r="FA135" s="117">
        <v>75.790000000000006</v>
      </c>
      <c r="FB135" s="117">
        <v>0</v>
      </c>
      <c r="FC135" s="117">
        <v>0</v>
      </c>
      <c r="FD135" s="117">
        <v>0</v>
      </c>
      <c r="FE135" s="171">
        <v>303.40313125</v>
      </c>
      <c r="FF135" s="194">
        <f t="shared" si="27"/>
        <v>5964.9021401777409</v>
      </c>
      <c r="FG135" s="195">
        <f t="shared" si="30"/>
        <v>0</v>
      </c>
      <c r="FH135" s="196">
        <f t="shared" si="31"/>
        <v>506.00050797237901</v>
      </c>
      <c r="FI135" s="202">
        <f t="shared" si="32"/>
        <v>7157.8825682132892</v>
      </c>
      <c r="FJ135" s="203">
        <f t="shared" si="33"/>
        <v>0</v>
      </c>
      <c r="FK135" s="204">
        <f t="shared" si="34"/>
        <v>607.20060956685484</v>
      </c>
      <c r="FL135" s="214">
        <v>0.05</v>
      </c>
      <c r="FM135" s="211">
        <f t="shared" si="35"/>
        <v>357.89412841066451</v>
      </c>
      <c r="FN135" s="212">
        <f t="shared" si="36"/>
        <v>0</v>
      </c>
      <c r="FO135" s="213">
        <f t="shared" si="37"/>
        <v>30.360030478342743</v>
      </c>
      <c r="FP135" s="219">
        <f t="shared" si="38"/>
        <v>7515.7766966239542</v>
      </c>
      <c r="FQ135" s="220">
        <f t="shared" si="39"/>
        <v>0</v>
      </c>
      <c r="FR135" s="223">
        <f t="shared" si="40"/>
        <v>637.5606400451976</v>
      </c>
      <c r="FS135" s="228">
        <f t="shared" si="41"/>
        <v>7.8262736591729256</v>
      </c>
      <c r="FT135" s="229"/>
      <c r="FU135" s="244">
        <f t="shared" si="42"/>
        <v>6.9141697392227144</v>
      </c>
      <c r="FV135" s="245">
        <f t="shared" si="43"/>
        <v>7515.7766966239542</v>
      </c>
      <c r="FW135" s="252">
        <v>5.0015999999999998</v>
      </c>
      <c r="FX135" s="257"/>
      <c r="FY135" s="261">
        <f t="shared" si="44"/>
        <v>1.5647540105512088</v>
      </c>
      <c r="FZ135" s="253"/>
      <c r="GA135" s="92"/>
      <c r="GB135" s="68" t="s">
        <v>1190</v>
      </c>
      <c r="GC135" s="85" t="s">
        <v>2362</v>
      </c>
      <c r="GD135" s="85" t="str">
        <f t="shared" si="45"/>
        <v>№2/123 від 20.02.2019</v>
      </c>
      <c r="GE135" s="85" t="s">
        <v>2489</v>
      </c>
      <c r="GF135" s="431">
        <v>2</v>
      </c>
      <c r="GG135" s="431">
        <v>2</v>
      </c>
    </row>
    <row r="136" spans="1:189" ht="15" hidden="1" customHeight="1" x14ac:dyDescent="0.25">
      <c r="A136" s="66" t="s">
        <v>221</v>
      </c>
      <c r="B136" s="155">
        <v>2</v>
      </c>
      <c r="C136" s="141">
        <f t="shared" si="28"/>
        <v>598.30999999999995</v>
      </c>
      <c r="D136" s="168">
        <v>468.01</v>
      </c>
      <c r="E136" s="168">
        <v>0</v>
      </c>
      <c r="F136" s="234"/>
      <c r="G136" s="235">
        <v>130.30000000000001</v>
      </c>
      <c r="H136" s="162">
        <f t="shared" si="46"/>
        <v>922.28603042588247</v>
      </c>
      <c r="I136" s="117">
        <v>146.22</v>
      </c>
      <c r="J136" s="117">
        <v>32.168399999999998</v>
      </c>
      <c r="K136" s="117">
        <v>10.5811797982775</v>
      </c>
      <c r="L136" s="117">
        <v>83.180171400000006</v>
      </c>
      <c r="M136" s="117">
        <v>28.524015423091502</v>
      </c>
      <c r="N136" s="117">
        <v>300.673766621369</v>
      </c>
      <c r="O136" s="117">
        <v>38.6</v>
      </c>
      <c r="P136" s="117">
        <v>8.4920000000000009</v>
      </c>
      <c r="Q136" s="117">
        <v>1.3271615124075</v>
      </c>
      <c r="R136" s="117">
        <v>21.958382</v>
      </c>
      <c r="S136" s="117">
        <v>7.3762703355354304</v>
      </c>
      <c r="T136" s="117">
        <v>77.753813847942894</v>
      </c>
      <c r="U136" s="117">
        <v>0</v>
      </c>
      <c r="V136" s="117">
        <v>0</v>
      </c>
      <c r="W136" s="117">
        <v>0</v>
      </c>
      <c r="X136" s="117">
        <v>0</v>
      </c>
      <c r="Y136" s="117">
        <v>0</v>
      </c>
      <c r="Z136" s="117">
        <v>76.92</v>
      </c>
      <c r="AA136" s="117">
        <v>0</v>
      </c>
      <c r="AB136" s="117">
        <v>0</v>
      </c>
      <c r="AC136" s="117">
        <v>0</v>
      </c>
      <c r="AD136" s="117">
        <v>0</v>
      </c>
      <c r="AE136" s="117">
        <v>0</v>
      </c>
      <c r="AF136" s="117">
        <v>0</v>
      </c>
      <c r="AG136" s="117">
        <v>0</v>
      </c>
      <c r="AH136" s="117">
        <v>0</v>
      </c>
      <c r="AI136" s="117">
        <v>0</v>
      </c>
      <c r="AJ136" s="117">
        <v>0</v>
      </c>
      <c r="AK136" s="117">
        <v>0</v>
      </c>
      <c r="AL136" s="117">
        <v>0</v>
      </c>
      <c r="AM136" s="117">
        <v>40.409999999999997</v>
      </c>
      <c r="AN136" s="117">
        <v>8.8902000000000001</v>
      </c>
      <c r="AO136" s="117">
        <v>10.6753354375355</v>
      </c>
      <c r="AP136" s="117">
        <v>22.988036699999999</v>
      </c>
      <c r="AQ136" s="117">
        <v>8.6954119957350908</v>
      </c>
      <c r="AR136" s="117">
        <v>91.658984133270593</v>
      </c>
      <c r="AS136" s="117">
        <v>0</v>
      </c>
      <c r="AT136" s="117">
        <v>0</v>
      </c>
      <c r="AU136" s="117">
        <v>0</v>
      </c>
      <c r="AV136" s="117">
        <v>0</v>
      </c>
      <c r="AW136" s="117">
        <v>0</v>
      </c>
      <c r="AX136" s="117">
        <v>51.77</v>
      </c>
      <c r="AY136" s="117">
        <v>152.06</v>
      </c>
      <c r="AZ136" s="117">
        <v>33.453200000000002</v>
      </c>
      <c r="BA136" s="117">
        <v>12.191898426757</v>
      </c>
      <c r="BB136" s="117">
        <v>86.502372199999996</v>
      </c>
      <c r="BC136" s="117">
        <v>29.7877849963904</v>
      </c>
      <c r="BD136" s="117">
        <f t="shared" si="47"/>
        <v>323.50946582329999</v>
      </c>
      <c r="BE136" s="117">
        <v>0</v>
      </c>
      <c r="BF136" s="117">
        <v>0</v>
      </c>
      <c r="BG136" s="117">
        <v>0</v>
      </c>
      <c r="BH136" s="117">
        <v>0</v>
      </c>
      <c r="BI136" s="117">
        <v>0</v>
      </c>
      <c r="BJ136" s="117">
        <v>0</v>
      </c>
      <c r="BK136" s="117">
        <v>0</v>
      </c>
      <c r="BL136" s="117">
        <v>31.34</v>
      </c>
      <c r="BM136" s="117">
        <v>6.8948</v>
      </c>
      <c r="BN136" s="117">
        <v>0.83308974499999999</v>
      </c>
      <c r="BO136" s="117">
        <v>17.8283858</v>
      </c>
      <c r="BP136" s="117">
        <v>5.96329863987145</v>
      </c>
      <c r="BQ136" s="117">
        <v>62.859574184871398</v>
      </c>
      <c r="BR136" s="117">
        <v>301.28735079364822</v>
      </c>
      <c r="BS136" s="117">
        <v>66.283217174603095</v>
      </c>
      <c r="BT136" s="117">
        <v>314.30563172627899</v>
      </c>
      <c r="BU136" s="117">
        <v>90.25</v>
      </c>
      <c r="BV136" s="117">
        <v>171.39333524598399</v>
      </c>
      <c r="BW136" s="117">
        <v>98.890282457115603</v>
      </c>
      <c r="BX136" s="117">
        <v>1042.4098173976299</v>
      </c>
      <c r="BY136" s="117">
        <v>149.57140355012501</v>
      </c>
      <c r="BZ136" s="117">
        <v>17.88</v>
      </c>
      <c r="CA136" s="117">
        <v>3.9336000000000002</v>
      </c>
      <c r="CB136" s="117">
        <v>11.772855455121499</v>
      </c>
      <c r="CC136" s="117">
        <v>0</v>
      </c>
      <c r="CD136" s="117">
        <v>10.1713956</v>
      </c>
      <c r="CE136" s="117">
        <v>4.5862603690872801</v>
      </c>
      <c r="CF136" s="117">
        <v>48.344111424208798</v>
      </c>
      <c r="CG136" s="117">
        <v>21.13</v>
      </c>
      <c r="CH136" s="117">
        <v>4.6486000000000001</v>
      </c>
      <c r="CI136" s="117">
        <v>29.633237751675001</v>
      </c>
      <c r="CJ136" s="117">
        <v>0</v>
      </c>
      <c r="CK136" s="117">
        <v>12.020223100000001</v>
      </c>
      <c r="CL136" s="117">
        <v>7.06755429786406</v>
      </c>
      <c r="CM136" s="117">
        <v>74.499615149539096</v>
      </c>
      <c r="CN136" s="117">
        <v>6.12</v>
      </c>
      <c r="CO136" s="117">
        <v>1.3464</v>
      </c>
      <c r="CP136" s="117">
        <v>5.4559516248616697</v>
      </c>
      <c r="CQ136" s="117">
        <v>0</v>
      </c>
      <c r="CR136" s="117">
        <v>3.4814843999999998</v>
      </c>
      <c r="CS136" s="117">
        <v>1.7192860537657499</v>
      </c>
      <c r="CT136" s="117">
        <v>18.1231220786274</v>
      </c>
      <c r="CU136" s="117">
        <v>0</v>
      </c>
      <c r="CV136" s="117">
        <v>0</v>
      </c>
      <c r="CW136" s="117">
        <v>0</v>
      </c>
      <c r="CX136" s="117">
        <v>0</v>
      </c>
      <c r="CY136" s="117">
        <v>0</v>
      </c>
      <c r="CZ136" s="117">
        <v>0</v>
      </c>
      <c r="DA136" s="117">
        <v>0</v>
      </c>
      <c r="DB136" s="117">
        <v>0</v>
      </c>
      <c r="DC136" s="117">
        <v>0</v>
      </c>
      <c r="DD136" s="117">
        <v>0</v>
      </c>
      <c r="DE136" s="117">
        <v>0</v>
      </c>
      <c r="DF136" s="117">
        <v>0</v>
      </c>
      <c r="DG136" s="117">
        <v>0</v>
      </c>
      <c r="DH136" s="117">
        <v>0</v>
      </c>
      <c r="DI136" s="117">
        <v>2.98</v>
      </c>
      <c r="DJ136" s="117">
        <v>0.65559999999999996</v>
      </c>
      <c r="DK136" s="117">
        <v>2.45743406825027</v>
      </c>
      <c r="DL136" s="117">
        <v>0</v>
      </c>
      <c r="DM136" s="117">
        <v>1.6952326</v>
      </c>
      <c r="DN136" s="117">
        <v>0.81628822949931101</v>
      </c>
      <c r="DO136" s="117">
        <v>8.6045548977495798</v>
      </c>
      <c r="DP136" s="117">
        <v>0</v>
      </c>
      <c r="DQ136" s="117">
        <v>0</v>
      </c>
      <c r="DR136" s="117">
        <v>0</v>
      </c>
      <c r="DS136" s="117">
        <v>0</v>
      </c>
      <c r="DT136" s="117">
        <v>0</v>
      </c>
      <c r="DU136" s="117">
        <v>0</v>
      </c>
      <c r="DV136" s="117">
        <v>0</v>
      </c>
      <c r="DW136" s="117">
        <v>301.60000000000002</v>
      </c>
      <c r="DX136" s="117">
        <v>66.352000000000004</v>
      </c>
      <c r="DY136" s="117">
        <v>20.821475539750001</v>
      </c>
      <c r="DZ136" s="117">
        <v>0</v>
      </c>
      <c r="EA136" s="117">
        <v>171.571192</v>
      </c>
      <c r="EB136" s="117">
        <v>58.729724604841202</v>
      </c>
      <c r="EC136" s="117">
        <v>619.074392144591</v>
      </c>
      <c r="ED136" s="117">
        <v>177.82</v>
      </c>
      <c r="EE136" s="117">
        <v>39.120399999999997</v>
      </c>
      <c r="EF136" s="117">
        <v>7.5485830395833302</v>
      </c>
      <c r="EG136" s="117">
        <v>0</v>
      </c>
      <c r="EH136" s="117">
        <v>101.15646340000001</v>
      </c>
      <c r="EI136" s="117">
        <v>34.130899241332699</v>
      </c>
      <c r="EJ136" s="117">
        <v>359.77634568091599</v>
      </c>
      <c r="EK136" s="117">
        <v>91.15</v>
      </c>
      <c r="EL136" s="117">
        <v>20.053000000000001</v>
      </c>
      <c r="EM136" s="117">
        <v>11.121186567800001</v>
      </c>
      <c r="EN136" s="117">
        <v>0</v>
      </c>
      <c r="EO136" s="117">
        <v>51.852500499999998</v>
      </c>
      <c r="EP136" s="117">
        <v>18.255458571576099</v>
      </c>
      <c r="EQ136" s="117">
        <v>192.43214563937599</v>
      </c>
      <c r="ER136" s="117">
        <v>160</v>
      </c>
      <c r="ES136" s="117">
        <v>35.200000000000003</v>
      </c>
      <c r="ET136" s="117">
        <v>3.6893120000000001</v>
      </c>
      <c r="EU136" s="117">
        <v>38.889311999999997</v>
      </c>
      <c r="EV136" s="117">
        <v>4.2080000000000002</v>
      </c>
      <c r="EW136" s="117">
        <v>0.44104048000000001</v>
      </c>
      <c r="EX136" s="117">
        <v>4.64904048</v>
      </c>
      <c r="EY136" s="117">
        <v>103.6</v>
      </c>
      <c r="EZ136" s="117">
        <v>10.858316</v>
      </c>
      <c r="FA136" s="117">
        <v>114.46</v>
      </c>
      <c r="FB136" s="117">
        <v>0</v>
      </c>
      <c r="FC136" s="117">
        <v>0</v>
      </c>
      <c r="FD136" s="117">
        <v>0</v>
      </c>
      <c r="FE136" s="171">
        <v>160.65811562499999</v>
      </c>
      <c r="FF136" s="194">
        <f t="shared" si="27"/>
        <v>3667.0661771283917</v>
      </c>
      <c r="FG136" s="195">
        <f t="shared" si="30"/>
        <v>0</v>
      </c>
      <c r="FH136" s="196">
        <f t="shared" si="31"/>
        <v>359.77634568091599</v>
      </c>
      <c r="FI136" s="202">
        <f t="shared" si="32"/>
        <v>4400.4794125540702</v>
      </c>
      <c r="FJ136" s="203">
        <f t="shared" si="33"/>
        <v>0</v>
      </c>
      <c r="FK136" s="204">
        <f t="shared" si="34"/>
        <v>431.73161481709917</v>
      </c>
      <c r="FL136" s="214">
        <v>0.05</v>
      </c>
      <c r="FM136" s="211">
        <f t="shared" si="35"/>
        <v>220.02397062770353</v>
      </c>
      <c r="FN136" s="212">
        <f t="shared" si="36"/>
        <v>0</v>
      </c>
      <c r="FO136" s="213">
        <f t="shared" si="37"/>
        <v>21.586580740854959</v>
      </c>
      <c r="FP136" s="219">
        <f t="shared" si="38"/>
        <v>4620.5033831817736</v>
      </c>
      <c r="FQ136" s="220">
        <f t="shared" si="39"/>
        <v>0</v>
      </c>
      <c r="FR136" s="223">
        <f t="shared" si="40"/>
        <v>453.31819555795414</v>
      </c>
      <c r="FS136" s="228">
        <f t="shared" si="41"/>
        <v>7.9335344486476789</v>
      </c>
      <c r="FT136" s="229"/>
      <c r="FU136" s="244">
        <f t="shared" si="42"/>
        <v>6.9649265224111581</v>
      </c>
      <c r="FV136" s="245">
        <f t="shared" si="43"/>
        <v>4620.5033831817746</v>
      </c>
      <c r="FW136" s="252">
        <v>5.3882000000000003</v>
      </c>
      <c r="FX136" s="257"/>
      <c r="FY136" s="261">
        <f t="shared" si="44"/>
        <v>1.4723904919356516</v>
      </c>
      <c r="FZ136" s="253"/>
      <c r="GA136" s="92"/>
      <c r="GB136" s="68" t="s">
        <v>1191</v>
      </c>
      <c r="GC136" s="85" t="s">
        <v>2362</v>
      </c>
      <c r="GD136" s="85" t="str">
        <f t="shared" si="45"/>
        <v>№2/124 від 20.02.2019</v>
      </c>
      <c r="GE136" s="85" t="s">
        <v>2490</v>
      </c>
      <c r="GF136" s="431">
        <v>2</v>
      </c>
      <c r="GG136" s="431">
        <v>2</v>
      </c>
    </row>
    <row r="137" spans="1:189" ht="15" hidden="1" customHeight="1" x14ac:dyDescent="0.25">
      <c r="A137" s="66" t="s">
        <v>222</v>
      </c>
      <c r="B137" s="155">
        <v>2</v>
      </c>
      <c r="C137" s="141">
        <f t="shared" si="28"/>
        <v>465.59999999999997</v>
      </c>
      <c r="D137" s="168">
        <v>349.9</v>
      </c>
      <c r="E137" s="168">
        <v>0</v>
      </c>
      <c r="F137" s="234"/>
      <c r="G137" s="235">
        <v>115.7</v>
      </c>
      <c r="H137" s="162">
        <f t="shared" si="46"/>
        <v>715.78118070377536</v>
      </c>
      <c r="I137" s="117">
        <v>89.48</v>
      </c>
      <c r="J137" s="117">
        <v>19.685600000000001</v>
      </c>
      <c r="K137" s="117">
        <v>6.8277346389525002</v>
      </c>
      <c r="L137" s="117">
        <v>50.902487600000001</v>
      </c>
      <c r="M137" s="117">
        <v>17.492351128864701</v>
      </c>
      <c r="N137" s="117">
        <v>184.38817336781699</v>
      </c>
      <c r="O137" s="117">
        <v>37.07</v>
      </c>
      <c r="P137" s="117">
        <v>8.1554000000000002</v>
      </c>
      <c r="Q137" s="117">
        <v>1.2742964837924999</v>
      </c>
      <c r="R137" s="117">
        <v>21.0880109</v>
      </c>
      <c r="S137" s="117">
        <v>7.0838676108952896</v>
      </c>
      <c r="T137" s="117">
        <v>74.671574994687802</v>
      </c>
      <c r="U137" s="117">
        <v>0</v>
      </c>
      <c r="V137" s="117">
        <v>0</v>
      </c>
      <c r="W137" s="117">
        <v>0</v>
      </c>
      <c r="X137" s="117">
        <v>0</v>
      </c>
      <c r="Y137" s="117">
        <v>0</v>
      </c>
      <c r="Z137" s="117">
        <v>62.65</v>
      </c>
      <c r="AA137" s="117">
        <v>0</v>
      </c>
      <c r="AB137" s="117">
        <v>0</v>
      </c>
      <c r="AC137" s="117">
        <v>0</v>
      </c>
      <c r="AD137" s="117">
        <v>0</v>
      </c>
      <c r="AE137" s="117">
        <v>0</v>
      </c>
      <c r="AF137" s="117">
        <v>0</v>
      </c>
      <c r="AG137" s="117">
        <v>0</v>
      </c>
      <c r="AH137" s="117">
        <v>0</v>
      </c>
      <c r="AI137" s="117">
        <v>0</v>
      </c>
      <c r="AJ137" s="117">
        <v>0</v>
      </c>
      <c r="AK137" s="117">
        <v>0</v>
      </c>
      <c r="AL137" s="117">
        <v>0</v>
      </c>
      <c r="AM137" s="117">
        <v>40.409999999999997</v>
      </c>
      <c r="AN137" s="117">
        <v>8.8902000000000001</v>
      </c>
      <c r="AO137" s="117">
        <v>10.6753354375355</v>
      </c>
      <c r="AP137" s="117">
        <v>22.988036699999999</v>
      </c>
      <c r="AQ137" s="117">
        <v>8.6954119957350908</v>
      </c>
      <c r="AR137" s="117">
        <v>91.658984133270593</v>
      </c>
      <c r="AS137" s="117">
        <v>0</v>
      </c>
      <c r="AT137" s="117">
        <v>0</v>
      </c>
      <c r="AU137" s="117">
        <v>0</v>
      </c>
      <c r="AV137" s="117">
        <v>0</v>
      </c>
      <c r="AW137" s="117">
        <v>0</v>
      </c>
      <c r="AX137" s="117">
        <v>50.66</v>
      </c>
      <c r="AY137" s="117">
        <v>118.33</v>
      </c>
      <c r="AZ137" s="117">
        <v>26.032599999999999</v>
      </c>
      <c r="BA137" s="117">
        <v>9.1870784276859592</v>
      </c>
      <c r="BB137" s="117">
        <v>67.314387100000005</v>
      </c>
      <c r="BC137" s="117">
        <v>23.148762707956799</v>
      </c>
      <c r="BD137" s="117">
        <f t="shared" si="47"/>
        <v>251.752448208</v>
      </c>
      <c r="BE137" s="117">
        <v>0</v>
      </c>
      <c r="BF137" s="117">
        <v>0</v>
      </c>
      <c r="BG137" s="117">
        <v>0</v>
      </c>
      <c r="BH137" s="117">
        <v>0</v>
      </c>
      <c r="BI137" s="117">
        <v>0</v>
      </c>
      <c r="BJ137" s="117">
        <v>0</v>
      </c>
      <c r="BK137" s="117">
        <v>0</v>
      </c>
      <c r="BL137" s="117">
        <v>21.06</v>
      </c>
      <c r="BM137" s="117">
        <v>4.6332000000000004</v>
      </c>
      <c r="BN137" s="117">
        <v>0.55941347833333299</v>
      </c>
      <c r="BO137" s="117">
        <v>11.9804022</v>
      </c>
      <c r="BP137" s="117">
        <v>4.0072023732461099</v>
      </c>
      <c r="BQ137" s="117">
        <v>42.240218051579397</v>
      </c>
      <c r="BR137" s="433">
        <v>129.63901428571452</v>
      </c>
      <c r="BS137" s="433">
        <v>28.520583142857149</v>
      </c>
      <c r="BT137" s="433">
        <v>122.7937953728275</v>
      </c>
      <c r="BU137" s="433">
        <v>35.145000000000003</v>
      </c>
      <c r="BV137" s="433">
        <v>73.747746056714504</v>
      </c>
      <c r="BW137" s="433">
        <v>40.859773813718853</v>
      </c>
      <c r="BX137" s="433">
        <v>430.70591267183249</v>
      </c>
      <c r="BY137" s="117">
        <v>131.84227940161301</v>
      </c>
      <c r="BZ137" s="117">
        <v>12.51</v>
      </c>
      <c r="CA137" s="117">
        <v>2.7522000000000002</v>
      </c>
      <c r="CB137" s="117">
        <v>8.7401368216620803</v>
      </c>
      <c r="CC137" s="117">
        <v>0</v>
      </c>
      <c r="CD137" s="117">
        <v>7.1165637000000004</v>
      </c>
      <c r="CE137" s="117">
        <v>3.2615719636753999</v>
      </c>
      <c r="CF137" s="117">
        <v>34.380472485337499</v>
      </c>
      <c r="CG137" s="117">
        <v>20.29</v>
      </c>
      <c r="CH137" s="117">
        <v>4.4638</v>
      </c>
      <c r="CI137" s="117">
        <v>28.45314624936</v>
      </c>
      <c r="CJ137" s="117">
        <v>0</v>
      </c>
      <c r="CK137" s="117">
        <v>11.5423723</v>
      </c>
      <c r="CL137" s="117">
        <v>6.7863760771584198</v>
      </c>
      <c r="CM137" s="117">
        <v>71.535694626518406</v>
      </c>
      <c r="CN137" s="117">
        <v>5.91</v>
      </c>
      <c r="CO137" s="117">
        <v>1.3002</v>
      </c>
      <c r="CP137" s="117">
        <v>5.1060916679158304</v>
      </c>
      <c r="CQ137" s="117">
        <v>0</v>
      </c>
      <c r="CR137" s="117">
        <v>3.3620217000000001</v>
      </c>
      <c r="CS137" s="117">
        <v>1.64324402409125</v>
      </c>
      <c r="CT137" s="117">
        <v>17.321557392007101</v>
      </c>
      <c r="CU137" s="117">
        <v>0</v>
      </c>
      <c r="CV137" s="117">
        <v>0</v>
      </c>
      <c r="CW137" s="117">
        <v>0</v>
      </c>
      <c r="CX137" s="117">
        <v>0</v>
      </c>
      <c r="CY137" s="117">
        <v>0</v>
      </c>
      <c r="CZ137" s="117">
        <v>0</v>
      </c>
      <c r="DA137" s="117">
        <v>0</v>
      </c>
      <c r="DB137" s="117">
        <v>0</v>
      </c>
      <c r="DC137" s="117">
        <v>0</v>
      </c>
      <c r="DD137" s="117">
        <v>0</v>
      </c>
      <c r="DE137" s="117">
        <v>0</v>
      </c>
      <c r="DF137" s="117">
        <v>0</v>
      </c>
      <c r="DG137" s="117">
        <v>0</v>
      </c>
      <c r="DH137" s="117">
        <v>0</v>
      </c>
      <c r="DI137" s="117">
        <v>2.98</v>
      </c>
      <c r="DJ137" s="117">
        <v>0.65559999999999996</v>
      </c>
      <c r="DK137" s="117">
        <v>2.45743406825027</v>
      </c>
      <c r="DL137" s="117">
        <v>0</v>
      </c>
      <c r="DM137" s="117">
        <v>1.6952326</v>
      </c>
      <c r="DN137" s="117">
        <v>0.81628822949931101</v>
      </c>
      <c r="DO137" s="117">
        <v>8.6045548977495798</v>
      </c>
      <c r="DP137" s="117">
        <v>0</v>
      </c>
      <c r="DQ137" s="117">
        <v>0</v>
      </c>
      <c r="DR137" s="117">
        <v>0</v>
      </c>
      <c r="DS137" s="117">
        <v>0</v>
      </c>
      <c r="DT137" s="117">
        <v>0</v>
      </c>
      <c r="DU137" s="117">
        <v>0</v>
      </c>
      <c r="DV137" s="117">
        <v>0</v>
      </c>
      <c r="DW137" s="117">
        <v>498.03</v>
      </c>
      <c r="DX137" s="117">
        <v>109.56659999999999</v>
      </c>
      <c r="DY137" s="117">
        <v>39.679658561341697</v>
      </c>
      <c r="DZ137" s="117">
        <v>0</v>
      </c>
      <c r="EA137" s="117">
        <v>283.31432610000002</v>
      </c>
      <c r="EB137" s="117">
        <v>97.535199178355299</v>
      </c>
      <c r="EC137" s="117">
        <v>1028.1257838397</v>
      </c>
      <c r="ED137" s="117">
        <v>68.06</v>
      </c>
      <c r="EE137" s="117">
        <v>14.9732</v>
      </c>
      <c r="EF137" s="117">
        <v>2.9212636657416602</v>
      </c>
      <c r="EG137" s="117">
        <v>0</v>
      </c>
      <c r="EH137" s="117">
        <v>38.717292200000003</v>
      </c>
      <c r="EI137" s="117">
        <v>13.066846732288401</v>
      </c>
      <c r="EJ137" s="117">
        <v>137.73860259803001</v>
      </c>
      <c r="EK137" s="117">
        <v>59.44</v>
      </c>
      <c r="EL137" s="117">
        <v>13.0768</v>
      </c>
      <c r="EM137" s="117">
        <v>7.9659451676500002</v>
      </c>
      <c r="EN137" s="117">
        <v>0</v>
      </c>
      <c r="EO137" s="117">
        <v>33.813632800000001</v>
      </c>
      <c r="EP137" s="117">
        <v>11.979403374789401</v>
      </c>
      <c r="EQ137" s="117">
        <v>126.275781342439</v>
      </c>
      <c r="ER137" s="117">
        <v>62</v>
      </c>
      <c r="ES137" s="117">
        <v>13.64</v>
      </c>
      <c r="ET137" s="117">
        <v>1.4296084</v>
      </c>
      <c r="EU137" s="117">
        <v>15.0696084</v>
      </c>
      <c r="EV137" s="117">
        <v>1.6306</v>
      </c>
      <c r="EW137" s="117">
        <v>0.17090318600000001</v>
      </c>
      <c r="EX137" s="117">
        <v>1.8015031859999999</v>
      </c>
      <c r="EY137" s="117">
        <v>46.2</v>
      </c>
      <c r="EZ137" s="117">
        <v>4.8422219999999996</v>
      </c>
      <c r="FA137" s="117">
        <v>51.04</v>
      </c>
      <c r="FB137" s="117">
        <v>0</v>
      </c>
      <c r="FC137" s="117">
        <v>0</v>
      </c>
      <c r="FD137" s="117">
        <v>0</v>
      </c>
      <c r="FE137" s="171">
        <v>370.95044583333333</v>
      </c>
      <c r="FF137" s="194">
        <f t="shared" si="27"/>
        <v>3051.571316028303</v>
      </c>
      <c r="FG137" s="195">
        <f t="shared" si="30"/>
        <v>0</v>
      </c>
      <c r="FH137" s="196">
        <f t="shared" si="31"/>
        <v>137.73860259803001</v>
      </c>
      <c r="FI137" s="202">
        <f t="shared" si="32"/>
        <v>3661.8855792339637</v>
      </c>
      <c r="FJ137" s="203">
        <f t="shared" si="33"/>
        <v>0</v>
      </c>
      <c r="FK137" s="204">
        <f t="shared" si="34"/>
        <v>165.28632311763602</v>
      </c>
      <c r="FL137" s="214">
        <v>0.05</v>
      </c>
      <c r="FM137" s="211">
        <f t="shared" si="35"/>
        <v>183.09427896169819</v>
      </c>
      <c r="FN137" s="212">
        <f t="shared" si="36"/>
        <v>0</v>
      </c>
      <c r="FO137" s="213">
        <f t="shared" si="37"/>
        <v>8.2643161558818008</v>
      </c>
      <c r="FP137" s="219">
        <f t="shared" si="38"/>
        <v>3844.979858195662</v>
      </c>
      <c r="FQ137" s="220">
        <f t="shared" si="39"/>
        <v>0</v>
      </c>
      <c r="FR137" s="223">
        <f t="shared" si="40"/>
        <v>173.55063927351782</v>
      </c>
      <c r="FS137" s="228">
        <f t="shared" si="41"/>
        <v>8.3813727176014954</v>
      </c>
      <c r="FT137" s="229"/>
      <c r="FU137" s="244">
        <f t="shared" si="42"/>
        <v>7.8853720337674922</v>
      </c>
      <c r="FV137" s="245">
        <f t="shared" si="43"/>
        <v>3844.979858195662</v>
      </c>
      <c r="FW137" s="252">
        <v>5.2583000000000002</v>
      </c>
      <c r="FX137" s="257"/>
      <c r="FY137" s="261">
        <f t="shared" si="44"/>
        <v>1.5939320155946779</v>
      </c>
      <c r="FZ137" s="253"/>
      <c r="GA137" s="92"/>
      <c r="GB137" s="68" t="s">
        <v>1192</v>
      </c>
      <c r="GC137" s="85" t="s">
        <v>2362</v>
      </c>
      <c r="GD137" s="85" t="str">
        <f t="shared" si="45"/>
        <v>№2/125 від 20.02.2019</v>
      </c>
      <c r="GE137" s="85" t="s">
        <v>2491</v>
      </c>
      <c r="GF137" s="431">
        <v>2</v>
      </c>
      <c r="GG137" s="431">
        <v>2</v>
      </c>
    </row>
    <row r="138" spans="1:189" ht="15" hidden="1" customHeight="1" x14ac:dyDescent="0.25">
      <c r="A138" s="66" t="s">
        <v>223</v>
      </c>
      <c r="B138" s="155">
        <v>2</v>
      </c>
      <c r="C138" s="141">
        <f t="shared" si="28"/>
        <v>475.2</v>
      </c>
      <c r="D138" s="168">
        <v>475.2</v>
      </c>
      <c r="E138" s="168">
        <v>0</v>
      </c>
      <c r="F138" s="234"/>
      <c r="G138" s="235">
        <v>0</v>
      </c>
      <c r="H138" s="162">
        <f t="shared" si="46"/>
        <v>771.13269686084595</v>
      </c>
      <c r="I138" s="117">
        <v>141.61000000000001</v>
      </c>
      <c r="J138" s="117">
        <v>31.154199999999999</v>
      </c>
      <c r="K138" s="117">
        <v>10.003662525227501</v>
      </c>
      <c r="L138" s="117">
        <v>80.557680700000006</v>
      </c>
      <c r="M138" s="117">
        <v>27.599150185436098</v>
      </c>
      <c r="N138" s="117">
        <v>290.92469341066402</v>
      </c>
      <c r="O138" s="117">
        <v>30.92</v>
      </c>
      <c r="P138" s="117">
        <v>6.8023999999999996</v>
      </c>
      <c r="Q138" s="117">
        <v>1.0629096911475</v>
      </c>
      <c r="R138" s="117">
        <v>17.5894604</v>
      </c>
      <c r="S138" s="117">
        <v>5.9086396532531698</v>
      </c>
      <c r="T138" s="117">
        <v>62.2834097444007</v>
      </c>
      <c r="U138" s="117">
        <v>0</v>
      </c>
      <c r="V138" s="117">
        <v>0</v>
      </c>
      <c r="W138" s="117">
        <v>0</v>
      </c>
      <c r="X138" s="117">
        <v>0</v>
      </c>
      <c r="Y138" s="117">
        <v>0</v>
      </c>
      <c r="Z138" s="117">
        <v>62.19</v>
      </c>
      <c r="AA138" s="117">
        <v>0</v>
      </c>
      <c r="AB138" s="117">
        <v>0</v>
      </c>
      <c r="AC138" s="117">
        <v>0</v>
      </c>
      <c r="AD138" s="117">
        <v>0</v>
      </c>
      <c r="AE138" s="117">
        <v>0</v>
      </c>
      <c r="AF138" s="117">
        <v>0</v>
      </c>
      <c r="AG138" s="117">
        <v>0</v>
      </c>
      <c r="AH138" s="117">
        <v>0</v>
      </c>
      <c r="AI138" s="117">
        <v>0</v>
      </c>
      <c r="AJ138" s="117">
        <v>0</v>
      </c>
      <c r="AK138" s="117">
        <v>0</v>
      </c>
      <c r="AL138" s="117">
        <v>0</v>
      </c>
      <c r="AM138" s="117">
        <v>39.78</v>
      </c>
      <c r="AN138" s="117">
        <v>8.7515999999999998</v>
      </c>
      <c r="AO138" s="117">
        <v>10.383427289774099</v>
      </c>
      <c r="AP138" s="117">
        <v>22.629648599999999</v>
      </c>
      <c r="AQ138" s="117">
        <v>8.5466974800072197</v>
      </c>
      <c r="AR138" s="117">
        <v>90.091373369781294</v>
      </c>
      <c r="AS138" s="117">
        <v>0</v>
      </c>
      <c r="AT138" s="117">
        <v>0</v>
      </c>
      <c r="AU138" s="117">
        <v>0</v>
      </c>
      <c r="AV138" s="117">
        <v>0</v>
      </c>
      <c r="AW138" s="117">
        <v>0</v>
      </c>
      <c r="AX138" s="117">
        <v>8.6999999999999993</v>
      </c>
      <c r="AY138" s="117">
        <v>120.77</v>
      </c>
      <c r="AZ138" s="117">
        <v>26.569400000000002</v>
      </c>
      <c r="BA138" s="117">
        <v>11.858155575067499</v>
      </c>
      <c r="BB138" s="117">
        <v>68.702429899999998</v>
      </c>
      <c r="BC138" s="117">
        <v>23.8861974776419</v>
      </c>
      <c r="BD138" s="117">
        <f t="shared" si="47"/>
        <v>256.94322033600002</v>
      </c>
      <c r="BE138" s="117">
        <v>0</v>
      </c>
      <c r="BF138" s="117">
        <v>0</v>
      </c>
      <c r="BG138" s="117">
        <v>0</v>
      </c>
      <c r="BH138" s="117">
        <v>0</v>
      </c>
      <c r="BI138" s="117">
        <v>0</v>
      </c>
      <c r="BJ138" s="117">
        <v>0</v>
      </c>
      <c r="BK138" s="117">
        <v>0</v>
      </c>
      <c r="BL138" s="117">
        <v>27.89</v>
      </c>
      <c r="BM138" s="117">
        <v>6.1357999999999997</v>
      </c>
      <c r="BN138" s="117">
        <v>0.76094742583333297</v>
      </c>
      <c r="BO138" s="117">
        <v>15.8657843</v>
      </c>
      <c r="BP138" s="117">
        <v>5.3088918501845903</v>
      </c>
      <c r="BQ138" s="117">
        <v>55.9614235760179</v>
      </c>
      <c r="BR138" s="433">
        <v>145.51787777777798</v>
      </c>
      <c r="BS138" s="433">
        <v>32.013933111111101</v>
      </c>
      <c r="BT138" s="433">
        <v>146.70829336166651</v>
      </c>
      <c r="BU138" s="433">
        <v>35.840000000000003</v>
      </c>
      <c r="BV138" s="433">
        <v>82.780755131444494</v>
      </c>
      <c r="BW138" s="433">
        <v>46.416246671827402</v>
      </c>
      <c r="BX138" s="433">
        <v>489.27710605382748</v>
      </c>
      <c r="BY138" s="117">
        <v>132.96096612022299</v>
      </c>
      <c r="BZ138" s="117">
        <v>17.53</v>
      </c>
      <c r="CA138" s="117">
        <v>3.8565999999999998</v>
      </c>
      <c r="CB138" s="117">
        <v>11.6899931095233</v>
      </c>
      <c r="CC138" s="117">
        <v>0</v>
      </c>
      <c r="CD138" s="117">
        <v>9.9722910999999996</v>
      </c>
      <c r="CE138" s="117">
        <v>4.5119535540001401</v>
      </c>
      <c r="CF138" s="117">
        <v>47.560837763523402</v>
      </c>
      <c r="CG138" s="117">
        <v>16.920000000000002</v>
      </c>
      <c r="CH138" s="117">
        <v>3.7223999999999999</v>
      </c>
      <c r="CI138" s="117">
        <v>23.732816901007499</v>
      </c>
      <c r="CJ138" s="117">
        <v>0</v>
      </c>
      <c r="CK138" s="117">
        <v>9.6252803999999994</v>
      </c>
      <c r="CL138" s="117">
        <v>5.6597921221186001</v>
      </c>
      <c r="CM138" s="117">
        <v>59.660289423126102</v>
      </c>
      <c r="CN138" s="117">
        <v>5.8</v>
      </c>
      <c r="CO138" s="117">
        <v>1.276</v>
      </c>
      <c r="CP138" s="117">
        <v>5.1342495084108304</v>
      </c>
      <c r="CQ138" s="117">
        <v>0</v>
      </c>
      <c r="CR138" s="117">
        <v>3.2994460000000001</v>
      </c>
      <c r="CS138" s="117">
        <v>1.6255711862365401</v>
      </c>
      <c r="CT138" s="117">
        <v>17.135266694647399</v>
      </c>
      <c r="CU138" s="117">
        <v>0</v>
      </c>
      <c r="CV138" s="117">
        <v>0</v>
      </c>
      <c r="CW138" s="117">
        <v>0</v>
      </c>
      <c r="CX138" s="117">
        <v>0</v>
      </c>
      <c r="CY138" s="117">
        <v>0</v>
      </c>
      <c r="CZ138" s="117">
        <v>0</v>
      </c>
      <c r="DA138" s="117">
        <v>0</v>
      </c>
      <c r="DB138" s="117">
        <v>0</v>
      </c>
      <c r="DC138" s="117">
        <v>0</v>
      </c>
      <c r="DD138" s="117">
        <v>0</v>
      </c>
      <c r="DE138" s="117">
        <v>0</v>
      </c>
      <c r="DF138" s="117">
        <v>0</v>
      </c>
      <c r="DG138" s="117">
        <v>0</v>
      </c>
      <c r="DH138" s="117">
        <v>0</v>
      </c>
      <c r="DI138" s="117">
        <v>2.98</v>
      </c>
      <c r="DJ138" s="117">
        <v>0.65559999999999996</v>
      </c>
      <c r="DK138" s="117">
        <v>2.4574497643211801</v>
      </c>
      <c r="DL138" s="117">
        <v>0</v>
      </c>
      <c r="DM138" s="117">
        <v>1.6952326</v>
      </c>
      <c r="DN138" s="117">
        <v>0.81628987460450297</v>
      </c>
      <c r="DO138" s="117">
        <v>8.6045722389256802</v>
      </c>
      <c r="DP138" s="117">
        <v>0</v>
      </c>
      <c r="DQ138" s="117">
        <v>0</v>
      </c>
      <c r="DR138" s="117">
        <v>0</v>
      </c>
      <c r="DS138" s="117">
        <v>0</v>
      </c>
      <c r="DT138" s="117">
        <v>0</v>
      </c>
      <c r="DU138" s="117">
        <v>0</v>
      </c>
      <c r="DV138" s="117">
        <v>0</v>
      </c>
      <c r="DW138" s="117">
        <v>412.36</v>
      </c>
      <c r="DX138" s="117">
        <v>90.719200000000001</v>
      </c>
      <c r="DY138" s="117">
        <v>32.315259060716699</v>
      </c>
      <c r="DZ138" s="117">
        <v>0</v>
      </c>
      <c r="EA138" s="117">
        <v>234.5792332</v>
      </c>
      <c r="EB138" s="117">
        <v>80.700942685845703</v>
      </c>
      <c r="EC138" s="117">
        <v>850.67463494656295</v>
      </c>
      <c r="ED138" s="117">
        <v>92.41</v>
      </c>
      <c r="EE138" s="117">
        <v>20.330200000000001</v>
      </c>
      <c r="EF138" s="117">
        <v>3.6830058228500002</v>
      </c>
      <c r="EG138" s="117">
        <v>0</v>
      </c>
      <c r="EH138" s="117">
        <v>52.569276700000003</v>
      </c>
      <c r="EI138" s="117">
        <v>17.712102093219901</v>
      </c>
      <c r="EJ138" s="117">
        <v>186.70458461607001</v>
      </c>
      <c r="EK138" s="117">
        <v>42.77</v>
      </c>
      <c r="EL138" s="117">
        <v>9.4093999999999998</v>
      </c>
      <c r="EM138" s="117">
        <v>4.8839442805250002</v>
      </c>
      <c r="EN138" s="117">
        <v>0</v>
      </c>
      <c r="EO138" s="117">
        <v>24.3305699</v>
      </c>
      <c r="EP138" s="117">
        <v>8.5308961452608294</v>
      </c>
      <c r="EQ138" s="117">
        <v>89.924810325785799</v>
      </c>
      <c r="ER138" s="117">
        <v>0</v>
      </c>
      <c r="ES138" s="117">
        <v>0</v>
      </c>
      <c r="ET138" s="117">
        <v>0</v>
      </c>
      <c r="EU138" s="117">
        <v>0</v>
      </c>
      <c r="EV138" s="117">
        <v>0</v>
      </c>
      <c r="EW138" s="117">
        <v>0</v>
      </c>
      <c r="EX138" s="117">
        <v>0</v>
      </c>
      <c r="EY138" s="117">
        <v>22.4</v>
      </c>
      <c r="EZ138" s="117">
        <v>2.3477440000000001</v>
      </c>
      <c r="FA138" s="117">
        <v>24.75</v>
      </c>
      <c r="FB138" s="117">
        <v>0</v>
      </c>
      <c r="FC138" s="117">
        <v>0</v>
      </c>
      <c r="FD138" s="117">
        <v>0</v>
      </c>
      <c r="FE138" s="171">
        <v>112.14346979166669</v>
      </c>
      <c r="FF138" s="194">
        <f t="shared" ref="FF138:FF201" si="48">H138+BH138+BK138+BQ138+BX138+BY138+EC138+EJ138+EQ138+EU138+EX138+FA138+FD138+FE138</f>
        <v>2713.5296922909997</v>
      </c>
      <c r="FG138" s="195">
        <f t="shared" si="30"/>
        <v>0</v>
      </c>
      <c r="FH138" s="196">
        <f t="shared" si="31"/>
        <v>186.70458461607001</v>
      </c>
      <c r="FI138" s="202">
        <f t="shared" si="32"/>
        <v>3256.2356307491996</v>
      </c>
      <c r="FJ138" s="203">
        <f t="shared" si="33"/>
        <v>0</v>
      </c>
      <c r="FK138" s="204">
        <f t="shared" si="34"/>
        <v>224.045501539284</v>
      </c>
      <c r="FL138" s="214">
        <v>0.05</v>
      </c>
      <c r="FM138" s="211">
        <f t="shared" si="35"/>
        <v>162.81178153745998</v>
      </c>
      <c r="FN138" s="212">
        <f t="shared" si="36"/>
        <v>0</v>
      </c>
      <c r="FO138" s="213">
        <f t="shared" si="37"/>
        <v>11.202275076964201</v>
      </c>
      <c r="FP138" s="219">
        <f t="shared" si="38"/>
        <v>3419.0474122866594</v>
      </c>
      <c r="FQ138" s="220">
        <f t="shared" si="39"/>
        <v>0</v>
      </c>
      <c r="FR138" s="223">
        <f t="shared" si="40"/>
        <v>235.24777661624822</v>
      </c>
      <c r="FS138" s="228">
        <f t="shared" si="41"/>
        <v>7.1949650931958322</v>
      </c>
      <c r="FT138" s="229"/>
      <c r="FU138" s="244">
        <f t="shared" si="42"/>
        <v>6.6999150582289797</v>
      </c>
      <c r="FV138" s="245">
        <f t="shared" si="43"/>
        <v>3419.0474122866594</v>
      </c>
      <c r="FW138" s="252">
        <v>4.8441000000000001</v>
      </c>
      <c r="FX138" s="257"/>
      <c r="FY138" s="261">
        <f t="shared" si="44"/>
        <v>1.48530482302096</v>
      </c>
      <c r="FZ138" s="253"/>
      <c r="GA138" s="92"/>
      <c r="GB138" s="68" t="s">
        <v>1193</v>
      </c>
      <c r="GC138" s="85" t="s">
        <v>2362</v>
      </c>
      <c r="GD138" s="85" t="str">
        <f t="shared" si="45"/>
        <v>№2/126 від 20.02.2019</v>
      </c>
      <c r="GE138" s="85" t="s">
        <v>2492</v>
      </c>
      <c r="GF138" s="431">
        <v>2</v>
      </c>
      <c r="GG138" s="431">
        <v>2</v>
      </c>
    </row>
    <row r="139" spans="1:189" ht="15" hidden="1" customHeight="1" x14ac:dyDescent="0.25">
      <c r="A139" s="66" t="s">
        <v>224</v>
      </c>
      <c r="B139" s="155">
        <v>2</v>
      </c>
      <c r="C139" s="141">
        <f t="shared" ref="C139:C202" si="49">D139+G139</f>
        <v>498.78</v>
      </c>
      <c r="D139" s="168">
        <v>498.78</v>
      </c>
      <c r="E139" s="168">
        <v>0</v>
      </c>
      <c r="F139" s="234"/>
      <c r="G139" s="235">
        <v>0</v>
      </c>
      <c r="H139" s="162">
        <f t="shared" si="46"/>
        <v>699.55137527043075</v>
      </c>
      <c r="I139" s="117">
        <v>75.959999999999994</v>
      </c>
      <c r="J139" s="117">
        <v>16.711200000000002</v>
      </c>
      <c r="K139" s="117">
        <v>5.8814827202549997</v>
      </c>
      <c r="L139" s="117">
        <v>43.211365200000003</v>
      </c>
      <c r="M139" s="117">
        <v>14.8582898625219</v>
      </c>
      <c r="N139" s="117">
        <v>156.62233778277701</v>
      </c>
      <c r="O139" s="117">
        <v>36.04</v>
      </c>
      <c r="P139" s="117">
        <v>7.9287999999999998</v>
      </c>
      <c r="Q139" s="117">
        <v>1.2390653516850001</v>
      </c>
      <c r="R139" s="117">
        <v>20.502074799999999</v>
      </c>
      <c r="S139" s="117">
        <v>6.8870588272980999</v>
      </c>
      <c r="T139" s="117">
        <v>72.596998978983095</v>
      </c>
      <c r="U139" s="117">
        <v>0</v>
      </c>
      <c r="V139" s="117">
        <v>0</v>
      </c>
      <c r="W139" s="117">
        <v>0</v>
      </c>
      <c r="X139" s="117">
        <v>0</v>
      </c>
      <c r="Y139" s="117">
        <v>0</v>
      </c>
      <c r="Z139" s="117">
        <v>63.46</v>
      </c>
      <c r="AA139" s="117">
        <v>0</v>
      </c>
      <c r="AB139" s="117">
        <v>0</v>
      </c>
      <c r="AC139" s="117">
        <v>0</v>
      </c>
      <c r="AD139" s="117">
        <v>0</v>
      </c>
      <c r="AE139" s="117">
        <v>0</v>
      </c>
      <c r="AF139" s="117">
        <v>0</v>
      </c>
      <c r="AG139" s="117">
        <v>0</v>
      </c>
      <c r="AH139" s="117">
        <v>0</v>
      </c>
      <c r="AI139" s="117">
        <v>0</v>
      </c>
      <c r="AJ139" s="117">
        <v>0</v>
      </c>
      <c r="AK139" s="117">
        <v>0</v>
      </c>
      <c r="AL139" s="117">
        <v>0</v>
      </c>
      <c r="AM139" s="117">
        <v>40.409999999999997</v>
      </c>
      <c r="AN139" s="117">
        <v>8.8902000000000001</v>
      </c>
      <c r="AO139" s="117">
        <v>10.6753354375355</v>
      </c>
      <c r="AP139" s="117">
        <v>22.988036699999999</v>
      </c>
      <c r="AQ139" s="117">
        <v>8.6954119957350908</v>
      </c>
      <c r="AR139" s="117">
        <v>91.658984133270593</v>
      </c>
      <c r="AS139" s="117">
        <v>0</v>
      </c>
      <c r="AT139" s="117">
        <v>0</v>
      </c>
      <c r="AU139" s="117">
        <v>0</v>
      </c>
      <c r="AV139" s="117">
        <v>0</v>
      </c>
      <c r="AW139" s="117">
        <v>0</v>
      </c>
      <c r="AX139" s="117">
        <v>45.52</v>
      </c>
      <c r="AY139" s="117">
        <v>126.76</v>
      </c>
      <c r="AZ139" s="117">
        <v>27.8872</v>
      </c>
      <c r="BA139" s="117">
        <v>12.4465716282243</v>
      </c>
      <c r="BB139" s="117">
        <v>72.109961200000001</v>
      </c>
      <c r="BC139" s="117">
        <v>25.070943237726201</v>
      </c>
      <c r="BD139" s="117">
        <f t="shared" si="47"/>
        <v>269.69305437539998</v>
      </c>
      <c r="BE139" s="117">
        <v>0</v>
      </c>
      <c r="BF139" s="117">
        <v>0</v>
      </c>
      <c r="BG139" s="117">
        <v>0</v>
      </c>
      <c r="BH139" s="117">
        <v>0</v>
      </c>
      <c r="BI139" s="117">
        <v>0</v>
      </c>
      <c r="BJ139" s="117">
        <v>0</v>
      </c>
      <c r="BK139" s="117">
        <v>0</v>
      </c>
      <c r="BL139" s="117">
        <v>27.89</v>
      </c>
      <c r="BM139" s="117">
        <v>6.1357999999999997</v>
      </c>
      <c r="BN139" s="117">
        <v>0.76094742583333297</v>
      </c>
      <c r="BO139" s="117">
        <v>15.8657843</v>
      </c>
      <c r="BP139" s="117">
        <v>5.3088918501845903</v>
      </c>
      <c r="BQ139" s="117">
        <v>55.9614235760179</v>
      </c>
      <c r="BR139" s="433">
        <v>156.7970761904763</v>
      </c>
      <c r="BS139" s="433">
        <v>34.495356761904752</v>
      </c>
      <c r="BT139" s="433">
        <v>145.95706717119049</v>
      </c>
      <c r="BU139" s="433">
        <v>37.615000000000002</v>
      </c>
      <c r="BV139" s="433">
        <v>89.197152732475999</v>
      </c>
      <c r="BW139" s="433">
        <v>48.638301835842348</v>
      </c>
      <c r="BX139" s="433">
        <v>512.69995469188996</v>
      </c>
      <c r="BY139" s="117">
        <v>121.85228226570101</v>
      </c>
      <c r="BZ139" s="117">
        <v>11.16</v>
      </c>
      <c r="CA139" s="117">
        <v>2.4552</v>
      </c>
      <c r="CB139" s="117">
        <v>7.9890889095533302</v>
      </c>
      <c r="CC139" s="117">
        <v>0</v>
      </c>
      <c r="CD139" s="117">
        <v>6.3485892000000002</v>
      </c>
      <c r="CE139" s="117">
        <v>2.9297411546622798</v>
      </c>
      <c r="CF139" s="117">
        <v>30.882619264215599</v>
      </c>
      <c r="CG139" s="117">
        <v>19.73</v>
      </c>
      <c r="CH139" s="117">
        <v>4.3406000000000002</v>
      </c>
      <c r="CI139" s="117">
        <v>27.666455242057499</v>
      </c>
      <c r="CJ139" s="117">
        <v>0</v>
      </c>
      <c r="CK139" s="117">
        <v>11.2238051</v>
      </c>
      <c r="CL139" s="117">
        <v>6.5989277724510504</v>
      </c>
      <c r="CM139" s="117">
        <v>69.559788114508507</v>
      </c>
      <c r="CN139" s="117">
        <v>4.54</v>
      </c>
      <c r="CO139" s="117">
        <v>0.99880000000000002</v>
      </c>
      <c r="CP139" s="117">
        <v>3.46904801684417</v>
      </c>
      <c r="CQ139" s="117">
        <v>0</v>
      </c>
      <c r="CR139" s="117">
        <v>2.5826698000000001</v>
      </c>
      <c r="CS139" s="117">
        <v>1.2148021723834399</v>
      </c>
      <c r="CT139" s="117">
        <v>12.8053199892276</v>
      </c>
      <c r="CU139" s="117">
        <v>0</v>
      </c>
      <c r="CV139" s="117">
        <v>0</v>
      </c>
      <c r="CW139" s="117">
        <v>0</v>
      </c>
      <c r="CX139" s="117">
        <v>0</v>
      </c>
      <c r="CY139" s="117">
        <v>0</v>
      </c>
      <c r="CZ139" s="117">
        <v>0</v>
      </c>
      <c r="DA139" s="117">
        <v>0</v>
      </c>
      <c r="DB139" s="117">
        <v>0</v>
      </c>
      <c r="DC139" s="117">
        <v>0</v>
      </c>
      <c r="DD139" s="117">
        <v>0</v>
      </c>
      <c r="DE139" s="117">
        <v>0</v>
      </c>
      <c r="DF139" s="117">
        <v>0</v>
      </c>
      <c r="DG139" s="117">
        <v>0</v>
      </c>
      <c r="DH139" s="117">
        <v>0</v>
      </c>
      <c r="DI139" s="117">
        <v>2.98</v>
      </c>
      <c r="DJ139" s="117">
        <v>0.65559999999999996</v>
      </c>
      <c r="DK139" s="117">
        <v>2.45743406825027</v>
      </c>
      <c r="DL139" s="117">
        <v>0</v>
      </c>
      <c r="DM139" s="117">
        <v>1.6952326</v>
      </c>
      <c r="DN139" s="117">
        <v>0.81628822949931101</v>
      </c>
      <c r="DO139" s="117">
        <v>8.6045548977495798</v>
      </c>
      <c r="DP139" s="117">
        <v>0</v>
      </c>
      <c r="DQ139" s="117">
        <v>0</v>
      </c>
      <c r="DR139" s="117">
        <v>0</v>
      </c>
      <c r="DS139" s="117">
        <v>0</v>
      </c>
      <c r="DT139" s="117">
        <v>0</v>
      </c>
      <c r="DU139" s="117">
        <v>0</v>
      </c>
      <c r="DV139" s="117">
        <v>0</v>
      </c>
      <c r="DW139" s="117">
        <v>471.35</v>
      </c>
      <c r="DX139" s="117">
        <v>103.697</v>
      </c>
      <c r="DY139" s="117">
        <v>37.450827019008301</v>
      </c>
      <c r="DZ139" s="117">
        <v>0</v>
      </c>
      <c r="EA139" s="117">
        <v>268.13687449999998</v>
      </c>
      <c r="EB139" s="117">
        <v>92.299323066207194</v>
      </c>
      <c r="EC139" s="117">
        <v>972.93402458521496</v>
      </c>
      <c r="ED139" s="117">
        <v>96.52</v>
      </c>
      <c r="EE139" s="117">
        <v>21.234400000000001</v>
      </c>
      <c r="EF139" s="117">
        <v>4.2400106469749996</v>
      </c>
      <c r="EG139" s="117">
        <v>0</v>
      </c>
      <c r="EH139" s="117">
        <v>54.907332400000001</v>
      </c>
      <c r="EI139" s="117">
        <v>18.541071688753501</v>
      </c>
      <c r="EJ139" s="117">
        <v>195.442814735729</v>
      </c>
      <c r="EK139" s="117">
        <v>55.44</v>
      </c>
      <c r="EL139" s="117">
        <v>12.1968</v>
      </c>
      <c r="EM139" s="117">
        <v>8.2690418096750005</v>
      </c>
      <c r="EN139" s="117">
        <v>0</v>
      </c>
      <c r="EO139" s="117">
        <v>31.538152799999999</v>
      </c>
      <c r="EP139" s="117">
        <v>11.261205075039999</v>
      </c>
      <c r="EQ139" s="117">
        <v>118.705199684715</v>
      </c>
      <c r="ER139" s="117">
        <v>127</v>
      </c>
      <c r="ES139" s="117">
        <v>27.94</v>
      </c>
      <c r="ET139" s="117">
        <v>2.9283914000000002</v>
      </c>
      <c r="EU139" s="117">
        <v>30.8683914</v>
      </c>
      <c r="EV139" s="117">
        <v>3.3401000000000001</v>
      </c>
      <c r="EW139" s="117">
        <v>0.35007588099999998</v>
      </c>
      <c r="EX139" s="117">
        <v>3.690175881</v>
      </c>
      <c r="EY139" s="117">
        <v>30.8</v>
      </c>
      <c r="EZ139" s="117">
        <v>3.228148</v>
      </c>
      <c r="FA139" s="117">
        <v>34.03</v>
      </c>
      <c r="FB139" s="117">
        <v>0</v>
      </c>
      <c r="FC139" s="117">
        <v>0</v>
      </c>
      <c r="FD139" s="117">
        <v>0</v>
      </c>
      <c r="FE139" s="171">
        <v>287.35597916666666</v>
      </c>
      <c r="FF139" s="194">
        <f t="shared" si="48"/>
        <v>3033.0916212573652</v>
      </c>
      <c r="FG139" s="195">
        <f t="shared" ref="FG139:FG202" si="50">BH139+BK139+FD139</f>
        <v>0</v>
      </c>
      <c r="FH139" s="196">
        <f t="shared" ref="FH139:FH202" si="51">EJ139</f>
        <v>195.442814735729</v>
      </c>
      <c r="FI139" s="202">
        <f t="shared" ref="FI139:FI202" si="52">FF139*1.2</f>
        <v>3639.7099455088382</v>
      </c>
      <c r="FJ139" s="203">
        <f t="shared" ref="FJ139:FJ202" si="53">FG139*1.2</f>
        <v>0</v>
      </c>
      <c r="FK139" s="204">
        <f t="shared" ref="FK139:FK202" si="54">FH139*1.2</f>
        <v>234.53137768287479</v>
      </c>
      <c r="FL139" s="214">
        <v>0.05</v>
      </c>
      <c r="FM139" s="211">
        <f t="shared" ref="FM139:FM202" si="55">FI139*FL139</f>
        <v>181.98549727544193</v>
      </c>
      <c r="FN139" s="212">
        <f t="shared" ref="FN139:FN202" si="56">FJ139*FL139</f>
        <v>0</v>
      </c>
      <c r="FO139" s="213">
        <f t="shared" ref="FO139:FO202" si="57">FK139*FL139</f>
        <v>11.72656888414374</v>
      </c>
      <c r="FP139" s="219">
        <f t="shared" ref="FP139:FP202" si="58">FI139+FM139</f>
        <v>3821.6954427842802</v>
      </c>
      <c r="FQ139" s="220">
        <f t="shared" ref="FQ139:FQ202" si="59">FJ139+FN139</f>
        <v>0</v>
      </c>
      <c r="FR139" s="223">
        <f t="shared" ref="FR139:FR202" si="60">FK139+FO139</f>
        <v>246.25794656701854</v>
      </c>
      <c r="FS139" s="228">
        <f t="shared" ref="FS139:FS202" si="61">(FP139-FR139)/C139+FR139/D139</f>
        <v>7.6620863763267977</v>
      </c>
      <c r="FT139" s="229"/>
      <c r="FU139" s="244">
        <f t="shared" ref="FU139:FU202" si="62">(FP139-FR139)/C139</f>
        <v>7.1683658049987198</v>
      </c>
      <c r="FV139" s="245">
        <f t="shared" ref="FV139:FV202" si="63">FS139*D139+G139*FU139</f>
        <v>3821.6954427842797</v>
      </c>
      <c r="FW139" s="252">
        <v>5.1612</v>
      </c>
      <c r="FX139" s="257"/>
      <c r="FY139" s="261">
        <f t="shared" ref="FY139:FY202" si="64">FS139/FW139</f>
        <v>1.4845552151295818</v>
      </c>
      <c r="FZ139" s="253"/>
      <c r="GA139" s="92"/>
      <c r="GB139" s="68" t="s">
        <v>1196</v>
      </c>
      <c r="GC139" s="85" t="s">
        <v>2362</v>
      </c>
      <c r="GD139" s="85" t="str">
        <f t="shared" ref="GD139:GD202" si="65">CONCATENATE(GB139,GC139)</f>
        <v>№2/129 від 20.02.2019</v>
      </c>
      <c r="GE139" s="85" t="s">
        <v>2493</v>
      </c>
      <c r="GF139" s="431">
        <v>2</v>
      </c>
      <c r="GG139" s="431">
        <v>2</v>
      </c>
    </row>
    <row r="140" spans="1:189" ht="15" hidden="1" customHeight="1" x14ac:dyDescent="0.25">
      <c r="A140" s="66" t="s">
        <v>225</v>
      </c>
      <c r="B140" s="155">
        <v>2</v>
      </c>
      <c r="C140" s="141">
        <f t="shared" si="49"/>
        <v>626.29999999999995</v>
      </c>
      <c r="D140" s="168">
        <v>626.29999999999995</v>
      </c>
      <c r="E140" s="168">
        <v>0</v>
      </c>
      <c r="F140" s="234"/>
      <c r="G140" s="235">
        <v>0</v>
      </c>
      <c r="H140" s="162">
        <f t="shared" si="46"/>
        <v>962.44718162419508</v>
      </c>
      <c r="I140" s="117">
        <v>143.93</v>
      </c>
      <c r="J140" s="117">
        <v>31.6646</v>
      </c>
      <c r="K140" s="117">
        <v>9.3975459794424996</v>
      </c>
      <c r="L140" s="117">
        <v>81.877459099999996</v>
      </c>
      <c r="M140" s="117">
        <v>27.970603308376401</v>
      </c>
      <c r="N140" s="117">
        <v>294.84020838781902</v>
      </c>
      <c r="O140" s="117">
        <v>28.63</v>
      </c>
      <c r="P140" s="117">
        <v>6.2986000000000004</v>
      </c>
      <c r="Q140" s="117">
        <v>0.98423538365249996</v>
      </c>
      <c r="R140" s="117">
        <v>16.286748100000001</v>
      </c>
      <c r="S140" s="117">
        <v>5.4710383449216202</v>
      </c>
      <c r="T140" s="117">
        <v>57.670621828574099</v>
      </c>
      <c r="U140" s="117">
        <v>0</v>
      </c>
      <c r="V140" s="117">
        <v>0</v>
      </c>
      <c r="W140" s="117">
        <v>0</v>
      </c>
      <c r="X140" s="117">
        <v>0</v>
      </c>
      <c r="Y140" s="117">
        <v>0</v>
      </c>
      <c r="Z140" s="117">
        <v>78.75</v>
      </c>
      <c r="AA140" s="117">
        <v>0</v>
      </c>
      <c r="AB140" s="117">
        <v>0</v>
      </c>
      <c r="AC140" s="117">
        <v>0</v>
      </c>
      <c r="AD140" s="117">
        <v>0</v>
      </c>
      <c r="AE140" s="117">
        <v>0</v>
      </c>
      <c r="AF140" s="117">
        <v>0</v>
      </c>
      <c r="AG140" s="117">
        <v>0</v>
      </c>
      <c r="AH140" s="117">
        <v>0</v>
      </c>
      <c r="AI140" s="117">
        <v>0</v>
      </c>
      <c r="AJ140" s="117">
        <v>0</v>
      </c>
      <c r="AK140" s="117">
        <v>0</v>
      </c>
      <c r="AL140" s="117">
        <v>0</v>
      </c>
      <c r="AM140" s="117">
        <v>62.28</v>
      </c>
      <c r="AN140" s="117">
        <v>13.701599999999999</v>
      </c>
      <c r="AO140" s="117">
        <v>10.793483564854</v>
      </c>
      <c r="AP140" s="117">
        <v>35.4292236</v>
      </c>
      <c r="AQ140" s="117">
        <v>12.808233433948301</v>
      </c>
      <c r="AR140" s="117">
        <v>135.01254059880199</v>
      </c>
      <c r="AS140" s="117">
        <v>0</v>
      </c>
      <c r="AT140" s="117">
        <v>0</v>
      </c>
      <c r="AU140" s="117">
        <v>0</v>
      </c>
      <c r="AV140" s="117">
        <v>0</v>
      </c>
      <c r="AW140" s="117">
        <v>0</v>
      </c>
      <c r="AX140" s="117">
        <v>57.53</v>
      </c>
      <c r="AY140" s="117">
        <v>159.16999999999999</v>
      </c>
      <c r="AZ140" s="117">
        <v>35.017400000000002</v>
      </c>
      <c r="BA140" s="117">
        <v>15.6287096731161</v>
      </c>
      <c r="BB140" s="117">
        <v>90.547037900000007</v>
      </c>
      <c r="BC140" s="117">
        <v>31.481061497138299</v>
      </c>
      <c r="BD140" s="117">
        <f t="shared" si="47"/>
        <v>338.643810809</v>
      </c>
      <c r="BE140" s="117">
        <v>0</v>
      </c>
      <c r="BF140" s="117">
        <v>0</v>
      </c>
      <c r="BG140" s="117">
        <v>0</v>
      </c>
      <c r="BH140" s="117">
        <v>0</v>
      </c>
      <c r="BI140" s="117">
        <v>0</v>
      </c>
      <c r="BJ140" s="117">
        <v>0</v>
      </c>
      <c r="BK140" s="117">
        <v>0</v>
      </c>
      <c r="BL140" s="117">
        <v>40.200000000000003</v>
      </c>
      <c r="BM140" s="117">
        <v>8.8439999999999994</v>
      </c>
      <c r="BN140" s="117">
        <v>1.01489732333333</v>
      </c>
      <c r="BO140" s="117">
        <v>22.868573999999999</v>
      </c>
      <c r="BP140" s="117">
        <v>7.6435282693985602</v>
      </c>
      <c r="BQ140" s="117">
        <v>80.570999592731894</v>
      </c>
      <c r="BR140" s="433">
        <v>172.93405999999979</v>
      </c>
      <c r="BS140" s="433">
        <v>40.04508577142856</v>
      </c>
      <c r="BT140" s="433">
        <v>178.15973330114278</v>
      </c>
      <c r="BU140" s="433">
        <v>56.681999999999995</v>
      </c>
      <c r="BV140" s="433">
        <v>103.5474906490572</v>
      </c>
      <c r="BW140" s="433">
        <v>58.741542909666713</v>
      </c>
      <c r="BX140" s="433">
        <v>619.19896977415203</v>
      </c>
      <c r="BY140" s="117">
        <v>137.381208768574</v>
      </c>
      <c r="BZ140" s="117">
        <v>16.059999999999999</v>
      </c>
      <c r="CA140" s="117">
        <v>3.5331999999999999</v>
      </c>
      <c r="CB140" s="117">
        <v>10.9019300112796</v>
      </c>
      <c r="CC140" s="117">
        <v>0</v>
      </c>
      <c r="CD140" s="117">
        <v>9.1360522</v>
      </c>
      <c r="CE140" s="117">
        <v>4.1537442075642197</v>
      </c>
      <c r="CF140" s="117">
        <v>43.784926418843803</v>
      </c>
      <c r="CG140" s="117">
        <v>15.67</v>
      </c>
      <c r="CH140" s="117">
        <v>3.4474</v>
      </c>
      <c r="CI140" s="117">
        <v>21.975811327822498</v>
      </c>
      <c r="CJ140" s="117">
        <v>0</v>
      </c>
      <c r="CK140" s="117">
        <v>8.9141928999999998</v>
      </c>
      <c r="CL140" s="117">
        <v>5.2412760371180802</v>
      </c>
      <c r="CM140" s="117">
        <v>55.248680264940603</v>
      </c>
      <c r="CN140" s="117">
        <v>8.6999999999999993</v>
      </c>
      <c r="CO140" s="117">
        <v>1.9139999999999999</v>
      </c>
      <c r="CP140" s="117">
        <v>5.1621176150750001</v>
      </c>
      <c r="CQ140" s="117">
        <v>0</v>
      </c>
      <c r="CR140" s="117">
        <v>4.9491690000000004</v>
      </c>
      <c r="CS140" s="117">
        <v>2.1722172901260102</v>
      </c>
      <c r="CT140" s="117">
        <v>22.897503905200999</v>
      </c>
      <c r="CU140" s="117">
        <v>0</v>
      </c>
      <c r="CV140" s="117">
        <v>0</v>
      </c>
      <c r="CW140" s="117">
        <v>0</v>
      </c>
      <c r="CX140" s="117">
        <v>0</v>
      </c>
      <c r="CY140" s="117">
        <v>0</v>
      </c>
      <c r="CZ140" s="117">
        <v>0</v>
      </c>
      <c r="DA140" s="117">
        <v>0</v>
      </c>
      <c r="DB140" s="117">
        <v>0</v>
      </c>
      <c r="DC140" s="117">
        <v>0</v>
      </c>
      <c r="DD140" s="117">
        <v>0</v>
      </c>
      <c r="DE140" s="117">
        <v>0</v>
      </c>
      <c r="DF140" s="117">
        <v>0</v>
      </c>
      <c r="DG140" s="117">
        <v>0</v>
      </c>
      <c r="DH140" s="117">
        <v>0</v>
      </c>
      <c r="DI140" s="117">
        <v>5.29</v>
      </c>
      <c r="DJ140" s="117">
        <v>1.1637999999999999</v>
      </c>
      <c r="DK140" s="117">
        <v>4.5212715592050801</v>
      </c>
      <c r="DL140" s="117">
        <v>0</v>
      </c>
      <c r="DM140" s="117">
        <v>3.0093223</v>
      </c>
      <c r="DN140" s="117">
        <v>1.46570432038329</v>
      </c>
      <c r="DO140" s="117">
        <v>15.4500981795884</v>
      </c>
      <c r="DP140" s="117">
        <v>0</v>
      </c>
      <c r="DQ140" s="117">
        <v>0</v>
      </c>
      <c r="DR140" s="117">
        <v>0</v>
      </c>
      <c r="DS140" s="117">
        <v>0</v>
      </c>
      <c r="DT140" s="117">
        <v>0</v>
      </c>
      <c r="DU140" s="117">
        <v>0</v>
      </c>
      <c r="DV140" s="117">
        <v>0</v>
      </c>
      <c r="DW140" s="117">
        <v>399.29</v>
      </c>
      <c r="DX140" s="117">
        <v>87.843800000000002</v>
      </c>
      <c r="DY140" s="117">
        <v>32.882178287783297</v>
      </c>
      <c r="DZ140" s="117">
        <v>0</v>
      </c>
      <c r="EA140" s="117">
        <v>227.14410229999999</v>
      </c>
      <c r="EB140" s="117">
        <v>78.309848046405506</v>
      </c>
      <c r="EC140" s="117">
        <v>825.46992863418802</v>
      </c>
      <c r="ED140" s="117">
        <v>230.12</v>
      </c>
      <c r="EE140" s="117">
        <v>50.626399999999997</v>
      </c>
      <c r="EF140" s="117">
        <v>9.0995474488750006</v>
      </c>
      <c r="EG140" s="117">
        <v>0</v>
      </c>
      <c r="EH140" s="117">
        <v>130.90836440000001</v>
      </c>
      <c r="EI140" s="117">
        <v>44.0992594248806</v>
      </c>
      <c r="EJ140" s="117">
        <v>464.85357127375602</v>
      </c>
      <c r="EK140" s="117">
        <v>62.75</v>
      </c>
      <c r="EL140" s="117">
        <v>13.805</v>
      </c>
      <c r="EM140" s="117">
        <v>8.3877481691</v>
      </c>
      <c r="EN140" s="117">
        <v>0</v>
      </c>
      <c r="EO140" s="117">
        <v>35.696592500000001</v>
      </c>
      <c r="EP140" s="117">
        <v>12.6442092955284</v>
      </c>
      <c r="EQ140" s="117">
        <v>133.28354996462801</v>
      </c>
      <c r="ER140" s="117">
        <v>0</v>
      </c>
      <c r="ES140" s="117">
        <v>0</v>
      </c>
      <c r="ET140" s="117">
        <v>0</v>
      </c>
      <c r="EU140" s="117">
        <v>0</v>
      </c>
      <c r="EV140" s="117">
        <v>0</v>
      </c>
      <c r="EW140" s="117">
        <v>0</v>
      </c>
      <c r="EX140" s="117">
        <v>0</v>
      </c>
      <c r="EY140" s="117">
        <v>105</v>
      </c>
      <c r="EZ140" s="117">
        <v>11.005050000000001</v>
      </c>
      <c r="FA140" s="117">
        <v>116.01</v>
      </c>
      <c r="FB140" s="117">
        <v>0</v>
      </c>
      <c r="FC140" s="117">
        <v>0</v>
      </c>
      <c r="FD140" s="117">
        <v>0</v>
      </c>
      <c r="FE140" s="171">
        <v>325.48723958333335</v>
      </c>
      <c r="FF140" s="194">
        <f t="shared" si="48"/>
        <v>3664.7026492155592</v>
      </c>
      <c r="FG140" s="195">
        <f t="shared" si="50"/>
        <v>0</v>
      </c>
      <c r="FH140" s="196">
        <f t="shared" si="51"/>
        <v>464.85357127375602</v>
      </c>
      <c r="FI140" s="202">
        <f t="shared" si="52"/>
        <v>4397.6431790586712</v>
      </c>
      <c r="FJ140" s="203">
        <f t="shared" si="53"/>
        <v>0</v>
      </c>
      <c r="FK140" s="204">
        <f t="shared" si="54"/>
        <v>557.82428552850718</v>
      </c>
      <c r="FL140" s="214">
        <v>0.05</v>
      </c>
      <c r="FM140" s="211">
        <f t="shared" si="55"/>
        <v>219.88215895293357</v>
      </c>
      <c r="FN140" s="212">
        <f t="shared" si="56"/>
        <v>0</v>
      </c>
      <c r="FO140" s="213">
        <f t="shared" si="57"/>
        <v>27.891214276425359</v>
      </c>
      <c r="FP140" s="219">
        <f t="shared" si="58"/>
        <v>4617.5253380116046</v>
      </c>
      <c r="FQ140" s="220">
        <f t="shared" si="59"/>
        <v>0</v>
      </c>
      <c r="FR140" s="223">
        <f t="shared" si="60"/>
        <v>585.71549980493251</v>
      </c>
      <c r="FS140" s="228">
        <f t="shared" si="61"/>
        <v>7.372705313765934</v>
      </c>
      <c r="FT140" s="229"/>
      <c r="FU140" s="244">
        <f t="shared" si="62"/>
        <v>6.4375057292139104</v>
      </c>
      <c r="FV140" s="245">
        <f t="shared" si="63"/>
        <v>4617.5253380116037</v>
      </c>
      <c r="FW140" s="252">
        <v>4.6542000000000003</v>
      </c>
      <c r="FX140" s="257"/>
      <c r="FY140" s="261">
        <f t="shared" si="64"/>
        <v>1.5840972269704641</v>
      </c>
      <c r="FZ140" s="253"/>
      <c r="GA140" s="92"/>
      <c r="GB140" s="68" t="s">
        <v>1198</v>
      </c>
      <c r="GC140" s="85" t="s">
        <v>2362</v>
      </c>
      <c r="GD140" s="85" t="str">
        <f t="shared" si="65"/>
        <v>№2/131 від 20.02.2019</v>
      </c>
      <c r="GE140" s="85" t="s">
        <v>2494</v>
      </c>
      <c r="GF140" s="431">
        <v>1</v>
      </c>
      <c r="GG140" s="431">
        <v>2</v>
      </c>
    </row>
    <row r="141" spans="1:189" ht="15" hidden="1" customHeight="1" x14ac:dyDescent="0.25">
      <c r="A141" s="66" t="s">
        <v>226</v>
      </c>
      <c r="B141" s="155">
        <v>2</v>
      </c>
      <c r="C141" s="141">
        <f t="shared" si="49"/>
        <v>373.5</v>
      </c>
      <c r="D141" s="168">
        <v>373.5</v>
      </c>
      <c r="E141" s="168">
        <v>0</v>
      </c>
      <c r="F141" s="234"/>
      <c r="G141" s="235">
        <v>0</v>
      </c>
      <c r="H141" s="162">
        <f t="shared" si="46"/>
        <v>529.5978640748408</v>
      </c>
      <c r="I141" s="117">
        <v>96.36</v>
      </c>
      <c r="J141" s="117">
        <v>21.199200000000001</v>
      </c>
      <c r="K141" s="117">
        <v>6.3324894458333301</v>
      </c>
      <c r="L141" s="117">
        <v>54.816313200000003</v>
      </c>
      <c r="M141" s="117">
        <v>18.730385757309801</v>
      </c>
      <c r="N141" s="117">
        <v>197.43838840314299</v>
      </c>
      <c r="O141" s="117">
        <v>21.93</v>
      </c>
      <c r="P141" s="117">
        <v>4.8246000000000002</v>
      </c>
      <c r="Q141" s="117">
        <v>0.75400488455250003</v>
      </c>
      <c r="R141" s="117">
        <v>12.4753191</v>
      </c>
      <c r="S141" s="117">
        <v>4.1907150728209501</v>
      </c>
      <c r="T141" s="117">
        <v>44.174639057373497</v>
      </c>
      <c r="U141" s="117">
        <v>0</v>
      </c>
      <c r="V141" s="117">
        <v>0</v>
      </c>
      <c r="W141" s="117">
        <v>0</v>
      </c>
      <c r="X141" s="117">
        <v>0</v>
      </c>
      <c r="Y141" s="117">
        <v>0</v>
      </c>
      <c r="Z141" s="117">
        <v>0</v>
      </c>
      <c r="AA141" s="117">
        <v>0</v>
      </c>
      <c r="AB141" s="117">
        <v>0</v>
      </c>
      <c r="AC141" s="117">
        <v>0</v>
      </c>
      <c r="AD141" s="117">
        <v>0</v>
      </c>
      <c r="AE141" s="117">
        <v>0</v>
      </c>
      <c r="AF141" s="117">
        <v>0</v>
      </c>
      <c r="AG141" s="117">
        <v>0</v>
      </c>
      <c r="AH141" s="117">
        <v>0</v>
      </c>
      <c r="AI141" s="117">
        <v>0</v>
      </c>
      <c r="AJ141" s="117">
        <v>0</v>
      </c>
      <c r="AK141" s="117">
        <v>0</v>
      </c>
      <c r="AL141" s="117">
        <v>0</v>
      </c>
      <c r="AM141" s="117">
        <v>23.63</v>
      </c>
      <c r="AN141" s="117">
        <v>5.1985999999999999</v>
      </c>
      <c r="AO141" s="117">
        <v>3.8829636756213901</v>
      </c>
      <c r="AP141" s="117">
        <v>13.4423981</v>
      </c>
      <c r="AQ141" s="117">
        <v>4.8373967337028798</v>
      </c>
      <c r="AR141" s="117">
        <v>50.9913585093243</v>
      </c>
      <c r="AS141" s="117">
        <v>0</v>
      </c>
      <c r="AT141" s="117">
        <v>0</v>
      </c>
      <c r="AU141" s="117">
        <v>0</v>
      </c>
      <c r="AV141" s="117">
        <v>0</v>
      </c>
      <c r="AW141" s="117">
        <v>0</v>
      </c>
      <c r="AX141" s="117">
        <v>35.04</v>
      </c>
      <c r="AY141" s="117">
        <v>94.92</v>
      </c>
      <c r="AZ141" s="117">
        <v>20.882400000000001</v>
      </c>
      <c r="BA141" s="117">
        <v>9.3203306129792196</v>
      </c>
      <c r="BB141" s="117">
        <v>53.997140399999999</v>
      </c>
      <c r="BC141" s="117">
        <v>18.7735536808703</v>
      </c>
      <c r="BD141" s="117">
        <f t="shared" si="47"/>
        <v>201.95347810500002</v>
      </c>
      <c r="BE141" s="117">
        <v>0</v>
      </c>
      <c r="BF141" s="117">
        <v>0</v>
      </c>
      <c r="BG141" s="117">
        <v>0</v>
      </c>
      <c r="BH141" s="117">
        <v>0</v>
      </c>
      <c r="BI141" s="117">
        <v>0</v>
      </c>
      <c r="BJ141" s="117">
        <v>0</v>
      </c>
      <c r="BK141" s="117">
        <v>0</v>
      </c>
      <c r="BL141" s="117">
        <v>18.14</v>
      </c>
      <c r="BM141" s="117">
        <v>3.9908000000000001</v>
      </c>
      <c r="BN141" s="117">
        <v>0.45231244500000001</v>
      </c>
      <c r="BO141" s="117">
        <v>10.3193018</v>
      </c>
      <c r="BP141" s="117">
        <v>3.44850203701845</v>
      </c>
      <c r="BQ141" s="117">
        <v>36.350916282018503</v>
      </c>
      <c r="BR141" s="117">
        <v>157.76687857142852</v>
      </c>
      <c r="BS141" s="117">
        <v>34.708713285714303</v>
      </c>
      <c r="BT141" s="117">
        <v>165.016351052738</v>
      </c>
      <c r="BU141" s="117">
        <v>56.37</v>
      </c>
      <c r="BV141" s="117">
        <v>89.748844212928503</v>
      </c>
      <c r="BW141" s="117">
        <v>52.783446598341598</v>
      </c>
      <c r="BX141" s="117">
        <v>556.39423372115095</v>
      </c>
      <c r="BY141" s="117">
        <v>79.248107535414405</v>
      </c>
      <c r="BZ141" s="117">
        <v>10.89</v>
      </c>
      <c r="CA141" s="117">
        <v>2.3957999999999999</v>
      </c>
      <c r="CB141" s="117">
        <v>7.8548879504501503</v>
      </c>
      <c r="CC141" s="117">
        <v>0</v>
      </c>
      <c r="CD141" s="117">
        <v>6.1949943000000003</v>
      </c>
      <c r="CE141" s="117">
        <v>2.86505285666968</v>
      </c>
      <c r="CF141" s="117">
        <v>30.200735107119801</v>
      </c>
      <c r="CG141" s="117">
        <v>12</v>
      </c>
      <c r="CH141" s="117">
        <v>2.64</v>
      </c>
      <c r="CI141" s="117">
        <v>16.835891445697499</v>
      </c>
      <c r="CJ141" s="117">
        <v>0</v>
      </c>
      <c r="CK141" s="117">
        <v>6.8264399999999998</v>
      </c>
      <c r="CL141" s="117">
        <v>4.0144673588235502</v>
      </c>
      <c r="CM141" s="117">
        <v>42.316798804521</v>
      </c>
      <c r="CN141" s="117">
        <v>0</v>
      </c>
      <c r="CO141" s="117">
        <v>0</v>
      </c>
      <c r="CP141" s="117">
        <v>0</v>
      </c>
      <c r="CQ141" s="117">
        <v>0</v>
      </c>
      <c r="CR141" s="117">
        <v>0</v>
      </c>
      <c r="CS141" s="117">
        <v>0</v>
      </c>
      <c r="CT141" s="117">
        <v>0</v>
      </c>
      <c r="CU141" s="117">
        <v>0</v>
      </c>
      <c r="CV141" s="117">
        <v>0</v>
      </c>
      <c r="CW141" s="117">
        <v>0</v>
      </c>
      <c r="CX141" s="117">
        <v>0</v>
      </c>
      <c r="CY141" s="117">
        <v>0</v>
      </c>
      <c r="CZ141" s="117">
        <v>0</v>
      </c>
      <c r="DA141" s="117">
        <v>0</v>
      </c>
      <c r="DB141" s="117">
        <v>0</v>
      </c>
      <c r="DC141" s="117">
        <v>0</v>
      </c>
      <c r="DD141" s="117">
        <v>0</v>
      </c>
      <c r="DE141" s="117">
        <v>0</v>
      </c>
      <c r="DF141" s="117">
        <v>0</v>
      </c>
      <c r="DG141" s="117">
        <v>0</v>
      </c>
      <c r="DH141" s="117">
        <v>0</v>
      </c>
      <c r="DI141" s="117">
        <v>2.31</v>
      </c>
      <c r="DJ141" s="117">
        <v>0.50819999999999999</v>
      </c>
      <c r="DK141" s="117">
        <v>1.9597746583725599</v>
      </c>
      <c r="DL141" s="117">
        <v>0</v>
      </c>
      <c r="DM141" s="117">
        <v>1.3140897</v>
      </c>
      <c r="DN141" s="117">
        <v>0.63850926540102804</v>
      </c>
      <c r="DO141" s="117">
        <v>6.7305736237735898</v>
      </c>
      <c r="DP141" s="117">
        <v>0</v>
      </c>
      <c r="DQ141" s="117">
        <v>0</v>
      </c>
      <c r="DR141" s="117">
        <v>0</v>
      </c>
      <c r="DS141" s="117">
        <v>0</v>
      </c>
      <c r="DT141" s="117">
        <v>0</v>
      </c>
      <c r="DU141" s="117">
        <v>0</v>
      </c>
      <c r="DV141" s="117">
        <v>0</v>
      </c>
      <c r="DW141" s="117">
        <v>11.09</v>
      </c>
      <c r="DX141" s="117">
        <v>2.4398</v>
      </c>
      <c r="DY141" s="117">
        <v>0.766022232325</v>
      </c>
      <c r="DZ141" s="117">
        <v>0</v>
      </c>
      <c r="EA141" s="117">
        <v>6.3087682999999997</v>
      </c>
      <c r="EB141" s="117">
        <v>2.1595671336929798</v>
      </c>
      <c r="EC141" s="117">
        <v>22.764157666018001</v>
      </c>
      <c r="ED141" s="117">
        <v>3.2</v>
      </c>
      <c r="EE141" s="117">
        <v>0.70399999999999996</v>
      </c>
      <c r="EF141" s="117">
        <v>0.44805636344999999</v>
      </c>
      <c r="EG141" s="117">
        <v>0</v>
      </c>
      <c r="EH141" s="117">
        <v>1.820384</v>
      </c>
      <c r="EI141" s="117">
        <v>0.64693347449319405</v>
      </c>
      <c r="EJ141" s="117">
        <v>6.8193738379431901</v>
      </c>
      <c r="EK141" s="117">
        <v>9.89</v>
      </c>
      <c r="EL141" s="117">
        <v>2.1758000000000002</v>
      </c>
      <c r="EM141" s="117">
        <v>0.68308965239999997</v>
      </c>
      <c r="EN141" s="117">
        <v>0</v>
      </c>
      <c r="EO141" s="117">
        <v>5.6261242999999999</v>
      </c>
      <c r="EP141" s="117">
        <v>1.9258852123510399</v>
      </c>
      <c r="EQ141" s="117">
        <v>20.300899164751002</v>
      </c>
      <c r="ER141" s="117">
        <v>103.5</v>
      </c>
      <c r="ES141" s="117">
        <v>22.77</v>
      </c>
      <c r="ET141" s="117">
        <v>2.3865237000000001</v>
      </c>
      <c r="EU141" s="117">
        <v>25.156523700000001</v>
      </c>
      <c r="EV141" s="117">
        <v>2.7220499999999999</v>
      </c>
      <c r="EW141" s="117">
        <v>0.28529806050000001</v>
      </c>
      <c r="EX141" s="117">
        <v>3.0073480605</v>
      </c>
      <c r="EY141" s="117">
        <v>1.4</v>
      </c>
      <c r="EZ141" s="117">
        <v>0.146734</v>
      </c>
      <c r="FA141" s="117">
        <v>1.55</v>
      </c>
      <c r="FB141" s="117">
        <v>0</v>
      </c>
      <c r="FC141" s="117">
        <v>0</v>
      </c>
      <c r="FD141" s="117">
        <v>0</v>
      </c>
      <c r="FE141" s="171">
        <v>31.883499999999998</v>
      </c>
      <c r="FF141" s="194">
        <f t="shared" si="48"/>
        <v>1313.0729240426365</v>
      </c>
      <c r="FG141" s="195">
        <f t="shared" si="50"/>
        <v>0</v>
      </c>
      <c r="FH141" s="196">
        <f t="shared" si="51"/>
        <v>6.8193738379431901</v>
      </c>
      <c r="FI141" s="202">
        <f t="shared" si="52"/>
        <v>1575.6875088511638</v>
      </c>
      <c r="FJ141" s="203">
        <f t="shared" si="53"/>
        <v>0</v>
      </c>
      <c r="FK141" s="204">
        <f t="shared" si="54"/>
        <v>8.1832486055318281</v>
      </c>
      <c r="FL141" s="214">
        <v>0.05</v>
      </c>
      <c r="FM141" s="211">
        <f t="shared" si="55"/>
        <v>78.784375442558201</v>
      </c>
      <c r="FN141" s="212">
        <f t="shared" si="56"/>
        <v>0</v>
      </c>
      <c r="FO141" s="213">
        <f t="shared" si="57"/>
        <v>0.40916243027659144</v>
      </c>
      <c r="FP141" s="219">
        <f t="shared" si="58"/>
        <v>1654.471884293722</v>
      </c>
      <c r="FQ141" s="220">
        <f t="shared" si="59"/>
        <v>0</v>
      </c>
      <c r="FR141" s="223">
        <f t="shared" si="60"/>
        <v>8.5924110358084196</v>
      </c>
      <c r="FS141" s="228">
        <f t="shared" si="61"/>
        <v>4.4296435991799781</v>
      </c>
      <c r="FT141" s="229"/>
      <c r="FU141" s="244">
        <f t="shared" si="62"/>
        <v>4.4066384826182423</v>
      </c>
      <c r="FV141" s="245">
        <f t="shared" si="63"/>
        <v>1654.4718842937218</v>
      </c>
      <c r="FW141" s="252">
        <v>2.9333</v>
      </c>
      <c r="FX141" s="257"/>
      <c r="FY141" s="261">
        <f t="shared" si="64"/>
        <v>1.5101229329355941</v>
      </c>
      <c r="FZ141" s="253"/>
      <c r="GA141" s="92"/>
      <c r="GB141" s="68" t="s">
        <v>1206</v>
      </c>
      <c r="GC141" s="85" t="s">
        <v>2362</v>
      </c>
      <c r="GD141" s="85" t="str">
        <f t="shared" si="65"/>
        <v>№2/142 від 20.02.2019</v>
      </c>
      <c r="GE141" s="85" t="s">
        <v>2495</v>
      </c>
      <c r="GF141" s="431">
        <v>2</v>
      </c>
      <c r="GG141" s="431">
        <v>3</v>
      </c>
    </row>
    <row r="142" spans="1:189" ht="15" hidden="1" customHeight="1" x14ac:dyDescent="0.25">
      <c r="A142" s="66" t="s">
        <v>227</v>
      </c>
      <c r="B142" s="155">
        <v>2</v>
      </c>
      <c r="C142" s="141">
        <f t="shared" si="49"/>
        <v>744.59999999999991</v>
      </c>
      <c r="D142" s="168">
        <v>539.29999999999995</v>
      </c>
      <c r="E142" s="168">
        <v>0</v>
      </c>
      <c r="F142" s="234"/>
      <c r="G142" s="235">
        <v>205.3</v>
      </c>
      <c r="H142" s="162">
        <f t="shared" si="46"/>
        <v>1136.3266568432505</v>
      </c>
      <c r="I142" s="117">
        <v>147.69</v>
      </c>
      <c r="J142" s="117">
        <v>32.491799999999998</v>
      </c>
      <c r="K142" s="117">
        <v>10.016370227967499</v>
      </c>
      <c r="L142" s="117">
        <v>84.016410300000004</v>
      </c>
      <c r="M142" s="117">
        <v>28.740430185136301</v>
      </c>
      <c r="N142" s="117">
        <v>302.955010713104</v>
      </c>
      <c r="O142" s="117">
        <v>36.32</v>
      </c>
      <c r="P142" s="117">
        <v>7.9904000000000002</v>
      </c>
      <c r="Q142" s="117">
        <v>1.2484872049125</v>
      </c>
      <c r="R142" s="117">
        <v>20.661358400000001</v>
      </c>
      <c r="S142" s="117">
        <v>6.9405439418508799</v>
      </c>
      <c r="T142" s="117">
        <v>73.160789546763397</v>
      </c>
      <c r="U142" s="117">
        <v>0</v>
      </c>
      <c r="V142" s="117">
        <v>0</v>
      </c>
      <c r="W142" s="117">
        <v>0</v>
      </c>
      <c r="X142" s="117">
        <v>0</v>
      </c>
      <c r="Y142" s="117">
        <v>0</v>
      </c>
      <c r="Z142" s="117">
        <v>94.56</v>
      </c>
      <c r="AA142" s="117">
        <v>0</v>
      </c>
      <c r="AB142" s="117">
        <v>0</v>
      </c>
      <c r="AC142" s="117">
        <v>0</v>
      </c>
      <c r="AD142" s="117">
        <v>0</v>
      </c>
      <c r="AE142" s="117">
        <v>0</v>
      </c>
      <c r="AF142" s="117">
        <v>0</v>
      </c>
      <c r="AG142" s="117">
        <v>0</v>
      </c>
      <c r="AH142" s="117">
        <v>0</v>
      </c>
      <c r="AI142" s="117">
        <v>0</v>
      </c>
      <c r="AJ142" s="117">
        <v>0</v>
      </c>
      <c r="AK142" s="117">
        <v>0</v>
      </c>
      <c r="AL142" s="117">
        <v>0</v>
      </c>
      <c r="AM142" s="117">
        <v>71.2</v>
      </c>
      <c r="AN142" s="117">
        <v>15.664</v>
      </c>
      <c r="AO142" s="117">
        <v>10.956324724380901</v>
      </c>
      <c r="AP142" s="117">
        <v>40.503543999999998</v>
      </c>
      <c r="AQ142" s="117">
        <v>14.497724681002399</v>
      </c>
      <c r="AR142" s="117">
        <v>152.821593405383</v>
      </c>
      <c r="AS142" s="117">
        <v>0</v>
      </c>
      <c r="AT142" s="117">
        <v>0</v>
      </c>
      <c r="AU142" s="117">
        <v>0</v>
      </c>
      <c r="AV142" s="117">
        <v>0</v>
      </c>
      <c r="AW142" s="117">
        <v>0</v>
      </c>
      <c r="AX142" s="117">
        <v>110.22</v>
      </c>
      <c r="AY142" s="117">
        <v>189.23</v>
      </c>
      <c r="AZ142" s="117">
        <v>41.630600000000001</v>
      </c>
      <c r="BA142" s="117">
        <v>14.2662448654405</v>
      </c>
      <c r="BB142" s="117">
        <v>107.6472701</v>
      </c>
      <c r="BC142" s="117">
        <v>36.9742549895279</v>
      </c>
      <c r="BD142" s="117">
        <f t="shared" si="47"/>
        <v>402.60926317799999</v>
      </c>
      <c r="BE142" s="117">
        <v>0</v>
      </c>
      <c r="BF142" s="117">
        <v>0</v>
      </c>
      <c r="BG142" s="117">
        <v>0</v>
      </c>
      <c r="BH142" s="117">
        <v>0</v>
      </c>
      <c r="BI142" s="117">
        <v>0</v>
      </c>
      <c r="BJ142" s="117">
        <v>0</v>
      </c>
      <c r="BK142" s="117">
        <v>0</v>
      </c>
      <c r="BL142" s="117">
        <v>37</v>
      </c>
      <c r="BM142" s="117">
        <v>8.14</v>
      </c>
      <c r="BN142" s="117">
        <v>0.94856212583333299</v>
      </c>
      <c r="BO142" s="117">
        <v>21.048190000000002</v>
      </c>
      <c r="BP142" s="117">
        <v>7.03660299030859</v>
      </c>
      <c r="BQ142" s="117">
        <v>74.173355116141906</v>
      </c>
      <c r="BR142" s="117">
        <v>271.10664365079441</v>
      </c>
      <c r="BS142" s="117">
        <v>59.6434616031746</v>
      </c>
      <c r="BT142" s="117">
        <v>265.226238892678</v>
      </c>
      <c r="BU142" s="117">
        <v>110.4</v>
      </c>
      <c r="BV142" s="117">
        <v>154.22443637362699</v>
      </c>
      <c r="BW142" s="117">
        <v>90.199567806329895</v>
      </c>
      <c r="BX142" s="117">
        <v>950.80034832660397</v>
      </c>
      <c r="BY142" s="117">
        <v>167.69122201906899</v>
      </c>
      <c r="BZ142" s="117">
        <v>16.86</v>
      </c>
      <c r="CA142" s="117">
        <v>3.7092000000000001</v>
      </c>
      <c r="CB142" s="117">
        <v>9.8295476261650006</v>
      </c>
      <c r="CC142" s="117">
        <v>0</v>
      </c>
      <c r="CD142" s="117">
        <v>9.5911481999999992</v>
      </c>
      <c r="CE142" s="117">
        <v>4.1913409815403497</v>
      </c>
      <c r="CF142" s="117">
        <v>44.181236807705297</v>
      </c>
      <c r="CG142" s="117">
        <v>19.88</v>
      </c>
      <c r="CH142" s="117">
        <v>4.3735999999999997</v>
      </c>
      <c r="CI142" s="117">
        <v>27.87623217849</v>
      </c>
      <c r="CJ142" s="117">
        <v>0</v>
      </c>
      <c r="CK142" s="117">
        <v>11.309135599999999</v>
      </c>
      <c r="CL142" s="117">
        <v>6.6490382128635401</v>
      </c>
      <c r="CM142" s="117">
        <v>70.088005991353498</v>
      </c>
      <c r="CN142" s="117">
        <v>11.95</v>
      </c>
      <c r="CO142" s="117">
        <v>2.629</v>
      </c>
      <c r="CP142" s="117">
        <v>10.5464377320958</v>
      </c>
      <c r="CQ142" s="117">
        <v>0</v>
      </c>
      <c r="CR142" s="117">
        <v>6.7979965</v>
      </c>
      <c r="CS142" s="117">
        <v>3.3458951418659599</v>
      </c>
      <c r="CT142" s="117">
        <v>35.269329373961803</v>
      </c>
      <c r="CU142" s="117">
        <v>0</v>
      </c>
      <c r="CV142" s="117">
        <v>0</v>
      </c>
      <c r="CW142" s="117">
        <v>0</v>
      </c>
      <c r="CX142" s="117">
        <v>0</v>
      </c>
      <c r="CY142" s="117">
        <v>0</v>
      </c>
      <c r="CZ142" s="117">
        <v>0</v>
      </c>
      <c r="DA142" s="117">
        <v>0</v>
      </c>
      <c r="DB142" s="117">
        <v>0</v>
      </c>
      <c r="DC142" s="117">
        <v>0</v>
      </c>
      <c r="DD142" s="117">
        <v>0</v>
      </c>
      <c r="DE142" s="117">
        <v>0</v>
      </c>
      <c r="DF142" s="117">
        <v>0</v>
      </c>
      <c r="DG142" s="117">
        <v>0</v>
      </c>
      <c r="DH142" s="117">
        <v>0</v>
      </c>
      <c r="DI142" s="117">
        <v>6.2</v>
      </c>
      <c r="DJ142" s="117">
        <v>1.3640000000000001</v>
      </c>
      <c r="DK142" s="117">
        <v>5.3395685818453904</v>
      </c>
      <c r="DL142" s="117">
        <v>0</v>
      </c>
      <c r="DM142" s="117">
        <v>3.5269940000000002</v>
      </c>
      <c r="DN142" s="117">
        <v>1.7220872642032199</v>
      </c>
      <c r="DO142" s="117">
        <v>18.1526498460486</v>
      </c>
      <c r="DP142" s="117">
        <v>0</v>
      </c>
      <c r="DQ142" s="117">
        <v>0</v>
      </c>
      <c r="DR142" s="117">
        <v>0</v>
      </c>
      <c r="DS142" s="117">
        <v>0</v>
      </c>
      <c r="DT142" s="117">
        <v>0</v>
      </c>
      <c r="DU142" s="117">
        <v>0</v>
      </c>
      <c r="DV142" s="117">
        <v>0</v>
      </c>
      <c r="DW142" s="117">
        <v>304.33</v>
      </c>
      <c r="DX142" s="117">
        <v>66.952600000000004</v>
      </c>
      <c r="DY142" s="117">
        <v>24.688576451241701</v>
      </c>
      <c r="DZ142" s="117">
        <v>0</v>
      </c>
      <c r="EA142" s="117">
        <v>173.12420710000001</v>
      </c>
      <c r="EB142" s="117">
        <v>59.646887150005703</v>
      </c>
      <c r="EC142" s="117">
        <v>628.742270701248</v>
      </c>
      <c r="ED142" s="117">
        <v>169.29</v>
      </c>
      <c r="EE142" s="117">
        <v>37.2438</v>
      </c>
      <c r="EF142" s="117">
        <v>6.7337172257416702</v>
      </c>
      <c r="EG142" s="117">
        <v>0</v>
      </c>
      <c r="EH142" s="117">
        <v>96.304002299999993</v>
      </c>
      <c r="EI142" s="117">
        <v>32.446190961493002</v>
      </c>
      <c r="EJ142" s="117">
        <v>342.01771048723498</v>
      </c>
      <c r="EK142" s="117">
        <v>157.30000000000001</v>
      </c>
      <c r="EL142" s="117">
        <v>34.606000000000002</v>
      </c>
      <c r="EM142" s="117">
        <v>27.66162644225</v>
      </c>
      <c r="EN142" s="117">
        <v>0</v>
      </c>
      <c r="EO142" s="117">
        <v>89.483250999999996</v>
      </c>
      <c r="EP142" s="117">
        <v>32.391622464722197</v>
      </c>
      <c r="EQ142" s="117">
        <v>341.44249990697199</v>
      </c>
      <c r="ER142" s="117">
        <v>105</v>
      </c>
      <c r="ES142" s="117">
        <v>23.1</v>
      </c>
      <c r="ET142" s="117">
        <v>2.4211109999999998</v>
      </c>
      <c r="EU142" s="117">
        <v>25.521111000000001</v>
      </c>
      <c r="EV142" s="117">
        <v>2.7614999999999998</v>
      </c>
      <c r="EW142" s="117">
        <v>0.28943281500000001</v>
      </c>
      <c r="EX142" s="117">
        <v>3.0509328149999999</v>
      </c>
      <c r="EY142" s="117">
        <v>63</v>
      </c>
      <c r="EZ142" s="117">
        <v>6.6030300000000004</v>
      </c>
      <c r="FA142" s="117">
        <v>69.599999999999994</v>
      </c>
      <c r="FB142" s="117">
        <v>0</v>
      </c>
      <c r="FC142" s="117">
        <v>0</v>
      </c>
      <c r="FD142" s="117">
        <v>0</v>
      </c>
      <c r="FE142" s="171">
        <v>317.02455104166665</v>
      </c>
      <c r="FF142" s="194">
        <f t="shared" si="48"/>
        <v>4056.3906582571867</v>
      </c>
      <c r="FG142" s="195">
        <f t="shared" si="50"/>
        <v>0</v>
      </c>
      <c r="FH142" s="196">
        <f t="shared" si="51"/>
        <v>342.01771048723498</v>
      </c>
      <c r="FI142" s="202">
        <f t="shared" si="52"/>
        <v>4867.6687899086237</v>
      </c>
      <c r="FJ142" s="203">
        <f t="shared" si="53"/>
        <v>0</v>
      </c>
      <c r="FK142" s="204">
        <f t="shared" si="54"/>
        <v>410.42125258468195</v>
      </c>
      <c r="FL142" s="214">
        <v>0.05</v>
      </c>
      <c r="FM142" s="211">
        <f t="shared" si="55"/>
        <v>243.38343949543119</v>
      </c>
      <c r="FN142" s="212">
        <f t="shared" si="56"/>
        <v>0</v>
      </c>
      <c r="FO142" s="213">
        <f t="shared" si="57"/>
        <v>20.521062629234098</v>
      </c>
      <c r="FP142" s="219">
        <f t="shared" si="58"/>
        <v>5111.0522294040547</v>
      </c>
      <c r="FQ142" s="220">
        <f t="shared" si="59"/>
        <v>0</v>
      </c>
      <c r="FR142" s="223">
        <f t="shared" si="60"/>
        <v>430.94231521391606</v>
      </c>
      <c r="FS142" s="228">
        <f t="shared" si="61"/>
        <v>7.0844786078805013</v>
      </c>
      <c r="FT142" s="229"/>
      <c r="FU142" s="244">
        <f t="shared" si="62"/>
        <v>6.2854014426405307</v>
      </c>
      <c r="FV142" s="245">
        <f t="shared" si="63"/>
        <v>5111.0522294040547</v>
      </c>
      <c r="FW142" s="252">
        <v>4.8268000000000004</v>
      </c>
      <c r="FX142" s="257"/>
      <c r="FY142" s="261">
        <f t="shared" si="64"/>
        <v>1.4677381718489477</v>
      </c>
      <c r="FZ142" s="253"/>
      <c r="GA142" s="92"/>
      <c r="GB142" s="68" t="s">
        <v>1231</v>
      </c>
      <c r="GC142" s="85" t="s">
        <v>2362</v>
      </c>
      <c r="GD142" s="85" t="str">
        <f t="shared" si="65"/>
        <v>№2/168 від 20.02.2019</v>
      </c>
      <c r="GE142" s="85" t="s">
        <v>2496</v>
      </c>
      <c r="GF142" s="431">
        <v>1</v>
      </c>
      <c r="GG142" s="431">
        <v>2</v>
      </c>
    </row>
    <row r="143" spans="1:189" ht="15" hidden="1" customHeight="1" x14ac:dyDescent="0.25">
      <c r="A143" s="66" t="s">
        <v>228</v>
      </c>
      <c r="B143" s="155">
        <v>2</v>
      </c>
      <c r="C143" s="141">
        <f t="shared" si="49"/>
        <v>422.9</v>
      </c>
      <c r="D143" s="168">
        <v>422.9</v>
      </c>
      <c r="E143" s="168">
        <v>0</v>
      </c>
      <c r="F143" s="234"/>
      <c r="G143" s="235">
        <v>0</v>
      </c>
      <c r="H143" s="162">
        <f t="shared" si="46"/>
        <v>656.35239464215613</v>
      </c>
      <c r="I143" s="117">
        <v>97.89</v>
      </c>
      <c r="J143" s="117">
        <v>21.535799999999998</v>
      </c>
      <c r="K143" s="117">
        <v>6.2982516672325</v>
      </c>
      <c r="L143" s="117">
        <v>55.686684300000003</v>
      </c>
      <c r="M143" s="117">
        <v>19.013659236725701</v>
      </c>
      <c r="N143" s="117">
        <v>200.424395203958</v>
      </c>
      <c r="O143" s="117">
        <v>17.53</v>
      </c>
      <c r="P143" s="117">
        <v>3.8565999999999998</v>
      </c>
      <c r="Q143" s="117">
        <v>0.60248535385500002</v>
      </c>
      <c r="R143" s="117">
        <v>9.9722910999999996</v>
      </c>
      <c r="S143" s="117">
        <v>3.3498718661285398</v>
      </c>
      <c r="T143" s="117">
        <v>35.311248319983498</v>
      </c>
      <c r="U143" s="117">
        <v>0</v>
      </c>
      <c r="V143" s="117">
        <v>0</v>
      </c>
      <c r="W143" s="117">
        <v>0</v>
      </c>
      <c r="X143" s="117">
        <v>0</v>
      </c>
      <c r="Y143" s="117">
        <v>0</v>
      </c>
      <c r="Z143" s="117">
        <v>52.94</v>
      </c>
      <c r="AA143" s="117">
        <v>0</v>
      </c>
      <c r="AB143" s="117">
        <v>0</v>
      </c>
      <c r="AC143" s="117">
        <v>0</v>
      </c>
      <c r="AD143" s="117">
        <v>0</v>
      </c>
      <c r="AE143" s="117">
        <v>0</v>
      </c>
      <c r="AF143" s="117">
        <v>0</v>
      </c>
      <c r="AG143" s="117">
        <v>0</v>
      </c>
      <c r="AH143" s="117">
        <v>0</v>
      </c>
      <c r="AI143" s="117">
        <v>0</v>
      </c>
      <c r="AJ143" s="117">
        <v>0</v>
      </c>
      <c r="AK143" s="117">
        <v>0</v>
      </c>
      <c r="AL143" s="117">
        <v>0</v>
      </c>
      <c r="AM143" s="117">
        <v>31.62</v>
      </c>
      <c r="AN143" s="117">
        <v>6.9564000000000004</v>
      </c>
      <c r="AO143" s="117">
        <v>9.8205802422141009</v>
      </c>
      <c r="AP143" s="117">
        <v>17.987669400000001</v>
      </c>
      <c r="AQ143" s="117">
        <v>6.9577751290004599</v>
      </c>
      <c r="AR143" s="117">
        <v>73.342424771214596</v>
      </c>
      <c r="AS143" s="117">
        <v>0</v>
      </c>
      <c r="AT143" s="117">
        <v>0</v>
      </c>
      <c r="AU143" s="117">
        <v>0</v>
      </c>
      <c r="AV143" s="117">
        <v>0</v>
      </c>
      <c r="AW143" s="117">
        <v>0</v>
      </c>
      <c r="AX143" s="117">
        <v>65.67</v>
      </c>
      <c r="AY143" s="117">
        <v>107.48</v>
      </c>
      <c r="AZ143" s="117">
        <v>23.645600000000002</v>
      </c>
      <c r="BA143" s="117">
        <v>10.5530597489395</v>
      </c>
      <c r="BB143" s="117">
        <v>61.142147600000001</v>
      </c>
      <c r="BC143" s="117">
        <v>21.257648818242401</v>
      </c>
      <c r="BD143" s="117">
        <f t="shared" si="47"/>
        <v>228.66432634700001</v>
      </c>
      <c r="BE143" s="117">
        <v>0</v>
      </c>
      <c r="BF143" s="117">
        <v>0</v>
      </c>
      <c r="BG143" s="117">
        <v>0</v>
      </c>
      <c r="BH143" s="117">
        <v>0</v>
      </c>
      <c r="BI143" s="117">
        <v>0</v>
      </c>
      <c r="BJ143" s="117">
        <v>0</v>
      </c>
      <c r="BK143" s="117">
        <v>0</v>
      </c>
      <c r="BL143" s="117">
        <v>26.84</v>
      </c>
      <c r="BM143" s="117">
        <v>5.9047999999999998</v>
      </c>
      <c r="BN143" s="117">
        <v>0.67756606916666595</v>
      </c>
      <c r="BO143" s="117">
        <v>15.268470799999999</v>
      </c>
      <c r="BP143" s="117">
        <v>5.1032866122573601</v>
      </c>
      <c r="BQ143" s="117">
        <v>53.794123481424101</v>
      </c>
      <c r="BR143" s="117">
        <v>161.7057455555549</v>
      </c>
      <c r="BS143" s="117">
        <v>35.5752640222222</v>
      </c>
      <c r="BT143" s="117">
        <v>175.61437049916699</v>
      </c>
      <c r="BU143" s="117">
        <v>63.79</v>
      </c>
      <c r="BV143" s="117">
        <v>91.989547474188697</v>
      </c>
      <c r="BW143" s="117">
        <v>55.410419156634298</v>
      </c>
      <c r="BX143" s="117">
        <v>584.08534670776703</v>
      </c>
      <c r="BY143" s="117">
        <v>87.409564234994093</v>
      </c>
      <c r="BZ143" s="117">
        <v>10.37</v>
      </c>
      <c r="CA143" s="117">
        <v>2.2814000000000001</v>
      </c>
      <c r="CB143" s="117">
        <v>6.0737225476462502</v>
      </c>
      <c r="CC143" s="117">
        <v>0</v>
      </c>
      <c r="CD143" s="117">
        <v>5.8991819000000003</v>
      </c>
      <c r="CE143" s="117">
        <v>2.5808733491578</v>
      </c>
      <c r="CF143" s="117">
        <v>27.205177796804001</v>
      </c>
      <c r="CG143" s="117">
        <v>9.59</v>
      </c>
      <c r="CH143" s="117">
        <v>2.1097999999999999</v>
      </c>
      <c r="CI143" s="117">
        <v>13.4529771367575</v>
      </c>
      <c r="CJ143" s="117">
        <v>0</v>
      </c>
      <c r="CK143" s="117">
        <v>5.4554632999999999</v>
      </c>
      <c r="CL143" s="117">
        <v>3.2080496801765501</v>
      </c>
      <c r="CM143" s="117">
        <v>33.816290116933999</v>
      </c>
      <c r="CN143" s="117">
        <v>6.52</v>
      </c>
      <c r="CO143" s="117">
        <v>1.4343999999999999</v>
      </c>
      <c r="CP143" s="117">
        <v>6.9874348922558296</v>
      </c>
      <c r="CQ143" s="117">
        <v>0</v>
      </c>
      <c r="CR143" s="117">
        <v>3.7090323999999999</v>
      </c>
      <c r="CS143" s="117">
        <v>1.95479740090133</v>
      </c>
      <c r="CT143" s="117">
        <v>20.605664693157198</v>
      </c>
      <c r="CU143" s="117">
        <v>0</v>
      </c>
      <c r="CV143" s="117">
        <v>0</v>
      </c>
      <c r="CW143" s="117">
        <v>0</v>
      </c>
      <c r="CX143" s="117">
        <v>0</v>
      </c>
      <c r="CY143" s="117">
        <v>0</v>
      </c>
      <c r="CZ143" s="117">
        <v>0</v>
      </c>
      <c r="DA143" s="117">
        <v>0</v>
      </c>
      <c r="DB143" s="117">
        <v>0</v>
      </c>
      <c r="DC143" s="117">
        <v>0</v>
      </c>
      <c r="DD143" s="117">
        <v>0</v>
      </c>
      <c r="DE143" s="117">
        <v>0</v>
      </c>
      <c r="DF143" s="117">
        <v>0</v>
      </c>
      <c r="DG143" s="117">
        <v>0</v>
      </c>
      <c r="DH143" s="117">
        <v>0</v>
      </c>
      <c r="DI143" s="117">
        <v>1.99</v>
      </c>
      <c r="DJ143" s="117">
        <v>0.43780000000000002</v>
      </c>
      <c r="DK143" s="117">
        <v>1.6740184405879099</v>
      </c>
      <c r="DL143" s="117">
        <v>0</v>
      </c>
      <c r="DM143" s="117">
        <v>1.1320513000000001</v>
      </c>
      <c r="DN143" s="117">
        <v>0.54856188751101898</v>
      </c>
      <c r="DO143" s="117">
        <v>5.7824316280989301</v>
      </c>
      <c r="DP143" s="117">
        <v>0</v>
      </c>
      <c r="DQ143" s="117">
        <v>0</v>
      </c>
      <c r="DR143" s="117">
        <v>0</v>
      </c>
      <c r="DS143" s="117">
        <v>0</v>
      </c>
      <c r="DT143" s="117">
        <v>0</v>
      </c>
      <c r="DU143" s="117">
        <v>0</v>
      </c>
      <c r="DV143" s="117">
        <v>0</v>
      </c>
      <c r="DW143" s="433">
        <v>185.46</v>
      </c>
      <c r="DX143" s="433">
        <v>40.799999999999997</v>
      </c>
      <c r="DY143" s="433">
        <v>19.63</v>
      </c>
      <c r="DZ143" s="433">
        <v>0</v>
      </c>
      <c r="EA143" s="433">
        <v>105.5</v>
      </c>
      <c r="EB143" s="433">
        <v>36.86</v>
      </c>
      <c r="EC143" s="433">
        <f>SUBTOTAL(9,DW143:EB143)</f>
        <v>0</v>
      </c>
      <c r="ED143" s="117">
        <v>111.04</v>
      </c>
      <c r="EE143" s="117">
        <v>24.428799999999999</v>
      </c>
      <c r="EF143" s="117">
        <v>4.3898163934666599</v>
      </c>
      <c r="EG143" s="117">
        <v>0</v>
      </c>
      <c r="EH143" s="117">
        <v>63.167324800000003</v>
      </c>
      <c r="EI143" s="117">
        <v>21.2791488964873</v>
      </c>
      <c r="EJ143" s="117">
        <v>224.30509008995401</v>
      </c>
      <c r="EK143" s="433">
        <v>39</v>
      </c>
      <c r="EL143" s="433">
        <v>8.58</v>
      </c>
      <c r="EM143" s="433">
        <v>5.01</v>
      </c>
      <c r="EN143" s="433">
        <v>0</v>
      </c>
      <c r="EO143" s="433">
        <v>22.19</v>
      </c>
      <c r="EP143" s="433">
        <v>7.84</v>
      </c>
      <c r="EQ143" s="433">
        <f>SUBTOTAL(9,EK143:EP143)</f>
        <v>0</v>
      </c>
      <c r="ER143" s="117">
        <v>0</v>
      </c>
      <c r="ES143" s="117">
        <v>0</v>
      </c>
      <c r="ET143" s="117">
        <v>0</v>
      </c>
      <c r="EU143" s="117">
        <v>0</v>
      </c>
      <c r="EV143" s="117">
        <v>0</v>
      </c>
      <c r="EW143" s="117">
        <v>0</v>
      </c>
      <c r="EX143" s="117">
        <v>0</v>
      </c>
      <c r="EY143" s="117">
        <v>56</v>
      </c>
      <c r="EZ143" s="117">
        <v>5.8693600000000004</v>
      </c>
      <c r="FA143" s="117">
        <v>61.87</v>
      </c>
      <c r="FB143" s="117">
        <v>0</v>
      </c>
      <c r="FC143" s="117">
        <v>0</v>
      </c>
      <c r="FD143" s="117">
        <v>0</v>
      </c>
      <c r="FE143" s="171">
        <v>302.84334687500001</v>
      </c>
      <c r="FF143" s="194">
        <f t="shared" si="48"/>
        <v>1970.6598660312952</v>
      </c>
      <c r="FG143" s="195">
        <f t="shared" si="50"/>
        <v>0</v>
      </c>
      <c r="FH143" s="196">
        <f t="shared" si="51"/>
        <v>224.30509008995401</v>
      </c>
      <c r="FI143" s="202">
        <f t="shared" si="52"/>
        <v>2364.7918392375541</v>
      </c>
      <c r="FJ143" s="203">
        <f t="shared" si="53"/>
        <v>0</v>
      </c>
      <c r="FK143" s="204">
        <f t="shared" si="54"/>
        <v>269.16610810794481</v>
      </c>
      <c r="FL143" s="214">
        <v>0.05</v>
      </c>
      <c r="FM143" s="211">
        <f t="shared" si="55"/>
        <v>118.23959196187771</v>
      </c>
      <c r="FN143" s="212">
        <f t="shared" si="56"/>
        <v>0</v>
      </c>
      <c r="FO143" s="213">
        <f t="shared" si="57"/>
        <v>13.45830540539724</v>
      </c>
      <c r="FP143" s="219">
        <f t="shared" si="58"/>
        <v>2483.0314311994316</v>
      </c>
      <c r="FQ143" s="220">
        <f t="shared" si="59"/>
        <v>0</v>
      </c>
      <c r="FR143" s="223">
        <f t="shared" si="60"/>
        <v>282.62441351334206</v>
      </c>
      <c r="FS143" s="228">
        <f t="shared" si="61"/>
        <v>5.8714387117508435</v>
      </c>
      <c r="FT143" s="229"/>
      <c r="FU143" s="244">
        <f t="shared" si="62"/>
        <v>5.2031378994705362</v>
      </c>
      <c r="FV143" s="245">
        <f t="shared" si="63"/>
        <v>2483.0314311994316</v>
      </c>
      <c r="FW143" s="252">
        <v>4.859</v>
      </c>
      <c r="FX143" s="257"/>
      <c r="FY143" s="261">
        <f t="shared" si="64"/>
        <v>1.208363595750328</v>
      </c>
      <c r="FZ143" s="253"/>
      <c r="GA143" s="92"/>
      <c r="GB143" s="68" t="s">
        <v>1232</v>
      </c>
      <c r="GC143" s="85" t="s">
        <v>2362</v>
      </c>
      <c r="GD143" s="85" t="str">
        <f t="shared" si="65"/>
        <v>№2/169 від 20.02.2019</v>
      </c>
      <c r="GE143" s="85" t="s">
        <v>2497</v>
      </c>
      <c r="GF143" s="431">
        <v>1</v>
      </c>
      <c r="GG143" s="431">
        <v>2</v>
      </c>
    </row>
    <row r="144" spans="1:189" ht="15" hidden="1" customHeight="1" x14ac:dyDescent="0.25">
      <c r="A144" s="66" t="s">
        <v>229</v>
      </c>
      <c r="B144" s="155">
        <v>2</v>
      </c>
      <c r="C144" s="141">
        <f t="shared" si="49"/>
        <v>339.3</v>
      </c>
      <c r="D144" s="168">
        <v>339.3</v>
      </c>
      <c r="E144" s="168">
        <v>0</v>
      </c>
      <c r="F144" s="234"/>
      <c r="G144" s="235">
        <v>0</v>
      </c>
      <c r="H144" s="162">
        <f t="shared" si="46"/>
        <v>522.77760542440751</v>
      </c>
      <c r="I144" s="117">
        <v>77.040000000000006</v>
      </c>
      <c r="J144" s="117">
        <v>16.948799999999999</v>
      </c>
      <c r="K144" s="117">
        <v>5.254887347975</v>
      </c>
      <c r="L144" s="117">
        <v>43.825744800000002</v>
      </c>
      <c r="M144" s="117">
        <v>14.995107183429299</v>
      </c>
      <c r="N144" s="117">
        <v>158.06453933140401</v>
      </c>
      <c r="O144" s="117">
        <v>14.69</v>
      </c>
      <c r="P144" s="117">
        <v>3.2317999999999998</v>
      </c>
      <c r="Q144" s="117">
        <v>0.50500400081249996</v>
      </c>
      <c r="R144" s="117">
        <v>8.3567003</v>
      </c>
      <c r="S144" s="117">
        <v>2.8071790857681602</v>
      </c>
      <c r="T144" s="117">
        <v>29.5906833865807</v>
      </c>
      <c r="U144" s="117">
        <v>0</v>
      </c>
      <c r="V144" s="117">
        <v>0</v>
      </c>
      <c r="W144" s="117">
        <v>0</v>
      </c>
      <c r="X144" s="117">
        <v>0</v>
      </c>
      <c r="Y144" s="117">
        <v>0</v>
      </c>
      <c r="Z144" s="117">
        <v>42.96</v>
      </c>
      <c r="AA144" s="117">
        <v>0</v>
      </c>
      <c r="AB144" s="117">
        <v>0</v>
      </c>
      <c r="AC144" s="117">
        <v>0</v>
      </c>
      <c r="AD144" s="117">
        <v>0</v>
      </c>
      <c r="AE144" s="117">
        <v>0</v>
      </c>
      <c r="AF144" s="117">
        <v>0</v>
      </c>
      <c r="AG144" s="117">
        <v>0</v>
      </c>
      <c r="AH144" s="117">
        <v>0</v>
      </c>
      <c r="AI144" s="117">
        <v>0</v>
      </c>
      <c r="AJ144" s="117">
        <v>0</v>
      </c>
      <c r="AK144" s="117">
        <v>0</v>
      </c>
      <c r="AL144" s="117">
        <v>0</v>
      </c>
      <c r="AM144" s="117">
        <v>31.51</v>
      </c>
      <c r="AN144" s="117">
        <v>6.9321999999999999</v>
      </c>
      <c r="AO144" s="117">
        <v>9.7807591845889998</v>
      </c>
      <c r="AP144" s="117">
        <v>17.925093700000001</v>
      </c>
      <c r="AQ144" s="117">
        <v>6.9329774228337699</v>
      </c>
      <c r="AR144" s="117">
        <v>73.081030307422793</v>
      </c>
      <c r="AS144" s="117">
        <v>0</v>
      </c>
      <c r="AT144" s="117">
        <v>0</v>
      </c>
      <c r="AU144" s="117">
        <v>0</v>
      </c>
      <c r="AV144" s="117">
        <v>0</v>
      </c>
      <c r="AW144" s="117">
        <v>0</v>
      </c>
      <c r="AX144" s="117">
        <v>35.619999999999997</v>
      </c>
      <c r="AY144" s="117">
        <v>86.23</v>
      </c>
      <c r="AZ144" s="117">
        <v>18.970600000000001</v>
      </c>
      <c r="BA144" s="117">
        <v>8.4669027496220899</v>
      </c>
      <c r="BB144" s="117">
        <v>49.053660100000002</v>
      </c>
      <c r="BC144" s="117">
        <v>17.054805078268899</v>
      </c>
      <c r="BD144" s="117">
        <f t="shared" si="47"/>
        <v>183.46135239900002</v>
      </c>
      <c r="BE144" s="117">
        <v>0</v>
      </c>
      <c r="BF144" s="117">
        <v>0</v>
      </c>
      <c r="BG144" s="117">
        <v>0</v>
      </c>
      <c r="BH144" s="117">
        <v>0</v>
      </c>
      <c r="BI144" s="117">
        <v>0</v>
      </c>
      <c r="BJ144" s="117">
        <v>0</v>
      </c>
      <c r="BK144" s="117">
        <v>0</v>
      </c>
      <c r="BL144" s="117">
        <v>20.16</v>
      </c>
      <c r="BM144" s="117">
        <v>4.4352</v>
      </c>
      <c r="BN144" s="117">
        <v>0.50878876666666695</v>
      </c>
      <c r="BO144" s="117">
        <v>11.4684192</v>
      </c>
      <c r="BP144" s="117">
        <v>3.8331540789863401</v>
      </c>
      <c r="BQ144" s="117">
        <v>40.405562045652999</v>
      </c>
      <c r="BR144" s="117">
        <v>154.65727301587276</v>
      </c>
      <c r="BS144" s="117">
        <v>34.024600063492102</v>
      </c>
      <c r="BT144" s="117">
        <v>182.56506479023801</v>
      </c>
      <c r="BU144" s="117">
        <v>0</v>
      </c>
      <c r="BV144" s="117">
        <v>87.979882900539593</v>
      </c>
      <c r="BW144" s="117">
        <v>48.131563084918596</v>
      </c>
      <c r="BX144" s="117">
        <v>507.35838385506099</v>
      </c>
      <c r="BY144" s="117">
        <v>68.297112243280395</v>
      </c>
      <c r="BZ144" s="117">
        <v>8.3000000000000007</v>
      </c>
      <c r="CA144" s="117">
        <v>1.8260000000000001</v>
      </c>
      <c r="CB144" s="117">
        <v>4.7652272168487499</v>
      </c>
      <c r="CC144" s="117">
        <v>0</v>
      </c>
      <c r="CD144" s="117">
        <v>4.7216209999999998</v>
      </c>
      <c r="CE144" s="117">
        <v>2.0556226216079199</v>
      </c>
      <c r="CF144" s="117">
        <v>21.668470838456699</v>
      </c>
      <c r="CG144" s="117">
        <v>8.0399999999999991</v>
      </c>
      <c r="CH144" s="117">
        <v>1.7687999999999999</v>
      </c>
      <c r="CI144" s="117">
        <v>11.2763810298</v>
      </c>
      <c r="CJ144" s="117">
        <v>0</v>
      </c>
      <c r="CK144" s="117">
        <v>4.5737148000000003</v>
      </c>
      <c r="CL144" s="117">
        <v>2.68930887192134</v>
      </c>
      <c r="CM144" s="117">
        <v>28.348204701721301</v>
      </c>
      <c r="CN144" s="117">
        <v>4.2699999999999996</v>
      </c>
      <c r="CO144" s="117">
        <v>0.93940000000000001</v>
      </c>
      <c r="CP144" s="117">
        <v>5.0018471585363304</v>
      </c>
      <c r="CQ144" s="117">
        <v>0</v>
      </c>
      <c r="CR144" s="117">
        <v>2.4290748999999998</v>
      </c>
      <c r="CS144" s="117">
        <v>1.32483215495519</v>
      </c>
      <c r="CT144" s="117">
        <v>13.9651542134915</v>
      </c>
      <c r="CU144" s="117">
        <v>0</v>
      </c>
      <c r="CV144" s="117">
        <v>0</v>
      </c>
      <c r="CW144" s="117">
        <v>0</v>
      </c>
      <c r="CX144" s="117">
        <v>0</v>
      </c>
      <c r="CY144" s="117">
        <v>0</v>
      </c>
      <c r="CZ144" s="117">
        <v>0</v>
      </c>
      <c r="DA144" s="117">
        <v>0</v>
      </c>
      <c r="DB144" s="117">
        <v>0</v>
      </c>
      <c r="DC144" s="117">
        <v>0</v>
      </c>
      <c r="DD144" s="117">
        <v>0</v>
      </c>
      <c r="DE144" s="117">
        <v>0</v>
      </c>
      <c r="DF144" s="117">
        <v>0</v>
      </c>
      <c r="DG144" s="117">
        <v>0</v>
      </c>
      <c r="DH144" s="117">
        <v>0</v>
      </c>
      <c r="DI144" s="117">
        <v>1.48</v>
      </c>
      <c r="DJ144" s="117">
        <v>0.3256</v>
      </c>
      <c r="DK144" s="117">
        <v>1.2583770257826601</v>
      </c>
      <c r="DL144" s="117">
        <v>0</v>
      </c>
      <c r="DM144" s="117">
        <v>0.8419276</v>
      </c>
      <c r="DN144" s="117">
        <v>0.40937786382828101</v>
      </c>
      <c r="DO144" s="117">
        <v>4.3152824896109401</v>
      </c>
      <c r="DP144" s="117">
        <v>0</v>
      </c>
      <c r="DQ144" s="117">
        <v>0</v>
      </c>
      <c r="DR144" s="117">
        <v>0</v>
      </c>
      <c r="DS144" s="117">
        <v>0</v>
      </c>
      <c r="DT144" s="117">
        <v>0</v>
      </c>
      <c r="DU144" s="117">
        <v>0</v>
      </c>
      <c r="DV144" s="117">
        <v>0</v>
      </c>
      <c r="DW144" s="117">
        <v>159.19</v>
      </c>
      <c r="DX144" s="117">
        <v>35.021799999999999</v>
      </c>
      <c r="DY144" s="117">
        <v>12.4011103797417</v>
      </c>
      <c r="DZ144" s="117">
        <v>0</v>
      </c>
      <c r="EA144" s="117">
        <v>90.558415299999993</v>
      </c>
      <c r="EB144" s="117">
        <v>31.1465266444938</v>
      </c>
      <c r="EC144" s="117">
        <v>328.31785232423601</v>
      </c>
      <c r="ED144" s="117">
        <v>99.28</v>
      </c>
      <c r="EE144" s="117">
        <v>21.8416</v>
      </c>
      <c r="EF144" s="117">
        <v>3.9409406744833402</v>
      </c>
      <c r="EG144" s="117">
        <v>0</v>
      </c>
      <c r="EH144" s="117">
        <v>56.477413599999998</v>
      </c>
      <c r="EI144" s="117">
        <v>19.027202607508599</v>
      </c>
      <c r="EJ144" s="117">
        <v>200.56715688199199</v>
      </c>
      <c r="EK144" s="117">
        <v>26.1</v>
      </c>
      <c r="EL144" s="117">
        <v>5.742</v>
      </c>
      <c r="EM144" s="117">
        <v>2.7675683933999999</v>
      </c>
      <c r="EN144" s="117">
        <v>0</v>
      </c>
      <c r="EO144" s="117">
        <v>14.847507</v>
      </c>
      <c r="EP144" s="117">
        <v>5.18359607198225</v>
      </c>
      <c r="EQ144" s="117">
        <v>54.640671465382198</v>
      </c>
      <c r="ER144" s="117">
        <v>0</v>
      </c>
      <c r="ES144" s="117">
        <v>0</v>
      </c>
      <c r="ET144" s="117">
        <v>0</v>
      </c>
      <c r="EU144" s="117">
        <v>0</v>
      </c>
      <c r="EV144" s="117">
        <v>0</v>
      </c>
      <c r="EW144" s="117">
        <v>0</v>
      </c>
      <c r="EX144" s="117">
        <v>0</v>
      </c>
      <c r="EY144" s="117">
        <v>1.4</v>
      </c>
      <c r="EZ144" s="117">
        <v>0.146734</v>
      </c>
      <c r="FA144" s="117">
        <v>1.55</v>
      </c>
      <c r="FB144" s="117">
        <v>0</v>
      </c>
      <c r="FC144" s="117">
        <v>0</v>
      </c>
      <c r="FD144" s="117">
        <v>0</v>
      </c>
      <c r="FE144" s="171">
        <v>58.401710416666674</v>
      </c>
      <c r="FF144" s="194">
        <f t="shared" si="48"/>
        <v>1782.3160546566787</v>
      </c>
      <c r="FG144" s="195">
        <f t="shared" si="50"/>
        <v>0</v>
      </c>
      <c r="FH144" s="196">
        <f t="shared" si="51"/>
        <v>200.56715688199199</v>
      </c>
      <c r="FI144" s="202">
        <f t="shared" si="52"/>
        <v>2138.7792655880144</v>
      </c>
      <c r="FJ144" s="203">
        <f t="shared" si="53"/>
        <v>0</v>
      </c>
      <c r="FK144" s="204">
        <f t="shared" si="54"/>
        <v>240.68058825839037</v>
      </c>
      <c r="FL144" s="214">
        <v>0.05</v>
      </c>
      <c r="FM144" s="211">
        <f t="shared" si="55"/>
        <v>106.93896327940072</v>
      </c>
      <c r="FN144" s="212">
        <f t="shared" si="56"/>
        <v>0</v>
      </c>
      <c r="FO144" s="213">
        <f t="shared" si="57"/>
        <v>12.034029412919519</v>
      </c>
      <c r="FP144" s="219">
        <f t="shared" si="58"/>
        <v>2245.7182288674153</v>
      </c>
      <c r="FQ144" s="220">
        <f t="shared" si="59"/>
        <v>0</v>
      </c>
      <c r="FR144" s="223">
        <f t="shared" si="60"/>
        <v>252.7146176713099</v>
      </c>
      <c r="FS144" s="228">
        <f t="shared" si="61"/>
        <v>6.6186803090698945</v>
      </c>
      <c r="FT144" s="229"/>
      <c r="FU144" s="244">
        <f t="shared" si="62"/>
        <v>5.8738685859006932</v>
      </c>
      <c r="FV144" s="245">
        <f t="shared" si="63"/>
        <v>2245.7182288674153</v>
      </c>
      <c r="FW144" s="252">
        <v>4.2781000000000002</v>
      </c>
      <c r="FX144" s="257"/>
      <c r="FY144" s="261">
        <f t="shared" si="64"/>
        <v>1.547107432988919</v>
      </c>
      <c r="FZ144" s="253"/>
      <c r="GA144" s="92"/>
      <c r="GB144" s="68" t="s">
        <v>1234</v>
      </c>
      <c r="GC144" s="85" t="s">
        <v>2362</v>
      </c>
      <c r="GD144" s="85" t="str">
        <f t="shared" si="65"/>
        <v>№2/171 від 20.02.2019</v>
      </c>
      <c r="GE144" s="85" t="s">
        <v>2498</v>
      </c>
      <c r="GF144" s="431">
        <v>1</v>
      </c>
      <c r="GG144" s="431">
        <v>2</v>
      </c>
    </row>
    <row r="145" spans="1:189" ht="15" hidden="1" customHeight="1" x14ac:dyDescent="0.25">
      <c r="A145" s="66" t="s">
        <v>230</v>
      </c>
      <c r="B145" s="155">
        <v>2</v>
      </c>
      <c r="C145" s="141">
        <f t="shared" si="49"/>
        <v>373.83</v>
      </c>
      <c r="D145" s="168">
        <v>373.83</v>
      </c>
      <c r="E145" s="168">
        <v>0</v>
      </c>
      <c r="F145" s="234"/>
      <c r="G145" s="235">
        <v>0</v>
      </c>
      <c r="H145" s="162">
        <f t="shared" si="46"/>
        <v>631.43772422225516</v>
      </c>
      <c r="I145" s="117">
        <v>86.8</v>
      </c>
      <c r="J145" s="117">
        <v>19.096</v>
      </c>
      <c r="K145" s="117">
        <v>4.0071669293858303</v>
      </c>
      <c r="L145" s="117">
        <v>49.377915999999999</v>
      </c>
      <c r="M145" s="117">
        <v>16.694250301828902</v>
      </c>
      <c r="N145" s="117">
        <v>175.97533323121499</v>
      </c>
      <c r="O145" s="117">
        <v>15.07</v>
      </c>
      <c r="P145" s="117">
        <v>3.3153999999999999</v>
      </c>
      <c r="Q145" s="117">
        <v>0.51794530116000004</v>
      </c>
      <c r="R145" s="117">
        <v>8.5728708999999998</v>
      </c>
      <c r="S145" s="117">
        <v>2.8797822200435799</v>
      </c>
      <c r="T145" s="117">
        <v>30.355998421203601</v>
      </c>
      <c r="U145" s="117">
        <v>0</v>
      </c>
      <c r="V145" s="117">
        <v>0</v>
      </c>
      <c r="W145" s="117">
        <v>0</v>
      </c>
      <c r="X145" s="117">
        <v>0</v>
      </c>
      <c r="Y145" s="117">
        <v>0</v>
      </c>
      <c r="Z145" s="117">
        <v>61.83</v>
      </c>
      <c r="AA145" s="117">
        <v>0</v>
      </c>
      <c r="AB145" s="117">
        <v>0</v>
      </c>
      <c r="AC145" s="117">
        <v>0</v>
      </c>
      <c r="AD145" s="117">
        <v>0</v>
      </c>
      <c r="AE145" s="117">
        <v>0</v>
      </c>
      <c r="AF145" s="117">
        <v>0</v>
      </c>
      <c r="AG145" s="117">
        <v>0</v>
      </c>
      <c r="AH145" s="117">
        <v>0</v>
      </c>
      <c r="AI145" s="117">
        <v>0</v>
      </c>
      <c r="AJ145" s="117">
        <v>0</v>
      </c>
      <c r="AK145" s="117">
        <v>0</v>
      </c>
      <c r="AL145" s="117">
        <v>0</v>
      </c>
      <c r="AM145" s="117">
        <v>40.19</v>
      </c>
      <c r="AN145" s="117">
        <v>8.8417999999999992</v>
      </c>
      <c r="AO145" s="117">
        <v>15.065499413151199</v>
      </c>
      <c r="AP145" s="117">
        <v>22.862885299999999</v>
      </c>
      <c r="AQ145" s="117">
        <v>9.1142969597853796</v>
      </c>
      <c r="AR145" s="117">
        <v>96.074481672936599</v>
      </c>
      <c r="AS145" s="117">
        <v>0</v>
      </c>
      <c r="AT145" s="117">
        <v>0</v>
      </c>
      <c r="AU145" s="117">
        <v>0</v>
      </c>
      <c r="AV145" s="117">
        <v>0</v>
      </c>
      <c r="AW145" s="117">
        <v>0</v>
      </c>
      <c r="AX145" s="117">
        <v>65.069999999999993</v>
      </c>
      <c r="AY145" s="117">
        <v>95.01</v>
      </c>
      <c r="AZ145" s="117">
        <v>20.902200000000001</v>
      </c>
      <c r="BA145" s="117">
        <v>9.3285654432396807</v>
      </c>
      <c r="BB145" s="117">
        <v>54.048338700000002</v>
      </c>
      <c r="BC145" s="117">
        <v>18.791291005253001</v>
      </c>
      <c r="BD145" s="117">
        <f t="shared" si="47"/>
        <v>202.1319108969</v>
      </c>
      <c r="BE145" s="117">
        <v>0</v>
      </c>
      <c r="BF145" s="117">
        <v>0</v>
      </c>
      <c r="BG145" s="117">
        <v>0</v>
      </c>
      <c r="BH145" s="117">
        <v>0</v>
      </c>
      <c r="BI145" s="117">
        <v>0</v>
      </c>
      <c r="BJ145" s="117">
        <v>0</v>
      </c>
      <c r="BK145" s="117">
        <v>0</v>
      </c>
      <c r="BL145" s="117">
        <v>4.29</v>
      </c>
      <c r="BM145" s="117">
        <v>0.94379999999999997</v>
      </c>
      <c r="BN145" s="117">
        <v>0.110951680833333</v>
      </c>
      <c r="BO145" s="117">
        <v>2.4404523</v>
      </c>
      <c r="BP145" s="117">
        <v>0.81596722923114096</v>
      </c>
      <c r="BQ145" s="117">
        <v>8.6011712100644697</v>
      </c>
      <c r="BR145" s="117">
        <v>147.01203015873003</v>
      </c>
      <c r="BS145" s="117">
        <v>32.342646634920698</v>
      </c>
      <c r="BT145" s="117">
        <v>152.55615929988099</v>
      </c>
      <c r="BU145" s="117">
        <v>56.39</v>
      </c>
      <c r="BV145" s="117">
        <v>83.630733596396894</v>
      </c>
      <c r="BW145" s="117">
        <v>49.463147819201403</v>
      </c>
      <c r="BX145" s="117">
        <v>521.39471750913003</v>
      </c>
      <c r="BY145" s="117">
        <v>94.255188883159505</v>
      </c>
      <c r="BZ145" s="117">
        <v>8.25</v>
      </c>
      <c r="CA145" s="117">
        <v>1.8149999999999999</v>
      </c>
      <c r="CB145" s="117">
        <v>6.7412360521262098</v>
      </c>
      <c r="CC145" s="117">
        <v>0</v>
      </c>
      <c r="CD145" s="117">
        <v>4.6931775</v>
      </c>
      <c r="CE145" s="117">
        <v>2.2533535343983502</v>
      </c>
      <c r="CF145" s="117">
        <v>23.752767086524599</v>
      </c>
      <c r="CG145" s="117">
        <v>8.25</v>
      </c>
      <c r="CH145" s="117">
        <v>1.8149999999999999</v>
      </c>
      <c r="CI145" s="117">
        <v>11.564838065235</v>
      </c>
      <c r="CJ145" s="117">
        <v>0</v>
      </c>
      <c r="CK145" s="117">
        <v>4.6931775</v>
      </c>
      <c r="CL145" s="117">
        <v>2.7589152613922798</v>
      </c>
      <c r="CM145" s="117">
        <v>29.0819308266273</v>
      </c>
      <c r="CN145" s="117">
        <v>6.26</v>
      </c>
      <c r="CO145" s="117">
        <v>1.3772</v>
      </c>
      <c r="CP145" s="117">
        <v>3.57041995584667</v>
      </c>
      <c r="CQ145" s="117">
        <v>0</v>
      </c>
      <c r="CR145" s="117">
        <v>3.5611261999999999</v>
      </c>
      <c r="CS145" s="117">
        <v>1.5479122845942901</v>
      </c>
      <c r="CT145" s="117">
        <v>16.316658440441</v>
      </c>
      <c r="CU145" s="117">
        <v>0</v>
      </c>
      <c r="CV145" s="117">
        <v>0</v>
      </c>
      <c r="CW145" s="117">
        <v>0</v>
      </c>
      <c r="CX145" s="117">
        <v>0</v>
      </c>
      <c r="CY145" s="117">
        <v>0</v>
      </c>
      <c r="CZ145" s="117">
        <v>0</v>
      </c>
      <c r="DA145" s="117">
        <v>0</v>
      </c>
      <c r="DB145" s="117">
        <v>0</v>
      </c>
      <c r="DC145" s="117">
        <v>0</v>
      </c>
      <c r="DD145" s="117">
        <v>0</v>
      </c>
      <c r="DE145" s="117">
        <v>0</v>
      </c>
      <c r="DF145" s="117">
        <v>0</v>
      </c>
      <c r="DG145" s="117">
        <v>0</v>
      </c>
      <c r="DH145" s="117">
        <v>0</v>
      </c>
      <c r="DI145" s="117">
        <v>5.81</v>
      </c>
      <c r="DJ145" s="117">
        <v>1.2782</v>
      </c>
      <c r="DK145" s="117">
        <v>4.8468745054301996</v>
      </c>
      <c r="DL145" s="117">
        <v>0</v>
      </c>
      <c r="DM145" s="117">
        <v>3.3051347</v>
      </c>
      <c r="DN145" s="117">
        <v>1.59732632682114</v>
      </c>
      <c r="DO145" s="117">
        <v>16.837535532251302</v>
      </c>
      <c r="DP145" s="117">
        <v>3.6</v>
      </c>
      <c r="DQ145" s="117">
        <v>0.79200000000000004</v>
      </c>
      <c r="DR145" s="117">
        <v>1.04216627691213</v>
      </c>
      <c r="DS145" s="117">
        <v>0</v>
      </c>
      <c r="DT145" s="117">
        <v>2.0479319999999999</v>
      </c>
      <c r="DU145" s="117">
        <v>0.78419872040315997</v>
      </c>
      <c r="DV145" s="117">
        <v>8.2662969973152904</v>
      </c>
      <c r="DW145" s="117">
        <v>0</v>
      </c>
      <c r="DX145" s="117">
        <v>0</v>
      </c>
      <c r="DY145" s="117">
        <v>0</v>
      </c>
      <c r="DZ145" s="117">
        <v>0</v>
      </c>
      <c r="EA145" s="117">
        <v>0</v>
      </c>
      <c r="EB145" s="117">
        <v>0</v>
      </c>
      <c r="EC145" s="117">
        <v>0</v>
      </c>
      <c r="ED145" s="117">
        <v>0</v>
      </c>
      <c r="EE145" s="117">
        <v>0</v>
      </c>
      <c r="EF145" s="117">
        <v>0</v>
      </c>
      <c r="EG145" s="117">
        <v>0</v>
      </c>
      <c r="EH145" s="117">
        <v>0</v>
      </c>
      <c r="EI145" s="117">
        <v>0</v>
      </c>
      <c r="EJ145" s="117">
        <v>0</v>
      </c>
      <c r="EK145" s="117">
        <v>0</v>
      </c>
      <c r="EL145" s="117">
        <v>0</v>
      </c>
      <c r="EM145" s="117">
        <v>0</v>
      </c>
      <c r="EN145" s="117">
        <v>0</v>
      </c>
      <c r="EO145" s="117">
        <v>0</v>
      </c>
      <c r="EP145" s="117">
        <v>0</v>
      </c>
      <c r="EQ145" s="117">
        <v>0</v>
      </c>
      <c r="ER145" s="117">
        <v>30</v>
      </c>
      <c r="ES145" s="117">
        <v>6.6</v>
      </c>
      <c r="ET145" s="117">
        <v>0.69174599999999997</v>
      </c>
      <c r="EU145" s="117">
        <v>7.2917459999999998</v>
      </c>
      <c r="EV145" s="117">
        <v>0.78900000000000003</v>
      </c>
      <c r="EW145" s="117">
        <v>8.2695089999999999E-2</v>
      </c>
      <c r="EX145" s="117">
        <v>0.87169509000000001</v>
      </c>
      <c r="EY145" s="117">
        <v>96.6</v>
      </c>
      <c r="EZ145" s="117">
        <v>10.124646</v>
      </c>
      <c r="FA145" s="117">
        <v>106.72</v>
      </c>
      <c r="FB145" s="117">
        <v>0</v>
      </c>
      <c r="FC145" s="117">
        <v>0</v>
      </c>
      <c r="FD145" s="117">
        <v>0</v>
      </c>
      <c r="FE145" s="171">
        <v>0</v>
      </c>
      <c r="FF145" s="194">
        <f t="shared" si="48"/>
        <v>1370.5722429146092</v>
      </c>
      <c r="FG145" s="195">
        <f t="shared" si="50"/>
        <v>0</v>
      </c>
      <c r="FH145" s="196">
        <f t="shared" si="51"/>
        <v>0</v>
      </c>
      <c r="FI145" s="202">
        <f t="shared" si="52"/>
        <v>1644.686691497531</v>
      </c>
      <c r="FJ145" s="203">
        <f t="shared" si="53"/>
        <v>0</v>
      </c>
      <c r="FK145" s="204">
        <f t="shared" si="54"/>
        <v>0</v>
      </c>
      <c r="FL145" s="214">
        <v>0.05</v>
      </c>
      <c r="FM145" s="211">
        <f t="shared" si="55"/>
        <v>82.234334574876556</v>
      </c>
      <c r="FN145" s="212">
        <f t="shared" si="56"/>
        <v>0</v>
      </c>
      <c r="FO145" s="213">
        <f t="shared" si="57"/>
        <v>0</v>
      </c>
      <c r="FP145" s="219">
        <f t="shared" si="58"/>
        <v>1726.9210260724076</v>
      </c>
      <c r="FQ145" s="220">
        <f t="shared" si="59"/>
        <v>0</v>
      </c>
      <c r="FR145" s="223">
        <f t="shared" si="60"/>
        <v>0</v>
      </c>
      <c r="FS145" s="228">
        <f t="shared" si="61"/>
        <v>4.6195356875382059</v>
      </c>
      <c r="FT145" s="229"/>
      <c r="FU145" s="244">
        <f t="shared" si="62"/>
        <v>4.6195356875382059</v>
      </c>
      <c r="FV145" s="245">
        <f t="shared" si="63"/>
        <v>1726.9210260724074</v>
      </c>
      <c r="FW145" s="252">
        <v>2.9371</v>
      </c>
      <c r="FX145" s="257"/>
      <c r="FY145" s="261">
        <f t="shared" si="64"/>
        <v>1.5728220651452813</v>
      </c>
      <c r="FZ145" s="253"/>
      <c r="GA145" s="92"/>
      <c r="GB145" s="68" t="s">
        <v>1268</v>
      </c>
      <c r="GC145" s="85" t="s">
        <v>2362</v>
      </c>
      <c r="GD145" s="85" t="str">
        <f t="shared" si="65"/>
        <v>№2/206 від 20.02.2019</v>
      </c>
      <c r="GE145" s="85" t="s">
        <v>2499</v>
      </c>
      <c r="GF145" s="431">
        <v>1</v>
      </c>
      <c r="GG145" s="431">
        <v>3</v>
      </c>
    </row>
    <row r="146" spans="1:189" ht="15" hidden="1" customHeight="1" x14ac:dyDescent="0.25">
      <c r="A146" s="66" t="s">
        <v>231</v>
      </c>
      <c r="B146" s="155">
        <v>2</v>
      </c>
      <c r="C146" s="141">
        <f t="shared" si="49"/>
        <v>393</v>
      </c>
      <c r="D146" s="168">
        <v>393</v>
      </c>
      <c r="E146" s="168">
        <v>0</v>
      </c>
      <c r="F146" s="234"/>
      <c r="G146" s="235">
        <v>0</v>
      </c>
      <c r="H146" s="162">
        <f t="shared" si="46"/>
        <v>500.06928118114649</v>
      </c>
      <c r="I146" s="117">
        <v>70.489999999999995</v>
      </c>
      <c r="J146" s="117">
        <v>15.5078</v>
      </c>
      <c r="K146" s="117">
        <v>3.77992465899333</v>
      </c>
      <c r="L146" s="117">
        <v>40.099646300000003</v>
      </c>
      <c r="M146" s="117">
        <v>13.612447250212099</v>
      </c>
      <c r="N146" s="117">
        <v>143.489818209205</v>
      </c>
      <c r="O146" s="117">
        <v>11.89</v>
      </c>
      <c r="P146" s="117">
        <v>2.6158000000000001</v>
      </c>
      <c r="Q146" s="117">
        <v>0.4087324577175</v>
      </c>
      <c r="R146" s="117">
        <v>6.7638642999999998</v>
      </c>
      <c r="S146" s="117">
        <v>2.2721127641763701</v>
      </c>
      <c r="T146" s="117">
        <v>23.950509521893899</v>
      </c>
      <c r="U146" s="117">
        <v>0</v>
      </c>
      <c r="V146" s="117">
        <v>0</v>
      </c>
      <c r="W146" s="117">
        <v>0</v>
      </c>
      <c r="X146" s="117">
        <v>0</v>
      </c>
      <c r="Y146" s="117">
        <v>0</v>
      </c>
      <c r="Z146" s="117">
        <v>53.71</v>
      </c>
      <c r="AA146" s="117">
        <v>0</v>
      </c>
      <c r="AB146" s="117">
        <v>0</v>
      </c>
      <c r="AC146" s="117">
        <v>0</v>
      </c>
      <c r="AD146" s="117">
        <v>0</v>
      </c>
      <c r="AE146" s="117">
        <v>0</v>
      </c>
      <c r="AF146" s="117">
        <v>10.96</v>
      </c>
      <c r="AG146" s="117">
        <v>0</v>
      </c>
      <c r="AH146" s="117">
        <v>0</v>
      </c>
      <c r="AI146" s="117">
        <v>0</v>
      </c>
      <c r="AJ146" s="117">
        <v>0</v>
      </c>
      <c r="AK146" s="117">
        <v>0</v>
      </c>
      <c r="AL146" s="117">
        <v>0</v>
      </c>
      <c r="AM146" s="117">
        <v>18.05</v>
      </c>
      <c r="AN146" s="117">
        <v>3.9710000000000001</v>
      </c>
      <c r="AO146" s="117">
        <v>8.3076683069601494</v>
      </c>
      <c r="AP146" s="117">
        <v>10.2681035</v>
      </c>
      <c r="AQ146" s="117">
        <v>4.2549476530874903</v>
      </c>
      <c r="AR146" s="117">
        <v>44.851719460047597</v>
      </c>
      <c r="AS146" s="117">
        <v>0</v>
      </c>
      <c r="AT146" s="117">
        <v>0</v>
      </c>
      <c r="AU146" s="117">
        <v>0</v>
      </c>
      <c r="AV146" s="117">
        <v>0</v>
      </c>
      <c r="AW146" s="117">
        <v>0</v>
      </c>
      <c r="AX146" s="117">
        <v>10.61</v>
      </c>
      <c r="AY146" s="117">
        <v>99.88</v>
      </c>
      <c r="AZ146" s="117">
        <v>21.973600000000001</v>
      </c>
      <c r="BA146" s="117">
        <v>9.8069342192793307</v>
      </c>
      <c r="BB146" s="117">
        <v>56.818735599999997</v>
      </c>
      <c r="BC146" s="117">
        <v>19.7545122697586</v>
      </c>
      <c r="BD146" s="117">
        <f t="shared" si="47"/>
        <v>212.49723399000001</v>
      </c>
      <c r="BE146" s="117">
        <v>0</v>
      </c>
      <c r="BF146" s="117">
        <v>0</v>
      </c>
      <c r="BG146" s="117">
        <v>0</v>
      </c>
      <c r="BH146" s="117">
        <v>0</v>
      </c>
      <c r="BI146" s="117">
        <v>0</v>
      </c>
      <c r="BJ146" s="117">
        <v>0</v>
      </c>
      <c r="BK146" s="117">
        <v>0</v>
      </c>
      <c r="BL146" s="117">
        <v>18.14</v>
      </c>
      <c r="BM146" s="117">
        <v>3.9908000000000001</v>
      </c>
      <c r="BN146" s="117">
        <v>0.46748191166666703</v>
      </c>
      <c r="BO146" s="117">
        <v>10.3193018</v>
      </c>
      <c r="BP146" s="117">
        <v>3.4500919488197899</v>
      </c>
      <c r="BQ146" s="117">
        <v>36.367675660486498</v>
      </c>
      <c r="BR146" s="117">
        <v>127.8933395238099</v>
      </c>
      <c r="BS146" s="117">
        <v>28.136534695238101</v>
      </c>
      <c r="BT146" s="117">
        <v>122.23037804619</v>
      </c>
      <c r="BU146" s="117">
        <v>59.28</v>
      </c>
      <c r="BV146" s="117">
        <v>72.754684054909504</v>
      </c>
      <c r="BW146" s="117">
        <v>43.003012275714603</v>
      </c>
      <c r="BX146" s="117">
        <v>453.29794859586201</v>
      </c>
      <c r="BY146" s="117">
        <v>73.835770963191294</v>
      </c>
      <c r="BZ146" s="117">
        <v>7.42</v>
      </c>
      <c r="CA146" s="117">
        <v>1.6324000000000001</v>
      </c>
      <c r="CB146" s="117">
        <v>6.0604326791533998</v>
      </c>
      <c r="CC146" s="117">
        <v>0</v>
      </c>
      <c r="CD146" s="117">
        <v>4.2210153999999998</v>
      </c>
      <c r="CE146" s="117">
        <v>2.0263806171760699</v>
      </c>
      <c r="CF146" s="117">
        <v>21.3602286963295</v>
      </c>
      <c r="CG146" s="117">
        <v>6.51</v>
      </c>
      <c r="CH146" s="117">
        <v>1.4321999999999999</v>
      </c>
      <c r="CI146" s="117">
        <v>9.1259749616025001</v>
      </c>
      <c r="CJ146" s="117">
        <v>0</v>
      </c>
      <c r="CK146" s="117">
        <v>3.7033437</v>
      </c>
      <c r="CL146" s="117">
        <v>2.1770628709225601</v>
      </c>
      <c r="CM146" s="117">
        <v>22.9485815325251</v>
      </c>
      <c r="CN146" s="117">
        <v>3.38</v>
      </c>
      <c r="CO146" s="117">
        <v>0.74360000000000004</v>
      </c>
      <c r="CP146" s="117">
        <v>3.3374856034687501</v>
      </c>
      <c r="CQ146" s="117">
        <v>0</v>
      </c>
      <c r="CR146" s="117">
        <v>1.9227806000000001</v>
      </c>
      <c r="CS146" s="117">
        <v>0.98352301678555998</v>
      </c>
      <c r="CT146" s="117">
        <v>10.367389220254299</v>
      </c>
      <c r="CU146" s="117">
        <v>3.86</v>
      </c>
      <c r="CV146" s="117">
        <v>0.84919999999999995</v>
      </c>
      <c r="CW146" s="117">
        <v>5.24992183437167</v>
      </c>
      <c r="CX146" s="117">
        <v>0</v>
      </c>
      <c r="CY146" s="117">
        <v>2.1958381999999999</v>
      </c>
      <c r="CZ146" s="117">
        <v>1.2739613612025</v>
      </c>
      <c r="DA146" s="117">
        <v>13.4289213955742</v>
      </c>
      <c r="DB146" s="117">
        <v>0</v>
      </c>
      <c r="DC146" s="117">
        <v>0</v>
      </c>
      <c r="DD146" s="117">
        <v>0</v>
      </c>
      <c r="DE146" s="117">
        <v>0</v>
      </c>
      <c r="DF146" s="117">
        <v>0</v>
      </c>
      <c r="DG146" s="117">
        <v>0</v>
      </c>
      <c r="DH146" s="117">
        <v>0</v>
      </c>
      <c r="DI146" s="117">
        <v>1.97</v>
      </c>
      <c r="DJ146" s="117">
        <v>0.43340000000000001</v>
      </c>
      <c r="DK146" s="117">
        <v>1.6629266869861901</v>
      </c>
      <c r="DL146" s="117">
        <v>0</v>
      </c>
      <c r="DM146" s="117">
        <v>1.1206738999999999</v>
      </c>
      <c r="DN146" s="117">
        <v>0.543649531522023</v>
      </c>
      <c r="DO146" s="117">
        <v>5.7306501185082102</v>
      </c>
      <c r="DP146" s="117">
        <v>0</v>
      </c>
      <c r="DQ146" s="117">
        <v>0</v>
      </c>
      <c r="DR146" s="117">
        <v>0</v>
      </c>
      <c r="DS146" s="117">
        <v>0</v>
      </c>
      <c r="DT146" s="117">
        <v>0</v>
      </c>
      <c r="DU146" s="117">
        <v>0</v>
      </c>
      <c r="DV146" s="117">
        <v>0</v>
      </c>
      <c r="DW146" s="117">
        <v>133.88</v>
      </c>
      <c r="DX146" s="117">
        <v>29.453600000000002</v>
      </c>
      <c r="DY146" s="117">
        <v>11.7560278662167</v>
      </c>
      <c r="DZ146" s="117">
        <v>0</v>
      </c>
      <c r="EA146" s="117">
        <v>76.160315600000004</v>
      </c>
      <c r="EB146" s="117">
        <v>26.333506574694201</v>
      </c>
      <c r="EC146" s="117">
        <v>277.58345004091098</v>
      </c>
      <c r="ED146" s="117">
        <v>89.91</v>
      </c>
      <c r="EE146" s="117">
        <v>19.780200000000001</v>
      </c>
      <c r="EF146" s="117">
        <v>3.53267882406666</v>
      </c>
      <c r="EG146" s="117">
        <v>0</v>
      </c>
      <c r="EH146" s="117">
        <v>51.1471017</v>
      </c>
      <c r="EI146" s="117">
        <v>17.2276176587275</v>
      </c>
      <c r="EJ146" s="117">
        <v>181.597598182794</v>
      </c>
      <c r="EK146" s="117">
        <v>29.23</v>
      </c>
      <c r="EL146" s="117">
        <v>6.4306000000000001</v>
      </c>
      <c r="EM146" s="117">
        <v>2.0183532617250002</v>
      </c>
      <c r="EN146" s="117">
        <v>0</v>
      </c>
      <c r="EO146" s="117">
        <v>16.628070099999999</v>
      </c>
      <c r="EP146" s="117">
        <v>5.6919191185424003</v>
      </c>
      <c r="EQ146" s="117">
        <v>59.998942480267402</v>
      </c>
      <c r="ER146" s="117">
        <v>0</v>
      </c>
      <c r="ES146" s="117">
        <v>0</v>
      </c>
      <c r="ET146" s="117">
        <v>0</v>
      </c>
      <c r="EU146" s="117">
        <v>0</v>
      </c>
      <c r="EV146" s="117">
        <v>0</v>
      </c>
      <c r="EW146" s="117">
        <v>0</v>
      </c>
      <c r="EX146" s="117">
        <v>0</v>
      </c>
      <c r="EY146" s="117">
        <v>21</v>
      </c>
      <c r="EZ146" s="117">
        <v>2.2010100000000001</v>
      </c>
      <c r="FA146" s="117">
        <v>23.2</v>
      </c>
      <c r="FB146" s="117">
        <v>0</v>
      </c>
      <c r="FC146" s="117">
        <v>0</v>
      </c>
      <c r="FD146" s="117">
        <v>0</v>
      </c>
      <c r="FE146" s="171">
        <v>72.91147500000001</v>
      </c>
      <c r="FF146" s="194">
        <f t="shared" si="48"/>
        <v>1678.8621421046589</v>
      </c>
      <c r="FG146" s="195">
        <f t="shared" si="50"/>
        <v>0</v>
      </c>
      <c r="FH146" s="196">
        <f t="shared" si="51"/>
        <v>181.597598182794</v>
      </c>
      <c r="FI146" s="202">
        <f t="shared" si="52"/>
        <v>2014.6345705255906</v>
      </c>
      <c r="FJ146" s="203">
        <f t="shared" si="53"/>
        <v>0</v>
      </c>
      <c r="FK146" s="204">
        <f t="shared" si="54"/>
        <v>217.9171178193528</v>
      </c>
      <c r="FL146" s="214">
        <v>0.05</v>
      </c>
      <c r="FM146" s="211">
        <f t="shared" si="55"/>
        <v>100.73172852627954</v>
      </c>
      <c r="FN146" s="212">
        <f t="shared" si="56"/>
        <v>0</v>
      </c>
      <c r="FO146" s="213">
        <f t="shared" si="57"/>
        <v>10.89585589096764</v>
      </c>
      <c r="FP146" s="219">
        <f t="shared" si="58"/>
        <v>2115.3662990518701</v>
      </c>
      <c r="FQ146" s="220">
        <f t="shared" si="59"/>
        <v>0</v>
      </c>
      <c r="FR146" s="223">
        <f t="shared" si="60"/>
        <v>228.81297371032045</v>
      </c>
      <c r="FS146" s="228">
        <f t="shared" si="61"/>
        <v>5.3826114479691354</v>
      </c>
      <c r="FT146" s="229"/>
      <c r="FU146" s="244">
        <f t="shared" si="62"/>
        <v>4.8003901408181928</v>
      </c>
      <c r="FV146" s="245">
        <f t="shared" si="63"/>
        <v>2115.3662990518701</v>
      </c>
      <c r="FW146" s="252">
        <v>3.7208999999999999</v>
      </c>
      <c r="FX146" s="257"/>
      <c r="FY146" s="261">
        <f t="shared" si="64"/>
        <v>1.4465885801739191</v>
      </c>
      <c r="FZ146" s="253"/>
      <c r="GA146" s="92"/>
      <c r="GB146" s="68" t="s">
        <v>1273</v>
      </c>
      <c r="GC146" s="85" t="s">
        <v>2362</v>
      </c>
      <c r="GD146" s="85" t="str">
        <f t="shared" si="65"/>
        <v>№2/211 від 20.02.2019</v>
      </c>
      <c r="GE146" s="85" t="s">
        <v>2500</v>
      </c>
      <c r="GF146" s="431">
        <v>2</v>
      </c>
      <c r="GG146" s="431">
        <v>3</v>
      </c>
    </row>
    <row r="147" spans="1:189" ht="15" hidden="1" customHeight="1" x14ac:dyDescent="0.25">
      <c r="A147" s="66" t="s">
        <v>232</v>
      </c>
      <c r="B147" s="155">
        <v>2</v>
      </c>
      <c r="C147" s="141">
        <f t="shared" si="49"/>
        <v>479.2</v>
      </c>
      <c r="D147" s="168">
        <v>234.6</v>
      </c>
      <c r="E147" s="168">
        <v>0</v>
      </c>
      <c r="F147" s="234"/>
      <c r="G147" s="235">
        <v>244.6</v>
      </c>
      <c r="H147" s="162">
        <f t="shared" si="46"/>
        <v>739.75272778899375</v>
      </c>
      <c r="I147" s="117">
        <v>115.2</v>
      </c>
      <c r="J147" s="117">
        <v>25.344000000000001</v>
      </c>
      <c r="K147" s="117">
        <v>8.3155152046725007</v>
      </c>
      <c r="L147" s="117">
        <v>65.533823999999996</v>
      </c>
      <c r="M147" s="117">
        <v>22.4705658820418</v>
      </c>
      <c r="N147" s="117">
        <v>236.863905086714</v>
      </c>
      <c r="O147" s="117">
        <v>29.38</v>
      </c>
      <c r="P147" s="117">
        <v>6.4635999999999996</v>
      </c>
      <c r="Q147" s="117">
        <v>1.0100446625324999</v>
      </c>
      <c r="R147" s="117">
        <v>16.7134006</v>
      </c>
      <c r="S147" s="117">
        <v>5.61436201396603</v>
      </c>
      <c r="T147" s="117">
        <v>59.181407276498497</v>
      </c>
      <c r="U147" s="117">
        <v>0</v>
      </c>
      <c r="V147" s="117">
        <v>0</v>
      </c>
      <c r="W147" s="117">
        <v>0</v>
      </c>
      <c r="X147" s="117">
        <v>0</v>
      </c>
      <c r="Y147" s="117">
        <v>0</v>
      </c>
      <c r="Z147" s="117">
        <v>60.77</v>
      </c>
      <c r="AA147" s="117">
        <v>0</v>
      </c>
      <c r="AB147" s="117">
        <v>0</v>
      </c>
      <c r="AC147" s="117">
        <v>0</v>
      </c>
      <c r="AD147" s="117">
        <v>0</v>
      </c>
      <c r="AE147" s="117">
        <v>0</v>
      </c>
      <c r="AF147" s="117">
        <v>0</v>
      </c>
      <c r="AG147" s="117">
        <v>0</v>
      </c>
      <c r="AH147" s="117">
        <v>0</v>
      </c>
      <c r="AI147" s="117">
        <v>0</v>
      </c>
      <c r="AJ147" s="117">
        <v>0</v>
      </c>
      <c r="AK147" s="117">
        <v>0</v>
      </c>
      <c r="AL147" s="117">
        <v>0</v>
      </c>
      <c r="AM147" s="117">
        <v>39.78</v>
      </c>
      <c r="AN147" s="117">
        <v>8.7515999999999998</v>
      </c>
      <c r="AO147" s="117">
        <v>10.383427289774099</v>
      </c>
      <c r="AP147" s="117">
        <v>22.629648599999999</v>
      </c>
      <c r="AQ147" s="117">
        <v>8.5466974800072197</v>
      </c>
      <c r="AR147" s="117">
        <v>90.091373369781294</v>
      </c>
      <c r="AS147" s="117">
        <v>0</v>
      </c>
      <c r="AT147" s="117">
        <v>0</v>
      </c>
      <c r="AU147" s="117">
        <v>0</v>
      </c>
      <c r="AV147" s="117">
        <v>0</v>
      </c>
      <c r="AW147" s="117">
        <v>0</v>
      </c>
      <c r="AX147" s="117">
        <v>33.74</v>
      </c>
      <c r="AY147" s="117">
        <v>121.78</v>
      </c>
      <c r="AZ147" s="117">
        <v>26.791599999999999</v>
      </c>
      <c r="BA147" s="117">
        <v>6.8175273381593096</v>
      </c>
      <c r="BB147" s="117">
        <v>69.276988599999996</v>
      </c>
      <c r="BC147" s="117">
        <v>23.547255611478398</v>
      </c>
      <c r="BD147" s="117">
        <f t="shared" si="47"/>
        <v>259.10604205600004</v>
      </c>
      <c r="BE147" s="117">
        <v>0</v>
      </c>
      <c r="BF147" s="117">
        <v>0</v>
      </c>
      <c r="BG147" s="117">
        <v>0</v>
      </c>
      <c r="BH147" s="117">
        <v>0</v>
      </c>
      <c r="BI147" s="117">
        <v>0</v>
      </c>
      <c r="BJ147" s="117">
        <v>0</v>
      </c>
      <c r="BK147" s="117">
        <v>0</v>
      </c>
      <c r="BL147" s="117">
        <v>20.56</v>
      </c>
      <c r="BM147" s="117">
        <v>4.5232000000000001</v>
      </c>
      <c r="BN147" s="117">
        <v>0.54779923500000005</v>
      </c>
      <c r="BO147" s="117">
        <v>11.6959672</v>
      </c>
      <c r="BP147" s="117">
        <v>3.91223935205235</v>
      </c>
      <c r="BQ147" s="117">
        <v>41.239205787052398</v>
      </c>
      <c r="BR147" s="433">
        <v>202.06885790476312</v>
      </c>
      <c r="BS147" s="433">
        <v>44.455148739047601</v>
      </c>
      <c r="BT147" s="433">
        <v>194.38864750057121</v>
      </c>
      <c r="BU147" s="433">
        <v>57.824000000000005</v>
      </c>
      <c r="BV147" s="433">
        <v>114.9509111962816</v>
      </c>
      <c r="BW147" s="433">
        <v>64.320593723354875</v>
      </c>
      <c r="BX147" s="433">
        <v>678.0081590640184</v>
      </c>
      <c r="BY147" s="117">
        <v>127.043366934069</v>
      </c>
      <c r="BZ147" s="117">
        <v>14.06</v>
      </c>
      <c r="CA147" s="117">
        <v>3.0931999999999999</v>
      </c>
      <c r="CB147" s="117">
        <v>9.5762042105370799</v>
      </c>
      <c r="CC147" s="117">
        <v>0</v>
      </c>
      <c r="CD147" s="117">
        <v>7.9983122</v>
      </c>
      <c r="CE147" s="117">
        <v>3.6398119569883902</v>
      </c>
      <c r="CF147" s="117">
        <v>38.367528367525502</v>
      </c>
      <c r="CG147" s="117">
        <v>16.079999999999998</v>
      </c>
      <c r="CH147" s="117">
        <v>3.5375999999999999</v>
      </c>
      <c r="CI147" s="117">
        <v>22.552725398692498</v>
      </c>
      <c r="CJ147" s="117">
        <v>0</v>
      </c>
      <c r="CK147" s="117">
        <v>9.1474296000000006</v>
      </c>
      <c r="CL147" s="117">
        <v>5.3786139014129599</v>
      </c>
      <c r="CM147" s="117">
        <v>56.696368900105497</v>
      </c>
      <c r="CN147" s="117">
        <v>7.62</v>
      </c>
      <c r="CO147" s="117">
        <v>1.6763999999999999</v>
      </c>
      <c r="CP147" s="117">
        <v>7.5262018505433304</v>
      </c>
      <c r="CQ147" s="117">
        <v>0</v>
      </c>
      <c r="CR147" s="117">
        <v>4.3347894</v>
      </c>
      <c r="CS147" s="117">
        <v>2.2175061769694402</v>
      </c>
      <c r="CT147" s="117">
        <v>23.374897427512799</v>
      </c>
      <c r="CU147" s="117">
        <v>0</v>
      </c>
      <c r="CV147" s="117">
        <v>0</v>
      </c>
      <c r="CW147" s="117">
        <v>0</v>
      </c>
      <c r="CX147" s="117">
        <v>0</v>
      </c>
      <c r="CY147" s="117">
        <v>0</v>
      </c>
      <c r="CZ147" s="117">
        <v>0</v>
      </c>
      <c r="DA147" s="117">
        <v>0</v>
      </c>
      <c r="DB147" s="117">
        <v>0</v>
      </c>
      <c r="DC147" s="117">
        <v>0</v>
      </c>
      <c r="DD147" s="117">
        <v>0</v>
      </c>
      <c r="DE147" s="117">
        <v>0</v>
      </c>
      <c r="DF147" s="117">
        <v>0</v>
      </c>
      <c r="DG147" s="117">
        <v>0</v>
      </c>
      <c r="DH147" s="117">
        <v>0</v>
      </c>
      <c r="DI147" s="117">
        <v>2.98</v>
      </c>
      <c r="DJ147" s="117">
        <v>0.65559999999999996</v>
      </c>
      <c r="DK147" s="117">
        <v>2.4574497643211801</v>
      </c>
      <c r="DL147" s="117">
        <v>0</v>
      </c>
      <c r="DM147" s="117">
        <v>1.6952326</v>
      </c>
      <c r="DN147" s="117">
        <v>0.81628987460450297</v>
      </c>
      <c r="DO147" s="117">
        <v>8.6045722389256802</v>
      </c>
      <c r="DP147" s="117">
        <v>0</v>
      </c>
      <c r="DQ147" s="117">
        <v>0</v>
      </c>
      <c r="DR147" s="117">
        <v>0</v>
      </c>
      <c r="DS147" s="117">
        <v>0</v>
      </c>
      <c r="DT147" s="117">
        <v>0</v>
      </c>
      <c r="DU147" s="117">
        <v>0</v>
      </c>
      <c r="DV147" s="117">
        <v>0</v>
      </c>
      <c r="DW147" s="440">
        <v>364.01</v>
      </c>
      <c r="DX147" s="440">
        <v>80.08</v>
      </c>
      <c r="DY147" s="440">
        <v>31.55</v>
      </c>
      <c r="DZ147" s="440">
        <v>0</v>
      </c>
      <c r="EA147" s="440">
        <v>207.07</v>
      </c>
      <c r="EB147" s="440">
        <v>71.62</v>
      </c>
      <c r="EC147" s="440">
        <f>SUBTOTAL(9,DW147:EB147)</f>
        <v>0</v>
      </c>
      <c r="ED147" s="117">
        <v>90.24</v>
      </c>
      <c r="EE147" s="117">
        <v>19.852799999999998</v>
      </c>
      <c r="EF147" s="117">
        <v>3.6035238967250001</v>
      </c>
      <c r="EG147" s="117">
        <v>0</v>
      </c>
      <c r="EH147" s="117">
        <v>51.334828799999997</v>
      </c>
      <c r="EI147" s="117">
        <v>17.296915114143701</v>
      </c>
      <c r="EJ147" s="117">
        <v>182.32806781086899</v>
      </c>
      <c r="EK147" s="440">
        <v>78.19</v>
      </c>
      <c r="EL147" s="440">
        <v>17.2</v>
      </c>
      <c r="EM147" s="440">
        <v>10.23</v>
      </c>
      <c r="EN147" s="440">
        <v>0</v>
      </c>
      <c r="EO147" s="440">
        <v>44.48</v>
      </c>
      <c r="EP147" s="440">
        <v>15.75</v>
      </c>
      <c r="EQ147" s="440">
        <f>SUBTOTAL(9,EK147:EP147)</f>
        <v>0</v>
      </c>
      <c r="ER147" s="117">
        <v>0</v>
      </c>
      <c r="ES147" s="117">
        <v>0</v>
      </c>
      <c r="ET147" s="117">
        <v>0</v>
      </c>
      <c r="EU147" s="117">
        <v>0</v>
      </c>
      <c r="EV147" s="117">
        <v>0</v>
      </c>
      <c r="EW147" s="117">
        <v>0</v>
      </c>
      <c r="EX147" s="117">
        <v>0</v>
      </c>
      <c r="EY147" s="117">
        <v>70</v>
      </c>
      <c r="EZ147" s="117">
        <v>7.3367000000000004</v>
      </c>
      <c r="FA147" s="117">
        <v>77.34</v>
      </c>
      <c r="FB147" s="117">
        <v>0</v>
      </c>
      <c r="FC147" s="117">
        <v>0</v>
      </c>
      <c r="FD147" s="117">
        <v>0</v>
      </c>
      <c r="FE147" s="171">
        <v>88.445931250000001</v>
      </c>
      <c r="FF147" s="194">
        <f t="shared" si="48"/>
        <v>1934.1574586350023</v>
      </c>
      <c r="FG147" s="195">
        <f t="shared" si="50"/>
        <v>0</v>
      </c>
      <c r="FH147" s="196">
        <f t="shared" si="51"/>
        <v>182.32806781086899</v>
      </c>
      <c r="FI147" s="202">
        <f t="shared" si="52"/>
        <v>2320.9889503620025</v>
      </c>
      <c r="FJ147" s="203">
        <f t="shared" si="53"/>
        <v>0</v>
      </c>
      <c r="FK147" s="204">
        <f t="shared" si="54"/>
        <v>218.79368137304277</v>
      </c>
      <c r="FL147" s="214">
        <v>0.05</v>
      </c>
      <c r="FM147" s="211">
        <f t="shared" si="55"/>
        <v>116.04944751810012</v>
      </c>
      <c r="FN147" s="212">
        <f t="shared" si="56"/>
        <v>0</v>
      </c>
      <c r="FO147" s="213">
        <f t="shared" si="57"/>
        <v>10.93968406865214</v>
      </c>
      <c r="FP147" s="219">
        <f t="shared" si="58"/>
        <v>2437.0383978801028</v>
      </c>
      <c r="FQ147" s="220">
        <f t="shared" si="59"/>
        <v>0</v>
      </c>
      <c r="FR147" s="223">
        <f t="shared" si="60"/>
        <v>229.7333654416949</v>
      </c>
      <c r="FS147" s="228">
        <f t="shared" si="61"/>
        <v>5.5854848067476652</v>
      </c>
      <c r="FT147" s="229"/>
      <c r="FU147" s="244">
        <f t="shared" si="62"/>
        <v>4.6062291995793156</v>
      </c>
      <c r="FV147" s="245">
        <f t="shared" si="63"/>
        <v>2437.0383978801028</v>
      </c>
      <c r="FW147" s="252">
        <v>5.2759999999999998</v>
      </c>
      <c r="FX147" s="257"/>
      <c r="FY147" s="261">
        <f t="shared" si="64"/>
        <v>1.0586589853577835</v>
      </c>
      <c r="FZ147" s="253"/>
      <c r="GA147" s="92"/>
      <c r="GB147" s="68" t="s">
        <v>1282</v>
      </c>
      <c r="GC147" s="85" t="s">
        <v>2362</v>
      </c>
      <c r="GD147" s="85" t="str">
        <f t="shared" si="65"/>
        <v>№2/220 від 20.02.2019</v>
      </c>
      <c r="GE147" s="85" t="s">
        <v>2501</v>
      </c>
      <c r="GF147" s="431">
        <v>1</v>
      </c>
      <c r="GG147" s="431">
        <v>2</v>
      </c>
    </row>
    <row r="148" spans="1:189" ht="15" hidden="1" customHeight="1" x14ac:dyDescent="0.25">
      <c r="A148" s="66" t="s">
        <v>233</v>
      </c>
      <c r="B148" s="155">
        <v>2</v>
      </c>
      <c r="C148" s="141">
        <f t="shared" si="49"/>
        <v>553.20000000000005</v>
      </c>
      <c r="D148" s="168">
        <v>553.20000000000005</v>
      </c>
      <c r="E148" s="168">
        <v>0</v>
      </c>
      <c r="F148" s="234"/>
      <c r="G148" s="235">
        <v>0</v>
      </c>
      <c r="H148" s="162">
        <f t="shared" si="46"/>
        <v>333.77566502549553</v>
      </c>
      <c r="I148" s="117">
        <v>0</v>
      </c>
      <c r="J148" s="117">
        <v>0</v>
      </c>
      <c r="K148" s="117">
        <v>0</v>
      </c>
      <c r="L148" s="117">
        <v>0</v>
      </c>
      <c r="M148" s="117">
        <v>0</v>
      </c>
      <c r="N148" s="117">
        <v>0</v>
      </c>
      <c r="O148" s="117">
        <v>0</v>
      </c>
      <c r="P148" s="117">
        <v>0</v>
      </c>
      <c r="Q148" s="117">
        <v>0</v>
      </c>
      <c r="R148" s="117">
        <v>0</v>
      </c>
      <c r="S148" s="117">
        <v>0</v>
      </c>
      <c r="T148" s="117">
        <v>0</v>
      </c>
      <c r="U148" s="117">
        <v>0</v>
      </c>
      <c r="V148" s="117">
        <v>0</v>
      </c>
      <c r="W148" s="117">
        <v>0</v>
      </c>
      <c r="X148" s="117">
        <v>0</v>
      </c>
      <c r="Y148" s="117">
        <v>0</v>
      </c>
      <c r="Z148" s="117">
        <v>0</v>
      </c>
      <c r="AA148" s="117">
        <v>0</v>
      </c>
      <c r="AB148" s="117">
        <v>0</v>
      </c>
      <c r="AC148" s="117">
        <v>0</v>
      </c>
      <c r="AD148" s="117">
        <v>0</v>
      </c>
      <c r="AE148" s="117">
        <v>0</v>
      </c>
      <c r="AF148" s="117">
        <v>0</v>
      </c>
      <c r="AG148" s="117">
        <v>0</v>
      </c>
      <c r="AH148" s="117">
        <v>0</v>
      </c>
      <c r="AI148" s="117">
        <v>0</v>
      </c>
      <c r="AJ148" s="117">
        <v>0</v>
      </c>
      <c r="AK148" s="117">
        <v>0</v>
      </c>
      <c r="AL148" s="117">
        <v>0</v>
      </c>
      <c r="AM148" s="117">
        <v>37.659999999999997</v>
      </c>
      <c r="AN148" s="117">
        <v>8.2851999999999997</v>
      </c>
      <c r="AO148" s="117">
        <v>8.3045464281582593</v>
      </c>
      <c r="AP148" s="117">
        <v>21.423644199999998</v>
      </c>
      <c r="AQ148" s="117">
        <v>7.9313280717372701</v>
      </c>
      <c r="AR148" s="117">
        <v>83.6047186998955</v>
      </c>
      <c r="AS148" s="117">
        <v>0</v>
      </c>
      <c r="AT148" s="117">
        <v>0</v>
      </c>
      <c r="AU148" s="117">
        <v>0</v>
      </c>
      <c r="AV148" s="117">
        <v>0</v>
      </c>
      <c r="AW148" s="117">
        <v>0</v>
      </c>
      <c r="AX148" s="117">
        <v>70.7</v>
      </c>
      <c r="AY148" s="433">
        <v>84.353999999999999</v>
      </c>
      <c r="AZ148" s="433">
        <v>18.557880000000001</v>
      </c>
      <c r="BA148" s="433">
        <v>8.2827420001608001</v>
      </c>
      <c r="BB148" s="433">
        <v>47.986459979999999</v>
      </c>
      <c r="BC148" s="433">
        <v>16.68376920234066</v>
      </c>
      <c r="BD148" s="433">
        <v>179.47094632560004</v>
      </c>
      <c r="BE148" s="117">
        <v>0</v>
      </c>
      <c r="BF148" s="117">
        <v>0</v>
      </c>
      <c r="BG148" s="117">
        <v>0</v>
      </c>
      <c r="BH148" s="117">
        <v>0</v>
      </c>
      <c r="BI148" s="117">
        <v>0</v>
      </c>
      <c r="BJ148" s="117">
        <v>0</v>
      </c>
      <c r="BK148" s="117">
        <v>0</v>
      </c>
      <c r="BL148" s="117">
        <v>22.29</v>
      </c>
      <c r="BM148" s="117">
        <v>4.9038000000000004</v>
      </c>
      <c r="BN148" s="117">
        <v>0.493224406666666</v>
      </c>
      <c r="BO148" s="117">
        <v>12.680112299999999</v>
      </c>
      <c r="BP148" s="117">
        <v>4.2308795982257399</v>
      </c>
      <c r="BQ148" s="117">
        <v>44.598016304892397</v>
      </c>
      <c r="BR148" s="433">
        <v>112.75811587301533</v>
      </c>
      <c r="BS148" s="433">
        <v>24.806785492063401</v>
      </c>
      <c r="BT148" s="433">
        <v>185.1790221883675</v>
      </c>
      <c r="BU148" s="433">
        <v>0</v>
      </c>
      <c r="BV148" s="433">
        <v>64.144709376682499</v>
      </c>
      <c r="BW148" s="433">
        <v>44.922470817406797</v>
      </c>
      <c r="BX148" s="433">
        <v>431.81110374753553</v>
      </c>
      <c r="BY148" s="117">
        <v>13.7534635582095</v>
      </c>
      <c r="BZ148" s="117">
        <v>0</v>
      </c>
      <c r="CA148" s="117">
        <v>0</v>
      </c>
      <c r="CB148" s="117">
        <v>0</v>
      </c>
      <c r="CC148" s="117">
        <v>0</v>
      </c>
      <c r="CD148" s="117">
        <v>0</v>
      </c>
      <c r="CE148" s="117">
        <v>0</v>
      </c>
      <c r="CF148" s="117">
        <v>0</v>
      </c>
      <c r="CG148" s="117">
        <v>0</v>
      </c>
      <c r="CH148" s="117">
        <v>0</v>
      </c>
      <c r="CI148" s="117">
        <v>0</v>
      </c>
      <c r="CJ148" s="117">
        <v>0</v>
      </c>
      <c r="CK148" s="117">
        <v>0</v>
      </c>
      <c r="CL148" s="117">
        <v>0</v>
      </c>
      <c r="CM148" s="117">
        <v>0</v>
      </c>
      <c r="CN148" s="117">
        <v>0</v>
      </c>
      <c r="CO148" s="117">
        <v>0</v>
      </c>
      <c r="CP148" s="117">
        <v>0</v>
      </c>
      <c r="CQ148" s="117">
        <v>0</v>
      </c>
      <c r="CR148" s="117">
        <v>0</v>
      </c>
      <c r="CS148" s="117">
        <v>0</v>
      </c>
      <c r="CT148" s="117">
        <v>0</v>
      </c>
      <c r="CU148" s="117">
        <v>0</v>
      </c>
      <c r="CV148" s="117">
        <v>0</v>
      </c>
      <c r="CW148" s="117">
        <v>0</v>
      </c>
      <c r="CX148" s="117">
        <v>0</v>
      </c>
      <c r="CY148" s="117">
        <v>0</v>
      </c>
      <c r="CZ148" s="117">
        <v>0</v>
      </c>
      <c r="DA148" s="117">
        <v>0</v>
      </c>
      <c r="DB148" s="117">
        <v>0</v>
      </c>
      <c r="DC148" s="117">
        <v>0</v>
      </c>
      <c r="DD148" s="117">
        <v>0</v>
      </c>
      <c r="DE148" s="117">
        <v>0</v>
      </c>
      <c r="DF148" s="117">
        <v>0</v>
      </c>
      <c r="DG148" s="117">
        <v>0</v>
      </c>
      <c r="DH148" s="117">
        <v>0</v>
      </c>
      <c r="DI148" s="117">
        <v>1.78</v>
      </c>
      <c r="DJ148" s="117">
        <v>0.3916</v>
      </c>
      <c r="DK148" s="117">
        <v>1.48946617135353</v>
      </c>
      <c r="DL148" s="117">
        <v>0</v>
      </c>
      <c r="DM148" s="117">
        <v>1.0125885999999999</v>
      </c>
      <c r="DN148" s="117">
        <v>0.48984575658556401</v>
      </c>
      <c r="DO148" s="117">
        <v>5.1635005279390898</v>
      </c>
      <c r="DP148" s="117">
        <v>3.74</v>
      </c>
      <c r="DQ148" s="117">
        <v>0.82279999999999998</v>
      </c>
      <c r="DR148" s="117">
        <v>1.08468528732765</v>
      </c>
      <c r="DS148" s="117">
        <v>0</v>
      </c>
      <c r="DT148" s="117">
        <v>2.1275738</v>
      </c>
      <c r="DU148" s="117">
        <v>0.81490394294281099</v>
      </c>
      <c r="DV148" s="117">
        <v>8.5899630302704608</v>
      </c>
      <c r="DW148" s="117">
        <v>0</v>
      </c>
      <c r="DX148" s="117">
        <v>0</v>
      </c>
      <c r="DY148" s="117">
        <v>0</v>
      </c>
      <c r="DZ148" s="117">
        <v>0</v>
      </c>
      <c r="EA148" s="117">
        <v>0</v>
      </c>
      <c r="EB148" s="117">
        <v>0</v>
      </c>
      <c r="EC148" s="117">
        <v>0</v>
      </c>
      <c r="ED148" s="117">
        <v>0</v>
      </c>
      <c r="EE148" s="117">
        <v>0</v>
      </c>
      <c r="EF148" s="117">
        <v>0</v>
      </c>
      <c r="EG148" s="117">
        <v>0</v>
      </c>
      <c r="EH148" s="117">
        <v>0</v>
      </c>
      <c r="EI148" s="117">
        <v>0</v>
      </c>
      <c r="EJ148" s="117">
        <v>0</v>
      </c>
      <c r="EK148" s="117">
        <v>0</v>
      </c>
      <c r="EL148" s="117">
        <v>0</v>
      </c>
      <c r="EM148" s="117">
        <v>0</v>
      </c>
      <c r="EN148" s="117">
        <v>0</v>
      </c>
      <c r="EO148" s="117">
        <v>0</v>
      </c>
      <c r="EP148" s="117">
        <v>0</v>
      </c>
      <c r="EQ148" s="117">
        <v>0</v>
      </c>
      <c r="ER148" s="117">
        <v>0</v>
      </c>
      <c r="ES148" s="117">
        <v>0</v>
      </c>
      <c r="ET148" s="117">
        <v>0</v>
      </c>
      <c r="EU148" s="117">
        <v>0</v>
      </c>
      <c r="EV148" s="117">
        <v>0</v>
      </c>
      <c r="EW148" s="117">
        <v>0</v>
      </c>
      <c r="EX148" s="117">
        <v>0</v>
      </c>
      <c r="EY148" s="117">
        <v>0</v>
      </c>
      <c r="EZ148" s="117">
        <v>0</v>
      </c>
      <c r="FA148" s="117">
        <v>0</v>
      </c>
      <c r="FB148" s="117">
        <v>0</v>
      </c>
      <c r="FC148" s="117">
        <v>0</v>
      </c>
      <c r="FD148" s="117">
        <v>0</v>
      </c>
      <c r="FE148" s="171">
        <v>131.37520416666666</v>
      </c>
      <c r="FF148" s="194">
        <f t="shared" si="48"/>
        <v>955.31345280279959</v>
      </c>
      <c r="FG148" s="195">
        <f t="shared" si="50"/>
        <v>0</v>
      </c>
      <c r="FH148" s="196">
        <f t="shared" si="51"/>
        <v>0</v>
      </c>
      <c r="FI148" s="202">
        <f t="shared" si="52"/>
        <v>1146.3761433633595</v>
      </c>
      <c r="FJ148" s="203">
        <f t="shared" si="53"/>
        <v>0</v>
      </c>
      <c r="FK148" s="204">
        <f t="shared" si="54"/>
        <v>0</v>
      </c>
      <c r="FL148" s="214">
        <v>0.05</v>
      </c>
      <c r="FM148" s="211">
        <f t="shared" si="55"/>
        <v>57.318807168167979</v>
      </c>
      <c r="FN148" s="212">
        <f t="shared" si="56"/>
        <v>0</v>
      </c>
      <c r="FO148" s="213">
        <f t="shared" si="57"/>
        <v>0</v>
      </c>
      <c r="FP148" s="219">
        <f t="shared" si="58"/>
        <v>1203.6949505315274</v>
      </c>
      <c r="FQ148" s="220">
        <f t="shared" si="59"/>
        <v>0</v>
      </c>
      <c r="FR148" s="223">
        <f t="shared" si="60"/>
        <v>0</v>
      </c>
      <c r="FS148" s="228">
        <f t="shared" si="61"/>
        <v>2.1758766278588708</v>
      </c>
      <c r="FT148" s="229"/>
      <c r="FU148" s="244">
        <f t="shared" si="62"/>
        <v>2.1758766278588708</v>
      </c>
      <c r="FV148" s="245">
        <f t="shared" si="63"/>
        <v>1203.6949505315274</v>
      </c>
      <c r="FW148" s="252">
        <v>1.4389000000000001</v>
      </c>
      <c r="FX148" s="257"/>
      <c r="FY148" s="261">
        <f t="shared" si="64"/>
        <v>1.5121805739515399</v>
      </c>
      <c r="FZ148" s="253"/>
      <c r="GA148" s="92"/>
      <c r="GB148" s="68" t="s">
        <v>1283</v>
      </c>
      <c r="GC148" s="85" t="s">
        <v>2362</v>
      </c>
      <c r="GD148" s="85" t="str">
        <f t="shared" si="65"/>
        <v>№2/221 від 20.02.2019</v>
      </c>
      <c r="GE148" s="85" t="s">
        <v>2502</v>
      </c>
      <c r="GF148" s="431">
        <v>1</v>
      </c>
      <c r="GG148" s="431">
        <v>1</v>
      </c>
    </row>
    <row r="149" spans="1:189" ht="15" hidden="1" customHeight="1" x14ac:dyDescent="0.25">
      <c r="A149" s="66" t="s">
        <v>234</v>
      </c>
      <c r="B149" s="155">
        <v>2</v>
      </c>
      <c r="C149" s="141">
        <f t="shared" si="49"/>
        <v>358.84</v>
      </c>
      <c r="D149" s="168">
        <v>358.84</v>
      </c>
      <c r="E149" s="168">
        <v>0</v>
      </c>
      <c r="F149" s="234"/>
      <c r="G149" s="235">
        <v>0</v>
      </c>
      <c r="H149" s="162">
        <f t="shared" si="46"/>
        <v>466.45486625292489</v>
      </c>
      <c r="I149" s="117">
        <v>55.41</v>
      </c>
      <c r="J149" s="117">
        <v>12.190200000000001</v>
      </c>
      <c r="K149" s="117">
        <v>2.7220345621066699</v>
      </c>
      <c r="L149" s="117">
        <v>31.521086700000001</v>
      </c>
      <c r="M149" s="117">
        <v>10.674198501481399</v>
      </c>
      <c r="N149" s="117">
        <v>112.517519763588</v>
      </c>
      <c r="O149" s="117">
        <v>12.64</v>
      </c>
      <c r="P149" s="117">
        <v>2.7808000000000002</v>
      </c>
      <c r="Q149" s="117">
        <v>0.43457839750499999</v>
      </c>
      <c r="R149" s="117">
        <v>7.1905168000000002</v>
      </c>
      <c r="S149" s="117">
        <v>2.4154402756505</v>
      </c>
      <c r="T149" s="117">
        <v>25.461335473155501</v>
      </c>
      <c r="U149" s="117">
        <v>0</v>
      </c>
      <c r="V149" s="117">
        <v>0</v>
      </c>
      <c r="W149" s="117">
        <v>0</v>
      </c>
      <c r="X149" s="117">
        <v>0</v>
      </c>
      <c r="Y149" s="117">
        <v>0</v>
      </c>
      <c r="Z149" s="117">
        <v>50.13</v>
      </c>
      <c r="AA149" s="117">
        <v>0</v>
      </c>
      <c r="AB149" s="117">
        <v>0</v>
      </c>
      <c r="AC149" s="117">
        <v>0</v>
      </c>
      <c r="AD149" s="117">
        <v>0</v>
      </c>
      <c r="AE149" s="117">
        <v>0</v>
      </c>
      <c r="AF149" s="117">
        <v>0</v>
      </c>
      <c r="AG149" s="117">
        <v>0</v>
      </c>
      <c r="AH149" s="117">
        <v>0</v>
      </c>
      <c r="AI149" s="117">
        <v>0</v>
      </c>
      <c r="AJ149" s="117">
        <v>0</v>
      </c>
      <c r="AK149" s="117">
        <v>0</v>
      </c>
      <c r="AL149" s="117">
        <v>0</v>
      </c>
      <c r="AM149" s="117">
        <v>24.89</v>
      </c>
      <c r="AN149" s="117">
        <v>5.4757999999999996</v>
      </c>
      <c r="AO149" s="117">
        <v>16.5617958369298</v>
      </c>
      <c r="AP149" s="117">
        <v>14.1591743</v>
      </c>
      <c r="AQ149" s="117">
        <v>6.40250437805161</v>
      </c>
      <c r="AR149" s="117">
        <v>67.489274514981403</v>
      </c>
      <c r="AS149" s="117">
        <v>0</v>
      </c>
      <c r="AT149" s="117">
        <v>0</v>
      </c>
      <c r="AU149" s="117">
        <v>0</v>
      </c>
      <c r="AV149" s="117">
        <v>0</v>
      </c>
      <c r="AW149" s="117">
        <v>0</v>
      </c>
      <c r="AX149" s="117">
        <v>16.829999999999998</v>
      </c>
      <c r="AY149" s="117">
        <v>91.2</v>
      </c>
      <c r="AZ149" s="117">
        <v>20.064</v>
      </c>
      <c r="BA149" s="117">
        <v>8.9545045171658906</v>
      </c>
      <c r="BB149" s="117">
        <v>51.880944</v>
      </c>
      <c r="BC149" s="117">
        <v>18.037743199084201</v>
      </c>
      <c r="BD149" s="117">
        <f t="shared" si="47"/>
        <v>194.02673650119999</v>
      </c>
      <c r="BE149" s="117">
        <v>0</v>
      </c>
      <c r="BF149" s="117">
        <v>0</v>
      </c>
      <c r="BG149" s="117">
        <v>0</v>
      </c>
      <c r="BH149" s="117">
        <v>0</v>
      </c>
      <c r="BI149" s="117">
        <v>0</v>
      </c>
      <c r="BJ149" s="117">
        <v>0</v>
      </c>
      <c r="BK149" s="117">
        <v>0</v>
      </c>
      <c r="BL149" s="117">
        <v>11.99</v>
      </c>
      <c r="BM149" s="117">
        <v>2.6377999999999999</v>
      </c>
      <c r="BN149" s="117">
        <v>0.28172535916666702</v>
      </c>
      <c r="BO149" s="117">
        <v>6.8207513000000004</v>
      </c>
      <c r="BP149" s="117">
        <v>2.2775502966472598</v>
      </c>
      <c r="BQ149" s="117">
        <v>24.007826955814</v>
      </c>
      <c r="BR149" s="117">
        <v>127.72854444444484</v>
      </c>
      <c r="BS149" s="117">
        <v>28.1002797777778</v>
      </c>
      <c r="BT149" s="117">
        <v>123.54328323875001</v>
      </c>
      <c r="BU149" s="117">
        <v>54.13</v>
      </c>
      <c r="BV149" s="117">
        <v>72.660937078111104</v>
      </c>
      <c r="BW149" s="117">
        <v>42.569948698141303</v>
      </c>
      <c r="BX149" s="117">
        <v>448.732993237225</v>
      </c>
      <c r="BY149" s="117">
        <v>90.478255229063393</v>
      </c>
      <c r="BZ149" s="117">
        <v>6.84</v>
      </c>
      <c r="CA149" s="117">
        <v>1.5047999999999999</v>
      </c>
      <c r="CB149" s="117">
        <v>4.4240220531074996</v>
      </c>
      <c r="CC149" s="117">
        <v>0</v>
      </c>
      <c r="CD149" s="117">
        <v>3.8910708000000001</v>
      </c>
      <c r="CE149" s="117">
        <v>1.7461233699342</v>
      </c>
      <c r="CF149" s="117">
        <v>18.4060162230417</v>
      </c>
      <c r="CG149" s="117">
        <v>6.92</v>
      </c>
      <c r="CH149" s="117">
        <v>1.5224</v>
      </c>
      <c r="CI149" s="117">
        <v>9.7029256933799992</v>
      </c>
      <c r="CJ149" s="117">
        <v>0</v>
      </c>
      <c r="CK149" s="117">
        <v>3.9365804</v>
      </c>
      <c r="CL149" s="117">
        <v>2.31440457764716</v>
      </c>
      <c r="CM149" s="117">
        <v>24.396310671027202</v>
      </c>
      <c r="CN149" s="117">
        <v>6.83</v>
      </c>
      <c r="CO149" s="117">
        <v>1.5025999999999999</v>
      </c>
      <c r="CP149" s="117">
        <v>4.9002354084629198</v>
      </c>
      <c r="CQ149" s="117">
        <v>0</v>
      </c>
      <c r="CR149" s="117">
        <v>3.8853821000000002</v>
      </c>
      <c r="CS149" s="117">
        <v>1.794160377062</v>
      </c>
      <c r="CT149" s="117">
        <v>18.912377885524901</v>
      </c>
      <c r="CU149" s="117">
        <v>0</v>
      </c>
      <c r="CV149" s="117">
        <v>0</v>
      </c>
      <c r="CW149" s="117">
        <v>0</v>
      </c>
      <c r="CX149" s="117">
        <v>0</v>
      </c>
      <c r="CY149" s="117">
        <v>0</v>
      </c>
      <c r="CZ149" s="117">
        <v>0</v>
      </c>
      <c r="DA149" s="117">
        <v>0</v>
      </c>
      <c r="DB149" s="117">
        <v>0</v>
      </c>
      <c r="DC149" s="117">
        <v>0</v>
      </c>
      <c r="DD149" s="117">
        <v>0</v>
      </c>
      <c r="DE149" s="117">
        <v>0</v>
      </c>
      <c r="DF149" s="117">
        <v>0</v>
      </c>
      <c r="DG149" s="117">
        <v>0</v>
      </c>
      <c r="DH149" s="117">
        <v>0</v>
      </c>
      <c r="DI149" s="117">
        <v>5.54</v>
      </c>
      <c r="DJ149" s="117">
        <v>1.2188000000000001</v>
      </c>
      <c r="DK149" s="117">
        <v>4.6072277146259601</v>
      </c>
      <c r="DL149" s="117">
        <v>0</v>
      </c>
      <c r="DM149" s="117">
        <v>3.1515398000000001</v>
      </c>
      <c r="DN149" s="117">
        <v>1.5215862512079501</v>
      </c>
      <c r="DO149" s="117">
        <v>16.039153765833898</v>
      </c>
      <c r="DP149" s="117">
        <v>5.54</v>
      </c>
      <c r="DQ149" s="117">
        <v>1.2188000000000001</v>
      </c>
      <c r="DR149" s="117">
        <v>1.6069316617316101</v>
      </c>
      <c r="DS149" s="117">
        <v>0</v>
      </c>
      <c r="DT149" s="117">
        <v>3.1515398000000001</v>
      </c>
      <c r="DU149" s="117">
        <v>1.20712522190409</v>
      </c>
      <c r="DV149" s="117">
        <v>12.7243966836357</v>
      </c>
      <c r="DW149" s="117">
        <v>0</v>
      </c>
      <c r="DX149" s="117">
        <v>0</v>
      </c>
      <c r="DY149" s="117">
        <v>0</v>
      </c>
      <c r="DZ149" s="117">
        <v>0</v>
      </c>
      <c r="EA149" s="117">
        <v>0</v>
      </c>
      <c r="EB149" s="117">
        <v>0</v>
      </c>
      <c r="EC149" s="117">
        <v>0</v>
      </c>
      <c r="ED149" s="117">
        <v>0</v>
      </c>
      <c r="EE149" s="117">
        <v>0</v>
      </c>
      <c r="EF149" s="117">
        <v>0</v>
      </c>
      <c r="EG149" s="117">
        <v>0</v>
      </c>
      <c r="EH149" s="117">
        <v>0</v>
      </c>
      <c r="EI149" s="117">
        <v>0</v>
      </c>
      <c r="EJ149" s="117">
        <v>0</v>
      </c>
      <c r="EK149" s="117">
        <v>0</v>
      </c>
      <c r="EL149" s="117">
        <v>0</v>
      </c>
      <c r="EM149" s="117">
        <v>0</v>
      </c>
      <c r="EN149" s="117">
        <v>0</v>
      </c>
      <c r="EO149" s="117">
        <v>0</v>
      </c>
      <c r="EP149" s="117">
        <v>0</v>
      </c>
      <c r="EQ149" s="117">
        <v>0</v>
      </c>
      <c r="ER149" s="117">
        <v>0</v>
      </c>
      <c r="ES149" s="117">
        <v>0</v>
      </c>
      <c r="ET149" s="117">
        <v>0</v>
      </c>
      <c r="EU149" s="117">
        <v>0</v>
      </c>
      <c r="EV149" s="117">
        <v>0</v>
      </c>
      <c r="EW149" s="117">
        <v>0</v>
      </c>
      <c r="EX149" s="117">
        <v>0</v>
      </c>
      <c r="EY149" s="117">
        <v>64.400000000000006</v>
      </c>
      <c r="EZ149" s="117">
        <v>6.7497639999999999</v>
      </c>
      <c r="FA149" s="117">
        <v>71.150000000000006</v>
      </c>
      <c r="FB149" s="117">
        <v>0</v>
      </c>
      <c r="FC149" s="117">
        <v>0</v>
      </c>
      <c r="FD149" s="117">
        <v>0</v>
      </c>
      <c r="FE149" s="171">
        <v>118.83472812499998</v>
      </c>
      <c r="FF149" s="194">
        <f t="shared" si="48"/>
        <v>1219.6586698000276</v>
      </c>
      <c r="FG149" s="195">
        <f t="shared" si="50"/>
        <v>0</v>
      </c>
      <c r="FH149" s="196">
        <f t="shared" si="51"/>
        <v>0</v>
      </c>
      <c r="FI149" s="202">
        <f t="shared" si="52"/>
        <v>1463.590403760033</v>
      </c>
      <c r="FJ149" s="203">
        <f t="shared" si="53"/>
        <v>0</v>
      </c>
      <c r="FK149" s="204">
        <f t="shared" si="54"/>
        <v>0</v>
      </c>
      <c r="FL149" s="214">
        <v>0.05</v>
      </c>
      <c r="FM149" s="211">
        <f t="shared" si="55"/>
        <v>73.179520188001661</v>
      </c>
      <c r="FN149" s="212">
        <f t="shared" si="56"/>
        <v>0</v>
      </c>
      <c r="FO149" s="213">
        <f t="shared" si="57"/>
        <v>0</v>
      </c>
      <c r="FP149" s="219">
        <f t="shared" si="58"/>
        <v>1536.7699239480346</v>
      </c>
      <c r="FQ149" s="220">
        <f t="shared" si="59"/>
        <v>0</v>
      </c>
      <c r="FR149" s="223">
        <f t="shared" si="60"/>
        <v>0</v>
      </c>
      <c r="FS149" s="228">
        <f t="shared" si="61"/>
        <v>4.2826048488129382</v>
      </c>
      <c r="FT149" s="229"/>
      <c r="FU149" s="244">
        <f t="shared" si="62"/>
        <v>4.2826048488129382</v>
      </c>
      <c r="FV149" s="245">
        <f t="shared" si="63"/>
        <v>1536.7699239480346</v>
      </c>
      <c r="FW149" s="252">
        <v>3.6758000000000002</v>
      </c>
      <c r="FX149" s="257"/>
      <c r="FY149" s="261">
        <f t="shared" si="64"/>
        <v>1.1650810296569285</v>
      </c>
      <c r="FZ149" s="253"/>
      <c r="GA149" s="92"/>
      <c r="GB149" s="68" t="s">
        <v>1284</v>
      </c>
      <c r="GC149" s="85" t="s">
        <v>2362</v>
      </c>
      <c r="GD149" s="85" t="str">
        <f t="shared" si="65"/>
        <v>№2/222 від 20.02.2019</v>
      </c>
      <c r="GE149" s="85" t="s">
        <v>2503</v>
      </c>
      <c r="GF149" s="431">
        <v>2</v>
      </c>
      <c r="GG149" s="431">
        <v>1</v>
      </c>
    </row>
    <row r="150" spans="1:189" ht="15" hidden="1" customHeight="1" x14ac:dyDescent="0.25">
      <c r="A150" s="66" t="s">
        <v>235</v>
      </c>
      <c r="B150" s="155">
        <v>2</v>
      </c>
      <c r="C150" s="141">
        <f t="shared" si="49"/>
        <v>488.8</v>
      </c>
      <c r="D150" s="168">
        <v>170.2</v>
      </c>
      <c r="E150" s="168">
        <v>0</v>
      </c>
      <c r="F150" s="234"/>
      <c r="G150" s="235">
        <v>318.60000000000002</v>
      </c>
      <c r="H150" s="162">
        <f t="shared" si="46"/>
        <v>694.45830001329477</v>
      </c>
      <c r="I150" s="117">
        <v>117.42</v>
      </c>
      <c r="J150" s="117">
        <v>25.8324</v>
      </c>
      <c r="K150" s="117">
        <v>8.5574370235075001</v>
      </c>
      <c r="L150" s="117">
        <v>66.796715399999997</v>
      </c>
      <c r="M150" s="117">
        <v>22.912152759507901</v>
      </c>
      <c r="N150" s="117">
        <v>241.51870518301499</v>
      </c>
      <c r="O150" s="117">
        <v>29.38</v>
      </c>
      <c r="P150" s="117">
        <v>6.4635999999999996</v>
      </c>
      <c r="Q150" s="117">
        <v>1.0100446625324999</v>
      </c>
      <c r="R150" s="117">
        <v>16.7134006</v>
      </c>
      <c r="S150" s="117">
        <v>5.61436201396603</v>
      </c>
      <c r="T150" s="117">
        <v>59.181407276498497</v>
      </c>
      <c r="U150" s="117">
        <v>0</v>
      </c>
      <c r="V150" s="117">
        <v>0</v>
      </c>
      <c r="W150" s="117">
        <v>0</v>
      </c>
      <c r="X150" s="117">
        <v>0</v>
      </c>
      <c r="Y150" s="117">
        <v>0</v>
      </c>
      <c r="Z150" s="117">
        <v>0</v>
      </c>
      <c r="AA150" s="117">
        <v>0</v>
      </c>
      <c r="AB150" s="117">
        <v>0</v>
      </c>
      <c r="AC150" s="117">
        <v>0</v>
      </c>
      <c r="AD150" s="117">
        <v>0</v>
      </c>
      <c r="AE150" s="117">
        <v>0</v>
      </c>
      <c r="AF150" s="117">
        <v>0</v>
      </c>
      <c r="AG150" s="117">
        <v>0</v>
      </c>
      <c r="AH150" s="117">
        <v>0</v>
      </c>
      <c r="AI150" s="117">
        <v>0</v>
      </c>
      <c r="AJ150" s="117">
        <v>0</v>
      </c>
      <c r="AK150" s="117">
        <v>0</v>
      </c>
      <c r="AL150" s="117">
        <v>0</v>
      </c>
      <c r="AM150" s="117">
        <v>39.78</v>
      </c>
      <c r="AN150" s="117">
        <v>8.7515999999999998</v>
      </c>
      <c r="AO150" s="117">
        <v>10.383427289774099</v>
      </c>
      <c r="AP150" s="117">
        <v>22.629648599999999</v>
      </c>
      <c r="AQ150" s="117">
        <v>8.5466974800072197</v>
      </c>
      <c r="AR150" s="117">
        <v>90.091373369781294</v>
      </c>
      <c r="AS150" s="117">
        <v>0</v>
      </c>
      <c r="AT150" s="117">
        <v>0</v>
      </c>
      <c r="AU150" s="117">
        <v>0</v>
      </c>
      <c r="AV150" s="117">
        <v>0</v>
      </c>
      <c r="AW150" s="117">
        <v>0</v>
      </c>
      <c r="AX150" s="117">
        <v>39.369999999999997</v>
      </c>
      <c r="AY150" s="117">
        <v>124.22</v>
      </c>
      <c r="AZ150" s="117">
        <v>27.328399999999998</v>
      </c>
      <c r="BA150" s="117">
        <v>5.5019229837651702</v>
      </c>
      <c r="BB150" s="117">
        <v>70.665031400000004</v>
      </c>
      <c r="BC150" s="117">
        <v>23.8668462929624</v>
      </c>
      <c r="BD150" s="117">
        <f t="shared" si="47"/>
        <v>264.29681418400003</v>
      </c>
      <c r="BE150" s="117">
        <v>0</v>
      </c>
      <c r="BF150" s="117">
        <v>0</v>
      </c>
      <c r="BG150" s="117">
        <v>0</v>
      </c>
      <c r="BH150" s="117">
        <v>0</v>
      </c>
      <c r="BI150" s="117">
        <v>0</v>
      </c>
      <c r="BJ150" s="117">
        <v>0</v>
      </c>
      <c r="BK150" s="117">
        <v>0</v>
      </c>
      <c r="BL150" s="117">
        <v>28.52</v>
      </c>
      <c r="BM150" s="117">
        <v>6.2744</v>
      </c>
      <c r="BN150" s="117">
        <v>0.67898210166666695</v>
      </c>
      <c r="BO150" s="117">
        <v>16.2241724</v>
      </c>
      <c r="BP150" s="117">
        <v>5.4184206873196903</v>
      </c>
      <c r="BQ150" s="117">
        <v>57.115975188986397</v>
      </c>
      <c r="BR150" s="117">
        <v>246.87318888888896</v>
      </c>
      <c r="BS150" s="117">
        <v>54.3121015555555</v>
      </c>
      <c r="BT150" s="117">
        <v>240.03891026583301</v>
      </c>
      <c r="BU150" s="117">
        <v>73.73</v>
      </c>
      <c r="BV150" s="117">
        <v>140.43875096322199</v>
      </c>
      <c r="BW150" s="117">
        <v>79.172735264899501</v>
      </c>
      <c r="BX150" s="117">
        <v>834.56568693839904</v>
      </c>
      <c r="BY150" s="117">
        <v>108.306504531293</v>
      </c>
      <c r="BZ150" s="117">
        <v>15.77</v>
      </c>
      <c r="CA150" s="117">
        <v>3.4693999999999998</v>
      </c>
      <c r="CB150" s="117">
        <v>10.715275109695201</v>
      </c>
      <c r="CC150" s="117">
        <v>0</v>
      </c>
      <c r="CD150" s="117">
        <v>8.9710798999999994</v>
      </c>
      <c r="CE150" s="117">
        <v>4.0798083825661502</v>
      </c>
      <c r="CF150" s="117">
        <v>43.005563392261401</v>
      </c>
      <c r="CG150" s="117">
        <v>16.079999999999998</v>
      </c>
      <c r="CH150" s="117">
        <v>3.5375999999999999</v>
      </c>
      <c r="CI150" s="117">
        <v>22.552725398692498</v>
      </c>
      <c r="CJ150" s="117">
        <v>0</v>
      </c>
      <c r="CK150" s="117">
        <v>9.1474296000000006</v>
      </c>
      <c r="CL150" s="117">
        <v>5.3786139014129599</v>
      </c>
      <c r="CM150" s="117">
        <v>56.696368900105497</v>
      </c>
      <c r="CN150" s="117">
        <v>0</v>
      </c>
      <c r="CO150" s="117">
        <v>0</v>
      </c>
      <c r="CP150" s="117">
        <v>0</v>
      </c>
      <c r="CQ150" s="117">
        <v>0</v>
      </c>
      <c r="CR150" s="117">
        <v>0</v>
      </c>
      <c r="CS150" s="117">
        <v>0</v>
      </c>
      <c r="CT150" s="117">
        <v>0</v>
      </c>
      <c r="CU150" s="117">
        <v>0</v>
      </c>
      <c r="CV150" s="117">
        <v>0</v>
      </c>
      <c r="CW150" s="117">
        <v>0</v>
      </c>
      <c r="CX150" s="117">
        <v>0</v>
      </c>
      <c r="CY150" s="117">
        <v>0</v>
      </c>
      <c r="CZ150" s="117">
        <v>0</v>
      </c>
      <c r="DA150" s="117">
        <v>0</v>
      </c>
      <c r="DB150" s="117">
        <v>0</v>
      </c>
      <c r="DC150" s="117">
        <v>0</v>
      </c>
      <c r="DD150" s="117">
        <v>0</v>
      </c>
      <c r="DE150" s="117">
        <v>0</v>
      </c>
      <c r="DF150" s="117">
        <v>0</v>
      </c>
      <c r="DG150" s="117">
        <v>0</v>
      </c>
      <c r="DH150" s="117">
        <v>0</v>
      </c>
      <c r="DI150" s="117">
        <v>2.98</v>
      </c>
      <c r="DJ150" s="117">
        <v>0.65559999999999996</v>
      </c>
      <c r="DK150" s="117">
        <v>2.4574497643211801</v>
      </c>
      <c r="DL150" s="117">
        <v>0</v>
      </c>
      <c r="DM150" s="117">
        <v>1.6952326</v>
      </c>
      <c r="DN150" s="117">
        <v>0.81628987460450297</v>
      </c>
      <c r="DO150" s="117">
        <v>8.6045722389256802</v>
      </c>
      <c r="DP150" s="117">
        <v>0</v>
      </c>
      <c r="DQ150" s="117">
        <v>0</v>
      </c>
      <c r="DR150" s="117">
        <v>0</v>
      </c>
      <c r="DS150" s="117">
        <v>0</v>
      </c>
      <c r="DT150" s="117">
        <v>0</v>
      </c>
      <c r="DU150" s="117">
        <v>0</v>
      </c>
      <c r="DV150" s="117">
        <v>0</v>
      </c>
      <c r="DW150" s="117">
        <v>270.38</v>
      </c>
      <c r="DX150" s="117">
        <v>59.483600000000003</v>
      </c>
      <c r="DY150" s="117">
        <v>25.413867186616699</v>
      </c>
      <c r="DZ150" s="117">
        <v>0</v>
      </c>
      <c r="EA150" s="117">
        <v>153.81107059999999</v>
      </c>
      <c r="EB150" s="117">
        <v>53.357569645415303</v>
      </c>
      <c r="EC150" s="117">
        <v>562.44610743203202</v>
      </c>
      <c r="ED150" s="117">
        <v>60.72</v>
      </c>
      <c r="EE150" s="117">
        <v>13.3584</v>
      </c>
      <c r="EF150" s="117">
        <v>2.4415967309083402</v>
      </c>
      <c r="EG150" s="117">
        <v>0</v>
      </c>
      <c r="EH150" s="117">
        <v>34.541786399999999</v>
      </c>
      <c r="EI150" s="117">
        <v>11.6403854899505</v>
      </c>
      <c r="EJ150" s="117">
        <v>122.702168620859</v>
      </c>
      <c r="EK150" s="117">
        <v>45.64</v>
      </c>
      <c r="EL150" s="117">
        <v>10.040800000000001</v>
      </c>
      <c r="EM150" s="117">
        <v>6.0478223118249996</v>
      </c>
      <c r="EN150" s="117">
        <v>0</v>
      </c>
      <c r="EO150" s="117">
        <v>25.963226800000001</v>
      </c>
      <c r="EP150" s="117">
        <v>9.1909827054103808</v>
      </c>
      <c r="EQ150" s="117">
        <v>96.882831817235399</v>
      </c>
      <c r="ER150" s="117">
        <v>0</v>
      </c>
      <c r="ES150" s="117">
        <v>0</v>
      </c>
      <c r="ET150" s="117">
        <v>0</v>
      </c>
      <c r="EU150" s="117">
        <v>0</v>
      </c>
      <c r="EV150" s="117">
        <v>0</v>
      </c>
      <c r="EW150" s="117">
        <v>0</v>
      </c>
      <c r="EX150" s="117">
        <v>0</v>
      </c>
      <c r="EY150" s="117">
        <v>8.4</v>
      </c>
      <c r="EZ150" s="117">
        <v>0.88040399999999996</v>
      </c>
      <c r="FA150" s="117">
        <v>9.2799999999999994</v>
      </c>
      <c r="FB150" s="117">
        <v>0</v>
      </c>
      <c r="FC150" s="117">
        <v>0</v>
      </c>
      <c r="FD150" s="117">
        <v>0</v>
      </c>
      <c r="FE150" s="171">
        <v>28.735597916666666</v>
      </c>
      <c r="FF150" s="194">
        <f t="shared" si="48"/>
        <v>2514.4931724587668</v>
      </c>
      <c r="FG150" s="195">
        <f t="shared" si="50"/>
        <v>0</v>
      </c>
      <c r="FH150" s="196">
        <f t="shared" si="51"/>
        <v>122.702168620859</v>
      </c>
      <c r="FI150" s="202">
        <f t="shared" si="52"/>
        <v>3017.3918069505203</v>
      </c>
      <c r="FJ150" s="203">
        <f t="shared" si="53"/>
        <v>0</v>
      </c>
      <c r="FK150" s="204">
        <f t="shared" si="54"/>
        <v>147.2426023450308</v>
      </c>
      <c r="FL150" s="214">
        <v>0.05</v>
      </c>
      <c r="FM150" s="211">
        <f t="shared" si="55"/>
        <v>150.86959034752601</v>
      </c>
      <c r="FN150" s="212">
        <f t="shared" si="56"/>
        <v>0</v>
      </c>
      <c r="FO150" s="213">
        <f t="shared" si="57"/>
        <v>7.3621301172515405</v>
      </c>
      <c r="FP150" s="219">
        <f t="shared" si="58"/>
        <v>3168.2613972980462</v>
      </c>
      <c r="FQ150" s="220">
        <f t="shared" si="59"/>
        <v>0</v>
      </c>
      <c r="FR150" s="223">
        <f t="shared" si="60"/>
        <v>154.60473246228236</v>
      </c>
      <c r="FS150" s="228">
        <f t="shared" si="61"/>
        <v>7.0737896397832074</v>
      </c>
      <c r="FT150" s="229"/>
      <c r="FU150" s="244">
        <f t="shared" si="62"/>
        <v>6.1654187087474712</v>
      </c>
      <c r="FV150" s="245">
        <f t="shared" si="63"/>
        <v>3168.2613972980462</v>
      </c>
      <c r="FW150" s="252">
        <v>5.1779999999999999</v>
      </c>
      <c r="FX150" s="257"/>
      <c r="FY150" s="261">
        <f t="shared" si="64"/>
        <v>1.3661239165282364</v>
      </c>
      <c r="FZ150" s="253"/>
      <c r="GA150" s="92"/>
      <c r="GB150" s="68" t="s">
        <v>1285</v>
      </c>
      <c r="GC150" s="85" t="s">
        <v>2362</v>
      </c>
      <c r="GD150" s="85" t="str">
        <f t="shared" si="65"/>
        <v>№2/223 від 20.02.2019</v>
      </c>
      <c r="GE150" s="85" t="s">
        <v>2504</v>
      </c>
      <c r="GF150" s="431">
        <v>1</v>
      </c>
      <c r="GG150" s="431">
        <v>2</v>
      </c>
    </row>
    <row r="151" spans="1:189" ht="15" hidden="1" customHeight="1" x14ac:dyDescent="0.25">
      <c r="A151" s="66" t="s">
        <v>236</v>
      </c>
      <c r="B151" s="155">
        <v>2</v>
      </c>
      <c r="C151" s="141">
        <f t="shared" si="49"/>
        <v>327.9</v>
      </c>
      <c r="D151" s="168">
        <v>239.5</v>
      </c>
      <c r="E151" s="168">
        <v>0</v>
      </c>
      <c r="F151" s="234"/>
      <c r="G151" s="235">
        <v>88.4</v>
      </c>
      <c r="H151" s="162">
        <f t="shared" si="46"/>
        <v>518.31744056992534</v>
      </c>
      <c r="I151" s="117">
        <v>77.650000000000006</v>
      </c>
      <c r="J151" s="117">
        <v>17.082999999999998</v>
      </c>
      <c r="K151" s="117">
        <v>5.3256987019900004</v>
      </c>
      <c r="L151" s="117">
        <v>44.172755500000001</v>
      </c>
      <c r="M151" s="117">
        <v>15.116898714910601</v>
      </c>
      <c r="N151" s="117">
        <v>159.34835291690101</v>
      </c>
      <c r="O151" s="117">
        <v>17.77</v>
      </c>
      <c r="P151" s="117">
        <v>3.9094000000000002</v>
      </c>
      <c r="Q151" s="117">
        <v>0.61073405804250003</v>
      </c>
      <c r="R151" s="117">
        <v>10.1088199</v>
      </c>
      <c r="S151" s="117">
        <v>3.39573436434243</v>
      </c>
      <c r="T151" s="117">
        <v>35.7946883223849</v>
      </c>
      <c r="U151" s="117">
        <v>0</v>
      </c>
      <c r="V151" s="117">
        <v>0</v>
      </c>
      <c r="W151" s="117">
        <v>0</v>
      </c>
      <c r="X151" s="117">
        <v>0</v>
      </c>
      <c r="Y151" s="117">
        <v>0</v>
      </c>
      <c r="Z151" s="117">
        <v>46.33</v>
      </c>
      <c r="AA151" s="117">
        <v>0</v>
      </c>
      <c r="AB151" s="117">
        <v>0</v>
      </c>
      <c r="AC151" s="117">
        <v>0</v>
      </c>
      <c r="AD151" s="117">
        <v>0</v>
      </c>
      <c r="AE151" s="117">
        <v>0</v>
      </c>
      <c r="AF151" s="117">
        <v>0</v>
      </c>
      <c r="AG151" s="117">
        <v>0</v>
      </c>
      <c r="AH151" s="117">
        <v>0</v>
      </c>
      <c r="AI151" s="117">
        <v>0</v>
      </c>
      <c r="AJ151" s="117">
        <v>0</v>
      </c>
      <c r="AK151" s="117">
        <v>0</v>
      </c>
      <c r="AL151" s="117">
        <v>0</v>
      </c>
      <c r="AM151" s="117">
        <v>27.22</v>
      </c>
      <c r="AN151" s="117">
        <v>5.9884000000000004</v>
      </c>
      <c r="AO151" s="117">
        <v>9.9750452697798107</v>
      </c>
      <c r="AP151" s="117">
        <v>15.484641399999999</v>
      </c>
      <c r="AQ151" s="117">
        <v>6.1490021638596204</v>
      </c>
      <c r="AR151" s="117">
        <v>64.817088833639403</v>
      </c>
      <c r="AS151" s="117">
        <v>0</v>
      </c>
      <c r="AT151" s="117">
        <v>0</v>
      </c>
      <c r="AU151" s="117">
        <v>0</v>
      </c>
      <c r="AV151" s="117">
        <v>0</v>
      </c>
      <c r="AW151" s="117">
        <v>0</v>
      </c>
      <c r="AX151" s="117">
        <v>34.729999999999997</v>
      </c>
      <c r="AY151" s="117">
        <v>83.33</v>
      </c>
      <c r="AZ151" s="117">
        <v>18.332599999999999</v>
      </c>
      <c r="BA151" s="117">
        <v>6.3246374184856098</v>
      </c>
      <c r="BB151" s="117">
        <v>47.4039371</v>
      </c>
      <c r="BC151" s="117">
        <v>16.286549001282498</v>
      </c>
      <c r="BD151" s="117">
        <f t="shared" si="47"/>
        <v>177.29731049700001</v>
      </c>
      <c r="BE151" s="117">
        <v>0</v>
      </c>
      <c r="BF151" s="117">
        <v>0</v>
      </c>
      <c r="BG151" s="117">
        <v>0</v>
      </c>
      <c r="BH151" s="117">
        <v>0</v>
      </c>
      <c r="BI151" s="117">
        <v>0</v>
      </c>
      <c r="BJ151" s="117">
        <v>0</v>
      </c>
      <c r="BK151" s="117">
        <v>0</v>
      </c>
      <c r="BL151" s="117">
        <v>26.19</v>
      </c>
      <c r="BM151" s="117">
        <v>5.7618</v>
      </c>
      <c r="BN151" s="117">
        <v>0.63274847916666699</v>
      </c>
      <c r="BO151" s="117">
        <v>14.8987053</v>
      </c>
      <c r="BP151" s="117">
        <v>4.9767198285944598</v>
      </c>
      <c r="BQ151" s="117">
        <v>52.459973607761199</v>
      </c>
      <c r="BR151" s="117">
        <v>167.4781698412711</v>
      </c>
      <c r="BS151" s="117">
        <v>36.845197365079301</v>
      </c>
      <c r="BT151" s="117">
        <v>201.22769006970199</v>
      </c>
      <c r="BU151" s="117">
        <v>49.46</v>
      </c>
      <c r="BV151" s="117">
        <v>95.2733064776031</v>
      </c>
      <c r="BW151" s="117">
        <v>57.675304165020599</v>
      </c>
      <c r="BX151" s="117">
        <v>607.95966791867602</v>
      </c>
      <c r="BY151" s="117">
        <v>82.535284764786397</v>
      </c>
      <c r="BZ151" s="117">
        <v>9.15</v>
      </c>
      <c r="CA151" s="117">
        <v>2.0129999999999999</v>
      </c>
      <c r="CB151" s="117">
        <v>6.7965537980670803</v>
      </c>
      <c r="CC151" s="117">
        <v>0</v>
      </c>
      <c r="CD151" s="117">
        <v>5.2051604999999999</v>
      </c>
      <c r="CE151" s="117">
        <v>2.4278937055804102</v>
      </c>
      <c r="CF151" s="117">
        <v>25.592608003647499</v>
      </c>
      <c r="CG151" s="117">
        <v>9.7200000000000006</v>
      </c>
      <c r="CH151" s="117">
        <v>2.1383999999999999</v>
      </c>
      <c r="CI151" s="117">
        <v>13.636527373522499</v>
      </c>
      <c r="CJ151" s="117">
        <v>0</v>
      </c>
      <c r="CK151" s="117">
        <v>5.5294163999999997</v>
      </c>
      <c r="CL151" s="117">
        <v>3.2516614709028899</v>
      </c>
      <c r="CM151" s="117">
        <v>34.276005244425399</v>
      </c>
      <c r="CN151" s="117">
        <v>5.77</v>
      </c>
      <c r="CO151" s="117">
        <v>1.2694000000000001</v>
      </c>
      <c r="CP151" s="117">
        <v>6.3004139929283296</v>
      </c>
      <c r="CQ151" s="117">
        <v>0</v>
      </c>
      <c r="CR151" s="117">
        <v>3.2823799</v>
      </c>
      <c r="CS151" s="117">
        <v>1.74217214191782</v>
      </c>
      <c r="CT151" s="117">
        <v>18.3643660348461</v>
      </c>
      <c r="CU151" s="117">
        <v>0</v>
      </c>
      <c r="CV151" s="117">
        <v>0</v>
      </c>
      <c r="CW151" s="117">
        <v>0</v>
      </c>
      <c r="CX151" s="117">
        <v>0</v>
      </c>
      <c r="CY151" s="117">
        <v>0</v>
      </c>
      <c r="CZ151" s="117">
        <v>0</v>
      </c>
      <c r="DA151" s="117">
        <v>0</v>
      </c>
      <c r="DB151" s="117">
        <v>0</v>
      </c>
      <c r="DC151" s="117">
        <v>0</v>
      </c>
      <c r="DD151" s="117">
        <v>0</v>
      </c>
      <c r="DE151" s="117">
        <v>0</v>
      </c>
      <c r="DF151" s="117">
        <v>0</v>
      </c>
      <c r="DG151" s="117">
        <v>0</v>
      </c>
      <c r="DH151" s="117">
        <v>0</v>
      </c>
      <c r="DI151" s="117">
        <v>1.49</v>
      </c>
      <c r="DJ151" s="117">
        <v>0.32779999999999998</v>
      </c>
      <c r="DK151" s="117">
        <v>1.2287424077120801</v>
      </c>
      <c r="DL151" s="117">
        <v>0</v>
      </c>
      <c r="DM151" s="117">
        <v>0.84761629999999999</v>
      </c>
      <c r="DN151" s="117">
        <v>0.40814677415530298</v>
      </c>
      <c r="DO151" s="117">
        <v>4.3023054818673803</v>
      </c>
      <c r="DP151" s="117">
        <v>0</v>
      </c>
      <c r="DQ151" s="117">
        <v>0</v>
      </c>
      <c r="DR151" s="117">
        <v>0</v>
      </c>
      <c r="DS151" s="117">
        <v>0</v>
      </c>
      <c r="DT151" s="117">
        <v>0</v>
      </c>
      <c r="DU151" s="117">
        <v>0</v>
      </c>
      <c r="DV151" s="117">
        <v>0</v>
      </c>
      <c r="DW151" s="433">
        <v>247.31</v>
      </c>
      <c r="DX151" s="433">
        <v>54.41</v>
      </c>
      <c r="DY151" s="433">
        <v>21.83</v>
      </c>
      <c r="DZ151" s="433">
        <v>0</v>
      </c>
      <c r="EA151" s="433">
        <v>140.69</v>
      </c>
      <c r="EB151" s="433">
        <v>48.7</v>
      </c>
      <c r="EC151" s="433">
        <f>SUBTOTAL(9,DW151:EB151)</f>
        <v>0</v>
      </c>
      <c r="ED151" s="117">
        <v>118.63</v>
      </c>
      <c r="EE151" s="117">
        <v>26.098600000000001</v>
      </c>
      <c r="EF151" s="117">
        <v>4.8916637358750004</v>
      </c>
      <c r="EG151" s="117">
        <v>0</v>
      </c>
      <c r="EH151" s="117">
        <v>67.4850481</v>
      </c>
      <c r="EI151" s="117">
        <v>22.754807733518099</v>
      </c>
      <c r="EJ151" s="117">
        <v>239.86011956939299</v>
      </c>
      <c r="EK151" s="433">
        <v>38.71</v>
      </c>
      <c r="EL151" s="433">
        <v>8.52</v>
      </c>
      <c r="EM151" s="433">
        <v>6.15</v>
      </c>
      <c r="EN151" s="433">
        <v>0</v>
      </c>
      <c r="EO151" s="433">
        <v>22.02</v>
      </c>
      <c r="EP151" s="433">
        <v>7.91</v>
      </c>
      <c r="EQ151" s="433">
        <f>SUBTOTAL(9,EK151:EP151)</f>
        <v>0</v>
      </c>
      <c r="ER151" s="117">
        <v>61</v>
      </c>
      <c r="ES151" s="117">
        <v>13.42</v>
      </c>
      <c r="ET151" s="117">
        <v>1.4065502000000001</v>
      </c>
      <c r="EU151" s="117">
        <v>14.8265502</v>
      </c>
      <c r="EV151" s="117">
        <v>1.6043000000000001</v>
      </c>
      <c r="EW151" s="117">
        <v>0.16814668299999999</v>
      </c>
      <c r="EX151" s="117">
        <v>1.7724466830000001</v>
      </c>
      <c r="EY151" s="117">
        <v>8.4</v>
      </c>
      <c r="EZ151" s="117">
        <v>0.88040399999999996</v>
      </c>
      <c r="FA151" s="117">
        <v>9.2799999999999994</v>
      </c>
      <c r="FB151" s="117">
        <v>0</v>
      </c>
      <c r="FC151" s="117">
        <v>0</v>
      </c>
      <c r="FD151" s="117">
        <v>0</v>
      </c>
      <c r="FE151" s="171">
        <v>95.723128125000002</v>
      </c>
      <c r="FF151" s="194">
        <f t="shared" si="48"/>
        <v>1622.7346114385416</v>
      </c>
      <c r="FG151" s="195">
        <f t="shared" si="50"/>
        <v>0</v>
      </c>
      <c r="FH151" s="196">
        <f t="shared" si="51"/>
        <v>239.86011956939299</v>
      </c>
      <c r="FI151" s="202">
        <f t="shared" si="52"/>
        <v>1947.2815337262498</v>
      </c>
      <c r="FJ151" s="203">
        <f t="shared" si="53"/>
        <v>0</v>
      </c>
      <c r="FK151" s="204">
        <f t="shared" si="54"/>
        <v>287.83214348327158</v>
      </c>
      <c r="FL151" s="214">
        <v>0.05</v>
      </c>
      <c r="FM151" s="211">
        <f t="shared" si="55"/>
        <v>97.364076686312501</v>
      </c>
      <c r="FN151" s="212">
        <f t="shared" si="56"/>
        <v>0</v>
      </c>
      <c r="FO151" s="213">
        <f t="shared" si="57"/>
        <v>14.39160717416358</v>
      </c>
      <c r="FP151" s="219">
        <f t="shared" si="58"/>
        <v>2044.6456104125623</v>
      </c>
      <c r="FQ151" s="220">
        <f t="shared" si="59"/>
        <v>0</v>
      </c>
      <c r="FR151" s="223">
        <f t="shared" si="60"/>
        <v>302.22375065743518</v>
      </c>
      <c r="FS151" s="228">
        <f t="shared" si="61"/>
        <v>6.575776428247142</v>
      </c>
      <c r="FT151" s="229"/>
      <c r="FU151" s="244">
        <f t="shared" si="62"/>
        <v>5.3138818534770573</v>
      </c>
      <c r="FV151" s="245">
        <f t="shared" si="63"/>
        <v>2044.6456104125625</v>
      </c>
      <c r="FW151" s="252">
        <v>5.7872000000000003</v>
      </c>
      <c r="FX151" s="257"/>
      <c r="FY151" s="261">
        <f t="shared" si="64"/>
        <v>1.1362621696584085</v>
      </c>
      <c r="FZ151" s="253"/>
      <c r="GA151" s="92"/>
      <c r="GB151" s="68" t="s">
        <v>1286</v>
      </c>
      <c r="GC151" s="85" t="s">
        <v>2362</v>
      </c>
      <c r="GD151" s="85" t="str">
        <f t="shared" si="65"/>
        <v>№2/224 від 20.02.2019</v>
      </c>
      <c r="GE151" s="85" t="s">
        <v>2505</v>
      </c>
      <c r="GF151" s="431">
        <v>1</v>
      </c>
      <c r="GG151" s="431">
        <v>2</v>
      </c>
    </row>
    <row r="152" spans="1:189" ht="15" hidden="1" customHeight="1" x14ac:dyDescent="0.25">
      <c r="A152" s="66" t="s">
        <v>237</v>
      </c>
      <c r="B152" s="155">
        <v>2</v>
      </c>
      <c r="C152" s="141">
        <f t="shared" si="49"/>
        <v>354.3</v>
      </c>
      <c r="D152" s="168">
        <v>354.3</v>
      </c>
      <c r="E152" s="168">
        <v>0</v>
      </c>
      <c r="F152" s="234"/>
      <c r="G152" s="235">
        <v>0</v>
      </c>
      <c r="H152" s="162">
        <f t="shared" si="46"/>
        <v>480.01290572608843</v>
      </c>
      <c r="I152" s="117">
        <v>64.23</v>
      </c>
      <c r="J152" s="117">
        <v>14.130599999999999</v>
      </c>
      <c r="K152" s="117">
        <v>4.8669943396250002</v>
      </c>
      <c r="L152" s="117">
        <v>36.5385201</v>
      </c>
      <c r="M152" s="117">
        <v>12.552686454417101</v>
      </c>
      <c r="N152" s="117">
        <v>132.318800894042</v>
      </c>
      <c r="O152" s="117">
        <v>12.64</v>
      </c>
      <c r="P152" s="117">
        <v>2.7808000000000002</v>
      </c>
      <c r="Q152" s="117">
        <v>0.43457839750499999</v>
      </c>
      <c r="R152" s="117">
        <v>7.1905168000000002</v>
      </c>
      <c r="S152" s="117">
        <v>2.4154402756505</v>
      </c>
      <c r="T152" s="117">
        <v>25.461335473155501</v>
      </c>
      <c r="U152" s="117">
        <v>0</v>
      </c>
      <c r="V152" s="117">
        <v>0</v>
      </c>
      <c r="W152" s="117">
        <v>0</v>
      </c>
      <c r="X152" s="117">
        <v>0</v>
      </c>
      <c r="Y152" s="117">
        <v>0</v>
      </c>
      <c r="Z152" s="117">
        <v>45.06</v>
      </c>
      <c r="AA152" s="117">
        <v>0</v>
      </c>
      <c r="AB152" s="117">
        <v>0</v>
      </c>
      <c r="AC152" s="117">
        <v>0</v>
      </c>
      <c r="AD152" s="117">
        <v>0</v>
      </c>
      <c r="AE152" s="117">
        <v>0</v>
      </c>
      <c r="AF152" s="117">
        <v>0</v>
      </c>
      <c r="AG152" s="117">
        <v>0</v>
      </c>
      <c r="AH152" s="117">
        <v>0</v>
      </c>
      <c r="AI152" s="117">
        <v>0</v>
      </c>
      <c r="AJ152" s="117">
        <v>0</v>
      </c>
      <c r="AK152" s="117">
        <v>0</v>
      </c>
      <c r="AL152" s="117">
        <v>0</v>
      </c>
      <c r="AM152" s="117">
        <v>4.09</v>
      </c>
      <c r="AN152" s="117">
        <v>0.89980000000000004</v>
      </c>
      <c r="AO152" s="117">
        <v>8.5603109306287397</v>
      </c>
      <c r="AP152" s="117">
        <v>2.3266783000000002</v>
      </c>
      <c r="AQ152" s="117">
        <v>1.66404627926219</v>
      </c>
      <c r="AR152" s="117">
        <v>17.540835509890901</v>
      </c>
      <c r="AS152" s="117">
        <v>0</v>
      </c>
      <c r="AT152" s="117">
        <v>0</v>
      </c>
      <c r="AU152" s="117">
        <v>0</v>
      </c>
      <c r="AV152" s="117">
        <v>0</v>
      </c>
      <c r="AW152" s="117">
        <v>0</v>
      </c>
      <c r="AX152" s="117">
        <v>68.06</v>
      </c>
      <c r="AY152" s="117">
        <v>90.04</v>
      </c>
      <c r="AZ152" s="117">
        <v>19.808800000000002</v>
      </c>
      <c r="BA152" s="117">
        <v>8.8412132160067909</v>
      </c>
      <c r="BB152" s="117">
        <v>51.221054799999997</v>
      </c>
      <c r="BC152" s="117">
        <v>17.8083790387577</v>
      </c>
      <c r="BD152" s="117">
        <f t="shared" si="47"/>
        <v>191.57193384900003</v>
      </c>
      <c r="BE152" s="117">
        <v>0</v>
      </c>
      <c r="BF152" s="117">
        <v>0</v>
      </c>
      <c r="BG152" s="117">
        <v>0</v>
      </c>
      <c r="BH152" s="117">
        <v>0</v>
      </c>
      <c r="BI152" s="117">
        <v>0</v>
      </c>
      <c r="BJ152" s="117">
        <v>0</v>
      </c>
      <c r="BK152" s="117">
        <v>0</v>
      </c>
      <c r="BL152" s="117">
        <v>9.5500000000000007</v>
      </c>
      <c r="BM152" s="117">
        <v>2.101</v>
      </c>
      <c r="BN152" s="117">
        <v>0.255589446666667</v>
      </c>
      <c r="BO152" s="117">
        <v>5.4327085000000004</v>
      </c>
      <c r="BP152" s="117">
        <v>1.8173318177901401</v>
      </c>
      <c r="BQ152" s="117">
        <v>19.156629764456799</v>
      </c>
      <c r="BR152" s="117">
        <v>73.189916031745625</v>
      </c>
      <c r="BS152" s="117">
        <v>16.101781526984102</v>
      </c>
      <c r="BT152" s="117">
        <v>117.851476009226</v>
      </c>
      <c r="BU152" s="117">
        <v>0</v>
      </c>
      <c r="BV152" s="117">
        <v>41.635547532979302</v>
      </c>
      <c r="BW152" s="117">
        <v>26.074497758589001</v>
      </c>
      <c r="BX152" s="117">
        <v>274.85321885952402</v>
      </c>
      <c r="BY152" s="117">
        <v>67.345437716203804</v>
      </c>
      <c r="BZ152" s="117">
        <v>8.31</v>
      </c>
      <c r="CA152" s="117">
        <v>1.8282</v>
      </c>
      <c r="CB152" s="117">
        <v>6.2233818578008302</v>
      </c>
      <c r="CC152" s="117">
        <v>0</v>
      </c>
      <c r="CD152" s="117">
        <v>4.7273097000000002</v>
      </c>
      <c r="CE152" s="117">
        <v>2.2103267241730999</v>
      </c>
      <c r="CF152" s="117">
        <v>23.2992182819739</v>
      </c>
      <c r="CG152" s="117">
        <v>6.92</v>
      </c>
      <c r="CH152" s="117">
        <v>1.5224</v>
      </c>
      <c r="CI152" s="117">
        <v>9.7029256933799992</v>
      </c>
      <c r="CJ152" s="117">
        <v>0</v>
      </c>
      <c r="CK152" s="117">
        <v>3.9365804</v>
      </c>
      <c r="CL152" s="117">
        <v>2.31440457764716</v>
      </c>
      <c r="CM152" s="117">
        <v>24.396310671027202</v>
      </c>
      <c r="CN152" s="117">
        <v>6.18</v>
      </c>
      <c r="CO152" s="117">
        <v>1.3595999999999999</v>
      </c>
      <c r="CP152" s="117">
        <v>6.6189005758983299</v>
      </c>
      <c r="CQ152" s="117">
        <v>0</v>
      </c>
      <c r="CR152" s="117">
        <v>3.5156166</v>
      </c>
      <c r="CS152" s="117">
        <v>1.8524242212058999</v>
      </c>
      <c r="CT152" s="117">
        <v>19.5265413971042</v>
      </c>
      <c r="CU152" s="117">
        <v>0</v>
      </c>
      <c r="CV152" s="117">
        <v>0</v>
      </c>
      <c r="CW152" s="117">
        <v>0</v>
      </c>
      <c r="CX152" s="117">
        <v>0</v>
      </c>
      <c r="CY152" s="117">
        <v>0</v>
      </c>
      <c r="CZ152" s="117">
        <v>0</v>
      </c>
      <c r="DA152" s="117">
        <v>0</v>
      </c>
      <c r="DB152" s="117">
        <v>0</v>
      </c>
      <c r="DC152" s="117">
        <v>0</v>
      </c>
      <c r="DD152" s="117">
        <v>0</v>
      </c>
      <c r="DE152" s="117">
        <v>0</v>
      </c>
      <c r="DF152" s="117">
        <v>0</v>
      </c>
      <c r="DG152" s="117">
        <v>0</v>
      </c>
      <c r="DH152" s="117">
        <v>0</v>
      </c>
      <c r="DI152" s="117">
        <v>0.04</v>
      </c>
      <c r="DJ152" s="117">
        <v>8.8000000000000005E-3</v>
      </c>
      <c r="DK152" s="117">
        <v>4.0109075325602803E-2</v>
      </c>
      <c r="DL152" s="117">
        <v>0</v>
      </c>
      <c r="DM152" s="117">
        <v>2.2754799999999999E-2</v>
      </c>
      <c r="DN152" s="117">
        <v>1.1703490772876499E-2</v>
      </c>
      <c r="DO152" s="117">
        <v>0.12336736609847899</v>
      </c>
      <c r="DP152" s="117">
        <v>0</v>
      </c>
      <c r="DQ152" s="117">
        <v>0</v>
      </c>
      <c r="DR152" s="117">
        <v>0</v>
      </c>
      <c r="DS152" s="117">
        <v>0</v>
      </c>
      <c r="DT152" s="117">
        <v>0</v>
      </c>
      <c r="DU152" s="117">
        <v>0</v>
      </c>
      <c r="DV152" s="117">
        <v>0</v>
      </c>
      <c r="DW152" s="117">
        <v>383.68</v>
      </c>
      <c r="DX152" s="117">
        <v>84.409599999999998</v>
      </c>
      <c r="DY152" s="117">
        <v>32.984167432275001</v>
      </c>
      <c r="DZ152" s="117">
        <v>0</v>
      </c>
      <c r="EA152" s="117">
        <v>218.26404160000001</v>
      </c>
      <c r="EB152" s="117">
        <v>75.393795764672703</v>
      </c>
      <c r="EC152" s="117">
        <v>794.73160479694798</v>
      </c>
      <c r="ED152" s="117">
        <v>0</v>
      </c>
      <c r="EE152" s="117">
        <v>0</v>
      </c>
      <c r="EF152" s="117">
        <v>0</v>
      </c>
      <c r="EG152" s="117">
        <v>0</v>
      </c>
      <c r="EH152" s="117">
        <v>0</v>
      </c>
      <c r="EI152" s="117">
        <v>0</v>
      </c>
      <c r="EJ152" s="117">
        <v>0</v>
      </c>
      <c r="EK152" s="117">
        <v>41.68</v>
      </c>
      <c r="EL152" s="117">
        <v>9.1696000000000009</v>
      </c>
      <c r="EM152" s="117">
        <v>4.8088633058000001</v>
      </c>
      <c r="EN152" s="117">
        <v>0</v>
      </c>
      <c r="EO152" s="117">
        <v>23.710501600000001</v>
      </c>
      <c r="EP152" s="117">
        <v>8.3186612117769005</v>
      </c>
      <c r="EQ152" s="117">
        <v>87.687626117576897</v>
      </c>
      <c r="ER152" s="117">
        <v>0</v>
      </c>
      <c r="ES152" s="117">
        <v>0</v>
      </c>
      <c r="ET152" s="117">
        <v>0</v>
      </c>
      <c r="EU152" s="117">
        <v>0</v>
      </c>
      <c r="EV152" s="117">
        <v>0</v>
      </c>
      <c r="EW152" s="117">
        <v>0</v>
      </c>
      <c r="EX152" s="117">
        <v>0</v>
      </c>
      <c r="EY152" s="117">
        <v>0</v>
      </c>
      <c r="EZ152" s="117">
        <v>0</v>
      </c>
      <c r="FA152" s="117">
        <v>0</v>
      </c>
      <c r="FB152" s="117">
        <v>0</v>
      </c>
      <c r="FC152" s="117">
        <v>0</v>
      </c>
      <c r="FD152" s="117">
        <v>0</v>
      </c>
      <c r="FE152" s="171">
        <v>101.92400416666668</v>
      </c>
      <c r="FF152" s="194">
        <f t="shared" si="48"/>
        <v>1825.7114271474645</v>
      </c>
      <c r="FG152" s="195">
        <f t="shared" si="50"/>
        <v>0</v>
      </c>
      <c r="FH152" s="196">
        <f t="shared" si="51"/>
        <v>0</v>
      </c>
      <c r="FI152" s="202">
        <f t="shared" si="52"/>
        <v>2190.8537125769572</v>
      </c>
      <c r="FJ152" s="203">
        <f t="shared" si="53"/>
        <v>0</v>
      </c>
      <c r="FK152" s="204">
        <f t="shared" si="54"/>
        <v>0</v>
      </c>
      <c r="FL152" s="214">
        <v>0.05</v>
      </c>
      <c r="FM152" s="211">
        <f t="shared" si="55"/>
        <v>109.54268562884786</v>
      </c>
      <c r="FN152" s="212">
        <f t="shared" si="56"/>
        <v>0</v>
      </c>
      <c r="FO152" s="213">
        <f t="shared" si="57"/>
        <v>0</v>
      </c>
      <c r="FP152" s="219">
        <f t="shared" si="58"/>
        <v>2300.3963982058049</v>
      </c>
      <c r="FQ152" s="220">
        <f t="shared" si="59"/>
        <v>0</v>
      </c>
      <c r="FR152" s="223">
        <f t="shared" si="60"/>
        <v>0</v>
      </c>
      <c r="FS152" s="228">
        <f t="shared" si="61"/>
        <v>6.4927925436234961</v>
      </c>
      <c r="FT152" s="229"/>
      <c r="FU152" s="244">
        <f t="shared" si="62"/>
        <v>6.4927925436234961</v>
      </c>
      <c r="FV152" s="245">
        <f t="shared" si="63"/>
        <v>2300.3963982058049</v>
      </c>
      <c r="FW152" s="252">
        <v>4.3010000000000002</v>
      </c>
      <c r="FX152" s="257"/>
      <c r="FY152" s="261">
        <f t="shared" si="64"/>
        <v>1.5096006844044398</v>
      </c>
      <c r="FZ152" s="253"/>
      <c r="GA152" s="92"/>
      <c r="GB152" s="68" t="s">
        <v>1288</v>
      </c>
      <c r="GC152" s="85" t="s">
        <v>2362</v>
      </c>
      <c r="GD152" s="85" t="str">
        <f t="shared" si="65"/>
        <v>№2/226 від 20.02.2019</v>
      </c>
      <c r="GE152" s="85" t="s">
        <v>2506</v>
      </c>
      <c r="GF152" s="431">
        <v>2</v>
      </c>
      <c r="GG152" s="431">
        <v>2</v>
      </c>
    </row>
    <row r="153" spans="1:189" ht="15" hidden="1" customHeight="1" x14ac:dyDescent="0.25">
      <c r="A153" s="66" t="s">
        <v>238</v>
      </c>
      <c r="B153" s="155">
        <v>2</v>
      </c>
      <c r="C153" s="141">
        <f t="shared" si="49"/>
        <v>474.29999999999995</v>
      </c>
      <c r="D153" s="168">
        <v>397.4</v>
      </c>
      <c r="E153" s="168">
        <v>0</v>
      </c>
      <c r="F153" s="234"/>
      <c r="G153" s="235">
        <v>76.900000000000006</v>
      </c>
      <c r="H153" s="162">
        <f t="shared" si="46"/>
        <v>739.1496975802595</v>
      </c>
      <c r="I153" s="117">
        <v>110.95</v>
      </c>
      <c r="J153" s="117">
        <v>24.408999999999999</v>
      </c>
      <c r="K153" s="117">
        <v>7.69857519651333</v>
      </c>
      <c r="L153" s="117">
        <v>63.1161265</v>
      </c>
      <c r="M153" s="117">
        <v>21.6090656748115</v>
      </c>
      <c r="N153" s="117">
        <v>227.78276737132501</v>
      </c>
      <c r="O153" s="117">
        <v>34.270000000000003</v>
      </c>
      <c r="P153" s="117">
        <v>7.5393999999999997</v>
      </c>
      <c r="Q153" s="117">
        <v>1.1779882797900001</v>
      </c>
      <c r="R153" s="117">
        <v>19.495174899999999</v>
      </c>
      <c r="S153" s="117">
        <v>6.54879744687379</v>
      </c>
      <c r="T153" s="117">
        <v>69.031360626663798</v>
      </c>
      <c r="U153" s="117">
        <v>0</v>
      </c>
      <c r="V153" s="117">
        <v>0</v>
      </c>
      <c r="W153" s="117">
        <v>0</v>
      </c>
      <c r="X153" s="117">
        <v>0</v>
      </c>
      <c r="Y153" s="117">
        <v>0</v>
      </c>
      <c r="Z153" s="117">
        <v>61.11</v>
      </c>
      <c r="AA153" s="117">
        <v>0</v>
      </c>
      <c r="AB153" s="117">
        <v>0</v>
      </c>
      <c r="AC153" s="117">
        <v>0</v>
      </c>
      <c r="AD153" s="117">
        <v>0</v>
      </c>
      <c r="AE153" s="117">
        <v>0</v>
      </c>
      <c r="AF153" s="117">
        <v>0</v>
      </c>
      <c r="AG153" s="117">
        <v>0</v>
      </c>
      <c r="AH153" s="117">
        <v>0</v>
      </c>
      <c r="AI153" s="117">
        <v>0</v>
      </c>
      <c r="AJ153" s="117">
        <v>0</v>
      </c>
      <c r="AK153" s="117">
        <v>0</v>
      </c>
      <c r="AL153" s="117">
        <v>0</v>
      </c>
      <c r="AM153" s="117">
        <v>40.409999999999997</v>
      </c>
      <c r="AN153" s="117">
        <v>8.8902000000000001</v>
      </c>
      <c r="AO153" s="117">
        <v>10.6753354375355</v>
      </c>
      <c r="AP153" s="117">
        <v>22.988036699999999</v>
      </c>
      <c r="AQ153" s="117">
        <v>8.6954119957350908</v>
      </c>
      <c r="AR153" s="117">
        <v>91.658984133270593</v>
      </c>
      <c r="AS153" s="117">
        <v>0</v>
      </c>
      <c r="AT153" s="117">
        <v>0</v>
      </c>
      <c r="AU153" s="117">
        <v>0</v>
      </c>
      <c r="AV153" s="117">
        <v>0</v>
      </c>
      <c r="AW153" s="117">
        <v>0</v>
      </c>
      <c r="AX153" s="117">
        <v>33.11</v>
      </c>
      <c r="AY153" s="117">
        <v>120.54</v>
      </c>
      <c r="AZ153" s="117">
        <v>26.518799999999999</v>
      </c>
      <c r="BA153" s="117">
        <v>10.2195883151047</v>
      </c>
      <c r="BB153" s="117">
        <v>68.571589799999998</v>
      </c>
      <c r="BC153" s="117">
        <v>23.671336206244199</v>
      </c>
      <c r="BD153" s="117">
        <f t="shared" si="47"/>
        <v>256.45658544899999</v>
      </c>
      <c r="BE153" s="117">
        <v>0</v>
      </c>
      <c r="BF153" s="117">
        <v>0</v>
      </c>
      <c r="BG153" s="117">
        <v>0</v>
      </c>
      <c r="BH153" s="117">
        <v>0</v>
      </c>
      <c r="BI153" s="117">
        <v>0</v>
      </c>
      <c r="BJ153" s="117">
        <v>0</v>
      </c>
      <c r="BK153" s="117">
        <v>0</v>
      </c>
      <c r="BL153" s="117">
        <v>23.76</v>
      </c>
      <c r="BM153" s="117">
        <v>5.2271999999999998</v>
      </c>
      <c r="BN153" s="117">
        <v>0.61413443249999999</v>
      </c>
      <c r="BO153" s="117">
        <v>13.516351200000001</v>
      </c>
      <c r="BP153" s="117">
        <v>4.5191646311423304</v>
      </c>
      <c r="BQ153" s="117">
        <v>47.636850263642302</v>
      </c>
      <c r="BR153" s="433">
        <v>182.89377477777805</v>
      </c>
      <c r="BS153" s="433">
        <v>40.236630451111076</v>
      </c>
      <c r="BT153" s="433">
        <v>174.56273159091688</v>
      </c>
      <c r="BU153" s="433">
        <v>50.078000000000003</v>
      </c>
      <c r="BV153" s="433">
        <v>104.0427816578346</v>
      </c>
      <c r="BW153" s="433">
        <v>57.835616795641442</v>
      </c>
      <c r="BX153" s="433">
        <v>609.64953527328203</v>
      </c>
      <c r="BY153" s="117">
        <v>129.65564010950001</v>
      </c>
      <c r="BZ153" s="117">
        <v>12.13</v>
      </c>
      <c r="CA153" s="117">
        <v>2.6686000000000001</v>
      </c>
      <c r="CB153" s="117">
        <v>6.9477913623356198</v>
      </c>
      <c r="CC153" s="117">
        <v>0</v>
      </c>
      <c r="CD153" s="117">
        <v>6.9003930999999996</v>
      </c>
      <c r="CE153" s="117">
        <v>3.0024694794973898</v>
      </c>
      <c r="CF153" s="117">
        <v>31.649253941832999</v>
      </c>
      <c r="CG153" s="117">
        <v>18.75</v>
      </c>
      <c r="CH153" s="117">
        <v>4.125</v>
      </c>
      <c r="CI153" s="117">
        <v>26.302776842069999</v>
      </c>
      <c r="CJ153" s="117">
        <v>0</v>
      </c>
      <c r="CK153" s="117">
        <v>10.6663125</v>
      </c>
      <c r="CL153" s="117">
        <v>6.2722590039423602</v>
      </c>
      <c r="CM153" s="117">
        <v>66.116348346012401</v>
      </c>
      <c r="CN153" s="117">
        <v>7.61</v>
      </c>
      <c r="CO153" s="117">
        <v>1.6741999999999999</v>
      </c>
      <c r="CP153" s="117">
        <v>7.4631585318183298</v>
      </c>
      <c r="CQ153" s="117">
        <v>0</v>
      </c>
      <c r="CR153" s="117">
        <v>4.3291006999999997</v>
      </c>
      <c r="CS153" s="117">
        <v>2.20902369208688</v>
      </c>
      <c r="CT153" s="117">
        <v>23.285482923905199</v>
      </c>
      <c r="CU153" s="117">
        <v>0</v>
      </c>
      <c r="CV153" s="117">
        <v>0</v>
      </c>
      <c r="CW153" s="117">
        <v>0</v>
      </c>
      <c r="CX153" s="117">
        <v>0</v>
      </c>
      <c r="CY153" s="117">
        <v>0</v>
      </c>
      <c r="CZ153" s="117">
        <v>0</v>
      </c>
      <c r="DA153" s="117">
        <v>0</v>
      </c>
      <c r="DB153" s="117">
        <v>0</v>
      </c>
      <c r="DC153" s="117">
        <v>0</v>
      </c>
      <c r="DD153" s="117">
        <v>0</v>
      </c>
      <c r="DE153" s="117">
        <v>0</v>
      </c>
      <c r="DF153" s="117">
        <v>0</v>
      </c>
      <c r="DG153" s="117">
        <v>0</v>
      </c>
      <c r="DH153" s="117">
        <v>0</v>
      </c>
      <c r="DI153" s="117">
        <v>2.98</v>
      </c>
      <c r="DJ153" s="117">
        <v>0.65559999999999996</v>
      </c>
      <c r="DK153" s="117">
        <v>2.45743406825027</v>
      </c>
      <c r="DL153" s="117">
        <v>0</v>
      </c>
      <c r="DM153" s="117">
        <v>1.6952326</v>
      </c>
      <c r="DN153" s="117">
        <v>0.81628822949931101</v>
      </c>
      <c r="DO153" s="117">
        <v>8.6045548977495798</v>
      </c>
      <c r="DP153" s="117">
        <v>0</v>
      </c>
      <c r="DQ153" s="117">
        <v>0</v>
      </c>
      <c r="DR153" s="117">
        <v>0</v>
      </c>
      <c r="DS153" s="117">
        <v>0</v>
      </c>
      <c r="DT153" s="117">
        <v>0</v>
      </c>
      <c r="DU153" s="117">
        <v>0</v>
      </c>
      <c r="DV153" s="117">
        <v>0</v>
      </c>
      <c r="DW153" s="433">
        <v>225.17</v>
      </c>
      <c r="DX153" s="433">
        <v>49.54</v>
      </c>
      <c r="DY153" s="433">
        <v>23.49</v>
      </c>
      <c r="DZ153" s="433">
        <v>0</v>
      </c>
      <c r="EA153" s="433">
        <v>128.09</v>
      </c>
      <c r="EB153" s="433">
        <v>44.72</v>
      </c>
      <c r="EC153" s="433">
        <f>SUBTOTAL(9,DW153:EB153)</f>
        <v>0</v>
      </c>
      <c r="ED153" s="117">
        <v>74.84</v>
      </c>
      <c r="EE153" s="117">
        <v>16.4648</v>
      </c>
      <c r="EF153" s="117">
        <v>3.33080333819166</v>
      </c>
      <c r="EG153" s="117">
        <v>0</v>
      </c>
      <c r="EH153" s="117">
        <v>42.574230800000002</v>
      </c>
      <c r="EI153" s="117">
        <v>14.3809627160239</v>
      </c>
      <c r="EJ153" s="117">
        <v>151.59079685421599</v>
      </c>
      <c r="EK153" s="433">
        <v>69.739999999999995</v>
      </c>
      <c r="EL153" s="433">
        <v>15.34</v>
      </c>
      <c r="EM153" s="433">
        <v>10.220000000000001</v>
      </c>
      <c r="EN153" s="433">
        <v>0</v>
      </c>
      <c r="EO153" s="433">
        <v>39.67</v>
      </c>
      <c r="EP153" s="433">
        <v>14.16</v>
      </c>
      <c r="EQ153" s="433">
        <f>SUBTOTAL(9,EK153:EP153)</f>
        <v>0</v>
      </c>
      <c r="ER153" s="117">
        <v>107</v>
      </c>
      <c r="ES153" s="117">
        <v>23.54</v>
      </c>
      <c r="ET153" s="117">
        <v>2.4672274000000001</v>
      </c>
      <c r="EU153" s="117">
        <v>26.007227400000001</v>
      </c>
      <c r="EV153" s="117">
        <v>2.8140999999999998</v>
      </c>
      <c r="EW153" s="117">
        <v>0.294945821</v>
      </c>
      <c r="EX153" s="117">
        <v>3.109045821</v>
      </c>
      <c r="EY153" s="117">
        <v>96.6</v>
      </c>
      <c r="EZ153" s="117">
        <v>10.124646</v>
      </c>
      <c r="FA153" s="117">
        <v>106.72</v>
      </c>
      <c r="FB153" s="117">
        <v>0</v>
      </c>
      <c r="FC153" s="117">
        <v>0</v>
      </c>
      <c r="FD153" s="117">
        <v>0</v>
      </c>
      <c r="FE153" s="171">
        <v>404.91069791666672</v>
      </c>
      <c r="FF153" s="194">
        <f t="shared" si="48"/>
        <v>2218.4294912185665</v>
      </c>
      <c r="FG153" s="195">
        <f t="shared" si="50"/>
        <v>0</v>
      </c>
      <c r="FH153" s="196">
        <f t="shared" si="51"/>
        <v>151.59079685421599</v>
      </c>
      <c r="FI153" s="202">
        <f t="shared" si="52"/>
        <v>2662.1153894622798</v>
      </c>
      <c r="FJ153" s="203">
        <f t="shared" si="53"/>
        <v>0</v>
      </c>
      <c r="FK153" s="204">
        <f t="shared" si="54"/>
        <v>181.9089562250592</v>
      </c>
      <c r="FL153" s="214">
        <v>0.05</v>
      </c>
      <c r="FM153" s="211">
        <f t="shared" si="55"/>
        <v>133.10576947311401</v>
      </c>
      <c r="FN153" s="212">
        <f t="shared" si="56"/>
        <v>0</v>
      </c>
      <c r="FO153" s="213">
        <f t="shared" si="57"/>
        <v>9.09544781125296</v>
      </c>
      <c r="FP153" s="219">
        <f t="shared" si="58"/>
        <v>2795.2211589353938</v>
      </c>
      <c r="FQ153" s="220">
        <f t="shared" si="59"/>
        <v>0</v>
      </c>
      <c r="FR153" s="223">
        <f t="shared" si="60"/>
        <v>191.00440403631217</v>
      </c>
      <c r="FS153" s="228">
        <f t="shared" si="61"/>
        <v>5.971288216498734</v>
      </c>
      <c r="FT153" s="229"/>
      <c r="FU153" s="244">
        <f t="shared" si="62"/>
        <v>5.490653078007762</v>
      </c>
      <c r="FV153" s="245">
        <f t="shared" si="63"/>
        <v>2795.2211589353938</v>
      </c>
      <c r="FW153" s="252">
        <v>5.3143000000000002</v>
      </c>
      <c r="FX153" s="257"/>
      <c r="FY153" s="261">
        <f t="shared" si="64"/>
        <v>1.1236264826033031</v>
      </c>
      <c r="FZ153" s="253"/>
      <c r="GA153" s="92"/>
      <c r="GB153" s="68" t="s">
        <v>1289</v>
      </c>
      <c r="GC153" s="85" t="s">
        <v>2362</v>
      </c>
      <c r="GD153" s="85" t="str">
        <f t="shared" si="65"/>
        <v>№2/227 від 20.02.2019</v>
      </c>
      <c r="GE153" s="85" t="s">
        <v>2507</v>
      </c>
      <c r="GF153" s="431">
        <v>1</v>
      </c>
      <c r="GG153" s="431">
        <v>2</v>
      </c>
    </row>
    <row r="154" spans="1:189" ht="15" hidden="1" customHeight="1" x14ac:dyDescent="0.25">
      <c r="A154" s="66" t="s">
        <v>239</v>
      </c>
      <c r="B154" s="155">
        <v>2</v>
      </c>
      <c r="C154" s="141">
        <f t="shared" si="49"/>
        <v>286.2</v>
      </c>
      <c r="D154" s="168">
        <v>286.2</v>
      </c>
      <c r="E154" s="168">
        <v>0</v>
      </c>
      <c r="F154" s="234"/>
      <c r="G154" s="235">
        <v>0</v>
      </c>
      <c r="H154" s="162">
        <f t="shared" si="46"/>
        <v>464.30886850645118</v>
      </c>
      <c r="I154" s="117">
        <v>83.72</v>
      </c>
      <c r="J154" s="117">
        <v>18.418399999999998</v>
      </c>
      <c r="K154" s="117">
        <v>5.9276638803266701</v>
      </c>
      <c r="L154" s="117">
        <v>47.625796399999999</v>
      </c>
      <c r="M154" s="117">
        <v>16.3180638759811</v>
      </c>
      <c r="N154" s="117">
        <v>172.00992415630799</v>
      </c>
      <c r="O154" s="117">
        <v>14.62</v>
      </c>
      <c r="P154" s="117">
        <v>3.2164000000000001</v>
      </c>
      <c r="Q154" s="117">
        <v>0.50265770273249999</v>
      </c>
      <c r="R154" s="117">
        <v>8.3168793999999995</v>
      </c>
      <c r="S154" s="117">
        <v>2.79380876773739</v>
      </c>
      <c r="T154" s="117">
        <v>29.449745870469901</v>
      </c>
      <c r="U154" s="117">
        <v>0</v>
      </c>
      <c r="V154" s="117">
        <v>0</v>
      </c>
      <c r="W154" s="117">
        <v>0</v>
      </c>
      <c r="X154" s="117">
        <v>0</v>
      </c>
      <c r="Y154" s="117">
        <v>0</v>
      </c>
      <c r="Z154" s="117">
        <v>35.75</v>
      </c>
      <c r="AA154" s="117">
        <v>0</v>
      </c>
      <c r="AB154" s="117">
        <v>0</v>
      </c>
      <c r="AC154" s="117">
        <v>0</v>
      </c>
      <c r="AD154" s="117">
        <v>0</v>
      </c>
      <c r="AE154" s="117">
        <v>0</v>
      </c>
      <c r="AF154" s="117">
        <v>0</v>
      </c>
      <c r="AG154" s="117">
        <v>0</v>
      </c>
      <c r="AH154" s="117">
        <v>0</v>
      </c>
      <c r="AI154" s="117">
        <v>0</v>
      </c>
      <c r="AJ154" s="117">
        <v>0</v>
      </c>
      <c r="AK154" s="117">
        <v>0</v>
      </c>
      <c r="AL154" s="117">
        <v>0</v>
      </c>
      <c r="AM154" s="117">
        <v>26.77</v>
      </c>
      <c r="AN154" s="117">
        <v>5.8894000000000002</v>
      </c>
      <c r="AO154" s="117">
        <v>9.7320878736202001</v>
      </c>
      <c r="AP154" s="117">
        <v>15.228649900000001</v>
      </c>
      <c r="AQ154" s="117">
        <v>6.0391666400531303</v>
      </c>
      <c r="AR154" s="117">
        <v>63.659304413673297</v>
      </c>
      <c r="AS154" s="117">
        <v>0</v>
      </c>
      <c r="AT154" s="117">
        <v>0</v>
      </c>
      <c r="AU154" s="117">
        <v>0</v>
      </c>
      <c r="AV154" s="117">
        <v>0</v>
      </c>
      <c r="AW154" s="117">
        <v>0</v>
      </c>
      <c r="AX154" s="117">
        <v>8.69</v>
      </c>
      <c r="AY154" s="117">
        <v>72.739999999999995</v>
      </c>
      <c r="AZ154" s="117">
        <v>16.002800000000001</v>
      </c>
      <c r="BA154" s="117">
        <v>7.1418436986202201</v>
      </c>
      <c r="BB154" s="117">
        <v>41.379603799999998</v>
      </c>
      <c r="BC154" s="117">
        <v>14.3866657803304</v>
      </c>
      <c r="BD154" s="117">
        <f t="shared" si="47"/>
        <v>154.749894066</v>
      </c>
      <c r="BE154" s="117">
        <v>0</v>
      </c>
      <c r="BF154" s="117">
        <v>0</v>
      </c>
      <c r="BG154" s="117">
        <v>0</v>
      </c>
      <c r="BH154" s="117">
        <v>0</v>
      </c>
      <c r="BI154" s="117">
        <v>0</v>
      </c>
      <c r="BJ154" s="117">
        <v>0</v>
      </c>
      <c r="BK154" s="117">
        <v>0</v>
      </c>
      <c r="BL154" s="117">
        <v>20.04</v>
      </c>
      <c r="BM154" s="117">
        <v>4.4088000000000003</v>
      </c>
      <c r="BN154" s="117">
        <v>0.50588520583333296</v>
      </c>
      <c r="BO154" s="117">
        <v>11.400154799999999</v>
      </c>
      <c r="BP154" s="117">
        <v>3.8103507810113899</v>
      </c>
      <c r="BQ154" s="117">
        <v>40.165190786844697</v>
      </c>
      <c r="BR154" s="117">
        <v>135.26974761904705</v>
      </c>
      <c r="BS154" s="117">
        <v>29.7593444761904</v>
      </c>
      <c r="BT154" s="117">
        <v>135.15615566095201</v>
      </c>
      <c r="BU154" s="117">
        <v>43.17</v>
      </c>
      <c r="BV154" s="117">
        <v>76.950901328047493</v>
      </c>
      <c r="BW154" s="117">
        <v>44.052287485519003</v>
      </c>
      <c r="BX154" s="117">
        <v>464.35843656975601</v>
      </c>
      <c r="BY154" s="117">
        <v>72.832590622098195</v>
      </c>
      <c r="BZ154" s="117">
        <v>10.17</v>
      </c>
      <c r="CA154" s="117">
        <v>2.2374000000000001</v>
      </c>
      <c r="CB154" s="117">
        <v>7.3625861066158302</v>
      </c>
      <c r="CC154" s="117">
        <v>0</v>
      </c>
      <c r="CD154" s="117">
        <v>5.7854079</v>
      </c>
      <c r="CE154" s="117">
        <v>2.6784608458334001</v>
      </c>
      <c r="CF154" s="117">
        <v>28.233854852449198</v>
      </c>
      <c r="CG154" s="117">
        <v>8</v>
      </c>
      <c r="CH154" s="117">
        <v>1.76</v>
      </c>
      <c r="CI154" s="117">
        <v>11.223927630465001</v>
      </c>
      <c r="CJ154" s="117">
        <v>0</v>
      </c>
      <c r="CK154" s="117">
        <v>4.5509599999999999</v>
      </c>
      <c r="CL154" s="117">
        <v>2.6763115725490398</v>
      </c>
      <c r="CM154" s="117">
        <v>28.211199203014001</v>
      </c>
      <c r="CN154" s="117">
        <v>3.64</v>
      </c>
      <c r="CO154" s="117">
        <v>0.80079999999999996</v>
      </c>
      <c r="CP154" s="117">
        <v>4.4272516913558304</v>
      </c>
      <c r="CQ154" s="117">
        <v>0</v>
      </c>
      <c r="CR154" s="117">
        <v>2.0706867999999998</v>
      </c>
      <c r="CS154" s="117">
        <v>1.1464891812789999</v>
      </c>
      <c r="CT154" s="117">
        <v>12.085227672634799</v>
      </c>
      <c r="CU154" s="117">
        <v>0</v>
      </c>
      <c r="CV154" s="117">
        <v>0</v>
      </c>
      <c r="CW154" s="117">
        <v>0</v>
      </c>
      <c r="CX154" s="117">
        <v>0</v>
      </c>
      <c r="CY154" s="117">
        <v>0</v>
      </c>
      <c r="CZ154" s="117">
        <v>0</v>
      </c>
      <c r="DA154" s="117">
        <v>0</v>
      </c>
      <c r="DB154" s="117">
        <v>0</v>
      </c>
      <c r="DC154" s="117">
        <v>0</v>
      </c>
      <c r="DD154" s="117">
        <v>0</v>
      </c>
      <c r="DE154" s="117">
        <v>0</v>
      </c>
      <c r="DF154" s="117">
        <v>0</v>
      </c>
      <c r="DG154" s="117">
        <v>0</v>
      </c>
      <c r="DH154" s="117">
        <v>0</v>
      </c>
      <c r="DI154" s="117">
        <v>1.49</v>
      </c>
      <c r="DJ154" s="117">
        <v>0.32779999999999998</v>
      </c>
      <c r="DK154" s="117">
        <v>1.2287454961461599</v>
      </c>
      <c r="DL154" s="117">
        <v>0</v>
      </c>
      <c r="DM154" s="117">
        <v>0.84761629999999999</v>
      </c>
      <c r="DN154" s="117">
        <v>0.40814709785407899</v>
      </c>
      <c r="DO154" s="117">
        <v>4.3023088940002401</v>
      </c>
      <c r="DP154" s="117">
        <v>0</v>
      </c>
      <c r="DQ154" s="117">
        <v>0</v>
      </c>
      <c r="DR154" s="117">
        <v>0</v>
      </c>
      <c r="DS154" s="117">
        <v>0</v>
      </c>
      <c r="DT154" s="117">
        <v>0</v>
      </c>
      <c r="DU154" s="117">
        <v>0</v>
      </c>
      <c r="DV154" s="117">
        <v>0</v>
      </c>
      <c r="DW154" s="117">
        <v>244.04</v>
      </c>
      <c r="DX154" s="117">
        <v>53.688800000000001</v>
      </c>
      <c r="DY154" s="117">
        <v>22.840636278291701</v>
      </c>
      <c r="DZ154" s="117">
        <v>0</v>
      </c>
      <c r="EA154" s="117">
        <v>138.82703480000001</v>
      </c>
      <c r="EB154" s="117">
        <v>48.1493441337158</v>
      </c>
      <c r="EC154" s="117">
        <v>507.54581521200799</v>
      </c>
      <c r="ED154" s="117">
        <v>32.78</v>
      </c>
      <c r="EE154" s="117">
        <v>7.2115999999999998</v>
      </c>
      <c r="EF154" s="117">
        <v>1.3242064041499999</v>
      </c>
      <c r="EG154" s="117">
        <v>0</v>
      </c>
      <c r="EH154" s="117">
        <v>18.6475586</v>
      </c>
      <c r="EI154" s="117">
        <v>6.2847602860849596</v>
      </c>
      <c r="EJ154" s="117">
        <v>66.248125290234995</v>
      </c>
      <c r="EK154" s="117">
        <v>36.32</v>
      </c>
      <c r="EL154" s="117">
        <v>7.9904000000000002</v>
      </c>
      <c r="EM154" s="117">
        <v>4.4388564107499997</v>
      </c>
      <c r="EN154" s="117">
        <v>0</v>
      </c>
      <c r="EO154" s="117">
        <v>20.661358400000001</v>
      </c>
      <c r="EP154" s="117">
        <v>7.2749265383147099</v>
      </c>
      <c r="EQ154" s="117">
        <v>76.685541349064707</v>
      </c>
      <c r="ER154" s="117">
        <v>0</v>
      </c>
      <c r="ES154" s="117">
        <v>0</v>
      </c>
      <c r="ET154" s="117">
        <v>0</v>
      </c>
      <c r="EU154" s="117">
        <v>0</v>
      </c>
      <c r="EV154" s="117">
        <v>0</v>
      </c>
      <c r="EW154" s="117">
        <v>0</v>
      </c>
      <c r="EX154" s="117">
        <v>0</v>
      </c>
      <c r="EY154" s="117">
        <v>84</v>
      </c>
      <c r="EZ154" s="117">
        <v>8.8040400000000005</v>
      </c>
      <c r="FA154" s="117">
        <v>92.8</v>
      </c>
      <c r="FB154" s="117">
        <v>0</v>
      </c>
      <c r="FC154" s="117">
        <v>0</v>
      </c>
      <c r="FD154" s="117">
        <v>0</v>
      </c>
      <c r="FE154" s="171">
        <v>52.263951041666665</v>
      </c>
      <c r="FF154" s="194">
        <f t="shared" si="48"/>
        <v>1837.2085193781245</v>
      </c>
      <c r="FG154" s="195">
        <f t="shared" si="50"/>
        <v>0</v>
      </c>
      <c r="FH154" s="196">
        <f t="shared" si="51"/>
        <v>66.248125290234995</v>
      </c>
      <c r="FI154" s="202">
        <f t="shared" si="52"/>
        <v>2204.6502232537491</v>
      </c>
      <c r="FJ154" s="203">
        <f t="shared" si="53"/>
        <v>0</v>
      </c>
      <c r="FK154" s="204">
        <f t="shared" si="54"/>
        <v>79.497750348281997</v>
      </c>
      <c r="FL154" s="214">
        <v>0.05</v>
      </c>
      <c r="FM154" s="211">
        <f t="shared" si="55"/>
        <v>110.23251116268746</v>
      </c>
      <c r="FN154" s="212">
        <f t="shared" si="56"/>
        <v>0</v>
      </c>
      <c r="FO154" s="213">
        <f t="shared" si="57"/>
        <v>3.9748875174140998</v>
      </c>
      <c r="FP154" s="219">
        <f t="shared" si="58"/>
        <v>2314.8827344164365</v>
      </c>
      <c r="FQ154" s="220">
        <f t="shared" si="59"/>
        <v>0</v>
      </c>
      <c r="FR154" s="223">
        <f t="shared" si="60"/>
        <v>83.4726378656961</v>
      </c>
      <c r="FS154" s="228">
        <f t="shared" si="61"/>
        <v>8.0883393934885977</v>
      </c>
      <c r="FT154" s="229"/>
      <c r="FU154" s="244">
        <f t="shared" si="62"/>
        <v>7.7966809802611481</v>
      </c>
      <c r="FV154" s="245">
        <f t="shared" si="63"/>
        <v>2314.8827344164365</v>
      </c>
      <c r="FW154" s="252">
        <v>5.2423000000000002</v>
      </c>
      <c r="FX154" s="257"/>
      <c r="FY154" s="261">
        <f t="shared" si="64"/>
        <v>1.5428989934739707</v>
      </c>
      <c r="FZ154" s="253"/>
      <c r="GA154" s="92"/>
      <c r="GB154" s="68" t="s">
        <v>1292</v>
      </c>
      <c r="GC154" s="85" t="s">
        <v>2362</v>
      </c>
      <c r="GD154" s="85" t="str">
        <f t="shared" si="65"/>
        <v>№2/230 від 20.02.2019</v>
      </c>
      <c r="GE154" s="85" t="s">
        <v>2508</v>
      </c>
      <c r="GF154" s="431">
        <v>2</v>
      </c>
      <c r="GG154" s="431">
        <v>2</v>
      </c>
    </row>
    <row r="155" spans="1:189" ht="15" hidden="1" customHeight="1" x14ac:dyDescent="0.25">
      <c r="A155" s="66" t="s">
        <v>240</v>
      </c>
      <c r="B155" s="155">
        <v>2</v>
      </c>
      <c r="C155" s="141">
        <f t="shared" si="49"/>
        <v>479.4</v>
      </c>
      <c r="D155" s="168">
        <v>366</v>
      </c>
      <c r="E155" s="168">
        <v>0</v>
      </c>
      <c r="F155" s="234"/>
      <c r="G155" s="235">
        <v>113.4</v>
      </c>
      <c r="H155" s="162">
        <f t="shared" si="46"/>
        <v>716.60273644006588</v>
      </c>
      <c r="I155" s="117">
        <v>109.03</v>
      </c>
      <c r="J155" s="117">
        <v>23.986599999999999</v>
      </c>
      <c r="K155" s="117">
        <v>7.6767358722349996</v>
      </c>
      <c r="L155" s="117">
        <v>62.023896100000002</v>
      </c>
      <c r="M155" s="117">
        <v>21.246793083010001</v>
      </c>
      <c r="N155" s="117">
        <v>223.964025055245</v>
      </c>
      <c r="O155" s="117">
        <v>28.12</v>
      </c>
      <c r="P155" s="117">
        <v>6.1863999999999999</v>
      </c>
      <c r="Q155" s="117">
        <v>0.96656482623749995</v>
      </c>
      <c r="R155" s="117">
        <v>15.9966244</v>
      </c>
      <c r="S155" s="117">
        <v>5.3735656468019499</v>
      </c>
      <c r="T155" s="117">
        <v>56.643154873039499</v>
      </c>
      <c r="U155" s="117">
        <v>0</v>
      </c>
      <c r="V155" s="117">
        <v>0</v>
      </c>
      <c r="W155" s="117">
        <v>0</v>
      </c>
      <c r="X155" s="117">
        <v>0</v>
      </c>
      <c r="Y155" s="117">
        <v>0</v>
      </c>
      <c r="Z155" s="117">
        <v>53.58</v>
      </c>
      <c r="AA155" s="117">
        <v>0</v>
      </c>
      <c r="AB155" s="117">
        <v>0</v>
      </c>
      <c r="AC155" s="117">
        <v>0</v>
      </c>
      <c r="AD155" s="117">
        <v>0</v>
      </c>
      <c r="AE155" s="117">
        <v>0</v>
      </c>
      <c r="AF155" s="117">
        <v>0</v>
      </c>
      <c r="AG155" s="117">
        <v>0</v>
      </c>
      <c r="AH155" s="117">
        <v>0</v>
      </c>
      <c r="AI155" s="117">
        <v>0</v>
      </c>
      <c r="AJ155" s="117">
        <v>0</v>
      </c>
      <c r="AK155" s="117">
        <v>0</v>
      </c>
      <c r="AL155" s="117">
        <v>0</v>
      </c>
      <c r="AM155" s="117">
        <v>39.78</v>
      </c>
      <c r="AN155" s="117">
        <v>8.7515999999999998</v>
      </c>
      <c r="AO155" s="117">
        <v>10.383427289774099</v>
      </c>
      <c r="AP155" s="117">
        <v>22.629648599999999</v>
      </c>
      <c r="AQ155" s="117">
        <v>8.5466974800072197</v>
      </c>
      <c r="AR155" s="117">
        <v>90.091373369781294</v>
      </c>
      <c r="AS155" s="117">
        <v>0</v>
      </c>
      <c r="AT155" s="117">
        <v>0</v>
      </c>
      <c r="AU155" s="117">
        <v>0</v>
      </c>
      <c r="AV155" s="117">
        <v>0</v>
      </c>
      <c r="AW155" s="117">
        <v>0</v>
      </c>
      <c r="AX155" s="117">
        <v>33.11</v>
      </c>
      <c r="AY155" s="117">
        <v>121.84</v>
      </c>
      <c r="AZ155" s="117">
        <v>26.8048</v>
      </c>
      <c r="BA155" s="117">
        <v>9.5797802057007697</v>
      </c>
      <c r="BB155" s="117">
        <v>69.311120799999998</v>
      </c>
      <c r="BC155" s="117">
        <v>23.848016822407502</v>
      </c>
      <c r="BD155" s="117">
        <f t="shared" si="47"/>
        <v>259.21418314200002</v>
      </c>
      <c r="BE155" s="117">
        <v>0</v>
      </c>
      <c r="BF155" s="117">
        <v>0</v>
      </c>
      <c r="BG155" s="117">
        <v>0</v>
      </c>
      <c r="BH155" s="117">
        <v>0</v>
      </c>
      <c r="BI155" s="117">
        <v>0</v>
      </c>
      <c r="BJ155" s="117">
        <v>0</v>
      </c>
      <c r="BK155" s="117">
        <v>0</v>
      </c>
      <c r="BL155" s="117">
        <v>20.81</v>
      </c>
      <c r="BM155" s="117">
        <v>4.5781999999999998</v>
      </c>
      <c r="BN155" s="117">
        <v>0.55360635666666602</v>
      </c>
      <c r="BO155" s="117">
        <v>11.838184699999999</v>
      </c>
      <c r="BP155" s="117">
        <v>3.9597208626492399</v>
      </c>
      <c r="BQ155" s="117">
        <v>41.739711919315901</v>
      </c>
      <c r="BR155" s="117">
        <v>246.93644968254057</v>
      </c>
      <c r="BS155" s="117">
        <v>54.326018930158703</v>
      </c>
      <c r="BT155" s="117">
        <v>255.68240699315501</v>
      </c>
      <c r="BU155" s="117">
        <v>72.27</v>
      </c>
      <c r="BV155" s="117">
        <v>140.47473813090599</v>
      </c>
      <c r="BW155" s="117">
        <v>80.671168415749804</v>
      </c>
      <c r="BX155" s="117">
        <v>850.36078215250996</v>
      </c>
      <c r="BY155" s="117">
        <v>123.56074902925</v>
      </c>
      <c r="BZ155" s="117">
        <v>13.02</v>
      </c>
      <c r="CA155" s="117">
        <v>2.8643999999999998</v>
      </c>
      <c r="CB155" s="117">
        <v>9.0081683987058305</v>
      </c>
      <c r="CC155" s="117">
        <v>0</v>
      </c>
      <c r="CD155" s="117">
        <v>7.4066874</v>
      </c>
      <c r="CE155" s="117">
        <v>3.38528500026236</v>
      </c>
      <c r="CF155" s="117">
        <v>35.6845407989682</v>
      </c>
      <c r="CG155" s="117">
        <v>15.39</v>
      </c>
      <c r="CH155" s="117">
        <v>3.3858000000000001</v>
      </c>
      <c r="CI155" s="117">
        <v>21.582447493717499</v>
      </c>
      <c r="CJ155" s="117">
        <v>0</v>
      </c>
      <c r="CK155" s="117">
        <v>8.7549092999999996</v>
      </c>
      <c r="CL155" s="117">
        <v>5.1475499635495297</v>
      </c>
      <c r="CM155" s="117">
        <v>54.260706757267002</v>
      </c>
      <c r="CN155" s="117">
        <v>8.0500000000000007</v>
      </c>
      <c r="CO155" s="117">
        <v>1.7709999999999999</v>
      </c>
      <c r="CP155" s="117">
        <v>8.2378141429333294</v>
      </c>
      <c r="CQ155" s="117">
        <v>0</v>
      </c>
      <c r="CR155" s="117">
        <v>4.5794034999999997</v>
      </c>
      <c r="CS155" s="117">
        <v>2.3727115911558401</v>
      </c>
      <c r="CT155" s="117">
        <v>25.0109292340892</v>
      </c>
      <c r="CU155" s="117">
        <v>0</v>
      </c>
      <c r="CV155" s="117">
        <v>0</v>
      </c>
      <c r="CW155" s="117">
        <v>0</v>
      </c>
      <c r="CX155" s="117">
        <v>0</v>
      </c>
      <c r="CY155" s="117">
        <v>0</v>
      </c>
      <c r="CZ155" s="117">
        <v>0</v>
      </c>
      <c r="DA155" s="117">
        <v>0</v>
      </c>
      <c r="DB155" s="117">
        <v>0</v>
      </c>
      <c r="DC155" s="117">
        <v>0</v>
      </c>
      <c r="DD155" s="117">
        <v>0</v>
      </c>
      <c r="DE155" s="117">
        <v>0</v>
      </c>
      <c r="DF155" s="117">
        <v>0</v>
      </c>
      <c r="DG155" s="117">
        <v>0</v>
      </c>
      <c r="DH155" s="117">
        <v>0</v>
      </c>
      <c r="DI155" s="117">
        <v>2.98</v>
      </c>
      <c r="DJ155" s="117">
        <v>0.65559999999999996</v>
      </c>
      <c r="DK155" s="117">
        <v>2.4574497643211801</v>
      </c>
      <c r="DL155" s="117">
        <v>0</v>
      </c>
      <c r="DM155" s="117">
        <v>1.6952326</v>
      </c>
      <c r="DN155" s="117">
        <v>0.81628987460450297</v>
      </c>
      <c r="DO155" s="117">
        <v>8.6045722389256802</v>
      </c>
      <c r="DP155" s="117">
        <v>0</v>
      </c>
      <c r="DQ155" s="117">
        <v>0</v>
      </c>
      <c r="DR155" s="117">
        <v>0</v>
      </c>
      <c r="DS155" s="117">
        <v>0</v>
      </c>
      <c r="DT155" s="117">
        <v>0</v>
      </c>
      <c r="DU155" s="117">
        <v>0</v>
      </c>
      <c r="DV155" s="117">
        <v>0</v>
      </c>
      <c r="DW155" s="433">
        <v>230.49</v>
      </c>
      <c r="DX155" s="433">
        <v>50.71</v>
      </c>
      <c r="DY155" s="433">
        <v>23.08</v>
      </c>
      <c r="DZ155" s="433">
        <v>0</v>
      </c>
      <c r="EA155" s="433">
        <v>131.12</v>
      </c>
      <c r="EB155" s="433">
        <v>45.67</v>
      </c>
      <c r="EC155" s="433">
        <f>SUBTOTAL(9,DW155:EB155)</f>
        <v>0</v>
      </c>
      <c r="ED155" s="117">
        <v>66.12</v>
      </c>
      <c r="EE155" s="117">
        <v>14.5464</v>
      </c>
      <c r="EF155" s="117">
        <v>2.65422935805833</v>
      </c>
      <c r="EG155" s="117">
        <v>0</v>
      </c>
      <c r="EH155" s="117">
        <v>37.613684399999997</v>
      </c>
      <c r="EI155" s="117">
        <v>12.675125424982101</v>
      </c>
      <c r="EJ155" s="117">
        <v>133.60943918304</v>
      </c>
      <c r="EK155" s="433">
        <v>41.41</v>
      </c>
      <c r="EL155" s="433">
        <v>9.11</v>
      </c>
      <c r="EM155" s="433">
        <v>4.79</v>
      </c>
      <c r="EN155" s="433">
        <v>0</v>
      </c>
      <c r="EO155" s="433">
        <v>23.56</v>
      </c>
      <c r="EP155" s="433">
        <v>8.27</v>
      </c>
      <c r="EQ155" s="433">
        <f>SUBTOTAL(9,EK155:EP155)</f>
        <v>0</v>
      </c>
      <c r="ER155" s="117">
        <v>0</v>
      </c>
      <c r="ES155" s="117">
        <v>0</v>
      </c>
      <c r="ET155" s="117">
        <v>0</v>
      </c>
      <c r="EU155" s="117">
        <v>0</v>
      </c>
      <c r="EV155" s="117">
        <v>0</v>
      </c>
      <c r="EW155" s="117">
        <v>0</v>
      </c>
      <c r="EX155" s="117">
        <v>0</v>
      </c>
      <c r="EY155" s="117">
        <v>100.8</v>
      </c>
      <c r="EZ155" s="117">
        <v>10.564848</v>
      </c>
      <c r="FA155" s="117">
        <v>111.36</v>
      </c>
      <c r="FB155" s="117">
        <v>0</v>
      </c>
      <c r="FC155" s="117">
        <v>0</v>
      </c>
      <c r="FD155" s="117">
        <v>0</v>
      </c>
      <c r="FE155" s="171">
        <v>401.17880208333332</v>
      </c>
      <c r="FF155" s="194">
        <f t="shared" si="48"/>
        <v>2378.412220807515</v>
      </c>
      <c r="FG155" s="195">
        <f t="shared" si="50"/>
        <v>0</v>
      </c>
      <c r="FH155" s="196">
        <f t="shared" si="51"/>
        <v>133.60943918304</v>
      </c>
      <c r="FI155" s="202">
        <f t="shared" si="52"/>
        <v>2854.0946649690181</v>
      </c>
      <c r="FJ155" s="203">
        <f t="shared" si="53"/>
        <v>0</v>
      </c>
      <c r="FK155" s="204">
        <f t="shared" si="54"/>
        <v>160.331327019648</v>
      </c>
      <c r="FL155" s="214">
        <v>0.05</v>
      </c>
      <c r="FM155" s="211">
        <f t="shared" si="55"/>
        <v>142.70473324845091</v>
      </c>
      <c r="FN155" s="212">
        <f t="shared" si="56"/>
        <v>0</v>
      </c>
      <c r="FO155" s="213">
        <f t="shared" si="57"/>
        <v>8.0165663509823997</v>
      </c>
      <c r="FP155" s="219">
        <f t="shared" si="58"/>
        <v>2996.7993982174689</v>
      </c>
      <c r="FQ155" s="220">
        <f t="shared" si="59"/>
        <v>0</v>
      </c>
      <c r="FR155" s="223">
        <f t="shared" si="60"/>
        <v>168.3478933706304</v>
      </c>
      <c r="FS155" s="228">
        <f t="shared" si="61"/>
        <v>6.3599492013914425</v>
      </c>
      <c r="FT155" s="229"/>
      <c r="FU155" s="244">
        <f t="shared" si="62"/>
        <v>5.8999822796137638</v>
      </c>
      <c r="FV155" s="245">
        <f t="shared" si="63"/>
        <v>2996.7993982174689</v>
      </c>
      <c r="FW155" s="252">
        <v>5.3985000000000003</v>
      </c>
      <c r="FX155" s="257"/>
      <c r="FY155" s="261">
        <f t="shared" si="64"/>
        <v>1.1780956194112147</v>
      </c>
      <c r="FZ155" s="253"/>
      <c r="GA155" s="92"/>
      <c r="GB155" s="68" t="s">
        <v>1296</v>
      </c>
      <c r="GC155" s="85" t="s">
        <v>2362</v>
      </c>
      <c r="GD155" s="85" t="str">
        <f t="shared" si="65"/>
        <v>№2/234 від 20.02.2019</v>
      </c>
      <c r="GE155" s="85" t="s">
        <v>2509</v>
      </c>
      <c r="GF155" s="431">
        <v>2</v>
      </c>
      <c r="GG155" s="431">
        <v>2</v>
      </c>
    </row>
    <row r="156" spans="1:189" ht="15" hidden="1" customHeight="1" x14ac:dyDescent="0.25">
      <c r="A156" s="66" t="s">
        <v>241</v>
      </c>
      <c r="B156" s="155">
        <v>2</v>
      </c>
      <c r="C156" s="141">
        <f t="shared" si="49"/>
        <v>404.5</v>
      </c>
      <c r="D156" s="168">
        <v>284.10000000000002</v>
      </c>
      <c r="E156" s="168">
        <v>0</v>
      </c>
      <c r="F156" s="234"/>
      <c r="G156" s="235">
        <v>120.4</v>
      </c>
      <c r="H156" s="162">
        <f t="shared" si="46"/>
        <v>523.28675280569473</v>
      </c>
      <c r="I156" s="117">
        <v>61.69</v>
      </c>
      <c r="J156" s="117">
        <v>13.5718</v>
      </c>
      <c r="K156" s="117">
        <v>4.5031628701141697</v>
      </c>
      <c r="L156" s="117">
        <v>35.093590300000002</v>
      </c>
      <c r="M156" s="117">
        <v>12.038324957759601</v>
      </c>
      <c r="N156" s="117">
        <v>126.896878127874</v>
      </c>
      <c r="O156" s="117">
        <v>28.12</v>
      </c>
      <c r="P156" s="117">
        <v>6.1863999999999999</v>
      </c>
      <c r="Q156" s="117">
        <v>0.96656482623749995</v>
      </c>
      <c r="R156" s="117">
        <v>15.9966244</v>
      </c>
      <c r="S156" s="117">
        <v>5.3735656468019499</v>
      </c>
      <c r="T156" s="117">
        <v>56.643154873039499</v>
      </c>
      <c r="U156" s="117">
        <v>0</v>
      </c>
      <c r="V156" s="117">
        <v>0</v>
      </c>
      <c r="W156" s="117">
        <v>0</v>
      </c>
      <c r="X156" s="117">
        <v>0</v>
      </c>
      <c r="Y156" s="117">
        <v>0</v>
      </c>
      <c r="Z156" s="117">
        <v>0</v>
      </c>
      <c r="AA156" s="117">
        <v>0</v>
      </c>
      <c r="AB156" s="117">
        <v>0</v>
      </c>
      <c r="AC156" s="117">
        <v>0</v>
      </c>
      <c r="AD156" s="117">
        <v>0</v>
      </c>
      <c r="AE156" s="117">
        <v>0</v>
      </c>
      <c r="AF156" s="117">
        <v>0</v>
      </c>
      <c r="AG156" s="117">
        <v>0</v>
      </c>
      <c r="AH156" s="117">
        <v>0</v>
      </c>
      <c r="AI156" s="117">
        <v>0</v>
      </c>
      <c r="AJ156" s="117">
        <v>0</v>
      </c>
      <c r="AK156" s="117">
        <v>0</v>
      </c>
      <c r="AL156" s="117">
        <v>0</v>
      </c>
      <c r="AM156" s="117">
        <v>39.78</v>
      </c>
      <c r="AN156" s="117">
        <v>8.7515999999999998</v>
      </c>
      <c r="AO156" s="117">
        <v>10.383427289774099</v>
      </c>
      <c r="AP156" s="117">
        <v>22.629648599999999</v>
      </c>
      <c r="AQ156" s="117">
        <v>8.5466974800072197</v>
      </c>
      <c r="AR156" s="117">
        <v>90.091373369781294</v>
      </c>
      <c r="AS156" s="117">
        <v>0</v>
      </c>
      <c r="AT156" s="117">
        <v>0</v>
      </c>
      <c r="AU156" s="117">
        <v>0</v>
      </c>
      <c r="AV156" s="117">
        <v>0</v>
      </c>
      <c r="AW156" s="117">
        <v>0</v>
      </c>
      <c r="AX156" s="117">
        <v>30.94</v>
      </c>
      <c r="AY156" s="117">
        <v>102.8</v>
      </c>
      <c r="AZ156" s="117">
        <v>22.616</v>
      </c>
      <c r="BA156" s="117">
        <v>7.5636132583707596</v>
      </c>
      <c r="BB156" s="117">
        <v>58.479835999999999</v>
      </c>
      <c r="BC156" s="117">
        <v>20.066864876769898</v>
      </c>
      <c r="BD156" s="117">
        <f t="shared" si="47"/>
        <v>218.71534643500001</v>
      </c>
      <c r="BE156" s="117">
        <v>0</v>
      </c>
      <c r="BF156" s="117">
        <v>0</v>
      </c>
      <c r="BG156" s="117">
        <v>0</v>
      </c>
      <c r="BH156" s="117">
        <v>0</v>
      </c>
      <c r="BI156" s="117">
        <v>0</v>
      </c>
      <c r="BJ156" s="117">
        <v>0</v>
      </c>
      <c r="BK156" s="117">
        <v>0</v>
      </c>
      <c r="BL156" s="117">
        <v>9.6300000000000008</v>
      </c>
      <c r="BM156" s="117">
        <v>2.1185999999999998</v>
      </c>
      <c r="BN156" s="117">
        <v>0.29522622250000002</v>
      </c>
      <c r="BO156" s="117">
        <v>5.4782181000000003</v>
      </c>
      <c r="BP156" s="117">
        <v>1.8364854654412299</v>
      </c>
      <c r="BQ156" s="117">
        <v>19.358529787941201</v>
      </c>
      <c r="BR156" s="433">
        <v>164.68719888888836</v>
      </c>
      <c r="BS156" s="433">
        <v>36.231183755555527</v>
      </c>
      <c r="BT156" s="433">
        <v>152.45872450183339</v>
      </c>
      <c r="BU156" s="433">
        <v>42.706999999999994</v>
      </c>
      <c r="BV156" s="433">
        <v>93.685606831922001</v>
      </c>
      <c r="BW156" s="433">
        <v>51.332763722055063</v>
      </c>
      <c r="BX156" s="433">
        <v>541.10247770025433</v>
      </c>
      <c r="BY156" s="117">
        <v>87.519417442807594</v>
      </c>
      <c r="BZ156" s="117">
        <v>8.76</v>
      </c>
      <c r="CA156" s="117">
        <v>1.9272</v>
      </c>
      <c r="CB156" s="117">
        <v>6.6447733237777102</v>
      </c>
      <c r="CC156" s="117">
        <v>0</v>
      </c>
      <c r="CD156" s="117">
        <v>4.9833011999999997</v>
      </c>
      <c r="CE156" s="117">
        <v>2.33886392283714</v>
      </c>
      <c r="CF156" s="117">
        <v>24.654138446614901</v>
      </c>
      <c r="CG156" s="117">
        <v>15.39</v>
      </c>
      <c r="CH156" s="117">
        <v>3.3858000000000001</v>
      </c>
      <c r="CI156" s="117">
        <v>21.582447493717499</v>
      </c>
      <c r="CJ156" s="117">
        <v>0</v>
      </c>
      <c r="CK156" s="117">
        <v>8.7549092999999996</v>
      </c>
      <c r="CL156" s="117">
        <v>5.1475499635495297</v>
      </c>
      <c r="CM156" s="117">
        <v>54.260706757267002</v>
      </c>
      <c r="CN156" s="117">
        <v>0</v>
      </c>
      <c r="CO156" s="117">
        <v>0</v>
      </c>
      <c r="CP156" s="117">
        <v>0</v>
      </c>
      <c r="CQ156" s="117">
        <v>0</v>
      </c>
      <c r="CR156" s="117">
        <v>0</v>
      </c>
      <c r="CS156" s="117">
        <v>0</v>
      </c>
      <c r="CT156" s="117">
        <v>0</v>
      </c>
      <c r="CU156" s="117">
        <v>0</v>
      </c>
      <c r="CV156" s="117">
        <v>0</v>
      </c>
      <c r="CW156" s="117">
        <v>0</v>
      </c>
      <c r="CX156" s="117">
        <v>0</v>
      </c>
      <c r="CY156" s="117">
        <v>0</v>
      </c>
      <c r="CZ156" s="117">
        <v>0</v>
      </c>
      <c r="DA156" s="117">
        <v>0</v>
      </c>
      <c r="DB156" s="117">
        <v>0</v>
      </c>
      <c r="DC156" s="117">
        <v>0</v>
      </c>
      <c r="DD156" s="117">
        <v>0</v>
      </c>
      <c r="DE156" s="117">
        <v>0</v>
      </c>
      <c r="DF156" s="117">
        <v>0</v>
      </c>
      <c r="DG156" s="117">
        <v>0</v>
      </c>
      <c r="DH156" s="117">
        <v>0</v>
      </c>
      <c r="DI156" s="117">
        <v>2.98</v>
      </c>
      <c r="DJ156" s="117">
        <v>0.65559999999999996</v>
      </c>
      <c r="DK156" s="117">
        <v>2.4574497643211801</v>
      </c>
      <c r="DL156" s="117">
        <v>0</v>
      </c>
      <c r="DM156" s="117">
        <v>1.6952326</v>
      </c>
      <c r="DN156" s="117">
        <v>0.81628987460450297</v>
      </c>
      <c r="DO156" s="117">
        <v>8.6045722389256802</v>
      </c>
      <c r="DP156" s="117">
        <v>0</v>
      </c>
      <c r="DQ156" s="117">
        <v>0</v>
      </c>
      <c r="DR156" s="117">
        <v>0</v>
      </c>
      <c r="DS156" s="117">
        <v>0</v>
      </c>
      <c r="DT156" s="117">
        <v>0</v>
      </c>
      <c r="DU156" s="117">
        <v>0</v>
      </c>
      <c r="DV156" s="117">
        <v>0</v>
      </c>
      <c r="DW156" s="441">
        <v>317.32</v>
      </c>
      <c r="DX156" s="441">
        <v>69.81</v>
      </c>
      <c r="DY156" s="441">
        <v>25.97</v>
      </c>
      <c r="DZ156" s="441">
        <v>0</v>
      </c>
      <c r="EA156" s="441">
        <v>180.51</v>
      </c>
      <c r="EB156" s="441">
        <v>62.27</v>
      </c>
      <c r="EC156" s="441">
        <f>SUBTOTAL(9,DW156:EB156)</f>
        <v>0</v>
      </c>
      <c r="ED156" s="117">
        <v>65.98</v>
      </c>
      <c r="EE156" s="117">
        <v>14.515599999999999</v>
      </c>
      <c r="EF156" s="117">
        <v>2.6477014772</v>
      </c>
      <c r="EG156" s="117">
        <v>0</v>
      </c>
      <c r="EH156" s="117">
        <v>37.534042599999999</v>
      </c>
      <c r="EI156" s="117">
        <v>12.6481924327313</v>
      </c>
      <c r="EJ156" s="117">
        <v>133.325536509931</v>
      </c>
      <c r="EK156" s="117">
        <v>67.22</v>
      </c>
      <c r="EL156" s="117">
        <v>14.788399999999999</v>
      </c>
      <c r="EM156" s="117">
        <v>9.6615486732000004</v>
      </c>
      <c r="EN156" s="117">
        <v>0</v>
      </c>
      <c r="EO156" s="117">
        <v>38.239441399999997</v>
      </c>
      <c r="EP156" s="117">
        <v>13.6158031735721</v>
      </c>
      <c r="EQ156" s="117">
        <v>143.52519324677201</v>
      </c>
      <c r="ER156" s="117">
        <v>0</v>
      </c>
      <c r="ES156" s="117">
        <v>0</v>
      </c>
      <c r="ET156" s="117">
        <v>0</v>
      </c>
      <c r="EU156" s="117">
        <v>0</v>
      </c>
      <c r="EV156" s="117">
        <v>0</v>
      </c>
      <c r="EW156" s="117">
        <v>0</v>
      </c>
      <c r="EX156" s="117">
        <v>0</v>
      </c>
      <c r="EY156" s="117">
        <v>30.8</v>
      </c>
      <c r="EZ156" s="117">
        <v>3.228148</v>
      </c>
      <c r="FA156" s="117">
        <v>34.03</v>
      </c>
      <c r="FB156" s="117">
        <v>0</v>
      </c>
      <c r="FC156" s="117">
        <v>0</v>
      </c>
      <c r="FD156" s="117">
        <v>0</v>
      </c>
      <c r="FE156" s="171">
        <v>405.47048229166666</v>
      </c>
      <c r="FF156" s="194">
        <f t="shared" si="48"/>
        <v>1887.6183897850674</v>
      </c>
      <c r="FG156" s="195">
        <f t="shared" si="50"/>
        <v>0</v>
      </c>
      <c r="FH156" s="196">
        <f t="shared" si="51"/>
        <v>133.325536509931</v>
      </c>
      <c r="FI156" s="202">
        <f t="shared" si="52"/>
        <v>2265.1420677420806</v>
      </c>
      <c r="FJ156" s="203">
        <f t="shared" si="53"/>
        <v>0</v>
      </c>
      <c r="FK156" s="204">
        <f t="shared" si="54"/>
        <v>159.99064381191718</v>
      </c>
      <c r="FL156" s="214">
        <v>0.05</v>
      </c>
      <c r="FM156" s="211">
        <f t="shared" si="55"/>
        <v>113.25710338710404</v>
      </c>
      <c r="FN156" s="212">
        <f t="shared" si="56"/>
        <v>0</v>
      </c>
      <c r="FO156" s="213">
        <f t="shared" si="57"/>
        <v>7.9995321905958594</v>
      </c>
      <c r="FP156" s="219">
        <f t="shared" si="58"/>
        <v>2378.3991711291847</v>
      </c>
      <c r="FQ156" s="220">
        <f t="shared" si="59"/>
        <v>0</v>
      </c>
      <c r="FR156" s="223">
        <f t="shared" si="60"/>
        <v>167.99017600251304</v>
      </c>
      <c r="FS156" s="228">
        <f t="shared" si="61"/>
        <v>6.0558528391960031</v>
      </c>
      <c r="FT156" s="229"/>
      <c r="FU156" s="244">
        <f t="shared" si="62"/>
        <v>5.4645463414750841</v>
      </c>
      <c r="FV156" s="245">
        <f t="shared" si="63"/>
        <v>2378.3991711291847</v>
      </c>
      <c r="FW156" s="252">
        <v>5.3624999999999998</v>
      </c>
      <c r="FX156" s="257"/>
      <c r="FY156" s="261">
        <f t="shared" si="64"/>
        <v>1.1292965667498374</v>
      </c>
      <c r="FZ156" s="253"/>
      <c r="GA156" s="92"/>
      <c r="GB156" s="68" t="s">
        <v>1298</v>
      </c>
      <c r="GC156" s="85" t="s">
        <v>2362</v>
      </c>
      <c r="GD156" s="85" t="str">
        <f t="shared" si="65"/>
        <v>№2/236 від 20.02.2019</v>
      </c>
      <c r="GE156" s="85" t="s">
        <v>2510</v>
      </c>
      <c r="GF156" s="431">
        <v>2</v>
      </c>
      <c r="GG156" s="431">
        <v>2</v>
      </c>
    </row>
    <row r="157" spans="1:189" ht="15" hidden="1" customHeight="1" x14ac:dyDescent="0.25">
      <c r="A157" s="66" t="s">
        <v>242</v>
      </c>
      <c r="B157" s="155">
        <v>2</v>
      </c>
      <c r="C157" s="141">
        <f t="shared" si="49"/>
        <v>602.9</v>
      </c>
      <c r="D157" s="168">
        <v>418.2</v>
      </c>
      <c r="E157" s="168">
        <v>0</v>
      </c>
      <c r="F157" s="234"/>
      <c r="G157" s="235">
        <v>184.7</v>
      </c>
      <c r="H157" s="162">
        <f t="shared" si="46"/>
        <v>918.04568453149409</v>
      </c>
      <c r="I157" s="117">
        <v>126.98</v>
      </c>
      <c r="J157" s="117">
        <v>27.935600000000001</v>
      </c>
      <c r="K157" s="117">
        <v>9.2721086902608292</v>
      </c>
      <c r="L157" s="117">
        <v>72.235112599999994</v>
      </c>
      <c r="M157" s="117">
        <v>24.779475899432299</v>
      </c>
      <c r="N157" s="117">
        <v>261.20229718969301</v>
      </c>
      <c r="O157" s="117">
        <v>37.17</v>
      </c>
      <c r="P157" s="117">
        <v>8.1774000000000004</v>
      </c>
      <c r="Q157" s="117">
        <v>1.2778159309124999</v>
      </c>
      <c r="R157" s="117">
        <v>21.1448979</v>
      </c>
      <c r="S157" s="117">
        <v>7.1029856306179404</v>
      </c>
      <c r="T157" s="117">
        <v>74.873099461530401</v>
      </c>
      <c r="U157" s="117">
        <v>0</v>
      </c>
      <c r="V157" s="117">
        <v>0</v>
      </c>
      <c r="W157" s="117">
        <v>0</v>
      </c>
      <c r="X157" s="117">
        <v>0</v>
      </c>
      <c r="Y157" s="117">
        <v>0</v>
      </c>
      <c r="Z157" s="117">
        <v>84.24</v>
      </c>
      <c r="AA157" s="117">
        <v>0</v>
      </c>
      <c r="AB157" s="117">
        <v>0</v>
      </c>
      <c r="AC157" s="117">
        <v>0</v>
      </c>
      <c r="AD157" s="117">
        <v>0</v>
      </c>
      <c r="AE157" s="117">
        <v>0</v>
      </c>
      <c r="AF157" s="117">
        <v>0</v>
      </c>
      <c r="AG157" s="117">
        <v>0</v>
      </c>
      <c r="AH157" s="117">
        <v>0</v>
      </c>
      <c r="AI157" s="117">
        <v>0</v>
      </c>
      <c r="AJ157" s="117">
        <v>0</v>
      </c>
      <c r="AK157" s="117">
        <v>0</v>
      </c>
      <c r="AL157" s="117">
        <v>0</v>
      </c>
      <c r="AM157" s="117">
        <v>40.409999999999997</v>
      </c>
      <c r="AN157" s="117">
        <v>8.8902000000000001</v>
      </c>
      <c r="AO157" s="117">
        <v>10.6753354375355</v>
      </c>
      <c r="AP157" s="117">
        <v>22.988036699999999</v>
      </c>
      <c r="AQ157" s="117">
        <v>8.6954119957350908</v>
      </c>
      <c r="AR157" s="117">
        <v>91.658984133270593</v>
      </c>
      <c r="AS157" s="117">
        <v>0</v>
      </c>
      <c r="AT157" s="117">
        <v>0</v>
      </c>
      <c r="AU157" s="117">
        <v>0</v>
      </c>
      <c r="AV157" s="117">
        <v>0</v>
      </c>
      <c r="AW157" s="117">
        <v>0</v>
      </c>
      <c r="AX157" s="117">
        <v>80.08</v>
      </c>
      <c r="AY157" s="117">
        <v>153.22</v>
      </c>
      <c r="AZ157" s="117">
        <v>33.708399999999997</v>
      </c>
      <c r="BA157" s="117">
        <v>11.1631824284344</v>
      </c>
      <c r="BB157" s="117">
        <v>87.162261400000006</v>
      </c>
      <c r="BC157" s="117">
        <v>29.8974553716582</v>
      </c>
      <c r="BD157" s="117">
        <f t="shared" si="47"/>
        <v>325.99130374700002</v>
      </c>
      <c r="BE157" s="117">
        <v>0</v>
      </c>
      <c r="BF157" s="117">
        <v>0</v>
      </c>
      <c r="BG157" s="117">
        <v>0</v>
      </c>
      <c r="BH157" s="117">
        <v>0</v>
      </c>
      <c r="BI157" s="117">
        <v>0</v>
      </c>
      <c r="BJ157" s="117">
        <v>0</v>
      </c>
      <c r="BK157" s="117">
        <v>0</v>
      </c>
      <c r="BL157" s="117">
        <v>23.64</v>
      </c>
      <c r="BM157" s="117">
        <v>5.2008000000000001</v>
      </c>
      <c r="BN157" s="117">
        <v>0.61123087166666601</v>
      </c>
      <c r="BO157" s="117">
        <v>13.4480868</v>
      </c>
      <c r="BP157" s="117">
        <v>4.49636133316739</v>
      </c>
      <c r="BQ157" s="117">
        <v>47.396479004834099</v>
      </c>
      <c r="BR157" s="433">
        <v>188.51335888888821</v>
      </c>
      <c r="BS157" s="433">
        <v>41.472938955555513</v>
      </c>
      <c r="BT157" s="433">
        <v>187.92037459091679</v>
      </c>
      <c r="BU157" s="433">
        <v>63.657999999999994</v>
      </c>
      <c r="BV157" s="433">
        <v>107.23959447112239</v>
      </c>
      <c r="BW157" s="433">
        <v>61.712575214468494</v>
      </c>
      <c r="BX157" s="433">
        <v>650.51684212095142</v>
      </c>
      <c r="BY157" s="117">
        <v>158.67702746639301</v>
      </c>
      <c r="BZ157" s="117">
        <v>15.58</v>
      </c>
      <c r="CA157" s="117">
        <v>3.4276</v>
      </c>
      <c r="CB157" s="117">
        <v>10.426047681299</v>
      </c>
      <c r="CC157" s="117">
        <v>0</v>
      </c>
      <c r="CD157" s="117">
        <v>8.8629946000000004</v>
      </c>
      <c r="CE157" s="117">
        <v>4.0138710775029498</v>
      </c>
      <c r="CF157" s="117">
        <v>42.310513358801899</v>
      </c>
      <c r="CG157" s="117">
        <v>20.34</v>
      </c>
      <c r="CH157" s="117">
        <v>4.4748000000000001</v>
      </c>
      <c r="CI157" s="117">
        <v>28.5318263483625</v>
      </c>
      <c r="CJ157" s="117">
        <v>0</v>
      </c>
      <c r="CK157" s="117">
        <v>11.5708158</v>
      </c>
      <c r="CL157" s="117">
        <v>6.8039971115698696</v>
      </c>
      <c r="CM157" s="117">
        <v>71.721439259932396</v>
      </c>
      <c r="CN157" s="117">
        <v>12.11</v>
      </c>
      <c r="CO157" s="117">
        <v>2.6642000000000001</v>
      </c>
      <c r="CP157" s="117">
        <v>10.9582485788433</v>
      </c>
      <c r="CQ157" s="117">
        <v>0</v>
      </c>
      <c r="CR157" s="117">
        <v>6.8890156999999999</v>
      </c>
      <c r="CS157" s="117">
        <v>3.41905567106557</v>
      </c>
      <c r="CT157" s="117">
        <v>36.040519949908898</v>
      </c>
      <c r="CU157" s="117">
        <v>0</v>
      </c>
      <c r="CV157" s="117">
        <v>0</v>
      </c>
      <c r="CW157" s="117">
        <v>0</v>
      </c>
      <c r="CX157" s="117">
        <v>0</v>
      </c>
      <c r="CY157" s="117">
        <v>0</v>
      </c>
      <c r="CZ157" s="117">
        <v>0</v>
      </c>
      <c r="DA157" s="117">
        <v>0</v>
      </c>
      <c r="DB157" s="117">
        <v>0</v>
      </c>
      <c r="DC157" s="117">
        <v>0</v>
      </c>
      <c r="DD157" s="117">
        <v>0</v>
      </c>
      <c r="DE157" s="117">
        <v>0</v>
      </c>
      <c r="DF157" s="117">
        <v>0</v>
      </c>
      <c r="DG157" s="117">
        <v>0</v>
      </c>
      <c r="DH157" s="117">
        <v>0</v>
      </c>
      <c r="DI157" s="117">
        <v>2.98</v>
      </c>
      <c r="DJ157" s="117">
        <v>0.65559999999999996</v>
      </c>
      <c r="DK157" s="117">
        <v>2.45743406825027</v>
      </c>
      <c r="DL157" s="117">
        <v>0</v>
      </c>
      <c r="DM157" s="117">
        <v>1.6952326</v>
      </c>
      <c r="DN157" s="117">
        <v>0.81628822949931101</v>
      </c>
      <c r="DO157" s="117">
        <v>8.6045548977495798</v>
      </c>
      <c r="DP157" s="117">
        <v>0</v>
      </c>
      <c r="DQ157" s="117">
        <v>0</v>
      </c>
      <c r="DR157" s="117">
        <v>0</v>
      </c>
      <c r="DS157" s="117">
        <v>0</v>
      </c>
      <c r="DT157" s="117">
        <v>0</v>
      </c>
      <c r="DU157" s="117">
        <v>0</v>
      </c>
      <c r="DV157" s="117">
        <v>0</v>
      </c>
      <c r="DW157" s="117">
        <v>233.75</v>
      </c>
      <c r="DX157" s="117">
        <v>51.424999999999997</v>
      </c>
      <c r="DY157" s="117">
        <v>18.010865967333299</v>
      </c>
      <c r="DZ157" s="117">
        <v>0</v>
      </c>
      <c r="EA157" s="117">
        <v>132.97336250000001</v>
      </c>
      <c r="EB157" s="117">
        <v>45.713848735661202</v>
      </c>
      <c r="EC157" s="117">
        <v>481.87307720299401</v>
      </c>
      <c r="ED157" s="117">
        <v>205.49</v>
      </c>
      <c r="EE157" s="117">
        <v>45.207799999999999</v>
      </c>
      <c r="EF157" s="117">
        <v>8.7658753213416603</v>
      </c>
      <c r="EG157" s="117">
        <v>0</v>
      </c>
      <c r="EH157" s="117">
        <v>116.8970963</v>
      </c>
      <c r="EI157" s="117">
        <v>39.446372473632898</v>
      </c>
      <c r="EJ157" s="117">
        <v>415.807144094975</v>
      </c>
      <c r="EK157" s="117">
        <v>88.07</v>
      </c>
      <c r="EL157" s="117">
        <v>19.375399999999999</v>
      </c>
      <c r="EM157" s="117">
        <v>11.333086776749999</v>
      </c>
      <c r="EN157" s="117">
        <v>0</v>
      </c>
      <c r="EO157" s="117">
        <v>50.100380899999998</v>
      </c>
      <c r="EP157" s="117">
        <v>17.700194121200202</v>
      </c>
      <c r="EQ157" s="117">
        <v>186.57906179795</v>
      </c>
      <c r="ER157" s="117">
        <v>204</v>
      </c>
      <c r="ES157" s="117">
        <v>44.88</v>
      </c>
      <c r="ET157" s="117">
        <v>4.7038728000000001</v>
      </c>
      <c r="EU157" s="117">
        <v>49.583872800000002</v>
      </c>
      <c r="EV157" s="117">
        <v>5.3651999999999997</v>
      </c>
      <c r="EW157" s="117">
        <v>0.562326612</v>
      </c>
      <c r="EX157" s="117">
        <v>5.9275266120000003</v>
      </c>
      <c r="EY157" s="117">
        <v>78.400000000000006</v>
      </c>
      <c r="EZ157" s="117">
        <v>8.2171040000000009</v>
      </c>
      <c r="FA157" s="117">
        <v>86.62</v>
      </c>
      <c r="FB157" s="117">
        <v>0</v>
      </c>
      <c r="FC157" s="117">
        <v>0</v>
      </c>
      <c r="FD157" s="117">
        <v>0</v>
      </c>
      <c r="FE157" s="171">
        <v>380.28018541666665</v>
      </c>
      <c r="FF157" s="194">
        <f t="shared" si="48"/>
        <v>3381.3069010482586</v>
      </c>
      <c r="FG157" s="195">
        <f t="shared" si="50"/>
        <v>0</v>
      </c>
      <c r="FH157" s="196">
        <f t="shared" si="51"/>
        <v>415.807144094975</v>
      </c>
      <c r="FI157" s="202">
        <f t="shared" si="52"/>
        <v>4057.5682812579103</v>
      </c>
      <c r="FJ157" s="203">
        <f t="shared" si="53"/>
        <v>0</v>
      </c>
      <c r="FK157" s="204">
        <f t="shared" si="54"/>
        <v>498.96857291396998</v>
      </c>
      <c r="FL157" s="214">
        <v>0.05</v>
      </c>
      <c r="FM157" s="211">
        <f t="shared" si="55"/>
        <v>202.87841406289553</v>
      </c>
      <c r="FN157" s="212">
        <f t="shared" si="56"/>
        <v>0</v>
      </c>
      <c r="FO157" s="213">
        <f t="shared" si="57"/>
        <v>24.948428645698499</v>
      </c>
      <c r="FP157" s="219">
        <f t="shared" si="58"/>
        <v>4260.4466953208057</v>
      </c>
      <c r="FQ157" s="220">
        <f t="shared" si="59"/>
        <v>0</v>
      </c>
      <c r="FR157" s="223">
        <f t="shared" si="60"/>
        <v>523.91700155966851</v>
      </c>
      <c r="FS157" s="228">
        <f t="shared" si="61"/>
        <v>7.4503849843373473</v>
      </c>
      <c r="FT157" s="229"/>
      <c r="FU157" s="244">
        <f t="shared" si="62"/>
        <v>6.1975944497613824</v>
      </c>
      <c r="FV157" s="245">
        <f t="shared" si="63"/>
        <v>4260.4466953208057</v>
      </c>
      <c r="FW157" s="252">
        <v>5.0006000000000004</v>
      </c>
      <c r="FX157" s="257"/>
      <c r="FY157" s="261">
        <f t="shared" si="64"/>
        <v>1.4898982090823794</v>
      </c>
      <c r="FZ157" s="253"/>
      <c r="GA157" s="92"/>
      <c r="GB157" s="68" t="s">
        <v>1304</v>
      </c>
      <c r="GC157" s="85" t="s">
        <v>2362</v>
      </c>
      <c r="GD157" s="85" t="str">
        <f t="shared" si="65"/>
        <v>№2/242 від 20.02.2019</v>
      </c>
      <c r="GE157" s="85" t="s">
        <v>2511</v>
      </c>
      <c r="GF157" s="431">
        <v>1</v>
      </c>
      <c r="GG157" s="431">
        <v>2</v>
      </c>
    </row>
    <row r="158" spans="1:189" ht="15" hidden="1" customHeight="1" x14ac:dyDescent="0.25">
      <c r="A158" s="66" t="s">
        <v>243</v>
      </c>
      <c r="B158" s="155">
        <v>2</v>
      </c>
      <c r="C158" s="141">
        <f t="shared" si="49"/>
        <v>762.81000000000006</v>
      </c>
      <c r="D158" s="168">
        <v>635.11</v>
      </c>
      <c r="E158" s="168">
        <v>0</v>
      </c>
      <c r="F158" s="234"/>
      <c r="G158" s="235">
        <v>127.7</v>
      </c>
      <c r="H158" s="162">
        <f t="shared" si="46"/>
        <v>887.07635374882875</v>
      </c>
      <c r="I158" s="117">
        <v>109.3</v>
      </c>
      <c r="J158" s="117">
        <v>24.045999999999999</v>
      </c>
      <c r="K158" s="117">
        <v>8.1601831340200004</v>
      </c>
      <c r="L158" s="117">
        <v>62.177491000000003</v>
      </c>
      <c r="M158" s="117">
        <v>21.348085885986599</v>
      </c>
      <c r="N158" s="117">
        <v>225.031760020007</v>
      </c>
      <c r="O158" s="117">
        <v>22.17</v>
      </c>
      <c r="P158" s="117">
        <v>4.8773999999999997</v>
      </c>
      <c r="Q158" s="117">
        <v>0.76225358874000004</v>
      </c>
      <c r="R158" s="117">
        <v>12.611847900000001</v>
      </c>
      <c r="S158" s="117">
        <v>4.2365775710348403</v>
      </c>
      <c r="T158" s="117">
        <v>44.658079059774799</v>
      </c>
      <c r="U158" s="117">
        <v>0</v>
      </c>
      <c r="V158" s="117">
        <v>0</v>
      </c>
      <c r="W158" s="117">
        <v>0</v>
      </c>
      <c r="X158" s="117">
        <v>0</v>
      </c>
      <c r="Y158" s="117">
        <v>0</v>
      </c>
      <c r="Z158" s="117">
        <v>105.44</v>
      </c>
      <c r="AA158" s="117">
        <v>0</v>
      </c>
      <c r="AB158" s="117">
        <v>0</v>
      </c>
      <c r="AC158" s="117">
        <v>0</v>
      </c>
      <c r="AD158" s="117">
        <v>0</v>
      </c>
      <c r="AE158" s="117">
        <v>0</v>
      </c>
      <c r="AF158" s="117">
        <v>0</v>
      </c>
      <c r="AG158" s="117">
        <v>0</v>
      </c>
      <c r="AH158" s="117">
        <v>0</v>
      </c>
      <c r="AI158" s="117">
        <v>0</v>
      </c>
      <c r="AJ158" s="117">
        <v>0</v>
      </c>
      <c r="AK158" s="117">
        <v>0</v>
      </c>
      <c r="AL158" s="117">
        <v>0</v>
      </c>
      <c r="AM158" s="117">
        <v>39.31</v>
      </c>
      <c r="AN158" s="117">
        <v>8.6481999999999992</v>
      </c>
      <c r="AO158" s="117">
        <v>11.794097114789</v>
      </c>
      <c r="AP158" s="117">
        <v>22.362279699999998</v>
      </c>
      <c r="AQ158" s="117">
        <v>8.6064287959580295</v>
      </c>
      <c r="AR158" s="117">
        <v>90.721005610747</v>
      </c>
      <c r="AS158" s="117">
        <v>0</v>
      </c>
      <c r="AT158" s="117">
        <v>0</v>
      </c>
      <c r="AU158" s="117">
        <v>0</v>
      </c>
      <c r="AV158" s="117">
        <v>0</v>
      </c>
      <c r="AW158" s="117">
        <v>0</v>
      </c>
      <c r="AX158" s="117">
        <v>8.77</v>
      </c>
      <c r="AY158" s="117">
        <v>193.86</v>
      </c>
      <c r="AZ158" s="117">
        <v>42.6492</v>
      </c>
      <c r="BA158" s="117">
        <v>16.351477405462798</v>
      </c>
      <c r="BB158" s="117">
        <v>110.2811382</v>
      </c>
      <c r="BC158" s="117">
        <v>38.060893693608598</v>
      </c>
      <c r="BD158" s="117">
        <f t="shared" si="47"/>
        <v>412.45550905830004</v>
      </c>
      <c r="BE158" s="117">
        <v>0</v>
      </c>
      <c r="BF158" s="117">
        <v>0</v>
      </c>
      <c r="BG158" s="117">
        <v>0</v>
      </c>
      <c r="BH158" s="117">
        <v>0</v>
      </c>
      <c r="BI158" s="117">
        <v>0</v>
      </c>
      <c r="BJ158" s="117">
        <v>0</v>
      </c>
      <c r="BK158" s="117">
        <v>0</v>
      </c>
      <c r="BL158" s="117">
        <v>5.75</v>
      </c>
      <c r="BM158" s="117">
        <v>1.2649999999999999</v>
      </c>
      <c r="BN158" s="117">
        <v>0.161178776666667</v>
      </c>
      <c r="BO158" s="117">
        <v>3.2710024999999998</v>
      </c>
      <c r="BP158" s="117">
        <v>1.0949690696074399</v>
      </c>
      <c r="BQ158" s="117">
        <v>11.5421503462741</v>
      </c>
      <c r="BR158" s="117">
        <v>177.89633015873039</v>
      </c>
      <c r="BS158" s="117">
        <v>39.137192634920702</v>
      </c>
      <c r="BT158" s="117">
        <v>177.63839382488101</v>
      </c>
      <c r="BU158" s="117">
        <v>115.06</v>
      </c>
      <c r="BV158" s="117">
        <v>101.19988533739701</v>
      </c>
      <c r="BW158" s="117">
        <v>64.031762163000906</v>
      </c>
      <c r="BX158" s="117">
        <v>674.96356411892998</v>
      </c>
      <c r="BY158" s="117">
        <v>125.72066509299</v>
      </c>
      <c r="BZ158" s="117">
        <v>14</v>
      </c>
      <c r="CA158" s="117">
        <v>3.08</v>
      </c>
      <c r="CB158" s="117">
        <v>9.5239191679319202</v>
      </c>
      <c r="CC158" s="117">
        <v>0</v>
      </c>
      <c r="CD158" s="117">
        <v>7.9641799999999998</v>
      </c>
      <c r="CE158" s="117">
        <v>3.62308247379094</v>
      </c>
      <c r="CF158" s="117">
        <v>38.191181641722899</v>
      </c>
      <c r="CG158" s="117">
        <v>12.13</v>
      </c>
      <c r="CH158" s="117">
        <v>2.6686000000000001</v>
      </c>
      <c r="CI158" s="117">
        <v>17.019441682462499</v>
      </c>
      <c r="CJ158" s="117">
        <v>0</v>
      </c>
      <c r="CK158" s="117">
        <v>6.9003930999999996</v>
      </c>
      <c r="CL158" s="117">
        <v>4.05807914954989</v>
      </c>
      <c r="CM158" s="117">
        <v>42.776513932012399</v>
      </c>
      <c r="CN158" s="117">
        <v>13.66</v>
      </c>
      <c r="CO158" s="117">
        <v>3.0051999999999999</v>
      </c>
      <c r="CP158" s="117">
        <v>10.3282140147367</v>
      </c>
      <c r="CQ158" s="117">
        <v>0</v>
      </c>
      <c r="CR158" s="117">
        <v>7.7707642000000003</v>
      </c>
      <c r="CS158" s="117">
        <v>3.6436335186865501</v>
      </c>
      <c r="CT158" s="117">
        <v>38.407811733423301</v>
      </c>
      <c r="CU158" s="117">
        <v>0</v>
      </c>
      <c r="CV158" s="117">
        <v>0</v>
      </c>
      <c r="CW158" s="117">
        <v>0</v>
      </c>
      <c r="CX158" s="117">
        <v>0</v>
      </c>
      <c r="CY158" s="117">
        <v>0</v>
      </c>
      <c r="CZ158" s="117">
        <v>0</v>
      </c>
      <c r="DA158" s="117">
        <v>0</v>
      </c>
      <c r="DB158" s="117">
        <v>0</v>
      </c>
      <c r="DC158" s="117">
        <v>0</v>
      </c>
      <c r="DD158" s="117">
        <v>0</v>
      </c>
      <c r="DE158" s="117">
        <v>0</v>
      </c>
      <c r="DF158" s="117">
        <v>0</v>
      </c>
      <c r="DG158" s="117">
        <v>0</v>
      </c>
      <c r="DH158" s="117">
        <v>0</v>
      </c>
      <c r="DI158" s="117">
        <v>2.1800000000000002</v>
      </c>
      <c r="DJ158" s="117">
        <v>0.47960000000000003</v>
      </c>
      <c r="DK158" s="117">
        <v>1.8434751611456399</v>
      </c>
      <c r="DL158" s="117">
        <v>0</v>
      </c>
      <c r="DM158" s="117">
        <v>1.2401366</v>
      </c>
      <c r="DN158" s="117">
        <v>0.60194602468567404</v>
      </c>
      <c r="DO158" s="117">
        <v>6.3451577858313097</v>
      </c>
      <c r="DP158" s="117">
        <v>0</v>
      </c>
      <c r="DQ158" s="117">
        <v>0</v>
      </c>
      <c r="DR158" s="117">
        <v>0</v>
      </c>
      <c r="DS158" s="117">
        <v>0</v>
      </c>
      <c r="DT158" s="117">
        <v>0</v>
      </c>
      <c r="DU158" s="117">
        <v>0</v>
      </c>
      <c r="DV158" s="117">
        <v>0</v>
      </c>
      <c r="DW158" s="117">
        <v>146.72</v>
      </c>
      <c r="DX158" s="117">
        <v>32.278399999999998</v>
      </c>
      <c r="DY158" s="117">
        <v>11.522535551683299</v>
      </c>
      <c r="DZ158" s="117">
        <v>0</v>
      </c>
      <c r="EA158" s="117">
        <v>83.464606399999994</v>
      </c>
      <c r="EB158" s="117">
        <v>28.716424651955901</v>
      </c>
      <c r="EC158" s="117">
        <v>302.70196660363899</v>
      </c>
      <c r="ED158" s="117">
        <v>0</v>
      </c>
      <c r="EE158" s="117">
        <v>0</v>
      </c>
      <c r="EF158" s="117">
        <v>0</v>
      </c>
      <c r="EG158" s="117">
        <v>0</v>
      </c>
      <c r="EH158" s="117">
        <v>0</v>
      </c>
      <c r="EI158" s="117">
        <v>0</v>
      </c>
      <c r="EJ158" s="117">
        <v>0</v>
      </c>
      <c r="EK158" s="117">
        <v>61.74</v>
      </c>
      <c r="EL158" s="117">
        <v>13.582800000000001</v>
      </c>
      <c r="EM158" s="117">
        <v>9.2836901729499992</v>
      </c>
      <c r="EN158" s="117">
        <v>0</v>
      </c>
      <c r="EO158" s="117">
        <v>35.122033799999997</v>
      </c>
      <c r="EP158" s="117">
        <v>12.5487465976049</v>
      </c>
      <c r="EQ158" s="117">
        <v>132.277270570555</v>
      </c>
      <c r="ER158" s="117">
        <v>0</v>
      </c>
      <c r="ES158" s="117">
        <v>0</v>
      </c>
      <c r="ET158" s="117">
        <v>0</v>
      </c>
      <c r="EU158" s="117">
        <v>0</v>
      </c>
      <c r="EV158" s="117">
        <v>0</v>
      </c>
      <c r="EW158" s="117">
        <v>0</v>
      </c>
      <c r="EX158" s="117">
        <v>0</v>
      </c>
      <c r="EY158" s="117">
        <v>530.6</v>
      </c>
      <c r="EZ158" s="117">
        <v>55.612186000000001</v>
      </c>
      <c r="FA158" s="117">
        <v>586.21</v>
      </c>
      <c r="FB158" s="117">
        <v>0</v>
      </c>
      <c r="FC158" s="117">
        <v>0</v>
      </c>
      <c r="FD158" s="117">
        <v>0</v>
      </c>
      <c r="FE158" s="171">
        <v>0</v>
      </c>
      <c r="FF158" s="194">
        <f t="shared" si="48"/>
        <v>2720.4919704812169</v>
      </c>
      <c r="FG158" s="195">
        <f t="shared" si="50"/>
        <v>0</v>
      </c>
      <c r="FH158" s="196">
        <f t="shared" si="51"/>
        <v>0</v>
      </c>
      <c r="FI158" s="202">
        <f t="shared" si="52"/>
        <v>3264.5903645774602</v>
      </c>
      <c r="FJ158" s="203">
        <f t="shared" si="53"/>
        <v>0</v>
      </c>
      <c r="FK158" s="204">
        <f t="shared" si="54"/>
        <v>0</v>
      </c>
      <c r="FL158" s="214">
        <v>0.05</v>
      </c>
      <c r="FM158" s="211">
        <f t="shared" si="55"/>
        <v>163.22951822887302</v>
      </c>
      <c r="FN158" s="212">
        <f t="shared" si="56"/>
        <v>0</v>
      </c>
      <c r="FO158" s="213">
        <f t="shared" si="57"/>
        <v>0</v>
      </c>
      <c r="FP158" s="219">
        <f t="shared" si="58"/>
        <v>3427.8198828063332</v>
      </c>
      <c r="FQ158" s="220">
        <f t="shared" si="59"/>
        <v>0</v>
      </c>
      <c r="FR158" s="223">
        <f t="shared" si="60"/>
        <v>0</v>
      </c>
      <c r="FS158" s="228">
        <f t="shared" si="61"/>
        <v>4.4936745491096515</v>
      </c>
      <c r="FT158" s="229"/>
      <c r="FU158" s="244">
        <f t="shared" si="62"/>
        <v>4.4936745491096515</v>
      </c>
      <c r="FV158" s="245">
        <f t="shared" si="63"/>
        <v>3427.8198828063332</v>
      </c>
      <c r="FW158" s="252">
        <v>2.8224999999999998</v>
      </c>
      <c r="FX158" s="257"/>
      <c r="FY158" s="261">
        <f t="shared" si="64"/>
        <v>1.5920901856898677</v>
      </c>
      <c r="FZ158" s="253"/>
      <c r="GA158" s="92"/>
      <c r="GB158" s="68" t="s">
        <v>1320</v>
      </c>
      <c r="GC158" s="85" t="s">
        <v>2362</v>
      </c>
      <c r="GD158" s="85" t="str">
        <f t="shared" si="65"/>
        <v>№2/262 від 20.02.2019</v>
      </c>
      <c r="GE158" s="85" t="s">
        <v>2512</v>
      </c>
      <c r="GF158" s="431">
        <v>1</v>
      </c>
      <c r="GG158" s="431">
        <v>2</v>
      </c>
    </row>
    <row r="159" spans="1:189" ht="15" hidden="1" customHeight="1" x14ac:dyDescent="0.25">
      <c r="A159" s="66" t="s">
        <v>244</v>
      </c>
      <c r="B159" s="155">
        <v>2</v>
      </c>
      <c r="C159" s="141">
        <f t="shared" si="49"/>
        <v>253.7</v>
      </c>
      <c r="D159" s="168">
        <v>253.7</v>
      </c>
      <c r="E159" s="168">
        <v>0</v>
      </c>
      <c r="F159" s="234"/>
      <c r="G159" s="235">
        <v>0</v>
      </c>
      <c r="H159" s="162">
        <f t="shared" si="46"/>
        <v>371.72152459683991</v>
      </c>
      <c r="I159" s="117">
        <v>61.77</v>
      </c>
      <c r="J159" s="117">
        <v>13.589399999999999</v>
      </c>
      <c r="K159" s="117">
        <v>4.6148285756050003</v>
      </c>
      <c r="L159" s="117">
        <v>35.139099899999998</v>
      </c>
      <c r="M159" s="117">
        <v>12.0650279575282</v>
      </c>
      <c r="N159" s="117">
        <v>127.178356433133</v>
      </c>
      <c r="O159" s="117">
        <v>12.13</v>
      </c>
      <c r="P159" s="117">
        <v>2.6686000000000001</v>
      </c>
      <c r="Q159" s="117">
        <v>0.41694450099750002</v>
      </c>
      <c r="R159" s="117">
        <v>6.9003930999999996</v>
      </c>
      <c r="S159" s="117">
        <v>2.3179714199605499</v>
      </c>
      <c r="T159" s="117">
        <v>24.433909020958001</v>
      </c>
      <c r="U159" s="117">
        <v>0</v>
      </c>
      <c r="V159" s="117">
        <v>0</v>
      </c>
      <c r="W159" s="117">
        <v>0</v>
      </c>
      <c r="X159" s="117">
        <v>0</v>
      </c>
      <c r="Y159" s="117">
        <v>0</v>
      </c>
      <c r="Z159" s="117">
        <v>0</v>
      </c>
      <c r="AA159" s="117">
        <v>0</v>
      </c>
      <c r="AB159" s="117">
        <v>0</v>
      </c>
      <c r="AC159" s="117">
        <v>0</v>
      </c>
      <c r="AD159" s="117">
        <v>0</v>
      </c>
      <c r="AE159" s="117">
        <v>0</v>
      </c>
      <c r="AF159" s="117">
        <v>0</v>
      </c>
      <c r="AG159" s="117">
        <v>0</v>
      </c>
      <c r="AH159" s="117">
        <v>0</v>
      </c>
      <c r="AI159" s="117">
        <v>0</v>
      </c>
      <c r="AJ159" s="117">
        <v>0</v>
      </c>
      <c r="AK159" s="117">
        <v>0</v>
      </c>
      <c r="AL159" s="117">
        <v>0</v>
      </c>
      <c r="AM159" s="117">
        <v>23.65</v>
      </c>
      <c r="AN159" s="117">
        <v>5.2030000000000003</v>
      </c>
      <c r="AO159" s="117">
        <v>9.5775227519609203</v>
      </c>
      <c r="AP159" s="117">
        <v>13.453775500000001</v>
      </c>
      <c r="AQ159" s="117">
        <v>5.4379932997880198</v>
      </c>
      <c r="AR159" s="117">
        <v>57.322291551748897</v>
      </c>
      <c r="AS159" s="117">
        <v>0</v>
      </c>
      <c r="AT159" s="117">
        <v>0</v>
      </c>
      <c r="AU159" s="117">
        <v>0</v>
      </c>
      <c r="AV159" s="117">
        <v>0</v>
      </c>
      <c r="AW159" s="117">
        <v>0</v>
      </c>
      <c r="AX159" s="117">
        <v>25.61</v>
      </c>
      <c r="AY159" s="117">
        <v>64.48</v>
      </c>
      <c r="AZ159" s="117">
        <v>14.185600000000001</v>
      </c>
      <c r="BA159" s="117">
        <v>6.3308376881200301</v>
      </c>
      <c r="BB159" s="117">
        <v>36.6807376</v>
      </c>
      <c r="BC159" s="117">
        <v>12.7529847419479</v>
      </c>
      <c r="BD159" s="117">
        <f t="shared" si="47"/>
        <v>137.17696759099999</v>
      </c>
      <c r="BE159" s="117">
        <v>0</v>
      </c>
      <c r="BF159" s="117">
        <v>0</v>
      </c>
      <c r="BG159" s="117">
        <v>0</v>
      </c>
      <c r="BH159" s="117">
        <v>0</v>
      </c>
      <c r="BI159" s="117">
        <v>0</v>
      </c>
      <c r="BJ159" s="117">
        <v>0</v>
      </c>
      <c r="BK159" s="117">
        <v>0</v>
      </c>
      <c r="BL159" s="117">
        <v>14.41</v>
      </c>
      <c r="BM159" s="117">
        <v>3.1701999999999999</v>
      </c>
      <c r="BN159" s="117">
        <v>0.42093596166666603</v>
      </c>
      <c r="BO159" s="117">
        <v>8.1974166999999998</v>
      </c>
      <c r="BP159" s="117">
        <v>2.7458703044692898</v>
      </c>
      <c r="BQ159" s="117">
        <v>28.944422966135999</v>
      </c>
      <c r="BR159" s="433">
        <v>66.245920634920651</v>
      </c>
      <c r="BS159" s="433">
        <v>14.574102539682499</v>
      </c>
      <c r="BT159" s="433">
        <v>65.485623767440501</v>
      </c>
      <c r="BU159" s="433">
        <v>19.135000000000002</v>
      </c>
      <c r="BV159" s="433">
        <v>37.685316871587247</v>
      </c>
      <c r="BW159" s="433">
        <v>21.289632267306601</v>
      </c>
      <c r="BX159" s="433">
        <v>224.41559608093749</v>
      </c>
      <c r="BY159" s="117">
        <v>47.498965754567998</v>
      </c>
      <c r="BZ159" s="117">
        <v>7.59</v>
      </c>
      <c r="CA159" s="117">
        <v>1.6698</v>
      </c>
      <c r="CB159" s="117">
        <v>4.3335382411724996</v>
      </c>
      <c r="CC159" s="117">
        <v>0</v>
      </c>
      <c r="CD159" s="117">
        <v>4.3177232999999999</v>
      </c>
      <c r="CE159" s="117">
        <v>1.8772583601302899</v>
      </c>
      <c r="CF159" s="117">
        <v>19.788319901302799</v>
      </c>
      <c r="CG159" s="117">
        <v>6.64</v>
      </c>
      <c r="CH159" s="117">
        <v>1.4608000000000001</v>
      </c>
      <c r="CI159" s="117">
        <v>9.309561859275</v>
      </c>
      <c r="CJ159" s="117">
        <v>0</v>
      </c>
      <c r="CK159" s="117">
        <v>3.7772967999999998</v>
      </c>
      <c r="CL159" s="117">
        <v>2.2206785040786099</v>
      </c>
      <c r="CM159" s="117">
        <v>23.4083371633536</v>
      </c>
      <c r="CN159" s="117">
        <v>0</v>
      </c>
      <c r="CO159" s="117">
        <v>0</v>
      </c>
      <c r="CP159" s="117">
        <v>0</v>
      </c>
      <c r="CQ159" s="117">
        <v>0</v>
      </c>
      <c r="CR159" s="117">
        <v>0</v>
      </c>
      <c r="CS159" s="117">
        <v>0</v>
      </c>
      <c r="CT159" s="117">
        <v>0</v>
      </c>
      <c r="CU159" s="117">
        <v>0</v>
      </c>
      <c r="CV159" s="117">
        <v>0</v>
      </c>
      <c r="CW159" s="117">
        <v>0</v>
      </c>
      <c r="CX159" s="117">
        <v>0</v>
      </c>
      <c r="CY159" s="117">
        <v>0</v>
      </c>
      <c r="CZ159" s="117">
        <v>0</v>
      </c>
      <c r="DA159" s="117">
        <v>0</v>
      </c>
      <c r="DB159" s="117">
        <v>0</v>
      </c>
      <c r="DC159" s="117">
        <v>0</v>
      </c>
      <c r="DD159" s="117">
        <v>0</v>
      </c>
      <c r="DE159" s="117">
        <v>0</v>
      </c>
      <c r="DF159" s="117">
        <v>0</v>
      </c>
      <c r="DG159" s="117">
        <v>0</v>
      </c>
      <c r="DH159" s="117">
        <v>0</v>
      </c>
      <c r="DI159" s="117">
        <v>1.49</v>
      </c>
      <c r="DJ159" s="117">
        <v>0.32779999999999998</v>
      </c>
      <c r="DK159" s="117">
        <v>1.2287453114187701</v>
      </c>
      <c r="DL159" s="117">
        <v>0</v>
      </c>
      <c r="DM159" s="117">
        <v>0.84761629999999999</v>
      </c>
      <c r="DN159" s="117">
        <v>0.40814707849280102</v>
      </c>
      <c r="DO159" s="117">
        <v>4.3023086899115697</v>
      </c>
      <c r="DP159" s="117">
        <v>0</v>
      </c>
      <c r="DQ159" s="117">
        <v>0</v>
      </c>
      <c r="DR159" s="117">
        <v>0</v>
      </c>
      <c r="DS159" s="117">
        <v>0</v>
      </c>
      <c r="DT159" s="117">
        <v>0</v>
      </c>
      <c r="DU159" s="117">
        <v>0</v>
      </c>
      <c r="DV159" s="117">
        <v>0</v>
      </c>
      <c r="DW159" s="117">
        <v>156.44</v>
      </c>
      <c r="DX159" s="117">
        <v>34.416800000000002</v>
      </c>
      <c r="DY159" s="117">
        <v>11.979995636116699</v>
      </c>
      <c r="DZ159" s="117">
        <v>0</v>
      </c>
      <c r="EA159" s="117">
        <v>88.994022799999996</v>
      </c>
      <c r="EB159" s="117">
        <v>30.586788080289399</v>
      </c>
      <c r="EC159" s="117">
        <v>322.41760651640601</v>
      </c>
      <c r="ED159" s="117">
        <v>73.64</v>
      </c>
      <c r="EE159" s="117">
        <v>16.200800000000001</v>
      </c>
      <c r="EF159" s="117">
        <v>2.9195669310333301</v>
      </c>
      <c r="EG159" s="117">
        <v>0</v>
      </c>
      <c r="EH159" s="117">
        <v>41.891586799999999</v>
      </c>
      <c r="EI159" s="117">
        <v>14.112871270549601</v>
      </c>
      <c r="EJ159" s="117">
        <v>148.76482500158301</v>
      </c>
      <c r="EK159" s="117">
        <v>34.42</v>
      </c>
      <c r="EL159" s="117">
        <v>7.5724</v>
      </c>
      <c r="EM159" s="117">
        <v>4.3073420236500004</v>
      </c>
      <c r="EN159" s="117">
        <v>0</v>
      </c>
      <c r="EO159" s="117">
        <v>19.5805054</v>
      </c>
      <c r="EP159" s="117">
        <v>6.9049087324727596</v>
      </c>
      <c r="EQ159" s="117">
        <v>72.785156156122795</v>
      </c>
      <c r="ER159" s="117">
        <v>0</v>
      </c>
      <c r="ES159" s="117">
        <v>0</v>
      </c>
      <c r="ET159" s="117">
        <v>0</v>
      </c>
      <c r="EU159" s="117">
        <v>0</v>
      </c>
      <c r="EV159" s="117">
        <v>0</v>
      </c>
      <c r="EW159" s="117">
        <v>0</v>
      </c>
      <c r="EX159" s="117">
        <v>0</v>
      </c>
      <c r="EY159" s="117">
        <v>81.2</v>
      </c>
      <c r="EZ159" s="117">
        <v>8.5105719999999998</v>
      </c>
      <c r="FA159" s="117">
        <v>89.71</v>
      </c>
      <c r="FB159" s="117">
        <v>0</v>
      </c>
      <c r="FC159" s="117">
        <v>0</v>
      </c>
      <c r="FD159" s="117">
        <v>0</v>
      </c>
      <c r="FE159" s="171">
        <v>135.93</v>
      </c>
      <c r="FF159" s="194">
        <f t="shared" si="48"/>
        <v>1442.1880970725933</v>
      </c>
      <c r="FG159" s="195">
        <f t="shared" si="50"/>
        <v>0</v>
      </c>
      <c r="FH159" s="196">
        <f t="shared" si="51"/>
        <v>148.76482500158301</v>
      </c>
      <c r="FI159" s="202">
        <f t="shared" si="52"/>
        <v>1730.625716487112</v>
      </c>
      <c r="FJ159" s="203">
        <f t="shared" si="53"/>
        <v>0</v>
      </c>
      <c r="FK159" s="204">
        <f t="shared" si="54"/>
        <v>178.51779000189961</v>
      </c>
      <c r="FL159" s="214">
        <v>0.05</v>
      </c>
      <c r="FM159" s="211">
        <f t="shared" si="55"/>
        <v>86.531285824355606</v>
      </c>
      <c r="FN159" s="212">
        <f t="shared" si="56"/>
        <v>0</v>
      </c>
      <c r="FO159" s="213">
        <f t="shared" si="57"/>
        <v>8.9258895000949803</v>
      </c>
      <c r="FP159" s="219">
        <f t="shared" si="58"/>
        <v>1817.1570023114675</v>
      </c>
      <c r="FQ159" s="220">
        <f t="shared" si="59"/>
        <v>0</v>
      </c>
      <c r="FR159" s="223">
        <f t="shared" si="60"/>
        <v>187.44367950199458</v>
      </c>
      <c r="FS159" s="228">
        <f t="shared" si="61"/>
        <v>7.1626212152600219</v>
      </c>
      <c r="FT159" s="229"/>
      <c r="FU159" s="244">
        <f t="shared" si="62"/>
        <v>6.4237813275895661</v>
      </c>
      <c r="FV159" s="245">
        <f t="shared" si="63"/>
        <v>1817.1570023114675</v>
      </c>
      <c r="FW159" s="252">
        <v>4.5650000000000004</v>
      </c>
      <c r="FX159" s="257"/>
      <c r="FY159" s="261">
        <f t="shared" si="64"/>
        <v>1.5690298390492927</v>
      </c>
      <c r="FZ159" s="253"/>
      <c r="GA159" s="92"/>
      <c r="GB159" s="68" t="s">
        <v>1322</v>
      </c>
      <c r="GC159" s="85" t="s">
        <v>2362</v>
      </c>
      <c r="GD159" s="85" t="str">
        <f t="shared" si="65"/>
        <v>№2/264 від 20.02.2019</v>
      </c>
      <c r="GE159" s="85" t="s">
        <v>2513</v>
      </c>
      <c r="GF159" s="431">
        <v>2</v>
      </c>
      <c r="GG159" s="431">
        <v>2</v>
      </c>
    </row>
    <row r="160" spans="1:189" ht="15" hidden="1" customHeight="1" x14ac:dyDescent="0.25">
      <c r="A160" s="66" t="s">
        <v>245</v>
      </c>
      <c r="B160" s="155">
        <v>2</v>
      </c>
      <c r="C160" s="141">
        <f t="shared" si="49"/>
        <v>427.1</v>
      </c>
      <c r="D160" s="168">
        <v>427.1</v>
      </c>
      <c r="E160" s="168">
        <v>0</v>
      </c>
      <c r="F160" s="234"/>
      <c r="G160" s="235">
        <v>0</v>
      </c>
      <c r="H160" s="162">
        <f t="shared" si="46"/>
        <v>679.63369557226429</v>
      </c>
      <c r="I160" s="117">
        <v>100.65</v>
      </c>
      <c r="J160" s="117">
        <v>22.143000000000001</v>
      </c>
      <c r="K160" s="117">
        <v>6.9732121840024996</v>
      </c>
      <c r="L160" s="117">
        <v>57.2567655</v>
      </c>
      <c r="M160" s="117">
        <v>19.601878291060402</v>
      </c>
      <c r="N160" s="117">
        <v>206.62485597506301</v>
      </c>
      <c r="O160" s="117">
        <v>21.76</v>
      </c>
      <c r="P160" s="117">
        <v>4.7872000000000003</v>
      </c>
      <c r="Q160" s="117">
        <v>0.74813913935249998</v>
      </c>
      <c r="R160" s="117">
        <v>12.3786112</v>
      </c>
      <c r="S160" s="117">
        <v>4.1582267350675401</v>
      </c>
      <c r="T160" s="117">
        <v>43.832177074420002</v>
      </c>
      <c r="U160" s="117">
        <v>0</v>
      </c>
      <c r="V160" s="117">
        <v>0</v>
      </c>
      <c r="W160" s="117">
        <v>0</v>
      </c>
      <c r="X160" s="117">
        <v>0</v>
      </c>
      <c r="Y160" s="117">
        <v>0</v>
      </c>
      <c r="Z160" s="117">
        <v>57.49</v>
      </c>
      <c r="AA160" s="117">
        <v>0</v>
      </c>
      <c r="AB160" s="117">
        <v>0</v>
      </c>
      <c r="AC160" s="117">
        <v>0</v>
      </c>
      <c r="AD160" s="117">
        <v>0</v>
      </c>
      <c r="AE160" s="117">
        <v>0</v>
      </c>
      <c r="AF160" s="117">
        <v>0</v>
      </c>
      <c r="AG160" s="117">
        <v>0</v>
      </c>
      <c r="AH160" s="117">
        <v>0</v>
      </c>
      <c r="AI160" s="117">
        <v>0</v>
      </c>
      <c r="AJ160" s="117">
        <v>0</v>
      </c>
      <c r="AK160" s="117">
        <v>0</v>
      </c>
      <c r="AL160" s="117">
        <v>0</v>
      </c>
      <c r="AM160" s="117">
        <v>39.78</v>
      </c>
      <c r="AN160" s="117">
        <v>8.7515999999999998</v>
      </c>
      <c r="AO160" s="117">
        <v>10.383427289774099</v>
      </c>
      <c r="AP160" s="117">
        <v>22.629648599999999</v>
      </c>
      <c r="AQ160" s="117">
        <v>8.5466974800072197</v>
      </c>
      <c r="AR160" s="117">
        <v>90.091373369781294</v>
      </c>
      <c r="AS160" s="117">
        <v>0</v>
      </c>
      <c r="AT160" s="117">
        <v>0</v>
      </c>
      <c r="AU160" s="117">
        <v>0</v>
      </c>
      <c r="AV160" s="117">
        <v>0</v>
      </c>
      <c r="AW160" s="117">
        <v>0</v>
      </c>
      <c r="AX160" s="117">
        <v>50.66</v>
      </c>
      <c r="AY160" s="117">
        <v>108.54</v>
      </c>
      <c r="AZ160" s="117">
        <v>23.878799999999998</v>
      </c>
      <c r="BA160" s="117">
        <v>10.6578666795273</v>
      </c>
      <c r="BB160" s="117">
        <v>61.7451498</v>
      </c>
      <c r="BC160" s="117">
        <v>21.467374585219201</v>
      </c>
      <c r="BD160" s="117">
        <f t="shared" si="47"/>
        <v>230.93528915300004</v>
      </c>
      <c r="BE160" s="117">
        <v>0</v>
      </c>
      <c r="BF160" s="117">
        <v>0</v>
      </c>
      <c r="BG160" s="117">
        <v>0</v>
      </c>
      <c r="BH160" s="117">
        <v>0</v>
      </c>
      <c r="BI160" s="117">
        <v>0</v>
      </c>
      <c r="BJ160" s="117">
        <v>0</v>
      </c>
      <c r="BK160" s="117">
        <v>0</v>
      </c>
      <c r="BL160" s="117">
        <v>26.84</v>
      </c>
      <c r="BM160" s="117">
        <v>5.9047999999999998</v>
      </c>
      <c r="BN160" s="117">
        <v>0.67756606916666595</v>
      </c>
      <c r="BO160" s="117">
        <v>15.268470799999999</v>
      </c>
      <c r="BP160" s="117">
        <v>5.1032866122573601</v>
      </c>
      <c r="BQ160" s="117">
        <v>53.794123481424101</v>
      </c>
      <c r="BR160" s="117">
        <v>199.62005714285698</v>
      </c>
      <c r="BS160" s="117">
        <v>43.916412571428602</v>
      </c>
      <c r="BT160" s="117">
        <v>169.20700668964301</v>
      </c>
      <c r="BU160" s="117">
        <v>64.42</v>
      </c>
      <c r="BV160" s="117">
        <v>113.557861906857</v>
      </c>
      <c r="BW160" s="117">
        <v>61.913503468353497</v>
      </c>
      <c r="BX160" s="117">
        <v>652.63484177913904</v>
      </c>
      <c r="BY160" s="117">
        <v>105.81136803623301</v>
      </c>
      <c r="BZ160" s="117">
        <v>12.07</v>
      </c>
      <c r="CA160" s="117">
        <v>2.6554000000000002</v>
      </c>
      <c r="CB160" s="117">
        <v>8.5028314952630808</v>
      </c>
      <c r="CC160" s="117">
        <v>0</v>
      </c>
      <c r="CD160" s="117">
        <v>6.8662609000000003</v>
      </c>
      <c r="CE160" s="117">
        <v>3.15420374794753</v>
      </c>
      <c r="CF160" s="117">
        <v>33.248696143210601</v>
      </c>
      <c r="CG160" s="117">
        <v>11.91</v>
      </c>
      <c r="CH160" s="117">
        <v>2.6202000000000001</v>
      </c>
      <c r="CI160" s="117">
        <v>16.704757947360001</v>
      </c>
      <c r="CJ160" s="117">
        <v>0</v>
      </c>
      <c r="CK160" s="117">
        <v>6.7752416999999996</v>
      </c>
      <c r="CL160" s="117">
        <v>3.9838490250398002</v>
      </c>
      <c r="CM160" s="117">
        <v>41.994048672399799</v>
      </c>
      <c r="CN160" s="117">
        <v>7.41</v>
      </c>
      <c r="CO160" s="117">
        <v>1.6302000000000001</v>
      </c>
      <c r="CP160" s="117">
        <v>6.6248608613883304</v>
      </c>
      <c r="CQ160" s="117">
        <v>0</v>
      </c>
      <c r="CR160" s="117">
        <v>4.2153267000000003</v>
      </c>
      <c r="CS160" s="117">
        <v>2.0836634203091098</v>
      </c>
      <c r="CT160" s="117">
        <v>21.964050981697401</v>
      </c>
      <c r="CU160" s="117">
        <v>0</v>
      </c>
      <c r="CV160" s="117">
        <v>0</v>
      </c>
      <c r="CW160" s="117">
        <v>0</v>
      </c>
      <c r="CX160" s="117">
        <v>0</v>
      </c>
      <c r="CY160" s="117">
        <v>0</v>
      </c>
      <c r="CZ160" s="117">
        <v>0</v>
      </c>
      <c r="DA160" s="117">
        <v>0</v>
      </c>
      <c r="DB160" s="117">
        <v>0</v>
      </c>
      <c r="DC160" s="117">
        <v>0</v>
      </c>
      <c r="DD160" s="117">
        <v>0</v>
      </c>
      <c r="DE160" s="117">
        <v>0</v>
      </c>
      <c r="DF160" s="117">
        <v>0</v>
      </c>
      <c r="DG160" s="117">
        <v>0</v>
      </c>
      <c r="DH160" s="117">
        <v>0</v>
      </c>
      <c r="DI160" s="117">
        <v>2.98</v>
      </c>
      <c r="DJ160" s="117">
        <v>0.65559999999999996</v>
      </c>
      <c r="DK160" s="117">
        <v>2.4574497643211801</v>
      </c>
      <c r="DL160" s="117">
        <v>0</v>
      </c>
      <c r="DM160" s="117">
        <v>1.6952326</v>
      </c>
      <c r="DN160" s="117">
        <v>0.81628987460450297</v>
      </c>
      <c r="DO160" s="117">
        <v>8.6045722389256802</v>
      </c>
      <c r="DP160" s="117">
        <v>0</v>
      </c>
      <c r="DQ160" s="117">
        <v>0</v>
      </c>
      <c r="DR160" s="117">
        <v>0</v>
      </c>
      <c r="DS160" s="117">
        <v>0</v>
      </c>
      <c r="DT160" s="117">
        <v>0</v>
      </c>
      <c r="DU160" s="117">
        <v>0</v>
      </c>
      <c r="DV160" s="117">
        <v>0</v>
      </c>
      <c r="DW160" s="117">
        <v>187.12</v>
      </c>
      <c r="DX160" s="117">
        <v>41.166400000000003</v>
      </c>
      <c r="DY160" s="117">
        <v>20.960734709183299</v>
      </c>
      <c r="DZ160" s="117">
        <v>0</v>
      </c>
      <c r="EA160" s="117">
        <v>106.4469544</v>
      </c>
      <c r="EB160" s="117">
        <v>37.280297479533502</v>
      </c>
      <c r="EC160" s="117">
        <v>392.97438658871602</v>
      </c>
      <c r="ED160" s="117">
        <v>160.29</v>
      </c>
      <c r="EE160" s="117">
        <v>35.263800000000003</v>
      </c>
      <c r="EF160" s="117">
        <v>6.3635458746083398</v>
      </c>
      <c r="EG160" s="117">
        <v>0</v>
      </c>
      <c r="EH160" s="117">
        <v>91.1841723</v>
      </c>
      <c r="EI160" s="117">
        <v>30.719970119880699</v>
      </c>
      <c r="EJ160" s="117">
        <v>323.82148829448897</v>
      </c>
      <c r="EK160" s="117">
        <v>71.33</v>
      </c>
      <c r="EL160" s="117">
        <v>15.692600000000001</v>
      </c>
      <c r="EM160" s="117">
        <v>11.490678636375</v>
      </c>
      <c r="EN160" s="117">
        <v>0</v>
      </c>
      <c r="EO160" s="117">
        <v>40.577497100000002</v>
      </c>
      <c r="EP160" s="117">
        <v>14.578104204929501</v>
      </c>
      <c r="EQ160" s="117">
        <v>153.66887994130499</v>
      </c>
      <c r="ER160" s="117">
        <v>0</v>
      </c>
      <c r="ES160" s="117">
        <v>0</v>
      </c>
      <c r="ET160" s="117">
        <v>0</v>
      </c>
      <c r="EU160" s="117">
        <v>0</v>
      </c>
      <c r="EV160" s="117">
        <v>0</v>
      </c>
      <c r="EW160" s="117">
        <v>0</v>
      </c>
      <c r="EX160" s="117">
        <v>0</v>
      </c>
      <c r="EY160" s="117">
        <v>78.400000000000006</v>
      </c>
      <c r="EZ160" s="117">
        <v>8.2171040000000009</v>
      </c>
      <c r="FA160" s="117">
        <v>86.62</v>
      </c>
      <c r="FB160" s="117">
        <v>0</v>
      </c>
      <c r="FC160" s="117">
        <v>0</v>
      </c>
      <c r="FD160" s="117">
        <v>0</v>
      </c>
      <c r="FE160" s="171">
        <v>263.98904010416669</v>
      </c>
      <c r="FF160" s="194">
        <f t="shared" si="48"/>
        <v>2712.9478237977373</v>
      </c>
      <c r="FG160" s="195">
        <f t="shared" si="50"/>
        <v>0</v>
      </c>
      <c r="FH160" s="196">
        <f t="shared" si="51"/>
        <v>323.82148829448897</v>
      </c>
      <c r="FI160" s="202">
        <f t="shared" si="52"/>
        <v>3255.5373885572849</v>
      </c>
      <c r="FJ160" s="203">
        <f t="shared" si="53"/>
        <v>0</v>
      </c>
      <c r="FK160" s="204">
        <f t="shared" si="54"/>
        <v>388.58578595338673</v>
      </c>
      <c r="FL160" s="214">
        <v>0.05</v>
      </c>
      <c r="FM160" s="211">
        <f t="shared" si="55"/>
        <v>162.77686942786426</v>
      </c>
      <c r="FN160" s="212">
        <f t="shared" si="56"/>
        <v>0</v>
      </c>
      <c r="FO160" s="213">
        <f t="shared" si="57"/>
        <v>19.429289297669339</v>
      </c>
      <c r="FP160" s="219">
        <f t="shared" si="58"/>
        <v>3418.3142579851492</v>
      </c>
      <c r="FQ160" s="220">
        <f t="shared" si="59"/>
        <v>0</v>
      </c>
      <c r="FR160" s="223">
        <f t="shared" si="60"/>
        <v>408.01507525105609</v>
      </c>
      <c r="FS160" s="228">
        <f t="shared" si="61"/>
        <v>8.0035454413138574</v>
      </c>
      <c r="FT160" s="229"/>
      <c r="FU160" s="244">
        <f t="shared" si="62"/>
        <v>7.0482303505832187</v>
      </c>
      <c r="FV160" s="245">
        <f t="shared" si="63"/>
        <v>3418.3142579851487</v>
      </c>
      <c r="FW160" s="252">
        <v>5.1235999999999997</v>
      </c>
      <c r="FX160" s="257"/>
      <c r="FY160" s="261">
        <f t="shared" si="64"/>
        <v>1.5620941215773787</v>
      </c>
      <c r="FZ160" s="253"/>
      <c r="GA160" s="92"/>
      <c r="GB160" s="68" t="s">
        <v>1324</v>
      </c>
      <c r="GC160" s="85" t="s">
        <v>2362</v>
      </c>
      <c r="GD160" s="85" t="str">
        <f t="shared" si="65"/>
        <v>№2/266 від 20.02.2019</v>
      </c>
      <c r="GE160" s="85" t="s">
        <v>2514</v>
      </c>
      <c r="GF160" s="431">
        <v>2</v>
      </c>
      <c r="GG160" s="431">
        <v>2</v>
      </c>
    </row>
    <row r="161" spans="1:189" ht="15" hidden="1" customHeight="1" x14ac:dyDescent="0.25">
      <c r="A161" s="66" t="s">
        <v>246</v>
      </c>
      <c r="B161" s="155">
        <v>2</v>
      </c>
      <c r="C161" s="141">
        <f t="shared" si="49"/>
        <v>603.29999999999995</v>
      </c>
      <c r="D161" s="168">
        <v>603.29999999999995</v>
      </c>
      <c r="E161" s="168">
        <v>0</v>
      </c>
      <c r="F161" s="234"/>
      <c r="G161" s="235">
        <v>0</v>
      </c>
      <c r="H161" s="162">
        <f t="shared" si="46"/>
        <v>913.78114898687227</v>
      </c>
      <c r="I161" s="117">
        <v>164.27</v>
      </c>
      <c r="J161" s="117">
        <v>36.139400000000002</v>
      </c>
      <c r="K161" s="117">
        <v>11.310241955715</v>
      </c>
      <c r="L161" s="117">
        <v>93.448274900000001</v>
      </c>
      <c r="M161" s="117">
        <v>31.984649365647499</v>
      </c>
      <c r="N161" s="117">
        <v>337.15256622136297</v>
      </c>
      <c r="O161" s="117">
        <v>32.22</v>
      </c>
      <c r="P161" s="117">
        <v>7.0884</v>
      </c>
      <c r="Q161" s="117">
        <v>1.1075626764825</v>
      </c>
      <c r="R161" s="117">
        <v>18.3289914</v>
      </c>
      <c r="S161" s="117">
        <v>6.1570586367561297</v>
      </c>
      <c r="T161" s="117">
        <v>64.902012713238605</v>
      </c>
      <c r="U161" s="117">
        <v>0</v>
      </c>
      <c r="V161" s="117">
        <v>0</v>
      </c>
      <c r="W161" s="117">
        <v>0</v>
      </c>
      <c r="X161" s="117">
        <v>0</v>
      </c>
      <c r="Y161" s="117">
        <v>0</v>
      </c>
      <c r="Z161" s="117">
        <v>77.02</v>
      </c>
      <c r="AA161" s="117">
        <v>0</v>
      </c>
      <c r="AB161" s="117">
        <v>0</v>
      </c>
      <c r="AC161" s="117">
        <v>0</v>
      </c>
      <c r="AD161" s="117">
        <v>0</v>
      </c>
      <c r="AE161" s="117">
        <v>0</v>
      </c>
      <c r="AF161" s="117">
        <v>0</v>
      </c>
      <c r="AG161" s="117">
        <v>0</v>
      </c>
      <c r="AH161" s="117">
        <v>0</v>
      </c>
      <c r="AI161" s="117">
        <v>0</v>
      </c>
      <c r="AJ161" s="117">
        <v>0</v>
      </c>
      <c r="AK161" s="117">
        <v>0</v>
      </c>
      <c r="AL161" s="117">
        <v>0</v>
      </c>
      <c r="AM161" s="117">
        <v>40.409999999999997</v>
      </c>
      <c r="AN161" s="117">
        <v>8.8902000000000001</v>
      </c>
      <c r="AO161" s="117">
        <v>10.6753354375355</v>
      </c>
      <c r="AP161" s="117">
        <v>22.988036699999999</v>
      </c>
      <c r="AQ161" s="117">
        <v>8.6954119957350908</v>
      </c>
      <c r="AR161" s="117">
        <v>91.658984133270593</v>
      </c>
      <c r="AS161" s="117">
        <v>0</v>
      </c>
      <c r="AT161" s="117">
        <v>0</v>
      </c>
      <c r="AU161" s="117">
        <v>0</v>
      </c>
      <c r="AV161" s="117">
        <v>0</v>
      </c>
      <c r="AW161" s="117">
        <v>0</v>
      </c>
      <c r="AX161" s="117">
        <v>16.84</v>
      </c>
      <c r="AY161" s="117">
        <v>153.32</v>
      </c>
      <c r="AZ161" s="117">
        <v>33.730400000000003</v>
      </c>
      <c r="BA161" s="117">
        <v>15.0547669579929</v>
      </c>
      <c r="BB161" s="117">
        <v>87.219148399999995</v>
      </c>
      <c r="BC161" s="117">
        <v>30.324081492671201</v>
      </c>
      <c r="BD161" s="117">
        <f t="shared" si="47"/>
        <v>326.207585919</v>
      </c>
      <c r="BE161" s="117">
        <v>0</v>
      </c>
      <c r="BF161" s="117">
        <v>0</v>
      </c>
      <c r="BG161" s="117">
        <v>0</v>
      </c>
      <c r="BH161" s="117">
        <v>0</v>
      </c>
      <c r="BI161" s="117">
        <v>0</v>
      </c>
      <c r="BJ161" s="117">
        <v>0</v>
      </c>
      <c r="BK161" s="117">
        <v>0</v>
      </c>
      <c r="BL161" s="117">
        <v>39.15</v>
      </c>
      <c r="BM161" s="117">
        <v>8.6129999999999995</v>
      </c>
      <c r="BN161" s="117">
        <v>0.931292615833333</v>
      </c>
      <c r="BO161" s="117">
        <v>22.2712605</v>
      </c>
      <c r="BP161" s="117">
        <v>7.43789962207049</v>
      </c>
      <c r="BQ161" s="117">
        <v>78.403452737903805</v>
      </c>
      <c r="BR161" s="117">
        <v>272.03141507936624</v>
      </c>
      <c r="BS161" s="117">
        <v>59.846911317460197</v>
      </c>
      <c r="BT161" s="117">
        <v>266.52061833660701</v>
      </c>
      <c r="BU161" s="117">
        <v>91</v>
      </c>
      <c r="BV161" s="117">
        <v>154.75051109619801</v>
      </c>
      <c r="BW161" s="117">
        <v>88.475304465503598</v>
      </c>
      <c r="BX161" s="117">
        <v>932.62476029513505</v>
      </c>
      <c r="BY161" s="117">
        <v>150.72233320632199</v>
      </c>
      <c r="BZ161" s="117">
        <v>18.73</v>
      </c>
      <c r="CA161" s="117">
        <v>4.1205999999999996</v>
      </c>
      <c r="CB161" s="117">
        <v>10.8556422675288</v>
      </c>
      <c r="CC161" s="117">
        <v>0</v>
      </c>
      <c r="CD161" s="117">
        <v>10.654935099999999</v>
      </c>
      <c r="CE161" s="117">
        <v>4.64949499989069</v>
      </c>
      <c r="CF161" s="117">
        <v>49.010672367419502</v>
      </c>
      <c r="CG161" s="117">
        <v>17.63</v>
      </c>
      <c r="CH161" s="117">
        <v>3.8786</v>
      </c>
      <c r="CI161" s="117">
        <v>24.729321505649999</v>
      </c>
      <c r="CJ161" s="117">
        <v>0</v>
      </c>
      <c r="CK161" s="117">
        <v>10.029178099999999</v>
      </c>
      <c r="CL161" s="117">
        <v>5.8973547096681802</v>
      </c>
      <c r="CM161" s="117">
        <v>62.164454315318203</v>
      </c>
      <c r="CN161" s="117">
        <v>10.3</v>
      </c>
      <c r="CO161" s="117">
        <v>2.266</v>
      </c>
      <c r="CP161" s="117">
        <v>9.5818543816808308</v>
      </c>
      <c r="CQ161" s="117">
        <v>0</v>
      </c>
      <c r="CR161" s="117">
        <v>5.8593609999999998</v>
      </c>
      <c r="CS161" s="117">
        <v>2.9354362441539599</v>
      </c>
      <c r="CT161" s="117">
        <v>30.942651625834799</v>
      </c>
      <c r="CU161" s="117">
        <v>0</v>
      </c>
      <c r="CV161" s="117">
        <v>0</v>
      </c>
      <c r="CW161" s="117">
        <v>0</v>
      </c>
      <c r="CX161" s="117">
        <v>0</v>
      </c>
      <c r="CY161" s="117">
        <v>0</v>
      </c>
      <c r="CZ161" s="117">
        <v>0</v>
      </c>
      <c r="DA161" s="117">
        <v>0</v>
      </c>
      <c r="DB161" s="117">
        <v>0</v>
      </c>
      <c r="DC161" s="117">
        <v>0</v>
      </c>
      <c r="DD161" s="117">
        <v>0</v>
      </c>
      <c r="DE161" s="117">
        <v>0</v>
      </c>
      <c r="DF161" s="117">
        <v>0</v>
      </c>
      <c r="DG161" s="117">
        <v>0</v>
      </c>
      <c r="DH161" s="117">
        <v>0</v>
      </c>
      <c r="DI161" s="117">
        <v>2.98</v>
      </c>
      <c r="DJ161" s="117">
        <v>0.65559999999999996</v>
      </c>
      <c r="DK161" s="117">
        <v>2.45743406825027</v>
      </c>
      <c r="DL161" s="117">
        <v>0</v>
      </c>
      <c r="DM161" s="117">
        <v>1.6952326</v>
      </c>
      <c r="DN161" s="117">
        <v>0.81628822949931101</v>
      </c>
      <c r="DO161" s="117">
        <v>8.6045548977495798</v>
      </c>
      <c r="DP161" s="117">
        <v>0</v>
      </c>
      <c r="DQ161" s="117">
        <v>0</v>
      </c>
      <c r="DR161" s="117">
        <v>0</v>
      </c>
      <c r="DS161" s="117">
        <v>0</v>
      </c>
      <c r="DT161" s="117">
        <v>0</v>
      </c>
      <c r="DU161" s="117">
        <v>0</v>
      </c>
      <c r="DV161" s="117">
        <v>0</v>
      </c>
      <c r="DW161" s="117">
        <v>299.25</v>
      </c>
      <c r="DX161" s="117">
        <v>65.834999999999994</v>
      </c>
      <c r="DY161" s="117">
        <v>30.529586600399998</v>
      </c>
      <c r="DZ161" s="117">
        <v>0</v>
      </c>
      <c r="EA161" s="117">
        <v>170.23434750000001</v>
      </c>
      <c r="EB161" s="117">
        <v>59.306626783062903</v>
      </c>
      <c r="EC161" s="117">
        <v>625.15556088346295</v>
      </c>
      <c r="ED161" s="117">
        <v>163.89</v>
      </c>
      <c r="EE161" s="117">
        <v>36.055799999999998</v>
      </c>
      <c r="EF161" s="117">
        <v>7.0843235078999998</v>
      </c>
      <c r="EG161" s="117">
        <v>0</v>
      </c>
      <c r="EH161" s="117">
        <v>93.232104300000003</v>
      </c>
      <c r="EI161" s="117">
        <v>31.470484096545999</v>
      </c>
      <c r="EJ161" s="117">
        <v>331.73271190444598</v>
      </c>
      <c r="EK161" s="117">
        <v>107.46</v>
      </c>
      <c r="EL161" s="117">
        <v>23.641200000000001</v>
      </c>
      <c r="EM161" s="117">
        <v>17.654410463350001</v>
      </c>
      <c r="EN161" s="117">
        <v>0</v>
      </c>
      <c r="EO161" s="117">
        <v>61.130770200000001</v>
      </c>
      <c r="EP161" s="117">
        <v>21.998191557325701</v>
      </c>
      <c r="EQ161" s="117">
        <v>231.88457222067601</v>
      </c>
      <c r="ER161" s="117">
        <v>0</v>
      </c>
      <c r="ES161" s="117">
        <v>0</v>
      </c>
      <c r="ET161" s="117">
        <v>0</v>
      </c>
      <c r="EU161" s="117">
        <v>0</v>
      </c>
      <c r="EV161" s="117">
        <v>0</v>
      </c>
      <c r="EW161" s="117">
        <v>0</v>
      </c>
      <c r="EX161" s="117">
        <v>0</v>
      </c>
      <c r="EY161" s="117">
        <v>56</v>
      </c>
      <c r="EZ161" s="117">
        <v>5.8693600000000004</v>
      </c>
      <c r="FA161" s="117">
        <v>61.87</v>
      </c>
      <c r="FB161" s="117">
        <v>0</v>
      </c>
      <c r="FC161" s="117">
        <v>0</v>
      </c>
      <c r="FD161" s="117">
        <v>0</v>
      </c>
      <c r="FE161" s="171">
        <v>166.98904166666668</v>
      </c>
      <c r="FF161" s="194">
        <f t="shared" si="48"/>
        <v>3493.1635819014846</v>
      </c>
      <c r="FG161" s="195">
        <f t="shared" si="50"/>
        <v>0</v>
      </c>
      <c r="FH161" s="196">
        <f t="shared" si="51"/>
        <v>331.73271190444598</v>
      </c>
      <c r="FI161" s="202">
        <f t="shared" si="52"/>
        <v>4191.7962982817817</v>
      </c>
      <c r="FJ161" s="203">
        <f t="shared" si="53"/>
        <v>0</v>
      </c>
      <c r="FK161" s="204">
        <f t="shared" si="54"/>
        <v>398.07925428533514</v>
      </c>
      <c r="FL161" s="214">
        <v>0.05</v>
      </c>
      <c r="FM161" s="211">
        <f t="shared" si="55"/>
        <v>209.58981491408909</v>
      </c>
      <c r="FN161" s="212">
        <f t="shared" si="56"/>
        <v>0</v>
      </c>
      <c r="FO161" s="213">
        <f t="shared" si="57"/>
        <v>19.903962714266758</v>
      </c>
      <c r="FP161" s="219">
        <f t="shared" si="58"/>
        <v>4401.3861131958711</v>
      </c>
      <c r="FQ161" s="220">
        <f t="shared" si="59"/>
        <v>0</v>
      </c>
      <c r="FR161" s="223">
        <f t="shared" si="60"/>
        <v>417.98321699960189</v>
      </c>
      <c r="FS161" s="228">
        <f t="shared" si="61"/>
        <v>7.2955181720468607</v>
      </c>
      <c r="FT161" s="229"/>
      <c r="FU161" s="244">
        <f t="shared" si="62"/>
        <v>6.6026900318187787</v>
      </c>
      <c r="FV161" s="245">
        <f t="shared" si="63"/>
        <v>4401.3861131958711</v>
      </c>
      <c r="FW161" s="252">
        <v>5.1428000000000003</v>
      </c>
      <c r="FX161" s="257"/>
      <c r="FY161" s="261">
        <f t="shared" si="64"/>
        <v>1.4185887399951116</v>
      </c>
      <c r="FZ161" s="253"/>
      <c r="GA161" s="92"/>
      <c r="GB161" s="68" t="s">
        <v>1326</v>
      </c>
      <c r="GC161" s="85" t="s">
        <v>2362</v>
      </c>
      <c r="GD161" s="85" t="str">
        <f t="shared" si="65"/>
        <v>№2/268 від 20.02.2019</v>
      </c>
      <c r="GE161" s="85" t="s">
        <v>2515</v>
      </c>
      <c r="GF161" s="431">
        <v>1</v>
      </c>
      <c r="GG161" s="431">
        <v>2</v>
      </c>
    </row>
    <row r="162" spans="1:189" ht="15" hidden="1" customHeight="1" x14ac:dyDescent="0.25">
      <c r="A162" s="66" t="s">
        <v>247</v>
      </c>
      <c r="B162" s="155">
        <v>2</v>
      </c>
      <c r="C162" s="141">
        <f t="shared" si="49"/>
        <v>409.7</v>
      </c>
      <c r="D162" s="168">
        <v>409.7</v>
      </c>
      <c r="E162" s="168">
        <v>0</v>
      </c>
      <c r="F162" s="234"/>
      <c r="G162" s="235">
        <v>0</v>
      </c>
      <c r="H162" s="162">
        <f t="shared" si="46"/>
        <v>635.52514520910108</v>
      </c>
      <c r="I162" s="117">
        <v>90.93</v>
      </c>
      <c r="J162" s="117">
        <v>20.0046</v>
      </c>
      <c r="K162" s="117">
        <v>5.9683651141208296</v>
      </c>
      <c r="L162" s="117">
        <v>51.727349099999998</v>
      </c>
      <c r="M162" s="117">
        <v>17.674143232782001</v>
      </c>
      <c r="N162" s="117">
        <v>186.304457446903</v>
      </c>
      <c r="O162" s="117">
        <v>17.53</v>
      </c>
      <c r="P162" s="117">
        <v>3.8565999999999998</v>
      </c>
      <c r="Q162" s="117">
        <v>0.60248535385500002</v>
      </c>
      <c r="R162" s="117">
        <v>9.9722910999999996</v>
      </c>
      <c r="S162" s="117">
        <v>3.3498718661285398</v>
      </c>
      <c r="T162" s="117">
        <v>35.311248319983498</v>
      </c>
      <c r="U162" s="117">
        <v>0</v>
      </c>
      <c r="V162" s="117">
        <v>0</v>
      </c>
      <c r="W162" s="117">
        <v>0</v>
      </c>
      <c r="X162" s="117">
        <v>0</v>
      </c>
      <c r="Y162" s="117">
        <v>0</v>
      </c>
      <c r="Z162" s="117">
        <v>53.37</v>
      </c>
      <c r="AA162" s="117">
        <v>0</v>
      </c>
      <c r="AB162" s="117">
        <v>0</v>
      </c>
      <c r="AC162" s="117">
        <v>0</v>
      </c>
      <c r="AD162" s="117">
        <v>0</v>
      </c>
      <c r="AE162" s="117">
        <v>0</v>
      </c>
      <c r="AF162" s="117">
        <v>0</v>
      </c>
      <c r="AG162" s="117">
        <v>0</v>
      </c>
      <c r="AH162" s="117">
        <v>0</v>
      </c>
      <c r="AI162" s="117">
        <v>0</v>
      </c>
      <c r="AJ162" s="117">
        <v>0</v>
      </c>
      <c r="AK162" s="117">
        <v>0</v>
      </c>
      <c r="AL162" s="117">
        <v>0</v>
      </c>
      <c r="AM162" s="117">
        <v>31.62</v>
      </c>
      <c r="AN162" s="117">
        <v>6.9564000000000004</v>
      </c>
      <c r="AO162" s="117">
        <v>9.8205802422141009</v>
      </c>
      <c r="AP162" s="117">
        <v>17.987669400000001</v>
      </c>
      <c r="AQ162" s="117">
        <v>6.9577751290004599</v>
      </c>
      <c r="AR162" s="117">
        <v>73.342424771214596</v>
      </c>
      <c r="AS162" s="117">
        <v>0</v>
      </c>
      <c r="AT162" s="117">
        <v>0</v>
      </c>
      <c r="AU162" s="117">
        <v>0</v>
      </c>
      <c r="AV162" s="117">
        <v>0</v>
      </c>
      <c r="AW162" s="117">
        <v>0</v>
      </c>
      <c r="AX162" s="117">
        <v>65.67</v>
      </c>
      <c r="AY162" s="117">
        <v>104.12</v>
      </c>
      <c r="AZ162" s="117">
        <v>22.906400000000001</v>
      </c>
      <c r="BA162" s="117">
        <v>10.223666538521</v>
      </c>
      <c r="BB162" s="117">
        <v>59.230744399999999</v>
      </c>
      <c r="BC162" s="117">
        <v>20.593153794466399</v>
      </c>
      <c r="BD162" s="117">
        <f t="shared" si="47"/>
        <v>221.52701467100002</v>
      </c>
      <c r="BE162" s="117">
        <v>0</v>
      </c>
      <c r="BF162" s="117">
        <v>0</v>
      </c>
      <c r="BG162" s="117">
        <v>0</v>
      </c>
      <c r="BH162" s="117">
        <v>0</v>
      </c>
      <c r="BI162" s="117">
        <v>0</v>
      </c>
      <c r="BJ162" s="117">
        <v>0</v>
      </c>
      <c r="BK162" s="117">
        <v>0</v>
      </c>
      <c r="BL162" s="117">
        <v>27.09</v>
      </c>
      <c r="BM162" s="117">
        <v>5.9598000000000004</v>
      </c>
      <c r="BN162" s="117">
        <v>0.68314984000000001</v>
      </c>
      <c r="BO162" s="117">
        <v>15.4106883</v>
      </c>
      <c r="BP162" s="117">
        <v>5.1507447134533999</v>
      </c>
      <c r="BQ162" s="117">
        <v>54.294382853453399</v>
      </c>
      <c r="BR162" s="117">
        <v>150.31319365079389</v>
      </c>
      <c r="BS162" s="117">
        <v>33.0689026031746</v>
      </c>
      <c r="BT162" s="117">
        <v>151.039702186429</v>
      </c>
      <c r="BU162" s="117">
        <v>61.8</v>
      </c>
      <c r="BV162" s="117">
        <v>85.508666472126905</v>
      </c>
      <c r="BW162" s="117">
        <v>50.490170027481597</v>
      </c>
      <c r="BX162" s="117">
        <v>532.22063494000599</v>
      </c>
      <c r="BY162" s="117">
        <v>87.123615096075</v>
      </c>
      <c r="BZ162" s="117">
        <v>9.68</v>
      </c>
      <c r="CA162" s="117">
        <v>2.1295999999999999</v>
      </c>
      <c r="CB162" s="117">
        <v>5.6316133138474997</v>
      </c>
      <c r="CC162" s="117">
        <v>0</v>
      </c>
      <c r="CD162" s="117">
        <v>5.5066616000000002</v>
      </c>
      <c r="CE162" s="117">
        <v>2.4051667697203598</v>
      </c>
      <c r="CF162" s="117">
        <v>25.353041683567898</v>
      </c>
      <c r="CG162" s="117">
        <v>9.59</v>
      </c>
      <c r="CH162" s="117">
        <v>2.1097999999999999</v>
      </c>
      <c r="CI162" s="117">
        <v>13.4529771367575</v>
      </c>
      <c r="CJ162" s="117">
        <v>0</v>
      </c>
      <c r="CK162" s="117">
        <v>5.4554632999999999</v>
      </c>
      <c r="CL162" s="117">
        <v>3.2080496801765501</v>
      </c>
      <c r="CM162" s="117">
        <v>33.816290116933999</v>
      </c>
      <c r="CN162" s="117">
        <v>7.56</v>
      </c>
      <c r="CO162" s="117">
        <v>1.6632</v>
      </c>
      <c r="CP162" s="117">
        <v>6.54461762143917</v>
      </c>
      <c r="CQ162" s="117">
        <v>0</v>
      </c>
      <c r="CR162" s="117">
        <v>4.3006571999999998</v>
      </c>
      <c r="CS162" s="117">
        <v>2.1033768460350402</v>
      </c>
      <c r="CT162" s="117">
        <v>22.171851667474201</v>
      </c>
      <c r="CU162" s="117">
        <v>0</v>
      </c>
      <c r="CV162" s="117">
        <v>0</v>
      </c>
      <c r="CW162" s="117">
        <v>0</v>
      </c>
      <c r="CX162" s="117">
        <v>0</v>
      </c>
      <c r="CY162" s="117">
        <v>0</v>
      </c>
      <c r="CZ162" s="117">
        <v>0</v>
      </c>
      <c r="DA162" s="117">
        <v>0</v>
      </c>
      <c r="DB162" s="117">
        <v>0</v>
      </c>
      <c r="DC162" s="117">
        <v>0</v>
      </c>
      <c r="DD162" s="117">
        <v>0</v>
      </c>
      <c r="DE162" s="117">
        <v>0</v>
      </c>
      <c r="DF162" s="117">
        <v>0</v>
      </c>
      <c r="DG162" s="117">
        <v>0</v>
      </c>
      <c r="DH162" s="117">
        <v>0</v>
      </c>
      <c r="DI162" s="117">
        <v>1.99</v>
      </c>
      <c r="DJ162" s="117">
        <v>0.43780000000000002</v>
      </c>
      <c r="DK162" s="117">
        <v>1.6740184405879099</v>
      </c>
      <c r="DL162" s="117">
        <v>0</v>
      </c>
      <c r="DM162" s="117">
        <v>1.1320513000000001</v>
      </c>
      <c r="DN162" s="117">
        <v>0.54856188751101898</v>
      </c>
      <c r="DO162" s="117">
        <v>5.7824316280989301</v>
      </c>
      <c r="DP162" s="117">
        <v>0</v>
      </c>
      <c r="DQ162" s="117">
        <v>0</v>
      </c>
      <c r="DR162" s="117">
        <v>0</v>
      </c>
      <c r="DS162" s="117">
        <v>0</v>
      </c>
      <c r="DT162" s="117">
        <v>0</v>
      </c>
      <c r="DU162" s="117">
        <v>0</v>
      </c>
      <c r="DV162" s="117">
        <v>0</v>
      </c>
      <c r="DW162" s="117">
        <v>261.94</v>
      </c>
      <c r="DX162" s="117">
        <v>57.626800000000003</v>
      </c>
      <c r="DY162" s="117">
        <v>25.275580546175</v>
      </c>
      <c r="DZ162" s="117">
        <v>0</v>
      </c>
      <c r="EA162" s="117">
        <v>149.0098078</v>
      </c>
      <c r="EB162" s="117">
        <v>51.760647860562599</v>
      </c>
      <c r="EC162" s="117">
        <v>545.61283620673805</v>
      </c>
      <c r="ED162" s="117">
        <v>166.67</v>
      </c>
      <c r="EE162" s="117">
        <v>36.667400000000001</v>
      </c>
      <c r="EF162" s="117">
        <v>6.575549535075</v>
      </c>
      <c r="EG162" s="117">
        <v>0</v>
      </c>
      <c r="EH162" s="117">
        <v>94.813562899999994</v>
      </c>
      <c r="EI162" s="117">
        <v>31.938385768320199</v>
      </c>
      <c r="EJ162" s="117">
        <v>336.66489820339501</v>
      </c>
      <c r="EK162" s="117">
        <v>45.24</v>
      </c>
      <c r="EL162" s="117">
        <v>9.9527999999999999</v>
      </c>
      <c r="EM162" s="117">
        <v>6.4061009682999996</v>
      </c>
      <c r="EN162" s="117">
        <v>0</v>
      </c>
      <c r="EO162" s="117">
        <v>25.735678799999999</v>
      </c>
      <c r="EP162" s="117">
        <v>9.1535373055155205</v>
      </c>
      <c r="EQ162" s="117">
        <v>96.488117073815502</v>
      </c>
      <c r="ER162" s="117">
        <v>0</v>
      </c>
      <c r="ES162" s="117">
        <v>0</v>
      </c>
      <c r="ET162" s="117">
        <v>0</v>
      </c>
      <c r="EU162" s="117">
        <v>0</v>
      </c>
      <c r="EV162" s="117">
        <v>0</v>
      </c>
      <c r="EW162" s="117">
        <v>0</v>
      </c>
      <c r="EX162" s="117">
        <v>0</v>
      </c>
      <c r="EY162" s="117">
        <v>51.8</v>
      </c>
      <c r="EZ162" s="117">
        <v>5.4291580000000002</v>
      </c>
      <c r="FA162" s="117">
        <v>57.23</v>
      </c>
      <c r="FB162" s="117">
        <v>0</v>
      </c>
      <c r="FC162" s="117">
        <v>0</v>
      </c>
      <c r="FD162" s="117">
        <v>0</v>
      </c>
      <c r="FE162" s="171">
        <v>56.714097395833335</v>
      </c>
      <c r="FF162" s="194">
        <f t="shared" si="48"/>
        <v>2401.8737269784169</v>
      </c>
      <c r="FG162" s="195">
        <f t="shared" si="50"/>
        <v>0</v>
      </c>
      <c r="FH162" s="196">
        <f t="shared" si="51"/>
        <v>336.66489820339501</v>
      </c>
      <c r="FI162" s="202">
        <f t="shared" si="52"/>
        <v>2882.2484723741004</v>
      </c>
      <c r="FJ162" s="203">
        <f t="shared" si="53"/>
        <v>0</v>
      </c>
      <c r="FK162" s="204">
        <f t="shared" si="54"/>
        <v>403.99787784407403</v>
      </c>
      <c r="FL162" s="214">
        <v>0.05</v>
      </c>
      <c r="FM162" s="211">
        <f t="shared" si="55"/>
        <v>144.11242361870504</v>
      </c>
      <c r="FN162" s="212">
        <f t="shared" si="56"/>
        <v>0</v>
      </c>
      <c r="FO162" s="213">
        <f t="shared" si="57"/>
        <v>20.199893892203704</v>
      </c>
      <c r="FP162" s="219">
        <f t="shared" si="58"/>
        <v>3026.3608959928056</v>
      </c>
      <c r="FQ162" s="220">
        <f t="shared" si="59"/>
        <v>0</v>
      </c>
      <c r="FR162" s="223">
        <f t="shared" si="60"/>
        <v>424.19777173627773</v>
      </c>
      <c r="FS162" s="228">
        <f t="shared" si="61"/>
        <v>7.386772994856738</v>
      </c>
      <c r="FT162" s="229"/>
      <c r="FU162" s="244">
        <f t="shared" si="62"/>
        <v>6.3513866835648711</v>
      </c>
      <c r="FV162" s="245">
        <f t="shared" si="63"/>
        <v>3026.3608959928056</v>
      </c>
      <c r="FW162" s="252">
        <v>4.8125</v>
      </c>
      <c r="FX162" s="257"/>
      <c r="FY162" s="261">
        <f t="shared" si="64"/>
        <v>1.5349138690611404</v>
      </c>
      <c r="FZ162" s="253"/>
      <c r="GA162" s="92"/>
      <c r="GB162" s="68" t="s">
        <v>1330</v>
      </c>
      <c r="GC162" s="85" t="s">
        <v>2362</v>
      </c>
      <c r="GD162" s="85" t="str">
        <f t="shared" si="65"/>
        <v>№2/273 від 20.02.2019</v>
      </c>
      <c r="GE162" s="85" t="s">
        <v>2516</v>
      </c>
      <c r="GF162" s="431">
        <v>1</v>
      </c>
      <c r="GG162" s="431">
        <v>2</v>
      </c>
    </row>
    <row r="163" spans="1:189" ht="15" hidden="1" customHeight="1" x14ac:dyDescent="0.25">
      <c r="A163" s="66" t="s">
        <v>248</v>
      </c>
      <c r="B163" s="155">
        <v>2</v>
      </c>
      <c r="C163" s="141">
        <f t="shared" si="49"/>
        <v>450.6</v>
      </c>
      <c r="D163" s="168">
        <v>386.5</v>
      </c>
      <c r="E163" s="168">
        <v>0</v>
      </c>
      <c r="F163" s="234"/>
      <c r="G163" s="235">
        <v>64.099999999999994</v>
      </c>
      <c r="H163" s="162">
        <f t="shared" si="46"/>
        <v>665.51435410083718</v>
      </c>
      <c r="I163" s="117">
        <v>91.47</v>
      </c>
      <c r="J163" s="117">
        <v>20.1234</v>
      </c>
      <c r="K163" s="117">
        <v>6.0381704325000003</v>
      </c>
      <c r="L163" s="117">
        <v>52.034538900000001</v>
      </c>
      <c r="M163" s="117">
        <v>17.782704919139299</v>
      </c>
      <c r="N163" s="117">
        <v>187.44881425163899</v>
      </c>
      <c r="O163" s="117">
        <v>17.53</v>
      </c>
      <c r="P163" s="117">
        <v>3.8565999999999998</v>
      </c>
      <c r="Q163" s="117">
        <v>0.60248535385500002</v>
      </c>
      <c r="R163" s="117">
        <v>9.9722910999999996</v>
      </c>
      <c r="S163" s="117">
        <v>3.3498718661285398</v>
      </c>
      <c r="T163" s="117">
        <v>35.311248319983498</v>
      </c>
      <c r="U163" s="117">
        <v>0</v>
      </c>
      <c r="V163" s="117">
        <v>0</v>
      </c>
      <c r="W163" s="117">
        <v>0</v>
      </c>
      <c r="X163" s="117">
        <v>0</v>
      </c>
      <c r="Y163" s="117">
        <v>0</v>
      </c>
      <c r="Z163" s="117">
        <v>60.1</v>
      </c>
      <c r="AA163" s="117">
        <v>0</v>
      </c>
      <c r="AB163" s="117">
        <v>0</v>
      </c>
      <c r="AC163" s="117">
        <v>0</v>
      </c>
      <c r="AD163" s="117">
        <v>0</v>
      </c>
      <c r="AE163" s="117">
        <v>0</v>
      </c>
      <c r="AF163" s="117">
        <v>0</v>
      </c>
      <c r="AG163" s="117">
        <v>0</v>
      </c>
      <c r="AH163" s="117">
        <v>0</v>
      </c>
      <c r="AI163" s="117">
        <v>0</v>
      </c>
      <c r="AJ163" s="117">
        <v>0</v>
      </c>
      <c r="AK163" s="117">
        <v>0</v>
      </c>
      <c r="AL163" s="117">
        <v>0</v>
      </c>
      <c r="AM163" s="117">
        <v>31.62</v>
      </c>
      <c r="AN163" s="117">
        <v>6.9564000000000004</v>
      </c>
      <c r="AO163" s="117">
        <v>9.8205802422141009</v>
      </c>
      <c r="AP163" s="117">
        <v>17.987669400000001</v>
      </c>
      <c r="AQ163" s="117">
        <v>6.9577751290004599</v>
      </c>
      <c r="AR163" s="117">
        <v>73.342424771214596</v>
      </c>
      <c r="AS163" s="117">
        <v>0</v>
      </c>
      <c r="AT163" s="117">
        <v>0</v>
      </c>
      <c r="AU163" s="117">
        <v>0</v>
      </c>
      <c r="AV163" s="117">
        <v>0</v>
      </c>
      <c r="AW163" s="117">
        <v>0</v>
      </c>
      <c r="AX163" s="117">
        <v>65.67</v>
      </c>
      <c r="AY163" s="117">
        <v>114.52</v>
      </c>
      <c r="AZ163" s="117">
        <v>25.194400000000002</v>
      </c>
      <c r="BA163" s="117">
        <v>9.8971789549313396</v>
      </c>
      <c r="BB163" s="117">
        <v>65.146992400000002</v>
      </c>
      <c r="BC163" s="117">
        <v>22.508845863710299</v>
      </c>
      <c r="BD163" s="117">
        <f t="shared" si="47"/>
        <v>243.64186675800002</v>
      </c>
      <c r="BE163" s="117">
        <v>0</v>
      </c>
      <c r="BF163" s="117">
        <v>0</v>
      </c>
      <c r="BG163" s="117">
        <v>0</v>
      </c>
      <c r="BH163" s="117">
        <v>0</v>
      </c>
      <c r="BI163" s="117">
        <v>0</v>
      </c>
      <c r="BJ163" s="117">
        <v>0</v>
      </c>
      <c r="BK163" s="117">
        <v>0</v>
      </c>
      <c r="BL163" s="117">
        <v>23.76</v>
      </c>
      <c r="BM163" s="117">
        <v>5.2271999999999998</v>
      </c>
      <c r="BN163" s="117">
        <v>0.61413443249999999</v>
      </c>
      <c r="BO163" s="117">
        <v>13.516351200000001</v>
      </c>
      <c r="BP163" s="117">
        <v>4.5191646311423304</v>
      </c>
      <c r="BQ163" s="117">
        <v>47.636850263642302</v>
      </c>
      <c r="BR163" s="117">
        <v>160.6202444444439</v>
      </c>
      <c r="BS163" s="117">
        <v>35.336453777777699</v>
      </c>
      <c r="BT163" s="117">
        <v>165.553940281667</v>
      </c>
      <c r="BU163" s="117">
        <v>67.97</v>
      </c>
      <c r="BV163" s="117">
        <v>91.372038457111003</v>
      </c>
      <c r="BW163" s="117">
        <v>54.590569072282399</v>
      </c>
      <c r="BX163" s="117">
        <v>575.44324603328198</v>
      </c>
      <c r="BY163" s="117">
        <v>91.386509111554602</v>
      </c>
      <c r="BZ163" s="117">
        <v>10.220000000000001</v>
      </c>
      <c r="CA163" s="117">
        <v>2.2484000000000002</v>
      </c>
      <c r="CB163" s="117">
        <v>5.9893909145881201</v>
      </c>
      <c r="CC163" s="117">
        <v>0</v>
      </c>
      <c r="CD163" s="117">
        <v>5.8138513999999999</v>
      </c>
      <c r="CE163" s="117">
        <v>2.54391083099198</v>
      </c>
      <c r="CF163" s="117">
        <v>26.8155531455801</v>
      </c>
      <c r="CG163" s="117">
        <v>9.59</v>
      </c>
      <c r="CH163" s="117">
        <v>2.1097999999999999</v>
      </c>
      <c r="CI163" s="117">
        <v>13.4529771367575</v>
      </c>
      <c r="CJ163" s="117">
        <v>0</v>
      </c>
      <c r="CK163" s="117">
        <v>5.4554632999999999</v>
      </c>
      <c r="CL163" s="117">
        <v>3.2080496801765501</v>
      </c>
      <c r="CM163" s="117">
        <v>33.816290116933999</v>
      </c>
      <c r="CN163" s="117">
        <v>8.6300000000000008</v>
      </c>
      <c r="CO163" s="117">
        <v>1.8986000000000001</v>
      </c>
      <c r="CP163" s="117">
        <v>7.16524540923829</v>
      </c>
      <c r="CQ163" s="117">
        <v>0</v>
      </c>
      <c r="CR163" s="117">
        <v>4.9093480999999999</v>
      </c>
      <c r="CS163" s="117">
        <v>2.3690407117032701</v>
      </c>
      <c r="CT163" s="117">
        <v>24.972234220941601</v>
      </c>
      <c r="CU163" s="117">
        <v>0</v>
      </c>
      <c r="CV163" s="117">
        <v>0</v>
      </c>
      <c r="CW163" s="117">
        <v>0</v>
      </c>
      <c r="CX163" s="117">
        <v>0</v>
      </c>
      <c r="CY163" s="117">
        <v>0</v>
      </c>
      <c r="CZ163" s="117">
        <v>0</v>
      </c>
      <c r="DA163" s="117">
        <v>0</v>
      </c>
      <c r="DB163" s="117">
        <v>0</v>
      </c>
      <c r="DC163" s="117">
        <v>0</v>
      </c>
      <c r="DD163" s="117">
        <v>0</v>
      </c>
      <c r="DE163" s="117">
        <v>0</v>
      </c>
      <c r="DF163" s="117">
        <v>0</v>
      </c>
      <c r="DG163" s="117">
        <v>0</v>
      </c>
      <c r="DH163" s="117">
        <v>0</v>
      </c>
      <c r="DI163" s="117">
        <v>1.99</v>
      </c>
      <c r="DJ163" s="117">
        <v>0.43780000000000002</v>
      </c>
      <c r="DK163" s="117">
        <v>1.6740184405879099</v>
      </c>
      <c r="DL163" s="117">
        <v>0</v>
      </c>
      <c r="DM163" s="117">
        <v>1.1320513000000001</v>
      </c>
      <c r="DN163" s="117">
        <v>0.54856188751101898</v>
      </c>
      <c r="DO163" s="117">
        <v>5.7824316280989301</v>
      </c>
      <c r="DP163" s="117">
        <v>0</v>
      </c>
      <c r="DQ163" s="117">
        <v>0</v>
      </c>
      <c r="DR163" s="117">
        <v>0</v>
      </c>
      <c r="DS163" s="117">
        <v>0</v>
      </c>
      <c r="DT163" s="117">
        <v>0</v>
      </c>
      <c r="DU163" s="117">
        <v>0</v>
      </c>
      <c r="DV163" s="117">
        <v>0</v>
      </c>
      <c r="DW163" s="117">
        <v>223.59</v>
      </c>
      <c r="DX163" s="117">
        <v>49.189799999999998</v>
      </c>
      <c r="DY163" s="117">
        <v>26.905938028933299</v>
      </c>
      <c r="DZ163" s="117">
        <v>0</v>
      </c>
      <c r="EA163" s="117">
        <v>127.19364330000001</v>
      </c>
      <c r="EB163" s="117">
        <v>44.741227957085499</v>
      </c>
      <c r="EC163" s="117">
        <v>471.62060928601898</v>
      </c>
      <c r="ED163" s="117">
        <v>166.68</v>
      </c>
      <c r="EE163" s="117">
        <v>36.669600000000003</v>
      </c>
      <c r="EF163" s="117">
        <v>6.5759022989</v>
      </c>
      <c r="EG163" s="117">
        <v>0</v>
      </c>
      <c r="EH163" s="117">
        <v>94.819251600000001</v>
      </c>
      <c r="EI163" s="117">
        <v>31.940297656143699</v>
      </c>
      <c r="EJ163" s="117">
        <v>336.68505155504403</v>
      </c>
      <c r="EK163" s="117">
        <v>56.19</v>
      </c>
      <c r="EL163" s="117">
        <v>12.361800000000001</v>
      </c>
      <c r="EM163" s="117">
        <v>9.2094336941249999</v>
      </c>
      <c r="EN163" s="117">
        <v>0</v>
      </c>
      <c r="EO163" s="117">
        <v>31.964805299999998</v>
      </c>
      <c r="EP163" s="117">
        <v>11.500386146974201</v>
      </c>
      <c r="EQ163" s="117">
        <v>121.226425141099</v>
      </c>
      <c r="ER163" s="117">
        <v>0</v>
      </c>
      <c r="ES163" s="117">
        <v>0</v>
      </c>
      <c r="ET163" s="117">
        <v>0</v>
      </c>
      <c r="EU163" s="117">
        <v>0</v>
      </c>
      <c r="EV163" s="117">
        <v>0</v>
      </c>
      <c r="EW163" s="117">
        <v>0</v>
      </c>
      <c r="EX163" s="117">
        <v>0</v>
      </c>
      <c r="EY163" s="117">
        <v>71.400000000000006</v>
      </c>
      <c r="EZ163" s="117">
        <v>7.4834339999999999</v>
      </c>
      <c r="FA163" s="117">
        <v>78.88</v>
      </c>
      <c r="FB163" s="117">
        <v>0</v>
      </c>
      <c r="FC163" s="117">
        <v>0</v>
      </c>
      <c r="FD163" s="117">
        <v>0</v>
      </c>
      <c r="FE163" s="171">
        <v>102.66095456249998</v>
      </c>
      <c r="FF163" s="194">
        <f t="shared" si="48"/>
        <v>2491.0540000539781</v>
      </c>
      <c r="FG163" s="195">
        <f t="shared" si="50"/>
        <v>0</v>
      </c>
      <c r="FH163" s="196">
        <f t="shared" si="51"/>
        <v>336.68505155504403</v>
      </c>
      <c r="FI163" s="202">
        <f t="shared" si="52"/>
        <v>2989.2648000647737</v>
      </c>
      <c r="FJ163" s="203">
        <f t="shared" si="53"/>
        <v>0</v>
      </c>
      <c r="FK163" s="204">
        <f t="shared" si="54"/>
        <v>404.02206186605281</v>
      </c>
      <c r="FL163" s="214">
        <v>0.05</v>
      </c>
      <c r="FM163" s="211">
        <f t="shared" si="55"/>
        <v>149.4632400032387</v>
      </c>
      <c r="FN163" s="212">
        <f t="shared" si="56"/>
        <v>0</v>
      </c>
      <c r="FO163" s="213">
        <f t="shared" si="57"/>
        <v>20.201103093302642</v>
      </c>
      <c r="FP163" s="219">
        <f t="shared" si="58"/>
        <v>3138.7280400680124</v>
      </c>
      <c r="FQ163" s="220">
        <f t="shared" si="59"/>
        <v>0</v>
      </c>
      <c r="FR163" s="223">
        <f t="shared" si="60"/>
        <v>424.22316495935547</v>
      </c>
      <c r="FS163" s="228">
        <f t="shared" si="61"/>
        <v>7.1218027672758382</v>
      </c>
      <c r="FT163" s="229"/>
      <c r="FU163" s="244">
        <f t="shared" si="62"/>
        <v>6.0242007880795754</v>
      </c>
      <c r="FV163" s="245">
        <f t="shared" si="63"/>
        <v>3138.728040068012</v>
      </c>
      <c r="FW163" s="252">
        <v>4.6685999999999996</v>
      </c>
      <c r="FX163" s="257"/>
      <c r="FY163" s="261">
        <f t="shared" si="64"/>
        <v>1.5254686131336672</v>
      </c>
      <c r="FZ163" s="253"/>
      <c r="GA163" s="92"/>
      <c r="GB163" s="68" t="s">
        <v>1332</v>
      </c>
      <c r="GC163" s="85" t="s">
        <v>2362</v>
      </c>
      <c r="GD163" s="85" t="str">
        <f t="shared" si="65"/>
        <v>№2/275 від 20.02.2019</v>
      </c>
      <c r="GE163" s="85" t="s">
        <v>2517</v>
      </c>
      <c r="GF163" s="431">
        <v>1</v>
      </c>
      <c r="GG163" s="431">
        <v>2</v>
      </c>
    </row>
    <row r="164" spans="1:189" ht="15" hidden="1" customHeight="1" x14ac:dyDescent="0.25">
      <c r="A164" s="66" t="s">
        <v>250</v>
      </c>
      <c r="B164" s="155">
        <v>2</v>
      </c>
      <c r="C164" s="141">
        <f t="shared" si="49"/>
        <v>261.2</v>
      </c>
      <c r="D164" s="168">
        <v>261.2</v>
      </c>
      <c r="E164" s="168">
        <v>0</v>
      </c>
      <c r="F164" s="234"/>
      <c r="G164" s="235">
        <v>0</v>
      </c>
      <c r="H164" s="162">
        <f t="shared" si="46"/>
        <v>382.32425260723431</v>
      </c>
      <c r="I164" s="117">
        <v>43.87</v>
      </c>
      <c r="J164" s="117">
        <v>9.6514000000000006</v>
      </c>
      <c r="K164" s="117">
        <v>3.1692494449833299</v>
      </c>
      <c r="L164" s="117">
        <v>24.956326900000001</v>
      </c>
      <c r="M164" s="117">
        <v>8.5574195907177</v>
      </c>
      <c r="N164" s="117">
        <v>90.204395935701001</v>
      </c>
      <c r="O164" s="117">
        <v>11.89</v>
      </c>
      <c r="P164" s="117">
        <v>2.6158000000000001</v>
      </c>
      <c r="Q164" s="117">
        <v>0.4087324577175</v>
      </c>
      <c r="R164" s="117">
        <v>6.7638642999999998</v>
      </c>
      <c r="S164" s="117">
        <v>2.2721127641763701</v>
      </c>
      <c r="T164" s="117">
        <v>23.950509521893899</v>
      </c>
      <c r="U164" s="117">
        <v>0</v>
      </c>
      <c r="V164" s="117">
        <v>0</v>
      </c>
      <c r="W164" s="117">
        <v>0</v>
      </c>
      <c r="X164" s="117">
        <v>0</v>
      </c>
      <c r="Y164" s="117">
        <v>0</v>
      </c>
      <c r="Z164" s="117">
        <v>36.51</v>
      </c>
      <c r="AA164" s="117">
        <v>0</v>
      </c>
      <c r="AB164" s="117">
        <v>0</v>
      </c>
      <c r="AC164" s="117">
        <v>0</v>
      </c>
      <c r="AD164" s="117">
        <v>0</v>
      </c>
      <c r="AE164" s="117">
        <v>0</v>
      </c>
      <c r="AF164" s="117">
        <v>0</v>
      </c>
      <c r="AG164" s="117">
        <v>0</v>
      </c>
      <c r="AH164" s="117">
        <v>0</v>
      </c>
      <c r="AI164" s="117">
        <v>0</v>
      </c>
      <c r="AJ164" s="117">
        <v>0</v>
      </c>
      <c r="AK164" s="117">
        <v>0</v>
      </c>
      <c r="AL164" s="117">
        <v>0</v>
      </c>
      <c r="AM164" s="117">
        <v>27.22</v>
      </c>
      <c r="AN164" s="117">
        <v>5.9884000000000004</v>
      </c>
      <c r="AO164" s="117">
        <v>9.9750452697798107</v>
      </c>
      <c r="AP164" s="117">
        <v>15.484641399999999</v>
      </c>
      <c r="AQ164" s="117">
        <v>6.1490021638596204</v>
      </c>
      <c r="AR164" s="117">
        <v>64.817088833639403</v>
      </c>
      <c r="AS164" s="117">
        <v>0</v>
      </c>
      <c r="AT164" s="117">
        <v>0</v>
      </c>
      <c r="AU164" s="117">
        <v>0</v>
      </c>
      <c r="AV164" s="117">
        <v>0</v>
      </c>
      <c r="AW164" s="117">
        <v>0</v>
      </c>
      <c r="AX164" s="117">
        <v>25.61</v>
      </c>
      <c r="AY164" s="117">
        <v>66.38</v>
      </c>
      <c r="AZ164" s="117">
        <v>14.6036</v>
      </c>
      <c r="BA164" s="117">
        <v>6.5179929213123797</v>
      </c>
      <c r="BB164" s="117">
        <v>37.761590599999998</v>
      </c>
      <c r="BC164" s="117">
        <v>13.128834264868701</v>
      </c>
      <c r="BD164" s="117">
        <f t="shared" si="47"/>
        <v>141.23225831600001</v>
      </c>
      <c r="BE164" s="117">
        <v>0</v>
      </c>
      <c r="BF164" s="117">
        <v>0</v>
      </c>
      <c r="BG164" s="117">
        <v>0</v>
      </c>
      <c r="BH164" s="117">
        <v>0</v>
      </c>
      <c r="BI164" s="117">
        <v>0</v>
      </c>
      <c r="BJ164" s="117">
        <v>0</v>
      </c>
      <c r="BK164" s="117">
        <v>0</v>
      </c>
      <c r="BL164" s="117">
        <v>13.48</v>
      </c>
      <c r="BM164" s="117">
        <v>2.9655999999999998</v>
      </c>
      <c r="BN164" s="117">
        <v>0.34023481500000002</v>
      </c>
      <c r="BO164" s="117">
        <v>7.6683675999999998</v>
      </c>
      <c r="BP164" s="117">
        <v>2.5630449551161498</v>
      </c>
      <c r="BQ164" s="117">
        <v>27.017247370116198</v>
      </c>
      <c r="BR164" s="433">
        <v>93.252142222222403</v>
      </c>
      <c r="BS164" s="433">
        <v>20.515471288888882</v>
      </c>
      <c r="BT164" s="433">
        <v>98.118469446000006</v>
      </c>
      <c r="BU164" s="433">
        <v>31.52</v>
      </c>
      <c r="BV164" s="433">
        <v>53.048346145955442</v>
      </c>
      <c r="BW164" s="433">
        <v>31.071388714292404</v>
      </c>
      <c r="BX164" s="433">
        <v>327.52581781735921</v>
      </c>
      <c r="BY164" s="117">
        <v>55.919966729894199</v>
      </c>
      <c r="BZ164" s="117">
        <v>5.8</v>
      </c>
      <c r="CA164" s="117">
        <v>1.276</v>
      </c>
      <c r="CB164" s="117">
        <v>4.8554089863358296</v>
      </c>
      <c r="CC164" s="117">
        <v>0</v>
      </c>
      <c r="CD164" s="117">
        <v>3.2994460000000001</v>
      </c>
      <c r="CE164" s="117">
        <v>1.59634591111786</v>
      </c>
      <c r="CF164" s="117">
        <v>16.8272008974537</v>
      </c>
      <c r="CG164" s="117">
        <v>6.51</v>
      </c>
      <c r="CH164" s="117">
        <v>1.4321999999999999</v>
      </c>
      <c r="CI164" s="117">
        <v>9.1259749616025001</v>
      </c>
      <c r="CJ164" s="117">
        <v>0</v>
      </c>
      <c r="CK164" s="117">
        <v>3.7033437</v>
      </c>
      <c r="CL164" s="117">
        <v>2.1770628709225601</v>
      </c>
      <c r="CM164" s="117">
        <v>22.9485815325251</v>
      </c>
      <c r="CN164" s="117">
        <v>3.58</v>
      </c>
      <c r="CO164" s="117">
        <v>0.78759999999999997</v>
      </c>
      <c r="CP164" s="117">
        <v>4.3143208102950004</v>
      </c>
      <c r="CQ164" s="117">
        <v>0</v>
      </c>
      <c r="CR164" s="117">
        <v>2.0365546000000001</v>
      </c>
      <c r="CS164" s="117">
        <v>1.1234034077530199</v>
      </c>
      <c r="CT164" s="117">
        <v>11.841878818048</v>
      </c>
      <c r="CU164" s="117">
        <v>0</v>
      </c>
      <c r="CV164" s="117">
        <v>0</v>
      </c>
      <c r="CW164" s="117">
        <v>0</v>
      </c>
      <c r="CX164" s="117">
        <v>0</v>
      </c>
      <c r="CY164" s="117">
        <v>0</v>
      </c>
      <c r="CZ164" s="117">
        <v>0</v>
      </c>
      <c r="DA164" s="117">
        <v>0</v>
      </c>
      <c r="DB164" s="117">
        <v>0</v>
      </c>
      <c r="DC164" s="117">
        <v>0</v>
      </c>
      <c r="DD164" s="117">
        <v>0</v>
      </c>
      <c r="DE164" s="117">
        <v>0</v>
      </c>
      <c r="DF164" s="117">
        <v>0</v>
      </c>
      <c r="DG164" s="117">
        <v>0</v>
      </c>
      <c r="DH164" s="117">
        <v>0</v>
      </c>
      <c r="DI164" s="117">
        <v>1.49</v>
      </c>
      <c r="DJ164" s="117">
        <v>0.32779999999999998</v>
      </c>
      <c r="DK164" s="117">
        <v>1.2287424077120801</v>
      </c>
      <c r="DL164" s="117">
        <v>0</v>
      </c>
      <c r="DM164" s="117">
        <v>0.84761629999999999</v>
      </c>
      <c r="DN164" s="117">
        <v>0.40814677415530298</v>
      </c>
      <c r="DO164" s="117">
        <v>4.3023054818673803</v>
      </c>
      <c r="DP164" s="117">
        <v>0</v>
      </c>
      <c r="DQ164" s="117">
        <v>0</v>
      </c>
      <c r="DR164" s="117">
        <v>0</v>
      </c>
      <c r="DS164" s="117">
        <v>0</v>
      </c>
      <c r="DT164" s="117">
        <v>0</v>
      </c>
      <c r="DU164" s="117">
        <v>0</v>
      </c>
      <c r="DV164" s="117">
        <v>0</v>
      </c>
      <c r="DW164" s="441">
        <v>186.12</v>
      </c>
      <c r="DX164" s="441">
        <v>40.950000000000003</v>
      </c>
      <c r="DY164" s="441">
        <v>16.72</v>
      </c>
      <c r="DZ164" s="441">
        <v>0</v>
      </c>
      <c r="EA164" s="441">
        <v>105.88</v>
      </c>
      <c r="EB164" s="441">
        <v>36.68</v>
      </c>
      <c r="EC164" s="441">
        <f>SUBTOTAL(9,DW164:EB164)</f>
        <v>0</v>
      </c>
      <c r="ED164" s="117">
        <v>74.930000000000007</v>
      </c>
      <c r="EE164" s="117">
        <v>16.4846</v>
      </c>
      <c r="EF164" s="117">
        <v>3.11361453226667</v>
      </c>
      <c r="EG164" s="117">
        <v>0</v>
      </c>
      <c r="EH164" s="117">
        <v>42.625429099999998</v>
      </c>
      <c r="EI164" s="117">
        <v>14.375073389097899</v>
      </c>
      <c r="EJ164" s="117">
        <v>151.528717021365</v>
      </c>
      <c r="EK164" s="441">
        <v>47.21</v>
      </c>
      <c r="EL164" s="441">
        <v>10.39</v>
      </c>
      <c r="EM164" s="441">
        <v>6.16</v>
      </c>
      <c r="EN164" s="441">
        <v>0</v>
      </c>
      <c r="EO164" s="441">
        <v>26.86</v>
      </c>
      <c r="EP164" s="441">
        <v>9.5</v>
      </c>
      <c r="EQ164" s="441">
        <f>SUBTOTAL(9,EK164:EP164)</f>
        <v>0</v>
      </c>
      <c r="ER164" s="117">
        <v>0</v>
      </c>
      <c r="ES164" s="117">
        <v>0</v>
      </c>
      <c r="ET164" s="117">
        <v>0</v>
      </c>
      <c r="EU164" s="117">
        <v>0</v>
      </c>
      <c r="EV164" s="117">
        <v>0</v>
      </c>
      <c r="EW164" s="117">
        <v>0</v>
      </c>
      <c r="EX164" s="117">
        <v>0</v>
      </c>
      <c r="EY164" s="117">
        <v>70</v>
      </c>
      <c r="EZ164" s="117">
        <v>7.3367000000000004</v>
      </c>
      <c r="FA164" s="117">
        <v>77.34</v>
      </c>
      <c r="FB164" s="117">
        <v>0</v>
      </c>
      <c r="FC164" s="117">
        <v>0</v>
      </c>
      <c r="FD164" s="117">
        <v>0</v>
      </c>
      <c r="FE164" s="171">
        <v>83.432272916666662</v>
      </c>
      <c r="FF164" s="194">
        <f t="shared" si="48"/>
        <v>1105.0882744626356</v>
      </c>
      <c r="FG164" s="195">
        <f t="shared" si="50"/>
        <v>0</v>
      </c>
      <c r="FH164" s="196">
        <f t="shared" si="51"/>
        <v>151.528717021365</v>
      </c>
      <c r="FI164" s="202">
        <f t="shared" si="52"/>
        <v>1326.1059293551627</v>
      </c>
      <c r="FJ164" s="203">
        <f t="shared" si="53"/>
        <v>0</v>
      </c>
      <c r="FK164" s="204">
        <f t="shared" si="54"/>
        <v>181.83446042563799</v>
      </c>
      <c r="FL164" s="214">
        <v>0.05</v>
      </c>
      <c r="FM164" s="211">
        <f t="shared" si="55"/>
        <v>66.30529646775814</v>
      </c>
      <c r="FN164" s="212">
        <f t="shared" si="56"/>
        <v>0</v>
      </c>
      <c r="FO164" s="213">
        <f t="shared" si="57"/>
        <v>9.0917230212818989</v>
      </c>
      <c r="FP164" s="219">
        <f t="shared" si="58"/>
        <v>1392.4112258229209</v>
      </c>
      <c r="FQ164" s="220">
        <f t="shared" si="59"/>
        <v>0</v>
      </c>
      <c r="FR164" s="223">
        <f t="shared" si="60"/>
        <v>190.92618344691988</v>
      </c>
      <c r="FS164" s="228">
        <f t="shared" si="61"/>
        <v>5.330823988602301</v>
      </c>
      <c r="FT164" s="229"/>
      <c r="FU164" s="244">
        <f t="shared" si="62"/>
        <v>4.5998661652986259</v>
      </c>
      <c r="FV164" s="245">
        <f t="shared" si="63"/>
        <v>1392.4112258229209</v>
      </c>
      <c r="FW164" s="252">
        <v>5.1268000000000002</v>
      </c>
      <c r="FX164" s="257"/>
      <c r="FY164" s="261">
        <f t="shared" si="64"/>
        <v>1.0397955817668527</v>
      </c>
      <c r="FZ164" s="253"/>
      <c r="GA164" s="92"/>
      <c r="GB164" s="68" t="s">
        <v>1380</v>
      </c>
      <c r="GC164" s="85" t="s">
        <v>2362</v>
      </c>
      <c r="GD164" s="85" t="str">
        <f t="shared" si="65"/>
        <v>№2/328 від 20.02.2019</v>
      </c>
      <c r="GE164" s="85" t="s">
        <v>2518</v>
      </c>
      <c r="GF164" s="431">
        <v>1</v>
      </c>
      <c r="GG164" s="431">
        <v>2</v>
      </c>
    </row>
    <row r="165" spans="1:189" ht="15" hidden="1" customHeight="1" x14ac:dyDescent="0.25">
      <c r="A165" s="66" t="s">
        <v>251</v>
      </c>
      <c r="B165" s="155">
        <v>2</v>
      </c>
      <c r="C165" s="141">
        <f t="shared" si="49"/>
        <v>300.7</v>
      </c>
      <c r="D165" s="168">
        <v>194.4</v>
      </c>
      <c r="E165" s="168">
        <v>0</v>
      </c>
      <c r="F165" s="234"/>
      <c r="G165" s="235">
        <v>106.3</v>
      </c>
      <c r="H165" s="162">
        <f t="shared" si="46"/>
        <v>441.32863465562548</v>
      </c>
      <c r="I165" s="117">
        <v>87.86</v>
      </c>
      <c r="J165" s="117">
        <v>19.3292</v>
      </c>
      <c r="K165" s="117">
        <v>5.8766885308249996</v>
      </c>
      <c r="L165" s="117">
        <v>49.980918199999998</v>
      </c>
      <c r="M165" s="117">
        <v>17.088935813457802</v>
      </c>
      <c r="N165" s="117">
        <v>180.135742544283</v>
      </c>
      <c r="O165" s="117">
        <v>17.46</v>
      </c>
      <c r="P165" s="117">
        <v>3.8412000000000002</v>
      </c>
      <c r="Q165" s="117">
        <v>0.60013905577500004</v>
      </c>
      <c r="R165" s="117">
        <v>9.9324701999999991</v>
      </c>
      <c r="S165" s="117">
        <v>3.3365015480977802</v>
      </c>
      <c r="T165" s="117">
        <v>35.170310803872802</v>
      </c>
      <c r="U165" s="117">
        <v>0</v>
      </c>
      <c r="V165" s="117">
        <v>0</v>
      </c>
      <c r="W165" s="117">
        <v>0</v>
      </c>
      <c r="X165" s="117">
        <v>0</v>
      </c>
      <c r="Y165" s="117">
        <v>0</v>
      </c>
      <c r="Z165" s="117">
        <v>0</v>
      </c>
      <c r="AA165" s="117">
        <v>0</v>
      </c>
      <c r="AB165" s="117">
        <v>0</v>
      </c>
      <c r="AC165" s="117">
        <v>0</v>
      </c>
      <c r="AD165" s="117">
        <v>0</v>
      </c>
      <c r="AE165" s="117">
        <v>0</v>
      </c>
      <c r="AF165" s="117">
        <v>0</v>
      </c>
      <c r="AG165" s="117">
        <v>0</v>
      </c>
      <c r="AH165" s="117">
        <v>0</v>
      </c>
      <c r="AI165" s="117">
        <v>0</v>
      </c>
      <c r="AJ165" s="117">
        <v>0</v>
      </c>
      <c r="AK165" s="117">
        <v>0</v>
      </c>
      <c r="AL165" s="117">
        <v>0</v>
      </c>
      <c r="AM165" s="117">
        <v>12.54</v>
      </c>
      <c r="AN165" s="117">
        <v>2.7587999999999999</v>
      </c>
      <c r="AO165" s="117">
        <v>3.58331816251818</v>
      </c>
      <c r="AP165" s="117">
        <v>7.1336297999999996</v>
      </c>
      <c r="AQ165" s="117">
        <v>2.7267105439515298</v>
      </c>
      <c r="AR165" s="117">
        <v>28.742458506469699</v>
      </c>
      <c r="AS165" s="117">
        <v>0</v>
      </c>
      <c r="AT165" s="117">
        <v>0</v>
      </c>
      <c r="AU165" s="117">
        <v>0</v>
      </c>
      <c r="AV165" s="117">
        <v>0</v>
      </c>
      <c r="AW165" s="117">
        <v>0</v>
      </c>
      <c r="AX165" s="117">
        <v>34.69</v>
      </c>
      <c r="AY165" s="117">
        <v>76.42</v>
      </c>
      <c r="AZ165" s="117">
        <v>16.8124</v>
      </c>
      <c r="BA165" s="117">
        <v>5.26970643971306</v>
      </c>
      <c r="BB165" s="117">
        <v>43.473045399999997</v>
      </c>
      <c r="BC165" s="117">
        <v>14.880415664320299</v>
      </c>
      <c r="BD165" s="117">
        <f t="shared" si="47"/>
        <v>162.59012280100001</v>
      </c>
      <c r="BE165" s="117">
        <v>0</v>
      </c>
      <c r="BF165" s="117">
        <v>0</v>
      </c>
      <c r="BG165" s="117">
        <v>0</v>
      </c>
      <c r="BH165" s="117">
        <v>0</v>
      </c>
      <c r="BI165" s="117">
        <v>0</v>
      </c>
      <c r="BJ165" s="117">
        <v>0</v>
      </c>
      <c r="BK165" s="117">
        <v>0</v>
      </c>
      <c r="BL165" s="117">
        <v>20.16</v>
      </c>
      <c r="BM165" s="117">
        <v>4.4352</v>
      </c>
      <c r="BN165" s="117">
        <v>0.50878876666666695</v>
      </c>
      <c r="BO165" s="117">
        <v>11.4684192</v>
      </c>
      <c r="BP165" s="117">
        <v>3.8331540789863401</v>
      </c>
      <c r="BQ165" s="117">
        <v>40.405562045652999</v>
      </c>
      <c r="BR165" s="117">
        <v>148.3303047619049</v>
      </c>
      <c r="BS165" s="117">
        <v>32.632667047619002</v>
      </c>
      <c r="BT165" s="117">
        <v>140.60715277642799</v>
      </c>
      <c r="BU165" s="117">
        <v>45.36</v>
      </c>
      <c r="BV165" s="117">
        <v>84.380660469904697</v>
      </c>
      <c r="BW165" s="117">
        <v>47.3018833817044</v>
      </c>
      <c r="BX165" s="117">
        <v>498.61266843756101</v>
      </c>
      <c r="BY165" s="117">
        <v>66.860351381612901</v>
      </c>
      <c r="BZ165" s="117">
        <v>10.38</v>
      </c>
      <c r="CA165" s="117">
        <v>2.2835999999999999</v>
      </c>
      <c r="CB165" s="117">
        <v>7.57065444015858</v>
      </c>
      <c r="CC165" s="117">
        <v>0</v>
      </c>
      <c r="CD165" s="117">
        <v>5.9048705999999997</v>
      </c>
      <c r="CE165" s="117">
        <v>2.7396416954590199</v>
      </c>
      <c r="CF165" s="117">
        <v>28.878766735617599</v>
      </c>
      <c r="CG165" s="117">
        <v>9.5500000000000007</v>
      </c>
      <c r="CH165" s="117">
        <v>2.101</v>
      </c>
      <c r="CI165" s="117">
        <v>13.4005237374225</v>
      </c>
      <c r="CJ165" s="117">
        <v>0</v>
      </c>
      <c r="CK165" s="117">
        <v>5.4327085000000004</v>
      </c>
      <c r="CL165" s="117">
        <v>3.1950523808042499</v>
      </c>
      <c r="CM165" s="117">
        <v>33.679284618226802</v>
      </c>
      <c r="CN165" s="117">
        <v>0</v>
      </c>
      <c r="CO165" s="117">
        <v>0</v>
      </c>
      <c r="CP165" s="117">
        <v>0</v>
      </c>
      <c r="CQ165" s="117">
        <v>0</v>
      </c>
      <c r="CR165" s="117">
        <v>0</v>
      </c>
      <c r="CS165" s="117">
        <v>0</v>
      </c>
      <c r="CT165" s="117">
        <v>0</v>
      </c>
      <c r="CU165" s="117">
        <v>0</v>
      </c>
      <c r="CV165" s="117">
        <v>0</v>
      </c>
      <c r="CW165" s="117">
        <v>0</v>
      </c>
      <c r="CX165" s="117">
        <v>0</v>
      </c>
      <c r="CY165" s="117">
        <v>0</v>
      </c>
      <c r="CZ165" s="117">
        <v>0</v>
      </c>
      <c r="DA165" s="117">
        <v>0</v>
      </c>
      <c r="DB165" s="117">
        <v>0</v>
      </c>
      <c r="DC165" s="117">
        <v>0</v>
      </c>
      <c r="DD165" s="117">
        <v>0</v>
      </c>
      <c r="DE165" s="117">
        <v>0</v>
      </c>
      <c r="DF165" s="117">
        <v>0</v>
      </c>
      <c r="DG165" s="117">
        <v>0</v>
      </c>
      <c r="DH165" s="117">
        <v>0</v>
      </c>
      <c r="DI165" s="117">
        <v>1.49</v>
      </c>
      <c r="DJ165" s="117">
        <v>0.32779999999999998</v>
      </c>
      <c r="DK165" s="117">
        <v>1.2287374710271299</v>
      </c>
      <c r="DL165" s="117">
        <v>0</v>
      </c>
      <c r="DM165" s="117">
        <v>0.84761629999999999</v>
      </c>
      <c r="DN165" s="117">
        <v>0.40814625674135402</v>
      </c>
      <c r="DO165" s="117">
        <v>4.3023000277684798</v>
      </c>
      <c r="DP165" s="117">
        <v>0</v>
      </c>
      <c r="DQ165" s="117">
        <v>0</v>
      </c>
      <c r="DR165" s="117">
        <v>0</v>
      </c>
      <c r="DS165" s="117">
        <v>0</v>
      </c>
      <c r="DT165" s="117">
        <v>0</v>
      </c>
      <c r="DU165" s="117">
        <v>0</v>
      </c>
      <c r="DV165" s="117">
        <v>0</v>
      </c>
      <c r="DW165" s="117">
        <v>138.38999999999999</v>
      </c>
      <c r="DX165" s="117">
        <v>30.445799999999998</v>
      </c>
      <c r="DY165" s="117">
        <v>9.5539313524249998</v>
      </c>
      <c r="DZ165" s="117">
        <v>0</v>
      </c>
      <c r="EA165" s="117">
        <v>78.725919300000001</v>
      </c>
      <c r="EB165" s="117">
        <v>26.948291344880701</v>
      </c>
      <c r="EC165" s="117">
        <v>284.06394199730602</v>
      </c>
      <c r="ED165" s="117">
        <v>84.73</v>
      </c>
      <c r="EE165" s="117">
        <v>18.640599999999999</v>
      </c>
      <c r="EF165" s="117">
        <v>3.2180258788666598</v>
      </c>
      <c r="EG165" s="117">
        <v>0</v>
      </c>
      <c r="EH165" s="117">
        <v>48.200355100000003</v>
      </c>
      <c r="EI165" s="117">
        <v>16.223433096394999</v>
      </c>
      <c r="EJ165" s="117">
        <v>171.012414075262</v>
      </c>
      <c r="EK165" s="117">
        <v>12.41</v>
      </c>
      <c r="EL165" s="117">
        <v>2.7302</v>
      </c>
      <c r="EM165" s="117">
        <v>0.85680641744999997</v>
      </c>
      <c r="EN165" s="117">
        <v>0</v>
      </c>
      <c r="EO165" s="117">
        <v>7.0596766999999998</v>
      </c>
      <c r="EP165" s="117">
        <v>2.4165709575399301</v>
      </c>
      <c r="EQ165" s="117">
        <v>25.473254074989899</v>
      </c>
      <c r="ER165" s="117">
        <v>0</v>
      </c>
      <c r="ES165" s="117">
        <v>0</v>
      </c>
      <c r="ET165" s="117">
        <v>0</v>
      </c>
      <c r="EU165" s="117">
        <v>0</v>
      </c>
      <c r="EV165" s="117">
        <v>0</v>
      </c>
      <c r="EW165" s="117">
        <v>0</v>
      </c>
      <c r="EX165" s="117">
        <v>0</v>
      </c>
      <c r="EY165" s="117">
        <v>0</v>
      </c>
      <c r="EZ165" s="117">
        <v>0</v>
      </c>
      <c r="FA165" s="117">
        <v>0</v>
      </c>
      <c r="FB165" s="117">
        <v>0</v>
      </c>
      <c r="FC165" s="117">
        <v>0</v>
      </c>
      <c r="FD165" s="117">
        <v>0</v>
      </c>
      <c r="FE165" s="171">
        <v>0</v>
      </c>
      <c r="FF165" s="194">
        <f t="shared" si="48"/>
        <v>1527.7568266680105</v>
      </c>
      <c r="FG165" s="195">
        <f t="shared" si="50"/>
        <v>0</v>
      </c>
      <c r="FH165" s="196">
        <f t="shared" si="51"/>
        <v>171.012414075262</v>
      </c>
      <c r="FI165" s="202">
        <f t="shared" si="52"/>
        <v>1833.3081920016125</v>
      </c>
      <c r="FJ165" s="203">
        <f t="shared" si="53"/>
        <v>0</v>
      </c>
      <c r="FK165" s="204">
        <f t="shared" si="54"/>
        <v>205.21489689031441</v>
      </c>
      <c r="FL165" s="214">
        <v>0.05</v>
      </c>
      <c r="FM165" s="211">
        <f t="shared" si="55"/>
        <v>91.665409600080636</v>
      </c>
      <c r="FN165" s="212">
        <f t="shared" si="56"/>
        <v>0</v>
      </c>
      <c r="FO165" s="213">
        <f t="shared" si="57"/>
        <v>10.26074484451572</v>
      </c>
      <c r="FP165" s="219">
        <f t="shared" si="58"/>
        <v>1924.9736016016932</v>
      </c>
      <c r="FQ165" s="220">
        <f t="shared" si="59"/>
        <v>0</v>
      </c>
      <c r="FR165" s="223">
        <f t="shared" si="60"/>
        <v>215.47564173483013</v>
      </c>
      <c r="FS165" s="228">
        <f t="shared" si="61"/>
        <v>6.7934751845792878</v>
      </c>
      <c r="FT165" s="229"/>
      <c r="FU165" s="244">
        <f t="shared" si="62"/>
        <v>5.6850613896470339</v>
      </c>
      <c r="FV165" s="245">
        <f t="shared" si="63"/>
        <v>1924.9736016016932</v>
      </c>
      <c r="FW165" s="252">
        <v>4.5934999999999997</v>
      </c>
      <c r="FX165" s="257"/>
      <c r="FY165" s="261">
        <f t="shared" si="64"/>
        <v>1.4789322269683876</v>
      </c>
      <c r="FZ165" s="253"/>
      <c r="GA165" s="92"/>
      <c r="GB165" s="68" t="s">
        <v>1395</v>
      </c>
      <c r="GC165" s="85" t="s">
        <v>2362</v>
      </c>
      <c r="GD165" s="85" t="str">
        <f t="shared" si="65"/>
        <v>№2/345 від 20.02.2019</v>
      </c>
      <c r="GE165" s="85" t="s">
        <v>2519</v>
      </c>
      <c r="GF165" s="431">
        <v>1</v>
      </c>
      <c r="GG165" s="431">
        <v>3</v>
      </c>
    </row>
    <row r="166" spans="1:189" ht="15" hidden="1" customHeight="1" x14ac:dyDescent="0.25">
      <c r="A166" s="66" t="s">
        <v>252</v>
      </c>
      <c r="B166" s="155">
        <v>2</v>
      </c>
      <c r="C166" s="141">
        <f t="shared" si="49"/>
        <v>373.3</v>
      </c>
      <c r="D166" s="168">
        <v>373.3</v>
      </c>
      <c r="E166" s="168">
        <v>0</v>
      </c>
      <c r="F166" s="234"/>
      <c r="G166" s="235">
        <v>0</v>
      </c>
      <c r="H166" s="162">
        <f t="shared" si="46"/>
        <v>546.12403649652595</v>
      </c>
      <c r="I166" s="117">
        <v>92.1</v>
      </c>
      <c r="J166" s="117">
        <v>20.262</v>
      </c>
      <c r="K166" s="117">
        <v>4.8422530878333303</v>
      </c>
      <c r="L166" s="117">
        <v>52.392927</v>
      </c>
      <c r="M166" s="117">
        <v>17.775480445005801</v>
      </c>
      <c r="N166" s="117">
        <v>187.37266053283901</v>
      </c>
      <c r="O166" s="117">
        <v>17.829999999999998</v>
      </c>
      <c r="P166" s="117">
        <v>3.9226000000000001</v>
      </c>
      <c r="Q166" s="117">
        <v>0.6130803561225</v>
      </c>
      <c r="R166" s="117">
        <v>10.1429521</v>
      </c>
      <c r="S166" s="117">
        <v>3.4072297677262</v>
      </c>
      <c r="T166" s="117">
        <v>35.915862223848698</v>
      </c>
      <c r="U166" s="117">
        <v>0</v>
      </c>
      <c r="V166" s="117">
        <v>0</v>
      </c>
      <c r="W166" s="117">
        <v>0</v>
      </c>
      <c r="X166" s="117">
        <v>0</v>
      </c>
      <c r="Y166" s="117">
        <v>0</v>
      </c>
      <c r="Z166" s="117">
        <v>0</v>
      </c>
      <c r="AA166" s="117">
        <v>0</v>
      </c>
      <c r="AB166" s="117">
        <v>0</v>
      </c>
      <c r="AC166" s="117">
        <v>0</v>
      </c>
      <c r="AD166" s="117">
        <v>0</v>
      </c>
      <c r="AE166" s="117">
        <v>0</v>
      </c>
      <c r="AF166" s="117">
        <v>0</v>
      </c>
      <c r="AG166" s="117">
        <v>0</v>
      </c>
      <c r="AH166" s="117">
        <v>0</v>
      </c>
      <c r="AI166" s="117">
        <v>0</v>
      </c>
      <c r="AJ166" s="117">
        <v>0</v>
      </c>
      <c r="AK166" s="117">
        <v>0</v>
      </c>
      <c r="AL166" s="117">
        <v>0</v>
      </c>
      <c r="AM166" s="117">
        <v>38.08</v>
      </c>
      <c r="AN166" s="117">
        <v>8.3775999999999993</v>
      </c>
      <c r="AO166" s="117">
        <v>10.246406300687299</v>
      </c>
      <c r="AP166" s="117">
        <v>21.662569600000001</v>
      </c>
      <c r="AQ166" s="117">
        <v>8.21360082015104</v>
      </c>
      <c r="AR166" s="117">
        <v>86.580176720838296</v>
      </c>
      <c r="AS166" s="117">
        <v>0</v>
      </c>
      <c r="AT166" s="117">
        <v>0</v>
      </c>
      <c r="AU166" s="117">
        <v>0</v>
      </c>
      <c r="AV166" s="117">
        <v>0</v>
      </c>
      <c r="AW166" s="117">
        <v>0</v>
      </c>
      <c r="AX166" s="117">
        <v>34.409999999999997</v>
      </c>
      <c r="AY166" s="117">
        <v>94.87</v>
      </c>
      <c r="AZ166" s="117">
        <v>20.871400000000001</v>
      </c>
      <c r="BA166" s="117">
        <v>9.3153398067607593</v>
      </c>
      <c r="BB166" s="117">
        <v>53.968696899999998</v>
      </c>
      <c r="BC166" s="117">
        <v>18.763656021235601</v>
      </c>
      <c r="BD166" s="117">
        <f t="shared" si="47"/>
        <v>201.84533701900003</v>
      </c>
      <c r="BE166" s="117">
        <v>0</v>
      </c>
      <c r="BF166" s="117">
        <v>0</v>
      </c>
      <c r="BG166" s="117">
        <v>0</v>
      </c>
      <c r="BH166" s="117">
        <v>0</v>
      </c>
      <c r="BI166" s="117">
        <v>0</v>
      </c>
      <c r="BJ166" s="117">
        <v>0</v>
      </c>
      <c r="BK166" s="117">
        <v>0</v>
      </c>
      <c r="BL166" s="117">
        <v>18.399999999999999</v>
      </c>
      <c r="BM166" s="117">
        <v>4.048</v>
      </c>
      <c r="BN166" s="117">
        <v>0.45811956666666598</v>
      </c>
      <c r="BO166" s="117">
        <v>10.467207999999999</v>
      </c>
      <c r="BP166" s="117">
        <v>3.4978584622623399</v>
      </c>
      <c r="BQ166" s="117">
        <v>36.871186028929003</v>
      </c>
      <c r="BR166" s="117">
        <v>157.96526190476226</v>
      </c>
      <c r="BS166" s="117">
        <v>34.752357619047601</v>
      </c>
      <c r="BT166" s="117">
        <v>165.40340105273799</v>
      </c>
      <c r="BU166" s="117">
        <v>0</v>
      </c>
      <c r="BV166" s="117">
        <v>89.861698539761804</v>
      </c>
      <c r="BW166" s="117">
        <v>46.953068790580403</v>
      </c>
      <c r="BX166" s="117">
        <v>494.93578790689003</v>
      </c>
      <c r="BY166" s="117">
        <v>72.970534089835695</v>
      </c>
      <c r="BZ166" s="117">
        <v>10.06</v>
      </c>
      <c r="CA166" s="117">
        <v>2.2132000000000001</v>
      </c>
      <c r="CB166" s="117">
        <v>7.7686712788929002</v>
      </c>
      <c r="CC166" s="117">
        <v>0</v>
      </c>
      <c r="CD166" s="117">
        <v>5.7228322</v>
      </c>
      <c r="CE166" s="117">
        <v>2.7003985716227601</v>
      </c>
      <c r="CF166" s="117">
        <v>28.4651020505157</v>
      </c>
      <c r="CG166" s="117">
        <v>9.76</v>
      </c>
      <c r="CH166" s="117">
        <v>2.1472000000000002</v>
      </c>
      <c r="CI166" s="117">
        <v>13.6889807728575</v>
      </c>
      <c r="CJ166" s="117">
        <v>0</v>
      </c>
      <c r="CK166" s="117">
        <v>5.5521712000000001</v>
      </c>
      <c r="CL166" s="117">
        <v>3.2646587702751901</v>
      </c>
      <c r="CM166" s="117">
        <v>34.413010743132702</v>
      </c>
      <c r="CN166" s="117">
        <v>0</v>
      </c>
      <c r="CO166" s="117">
        <v>0</v>
      </c>
      <c r="CP166" s="117">
        <v>0</v>
      </c>
      <c r="CQ166" s="117">
        <v>0</v>
      </c>
      <c r="CR166" s="117">
        <v>0</v>
      </c>
      <c r="CS166" s="117">
        <v>0</v>
      </c>
      <c r="CT166" s="117">
        <v>0</v>
      </c>
      <c r="CU166" s="117">
        <v>0</v>
      </c>
      <c r="CV166" s="117">
        <v>0</v>
      </c>
      <c r="CW166" s="117">
        <v>0</v>
      </c>
      <c r="CX166" s="117">
        <v>0</v>
      </c>
      <c r="CY166" s="117">
        <v>0</v>
      </c>
      <c r="CZ166" s="117">
        <v>0</v>
      </c>
      <c r="DA166" s="117">
        <v>0</v>
      </c>
      <c r="DB166" s="117">
        <v>0</v>
      </c>
      <c r="DC166" s="117">
        <v>0</v>
      </c>
      <c r="DD166" s="117">
        <v>0</v>
      </c>
      <c r="DE166" s="117">
        <v>0</v>
      </c>
      <c r="DF166" s="117">
        <v>0</v>
      </c>
      <c r="DG166" s="117">
        <v>0</v>
      </c>
      <c r="DH166" s="117">
        <v>0</v>
      </c>
      <c r="DI166" s="117">
        <v>3.48</v>
      </c>
      <c r="DJ166" s="117">
        <v>0.76559999999999995</v>
      </c>
      <c r="DK166" s="117">
        <v>2.9097160588982098</v>
      </c>
      <c r="DL166" s="117">
        <v>0</v>
      </c>
      <c r="DM166" s="117">
        <v>1.9796676</v>
      </c>
      <c r="DN166" s="117">
        <v>0.95743763728912101</v>
      </c>
      <c r="DO166" s="117">
        <v>10.0924212961873</v>
      </c>
      <c r="DP166" s="117">
        <v>0</v>
      </c>
      <c r="DQ166" s="117">
        <v>0</v>
      </c>
      <c r="DR166" s="117">
        <v>0</v>
      </c>
      <c r="DS166" s="117">
        <v>0</v>
      </c>
      <c r="DT166" s="117">
        <v>0</v>
      </c>
      <c r="DU166" s="117">
        <v>0</v>
      </c>
      <c r="DV166" s="117">
        <v>0</v>
      </c>
      <c r="DW166" s="117">
        <v>120.35</v>
      </c>
      <c r="DX166" s="117">
        <v>26.477</v>
      </c>
      <c r="DY166" s="117">
        <v>9.7061612626000002</v>
      </c>
      <c r="DZ166" s="117">
        <v>0</v>
      </c>
      <c r="EA166" s="117">
        <v>68.463504499999999</v>
      </c>
      <c r="EB166" s="117">
        <v>23.5819005385781</v>
      </c>
      <c r="EC166" s="117">
        <v>248.578566301178</v>
      </c>
      <c r="ED166" s="117">
        <v>84.9</v>
      </c>
      <c r="EE166" s="117">
        <v>18.678000000000001</v>
      </c>
      <c r="EF166" s="117">
        <v>3.3256071941916598</v>
      </c>
      <c r="EG166" s="117">
        <v>0</v>
      </c>
      <c r="EH166" s="117">
        <v>48.297063000000001</v>
      </c>
      <c r="EI166" s="117">
        <v>16.2665822430533</v>
      </c>
      <c r="EJ166" s="117">
        <v>171.46725243724501</v>
      </c>
      <c r="EK166" s="117">
        <v>41.12</v>
      </c>
      <c r="EL166" s="117">
        <v>9.0464000000000002</v>
      </c>
      <c r="EM166" s="117">
        <v>2.8388460051250002</v>
      </c>
      <c r="EN166" s="117">
        <v>0</v>
      </c>
      <c r="EO166" s="117">
        <v>23.3919344</v>
      </c>
      <c r="EP166" s="117">
        <v>8.0071884782611509</v>
      </c>
      <c r="EQ166" s="117">
        <v>84.404368883386198</v>
      </c>
      <c r="ER166" s="117">
        <v>0</v>
      </c>
      <c r="ES166" s="117">
        <v>0</v>
      </c>
      <c r="ET166" s="117">
        <v>0</v>
      </c>
      <c r="EU166" s="117">
        <v>0</v>
      </c>
      <c r="EV166" s="117">
        <v>0</v>
      </c>
      <c r="EW166" s="117">
        <v>0</v>
      </c>
      <c r="EX166" s="117">
        <v>0</v>
      </c>
      <c r="EY166" s="117">
        <v>70</v>
      </c>
      <c r="EZ166" s="117">
        <v>7.3367000000000004</v>
      </c>
      <c r="FA166" s="117">
        <v>77.34</v>
      </c>
      <c r="FB166" s="117">
        <v>0</v>
      </c>
      <c r="FC166" s="117">
        <v>0</v>
      </c>
      <c r="FD166" s="117">
        <v>0</v>
      </c>
      <c r="FE166" s="171">
        <v>40.557777083333328</v>
      </c>
      <c r="FF166" s="194">
        <f t="shared" si="48"/>
        <v>1773.249509227323</v>
      </c>
      <c r="FG166" s="195">
        <f t="shared" si="50"/>
        <v>0</v>
      </c>
      <c r="FH166" s="196">
        <f t="shared" si="51"/>
        <v>171.46725243724501</v>
      </c>
      <c r="FI166" s="202">
        <f t="shared" si="52"/>
        <v>2127.8994110727876</v>
      </c>
      <c r="FJ166" s="203">
        <f t="shared" si="53"/>
        <v>0</v>
      </c>
      <c r="FK166" s="204">
        <f t="shared" si="54"/>
        <v>205.76070292469402</v>
      </c>
      <c r="FL166" s="214">
        <v>0.05</v>
      </c>
      <c r="FM166" s="211">
        <f t="shared" si="55"/>
        <v>106.39497055363938</v>
      </c>
      <c r="FN166" s="212">
        <f t="shared" si="56"/>
        <v>0</v>
      </c>
      <c r="FO166" s="213">
        <f t="shared" si="57"/>
        <v>10.288035146234702</v>
      </c>
      <c r="FP166" s="219">
        <f t="shared" si="58"/>
        <v>2234.2943816264269</v>
      </c>
      <c r="FQ166" s="220">
        <f t="shared" si="59"/>
        <v>0</v>
      </c>
      <c r="FR166" s="223">
        <f t="shared" si="60"/>
        <v>216.04873807092872</v>
      </c>
      <c r="FS166" s="228">
        <f t="shared" si="61"/>
        <v>5.9852514910967773</v>
      </c>
      <c r="FT166" s="229"/>
      <c r="FU166" s="244">
        <f t="shared" si="62"/>
        <v>5.4064978396879138</v>
      </c>
      <c r="FV166" s="245">
        <f t="shared" si="63"/>
        <v>2234.2943816264269</v>
      </c>
      <c r="FW166" s="252">
        <v>3.8169</v>
      </c>
      <c r="FX166" s="257"/>
      <c r="FY166" s="261">
        <f t="shared" si="64"/>
        <v>1.5680922977014795</v>
      </c>
      <c r="FZ166" s="253"/>
      <c r="GA166" s="92"/>
      <c r="GB166" s="68" t="s">
        <v>1403</v>
      </c>
      <c r="GC166" s="85" t="s">
        <v>2362</v>
      </c>
      <c r="GD166" s="85" t="str">
        <f t="shared" si="65"/>
        <v>№2/353 від 20.02.2019</v>
      </c>
      <c r="GE166" s="85" t="s">
        <v>2520</v>
      </c>
      <c r="GF166" s="431">
        <v>1</v>
      </c>
      <c r="GG166" s="431">
        <v>3</v>
      </c>
    </row>
    <row r="167" spans="1:189" ht="15" hidden="1" customHeight="1" x14ac:dyDescent="0.25">
      <c r="A167" s="66" t="s">
        <v>39</v>
      </c>
      <c r="B167" s="155">
        <v>2</v>
      </c>
      <c r="C167" s="141">
        <f t="shared" si="49"/>
        <v>294.26</v>
      </c>
      <c r="D167" s="168">
        <v>232.46</v>
      </c>
      <c r="E167" s="168">
        <v>0</v>
      </c>
      <c r="F167" s="234"/>
      <c r="G167" s="235">
        <v>61.8</v>
      </c>
      <c r="H167" s="162">
        <f t="shared" si="46"/>
        <v>257.6253581578552</v>
      </c>
      <c r="I167" s="117">
        <v>42.93</v>
      </c>
      <c r="J167" s="117">
        <v>9.4445999999999994</v>
      </c>
      <c r="K167" s="117">
        <v>2.1031245092100002</v>
      </c>
      <c r="L167" s="117">
        <v>24.421589099999998</v>
      </c>
      <c r="M167" s="117">
        <v>8.2694370593812998</v>
      </c>
      <c r="N167" s="117">
        <v>87.168750668591301</v>
      </c>
      <c r="O167" s="117">
        <v>15.99</v>
      </c>
      <c r="P167" s="117">
        <v>3.5177999999999998</v>
      </c>
      <c r="Q167" s="117">
        <v>0.54965698614750003</v>
      </c>
      <c r="R167" s="117">
        <v>9.0962312999999995</v>
      </c>
      <c r="S167" s="117">
        <v>3.0555980692711202</v>
      </c>
      <c r="T167" s="117">
        <v>32.209286355418598</v>
      </c>
      <c r="U167" s="117">
        <v>0</v>
      </c>
      <c r="V167" s="117">
        <v>0</v>
      </c>
      <c r="W167" s="117">
        <v>0</v>
      </c>
      <c r="X167" s="117">
        <v>0</v>
      </c>
      <c r="Y167" s="117">
        <v>0</v>
      </c>
      <c r="Z167" s="117">
        <v>0</v>
      </c>
      <c r="AA167" s="117">
        <v>0</v>
      </c>
      <c r="AB167" s="117">
        <v>0</v>
      </c>
      <c r="AC167" s="117">
        <v>0</v>
      </c>
      <c r="AD167" s="117">
        <v>0</v>
      </c>
      <c r="AE167" s="117">
        <v>0</v>
      </c>
      <c r="AF167" s="117">
        <v>0</v>
      </c>
      <c r="AG167" s="117">
        <v>0</v>
      </c>
      <c r="AH167" s="117">
        <v>0</v>
      </c>
      <c r="AI167" s="117">
        <v>0</v>
      </c>
      <c r="AJ167" s="117">
        <v>0</v>
      </c>
      <c r="AK167" s="117">
        <v>0</v>
      </c>
      <c r="AL167" s="117">
        <v>0</v>
      </c>
      <c r="AM167" s="117">
        <v>1.0900000000000001</v>
      </c>
      <c r="AN167" s="117">
        <v>0.23980000000000001</v>
      </c>
      <c r="AO167" s="117">
        <v>2.00009245230451E-2</v>
      </c>
      <c r="AP167" s="117">
        <v>0.62006830000000002</v>
      </c>
      <c r="AQ167" s="117">
        <v>0.20646199342226099</v>
      </c>
      <c r="AR167" s="117">
        <v>2.17633121794531</v>
      </c>
      <c r="AS167" s="117">
        <v>0</v>
      </c>
      <c r="AT167" s="117">
        <v>0</v>
      </c>
      <c r="AU167" s="117">
        <v>0</v>
      </c>
      <c r="AV167" s="117">
        <v>0</v>
      </c>
      <c r="AW167" s="117">
        <v>0</v>
      </c>
      <c r="AX167" s="433">
        <v>56.516999999999996</v>
      </c>
      <c r="AY167" s="433">
        <v>37.39</v>
      </c>
      <c r="AZ167" s="433">
        <v>8.2257999999999996</v>
      </c>
      <c r="BA167" s="433">
        <v>3.0221009414499349</v>
      </c>
      <c r="BB167" s="433">
        <v>21.2700493</v>
      </c>
      <c r="BC167" s="433">
        <v>7.3270522648063503</v>
      </c>
      <c r="BD167" s="433">
        <v>79.553989915900004</v>
      </c>
      <c r="BE167" s="117">
        <v>0</v>
      </c>
      <c r="BF167" s="117">
        <v>0</v>
      </c>
      <c r="BG167" s="117">
        <v>0</v>
      </c>
      <c r="BH167" s="117">
        <v>0</v>
      </c>
      <c r="BI167" s="117">
        <v>0</v>
      </c>
      <c r="BJ167" s="117">
        <v>0</v>
      </c>
      <c r="BK167" s="117">
        <v>0</v>
      </c>
      <c r="BL167" s="117">
        <v>30.75</v>
      </c>
      <c r="BM167" s="117">
        <v>6.7649999999999997</v>
      </c>
      <c r="BN167" s="117">
        <v>0.76865331833333295</v>
      </c>
      <c r="BO167" s="117">
        <v>17.492752500000002</v>
      </c>
      <c r="BP167" s="117">
        <v>5.8459250938195098</v>
      </c>
      <c r="BQ167" s="117">
        <v>61.622330912152798</v>
      </c>
      <c r="BR167" s="117">
        <v>71.105555555555497</v>
      </c>
      <c r="BS167" s="117">
        <v>15.643222222222199</v>
      </c>
      <c r="BT167" s="117">
        <v>32.2675334925</v>
      </c>
      <c r="BU167" s="117">
        <v>0</v>
      </c>
      <c r="BV167" s="117">
        <v>40.449817388888903</v>
      </c>
      <c r="BW167" s="117">
        <v>16.713644944767299</v>
      </c>
      <c r="BX167" s="117">
        <v>176.179773603934</v>
      </c>
      <c r="BY167" s="117">
        <v>47.3838247096716</v>
      </c>
      <c r="BZ167" s="117">
        <v>5.54</v>
      </c>
      <c r="CA167" s="117">
        <v>1.2188000000000001</v>
      </c>
      <c r="CB167" s="117">
        <v>5.0528259169633296</v>
      </c>
      <c r="CC167" s="117">
        <v>0</v>
      </c>
      <c r="CD167" s="117">
        <v>3.1515398000000001</v>
      </c>
      <c r="CE167" s="117">
        <v>1.56828939879492</v>
      </c>
      <c r="CF167" s="117">
        <v>16.531455115758199</v>
      </c>
      <c r="CG167" s="117">
        <v>8.75</v>
      </c>
      <c r="CH167" s="117">
        <v>1.925</v>
      </c>
      <c r="CI167" s="117">
        <v>12.272885634442501</v>
      </c>
      <c r="CJ167" s="117">
        <v>0</v>
      </c>
      <c r="CK167" s="117">
        <v>4.9776125000000002</v>
      </c>
      <c r="CL167" s="117">
        <v>2.9268714594709202</v>
      </c>
      <c r="CM167" s="117">
        <v>30.852369593913402</v>
      </c>
      <c r="CN167" s="117">
        <v>0</v>
      </c>
      <c r="CO167" s="117">
        <v>0</v>
      </c>
      <c r="CP167" s="117">
        <v>0</v>
      </c>
      <c r="CQ167" s="117">
        <v>0</v>
      </c>
      <c r="CR167" s="117">
        <v>0</v>
      </c>
      <c r="CS167" s="117">
        <v>0</v>
      </c>
      <c r="CT167" s="117">
        <v>0</v>
      </c>
      <c r="CU167" s="117">
        <v>0</v>
      </c>
      <c r="CV167" s="117">
        <v>0</v>
      </c>
      <c r="CW167" s="117">
        <v>0</v>
      </c>
      <c r="CX167" s="117">
        <v>0</v>
      </c>
      <c r="CY167" s="117">
        <v>0</v>
      </c>
      <c r="CZ167" s="117">
        <v>0</v>
      </c>
      <c r="DA167" s="117">
        <v>0</v>
      </c>
      <c r="DB167" s="117">
        <v>0</v>
      </c>
      <c r="DC167" s="117">
        <v>0</v>
      </c>
      <c r="DD167" s="117">
        <v>0</v>
      </c>
      <c r="DE167" s="117">
        <v>0</v>
      </c>
      <c r="DF167" s="117">
        <v>0</v>
      </c>
      <c r="DG167" s="117">
        <v>0</v>
      </c>
      <c r="DH167" s="117">
        <v>0</v>
      </c>
      <c r="DI167" s="117">
        <v>0</v>
      </c>
      <c r="DJ167" s="117">
        <v>0</v>
      </c>
      <c r="DK167" s="117">
        <v>0</v>
      </c>
      <c r="DL167" s="117">
        <v>0</v>
      </c>
      <c r="DM167" s="117">
        <v>0</v>
      </c>
      <c r="DN167" s="117">
        <v>0</v>
      </c>
      <c r="DO167" s="117">
        <v>0</v>
      </c>
      <c r="DP167" s="117">
        <v>0</v>
      </c>
      <c r="DQ167" s="117">
        <v>0</v>
      </c>
      <c r="DR167" s="117">
        <v>0</v>
      </c>
      <c r="DS167" s="117">
        <v>0</v>
      </c>
      <c r="DT167" s="117">
        <v>0</v>
      </c>
      <c r="DU167" s="117">
        <v>0</v>
      </c>
      <c r="DV167" s="117">
        <v>0</v>
      </c>
      <c r="DW167" s="117">
        <v>71.03</v>
      </c>
      <c r="DX167" s="117">
        <v>15.6266</v>
      </c>
      <c r="DY167" s="117">
        <v>4.9033274473999997</v>
      </c>
      <c r="DZ167" s="117">
        <v>0</v>
      </c>
      <c r="EA167" s="117">
        <v>40.4068361</v>
      </c>
      <c r="EB167" s="117">
        <v>13.831436487403</v>
      </c>
      <c r="EC167" s="117">
        <v>145.79820003480299</v>
      </c>
      <c r="ED167" s="117">
        <v>0</v>
      </c>
      <c r="EE167" s="117">
        <v>0</v>
      </c>
      <c r="EF167" s="117">
        <v>0</v>
      </c>
      <c r="EG167" s="117">
        <v>0</v>
      </c>
      <c r="EH167" s="117">
        <v>0</v>
      </c>
      <c r="EI167" s="117">
        <v>0</v>
      </c>
      <c r="EJ167" s="117">
        <v>0</v>
      </c>
      <c r="EK167" s="117">
        <v>43.13</v>
      </c>
      <c r="EL167" s="117">
        <v>9.4885999999999999</v>
      </c>
      <c r="EM167" s="117">
        <v>7.8058462721000001</v>
      </c>
      <c r="EN167" s="117">
        <v>0</v>
      </c>
      <c r="EO167" s="117">
        <v>24.535363100000001</v>
      </c>
      <c r="EP167" s="117">
        <v>8.9046376202897992</v>
      </c>
      <c r="EQ167" s="117">
        <v>93.864446992389801</v>
      </c>
      <c r="ER167" s="117">
        <v>0</v>
      </c>
      <c r="ES167" s="117">
        <v>0</v>
      </c>
      <c r="ET167" s="117">
        <v>0</v>
      </c>
      <c r="EU167" s="117">
        <v>0</v>
      </c>
      <c r="EV167" s="117">
        <v>0</v>
      </c>
      <c r="EW167" s="117">
        <v>0</v>
      </c>
      <c r="EX167" s="117">
        <v>0</v>
      </c>
      <c r="EY167" s="117">
        <v>0</v>
      </c>
      <c r="EZ167" s="117">
        <v>0</v>
      </c>
      <c r="FA167" s="117">
        <v>0</v>
      </c>
      <c r="FB167" s="117">
        <v>0</v>
      </c>
      <c r="FC167" s="117">
        <v>0</v>
      </c>
      <c r="FD167" s="117">
        <v>0</v>
      </c>
      <c r="FE167" s="171">
        <v>137.467653125</v>
      </c>
      <c r="FF167" s="194">
        <f t="shared" si="48"/>
        <v>919.94158753580643</v>
      </c>
      <c r="FG167" s="195">
        <f t="shared" si="50"/>
        <v>0</v>
      </c>
      <c r="FH167" s="196">
        <f t="shared" si="51"/>
        <v>0</v>
      </c>
      <c r="FI167" s="202">
        <f t="shared" si="52"/>
        <v>1103.9299050429677</v>
      </c>
      <c r="FJ167" s="203">
        <f t="shared" si="53"/>
        <v>0</v>
      </c>
      <c r="FK167" s="204">
        <f t="shared" si="54"/>
        <v>0</v>
      </c>
      <c r="FL167" s="214">
        <v>0.05</v>
      </c>
      <c r="FM167" s="211">
        <f t="shared" si="55"/>
        <v>55.196495252148388</v>
      </c>
      <c r="FN167" s="212">
        <f t="shared" si="56"/>
        <v>0</v>
      </c>
      <c r="FO167" s="213">
        <f t="shared" si="57"/>
        <v>0</v>
      </c>
      <c r="FP167" s="219">
        <f t="shared" si="58"/>
        <v>1159.1264002951161</v>
      </c>
      <c r="FQ167" s="220">
        <f t="shared" si="59"/>
        <v>0</v>
      </c>
      <c r="FR167" s="223">
        <f t="shared" si="60"/>
        <v>0</v>
      </c>
      <c r="FS167" s="228">
        <f t="shared" si="61"/>
        <v>3.9391232253623194</v>
      </c>
      <c r="FT167" s="229"/>
      <c r="FU167" s="244">
        <f t="shared" si="62"/>
        <v>3.9391232253623194</v>
      </c>
      <c r="FV167" s="245">
        <f t="shared" si="63"/>
        <v>1159.1264002951161</v>
      </c>
      <c r="FW167" s="252">
        <v>2.6288999999999998</v>
      </c>
      <c r="FX167" s="257"/>
      <c r="FY167" s="261">
        <f t="shared" si="64"/>
        <v>1.4983921888859675</v>
      </c>
      <c r="FZ167" s="253"/>
      <c r="GA167" s="92"/>
      <c r="GB167" s="68" t="s">
        <v>1433</v>
      </c>
      <c r="GC167" s="85" t="s">
        <v>2362</v>
      </c>
      <c r="GD167" s="85" t="str">
        <f t="shared" si="65"/>
        <v>№2/385 від 20.02.2019</v>
      </c>
      <c r="GE167" s="85" t="s">
        <v>2521</v>
      </c>
      <c r="GF167" s="431">
        <v>1</v>
      </c>
      <c r="GG167" s="431">
        <v>2</v>
      </c>
    </row>
    <row r="168" spans="1:189" ht="15" hidden="1" customHeight="1" x14ac:dyDescent="0.25">
      <c r="A168" s="66" t="s">
        <v>40</v>
      </c>
      <c r="B168" s="155">
        <v>2</v>
      </c>
      <c r="C168" s="141">
        <f t="shared" si="49"/>
        <v>472.1</v>
      </c>
      <c r="D168" s="168">
        <v>472.1</v>
      </c>
      <c r="E168" s="168">
        <v>0</v>
      </c>
      <c r="F168" s="234"/>
      <c r="G168" s="235">
        <v>0</v>
      </c>
      <c r="H168" s="162">
        <f t="shared" si="46"/>
        <v>674.10193749036614</v>
      </c>
      <c r="I168" s="117">
        <v>91.05</v>
      </c>
      <c r="J168" s="117">
        <v>20.030999999999999</v>
      </c>
      <c r="K168" s="117">
        <v>4.7864874050450004</v>
      </c>
      <c r="L168" s="117">
        <v>51.795613500000002</v>
      </c>
      <c r="M168" s="117">
        <v>17.5727696058578</v>
      </c>
      <c r="N168" s="117">
        <v>185.235870510903</v>
      </c>
      <c r="O168" s="117">
        <v>23.03</v>
      </c>
      <c r="P168" s="117">
        <v>5.0666000000000002</v>
      </c>
      <c r="Q168" s="117">
        <v>0.79158231473999996</v>
      </c>
      <c r="R168" s="117">
        <v>13.1010761</v>
      </c>
      <c r="S168" s="117">
        <v>4.4008941744488999</v>
      </c>
      <c r="T168" s="117">
        <v>46.390152589188901</v>
      </c>
      <c r="U168" s="117">
        <v>0</v>
      </c>
      <c r="V168" s="117">
        <v>0</v>
      </c>
      <c r="W168" s="117">
        <v>0</v>
      </c>
      <c r="X168" s="117">
        <v>0</v>
      </c>
      <c r="Y168" s="117">
        <v>0</v>
      </c>
      <c r="Z168" s="117">
        <v>59.93</v>
      </c>
      <c r="AA168" s="117">
        <v>0</v>
      </c>
      <c r="AB168" s="117">
        <v>0</v>
      </c>
      <c r="AC168" s="117">
        <v>0</v>
      </c>
      <c r="AD168" s="117">
        <v>0</v>
      </c>
      <c r="AE168" s="117">
        <v>0</v>
      </c>
      <c r="AF168" s="117">
        <v>0</v>
      </c>
      <c r="AG168" s="117">
        <v>0</v>
      </c>
      <c r="AH168" s="117">
        <v>0</v>
      </c>
      <c r="AI168" s="117">
        <v>0</v>
      </c>
      <c r="AJ168" s="117">
        <v>0</v>
      </c>
      <c r="AK168" s="117">
        <v>0</v>
      </c>
      <c r="AL168" s="117">
        <v>0</v>
      </c>
      <c r="AM168" s="117">
        <v>23.31</v>
      </c>
      <c r="AN168" s="117">
        <v>5.1281999999999996</v>
      </c>
      <c r="AO168" s="117">
        <v>9.4313910492457698</v>
      </c>
      <c r="AP168" s="117">
        <v>13.2603597</v>
      </c>
      <c r="AQ168" s="117">
        <v>5.35893013802845</v>
      </c>
      <c r="AR168" s="117">
        <v>56.488880887274199</v>
      </c>
      <c r="AS168" s="117">
        <v>0</v>
      </c>
      <c r="AT168" s="117">
        <v>0</v>
      </c>
      <c r="AU168" s="117">
        <v>0</v>
      </c>
      <c r="AV168" s="117">
        <v>0</v>
      </c>
      <c r="AW168" s="117">
        <v>0</v>
      </c>
      <c r="AX168" s="117">
        <v>70.790000000000006</v>
      </c>
      <c r="AY168" s="117">
        <v>119.98</v>
      </c>
      <c r="AZ168" s="117">
        <v>26.395600000000002</v>
      </c>
      <c r="BA168" s="117">
        <v>11.7807980786814</v>
      </c>
      <c r="BB168" s="117">
        <v>68.253022599999994</v>
      </c>
      <c r="BC168" s="117">
        <v>23.7299713813326</v>
      </c>
      <c r="BD168" s="117">
        <f t="shared" si="47"/>
        <v>255.26703350300002</v>
      </c>
      <c r="BE168" s="117">
        <v>0</v>
      </c>
      <c r="BF168" s="117">
        <v>0</v>
      </c>
      <c r="BG168" s="117">
        <v>0</v>
      </c>
      <c r="BH168" s="117">
        <v>0</v>
      </c>
      <c r="BI168" s="117">
        <v>0</v>
      </c>
      <c r="BJ168" s="117">
        <v>0</v>
      </c>
      <c r="BK168" s="117">
        <v>0</v>
      </c>
      <c r="BL168" s="117">
        <v>26.72</v>
      </c>
      <c r="BM168" s="117">
        <v>5.8784000000000001</v>
      </c>
      <c r="BN168" s="117">
        <v>0.67466250833333297</v>
      </c>
      <c r="BO168" s="117">
        <v>15.200206400000001</v>
      </c>
      <c r="BP168" s="117">
        <v>5.08048331428241</v>
      </c>
      <c r="BQ168" s="117">
        <v>53.553752222615699</v>
      </c>
      <c r="BR168" s="117">
        <v>241.59875365079279</v>
      </c>
      <c r="BS168" s="117">
        <v>53.1517258031746</v>
      </c>
      <c r="BT168" s="117">
        <v>233.09427323309501</v>
      </c>
      <c r="BU168" s="117">
        <v>71.209999999999994</v>
      </c>
      <c r="BV168" s="117">
        <v>137.43828298932701</v>
      </c>
      <c r="BW168" s="117">
        <v>77.191835069242501</v>
      </c>
      <c r="BX168" s="117">
        <v>813.684870745632</v>
      </c>
      <c r="BY168" s="117">
        <v>91.2533766067192</v>
      </c>
      <c r="BZ168" s="117">
        <v>9.8800000000000008</v>
      </c>
      <c r="CA168" s="117">
        <v>2.1736</v>
      </c>
      <c r="CB168" s="117">
        <v>7.6558135469708297</v>
      </c>
      <c r="CC168" s="117">
        <v>0</v>
      </c>
      <c r="CD168" s="117">
        <v>5.6204356000000004</v>
      </c>
      <c r="CE168" s="117">
        <v>2.6548214890940098</v>
      </c>
      <c r="CF168" s="117">
        <v>27.984670636064799</v>
      </c>
      <c r="CG168" s="117">
        <v>12.6</v>
      </c>
      <c r="CH168" s="117">
        <v>2.7719999999999998</v>
      </c>
      <c r="CI168" s="117">
        <v>17.675035852335</v>
      </c>
      <c r="CJ168" s="117">
        <v>0</v>
      </c>
      <c r="CK168" s="117">
        <v>7.1677619999999997</v>
      </c>
      <c r="CL168" s="117">
        <v>4.21491296290323</v>
      </c>
      <c r="CM168" s="117">
        <v>44.429710815238202</v>
      </c>
      <c r="CN168" s="117">
        <v>5.47</v>
      </c>
      <c r="CO168" s="117">
        <v>1.2034</v>
      </c>
      <c r="CP168" s="117">
        <v>3.3725167701983301</v>
      </c>
      <c r="CQ168" s="117">
        <v>0</v>
      </c>
      <c r="CR168" s="117">
        <v>3.1117189000000001</v>
      </c>
      <c r="CS168" s="117">
        <v>1.3790517945934799</v>
      </c>
      <c r="CT168" s="117">
        <v>14.5366874647918</v>
      </c>
      <c r="CU168" s="117">
        <v>0</v>
      </c>
      <c r="CV168" s="117">
        <v>0</v>
      </c>
      <c r="CW168" s="117">
        <v>0</v>
      </c>
      <c r="CX168" s="117">
        <v>0</v>
      </c>
      <c r="CY168" s="117">
        <v>0</v>
      </c>
      <c r="CZ168" s="117">
        <v>0</v>
      </c>
      <c r="DA168" s="117">
        <v>0</v>
      </c>
      <c r="DB168" s="117">
        <v>0</v>
      </c>
      <c r="DC168" s="117">
        <v>0</v>
      </c>
      <c r="DD168" s="117">
        <v>0</v>
      </c>
      <c r="DE168" s="117">
        <v>0</v>
      </c>
      <c r="DF168" s="117">
        <v>0</v>
      </c>
      <c r="DG168" s="117">
        <v>0</v>
      </c>
      <c r="DH168" s="117">
        <v>0</v>
      </c>
      <c r="DI168" s="117">
        <v>1.49</v>
      </c>
      <c r="DJ168" s="117">
        <v>0.32779999999999998</v>
      </c>
      <c r="DK168" s="117">
        <v>1.2287444069309299</v>
      </c>
      <c r="DL168" s="117">
        <v>0</v>
      </c>
      <c r="DM168" s="117">
        <v>0.84761629999999999</v>
      </c>
      <c r="DN168" s="117">
        <v>0.408146983693431</v>
      </c>
      <c r="DO168" s="117">
        <v>4.3023076906243602</v>
      </c>
      <c r="DP168" s="117">
        <v>0</v>
      </c>
      <c r="DQ168" s="117">
        <v>0</v>
      </c>
      <c r="DR168" s="117">
        <v>0</v>
      </c>
      <c r="DS168" s="117">
        <v>0</v>
      </c>
      <c r="DT168" s="117">
        <v>0</v>
      </c>
      <c r="DU168" s="117">
        <v>0</v>
      </c>
      <c r="DV168" s="117">
        <v>0</v>
      </c>
      <c r="DW168" s="117">
        <v>128.74</v>
      </c>
      <c r="DX168" s="117">
        <v>28.322800000000001</v>
      </c>
      <c r="DY168" s="117">
        <v>16.199147369091701</v>
      </c>
      <c r="DZ168" s="117">
        <v>0</v>
      </c>
      <c r="EA168" s="117">
        <v>73.236323799999994</v>
      </c>
      <c r="EB168" s="117">
        <v>25.835483801232499</v>
      </c>
      <c r="EC168" s="117">
        <v>272.33375497032398</v>
      </c>
      <c r="ED168" s="117">
        <v>122.63</v>
      </c>
      <c r="EE168" s="117">
        <v>26.9786</v>
      </c>
      <c r="EF168" s="117">
        <v>4.8511275497749997</v>
      </c>
      <c r="EG168" s="117">
        <v>0</v>
      </c>
      <c r="EH168" s="117">
        <v>69.760528100000002</v>
      </c>
      <c r="EI168" s="117">
        <v>23.500524994652899</v>
      </c>
      <c r="EJ168" s="117">
        <v>247.720780644428</v>
      </c>
      <c r="EK168" s="117">
        <v>31.35</v>
      </c>
      <c r="EL168" s="117">
        <v>6.8970000000000002</v>
      </c>
      <c r="EM168" s="117">
        <v>2.1640986832500002</v>
      </c>
      <c r="EN168" s="117">
        <v>0</v>
      </c>
      <c r="EO168" s="117">
        <v>17.8340745</v>
      </c>
      <c r="EP168" s="117">
        <v>6.10467660133643</v>
      </c>
      <c r="EQ168" s="117">
        <v>64.349849784586397</v>
      </c>
      <c r="ER168" s="117">
        <v>0</v>
      </c>
      <c r="ES168" s="117">
        <v>0</v>
      </c>
      <c r="ET168" s="117">
        <v>0</v>
      </c>
      <c r="EU168" s="117">
        <v>0</v>
      </c>
      <c r="EV168" s="117">
        <v>0</v>
      </c>
      <c r="EW168" s="117">
        <v>0</v>
      </c>
      <c r="EX168" s="117">
        <v>0</v>
      </c>
      <c r="EY168" s="117">
        <v>96.6</v>
      </c>
      <c r="EZ168" s="117">
        <v>10.124646</v>
      </c>
      <c r="FA168" s="117">
        <v>106.72</v>
      </c>
      <c r="FB168" s="117">
        <v>0</v>
      </c>
      <c r="FC168" s="117">
        <v>0</v>
      </c>
      <c r="FD168" s="117">
        <v>0</v>
      </c>
      <c r="FE168" s="171">
        <v>78.266270833333337</v>
      </c>
      <c r="FF168" s="194">
        <f t="shared" si="48"/>
        <v>2401.9845932980043</v>
      </c>
      <c r="FG168" s="195">
        <f t="shared" si="50"/>
        <v>0</v>
      </c>
      <c r="FH168" s="196">
        <f t="shared" si="51"/>
        <v>247.720780644428</v>
      </c>
      <c r="FI168" s="202">
        <f t="shared" si="52"/>
        <v>2882.3815119576052</v>
      </c>
      <c r="FJ168" s="203">
        <f t="shared" si="53"/>
        <v>0</v>
      </c>
      <c r="FK168" s="204">
        <f t="shared" si="54"/>
        <v>297.26493677331359</v>
      </c>
      <c r="FL168" s="214">
        <v>0.05</v>
      </c>
      <c r="FM168" s="211">
        <f t="shared" si="55"/>
        <v>144.11907559788025</v>
      </c>
      <c r="FN168" s="212">
        <f t="shared" si="56"/>
        <v>0</v>
      </c>
      <c r="FO168" s="213">
        <f t="shared" si="57"/>
        <v>14.863246838665681</v>
      </c>
      <c r="FP168" s="219">
        <f t="shared" si="58"/>
        <v>3026.5005875554853</v>
      </c>
      <c r="FQ168" s="220">
        <f t="shared" si="59"/>
        <v>0</v>
      </c>
      <c r="FR168" s="223">
        <f t="shared" si="60"/>
        <v>312.1281836119793</v>
      </c>
      <c r="FS168" s="228">
        <f t="shared" si="61"/>
        <v>6.4107193127631543</v>
      </c>
      <c r="FT168" s="229"/>
      <c r="FU168" s="244">
        <f t="shared" si="62"/>
        <v>5.7495708619858208</v>
      </c>
      <c r="FV168" s="245">
        <f t="shared" si="63"/>
        <v>3026.5005875554853</v>
      </c>
      <c r="FW168" s="252">
        <v>4.3658000000000001</v>
      </c>
      <c r="FX168" s="257"/>
      <c r="FY168" s="261">
        <f t="shared" si="64"/>
        <v>1.4683950966061556</v>
      </c>
      <c r="FZ168" s="253"/>
      <c r="GA168" s="92"/>
      <c r="GB168" s="68" t="s">
        <v>1441</v>
      </c>
      <c r="GC168" s="85" t="s">
        <v>2362</v>
      </c>
      <c r="GD168" s="85" t="str">
        <f t="shared" si="65"/>
        <v>№2/395 від 20.02.2019</v>
      </c>
      <c r="GE168" s="85" t="s">
        <v>2522</v>
      </c>
      <c r="GF168" s="431">
        <v>2</v>
      </c>
      <c r="GG168" s="431">
        <v>3</v>
      </c>
    </row>
    <row r="169" spans="1:189" ht="15" hidden="1" customHeight="1" x14ac:dyDescent="0.25">
      <c r="A169" s="66" t="s">
        <v>102</v>
      </c>
      <c r="B169" s="155">
        <v>2</v>
      </c>
      <c r="C169" s="141">
        <f t="shared" si="49"/>
        <v>148.4</v>
      </c>
      <c r="D169" s="168">
        <v>148.4</v>
      </c>
      <c r="E169" s="168">
        <v>0</v>
      </c>
      <c r="F169" s="234"/>
      <c r="G169" s="235">
        <v>0</v>
      </c>
      <c r="H169" s="162">
        <f t="shared" si="46"/>
        <v>267.40710012007276</v>
      </c>
      <c r="I169" s="117">
        <v>42</v>
      </c>
      <c r="J169" s="117">
        <v>9.24</v>
      </c>
      <c r="K169" s="117">
        <v>2.9948493053341698</v>
      </c>
      <c r="L169" s="117">
        <v>23.89254</v>
      </c>
      <c r="M169" s="117">
        <v>8.1885316730920792</v>
      </c>
      <c r="N169" s="117">
        <v>86.315920978426206</v>
      </c>
      <c r="O169" s="117">
        <v>8.5399999999999991</v>
      </c>
      <c r="P169" s="117">
        <v>1.8788</v>
      </c>
      <c r="Q169" s="117">
        <v>0.29361720816749998</v>
      </c>
      <c r="R169" s="117">
        <v>4.8581497999999996</v>
      </c>
      <c r="S169" s="117">
        <v>1.6319511281260399</v>
      </c>
      <c r="T169" s="117">
        <v>17.202518136293499</v>
      </c>
      <c r="U169" s="117">
        <v>0</v>
      </c>
      <c r="V169" s="117">
        <v>0</v>
      </c>
      <c r="W169" s="117">
        <v>0</v>
      </c>
      <c r="X169" s="117">
        <v>0</v>
      </c>
      <c r="Y169" s="117">
        <v>0</v>
      </c>
      <c r="Z169" s="117">
        <v>23.08</v>
      </c>
      <c r="AA169" s="117">
        <v>0</v>
      </c>
      <c r="AB169" s="117">
        <v>0</v>
      </c>
      <c r="AC169" s="117">
        <v>0</v>
      </c>
      <c r="AD169" s="117">
        <v>0</v>
      </c>
      <c r="AE169" s="117">
        <v>0</v>
      </c>
      <c r="AF169" s="117">
        <v>6.96</v>
      </c>
      <c r="AG169" s="117">
        <v>0</v>
      </c>
      <c r="AH169" s="117">
        <v>0</v>
      </c>
      <c r="AI169" s="117">
        <v>0</v>
      </c>
      <c r="AJ169" s="117">
        <v>0</v>
      </c>
      <c r="AK169" s="117">
        <v>0</v>
      </c>
      <c r="AL169" s="117">
        <v>0</v>
      </c>
      <c r="AM169" s="117">
        <v>13.55</v>
      </c>
      <c r="AN169" s="117">
        <v>2.9809999999999999</v>
      </c>
      <c r="AO169" s="117">
        <v>9.0497708625628697</v>
      </c>
      <c r="AP169" s="117">
        <v>7.7081885000000003</v>
      </c>
      <c r="AQ169" s="117">
        <v>3.4890158307902199</v>
      </c>
      <c r="AR169" s="117">
        <v>36.7779751933531</v>
      </c>
      <c r="AS169" s="117">
        <v>0</v>
      </c>
      <c r="AT169" s="117">
        <v>0</v>
      </c>
      <c r="AU169" s="117">
        <v>0</v>
      </c>
      <c r="AV169" s="117">
        <v>0</v>
      </c>
      <c r="AW169" s="117">
        <v>0</v>
      </c>
      <c r="AX169" s="117">
        <v>16.829999999999998</v>
      </c>
      <c r="AY169" s="117">
        <v>37.71</v>
      </c>
      <c r="AZ169" s="117">
        <v>8.2962000000000007</v>
      </c>
      <c r="BA169" s="117">
        <v>3.7031782140993799</v>
      </c>
      <c r="BB169" s="117">
        <v>21.4520877</v>
      </c>
      <c r="BC169" s="117">
        <v>7.4584332424567599</v>
      </c>
      <c r="BD169" s="117">
        <f t="shared" si="47"/>
        <v>80.240685812000009</v>
      </c>
      <c r="BE169" s="117">
        <v>0</v>
      </c>
      <c r="BF169" s="117">
        <v>0</v>
      </c>
      <c r="BG169" s="117">
        <v>0</v>
      </c>
      <c r="BH169" s="117">
        <v>0</v>
      </c>
      <c r="BI169" s="117">
        <v>0</v>
      </c>
      <c r="BJ169" s="117">
        <v>0</v>
      </c>
      <c r="BK169" s="117">
        <v>0</v>
      </c>
      <c r="BL169" s="117">
        <v>9.07</v>
      </c>
      <c r="BM169" s="117">
        <v>1.9954000000000001</v>
      </c>
      <c r="BN169" s="117">
        <v>0.23374095583333299</v>
      </c>
      <c r="BO169" s="117">
        <v>5.1596508999999999</v>
      </c>
      <c r="BP169" s="117">
        <v>1.72504597440989</v>
      </c>
      <c r="BQ169" s="117">
        <v>18.183837830243199</v>
      </c>
      <c r="BR169" s="433">
        <v>86.214028571428841</v>
      </c>
      <c r="BS169" s="433">
        <v>18.967086285714299</v>
      </c>
      <c r="BT169" s="433">
        <v>85.785345445571394</v>
      </c>
      <c r="BU169" s="433">
        <v>13.427999999999999</v>
      </c>
      <c r="BV169" s="433">
        <v>49.044574433428558</v>
      </c>
      <c r="BW169" s="433">
        <v>26.562945230695142</v>
      </c>
      <c r="BX169" s="433">
        <v>280.00197996683818</v>
      </c>
      <c r="BY169" s="117">
        <v>50.474343378133902</v>
      </c>
      <c r="BZ169" s="117">
        <v>5.48</v>
      </c>
      <c r="CA169" s="117">
        <v>1.2056</v>
      </c>
      <c r="CB169" s="117">
        <v>4.6750436449383299</v>
      </c>
      <c r="CC169" s="117">
        <v>0</v>
      </c>
      <c r="CD169" s="117">
        <v>3.1174075999999999</v>
      </c>
      <c r="CE169" s="117">
        <v>1.5174445509819801</v>
      </c>
      <c r="CF169" s="117">
        <v>15.9954957959203</v>
      </c>
      <c r="CG169" s="117">
        <v>4.67</v>
      </c>
      <c r="CH169" s="117">
        <v>1.0274000000000001</v>
      </c>
      <c r="CI169" s="117">
        <v>6.5560150205400003</v>
      </c>
      <c r="CJ169" s="117">
        <v>0</v>
      </c>
      <c r="CK169" s="117">
        <v>2.6566228999999999</v>
      </c>
      <c r="CL169" s="117">
        <v>1.5627210744518001</v>
      </c>
      <c r="CM169" s="117">
        <v>16.4727589949918</v>
      </c>
      <c r="CN169" s="117">
        <v>1.78</v>
      </c>
      <c r="CO169" s="117">
        <v>0.3916</v>
      </c>
      <c r="CP169" s="117">
        <v>1.62154234782</v>
      </c>
      <c r="CQ169" s="117">
        <v>0</v>
      </c>
      <c r="CR169" s="117">
        <v>1.0125885999999999</v>
      </c>
      <c r="CS169" s="117">
        <v>0.50368866064101403</v>
      </c>
      <c r="CT169" s="117">
        <v>5.3094196084610097</v>
      </c>
      <c r="CU169" s="117">
        <v>2.4900000000000002</v>
      </c>
      <c r="CV169" s="117">
        <v>0.54779999999999995</v>
      </c>
      <c r="CW169" s="117">
        <v>3.14371885545083</v>
      </c>
      <c r="CX169" s="117">
        <v>0</v>
      </c>
      <c r="CY169" s="117">
        <v>1.4164863000000001</v>
      </c>
      <c r="CZ169" s="117">
        <v>0.79634692034280197</v>
      </c>
      <c r="DA169" s="117">
        <v>8.3943520757936305</v>
      </c>
      <c r="DB169" s="117">
        <v>0</v>
      </c>
      <c r="DC169" s="117">
        <v>0</v>
      </c>
      <c r="DD169" s="117">
        <v>0</v>
      </c>
      <c r="DE169" s="117">
        <v>0</v>
      </c>
      <c r="DF169" s="117">
        <v>0</v>
      </c>
      <c r="DG169" s="117">
        <v>0</v>
      </c>
      <c r="DH169" s="117">
        <v>0</v>
      </c>
      <c r="DI169" s="117">
        <v>1.49</v>
      </c>
      <c r="DJ169" s="117">
        <v>0.32779999999999998</v>
      </c>
      <c r="DK169" s="117">
        <v>1.2287527453265299</v>
      </c>
      <c r="DL169" s="117">
        <v>0</v>
      </c>
      <c r="DM169" s="117">
        <v>0.84761629999999999</v>
      </c>
      <c r="DN169" s="117">
        <v>0.40814785764067402</v>
      </c>
      <c r="DO169" s="117">
        <v>4.3023169029671999</v>
      </c>
      <c r="DP169" s="117">
        <v>0</v>
      </c>
      <c r="DQ169" s="117">
        <v>0</v>
      </c>
      <c r="DR169" s="117">
        <v>0</v>
      </c>
      <c r="DS169" s="117">
        <v>0</v>
      </c>
      <c r="DT169" s="117">
        <v>0</v>
      </c>
      <c r="DU169" s="117">
        <v>0</v>
      </c>
      <c r="DV169" s="117">
        <v>0</v>
      </c>
      <c r="DW169" s="117">
        <v>6.34</v>
      </c>
      <c r="DX169" s="117">
        <v>1.3948</v>
      </c>
      <c r="DY169" s="117">
        <v>0.43772698989999997</v>
      </c>
      <c r="DZ169" s="117">
        <v>0</v>
      </c>
      <c r="EA169" s="117">
        <v>3.6066357999999998</v>
      </c>
      <c r="EB169" s="117">
        <v>1.2345740520094199</v>
      </c>
      <c r="EC169" s="117">
        <v>13.013736841909401</v>
      </c>
      <c r="ED169" s="117">
        <v>0</v>
      </c>
      <c r="EE169" s="117">
        <v>0</v>
      </c>
      <c r="EF169" s="117">
        <v>0</v>
      </c>
      <c r="EG169" s="117">
        <v>0</v>
      </c>
      <c r="EH169" s="117">
        <v>0</v>
      </c>
      <c r="EI169" s="117">
        <v>0</v>
      </c>
      <c r="EJ169" s="117">
        <v>0</v>
      </c>
      <c r="EK169" s="117">
        <v>5.65</v>
      </c>
      <c r="EL169" s="117">
        <v>1.2430000000000001</v>
      </c>
      <c r="EM169" s="117">
        <v>0.39012663337499998</v>
      </c>
      <c r="EN169" s="117">
        <v>0</v>
      </c>
      <c r="EO169" s="117">
        <v>3.2141155000000001</v>
      </c>
      <c r="EP169" s="117">
        <v>1.1002159479990301</v>
      </c>
      <c r="EQ169" s="117">
        <v>11.597458081374</v>
      </c>
      <c r="ER169" s="117">
        <v>0</v>
      </c>
      <c r="ES169" s="117">
        <v>0</v>
      </c>
      <c r="ET169" s="117">
        <v>0</v>
      </c>
      <c r="EU169" s="117">
        <v>0</v>
      </c>
      <c r="EV169" s="117">
        <v>0</v>
      </c>
      <c r="EW169" s="117">
        <v>0</v>
      </c>
      <c r="EX169" s="117">
        <v>0</v>
      </c>
      <c r="EY169" s="117">
        <v>8.4</v>
      </c>
      <c r="EZ169" s="117">
        <v>0.88040399999999996</v>
      </c>
      <c r="FA169" s="117">
        <v>9.2799999999999994</v>
      </c>
      <c r="FB169" s="117">
        <v>0</v>
      </c>
      <c r="FC169" s="117">
        <v>0</v>
      </c>
      <c r="FD169" s="117">
        <v>0</v>
      </c>
      <c r="FE169" s="171">
        <v>9.7349437500000011</v>
      </c>
      <c r="FF169" s="194">
        <f t="shared" si="48"/>
        <v>659.69339996857138</v>
      </c>
      <c r="FG169" s="195">
        <f t="shared" si="50"/>
        <v>0</v>
      </c>
      <c r="FH169" s="196">
        <f t="shared" si="51"/>
        <v>0</v>
      </c>
      <c r="FI169" s="202">
        <f t="shared" si="52"/>
        <v>791.63207996228562</v>
      </c>
      <c r="FJ169" s="203">
        <f t="shared" si="53"/>
        <v>0</v>
      </c>
      <c r="FK169" s="204">
        <f t="shared" si="54"/>
        <v>0</v>
      </c>
      <c r="FL169" s="214">
        <v>0.05</v>
      </c>
      <c r="FM169" s="211">
        <f t="shared" si="55"/>
        <v>39.581603998114282</v>
      </c>
      <c r="FN169" s="212">
        <f t="shared" si="56"/>
        <v>0</v>
      </c>
      <c r="FO169" s="213">
        <f t="shared" si="57"/>
        <v>0</v>
      </c>
      <c r="FP169" s="219">
        <f t="shared" si="58"/>
        <v>831.21368396039986</v>
      </c>
      <c r="FQ169" s="220">
        <f t="shared" si="59"/>
        <v>0</v>
      </c>
      <c r="FR169" s="223">
        <f t="shared" si="60"/>
        <v>0</v>
      </c>
      <c r="FS169" s="228">
        <f t="shared" si="61"/>
        <v>5.601170377091643</v>
      </c>
      <c r="FT169" s="229"/>
      <c r="FU169" s="244">
        <f t="shared" si="62"/>
        <v>5.601170377091643</v>
      </c>
      <c r="FV169" s="245">
        <f t="shared" si="63"/>
        <v>831.21368396039986</v>
      </c>
      <c r="FW169" s="252">
        <v>3.8580999999999999</v>
      </c>
      <c r="FX169" s="257"/>
      <c r="FY169" s="261">
        <f t="shared" si="64"/>
        <v>1.4517950227033107</v>
      </c>
      <c r="FZ169" s="253"/>
      <c r="GA169" s="92"/>
      <c r="GB169" s="68" t="s">
        <v>1413</v>
      </c>
      <c r="GC169" s="85" t="s">
        <v>2362</v>
      </c>
      <c r="GD169" s="85" t="str">
        <f t="shared" si="65"/>
        <v>№2/364 від 20.02.2019</v>
      </c>
      <c r="GE169" s="85" t="s">
        <v>2523</v>
      </c>
      <c r="GF169" s="431">
        <v>1</v>
      </c>
      <c r="GG169" s="431">
        <v>3</v>
      </c>
    </row>
    <row r="170" spans="1:189" ht="15" hidden="1" customHeight="1" x14ac:dyDescent="0.25">
      <c r="A170" s="66" t="s">
        <v>253</v>
      </c>
      <c r="B170" s="155">
        <v>3</v>
      </c>
      <c r="C170" s="141">
        <f t="shared" si="49"/>
        <v>753.3</v>
      </c>
      <c r="D170" s="168">
        <v>664</v>
      </c>
      <c r="E170" s="168">
        <v>0</v>
      </c>
      <c r="F170" s="234"/>
      <c r="G170" s="235">
        <v>89.3</v>
      </c>
      <c r="H170" s="162">
        <f t="shared" si="46"/>
        <v>1143.3673391719456</v>
      </c>
      <c r="I170" s="117">
        <v>177.93</v>
      </c>
      <c r="J170" s="117">
        <v>39.144599999999997</v>
      </c>
      <c r="K170" s="117">
        <v>10.11782767863</v>
      </c>
      <c r="L170" s="117">
        <v>101.2190391</v>
      </c>
      <c r="M170" s="117">
        <v>34.420805833068201</v>
      </c>
      <c r="N170" s="117">
        <v>362.83227261169799</v>
      </c>
      <c r="O170" s="117">
        <v>39.630000000000003</v>
      </c>
      <c r="P170" s="117">
        <v>8.7186000000000003</v>
      </c>
      <c r="Q170" s="117">
        <v>1.3623926445150001</v>
      </c>
      <c r="R170" s="117">
        <v>22.544318100000002</v>
      </c>
      <c r="S170" s="117">
        <v>7.5730791191326201</v>
      </c>
      <c r="T170" s="117">
        <v>79.828389863647601</v>
      </c>
      <c r="U170" s="117">
        <v>0</v>
      </c>
      <c r="V170" s="117">
        <v>0</v>
      </c>
      <c r="W170" s="117">
        <v>0</v>
      </c>
      <c r="X170" s="117">
        <v>0</v>
      </c>
      <c r="Y170" s="117">
        <v>0</v>
      </c>
      <c r="Z170" s="117">
        <v>95.51</v>
      </c>
      <c r="AA170" s="117">
        <v>0</v>
      </c>
      <c r="AB170" s="117">
        <v>0</v>
      </c>
      <c r="AC170" s="117">
        <v>0</v>
      </c>
      <c r="AD170" s="117">
        <v>0</v>
      </c>
      <c r="AE170" s="117">
        <v>0</v>
      </c>
      <c r="AF170" s="117">
        <v>0</v>
      </c>
      <c r="AG170" s="117">
        <v>0</v>
      </c>
      <c r="AH170" s="117">
        <v>0</v>
      </c>
      <c r="AI170" s="117">
        <v>0</v>
      </c>
      <c r="AJ170" s="117">
        <v>0</v>
      </c>
      <c r="AK170" s="117">
        <v>0</v>
      </c>
      <c r="AL170" s="117">
        <v>0</v>
      </c>
      <c r="AM170" s="117">
        <v>70.63</v>
      </c>
      <c r="AN170" s="117">
        <v>15.538600000000001</v>
      </c>
      <c r="AO170" s="117">
        <v>29.582340878376101</v>
      </c>
      <c r="AP170" s="117">
        <v>40.179288100000001</v>
      </c>
      <c r="AQ170" s="117">
        <v>16.343047299223599</v>
      </c>
      <c r="AR170" s="117">
        <v>172.27327627759999</v>
      </c>
      <c r="AS170" s="117">
        <v>0</v>
      </c>
      <c r="AT170" s="117">
        <v>0</v>
      </c>
      <c r="AU170" s="117">
        <v>0</v>
      </c>
      <c r="AV170" s="117">
        <v>0</v>
      </c>
      <c r="AW170" s="117">
        <v>0</v>
      </c>
      <c r="AX170" s="117">
        <v>25.61</v>
      </c>
      <c r="AY170" s="117">
        <v>191.44</v>
      </c>
      <c r="AZ170" s="117">
        <v>42.116799999999998</v>
      </c>
      <c r="BA170" s="117">
        <v>16.921168099918201</v>
      </c>
      <c r="BB170" s="117">
        <v>108.90447279999999</v>
      </c>
      <c r="BC170" s="117">
        <v>37.666873630720403</v>
      </c>
      <c r="BD170" s="117">
        <f t="shared" si="47"/>
        <v>407.313400419</v>
      </c>
      <c r="BE170" s="117">
        <v>0</v>
      </c>
      <c r="BF170" s="117">
        <v>0</v>
      </c>
      <c r="BG170" s="117">
        <v>0</v>
      </c>
      <c r="BH170" s="117">
        <v>0</v>
      </c>
      <c r="BI170" s="117">
        <v>0</v>
      </c>
      <c r="BJ170" s="117">
        <v>0</v>
      </c>
      <c r="BK170" s="117">
        <v>0</v>
      </c>
      <c r="BL170" s="117">
        <v>72.930000000000007</v>
      </c>
      <c r="BM170" s="117">
        <v>16.044599999999999</v>
      </c>
      <c r="BN170" s="117">
        <v>1.9865932774999999</v>
      </c>
      <c r="BO170" s="117">
        <v>41.487689099999997</v>
      </c>
      <c r="BP170" s="117">
        <v>13.881967361985801</v>
      </c>
      <c r="BQ170" s="117">
        <v>146.33084973948601</v>
      </c>
      <c r="BR170" s="117">
        <v>317.97530476190889</v>
      </c>
      <c r="BS170" s="117">
        <v>69.954567047618994</v>
      </c>
      <c r="BT170" s="117">
        <v>253.98724164559499</v>
      </c>
      <c r="BU170" s="117">
        <v>113.58</v>
      </c>
      <c r="BV170" s="117">
        <v>180.88661161990399</v>
      </c>
      <c r="BW170" s="117">
        <v>98.142378225113106</v>
      </c>
      <c r="BX170" s="117">
        <v>1034.52610330014</v>
      </c>
      <c r="BY170" s="117">
        <v>175.00799860904999</v>
      </c>
      <c r="BZ170" s="117">
        <v>17.53</v>
      </c>
      <c r="CA170" s="117">
        <v>3.8565999999999998</v>
      </c>
      <c r="CB170" s="117">
        <v>12.0415069104777</v>
      </c>
      <c r="CC170" s="117">
        <v>0</v>
      </c>
      <c r="CD170" s="117">
        <v>9.9722910999999996</v>
      </c>
      <c r="CE170" s="117">
        <v>4.5487957154781702</v>
      </c>
      <c r="CF170" s="117">
        <v>47.949193725955901</v>
      </c>
      <c r="CG170" s="117">
        <v>21.69</v>
      </c>
      <c r="CH170" s="117">
        <v>4.7717999999999998</v>
      </c>
      <c r="CI170" s="117">
        <v>30.419965419884999</v>
      </c>
      <c r="CJ170" s="117">
        <v>0</v>
      </c>
      <c r="CK170" s="117">
        <v>12.338790299999999</v>
      </c>
      <c r="CL170" s="117">
        <v>7.2550064450011504</v>
      </c>
      <c r="CM170" s="117">
        <v>76.475562164886199</v>
      </c>
      <c r="CN170" s="117">
        <v>11.39</v>
      </c>
      <c r="CO170" s="117">
        <v>2.5057999999999998</v>
      </c>
      <c r="CP170" s="117">
        <v>9.6123458422133297</v>
      </c>
      <c r="CQ170" s="117">
        <v>0</v>
      </c>
      <c r="CR170" s="117">
        <v>6.4794292999999996</v>
      </c>
      <c r="CS170" s="117">
        <v>3.1429977506553799</v>
      </c>
      <c r="CT170" s="117">
        <v>33.130572892868699</v>
      </c>
      <c r="CU170" s="117">
        <v>0</v>
      </c>
      <c r="CV170" s="117">
        <v>0</v>
      </c>
      <c r="CW170" s="117">
        <v>0</v>
      </c>
      <c r="CX170" s="117">
        <v>0</v>
      </c>
      <c r="CY170" s="117">
        <v>0</v>
      </c>
      <c r="CZ170" s="117">
        <v>0</v>
      </c>
      <c r="DA170" s="117">
        <v>0</v>
      </c>
      <c r="DB170" s="117">
        <v>0</v>
      </c>
      <c r="DC170" s="117">
        <v>0</v>
      </c>
      <c r="DD170" s="117">
        <v>0</v>
      </c>
      <c r="DE170" s="117">
        <v>0</v>
      </c>
      <c r="DF170" s="117">
        <v>0</v>
      </c>
      <c r="DG170" s="117">
        <v>0</v>
      </c>
      <c r="DH170" s="117">
        <v>0</v>
      </c>
      <c r="DI170" s="117">
        <v>5.99</v>
      </c>
      <c r="DJ170" s="117">
        <v>1.3178000000000001</v>
      </c>
      <c r="DK170" s="117">
        <v>5.0816562592533598</v>
      </c>
      <c r="DL170" s="117">
        <v>0</v>
      </c>
      <c r="DM170" s="117">
        <v>3.4075313</v>
      </c>
      <c r="DN170" s="117">
        <v>1.6556822660853501</v>
      </c>
      <c r="DO170" s="117">
        <v>17.452669825338699</v>
      </c>
      <c r="DP170" s="117">
        <v>0</v>
      </c>
      <c r="DQ170" s="117">
        <v>0</v>
      </c>
      <c r="DR170" s="117">
        <v>0</v>
      </c>
      <c r="DS170" s="117">
        <v>0</v>
      </c>
      <c r="DT170" s="117">
        <v>0</v>
      </c>
      <c r="DU170" s="117">
        <v>0</v>
      </c>
      <c r="DV170" s="117">
        <v>0</v>
      </c>
      <c r="DW170" s="433">
        <v>387.28</v>
      </c>
      <c r="DX170" s="433">
        <v>85.2</v>
      </c>
      <c r="DY170" s="433">
        <v>34.71</v>
      </c>
      <c r="DZ170" s="433">
        <v>0</v>
      </c>
      <c r="EA170" s="433">
        <v>220.31</v>
      </c>
      <c r="EB170" s="433">
        <v>76.319999999999993</v>
      </c>
      <c r="EC170" s="433">
        <f>SUBTOTAL(9,DW170:EB170)</f>
        <v>0</v>
      </c>
      <c r="ED170" s="117">
        <v>191.06</v>
      </c>
      <c r="EE170" s="117">
        <v>42.033200000000001</v>
      </c>
      <c r="EF170" s="117">
        <v>8.0617582748833403</v>
      </c>
      <c r="EG170" s="117">
        <v>0</v>
      </c>
      <c r="EH170" s="117">
        <v>108.6883022</v>
      </c>
      <c r="EI170" s="117">
        <v>36.667072130372503</v>
      </c>
      <c r="EJ170" s="117">
        <v>386.51033260525497</v>
      </c>
      <c r="EK170" s="117">
        <v>132.91</v>
      </c>
      <c r="EL170" s="117">
        <v>29.240200000000002</v>
      </c>
      <c r="EM170" s="117">
        <v>18.831832126849999</v>
      </c>
      <c r="EN170" s="117">
        <v>0</v>
      </c>
      <c r="EO170" s="117">
        <v>75.608511699999994</v>
      </c>
      <c r="EP170" s="117">
        <v>26.893254898492099</v>
      </c>
      <c r="EQ170" s="117">
        <v>283.48379872534201</v>
      </c>
      <c r="ER170" s="117">
        <v>155</v>
      </c>
      <c r="ES170" s="117">
        <v>34.1</v>
      </c>
      <c r="ET170" s="117">
        <v>3.5740210000000001</v>
      </c>
      <c r="EU170" s="117">
        <v>37.674021000000003</v>
      </c>
      <c r="EV170" s="117">
        <v>4.0765000000000002</v>
      </c>
      <c r="EW170" s="117">
        <v>0.42725796500000002</v>
      </c>
      <c r="EX170" s="117">
        <v>4.5037579650000001</v>
      </c>
      <c r="EY170" s="117">
        <v>130.19999999999999</v>
      </c>
      <c r="EZ170" s="117">
        <v>13.646262</v>
      </c>
      <c r="FA170" s="117">
        <v>143.85</v>
      </c>
      <c r="FB170" s="117">
        <v>0</v>
      </c>
      <c r="FC170" s="117">
        <v>0</v>
      </c>
      <c r="FD170" s="117">
        <v>0</v>
      </c>
      <c r="FE170" s="171">
        <v>221.3014229166667</v>
      </c>
      <c r="FF170" s="194">
        <f t="shared" si="48"/>
        <v>3576.5556240328851</v>
      </c>
      <c r="FG170" s="195">
        <f t="shared" si="50"/>
        <v>0</v>
      </c>
      <c r="FH170" s="196">
        <f t="shared" si="51"/>
        <v>386.51033260525497</v>
      </c>
      <c r="FI170" s="202">
        <f t="shared" si="52"/>
        <v>4291.8667488394622</v>
      </c>
      <c r="FJ170" s="203">
        <f t="shared" si="53"/>
        <v>0</v>
      </c>
      <c r="FK170" s="204">
        <f t="shared" si="54"/>
        <v>463.81239912630593</v>
      </c>
      <c r="FL170" s="214">
        <v>0.05</v>
      </c>
      <c r="FM170" s="211">
        <f t="shared" si="55"/>
        <v>214.59333744197312</v>
      </c>
      <c r="FN170" s="212">
        <f t="shared" si="56"/>
        <v>0</v>
      </c>
      <c r="FO170" s="213">
        <f t="shared" si="57"/>
        <v>23.190619956315299</v>
      </c>
      <c r="FP170" s="219">
        <f t="shared" si="58"/>
        <v>4506.460086281435</v>
      </c>
      <c r="FQ170" s="220">
        <f t="shared" si="59"/>
        <v>0</v>
      </c>
      <c r="FR170" s="223">
        <f t="shared" si="60"/>
        <v>487.00301908262122</v>
      </c>
      <c r="FS170" s="228">
        <f t="shared" si="61"/>
        <v>6.0692368576155502</v>
      </c>
      <c r="FT170" s="229"/>
      <c r="FU170" s="244">
        <f t="shared" si="62"/>
        <v>5.3357985758646143</v>
      </c>
      <c r="FV170" s="245">
        <f t="shared" si="63"/>
        <v>4506.460086281435</v>
      </c>
      <c r="FW170" s="252">
        <v>4.9596999999999998</v>
      </c>
      <c r="FX170" s="257"/>
      <c r="FY170" s="261">
        <f t="shared" si="64"/>
        <v>1.2237104779755934</v>
      </c>
      <c r="FZ170" s="253"/>
      <c r="GA170" s="92"/>
      <c r="GB170" s="68" t="s">
        <v>1091</v>
      </c>
      <c r="GC170" s="85" t="s">
        <v>2362</v>
      </c>
      <c r="GD170" s="85" t="str">
        <f t="shared" si="65"/>
        <v>№2/18 від 20.02.2019</v>
      </c>
      <c r="GE170" s="85" t="s">
        <v>2524</v>
      </c>
      <c r="GF170" s="431">
        <v>2</v>
      </c>
      <c r="GG170" s="431">
        <v>2</v>
      </c>
    </row>
    <row r="171" spans="1:189" ht="15" hidden="1" customHeight="1" x14ac:dyDescent="0.25">
      <c r="A171" s="66" t="s">
        <v>254</v>
      </c>
      <c r="B171" s="155">
        <v>3</v>
      </c>
      <c r="C171" s="141">
        <f t="shared" si="49"/>
        <v>1469.5300000000002</v>
      </c>
      <c r="D171" s="168">
        <v>1132.9000000000001</v>
      </c>
      <c r="E171" s="168">
        <v>0</v>
      </c>
      <c r="F171" s="234"/>
      <c r="G171" s="235">
        <v>336.63</v>
      </c>
      <c r="H171" s="162">
        <f t="shared" si="46"/>
        <v>2075.7276596329511</v>
      </c>
      <c r="I171" s="117">
        <v>277.5</v>
      </c>
      <c r="J171" s="117">
        <v>61.05</v>
      </c>
      <c r="K171" s="117">
        <v>16.672600707375</v>
      </c>
      <c r="L171" s="117">
        <v>157.861425</v>
      </c>
      <c r="M171" s="117">
        <v>53.77633673439</v>
      </c>
      <c r="N171" s="117">
        <v>566.86036244176501</v>
      </c>
      <c r="O171" s="117">
        <v>61.77</v>
      </c>
      <c r="P171" s="117">
        <v>13.589399999999999</v>
      </c>
      <c r="Q171" s="117">
        <v>2.123473084215</v>
      </c>
      <c r="R171" s="117">
        <v>35.139099899999998</v>
      </c>
      <c r="S171" s="117">
        <v>11.8039089884756</v>
      </c>
      <c r="T171" s="117">
        <v>124.425881972691</v>
      </c>
      <c r="U171" s="117">
        <v>0</v>
      </c>
      <c r="V171" s="117">
        <v>0</v>
      </c>
      <c r="W171" s="117">
        <v>0</v>
      </c>
      <c r="X171" s="117">
        <v>0</v>
      </c>
      <c r="Y171" s="117">
        <v>0</v>
      </c>
      <c r="Z171" s="117">
        <v>195.14</v>
      </c>
      <c r="AA171" s="117">
        <v>0</v>
      </c>
      <c r="AB171" s="117">
        <v>0</v>
      </c>
      <c r="AC171" s="117">
        <v>0</v>
      </c>
      <c r="AD171" s="117">
        <v>0</v>
      </c>
      <c r="AE171" s="117">
        <v>0</v>
      </c>
      <c r="AF171" s="117">
        <v>0</v>
      </c>
      <c r="AG171" s="117">
        <v>0</v>
      </c>
      <c r="AH171" s="117">
        <v>0</v>
      </c>
      <c r="AI171" s="117">
        <v>0</v>
      </c>
      <c r="AJ171" s="117">
        <v>0</v>
      </c>
      <c r="AK171" s="117">
        <v>0</v>
      </c>
      <c r="AL171" s="117">
        <v>0</v>
      </c>
      <c r="AM171" s="117">
        <v>140.65</v>
      </c>
      <c r="AN171" s="117">
        <v>30.943000000000001</v>
      </c>
      <c r="AO171" s="117">
        <v>38.8332153587859</v>
      </c>
      <c r="AP171" s="117">
        <v>80.011565500000003</v>
      </c>
      <c r="AQ171" s="117">
        <v>30.4407838118094</v>
      </c>
      <c r="AR171" s="117">
        <v>320.87856467059498</v>
      </c>
      <c r="AS171" s="117">
        <v>0</v>
      </c>
      <c r="AT171" s="117">
        <v>0</v>
      </c>
      <c r="AU171" s="117">
        <v>0</v>
      </c>
      <c r="AV171" s="117">
        <v>0</v>
      </c>
      <c r="AW171" s="117">
        <v>0</v>
      </c>
      <c r="AX171" s="117">
        <v>73.84</v>
      </c>
      <c r="AY171" s="117">
        <v>373.47</v>
      </c>
      <c r="AZ171" s="117">
        <v>82.163399999999996</v>
      </c>
      <c r="BA171" s="117">
        <v>29.596176520667498</v>
      </c>
      <c r="BB171" s="117">
        <v>212.45587889999999</v>
      </c>
      <c r="BC171" s="117">
        <v>73.124412582640204</v>
      </c>
      <c r="BD171" s="117">
        <f t="shared" si="47"/>
        <v>794.58285054790019</v>
      </c>
      <c r="BE171" s="117">
        <v>0</v>
      </c>
      <c r="BF171" s="117">
        <v>0</v>
      </c>
      <c r="BG171" s="117">
        <v>0</v>
      </c>
      <c r="BH171" s="117">
        <v>0</v>
      </c>
      <c r="BI171" s="117">
        <v>0</v>
      </c>
      <c r="BJ171" s="117">
        <v>0</v>
      </c>
      <c r="BK171" s="117">
        <v>0</v>
      </c>
      <c r="BL171" s="117">
        <v>108.05</v>
      </c>
      <c r="BM171" s="117">
        <v>23.771000000000001</v>
      </c>
      <c r="BN171" s="117">
        <v>2.9527527899999999</v>
      </c>
      <c r="BO171" s="117">
        <v>61.466403499999998</v>
      </c>
      <c r="BP171" s="117">
        <v>20.567930780754899</v>
      </c>
      <c r="BQ171" s="117">
        <v>216.80808707075499</v>
      </c>
      <c r="BR171" s="117">
        <v>492.27413650793909</v>
      </c>
      <c r="BS171" s="117">
        <v>108.30031003174599</v>
      </c>
      <c r="BT171" s="117">
        <v>427.85545730095203</v>
      </c>
      <c r="BU171" s="117">
        <v>221.75</v>
      </c>
      <c r="BV171" s="117">
        <v>280.03998803527003</v>
      </c>
      <c r="BW171" s="117">
        <v>160.38234686751301</v>
      </c>
      <c r="BX171" s="117">
        <v>1690.60223874342</v>
      </c>
      <c r="BY171" s="117">
        <v>302.95510261122598</v>
      </c>
      <c r="BZ171" s="117">
        <v>28.19</v>
      </c>
      <c r="CA171" s="117">
        <v>6.2018000000000004</v>
      </c>
      <c r="CB171" s="117">
        <v>18.2468602228296</v>
      </c>
      <c r="CC171" s="117">
        <v>0</v>
      </c>
      <c r="CD171" s="117">
        <v>16.0364453</v>
      </c>
      <c r="CE171" s="117">
        <v>7.19783780984777</v>
      </c>
      <c r="CF171" s="117">
        <v>75.872943332677394</v>
      </c>
      <c r="CG171" s="117">
        <v>33.81</v>
      </c>
      <c r="CH171" s="117">
        <v>7.4382000000000001</v>
      </c>
      <c r="CI171" s="117">
        <v>47.413180402679998</v>
      </c>
      <c r="CJ171" s="117">
        <v>0</v>
      </c>
      <c r="CK171" s="117">
        <v>19.233494700000001</v>
      </c>
      <c r="CL171" s="117">
        <v>11.308461859511899</v>
      </c>
      <c r="CM171" s="117">
        <v>119.203336962192</v>
      </c>
      <c r="CN171" s="117">
        <v>25.03</v>
      </c>
      <c r="CO171" s="117">
        <v>5.5065999999999997</v>
      </c>
      <c r="CP171" s="117">
        <v>17.645739013964999</v>
      </c>
      <c r="CQ171" s="117">
        <v>0</v>
      </c>
      <c r="CR171" s="117">
        <v>14.238816099999999</v>
      </c>
      <c r="CS171" s="117">
        <v>6.5423612674946696</v>
      </c>
      <c r="CT171" s="117">
        <v>68.963516381459698</v>
      </c>
      <c r="CU171" s="117">
        <v>0</v>
      </c>
      <c r="CV171" s="117">
        <v>0</v>
      </c>
      <c r="CW171" s="117">
        <v>0</v>
      </c>
      <c r="CX171" s="117">
        <v>0</v>
      </c>
      <c r="CY171" s="117">
        <v>0</v>
      </c>
      <c r="CZ171" s="117">
        <v>0</v>
      </c>
      <c r="DA171" s="117">
        <v>0</v>
      </c>
      <c r="DB171" s="117">
        <v>0</v>
      </c>
      <c r="DC171" s="117">
        <v>0</v>
      </c>
      <c r="DD171" s="117">
        <v>0</v>
      </c>
      <c r="DE171" s="117">
        <v>0</v>
      </c>
      <c r="DF171" s="117">
        <v>0</v>
      </c>
      <c r="DG171" s="117">
        <v>0</v>
      </c>
      <c r="DH171" s="117">
        <v>0</v>
      </c>
      <c r="DI171" s="117">
        <v>13.28</v>
      </c>
      <c r="DJ171" s="117">
        <v>2.9216000000000002</v>
      </c>
      <c r="DK171" s="117">
        <v>11.4673343685169</v>
      </c>
      <c r="DL171" s="117">
        <v>0</v>
      </c>
      <c r="DM171" s="117">
        <v>7.5545935999999996</v>
      </c>
      <c r="DN171" s="117">
        <v>3.6917779663802599</v>
      </c>
      <c r="DO171" s="117">
        <v>38.915305934897198</v>
      </c>
      <c r="DP171" s="117">
        <v>0</v>
      </c>
      <c r="DQ171" s="117">
        <v>0</v>
      </c>
      <c r="DR171" s="117">
        <v>0</v>
      </c>
      <c r="DS171" s="117">
        <v>0</v>
      </c>
      <c r="DT171" s="117">
        <v>0</v>
      </c>
      <c r="DU171" s="117">
        <v>0</v>
      </c>
      <c r="DV171" s="117">
        <v>0</v>
      </c>
      <c r="DW171" s="117">
        <v>458.24</v>
      </c>
      <c r="DX171" s="117">
        <v>100.8128</v>
      </c>
      <c r="DY171" s="117">
        <v>36.2740309861667</v>
      </c>
      <c r="DZ171" s="117">
        <v>0</v>
      </c>
      <c r="EA171" s="117">
        <v>260.67898880000001</v>
      </c>
      <c r="EB171" s="117">
        <v>89.717969971788193</v>
      </c>
      <c r="EC171" s="117">
        <v>945.72378975795505</v>
      </c>
      <c r="ED171" s="117">
        <v>473.21</v>
      </c>
      <c r="EE171" s="117">
        <v>104.1062</v>
      </c>
      <c r="EF171" s="117">
        <v>20.784724289675001</v>
      </c>
      <c r="EG171" s="117">
        <v>0</v>
      </c>
      <c r="EH171" s="117">
        <v>269.19497269999999</v>
      </c>
      <c r="EI171" s="117">
        <v>90.901282963487802</v>
      </c>
      <c r="EJ171" s="117">
        <v>958.19717995316296</v>
      </c>
      <c r="EK171" s="117">
        <v>218.45</v>
      </c>
      <c r="EL171" s="117">
        <v>48.058999999999997</v>
      </c>
      <c r="EM171" s="117">
        <v>33.621461413224999</v>
      </c>
      <c r="EN171" s="117">
        <v>0</v>
      </c>
      <c r="EO171" s="117">
        <v>124.26965149999999</v>
      </c>
      <c r="EP171" s="117">
        <v>44.481375834435099</v>
      </c>
      <c r="EQ171" s="117">
        <v>468.88148874766</v>
      </c>
      <c r="ER171" s="117">
        <v>669</v>
      </c>
      <c r="ES171" s="117">
        <v>147.18</v>
      </c>
      <c r="ET171" s="117">
        <v>15.4259358</v>
      </c>
      <c r="EU171" s="117">
        <v>162.6059358</v>
      </c>
      <c r="EV171" s="117">
        <v>17.5947</v>
      </c>
      <c r="EW171" s="117">
        <v>1.8441005070000001</v>
      </c>
      <c r="EX171" s="117">
        <v>19.438800507</v>
      </c>
      <c r="EY171" s="117">
        <v>263.2</v>
      </c>
      <c r="EZ171" s="117">
        <v>27.585992000000001</v>
      </c>
      <c r="FA171" s="117">
        <v>290.79000000000002</v>
      </c>
      <c r="FB171" s="117">
        <v>0</v>
      </c>
      <c r="FC171" s="117">
        <v>0</v>
      </c>
      <c r="FD171" s="117">
        <v>0</v>
      </c>
      <c r="FE171" s="171">
        <v>273.734559375</v>
      </c>
      <c r="FF171" s="194">
        <f t="shared" si="48"/>
        <v>7405.4648421991305</v>
      </c>
      <c r="FG171" s="195">
        <f t="shared" si="50"/>
        <v>0</v>
      </c>
      <c r="FH171" s="196">
        <f t="shared" si="51"/>
        <v>958.19717995316296</v>
      </c>
      <c r="FI171" s="202">
        <f t="shared" si="52"/>
        <v>8886.5578106389567</v>
      </c>
      <c r="FJ171" s="203">
        <f t="shared" si="53"/>
        <v>0</v>
      </c>
      <c r="FK171" s="204">
        <f t="shared" si="54"/>
        <v>1149.8366159437956</v>
      </c>
      <c r="FL171" s="214">
        <v>0.05</v>
      </c>
      <c r="FM171" s="211">
        <f t="shared" si="55"/>
        <v>444.32789053194784</v>
      </c>
      <c r="FN171" s="212">
        <f t="shared" si="56"/>
        <v>0</v>
      </c>
      <c r="FO171" s="213">
        <f t="shared" si="57"/>
        <v>57.491830797189778</v>
      </c>
      <c r="FP171" s="219">
        <f t="shared" si="58"/>
        <v>9330.8857011709042</v>
      </c>
      <c r="FQ171" s="220">
        <f t="shared" si="59"/>
        <v>0</v>
      </c>
      <c r="FR171" s="223">
        <f t="shared" si="60"/>
        <v>1207.3284467409853</v>
      </c>
      <c r="FS171" s="228">
        <f t="shared" si="61"/>
        <v>6.5936941580036228</v>
      </c>
      <c r="FT171" s="229"/>
      <c r="FU171" s="244">
        <f t="shared" si="62"/>
        <v>5.5279968795668806</v>
      </c>
      <c r="FV171" s="245">
        <f t="shared" si="63"/>
        <v>9330.8857011709042</v>
      </c>
      <c r="FW171" s="252">
        <v>5.0750999999999999</v>
      </c>
      <c r="FX171" s="257"/>
      <c r="FY171" s="261">
        <f t="shared" si="64"/>
        <v>1.2992244799124397</v>
      </c>
      <c r="FZ171" s="253"/>
      <c r="GA171" s="92"/>
      <c r="GB171" s="68" t="s">
        <v>1095</v>
      </c>
      <c r="GC171" s="85" t="s">
        <v>2362</v>
      </c>
      <c r="GD171" s="85" t="str">
        <f t="shared" si="65"/>
        <v>№2/22 від 20.02.2019</v>
      </c>
      <c r="GE171" s="85" t="s">
        <v>2525</v>
      </c>
      <c r="GF171" s="431">
        <v>3</v>
      </c>
      <c r="GG171" s="431">
        <v>2</v>
      </c>
    </row>
    <row r="172" spans="1:189" ht="15" hidden="1" customHeight="1" x14ac:dyDescent="0.25">
      <c r="A172" s="66" t="s">
        <v>255</v>
      </c>
      <c r="B172" s="155">
        <v>3</v>
      </c>
      <c r="C172" s="141">
        <f t="shared" si="49"/>
        <v>847.5</v>
      </c>
      <c r="D172" s="168">
        <v>783.2</v>
      </c>
      <c r="E172" s="168">
        <v>0</v>
      </c>
      <c r="F172" s="234"/>
      <c r="G172" s="235">
        <v>64.3</v>
      </c>
      <c r="H172" s="162">
        <f t="shared" si="46"/>
        <v>1237.2771530037221</v>
      </c>
      <c r="I172" s="117">
        <v>168.7</v>
      </c>
      <c r="J172" s="117">
        <v>37.113999999999997</v>
      </c>
      <c r="K172" s="117">
        <v>9.8274291523641697</v>
      </c>
      <c r="L172" s="117">
        <v>95.968368999999996</v>
      </c>
      <c r="M172" s="117">
        <v>32.659822944349301</v>
      </c>
      <c r="N172" s="117">
        <v>344.26962109671302</v>
      </c>
      <c r="O172" s="117">
        <v>41.68</v>
      </c>
      <c r="P172" s="117">
        <v>9.1696000000000009</v>
      </c>
      <c r="Q172" s="117">
        <v>1.4328915696375</v>
      </c>
      <c r="R172" s="117">
        <v>23.710501600000001</v>
      </c>
      <c r="S172" s="117">
        <v>7.96482561410971</v>
      </c>
      <c r="T172" s="117">
        <v>83.9578187837472</v>
      </c>
      <c r="U172" s="117">
        <v>0</v>
      </c>
      <c r="V172" s="117">
        <v>0</v>
      </c>
      <c r="W172" s="117">
        <v>0</v>
      </c>
      <c r="X172" s="117">
        <v>0</v>
      </c>
      <c r="Y172" s="117">
        <v>0</v>
      </c>
      <c r="Z172" s="117">
        <v>106.01</v>
      </c>
      <c r="AA172" s="117">
        <v>0</v>
      </c>
      <c r="AB172" s="117">
        <v>0</v>
      </c>
      <c r="AC172" s="117">
        <v>0</v>
      </c>
      <c r="AD172" s="117">
        <v>0</v>
      </c>
      <c r="AE172" s="117">
        <v>0</v>
      </c>
      <c r="AF172" s="117">
        <v>0</v>
      </c>
      <c r="AG172" s="117">
        <v>0</v>
      </c>
      <c r="AH172" s="117">
        <v>0</v>
      </c>
      <c r="AI172" s="117">
        <v>0</v>
      </c>
      <c r="AJ172" s="117">
        <v>0</v>
      </c>
      <c r="AK172" s="117">
        <v>0</v>
      </c>
      <c r="AL172" s="117">
        <v>0</v>
      </c>
      <c r="AM172" s="117">
        <v>74.06</v>
      </c>
      <c r="AN172" s="117">
        <v>16.293199999999999</v>
      </c>
      <c r="AO172" s="117">
        <v>29.645397057032699</v>
      </c>
      <c r="AP172" s="117">
        <v>42.130512199999998</v>
      </c>
      <c r="AQ172" s="117">
        <v>16.992751941229599</v>
      </c>
      <c r="AR172" s="117">
        <v>179.121861198262</v>
      </c>
      <c r="AS172" s="117">
        <v>0</v>
      </c>
      <c r="AT172" s="117">
        <v>0</v>
      </c>
      <c r="AU172" s="117">
        <v>0</v>
      </c>
      <c r="AV172" s="117">
        <v>0</v>
      </c>
      <c r="AW172" s="117">
        <v>0</v>
      </c>
      <c r="AX172" s="117">
        <v>65.67</v>
      </c>
      <c r="AY172" s="117">
        <v>215.38</v>
      </c>
      <c r="AZ172" s="117">
        <v>47.383600000000001</v>
      </c>
      <c r="BA172" s="117">
        <v>19.797230752084602</v>
      </c>
      <c r="BB172" s="117">
        <v>122.5232206</v>
      </c>
      <c r="BC172" s="117">
        <v>42.456859422211998</v>
      </c>
      <c r="BD172" s="117">
        <f t="shared" si="47"/>
        <v>458.24785192500002</v>
      </c>
      <c r="BE172" s="117">
        <v>0</v>
      </c>
      <c r="BF172" s="117">
        <v>0</v>
      </c>
      <c r="BG172" s="117">
        <v>0</v>
      </c>
      <c r="BH172" s="117">
        <v>0</v>
      </c>
      <c r="BI172" s="117">
        <v>0</v>
      </c>
      <c r="BJ172" s="117">
        <v>0</v>
      </c>
      <c r="BK172" s="117">
        <v>0</v>
      </c>
      <c r="BL172" s="117">
        <v>58.7</v>
      </c>
      <c r="BM172" s="117">
        <v>12.914</v>
      </c>
      <c r="BN172" s="117">
        <v>1.5730873058333299</v>
      </c>
      <c r="BO172" s="117">
        <v>33.392668999999998</v>
      </c>
      <c r="BP172" s="117">
        <v>11.170624258414399</v>
      </c>
      <c r="BQ172" s="117">
        <v>117.750380564247</v>
      </c>
      <c r="BR172" s="117">
        <v>320.68355476190442</v>
      </c>
      <c r="BS172" s="117">
        <v>70.550382047618996</v>
      </c>
      <c r="BT172" s="117">
        <v>276.09586164851203</v>
      </c>
      <c r="BU172" s="117">
        <v>0</v>
      </c>
      <c r="BV172" s="117">
        <v>182.42725379740401</v>
      </c>
      <c r="BW172" s="117">
        <v>89.063036646892598</v>
      </c>
      <c r="BX172" s="117">
        <v>938.82008890233203</v>
      </c>
      <c r="BY172" s="117">
        <v>188.222270963521</v>
      </c>
      <c r="BZ172" s="117">
        <v>17.809999999999999</v>
      </c>
      <c r="CA172" s="117">
        <v>3.9182000000000001</v>
      </c>
      <c r="CB172" s="117">
        <v>12.247399691190299</v>
      </c>
      <c r="CC172" s="117">
        <v>0</v>
      </c>
      <c r="CD172" s="117">
        <v>10.1315747</v>
      </c>
      <c r="CE172" s="117">
        <v>4.6228729479406496</v>
      </c>
      <c r="CF172" s="117">
        <v>48.730047339130898</v>
      </c>
      <c r="CG172" s="117">
        <v>22.81</v>
      </c>
      <c r="CH172" s="117">
        <v>5.0182000000000002</v>
      </c>
      <c r="CI172" s="117">
        <v>31.993420756304999</v>
      </c>
      <c r="CJ172" s="117">
        <v>0</v>
      </c>
      <c r="CK172" s="117">
        <v>12.9759247</v>
      </c>
      <c r="CL172" s="117">
        <v>7.6299107392753296</v>
      </c>
      <c r="CM172" s="117">
        <v>80.427456195580305</v>
      </c>
      <c r="CN172" s="117">
        <v>14.01</v>
      </c>
      <c r="CO172" s="117">
        <v>3.0821999999999998</v>
      </c>
      <c r="CP172" s="117">
        <v>11.6613722060683</v>
      </c>
      <c r="CQ172" s="117">
        <v>0</v>
      </c>
      <c r="CR172" s="117">
        <v>7.9698687000000001</v>
      </c>
      <c r="CS172" s="117">
        <v>3.8489838413650199</v>
      </c>
      <c r="CT172" s="117">
        <v>40.572424747433303</v>
      </c>
      <c r="CU172" s="117">
        <v>0</v>
      </c>
      <c r="CV172" s="117">
        <v>0</v>
      </c>
      <c r="CW172" s="117">
        <v>0</v>
      </c>
      <c r="CX172" s="117">
        <v>0</v>
      </c>
      <c r="CY172" s="117">
        <v>0</v>
      </c>
      <c r="CZ172" s="117">
        <v>0</v>
      </c>
      <c r="DA172" s="117">
        <v>0</v>
      </c>
      <c r="DB172" s="117">
        <v>0</v>
      </c>
      <c r="DC172" s="117">
        <v>0</v>
      </c>
      <c r="DD172" s="117">
        <v>0</v>
      </c>
      <c r="DE172" s="117">
        <v>0</v>
      </c>
      <c r="DF172" s="117">
        <v>0</v>
      </c>
      <c r="DG172" s="117">
        <v>0</v>
      </c>
      <c r="DH172" s="117">
        <v>0</v>
      </c>
      <c r="DI172" s="117">
        <v>6.34</v>
      </c>
      <c r="DJ172" s="117">
        <v>1.3948</v>
      </c>
      <c r="DK172" s="117">
        <v>5.3965939801221099</v>
      </c>
      <c r="DL172" s="117">
        <v>0</v>
      </c>
      <c r="DM172" s="117">
        <v>3.6066357999999998</v>
      </c>
      <c r="DN172" s="117">
        <v>1.7543129012545999</v>
      </c>
      <c r="DO172" s="117">
        <v>18.492342681376702</v>
      </c>
      <c r="DP172" s="117">
        <v>0</v>
      </c>
      <c r="DQ172" s="117">
        <v>0</v>
      </c>
      <c r="DR172" s="117">
        <v>0</v>
      </c>
      <c r="DS172" s="117">
        <v>0</v>
      </c>
      <c r="DT172" s="117">
        <v>0</v>
      </c>
      <c r="DU172" s="117">
        <v>0</v>
      </c>
      <c r="DV172" s="117">
        <v>0</v>
      </c>
      <c r="DW172" s="117">
        <v>458.32</v>
      </c>
      <c r="DX172" s="117">
        <v>100.8304</v>
      </c>
      <c r="DY172" s="117">
        <v>38.600172881124998</v>
      </c>
      <c r="DZ172" s="117">
        <v>0</v>
      </c>
      <c r="EA172" s="117">
        <v>260.72449840000002</v>
      </c>
      <c r="EB172" s="117">
        <v>89.976772220974695</v>
      </c>
      <c r="EC172" s="117">
        <v>948.45184350210002</v>
      </c>
      <c r="ED172" s="117">
        <v>222.75</v>
      </c>
      <c r="EE172" s="117">
        <v>49.005000000000003</v>
      </c>
      <c r="EF172" s="117">
        <v>9.7090249861249998</v>
      </c>
      <c r="EG172" s="117">
        <v>0</v>
      </c>
      <c r="EH172" s="117">
        <v>126.71579250000001</v>
      </c>
      <c r="EI172" s="117">
        <v>42.781326670720802</v>
      </c>
      <c r="EJ172" s="117">
        <v>450.96114415684599</v>
      </c>
      <c r="EK172" s="117">
        <v>138.93</v>
      </c>
      <c r="EL172" s="117">
        <v>30.564599999999999</v>
      </c>
      <c r="EM172" s="117">
        <v>18.089217202450001</v>
      </c>
      <c r="EN172" s="117">
        <v>0</v>
      </c>
      <c r="EO172" s="117">
        <v>79.033109100000004</v>
      </c>
      <c r="EP172" s="117">
        <v>27.944120045759799</v>
      </c>
      <c r="EQ172" s="117">
        <v>294.56104634821003</v>
      </c>
      <c r="ER172" s="117">
        <v>278</v>
      </c>
      <c r="ES172" s="117">
        <v>61.16</v>
      </c>
      <c r="ET172" s="117">
        <v>6.4101796000000002</v>
      </c>
      <c r="EU172" s="117">
        <v>67.570179600000003</v>
      </c>
      <c r="EV172" s="117">
        <v>7.3113999999999999</v>
      </c>
      <c r="EW172" s="117">
        <v>0.76630783400000002</v>
      </c>
      <c r="EX172" s="117">
        <v>8.0777078339999999</v>
      </c>
      <c r="EY172" s="117">
        <v>138.6</v>
      </c>
      <c r="EZ172" s="117">
        <v>14.526666000000001</v>
      </c>
      <c r="FA172" s="117">
        <v>153.13</v>
      </c>
      <c r="FB172" s="117">
        <v>0</v>
      </c>
      <c r="FC172" s="117">
        <v>0</v>
      </c>
      <c r="FD172" s="117">
        <v>0</v>
      </c>
      <c r="FE172" s="171">
        <v>362.87177395833334</v>
      </c>
      <c r="FF172" s="194">
        <f t="shared" si="48"/>
        <v>4767.6935888333119</v>
      </c>
      <c r="FG172" s="195">
        <f t="shared" si="50"/>
        <v>0</v>
      </c>
      <c r="FH172" s="196">
        <f t="shared" si="51"/>
        <v>450.96114415684599</v>
      </c>
      <c r="FI172" s="202">
        <f t="shared" si="52"/>
        <v>5721.2323065999744</v>
      </c>
      <c r="FJ172" s="203">
        <f t="shared" si="53"/>
        <v>0</v>
      </c>
      <c r="FK172" s="204">
        <f t="shared" si="54"/>
        <v>541.15337298821521</v>
      </c>
      <c r="FL172" s="214">
        <v>0.05</v>
      </c>
      <c r="FM172" s="211">
        <f t="shared" si="55"/>
        <v>286.06161532999874</v>
      </c>
      <c r="FN172" s="212">
        <f t="shared" si="56"/>
        <v>0</v>
      </c>
      <c r="FO172" s="213">
        <f t="shared" si="57"/>
        <v>27.057668649410761</v>
      </c>
      <c r="FP172" s="219">
        <f t="shared" si="58"/>
        <v>6007.2939219299733</v>
      </c>
      <c r="FQ172" s="220">
        <f t="shared" si="59"/>
        <v>0</v>
      </c>
      <c r="FR172" s="223">
        <f t="shared" si="60"/>
        <v>568.21104163762595</v>
      </c>
      <c r="FS172" s="228">
        <f t="shared" si="61"/>
        <v>7.1432961959751449</v>
      </c>
      <c r="FT172" s="229"/>
      <c r="FU172" s="244">
        <f t="shared" si="62"/>
        <v>6.4177969088995246</v>
      </c>
      <c r="FV172" s="245">
        <f t="shared" si="63"/>
        <v>6007.2939219299733</v>
      </c>
      <c r="FW172" s="252">
        <v>4.9598000000000004</v>
      </c>
      <c r="FX172" s="257"/>
      <c r="FY172" s="261">
        <f t="shared" si="64"/>
        <v>1.4402387588159087</v>
      </c>
      <c r="FZ172" s="253"/>
      <c r="GA172" s="92"/>
      <c r="GB172" s="68" t="s">
        <v>1139</v>
      </c>
      <c r="GC172" s="85" t="s">
        <v>2362</v>
      </c>
      <c r="GD172" s="85" t="str">
        <f t="shared" si="65"/>
        <v>№2/66 від 20.02.2019</v>
      </c>
      <c r="GE172" s="85" t="s">
        <v>2526</v>
      </c>
      <c r="GF172" s="431">
        <v>2</v>
      </c>
      <c r="GG172" s="431">
        <v>2</v>
      </c>
    </row>
    <row r="173" spans="1:189" ht="15" hidden="1" customHeight="1" x14ac:dyDescent="0.25">
      <c r="A173" s="66" t="s">
        <v>256</v>
      </c>
      <c r="B173" s="155">
        <v>3</v>
      </c>
      <c r="C173" s="141">
        <f t="shared" si="49"/>
        <v>1108</v>
      </c>
      <c r="D173" s="168">
        <v>1053.5</v>
      </c>
      <c r="E173" s="168">
        <v>0</v>
      </c>
      <c r="F173" s="234"/>
      <c r="G173" s="235">
        <v>54.5</v>
      </c>
      <c r="H173" s="162">
        <f t="shared" si="46"/>
        <v>1496.2177109336071</v>
      </c>
      <c r="I173" s="117">
        <v>217.12</v>
      </c>
      <c r="J173" s="117">
        <v>47.766399999999997</v>
      </c>
      <c r="K173" s="117">
        <v>12.1238638883883</v>
      </c>
      <c r="L173" s="117">
        <v>123.5130544</v>
      </c>
      <c r="M173" s="117">
        <v>41.978848989805897</v>
      </c>
      <c r="N173" s="117">
        <v>442.50216727819401</v>
      </c>
      <c r="O173" s="117">
        <v>51.01</v>
      </c>
      <c r="P173" s="117">
        <v>11.222200000000001</v>
      </c>
      <c r="Q173" s="117">
        <v>1.7534912057250001</v>
      </c>
      <c r="R173" s="117">
        <v>29.018058700000001</v>
      </c>
      <c r="S173" s="117">
        <v>9.7477230276190401</v>
      </c>
      <c r="T173" s="117">
        <v>102.751472933344</v>
      </c>
      <c r="U173" s="117">
        <v>0</v>
      </c>
      <c r="V173" s="117">
        <v>0</v>
      </c>
      <c r="W173" s="117">
        <v>0</v>
      </c>
      <c r="X173" s="117">
        <v>0</v>
      </c>
      <c r="Y173" s="117">
        <v>0</v>
      </c>
      <c r="Z173" s="117">
        <v>124.56</v>
      </c>
      <c r="AA173" s="117">
        <v>0</v>
      </c>
      <c r="AB173" s="117">
        <v>0</v>
      </c>
      <c r="AC173" s="117">
        <v>0</v>
      </c>
      <c r="AD173" s="117">
        <v>0</v>
      </c>
      <c r="AE173" s="117">
        <v>0</v>
      </c>
      <c r="AF173" s="117">
        <v>0</v>
      </c>
      <c r="AG173" s="117">
        <v>0</v>
      </c>
      <c r="AH173" s="117">
        <v>0</v>
      </c>
      <c r="AI173" s="117">
        <v>0</v>
      </c>
      <c r="AJ173" s="117">
        <v>0</v>
      </c>
      <c r="AK173" s="117">
        <v>0</v>
      </c>
      <c r="AL173" s="117">
        <v>0</v>
      </c>
      <c r="AM173" s="117">
        <v>65.290000000000006</v>
      </c>
      <c r="AN173" s="117">
        <v>14.363799999999999</v>
      </c>
      <c r="AO173" s="117">
        <v>29.4854447839957</v>
      </c>
      <c r="AP173" s="117">
        <v>37.141522299999998</v>
      </c>
      <c r="AQ173" s="117">
        <v>15.331687198073601</v>
      </c>
      <c r="AR173" s="117">
        <v>161.612454282069</v>
      </c>
      <c r="AS173" s="117">
        <v>0</v>
      </c>
      <c r="AT173" s="117">
        <v>0</v>
      </c>
      <c r="AU173" s="117">
        <v>0</v>
      </c>
      <c r="AV173" s="117">
        <v>0</v>
      </c>
      <c r="AW173" s="117">
        <v>0</v>
      </c>
      <c r="AX173" s="117">
        <v>65.69</v>
      </c>
      <c r="AY173" s="117">
        <v>281.58999999999997</v>
      </c>
      <c r="AZ173" s="117">
        <v>61.949800000000003</v>
      </c>
      <c r="BA173" s="117">
        <v>26.5037098775544</v>
      </c>
      <c r="BB173" s="117">
        <v>160.18810329999999</v>
      </c>
      <c r="BC173" s="117">
        <v>55.573575377139399</v>
      </c>
      <c r="BD173" s="117">
        <f t="shared" si="47"/>
        <v>599.10161644000004</v>
      </c>
      <c r="BE173" s="117">
        <v>0</v>
      </c>
      <c r="BF173" s="117">
        <v>0</v>
      </c>
      <c r="BG173" s="117">
        <v>0</v>
      </c>
      <c r="BH173" s="117">
        <v>0</v>
      </c>
      <c r="BI173" s="117">
        <v>0</v>
      </c>
      <c r="BJ173" s="117">
        <v>0</v>
      </c>
      <c r="BK173" s="117">
        <v>0</v>
      </c>
      <c r="BL173" s="117">
        <v>82.91</v>
      </c>
      <c r="BM173" s="117">
        <v>18.240200000000002</v>
      </c>
      <c r="BN173" s="117">
        <v>2.1945329033333301</v>
      </c>
      <c r="BO173" s="117">
        <v>47.165011700000001</v>
      </c>
      <c r="BP173" s="117">
        <v>15.774926331875299</v>
      </c>
      <c r="BQ173" s="117">
        <v>166.284670935208</v>
      </c>
      <c r="BR173" s="117">
        <v>334.07486666666625</v>
      </c>
      <c r="BS173" s="117">
        <v>73.496470666666696</v>
      </c>
      <c r="BT173" s="117">
        <v>302.84709008416701</v>
      </c>
      <c r="BU173" s="117">
        <v>0</v>
      </c>
      <c r="BV173" s="117">
        <v>190.045169400666</v>
      </c>
      <c r="BW173" s="117">
        <v>94.377589582512002</v>
      </c>
      <c r="BX173" s="117">
        <v>994.841186400678</v>
      </c>
      <c r="BY173" s="117">
        <v>234.12962481328799</v>
      </c>
      <c r="BZ173" s="117">
        <v>21.72</v>
      </c>
      <c r="CA173" s="117">
        <v>4.7784000000000004</v>
      </c>
      <c r="CB173" s="117">
        <v>14.6886047702271</v>
      </c>
      <c r="CC173" s="117">
        <v>0</v>
      </c>
      <c r="CD173" s="117">
        <v>12.3558564</v>
      </c>
      <c r="CE173" s="117">
        <v>5.6118272792515</v>
      </c>
      <c r="CF173" s="117">
        <v>59.154688449478598</v>
      </c>
      <c r="CG173" s="117">
        <v>27.92</v>
      </c>
      <c r="CH173" s="117">
        <v>6.1424000000000003</v>
      </c>
      <c r="CI173" s="117">
        <v>39.152613208289999</v>
      </c>
      <c r="CJ173" s="117">
        <v>0</v>
      </c>
      <c r="CK173" s="117">
        <v>15.882850400000001</v>
      </c>
      <c r="CL173" s="117">
        <v>9.3383470847848695</v>
      </c>
      <c r="CM173" s="117">
        <v>98.436210693074898</v>
      </c>
      <c r="CN173" s="117">
        <v>24.42</v>
      </c>
      <c r="CO173" s="117">
        <v>5.3723999999999998</v>
      </c>
      <c r="CP173" s="117">
        <v>11.2697664204</v>
      </c>
      <c r="CQ173" s="117">
        <v>0</v>
      </c>
      <c r="CR173" s="117">
        <v>13.891805400000001</v>
      </c>
      <c r="CS173" s="117">
        <v>5.7597257864961202</v>
      </c>
      <c r="CT173" s="117">
        <v>60.713697606896098</v>
      </c>
      <c r="CU173" s="117">
        <v>0</v>
      </c>
      <c r="CV173" s="117">
        <v>0</v>
      </c>
      <c r="CW173" s="117">
        <v>0</v>
      </c>
      <c r="CX173" s="117">
        <v>0</v>
      </c>
      <c r="CY173" s="117">
        <v>0</v>
      </c>
      <c r="CZ173" s="117">
        <v>0</v>
      </c>
      <c r="DA173" s="117">
        <v>0</v>
      </c>
      <c r="DB173" s="117">
        <v>0</v>
      </c>
      <c r="DC173" s="117">
        <v>0</v>
      </c>
      <c r="DD173" s="117">
        <v>0</v>
      </c>
      <c r="DE173" s="117">
        <v>0</v>
      </c>
      <c r="DF173" s="117">
        <v>0</v>
      </c>
      <c r="DG173" s="117">
        <v>0</v>
      </c>
      <c r="DH173" s="117">
        <v>0</v>
      </c>
      <c r="DI173" s="117">
        <v>5.44</v>
      </c>
      <c r="DJ173" s="117">
        <v>1.1968000000000001</v>
      </c>
      <c r="DK173" s="117">
        <v>4.5923024736110802</v>
      </c>
      <c r="DL173" s="117">
        <v>0</v>
      </c>
      <c r="DM173" s="117">
        <v>3.0946528</v>
      </c>
      <c r="DN173" s="117">
        <v>1.5012727902271801</v>
      </c>
      <c r="DO173" s="117">
        <v>15.8250280638383</v>
      </c>
      <c r="DP173" s="117">
        <v>0</v>
      </c>
      <c r="DQ173" s="117">
        <v>0</v>
      </c>
      <c r="DR173" s="117">
        <v>0</v>
      </c>
      <c r="DS173" s="117">
        <v>0</v>
      </c>
      <c r="DT173" s="117">
        <v>0</v>
      </c>
      <c r="DU173" s="117">
        <v>0</v>
      </c>
      <c r="DV173" s="117">
        <v>0</v>
      </c>
      <c r="DW173" s="117">
        <v>650.34</v>
      </c>
      <c r="DX173" s="117">
        <v>143.07480000000001</v>
      </c>
      <c r="DY173" s="117">
        <v>52.127673461533298</v>
      </c>
      <c r="DZ173" s="117">
        <v>0</v>
      </c>
      <c r="EA173" s="117">
        <v>369.9589158</v>
      </c>
      <c r="EB173" s="117">
        <v>127.39670060850101</v>
      </c>
      <c r="EC173" s="117">
        <v>1342.8980898700299</v>
      </c>
      <c r="ED173" s="117">
        <v>256.87</v>
      </c>
      <c r="EE173" s="117">
        <v>56.511400000000002</v>
      </c>
      <c r="EF173" s="117">
        <v>10.43909593645</v>
      </c>
      <c r="EG173" s="117">
        <v>0</v>
      </c>
      <c r="EH173" s="117">
        <v>146.12563689999999</v>
      </c>
      <c r="EI173" s="117">
        <v>49.255054182588303</v>
      </c>
      <c r="EJ173" s="117">
        <v>519.201187019038</v>
      </c>
      <c r="EK173" s="117">
        <v>189.21</v>
      </c>
      <c r="EL173" s="117">
        <v>41.626199999999997</v>
      </c>
      <c r="EM173" s="117">
        <v>30.057617426175</v>
      </c>
      <c r="EN173" s="117">
        <v>0</v>
      </c>
      <c r="EO173" s="117">
        <v>107.6358927</v>
      </c>
      <c r="EP173" s="117">
        <v>38.6255989183244</v>
      </c>
      <c r="EQ173" s="117">
        <v>407.15530904449901</v>
      </c>
      <c r="ER173" s="117">
        <v>88</v>
      </c>
      <c r="ES173" s="117">
        <v>19.36</v>
      </c>
      <c r="ET173" s="117">
        <v>2.0291215999999999</v>
      </c>
      <c r="EU173" s="117">
        <v>21.389121599999999</v>
      </c>
      <c r="EV173" s="117">
        <v>2.3144</v>
      </c>
      <c r="EW173" s="117">
        <v>0.24257226400000001</v>
      </c>
      <c r="EX173" s="117">
        <v>2.5569722640000001</v>
      </c>
      <c r="EY173" s="117">
        <v>152.6</v>
      </c>
      <c r="EZ173" s="117">
        <v>15.994006000000001</v>
      </c>
      <c r="FA173" s="117">
        <v>168.59</v>
      </c>
      <c r="FB173" s="117">
        <v>0</v>
      </c>
      <c r="FC173" s="117">
        <v>0</v>
      </c>
      <c r="FD173" s="117">
        <v>0</v>
      </c>
      <c r="FE173" s="171">
        <v>386.06462395833336</v>
      </c>
      <c r="FF173" s="194">
        <f t="shared" si="48"/>
        <v>5739.3284968386815</v>
      </c>
      <c r="FG173" s="195">
        <f t="shared" si="50"/>
        <v>0</v>
      </c>
      <c r="FH173" s="196">
        <f t="shared" si="51"/>
        <v>519.201187019038</v>
      </c>
      <c r="FI173" s="202">
        <f t="shared" si="52"/>
        <v>6887.1941962064175</v>
      </c>
      <c r="FJ173" s="203">
        <f t="shared" si="53"/>
        <v>0</v>
      </c>
      <c r="FK173" s="204">
        <f t="shared" si="54"/>
        <v>623.04142442284558</v>
      </c>
      <c r="FL173" s="214">
        <v>0.05</v>
      </c>
      <c r="FM173" s="211">
        <f t="shared" si="55"/>
        <v>344.35970981032091</v>
      </c>
      <c r="FN173" s="212">
        <f t="shared" si="56"/>
        <v>0</v>
      </c>
      <c r="FO173" s="213">
        <f t="shared" si="57"/>
        <v>31.152071221142279</v>
      </c>
      <c r="FP173" s="219">
        <f t="shared" si="58"/>
        <v>7231.5539060167384</v>
      </c>
      <c r="FQ173" s="220">
        <f t="shared" si="59"/>
        <v>0</v>
      </c>
      <c r="FR173" s="223">
        <f t="shared" si="60"/>
        <v>654.19349564398783</v>
      </c>
      <c r="FS173" s="228">
        <f t="shared" si="61"/>
        <v>6.5572173770954576</v>
      </c>
      <c r="FT173" s="229"/>
      <c r="FU173" s="244">
        <f t="shared" si="62"/>
        <v>5.9362458577371395</v>
      </c>
      <c r="FV173" s="245">
        <f t="shared" si="63"/>
        <v>7231.5539060167384</v>
      </c>
      <c r="FW173" s="252">
        <v>4.5708000000000002</v>
      </c>
      <c r="FX173" s="257"/>
      <c r="FY173" s="261">
        <f t="shared" si="64"/>
        <v>1.4345885571662416</v>
      </c>
      <c r="FZ173" s="253"/>
      <c r="GA173" s="92"/>
      <c r="GB173" s="68" t="s">
        <v>1194</v>
      </c>
      <c r="GC173" s="85" t="s">
        <v>2362</v>
      </c>
      <c r="GD173" s="85" t="str">
        <f t="shared" si="65"/>
        <v>№2/127 від 20.02.2019</v>
      </c>
      <c r="GE173" s="85" t="s">
        <v>2527</v>
      </c>
      <c r="GF173" s="431">
        <v>2</v>
      </c>
      <c r="GG173" s="431">
        <v>2</v>
      </c>
    </row>
    <row r="174" spans="1:189" ht="15" hidden="1" customHeight="1" x14ac:dyDescent="0.25">
      <c r="A174" s="66" t="s">
        <v>257</v>
      </c>
      <c r="B174" s="155">
        <v>3</v>
      </c>
      <c r="C174" s="141">
        <f t="shared" si="49"/>
        <v>601.4</v>
      </c>
      <c r="D174" s="168">
        <v>601.4</v>
      </c>
      <c r="E174" s="168">
        <v>0</v>
      </c>
      <c r="F174" s="234"/>
      <c r="G174" s="235">
        <v>0</v>
      </c>
      <c r="H174" s="162">
        <f t="shared" si="46"/>
        <v>806.33023974744651</v>
      </c>
      <c r="I174" s="117">
        <v>114.17</v>
      </c>
      <c r="J174" s="117">
        <v>25.1174</v>
      </c>
      <c r="K174" s="117">
        <v>7.3695617660849999</v>
      </c>
      <c r="L174" s="117">
        <v>64.947887899999998</v>
      </c>
      <c r="M174" s="117">
        <v>22.1783042935024</v>
      </c>
      <c r="N174" s="117">
        <v>233.783153959587</v>
      </c>
      <c r="O174" s="117">
        <v>19.27</v>
      </c>
      <c r="P174" s="117">
        <v>4.2393999999999998</v>
      </c>
      <c r="Q174" s="117">
        <v>0.66238927671000003</v>
      </c>
      <c r="R174" s="117">
        <v>10.962124899999999</v>
      </c>
      <c r="S174" s="117">
        <v>3.6823855448609799</v>
      </c>
      <c r="T174" s="117">
        <v>38.816299721570999</v>
      </c>
      <c r="U174" s="117">
        <v>0</v>
      </c>
      <c r="V174" s="117">
        <v>0</v>
      </c>
      <c r="W174" s="117">
        <v>0</v>
      </c>
      <c r="X174" s="117">
        <v>0</v>
      </c>
      <c r="Y174" s="117">
        <v>0</v>
      </c>
      <c r="Z174" s="117">
        <v>83.74</v>
      </c>
      <c r="AA174" s="117">
        <v>0</v>
      </c>
      <c r="AB174" s="117">
        <v>0</v>
      </c>
      <c r="AC174" s="117">
        <v>0</v>
      </c>
      <c r="AD174" s="117">
        <v>0</v>
      </c>
      <c r="AE174" s="117">
        <v>0</v>
      </c>
      <c r="AF174" s="117">
        <v>0</v>
      </c>
      <c r="AG174" s="117">
        <v>0</v>
      </c>
      <c r="AH174" s="117">
        <v>0</v>
      </c>
      <c r="AI174" s="117">
        <v>0</v>
      </c>
      <c r="AJ174" s="117">
        <v>0</v>
      </c>
      <c r="AK174" s="117">
        <v>0</v>
      </c>
      <c r="AL174" s="117">
        <v>0</v>
      </c>
      <c r="AM174" s="117">
        <v>35.85</v>
      </c>
      <c r="AN174" s="117">
        <v>7.8869999999999996</v>
      </c>
      <c r="AO174" s="117">
        <v>25.6586942142029</v>
      </c>
      <c r="AP174" s="117">
        <v>20.3939895</v>
      </c>
      <c r="AQ174" s="117">
        <v>9.4108567500856104</v>
      </c>
      <c r="AR174" s="117">
        <v>99.200540464288494</v>
      </c>
      <c r="AS174" s="117">
        <v>0</v>
      </c>
      <c r="AT174" s="117">
        <v>0</v>
      </c>
      <c r="AU174" s="117">
        <v>0</v>
      </c>
      <c r="AV174" s="117">
        <v>0</v>
      </c>
      <c r="AW174" s="117">
        <v>0</v>
      </c>
      <c r="AX174" s="117">
        <v>25.61</v>
      </c>
      <c r="AY174" s="117">
        <v>152.84</v>
      </c>
      <c r="AZ174" s="117">
        <v>33.6248</v>
      </c>
      <c r="BA174" s="117">
        <v>15.007354298917599</v>
      </c>
      <c r="BB174" s="117">
        <v>86.946090799999993</v>
      </c>
      <c r="BC174" s="117">
        <v>30.229116268817599</v>
      </c>
      <c r="BD174" s="117">
        <f t="shared" si="47"/>
        <v>325.18024560200001</v>
      </c>
      <c r="BE174" s="117">
        <v>0</v>
      </c>
      <c r="BF174" s="117">
        <v>0</v>
      </c>
      <c r="BG174" s="117">
        <v>0</v>
      </c>
      <c r="BH174" s="117">
        <v>0</v>
      </c>
      <c r="BI174" s="117">
        <v>0</v>
      </c>
      <c r="BJ174" s="117">
        <v>0</v>
      </c>
      <c r="BK174" s="117">
        <v>0</v>
      </c>
      <c r="BL174" s="117">
        <v>41.39</v>
      </c>
      <c r="BM174" s="117">
        <v>9.1058000000000003</v>
      </c>
      <c r="BN174" s="117">
        <v>1.09570299583333</v>
      </c>
      <c r="BO174" s="117">
        <v>23.545529299999998</v>
      </c>
      <c r="BP174" s="117">
        <v>7.8751123549262898</v>
      </c>
      <c r="BQ174" s="117">
        <v>83.012144650759595</v>
      </c>
      <c r="BR174" s="117">
        <v>202.03480634920535</v>
      </c>
      <c r="BS174" s="117">
        <v>44.447657396825399</v>
      </c>
      <c r="BT174" s="117">
        <v>188.646267299405</v>
      </c>
      <c r="BU174" s="117">
        <v>90.71</v>
      </c>
      <c r="BV174" s="117">
        <v>114.93154028787301</v>
      </c>
      <c r="BW174" s="117">
        <v>67.159132138444207</v>
      </c>
      <c r="BX174" s="117">
        <v>707.92940347175295</v>
      </c>
      <c r="BY174" s="117">
        <v>109.639634082629</v>
      </c>
      <c r="BZ174" s="117">
        <v>12.48</v>
      </c>
      <c r="CA174" s="117">
        <v>2.7456</v>
      </c>
      <c r="CB174" s="117">
        <v>8.7933614716773292</v>
      </c>
      <c r="CC174" s="117">
        <v>0</v>
      </c>
      <c r="CD174" s="117">
        <v>7.0994976000000003</v>
      </c>
      <c r="CE174" s="117">
        <v>3.2615256953024998</v>
      </c>
      <c r="CF174" s="117">
        <v>34.379984766979803</v>
      </c>
      <c r="CG174" s="117">
        <v>10.55</v>
      </c>
      <c r="CH174" s="117">
        <v>2.3210000000000002</v>
      </c>
      <c r="CI174" s="117">
        <v>14.79039217617</v>
      </c>
      <c r="CJ174" s="117">
        <v>0</v>
      </c>
      <c r="CK174" s="117">
        <v>6.0015784999999999</v>
      </c>
      <c r="CL174" s="117">
        <v>3.52821595656938</v>
      </c>
      <c r="CM174" s="117">
        <v>37.191186632739402</v>
      </c>
      <c r="CN174" s="117">
        <v>11.12</v>
      </c>
      <c r="CO174" s="117">
        <v>2.4464000000000001</v>
      </c>
      <c r="CP174" s="117">
        <v>8.7216911743975007</v>
      </c>
      <c r="CQ174" s="117">
        <v>0</v>
      </c>
      <c r="CR174" s="117">
        <v>6.3258343999999997</v>
      </c>
      <c r="CS174" s="117">
        <v>2.9990255394526</v>
      </c>
      <c r="CT174" s="117">
        <v>31.612951113850102</v>
      </c>
      <c r="CU174" s="117">
        <v>0</v>
      </c>
      <c r="CV174" s="117">
        <v>0</v>
      </c>
      <c r="CW174" s="117">
        <v>0</v>
      </c>
      <c r="CX174" s="117">
        <v>0</v>
      </c>
      <c r="CY174" s="117">
        <v>0</v>
      </c>
      <c r="CZ174" s="117">
        <v>0</v>
      </c>
      <c r="DA174" s="117">
        <v>0</v>
      </c>
      <c r="DB174" s="117">
        <v>0</v>
      </c>
      <c r="DC174" s="117">
        <v>0</v>
      </c>
      <c r="DD174" s="117">
        <v>0</v>
      </c>
      <c r="DE174" s="117">
        <v>0</v>
      </c>
      <c r="DF174" s="117">
        <v>0</v>
      </c>
      <c r="DG174" s="117">
        <v>0</v>
      </c>
      <c r="DH174" s="117">
        <v>0</v>
      </c>
      <c r="DI174" s="117">
        <v>2.23</v>
      </c>
      <c r="DJ174" s="117">
        <v>0.49059999999999998</v>
      </c>
      <c r="DK174" s="117">
        <v>1.8539165130467501</v>
      </c>
      <c r="DL174" s="117">
        <v>0</v>
      </c>
      <c r="DM174" s="117">
        <v>1.2685801000000001</v>
      </c>
      <c r="DN174" s="117">
        <v>0.61241495601342999</v>
      </c>
      <c r="DO174" s="117">
        <v>6.4555115690601799</v>
      </c>
      <c r="DP174" s="117">
        <v>0</v>
      </c>
      <c r="DQ174" s="117">
        <v>0</v>
      </c>
      <c r="DR174" s="117">
        <v>0</v>
      </c>
      <c r="DS174" s="117">
        <v>0</v>
      </c>
      <c r="DT174" s="117">
        <v>0</v>
      </c>
      <c r="DU174" s="117">
        <v>0</v>
      </c>
      <c r="DV174" s="117">
        <v>0</v>
      </c>
      <c r="DW174" s="117">
        <v>203.14</v>
      </c>
      <c r="DX174" s="117">
        <v>44.690800000000003</v>
      </c>
      <c r="DY174" s="117">
        <v>19.050381077533299</v>
      </c>
      <c r="DZ174" s="117">
        <v>0</v>
      </c>
      <c r="EA174" s="117">
        <v>115.5602518</v>
      </c>
      <c r="EB174" s="117">
        <v>40.083686579894199</v>
      </c>
      <c r="EC174" s="117">
        <v>422.52511945742702</v>
      </c>
      <c r="ED174" s="117">
        <v>177.5</v>
      </c>
      <c r="EE174" s="117">
        <v>39.049999999999997</v>
      </c>
      <c r="EF174" s="117">
        <v>6.9797199371750001</v>
      </c>
      <c r="EG174" s="117">
        <v>0</v>
      </c>
      <c r="EH174" s="117">
        <v>100.974425</v>
      </c>
      <c r="EI174" s="117">
        <v>34.011279430865301</v>
      </c>
      <c r="EJ174" s="117">
        <v>358.51542436803999</v>
      </c>
      <c r="EK174" s="117">
        <v>81.12</v>
      </c>
      <c r="EL174" s="117">
        <v>17.846399999999999</v>
      </c>
      <c r="EM174" s="117">
        <v>13.905023134225001</v>
      </c>
      <c r="EN174" s="117">
        <v>0</v>
      </c>
      <c r="EO174" s="117">
        <v>46.1467344</v>
      </c>
      <c r="EP174" s="117">
        <v>16.666693091162099</v>
      </c>
      <c r="EQ174" s="117">
        <v>175.68485062538701</v>
      </c>
      <c r="ER174" s="117">
        <v>0</v>
      </c>
      <c r="ES174" s="117">
        <v>0</v>
      </c>
      <c r="ET174" s="117">
        <v>0</v>
      </c>
      <c r="EU174" s="117">
        <v>0</v>
      </c>
      <c r="EV174" s="117">
        <v>0</v>
      </c>
      <c r="EW174" s="117">
        <v>0</v>
      </c>
      <c r="EX174" s="117">
        <v>0</v>
      </c>
      <c r="EY174" s="117">
        <v>81.2</v>
      </c>
      <c r="EZ174" s="117">
        <v>8.5105719999999998</v>
      </c>
      <c r="FA174" s="117">
        <v>89.71</v>
      </c>
      <c r="FB174" s="117">
        <v>0</v>
      </c>
      <c r="FC174" s="117">
        <v>0</v>
      </c>
      <c r="FD174" s="117">
        <v>0</v>
      </c>
      <c r="FE174" s="171">
        <v>227.08056249999998</v>
      </c>
      <c r="FF174" s="194">
        <f t="shared" si="48"/>
        <v>2980.4273789034419</v>
      </c>
      <c r="FG174" s="195">
        <f t="shared" si="50"/>
        <v>0</v>
      </c>
      <c r="FH174" s="196">
        <f t="shared" si="51"/>
        <v>358.51542436803999</v>
      </c>
      <c r="FI174" s="202">
        <f t="shared" si="52"/>
        <v>3576.5128546841302</v>
      </c>
      <c r="FJ174" s="203">
        <f t="shared" si="53"/>
        <v>0</v>
      </c>
      <c r="FK174" s="204">
        <f t="shared" si="54"/>
        <v>430.21850924164795</v>
      </c>
      <c r="FL174" s="214">
        <v>0.05</v>
      </c>
      <c r="FM174" s="211">
        <f t="shared" si="55"/>
        <v>178.82564273420653</v>
      </c>
      <c r="FN174" s="212">
        <f t="shared" si="56"/>
        <v>0</v>
      </c>
      <c r="FO174" s="213">
        <f t="shared" si="57"/>
        <v>21.510925462082398</v>
      </c>
      <c r="FP174" s="219">
        <f t="shared" si="58"/>
        <v>3755.3384974183368</v>
      </c>
      <c r="FQ174" s="220">
        <f t="shared" si="59"/>
        <v>0</v>
      </c>
      <c r="FR174" s="223">
        <f t="shared" si="60"/>
        <v>451.72943470373036</v>
      </c>
      <c r="FS174" s="228">
        <f t="shared" si="61"/>
        <v>6.2443273984342147</v>
      </c>
      <c r="FT174" s="229"/>
      <c r="FU174" s="244">
        <f t="shared" si="62"/>
        <v>5.4931976433565124</v>
      </c>
      <c r="FV174" s="245">
        <f t="shared" si="63"/>
        <v>3755.3384974183364</v>
      </c>
      <c r="FW174" s="252">
        <v>4.4157999999999999</v>
      </c>
      <c r="FX174" s="257"/>
      <c r="FY174" s="261">
        <f t="shared" si="64"/>
        <v>1.4140874583165486</v>
      </c>
      <c r="FZ174" s="253"/>
      <c r="GA174" s="92"/>
      <c r="GB174" s="68" t="s">
        <v>1323</v>
      </c>
      <c r="GC174" s="85" t="s">
        <v>2362</v>
      </c>
      <c r="GD174" s="85" t="str">
        <f t="shared" si="65"/>
        <v>№2/265 від 20.02.2019</v>
      </c>
      <c r="GE174" s="85" t="s">
        <v>2528</v>
      </c>
      <c r="GF174" s="431">
        <v>1</v>
      </c>
      <c r="GG174" s="431">
        <v>2</v>
      </c>
    </row>
    <row r="175" spans="1:189" ht="15" hidden="1" customHeight="1" x14ac:dyDescent="0.25">
      <c r="A175" s="66" t="s">
        <v>258</v>
      </c>
      <c r="B175" s="155">
        <v>3</v>
      </c>
      <c r="C175" s="141">
        <f t="shared" si="49"/>
        <v>1366.1</v>
      </c>
      <c r="D175" s="168">
        <v>1236.8</v>
      </c>
      <c r="E175" s="168">
        <v>0</v>
      </c>
      <c r="F175" s="234"/>
      <c r="G175" s="235">
        <v>129.30000000000001</v>
      </c>
      <c r="H175" s="162">
        <f t="shared" si="46"/>
        <v>1974.1423531484998</v>
      </c>
      <c r="I175" s="117">
        <v>260.54000000000002</v>
      </c>
      <c r="J175" s="117">
        <v>57.318800000000003</v>
      </c>
      <c r="K175" s="117">
        <v>14.499368136295001</v>
      </c>
      <c r="L175" s="117">
        <v>148.21338979999999</v>
      </c>
      <c r="M175" s="117">
        <v>50.368704987303097</v>
      </c>
      <c r="N175" s="117">
        <v>530.94026292359797</v>
      </c>
      <c r="O175" s="117">
        <v>73.010000000000005</v>
      </c>
      <c r="P175" s="117">
        <v>16.062200000000001</v>
      </c>
      <c r="Q175" s="117">
        <v>2.5098790492649998</v>
      </c>
      <c r="R175" s="117">
        <v>41.5331987</v>
      </c>
      <c r="S175" s="117">
        <v>13.9518122609005</v>
      </c>
      <c r="T175" s="117">
        <v>147.067090010166</v>
      </c>
      <c r="U175" s="117">
        <v>0</v>
      </c>
      <c r="V175" s="117">
        <v>0</v>
      </c>
      <c r="W175" s="117">
        <v>0</v>
      </c>
      <c r="X175" s="117">
        <v>0</v>
      </c>
      <c r="Y175" s="117">
        <v>0</v>
      </c>
      <c r="Z175" s="117">
        <v>184.6</v>
      </c>
      <c r="AA175" s="117">
        <v>0</v>
      </c>
      <c r="AB175" s="117">
        <v>0</v>
      </c>
      <c r="AC175" s="117">
        <v>0</v>
      </c>
      <c r="AD175" s="117">
        <v>0</v>
      </c>
      <c r="AE175" s="117">
        <v>0</v>
      </c>
      <c r="AF175" s="117">
        <v>0</v>
      </c>
      <c r="AG175" s="117">
        <v>0</v>
      </c>
      <c r="AH175" s="117">
        <v>0</v>
      </c>
      <c r="AI175" s="117">
        <v>0</v>
      </c>
      <c r="AJ175" s="117">
        <v>0</v>
      </c>
      <c r="AK175" s="117">
        <v>0</v>
      </c>
      <c r="AL175" s="117">
        <v>0</v>
      </c>
      <c r="AM175" s="117">
        <v>129.71</v>
      </c>
      <c r="AN175" s="117">
        <v>28.536200000000001</v>
      </c>
      <c r="AO175" s="117">
        <v>38.634214666321597</v>
      </c>
      <c r="AP175" s="117">
        <v>73.788127700000004</v>
      </c>
      <c r="AQ175" s="117">
        <v>28.368769925414199</v>
      </c>
      <c r="AR175" s="117">
        <v>299.03731229173599</v>
      </c>
      <c r="AS175" s="117">
        <v>0</v>
      </c>
      <c r="AT175" s="117">
        <v>0</v>
      </c>
      <c r="AU175" s="117">
        <v>0</v>
      </c>
      <c r="AV175" s="117">
        <v>0</v>
      </c>
      <c r="AW175" s="117">
        <v>0</v>
      </c>
      <c r="AX175" s="117">
        <v>73.84</v>
      </c>
      <c r="AY175" s="117">
        <v>347.18</v>
      </c>
      <c r="AZ175" s="117">
        <v>76.379599999999996</v>
      </c>
      <c r="BA175" s="117">
        <v>31.372369676055399</v>
      </c>
      <c r="BB175" s="117">
        <v>197.50028660000001</v>
      </c>
      <c r="BC175" s="117">
        <v>68.381424780293401</v>
      </c>
      <c r="BD175" s="117">
        <f t="shared" si="47"/>
        <v>738.65768792300003</v>
      </c>
      <c r="BE175" s="117">
        <v>0</v>
      </c>
      <c r="BF175" s="117">
        <v>0</v>
      </c>
      <c r="BG175" s="117">
        <v>0</v>
      </c>
      <c r="BH175" s="117">
        <v>0</v>
      </c>
      <c r="BI175" s="117">
        <v>0</v>
      </c>
      <c r="BJ175" s="117">
        <v>0</v>
      </c>
      <c r="BK175" s="117">
        <v>0</v>
      </c>
      <c r="BL175" s="117">
        <v>77.53</v>
      </c>
      <c r="BM175" s="117">
        <v>17.0566</v>
      </c>
      <c r="BN175" s="117">
        <v>2.33214005</v>
      </c>
      <c r="BO175" s="117">
        <v>44.104491099999997</v>
      </c>
      <c r="BP175" s="117">
        <v>14.780644856831501</v>
      </c>
      <c r="BQ175" s="117">
        <v>155.80387600683201</v>
      </c>
      <c r="BR175" s="117">
        <v>483.00807460317793</v>
      </c>
      <c r="BS175" s="117">
        <v>106.261776412698</v>
      </c>
      <c r="BT175" s="117">
        <v>431.47095843488103</v>
      </c>
      <c r="BU175" s="117">
        <v>206.06</v>
      </c>
      <c r="BV175" s="117">
        <v>274.76880339950702</v>
      </c>
      <c r="BW175" s="117">
        <v>157.37951112283599</v>
      </c>
      <c r="BX175" s="117">
        <v>1658.9491239731001</v>
      </c>
      <c r="BY175" s="117">
        <v>327.911481781144</v>
      </c>
      <c r="BZ175" s="117">
        <v>28.39</v>
      </c>
      <c r="CA175" s="117">
        <v>6.2458</v>
      </c>
      <c r="CB175" s="117">
        <v>18.995431596375301</v>
      </c>
      <c r="CC175" s="117">
        <v>0</v>
      </c>
      <c r="CD175" s="117">
        <v>16.1502193</v>
      </c>
      <c r="CE175" s="117">
        <v>7.3137938684490997</v>
      </c>
      <c r="CF175" s="117">
        <v>77.0952447648244</v>
      </c>
      <c r="CG175" s="117">
        <v>39.96</v>
      </c>
      <c r="CH175" s="117">
        <v>8.7911999999999999</v>
      </c>
      <c r="CI175" s="117">
        <v>56.040921392415001</v>
      </c>
      <c r="CJ175" s="117">
        <v>0</v>
      </c>
      <c r="CK175" s="117">
        <v>22.732045200000002</v>
      </c>
      <c r="CL175" s="117">
        <v>13.365807900550999</v>
      </c>
      <c r="CM175" s="117">
        <v>140.88997449296599</v>
      </c>
      <c r="CN175" s="117">
        <v>26.57</v>
      </c>
      <c r="CO175" s="117">
        <v>5.8453999999999997</v>
      </c>
      <c r="CP175" s="117">
        <v>19.7504316434892</v>
      </c>
      <c r="CQ175" s="117">
        <v>0</v>
      </c>
      <c r="CR175" s="117">
        <v>15.114875899999999</v>
      </c>
      <c r="CS175" s="117">
        <v>7.0516909576330997</v>
      </c>
      <c r="CT175" s="117">
        <v>74.332398501122299</v>
      </c>
      <c r="CU175" s="117">
        <v>0</v>
      </c>
      <c r="CV175" s="117">
        <v>0</v>
      </c>
      <c r="CW175" s="117">
        <v>0</v>
      </c>
      <c r="CX175" s="117">
        <v>0</v>
      </c>
      <c r="CY175" s="117">
        <v>0</v>
      </c>
      <c r="CZ175" s="117">
        <v>0</v>
      </c>
      <c r="DA175" s="117">
        <v>0</v>
      </c>
      <c r="DB175" s="117">
        <v>0</v>
      </c>
      <c r="DC175" s="117">
        <v>0</v>
      </c>
      <c r="DD175" s="117">
        <v>0</v>
      </c>
      <c r="DE175" s="117">
        <v>0</v>
      </c>
      <c r="DF175" s="117">
        <v>0</v>
      </c>
      <c r="DG175" s="117">
        <v>0</v>
      </c>
      <c r="DH175" s="117">
        <v>0</v>
      </c>
      <c r="DI175" s="117">
        <v>12.16</v>
      </c>
      <c r="DJ175" s="117">
        <v>2.6751999999999998</v>
      </c>
      <c r="DK175" s="117">
        <v>10.4645220549051</v>
      </c>
      <c r="DL175" s="117">
        <v>0</v>
      </c>
      <c r="DM175" s="117">
        <v>6.9174591999999997</v>
      </c>
      <c r="DN175" s="117">
        <v>3.3766827673266002</v>
      </c>
      <c r="DO175" s="117">
        <v>35.593864022231699</v>
      </c>
      <c r="DP175" s="117">
        <v>0</v>
      </c>
      <c r="DQ175" s="117">
        <v>0</v>
      </c>
      <c r="DR175" s="117">
        <v>0</v>
      </c>
      <c r="DS175" s="117">
        <v>0</v>
      </c>
      <c r="DT175" s="117">
        <v>0</v>
      </c>
      <c r="DU175" s="117">
        <v>0</v>
      </c>
      <c r="DV175" s="117">
        <v>0</v>
      </c>
      <c r="DW175" s="117">
        <v>439.03</v>
      </c>
      <c r="DX175" s="117">
        <v>96.586600000000004</v>
      </c>
      <c r="DY175" s="117">
        <v>35.793120091974998</v>
      </c>
      <c r="DZ175" s="117">
        <v>0</v>
      </c>
      <c r="EA175" s="117">
        <v>249.75099610000001</v>
      </c>
      <c r="EB175" s="117">
        <v>86.065854664080902</v>
      </c>
      <c r="EC175" s="117">
        <v>907.22657085605601</v>
      </c>
      <c r="ED175" s="117">
        <v>427.83</v>
      </c>
      <c r="EE175" s="117">
        <v>94.122600000000006</v>
      </c>
      <c r="EF175" s="117">
        <v>17.896154149941701</v>
      </c>
      <c r="EG175" s="117">
        <v>0</v>
      </c>
      <c r="EH175" s="117">
        <v>243.37965209999999</v>
      </c>
      <c r="EI175" s="117">
        <v>82.090169259056395</v>
      </c>
      <c r="EJ175" s="117">
        <v>865.31857550899804</v>
      </c>
      <c r="EK175" s="117">
        <v>207.02</v>
      </c>
      <c r="EL175" s="117">
        <v>45.544400000000003</v>
      </c>
      <c r="EM175" s="117">
        <v>30.321259365300001</v>
      </c>
      <c r="EN175" s="117">
        <v>0</v>
      </c>
      <c r="EO175" s="117">
        <v>117.7674674</v>
      </c>
      <c r="EP175" s="117">
        <v>41.992454216271099</v>
      </c>
      <c r="EQ175" s="117">
        <v>442.64558098157102</v>
      </c>
      <c r="ER175" s="117">
        <v>345</v>
      </c>
      <c r="ES175" s="117">
        <v>75.900000000000006</v>
      </c>
      <c r="ET175" s="117">
        <v>7.9550789999999996</v>
      </c>
      <c r="EU175" s="117">
        <v>83.855079000000003</v>
      </c>
      <c r="EV175" s="117">
        <v>9.0734999999999992</v>
      </c>
      <c r="EW175" s="117">
        <v>0.95099353499999995</v>
      </c>
      <c r="EX175" s="117">
        <v>10.024493535</v>
      </c>
      <c r="EY175" s="117">
        <v>89.6</v>
      </c>
      <c r="EZ175" s="117">
        <v>9.3909760000000002</v>
      </c>
      <c r="FA175" s="117">
        <v>98.99</v>
      </c>
      <c r="FB175" s="117">
        <v>0</v>
      </c>
      <c r="FC175" s="117">
        <v>0</v>
      </c>
      <c r="FD175" s="117">
        <v>0</v>
      </c>
      <c r="FE175" s="171">
        <v>361.22097916666667</v>
      </c>
      <c r="FF175" s="194">
        <f t="shared" si="48"/>
        <v>6886.0881139578669</v>
      </c>
      <c r="FG175" s="195">
        <f t="shared" si="50"/>
        <v>0</v>
      </c>
      <c r="FH175" s="196">
        <f t="shared" si="51"/>
        <v>865.31857550899804</v>
      </c>
      <c r="FI175" s="202">
        <f t="shared" si="52"/>
        <v>8263.3057367494403</v>
      </c>
      <c r="FJ175" s="203">
        <f t="shared" si="53"/>
        <v>0</v>
      </c>
      <c r="FK175" s="204">
        <f t="shared" si="54"/>
        <v>1038.3822906107976</v>
      </c>
      <c r="FL175" s="214">
        <v>0.05</v>
      </c>
      <c r="FM175" s="211">
        <f t="shared" si="55"/>
        <v>413.16528683747202</v>
      </c>
      <c r="FN175" s="212">
        <f t="shared" si="56"/>
        <v>0</v>
      </c>
      <c r="FO175" s="213">
        <f t="shared" si="57"/>
        <v>51.919114530539879</v>
      </c>
      <c r="FP175" s="219">
        <f t="shared" si="58"/>
        <v>8676.4710235869115</v>
      </c>
      <c r="FQ175" s="220">
        <f t="shared" si="59"/>
        <v>0</v>
      </c>
      <c r="FR175" s="223">
        <f t="shared" si="60"/>
        <v>1090.3014051413375</v>
      </c>
      <c r="FS175" s="228">
        <f t="shared" si="61"/>
        <v>6.4347086426764095</v>
      </c>
      <c r="FT175" s="229"/>
      <c r="FU175" s="244">
        <f t="shared" si="62"/>
        <v>5.5531583474457031</v>
      </c>
      <c r="FV175" s="245">
        <f t="shared" si="63"/>
        <v>8676.4710235869134</v>
      </c>
      <c r="FW175" s="252">
        <v>4.6619999999999999</v>
      </c>
      <c r="FX175" s="257"/>
      <c r="FY175" s="261">
        <f t="shared" si="64"/>
        <v>1.380246384100474</v>
      </c>
      <c r="FZ175" s="253"/>
      <c r="GA175" s="92"/>
      <c r="GB175" s="68" t="s">
        <v>1365</v>
      </c>
      <c r="GC175" s="85" t="s">
        <v>2362</v>
      </c>
      <c r="GD175" s="85" t="str">
        <f t="shared" si="65"/>
        <v>№2/312 від 20.02.2019</v>
      </c>
      <c r="GE175" s="85" t="s">
        <v>2529</v>
      </c>
      <c r="GF175" s="431">
        <v>3</v>
      </c>
      <c r="GG175" s="431">
        <v>2</v>
      </c>
    </row>
    <row r="176" spans="1:189" ht="15" hidden="1" customHeight="1" x14ac:dyDescent="0.25">
      <c r="A176" s="66" t="s">
        <v>259</v>
      </c>
      <c r="B176" s="155">
        <v>3</v>
      </c>
      <c r="C176" s="141">
        <f t="shared" si="49"/>
        <v>1578.7</v>
      </c>
      <c r="D176" s="168">
        <v>1578.7</v>
      </c>
      <c r="E176" s="168">
        <v>0</v>
      </c>
      <c r="F176" s="234"/>
      <c r="G176" s="235">
        <v>0</v>
      </c>
      <c r="H176" s="162">
        <f t="shared" si="46"/>
        <v>2101.109190682515</v>
      </c>
      <c r="I176" s="117">
        <v>299.74</v>
      </c>
      <c r="J176" s="117">
        <v>65.942800000000005</v>
      </c>
      <c r="K176" s="117">
        <v>18.079040787810001</v>
      </c>
      <c r="L176" s="117">
        <v>170.51309380000001</v>
      </c>
      <c r="M176" s="117">
        <v>58.093555894148402</v>
      </c>
      <c r="N176" s="117">
        <v>612.36849048195802</v>
      </c>
      <c r="O176" s="117">
        <v>74.790000000000006</v>
      </c>
      <c r="P176" s="117">
        <v>16.453800000000001</v>
      </c>
      <c r="Q176" s="117">
        <v>2.5723125747375</v>
      </c>
      <c r="R176" s="117">
        <v>42.545787300000001</v>
      </c>
      <c r="S176" s="117">
        <v>14.292090725871301</v>
      </c>
      <c r="T176" s="117">
        <v>150.65399060060901</v>
      </c>
      <c r="U176" s="117">
        <v>0</v>
      </c>
      <c r="V176" s="117">
        <v>0</v>
      </c>
      <c r="W176" s="117">
        <v>0</v>
      </c>
      <c r="X176" s="117">
        <v>0</v>
      </c>
      <c r="Y176" s="117">
        <v>0</v>
      </c>
      <c r="Z176" s="117">
        <v>206.86</v>
      </c>
      <c r="AA176" s="117">
        <v>0</v>
      </c>
      <c r="AB176" s="117">
        <v>0</v>
      </c>
      <c r="AC176" s="117">
        <v>0</v>
      </c>
      <c r="AD176" s="117">
        <v>0</v>
      </c>
      <c r="AE176" s="117">
        <v>0</v>
      </c>
      <c r="AF176" s="117">
        <v>50.23</v>
      </c>
      <c r="AG176" s="117">
        <v>7.94</v>
      </c>
      <c r="AH176" s="117">
        <v>1.7467999999999999</v>
      </c>
      <c r="AI176" s="117">
        <v>0.27217057727999999</v>
      </c>
      <c r="AJ176" s="117">
        <v>4.5168277999999997</v>
      </c>
      <c r="AK176" s="117">
        <v>1.51720842792272</v>
      </c>
      <c r="AL176" s="117">
        <v>15.9930068052027</v>
      </c>
      <c r="AM176" s="117">
        <v>62.1</v>
      </c>
      <c r="AN176" s="117">
        <v>13.662000000000001</v>
      </c>
      <c r="AO176" s="117">
        <v>69.532311886998997</v>
      </c>
      <c r="AP176" s="117">
        <v>35.326827000000002</v>
      </c>
      <c r="AQ176" s="117">
        <v>18.9309015667464</v>
      </c>
      <c r="AR176" s="117">
        <v>199.55204045374501</v>
      </c>
      <c r="AS176" s="117">
        <v>0</v>
      </c>
      <c r="AT176" s="117">
        <v>0</v>
      </c>
      <c r="AU176" s="117">
        <v>0</v>
      </c>
      <c r="AV176" s="117">
        <v>0</v>
      </c>
      <c r="AW176" s="117">
        <v>0</v>
      </c>
      <c r="AX176" s="117">
        <v>11.84</v>
      </c>
      <c r="AY176" s="117">
        <v>401.21</v>
      </c>
      <c r="AZ176" s="117">
        <v>88.266199999999998</v>
      </c>
      <c r="BA176" s="117">
        <v>39.394928885435803</v>
      </c>
      <c r="BB176" s="117">
        <v>228.23633269999999</v>
      </c>
      <c r="BC176" s="117">
        <v>79.352433048769498</v>
      </c>
      <c r="BD176" s="117">
        <f t="shared" si="47"/>
        <v>853.61166234100006</v>
      </c>
      <c r="BE176" s="117">
        <v>0</v>
      </c>
      <c r="BF176" s="117">
        <v>0</v>
      </c>
      <c r="BG176" s="117">
        <v>0</v>
      </c>
      <c r="BH176" s="117">
        <v>0</v>
      </c>
      <c r="BI176" s="117">
        <v>0</v>
      </c>
      <c r="BJ176" s="117">
        <v>0</v>
      </c>
      <c r="BK176" s="117">
        <v>0</v>
      </c>
      <c r="BL176" s="117">
        <v>27.51</v>
      </c>
      <c r="BM176" s="117">
        <v>6.0522</v>
      </c>
      <c r="BN176" s="117">
        <v>0.72708593333333305</v>
      </c>
      <c r="BO176" s="117">
        <v>15.6496137</v>
      </c>
      <c r="BP176" s="117">
        <v>5.2340960705696604</v>
      </c>
      <c r="BQ176" s="117">
        <v>55.172995703902998</v>
      </c>
      <c r="BR176" s="117">
        <v>483.39149523809169</v>
      </c>
      <c r="BS176" s="117">
        <v>106.34612895238099</v>
      </c>
      <c r="BT176" s="117">
        <v>768.924364917405</v>
      </c>
      <c r="BU176" s="117">
        <v>238.13</v>
      </c>
      <c r="BV176" s="117">
        <v>274.986919896095</v>
      </c>
      <c r="BW176" s="117">
        <v>196.18114745270699</v>
      </c>
      <c r="BX176" s="117">
        <v>2067.9600564566799</v>
      </c>
      <c r="BY176" s="117">
        <v>425.972061705437</v>
      </c>
      <c r="BZ176" s="117">
        <v>33.64</v>
      </c>
      <c r="CA176" s="117">
        <v>7.4008000000000003</v>
      </c>
      <c r="CB176" s="117">
        <v>21.807766059648301</v>
      </c>
      <c r="CC176" s="117">
        <v>0</v>
      </c>
      <c r="CD176" s="117">
        <v>19.136786799999999</v>
      </c>
      <c r="CE176" s="117">
        <v>8.5928848332197401</v>
      </c>
      <c r="CF176" s="117">
        <v>90.578237692868001</v>
      </c>
      <c r="CG176" s="117">
        <v>39.299999999999997</v>
      </c>
      <c r="CH176" s="117">
        <v>8.6460000000000008</v>
      </c>
      <c r="CI176" s="117">
        <v>50.814741834641701</v>
      </c>
      <c r="CJ176" s="117">
        <v>0</v>
      </c>
      <c r="CK176" s="117">
        <v>22.356591000000002</v>
      </c>
      <c r="CL176" s="117">
        <v>12.6943076543988</v>
      </c>
      <c r="CM176" s="117">
        <v>133.811640489041</v>
      </c>
      <c r="CN176" s="117">
        <v>30.34</v>
      </c>
      <c r="CO176" s="117">
        <v>6.6748000000000003</v>
      </c>
      <c r="CP176" s="117">
        <v>18.483725630863301</v>
      </c>
      <c r="CQ176" s="117">
        <v>0</v>
      </c>
      <c r="CR176" s="117">
        <v>17.259515799999999</v>
      </c>
      <c r="CS176" s="117">
        <v>7.6257703223687798</v>
      </c>
      <c r="CT176" s="117">
        <v>80.383811753232095</v>
      </c>
      <c r="CU176" s="117">
        <v>15.82</v>
      </c>
      <c r="CV176" s="117">
        <v>3.4803999999999999</v>
      </c>
      <c r="CW176" s="117">
        <v>16.626374520665799</v>
      </c>
      <c r="CX176" s="117">
        <v>0</v>
      </c>
      <c r="CY176" s="117">
        <v>8.9995233999999993</v>
      </c>
      <c r="CZ176" s="117">
        <v>4.7087252850649799</v>
      </c>
      <c r="DA176" s="117">
        <v>49.635023205730803</v>
      </c>
      <c r="DB176" s="117">
        <v>4.9800000000000004</v>
      </c>
      <c r="DC176" s="117">
        <v>1.0955999999999999</v>
      </c>
      <c r="DD176" s="117">
        <v>6.3365049563325</v>
      </c>
      <c r="DE176" s="117">
        <v>0</v>
      </c>
      <c r="DF176" s="117">
        <v>2.8329726000000002</v>
      </c>
      <c r="DG176" s="117">
        <v>1.5978365786792099</v>
      </c>
      <c r="DH176" s="117">
        <v>16.8429141350117</v>
      </c>
      <c r="DI176" s="117">
        <v>13.91</v>
      </c>
      <c r="DJ176" s="117">
        <v>3.0602</v>
      </c>
      <c r="DK176" s="117">
        <v>11.468139708407399</v>
      </c>
      <c r="DL176" s="117">
        <v>0</v>
      </c>
      <c r="DM176" s="117">
        <v>7.9129816999999996</v>
      </c>
      <c r="DN176" s="117">
        <v>3.8099819968151798</v>
      </c>
      <c r="DO176" s="117">
        <v>40.161303405222597</v>
      </c>
      <c r="DP176" s="117">
        <v>6.34</v>
      </c>
      <c r="DQ176" s="117">
        <v>1.3948</v>
      </c>
      <c r="DR176" s="117">
        <v>1.8365142767832701</v>
      </c>
      <c r="DS176" s="117">
        <v>0</v>
      </c>
      <c r="DT176" s="117">
        <v>3.6066357999999998</v>
      </c>
      <c r="DU176" s="117">
        <v>1.38118094754766</v>
      </c>
      <c r="DV176" s="117">
        <v>14.559131024330901</v>
      </c>
      <c r="DW176" s="117">
        <v>823.07</v>
      </c>
      <c r="DX176" s="117">
        <v>181.0754</v>
      </c>
      <c r="DY176" s="117">
        <v>87.895229303158303</v>
      </c>
      <c r="DZ176" s="117">
        <v>0</v>
      </c>
      <c r="EA176" s="117">
        <v>468.21983089999998</v>
      </c>
      <c r="EB176" s="117">
        <v>163.53089883389299</v>
      </c>
      <c r="EC176" s="117">
        <v>1723.7913590370499</v>
      </c>
      <c r="ED176" s="117">
        <v>453.98</v>
      </c>
      <c r="EE176" s="117">
        <v>99.875600000000006</v>
      </c>
      <c r="EF176" s="117">
        <v>19.248326044466701</v>
      </c>
      <c r="EG176" s="117">
        <v>18.645</v>
      </c>
      <c r="EH176" s="117">
        <v>258.25560259999997</v>
      </c>
      <c r="EI176" s="117">
        <v>89.088974647226607</v>
      </c>
      <c r="EJ176" s="117">
        <v>939.09350329169399</v>
      </c>
      <c r="EK176" s="117">
        <v>221.55</v>
      </c>
      <c r="EL176" s="117">
        <v>48.741</v>
      </c>
      <c r="EM176" s="117">
        <v>39.242917654925002</v>
      </c>
      <c r="EN176" s="117">
        <v>0</v>
      </c>
      <c r="EO176" s="117">
        <v>126.0331485</v>
      </c>
      <c r="EP176" s="117">
        <v>45.651784203697702</v>
      </c>
      <c r="EQ176" s="117">
        <v>481.218850358623</v>
      </c>
      <c r="ER176" s="117">
        <v>320</v>
      </c>
      <c r="ES176" s="117">
        <v>70.400000000000006</v>
      </c>
      <c r="ET176" s="117">
        <v>7.3786240000000003</v>
      </c>
      <c r="EU176" s="117">
        <v>77.778623999999994</v>
      </c>
      <c r="EV176" s="117">
        <v>8.4160000000000004</v>
      </c>
      <c r="EW176" s="117">
        <v>0.88208096000000003</v>
      </c>
      <c r="EX176" s="117">
        <v>9.2980809600000001</v>
      </c>
      <c r="EY176" s="117">
        <v>291.2</v>
      </c>
      <c r="EZ176" s="117">
        <v>30.520672000000001</v>
      </c>
      <c r="FA176" s="117">
        <v>321.72000000000003</v>
      </c>
      <c r="FB176" s="117">
        <v>0</v>
      </c>
      <c r="FC176" s="117">
        <v>0</v>
      </c>
      <c r="FD176" s="117">
        <v>0</v>
      </c>
      <c r="FE176" s="171">
        <v>725.37156249999998</v>
      </c>
      <c r="FF176" s="194">
        <f t="shared" si="48"/>
        <v>8928.4862846959022</v>
      </c>
      <c r="FG176" s="195">
        <f t="shared" si="50"/>
        <v>0</v>
      </c>
      <c r="FH176" s="196">
        <f t="shared" si="51"/>
        <v>939.09350329169399</v>
      </c>
      <c r="FI176" s="202">
        <f t="shared" si="52"/>
        <v>10714.183541635082</v>
      </c>
      <c r="FJ176" s="203">
        <f t="shared" si="53"/>
        <v>0</v>
      </c>
      <c r="FK176" s="204">
        <f t="shared" si="54"/>
        <v>1126.9122039500328</v>
      </c>
      <c r="FL176" s="214">
        <v>0.05</v>
      </c>
      <c r="FM176" s="211">
        <f t="shared" si="55"/>
        <v>535.70917708175409</v>
      </c>
      <c r="FN176" s="212">
        <f t="shared" si="56"/>
        <v>0</v>
      </c>
      <c r="FO176" s="213">
        <f t="shared" si="57"/>
        <v>56.345610197501642</v>
      </c>
      <c r="FP176" s="219">
        <f t="shared" si="58"/>
        <v>11249.892718716836</v>
      </c>
      <c r="FQ176" s="220">
        <f t="shared" si="59"/>
        <v>0</v>
      </c>
      <c r="FR176" s="223">
        <f t="shared" si="60"/>
        <v>1183.2578141475344</v>
      </c>
      <c r="FS176" s="228">
        <f t="shared" si="61"/>
        <v>7.1260484694475421</v>
      </c>
      <c r="FT176" s="229"/>
      <c r="FU176" s="244">
        <f t="shared" si="62"/>
        <v>6.3765344299545834</v>
      </c>
      <c r="FV176" s="245">
        <f t="shared" si="63"/>
        <v>11249.892718716836</v>
      </c>
      <c r="FW176" s="252">
        <v>5.8029000000000002</v>
      </c>
      <c r="FX176" s="257"/>
      <c r="FY176" s="261">
        <f t="shared" si="64"/>
        <v>1.2280150389370041</v>
      </c>
      <c r="FZ176" s="253"/>
      <c r="GA176" s="92"/>
      <c r="GB176" s="68" t="s">
        <v>1375</v>
      </c>
      <c r="GC176" s="85" t="s">
        <v>2362</v>
      </c>
      <c r="GD176" s="85" t="str">
        <f t="shared" si="65"/>
        <v>№2/322 від 20.02.2019</v>
      </c>
      <c r="GE176" s="85" t="s">
        <v>2530</v>
      </c>
      <c r="GF176" s="431">
        <v>2</v>
      </c>
      <c r="GG176" s="431">
        <v>1</v>
      </c>
    </row>
    <row r="177" spans="1:189" ht="15" hidden="1" customHeight="1" x14ac:dyDescent="0.25">
      <c r="A177" s="66" t="s">
        <v>260</v>
      </c>
      <c r="B177" s="155">
        <v>3</v>
      </c>
      <c r="C177" s="141">
        <f t="shared" si="49"/>
        <v>631.1</v>
      </c>
      <c r="D177" s="168">
        <v>525.20000000000005</v>
      </c>
      <c r="E177" s="168">
        <v>0</v>
      </c>
      <c r="F177" s="234"/>
      <c r="G177" s="235">
        <v>105.9</v>
      </c>
      <c r="H177" s="162">
        <f t="shared" si="46"/>
        <v>856.45231006849031</v>
      </c>
      <c r="I177" s="117">
        <v>132.41999999999999</v>
      </c>
      <c r="J177" s="117">
        <v>29.132400000000001</v>
      </c>
      <c r="K177" s="117">
        <v>8.2976935445883306</v>
      </c>
      <c r="L177" s="117">
        <v>75.329765399999999</v>
      </c>
      <c r="M177" s="117">
        <v>25.697301015982301</v>
      </c>
      <c r="N177" s="117">
        <v>270.87715996057102</v>
      </c>
      <c r="O177" s="117">
        <v>22.65</v>
      </c>
      <c r="P177" s="117">
        <v>4.9829999999999997</v>
      </c>
      <c r="Q177" s="117">
        <v>0.77867767529999998</v>
      </c>
      <c r="R177" s="117">
        <v>12.8849055</v>
      </c>
      <c r="S177" s="117">
        <v>4.3282948826031902</v>
      </c>
      <c r="T177" s="117">
        <v>45.624878057903203</v>
      </c>
      <c r="U177" s="117">
        <v>0</v>
      </c>
      <c r="V177" s="117">
        <v>0</v>
      </c>
      <c r="W177" s="117">
        <v>0</v>
      </c>
      <c r="X177" s="117">
        <v>0</v>
      </c>
      <c r="Y177" s="117">
        <v>0</v>
      </c>
      <c r="Z177" s="117">
        <v>75.08</v>
      </c>
      <c r="AA177" s="117">
        <v>0</v>
      </c>
      <c r="AB177" s="117">
        <v>0</v>
      </c>
      <c r="AC177" s="117">
        <v>0</v>
      </c>
      <c r="AD177" s="117">
        <v>0</v>
      </c>
      <c r="AE177" s="117">
        <v>0</v>
      </c>
      <c r="AF177" s="117">
        <v>0</v>
      </c>
      <c r="AG177" s="117">
        <v>0</v>
      </c>
      <c r="AH177" s="117">
        <v>0</v>
      </c>
      <c r="AI177" s="117">
        <v>0</v>
      </c>
      <c r="AJ177" s="117">
        <v>0</v>
      </c>
      <c r="AK177" s="117">
        <v>0</v>
      </c>
      <c r="AL177" s="117">
        <v>0</v>
      </c>
      <c r="AM177" s="117">
        <v>41.86</v>
      </c>
      <c r="AN177" s="117">
        <v>9.2091999999999992</v>
      </c>
      <c r="AO177" s="117">
        <v>26.303694087376101</v>
      </c>
      <c r="AP177" s="117">
        <v>23.812898199999999</v>
      </c>
      <c r="AQ177" s="117">
        <v>10.6052828896399</v>
      </c>
      <c r="AR177" s="117">
        <v>111.791075177016</v>
      </c>
      <c r="AS177" s="117">
        <v>0</v>
      </c>
      <c r="AT177" s="117">
        <v>0</v>
      </c>
      <c r="AU177" s="117">
        <v>0</v>
      </c>
      <c r="AV177" s="117">
        <v>0</v>
      </c>
      <c r="AW177" s="117">
        <v>0</v>
      </c>
      <c r="AX177" s="117">
        <v>11.84</v>
      </c>
      <c r="AY177" s="117">
        <v>160.38999999999999</v>
      </c>
      <c r="AZ177" s="117">
        <v>35.285800000000002</v>
      </c>
      <c r="BA177" s="117">
        <v>13.522924599385901</v>
      </c>
      <c r="BB177" s="117">
        <v>91.241059300000003</v>
      </c>
      <c r="BC177" s="117">
        <v>31.4890937504946</v>
      </c>
      <c r="BD177" s="117">
        <f t="shared" si="47"/>
        <v>341.23919687300003</v>
      </c>
      <c r="BE177" s="117">
        <v>0</v>
      </c>
      <c r="BF177" s="117">
        <v>0</v>
      </c>
      <c r="BG177" s="117">
        <v>0</v>
      </c>
      <c r="BH177" s="117">
        <v>0</v>
      </c>
      <c r="BI177" s="117">
        <v>0</v>
      </c>
      <c r="BJ177" s="117">
        <v>0</v>
      </c>
      <c r="BK177" s="117">
        <v>0</v>
      </c>
      <c r="BL177" s="117">
        <v>46.8</v>
      </c>
      <c r="BM177" s="117">
        <v>10.295999999999999</v>
      </c>
      <c r="BN177" s="117">
        <v>1.205368255</v>
      </c>
      <c r="BO177" s="117">
        <v>26.623116</v>
      </c>
      <c r="BP177" s="117">
        <v>8.90093519476655</v>
      </c>
      <c r="BQ177" s="117">
        <v>93.8254194497665</v>
      </c>
      <c r="BR177" s="117">
        <v>182.03262682539705</v>
      </c>
      <c r="BS177" s="117">
        <v>40.047177901587297</v>
      </c>
      <c r="BT177" s="117">
        <v>176.31505642654801</v>
      </c>
      <c r="BU177" s="117">
        <v>101.91</v>
      </c>
      <c r="BV177" s="117">
        <v>103.55290042216301</v>
      </c>
      <c r="BW177" s="117">
        <v>63.290331990748598</v>
      </c>
      <c r="BX177" s="117">
        <v>667.148093566444</v>
      </c>
      <c r="BY177" s="117">
        <v>144.051989624968</v>
      </c>
      <c r="BZ177" s="117">
        <v>15.45</v>
      </c>
      <c r="CA177" s="117">
        <v>3.399</v>
      </c>
      <c r="CB177" s="117">
        <v>10.7515403939239</v>
      </c>
      <c r="CC177" s="117">
        <v>0</v>
      </c>
      <c r="CD177" s="117">
        <v>8.7890414999999997</v>
      </c>
      <c r="CE177" s="117">
        <v>4.0236120783021603</v>
      </c>
      <c r="CF177" s="117">
        <v>42.413193972226097</v>
      </c>
      <c r="CG177" s="117">
        <v>12.4</v>
      </c>
      <c r="CH177" s="117">
        <v>2.7280000000000002</v>
      </c>
      <c r="CI177" s="117">
        <v>17.386578816899998</v>
      </c>
      <c r="CJ177" s="117">
        <v>0</v>
      </c>
      <c r="CK177" s="117">
        <v>7.0539880000000004</v>
      </c>
      <c r="CL177" s="117">
        <v>4.1471814880792897</v>
      </c>
      <c r="CM177" s="117">
        <v>43.7157483049793</v>
      </c>
      <c r="CN177" s="117">
        <v>11.13</v>
      </c>
      <c r="CO177" s="117">
        <v>2.4485999999999999</v>
      </c>
      <c r="CP177" s="117">
        <v>8.5567771555724992</v>
      </c>
      <c r="CQ177" s="117">
        <v>0</v>
      </c>
      <c r="CR177" s="117">
        <v>6.3315231000000001</v>
      </c>
      <c r="CS177" s="117">
        <v>2.9836158157865502</v>
      </c>
      <c r="CT177" s="117">
        <v>31.450516071359001</v>
      </c>
      <c r="CU177" s="117">
        <v>0</v>
      </c>
      <c r="CV177" s="117">
        <v>0</v>
      </c>
      <c r="CW177" s="117">
        <v>0</v>
      </c>
      <c r="CX177" s="117">
        <v>0</v>
      </c>
      <c r="CY177" s="117">
        <v>0</v>
      </c>
      <c r="CZ177" s="117">
        <v>0</v>
      </c>
      <c r="DA177" s="117">
        <v>0</v>
      </c>
      <c r="DB177" s="117">
        <v>0</v>
      </c>
      <c r="DC177" s="117">
        <v>0</v>
      </c>
      <c r="DD177" s="117">
        <v>0</v>
      </c>
      <c r="DE177" s="117">
        <v>0</v>
      </c>
      <c r="DF177" s="117">
        <v>0</v>
      </c>
      <c r="DG177" s="117">
        <v>0</v>
      </c>
      <c r="DH177" s="117">
        <v>0</v>
      </c>
      <c r="DI177" s="117">
        <v>6.73</v>
      </c>
      <c r="DJ177" s="117">
        <v>1.4805999999999999</v>
      </c>
      <c r="DK177" s="117">
        <v>5.6039025185187903</v>
      </c>
      <c r="DL177" s="117">
        <v>0</v>
      </c>
      <c r="DM177" s="117">
        <v>3.8284951</v>
      </c>
      <c r="DN177" s="117">
        <v>1.84916258039696</v>
      </c>
      <c r="DO177" s="117">
        <v>19.492160198915801</v>
      </c>
      <c r="DP177" s="117">
        <v>3.04</v>
      </c>
      <c r="DQ177" s="117">
        <v>0.66879999999999995</v>
      </c>
      <c r="DR177" s="117">
        <v>0.87999947936760503</v>
      </c>
      <c r="DS177" s="117">
        <v>0</v>
      </c>
      <c r="DT177" s="117">
        <v>1.7293647999999999</v>
      </c>
      <c r="DU177" s="117">
        <v>0.66220679812051797</v>
      </c>
      <c r="DV177" s="117">
        <v>6.9803710774881198</v>
      </c>
      <c r="DW177" s="117">
        <v>308.93</v>
      </c>
      <c r="DX177" s="117">
        <v>67.964600000000004</v>
      </c>
      <c r="DY177" s="117">
        <v>47.511254377</v>
      </c>
      <c r="DZ177" s="117">
        <v>0</v>
      </c>
      <c r="EA177" s="117">
        <v>175.74100910000001</v>
      </c>
      <c r="EB177" s="117">
        <v>62.901392761024397</v>
      </c>
      <c r="EC177" s="117">
        <v>663.04825623802401</v>
      </c>
      <c r="ED177" s="117">
        <v>201.44</v>
      </c>
      <c r="EE177" s="117">
        <v>44.316800000000001</v>
      </c>
      <c r="EF177" s="117">
        <v>8.3181118516666697</v>
      </c>
      <c r="EG177" s="117">
        <v>0</v>
      </c>
      <c r="EH177" s="117">
        <v>114.5931728</v>
      </c>
      <c r="EI177" s="117">
        <v>38.640101952341197</v>
      </c>
      <c r="EJ177" s="117">
        <v>407.30818660400797</v>
      </c>
      <c r="EK177" s="117">
        <v>88.4</v>
      </c>
      <c r="EL177" s="117">
        <v>19.448</v>
      </c>
      <c r="EM177" s="117">
        <v>16.338775867024999</v>
      </c>
      <c r="EN177" s="117">
        <v>0</v>
      </c>
      <c r="EO177" s="117">
        <v>50.288108000000001</v>
      </c>
      <c r="EP177" s="117">
        <v>18.2867125781029</v>
      </c>
      <c r="EQ177" s="117">
        <v>192.76159644512799</v>
      </c>
      <c r="ER177" s="117">
        <v>0</v>
      </c>
      <c r="ES177" s="117">
        <v>0</v>
      </c>
      <c r="ET177" s="117">
        <v>0</v>
      </c>
      <c r="EU177" s="117">
        <v>0</v>
      </c>
      <c r="EV177" s="117">
        <v>0</v>
      </c>
      <c r="EW177" s="117">
        <v>0</v>
      </c>
      <c r="EX177" s="117">
        <v>0</v>
      </c>
      <c r="EY177" s="117">
        <v>37.799999999999997</v>
      </c>
      <c r="EZ177" s="117">
        <v>3.9618180000000001</v>
      </c>
      <c r="FA177" s="117">
        <v>41.76</v>
      </c>
      <c r="FB177" s="117">
        <v>0</v>
      </c>
      <c r="FC177" s="117">
        <v>0</v>
      </c>
      <c r="FD177" s="117">
        <v>0</v>
      </c>
      <c r="FE177" s="171">
        <v>368.82354062500002</v>
      </c>
      <c r="FF177" s="194">
        <f t="shared" si="48"/>
        <v>3435.1793926218288</v>
      </c>
      <c r="FG177" s="195">
        <f t="shared" si="50"/>
        <v>0</v>
      </c>
      <c r="FH177" s="196">
        <f t="shared" si="51"/>
        <v>407.30818660400797</v>
      </c>
      <c r="FI177" s="202">
        <f t="shared" si="52"/>
        <v>4122.215271146194</v>
      </c>
      <c r="FJ177" s="203">
        <f t="shared" si="53"/>
        <v>0</v>
      </c>
      <c r="FK177" s="204">
        <f t="shared" si="54"/>
        <v>488.76982392480954</v>
      </c>
      <c r="FL177" s="214">
        <v>0.05</v>
      </c>
      <c r="FM177" s="211">
        <f t="shared" si="55"/>
        <v>206.11076355730972</v>
      </c>
      <c r="FN177" s="212">
        <f t="shared" si="56"/>
        <v>0</v>
      </c>
      <c r="FO177" s="213">
        <f t="shared" si="57"/>
        <v>24.438491196240477</v>
      </c>
      <c r="FP177" s="219">
        <f t="shared" si="58"/>
        <v>4328.3260347035039</v>
      </c>
      <c r="FQ177" s="220">
        <f t="shared" si="59"/>
        <v>0</v>
      </c>
      <c r="FR177" s="223">
        <f t="shared" si="60"/>
        <v>513.20831512104996</v>
      </c>
      <c r="FS177" s="228">
        <f t="shared" si="61"/>
        <v>7.0223547166633082</v>
      </c>
      <c r="FT177" s="229"/>
      <c r="FU177" s="244">
        <f t="shared" si="62"/>
        <v>6.0451873230588715</v>
      </c>
      <c r="FV177" s="245">
        <f t="shared" si="63"/>
        <v>4328.3260347035048</v>
      </c>
      <c r="FW177" s="252">
        <v>4.5362999999999998</v>
      </c>
      <c r="FX177" s="257"/>
      <c r="FY177" s="261">
        <f t="shared" si="64"/>
        <v>1.5480357817303327</v>
      </c>
      <c r="FZ177" s="253"/>
      <c r="GA177" s="92"/>
      <c r="GB177" s="68" t="s">
        <v>1376</v>
      </c>
      <c r="GC177" s="85" t="s">
        <v>2362</v>
      </c>
      <c r="GD177" s="85" t="str">
        <f t="shared" si="65"/>
        <v>№2/323 від 20.02.2019</v>
      </c>
      <c r="GE177" s="85" t="s">
        <v>2531</v>
      </c>
      <c r="GF177" s="431">
        <v>1</v>
      </c>
      <c r="GG177" s="431">
        <v>1</v>
      </c>
    </row>
    <row r="178" spans="1:189" ht="15" hidden="1" customHeight="1" x14ac:dyDescent="0.25">
      <c r="A178" s="66" t="s">
        <v>41</v>
      </c>
      <c r="B178" s="155">
        <v>3</v>
      </c>
      <c r="C178" s="141">
        <f t="shared" si="49"/>
        <v>3973.0600000000004</v>
      </c>
      <c r="D178" s="168">
        <v>3022.76</v>
      </c>
      <c r="E178" s="168">
        <v>0</v>
      </c>
      <c r="F178" s="234"/>
      <c r="G178" s="235">
        <v>950.3</v>
      </c>
      <c r="H178" s="162">
        <f t="shared" si="46"/>
        <v>4892.0899785284755</v>
      </c>
      <c r="I178" s="117">
        <v>496.15</v>
      </c>
      <c r="J178" s="117">
        <v>109.15300000000001</v>
      </c>
      <c r="K178" s="117">
        <v>32.4885448135825</v>
      </c>
      <c r="L178" s="117">
        <v>282.24485049999998</v>
      </c>
      <c r="M178" s="117">
        <v>96.4290145928165</v>
      </c>
      <c r="N178" s="117">
        <v>1016.4654099064001</v>
      </c>
      <c r="O178" s="117">
        <v>104.3</v>
      </c>
      <c r="P178" s="117">
        <v>22.946000000000002</v>
      </c>
      <c r="Q178" s="117">
        <v>3.5856933798525001</v>
      </c>
      <c r="R178" s="117">
        <v>59.333140999999998</v>
      </c>
      <c r="S178" s="117">
        <v>19.931176291352301</v>
      </c>
      <c r="T178" s="117">
        <v>210.09601067120499</v>
      </c>
      <c r="U178" s="117">
        <v>0</v>
      </c>
      <c r="V178" s="117">
        <v>0</v>
      </c>
      <c r="W178" s="117">
        <v>0</v>
      </c>
      <c r="X178" s="117">
        <v>0</v>
      </c>
      <c r="Y178" s="117">
        <v>0</v>
      </c>
      <c r="Z178" s="117">
        <v>429.1</v>
      </c>
      <c r="AA178" s="117">
        <v>0</v>
      </c>
      <c r="AB178" s="117">
        <v>0</v>
      </c>
      <c r="AC178" s="117">
        <v>0</v>
      </c>
      <c r="AD178" s="117">
        <v>0</v>
      </c>
      <c r="AE178" s="117">
        <v>0</v>
      </c>
      <c r="AF178" s="117">
        <v>0</v>
      </c>
      <c r="AG178" s="117">
        <v>0</v>
      </c>
      <c r="AH178" s="117">
        <v>0</v>
      </c>
      <c r="AI178" s="117">
        <v>0</v>
      </c>
      <c r="AJ178" s="117">
        <v>0</v>
      </c>
      <c r="AK178" s="117">
        <v>0</v>
      </c>
      <c r="AL178" s="117">
        <v>0</v>
      </c>
      <c r="AM178" s="117">
        <v>481.24</v>
      </c>
      <c r="AN178" s="117">
        <v>105.8728</v>
      </c>
      <c r="AO178" s="117">
        <v>72.002652911220096</v>
      </c>
      <c r="AP178" s="117">
        <v>273.76299879999999</v>
      </c>
      <c r="AQ178" s="117">
        <v>97.774990523853006</v>
      </c>
      <c r="AR178" s="117">
        <v>1030.6534422350701</v>
      </c>
      <c r="AS178" s="117">
        <v>0</v>
      </c>
      <c r="AT178" s="117">
        <v>0</v>
      </c>
      <c r="AU178" s="117">
        <v>0</v>
      </c>
      <c r="AV178" s="117">
        <v>0</v>
      </c>
      <c r="AW178" s="117">
        <v>0</v>
      </c>
      <c r="AX178" s="117">
        <v>57.52</v>
      </c>
      <c r="AY178" s="117">
        <v>1009.72</v>
      </c>
      <c r="AZ178" s="117">
        <v>222.13839999999999</v>
      </c>
      <c r="BA178" s="117">
        <v>79.172626972274401</v>
      </c>
      <c r="BB178" s="117">
        <v>574.39941639999995</v>
      </c>
      <c r="BC178" s="117">
        <v>197.61196476984799</v>
      </c>
      <c r="BD178" s="117">
        <f t="shared" si="47"/>
        <v>2148.2551157158005</v>
      </c>
      <c r="BE178" s="117">
        <v>0</v>
      </c>
      <c r="BF178" s="117">
        <v>0</v>
      </c>
      <c r="BG178" s="117">
        <v>0</v>
      </c>
      <c r="BH178" s="117">
        <v>0</v>
      </c>
      <c r="BI178" s="117">
        <v>0</v>
      </c>
      <c r="BJ178" s="117">
        <v>0</v>
      </c>
      <c r="BK178" s="117">
        <v>0</v>
      </c>
      <c r="BL178" s="117">
        <v>179.68</v>
      </c>
      <c r="BM178" s="117">
        <v>39.529600000000002</v>
      </c>
      <c r="BN178" s="117">
        <v>4.7938610958333303</v>
      </c>
      <c r="BO178" s="117">
        <v>102.2145616</v>
      </c>
      <c r="BP178" s="117">
        <v>34.190910958750301</v>
      </c>
      <c r="BQ178" s="117">
        <v>360.408933654583</v>
      </c>
      <c r="BR178" s="117">
        <v>1139.1175706349288</v>
      </c>
      <c r="BS178" s="117">
        <v>250.60586553968301</v>
      </c>
      <c r="BT178" s="117">
        <v>1060.1539245832701</v>
      </c>
      <c r="BU178" s="117">
        <v>599.01</v>
      </c>
      <c r="BV178" s="117">
        <v>648.00981240708802</v>
      </c>
      <c r="BW178" s="117">
        <v>387.47179271942002</v>
      </c>
      <c r="BX178" s="117">
        <v>4084.36896588439</v>
      </c>
      <c r="BY178" s="117">
        <v>733.84125514364598</v>
      </c>
      <c r="BZ178" s="117">
        <v>53.78</v>
      </c>
      <c r="CA178" s="117">
        <v>11.8316</v>
      </c>
      <c r="CB178" s="117">
        <v>32.878593312842099</v>
      </c>
      <c r="CC178" s="117">
        <v>0</v>
      </c>
      <c r="CD178" s="117">
        <v>30.593828599999998</v>
      </c>
      <c r="CE178" s="117">
        <v>13.529296336685</v>
      </c>
      <c r="CF178" s="117">
        <v>142.613318249527</v>
      </c>
      <c r="CG178" s="117">
        <v>57.09</v>
      </c>
      <c r="CH178" s="117">
        <v>12.559799999999999</v>
      </c>
      <c r="CI178" s="117">
        <v>80.062231989764996</v>
      </c>
      <c r="CJ178" s="117">
        <v>0</v>
      </c>
      <c r="CK178" s="117">
        <v>32.476788300000003</v>
      </c>
      <c r="CL178" s="117">
        <v>19.095210254570301</v>
      </c>
      <c r="CM178" s="117">
        <v>201.284030544335</v>
      </c>
      <c r="CN178" s="117">
        <v>101.68</v>
      </c>
      <c r="CO178" s="117">
        <v>22.369599999999998</v>
      </c>
      <c r="CP178" s="117">
        <v>42.092636305302499</v>
      </c>
      <c r="CQ178" s="117">
        <v>0</v>
      </c>
      <c r="CR178" s="117">
        <v>57.842701599999998</v>
      </c>
      <c r="CS178" s="117">
        <v>23.475861341854799</v>
      </c>
      <c r="CT178" s="117">
        <v>247.46079924715701</v>
      </c>
      <c r="CU178" s="117">
        <v>0</v>
      </c>
      <c r="CV178" s="117">
        <v>0</v>
      </c>
      <c r="CW178" s="117">
        <v>0</v>
      </c>
      <c r="CX178" s="117">
        <v>0</v>
      </c>
      <c r="CY178" s="117">
        <v>0</v>
      </c>
      <c r="CZ178" s="117">
        <v>0</v>
      </c>
      <c r="DA178" s="117">
        <v>0</v>
      </c>
      <c r="DB178" s="117">
        <v>0</v>
      </c>
      <c r="DC178" s="117">
        <v>0</v>
      </c>
      <c r="DD178" s="117">
        <v>0</v>
      </c>
      <c r="DE178" s="117">
        <v>0</v>
      </c>
      <c r="DF178" s="117">
        <v>0</v>
      </c>
      <c r="DG178" s="117">
        <v>0</v>
      </c>
      <c r="DH178" s="117">
        <v>0</v>
      </c>
      <c r="DI178" s="117">
        <v>48.36</v>
      </c>
      <c r="DJ178" s="117">
        <v>10.639200000000001</v>
      </c>
      <c r="DK178" s="117">
        <v>42.456410305604599</v>
      </c>
      <c r="DL178" s="117">
        <v>0</v>
      </c>
      <c r="DM178" s="117">
        <v>27.5105532</v>
      </c>
      <c r="DN178" s="117">
        <v>13.5169435970225</v>
      </c>
      <c r="DO178" s="117">
        <v>142.483107102627</v>
      </c>
      <c r="DP178" s="117">
        <v>0</v>
      </c>
      <c r="DQ178" s="117">
        <v>0</v>
      </c>
      <c r="DR178" s="117">
        <v>0</v>
      </c>
      <c r="DS178" s="117">
        <v>0</v>
      </c>
      <c r="DT178" s="117">
        <v>0</v>
      </c>
      <c r="DU178" s="117">
        <v>0</v>
      </c>
      <c r="DV178" s="117">
        <v>0</v>
      </c>
      <c r="DW178" s="117">
        <v>1876.59</v>
      </c>
      <c r="DX178" s="117">
        <v>412.84980000000002</v>
      </c>
      <c r="DY178" s="117">
        <v>149.248827222383</v>
      </c>
      <c r="DZ178" s="117">
        <v>0</v>
      </c>
      <c r="EA178" s="117">
        <v>1067.5357532999999</v>
      </c>
      <c r="EB178" s="117">
        <v>367.48737732255103</v>
      </c>
      <c r="EC178" s="117">
        <v>3873.7117578449302</v>
      </c>
      <c r="ED178" s="117">
        <v>1395.01</v>
      </c>
      <c r="EE178" s="117">
        <v>306.90219999999999</v>
      </c>
      <c r="EF178" s="117">
        <v>56.039603620858301</v>
      </c>
      <c r="EG178" s="117">
        <v>0</v>
      </c>
      <c r="EH178" s="117">
        <v>793.57933869999999</v>
      </c>
      <c r="EI178" s="117">
        <v>267.42597902664897</v>
      </c>
      <c r="EJ178" s="117">
        <v>2818.9571213475101</v>
      </c>
      <c r="EK178" s="117">
        <v>546.87</v>
      </c>
      <c r="EL178" s="117">
        <v>120.31140000000001</v>
      </c>
      <c r="EM178" s="117">
        <v>87.773327878874994</v>
      </c>
      <c r="EN178" s="117">
        <v>0</v>
      </c>
      <c r="EO178" s="117">
        <v>311.09793689999998</v>
      </c>
      <c r="EP178" s="117">
        <v>111.73297979547399</v>
      </c>
      <c r="EQ178" s="117">
        <v>1177.78564457435</v>
      </c>
      <c r="ER178" s="117">
        <v>280</v>
      </c>
      <c r="ES178" s="117">
        <v>61.6</v>
      </c>
      <c r="ET178" s="117">
        <v>6.456296</v>
      </c>
      <c r="EU178" s="117">
        <v>68.056296000000003</v>
      </c>
      <c r="EV178" s="117">
        <v>7.3639999999999999</v>
      </c>
      <c r="EW178" s="117">
        <v>0.77182083999999995</v>
      </c>
      <c r="EX178" s="117">
        <v>8.1358208399999992</v>
      </c>
      <c r="EY178" s="117">
        <v>219.8</v>
      </c>
      <c r="EZ178" s="117">
        <v>23.037237999999999</v>
      </c>
      <c r="FA178" s="117">
        <v>242.84</v>
      </c>
      <c r="FB178" s="117">
        <v>0</v>
      </c>
      <c r="FC178" s="117">
        <v>0</v>
      </c>
      <c r="FD178" s="117">
        <v>0</v>
      </c>
      <c r="FE178" s="171">
        <v>1137.6684447916666</v>
      </c>
      <c r="FF178" s="194">
        <f t="shared" si="48"/>
        <v>19397.864218609553</v>
      </c>
      <c r="FG178" s="195">
        <f t="shared" si="50"/>
        <v>0</v>
      </c>
      <c r="FH178" s="196">
        <f t="shared" si="51"/>
        <v>2818.9571213475101</v>
      </c>
      <c r="FI178" s="202">
        <f t="shared" si="52"/>
        <v>23277.437062331464</v>
      </c>
      <c r="FJ178" s="203">
        <f t="shared" si="53"/>
        <v>0</v>
      </c>
      <c r="FK178" s="204">
        <f t="shared" si="54"/>
        <v>3382.748545617012</v>
      </c>
      <c r="FL178" s="214">
        <v>0.05</v>
      </c>
      <c r="FM178" s="211">
        <f t="shared" si="55"/>
        <v>1163.8718531165732</v>
      </c>
      <c r="FN178" s="212">
        <f t="shared" si="56"/>
        <v>0</v>
      </c>
      <c r="FO178" s="213">
        <f t="shared" si="57"/>
        <v>169.1374272808506</v>
      </c>
      <c r="FP178" s="219">
        <f t="shared" si="58"/>
        <v>24441.308915448037</v>
      </c>
      <c r="FQ178" s="220">
        <f t="shared" si="59"/>
        <v>0</v>
      </c>
      <c r="FR178" s="223">
        <f t="shared" si="60"/>
        <v>3551.8859728978628</v>
      </c>
      <c r="FS178" s="228">
        <f t="shared" si="61"/>
        <v>6.4328140937943292</v>
      </c>
      <c r="FT178" s="229"/>
      <c r="FU178" s="244">
        <f t="shared" si="62"/>
        <v>5.2577667950018805</v>
      </c>
      <c r="FV178" s="245">
        <f t="shared" si="63"/>
        <v>24441.308915448037</v>
      </c>
      <c r="FW178" s="252">
        <v>4.8429000000000002</v>
      </c>
      <c r="FX178" s="257"/>
      <c r="FY178" s="261">
        <f t="shared" si="64"/>
        <v>1.3282979400347579</v>
      </c>
      <c r="FZ178" s="253"/>
      <c r="GA178" s="92"/>
      <c r="GB178" s="68" t="s">
        <v>1418</v>
      </c>
      <c r="GC178" s="85" t="s">
        <v>2362</v>
      </c>
      <c r="GD178" s="85" t="str">
        <f t="shared" si="65"/>
        <v>№2/370 від 20.02.2019</v>
      </c>
      <c r="GE178" s="85" t="s">
        <v>2532</v>
      </c>
      <c r="GF178" s="431">
        <v>6</v>
      </c>
      <c r="GG178" s="431">
        <v>2</v>
      </c>
    </row>
    <row r="179" spans="1:189" ht="15" hidden="1" customHeight="1" x14ac:dyDescent="0.25">
      <c r="A179" s="66" t="s">
        <v>261</v>
      </c>
      <c r="B179" s="155">
        <v>4</v>
      </c>
      <c r="C179" s="141">
        <f t="shared" si="49"/>
        <v>2167.6</v>
      </c>
      <c r="D179" s="168">
        <v>1931.4</v>
      </c>
      <c r="E179" s="168">
        <v>0</v>
      </c>
      <c r="F179" s="234"/>
      <c r="G179" s="235">
        <v>236.2</v>
      </c>
      <c r="H179" s="162">
        <f t="shared" si="46"/>
        <v>2900.3772233223262</v>
      </c>
      <c r="I179" s="117">
        <v>398.83</v>
      </c>
      <c r="J179" s="117">
        <v>87.742599999999996</v>
      </c>
      <c r="K179" s="117">
        <v>23.498468333895801</v>
      </c>
      <c r="L179" s="117">
        <v>226.88242210000001</v>
      </c>
      <c r="M179" s="117">
        <v>77.240095332376598</v>
      </c>
      <c r="N179" s="117">
        <v>814.19358576627201</v>
      </c>
      <c r="O179" s="117">
        <v>71.739999999999995</v>
      </c>
      <c r="P179" s="117">
        <v>15.7828</v>
      </c>
      <c r="Q179" s="117">
        <v>2.4663992129699999</v>
      </c>
      <c r="R179" s="117">
        <v>40.810733800000001</v>
      </c>
      <c r="S179" s="117">
        <v>13.709140979089399</v>
      </c>
      <c r="T179" s="117">
        <v>144.509073992059</v>
      </c>
      <c r="U179" s="117">
        <v>0</v>
      </c>
      <c r="V179" s="117">
        <v>0</v>
      </c>
      <c r="W179" s="117">
        <v>0</v>
      </c>
      <c r="X179" s="117">
        <v>0</v>
      </c>
      <c r="Y179" s="117">
        <v>0</v>
      </c>
      <c r="Z179" s="117">
        <v>305.82</v>
      </c>
      <c r="AA179" s="117">
        <v>0</v>
      </c>
      <c r="AB179" s="117">
        <v>0</v>
      </c>
      <c r="AC179" s="117">
        <v>0</v>
      </c>
      <c r="AD179" s="117">
        <v>0</v>
      </c>
      <c r="AE179" s="117">
        <v>0</v>
      </c>
      <c r="AF179" s="117">
        <v>0</v>
      </c>
      <c r="AG179" s="117">
        <v>0</v>
      </c>
      <c r="AH179" s="117">
        <v>0</v>
      </c>
      <c r="AI179" s="117">
        <v>0</v>
      </c>
      <c r="AJ179" s="117">
        <v>0</v>
      </c>
      <c r="AK179" s="117">
        <v>0</v>
      </c>
      <c r="AL179" s="117">
        <v>0</v>
      </c>
      <c r="AM179" s="117">
        <v>161.66</v>
      </c>
      <c r="AN179" s="117">
        <v>35.565199999999997</v>
      </c>
      <c r="AO179" s="117">
        <v>41.647775737540996</v>
      </c>
      <c r="AP179" s="117">
        <v>91.963524199999995</v>
      </c>
      <c r="AQ179" s="117">
        <v>34.674973558453701</v>
      </c>
      <c r="AR179" s="117">
        <v>365.51147349599501</v>
      </c>
      <c r="AS179" s="117">
        <v>0</v>
      </c>
      <c r="AT179" s="117">
        <v>0</v>
      </c>
      <c r="AU179" s="117">
        <v>0</v>
      </c>
      <c r="AV179" s="117">
        <v>0</v>
      </c>
      <c r="AW179" s="117">
        <v>0</v>
      </c>
      <c r="AX179" s="117">
        <v>98.31</v>
      </c>
      <c r="AY179" s="117">
        <v>550.88</v>
      </c>
      <c r="AZ179" s="117">
        <v>121.1936</v>
      </c>
      <c r="BA179" s="117">
        <v>49.126445456640901</v>
      </c>
      <c r="BB179" s="117">
        <v>313.3791056</v>
      </c>
      <c r="BC179" s="117">
        <v>108.434240822246</v>
      </c>
      <c r="BD179" s="117">
        <f t="shared" si="47"/>
        <v>1172.0330900680001</v>
      </c>
      <c r="BE179" s="117">
        <v>0</v>
      </c>
      <c r="BF179" s="117">
        <v>0</v>
      </c>
      <c r="BG179" s="117">
        <v>0</v>
      </c>
      <c r="BH179" s="117">
        <v>0</v>
      </c>
      <c r="BI179" s="117">
        <v>0</v>
      </c>
      <c r="BJ179" s="117">
        <v>0</v>
      </c>
      <c r="BK179" s="117">
        <v>0</v>
      </c>
      <c r="BL179" s="117">
        <v>163.08000000000001</v>
      </c>
      <c r="BM179" s="117">
        <v>35.877600000000001</v>
      </c>
      <c r="BN179" s="117">
        <v>4.5537094050000002</v>
      </c>
      <c r="BO179" s="117">
        <v>92.771319599999998</v>
      </c>
      <c r="BP179" s="117">
        <v>31.0533823460141</v>
      </c>
      <c r="BQ179" s="117">
        <v>327.33601135101401</v>
      </c>
      <c r="BR179" s="117">
        <v>554.68269158730504</v>
      </c>
      <c r="BS179" s="117">
        <v>122.030192149206</v>
      </c>
      <c r="BT179" s="117">
        <v>474.653474612141</v>
      </c>
      <c r="BU179" s="117">
        <v>326.93</v>
      </c>
      <c r="BV179" s="117">
        <v>315.54234276326798</v>
      </c>
      <c r="BW179" s="117">
        <v>188.01223426353999</v>
      </c>
      <c r="BX179" s="117">
        <v>1981.85093537546</v>
      </c>
      <c r="BY179" s="117">
        <v>423.993965882091</v>
      </c>
      <c r="BZ179" s="117">
        <v>40.08</v>
      </c>
      <c r="CA179" s="117">
        <v>8.8176000000000005</v>
      </c>
      <c r="CB179" s="117">
        <v>25.4669159053133</v>
      </c>
      <c r="CC179" s="117">
        <v>0</v>
      </c>
      <c r="CD179" s="117">
        <v>22.800309599999999</v>
      </c>
      <c r="CE179" s="117">
        <v>10.183845361211899</v>
      </c>
      <c r="CF179" s="117">
        <v>107.348670866525</v>
      </c>
      <c r="CG179" s="117">
        <v>39.270000000000003</v>
      </c>
      <c r="CH179" s="117">
        <v>8.6394000000000002</v>
      </c>
      <c r="CI179" s="117">
        <v>55.070643487440002</v>
      </c>
      <c r="CJ179" s="117">
        <v>0</v>
      </c>
      <c r="CK179" s="117">
        <v>22.339524900000001</v>
      </c>
      <c r="CL179" s="117">
        <v>13.134743962687599</v>
      </c>
      <c r="CM179" s="117">
        <v>138.45431235012799</v>
      </c>
      <c r="CN179" s="117">
        <v>48.65</v>
      </c>
      <c r="CO179" s="117">
        <v>10.702999999999999</v>
      </c>
      <c r="CP179" s="117">
        <v>32.4041244874225</v>
      </c>
      <c r="CQ179" s="117">
        <v>0</v>
      </c>
      <c r="CR179" s="117">
        <v>27.675525499999999</v>
      </c>
      <c r="CS179" s="117">
        <v>12.517736045181801</v>
      </c>
      <c r="CT179" s="117">
        <v>131.950386032604</v>
      </c>
      <c r="CU179" s="117">
        <v>0</v>
      </c>
      <c r="CV179" s="117">
        <v>0</v>
      </c>
      <c r="CW179" s="117">
        <v>0</v>
      </c>
      <c r="CX179" s="117">
        <v>0</v>
      </c>
      <c r="CY179" s="117">
        <v>0</v>
      </c>
      <c r="CZ179" s="117">
        <v>0</v>
      </c>
      <c r="DA179" s="117">
        <v>0</v>
      </c>
      <c r="DB179" s="117">
        <v>0</v>
      </c>
      <c r="DC179" s="117">
        <v>0</v>
      </c>
      <c r="DD179" s="117">
        <v>0</v>
      </c>
      <c r="DE179" s="117">
        <v>0</v>
      </c>
      <c r="DF179" s="117">
        <v>0</v>
      </c>
      <c r="DG179" s="117">
        <v>0</v>
      </c>
      <c r="DH179" s="117">
        <v>0</v>
      </c>
      <c r="DI179" s="117">
        <v>15.79</v>
      </c>
      <c r="DJ179" s="117">
        <v>3.4738000000000002</v>
      </c>
      <c r="DK179" s="117">
        <v>13.607633081906</v>
      </c>
      <c r="DL179" s="117">
        <v>0</v>
      </c>
      <c r="DM179" s="117">
        <v>8.9824573000000001</v>
      </c>
      <c r="DN179" s="117">
        <v>4.3867062509275696</v>
      </c>
      <c r="DO179" s="117">
        <v>46.240596632833601</v>
      </c>
      <c r="DP179" s="117">
        <v>0</v>
      </c>
      <c r="DQ179" s="117">
        <v>0</v>
      </c>
      <c r="DR179" s="117">
        <v>0</v>
      </c>
      <c r="DS179" s="117">
        <v>0</v>
      </c>
      <c r="DT179" s="117">
        <v>0</v>
      </c>
      <c r="DU179" s="117">
        <v>0</v>
      </c>
      <c r="DV179" s="117">
        <v>0</v>
      </c>
      <c r="DW179" s="117">
        <v>899.25</v>
      </c>
      <c r="DX179" s="117">
        <v>197.83500000000001</v>
      </c>
      <c r="DY179" s="117">
        <v>73.459444815425002</v>
      </c>
      <c r="DZ179" s="117">
        <v>0</v>
      </c>
      <c r="EA179" s="117">
        <v>511.55634750000002</v>
      </c>
      <c r="EB179" s="117">
        <v>176.30098404258001</v>
      </c>
      <c r="EC179" s="117">
        <v>1858.40177635801</v>
      </c>
      <c r="ED179" s="117">
        <v>476.39</v>
      </c>
      <c r="EE179" s="117">
        <v>104.8058</v>
      </c>
      <c r="EF179" s="117">
        <v>20.435998707708301</v>
      </c>
      <c r="EG179" s="117">
        <v>0</v>
      </c>
      <c r="EH179" s="117">
        <v>271.00397930000003</v>
      </c>
      <c r="EI179" s="117">
        <v>91.460955892987897</v>
      </c>
      <c r="EJ179" s="117">
        <v>964.09673390069599</v>
      </c>
      <c r="EK179" s="117">
        <v>219.35</v>
      </c>
      <c r="EL179" s="117">
        <v>48.256999999999998</v>
      </c>
      <c r="EM179" s="117">
        <v>31.945167804175</v>
      </c>
      <c r="EN179" s="117">
        <v>0</v>
      </c>
      <c r="EO179" s="117">
        <v>124.7816345</v>
      </c>
      <c r="EP179" s="117">
        <v>44.474425819500603</v>
      </c>
      <c r="EQ179" s="117">
        <v>468.80822812367597</v>
      </c>
      <c r="ER179" s="117">
        <v>455</v>
      </c>
      <c r="ES179" s="117">
        <v>100.1</v>
      </c>
      <c r="ET179" s="117">
        <v>10.491481</v>
      </c>
      <c r="EU179" s="117">
        <v>110.591481</v>
      </c>
      <c r="EV179" s="117">
        <v>11.9665</v>
      </c>
      <c r="EW179" s="117">
        <v>1.2542088650000001</v>
      </c>
      <c r="EX179" s="117">
        <v>13.220708865000001</v>
      </c>
      <c r="EY179" s="117">
        <v>219.8</v>
      </c>
      <c r="EZ179" s="117">
        <v>23.037237999999999</v>
      </c>
      <c r="FA179" s="117">
        <v>242.84</v>
      </c>
      <c r="FB179" s="117">
        <v>0</v>
      </c>
      <c r="FC179" s="117">
        <v>0</v>
      </c>
      <c r="FD179" s="117">
        <v>0</v>
      </c>
      <c r="FE179" s="171">
        <v>357.51562083333334</v>
      </c>
      <c r="FF179" s="194">
        <f t="shared" si="48"/>
        <v>9649.0326850116071</v>
      </c>
      <c r="FG179" s="195">
        <f t="shared" si="50"/>
        <v>0</v>
      </c>
      <c r="FH179" s="196">
        <f t="shared" si="51"/>
        <v>964.09673390069599</v>
      </c>
      <c r="FI179" s="202">
        <f t="shared" si="52"/>
        <v>11578.839222013929</v>
      </c>
      <c r="FJ179" s="203">
        <f t="shared" si="53"/>
        <v>0</v>
      </c>
      <c r="FK179" s="204">
        <f t="shared" si="54"/>
        <v>1156.9160806808352</v>
      </c>
      <c r="FL179" s="214">
        <v>0.05</v>
      </c>
      <c r="FM179" s="211">
        <f t="shared" si="55"/>
        <v>578.9419611006964</v>
      </c>
      <c r="FN179" s="212">
        <f t="shared" si="56"/>
        <v>0</v>
      </c>
      <c r="FO179" s="213">
        <f t="shared" si="57"/>
        <v>57.845804034041763</v>
      </c>
      <c r="FP179" s="219">
        <f t="shared" si="58"/>
        <v>12157.781183114625</v>
      </c>
      <c r="FQ179" s="220">
        <f t="shared" si="59"/>
        <v>0</v>
      </c>
      <c r="FR179" s="223">
        <f t="shared" si="60"/>
        <v>1214.7618847148769</v>
      </c>
      <c r="FS179" s="228">
        <f t="shared" si="61"/>
        <v>5.6774036416795957</v>
      </c>
      <c r="FT179" s="229"/>
      <c r="FU179" s="244">
        <f t="shared" si="62"/>
        <v>5.0484495748291884</v>
      </c>
      <c r="FV179" s="245">
        <f t="shared" si="63"/>
        <v>12157.781183114626</v>
      </c>
      <c r="FW179" s="252">
        <v>4.2016</v>
      </c>
      <c r="FX179" s="257"/>
      <c r="FY179" s="261">
        <f t="shared" si="64"/>
        <v>1.3512480106815488</v>
      </c>
      <c r="FZ179" s="253"/>
      <c r="GA179" s="92"/>
      <c r="GB179" s="68" t="s">
        <v>1107</v>
      </c>
      <c r="GC179" s="85" t="s">
        <v>2362</v>
      </c>
      <c r="GD179" s="85" t="str">
        <f t="shared" si="65"/>
        <v>№2/34 від 20.02.2019</v>
      </c>
      <c r="GE179" s="85" t="s">
        <v>2533</v>
      </c>
      <c r="GF179" s="431">
        <v>3</v>
      </c>
      <c r="GG179" s="431">
        <v>2</v>
      </c>
    </row>
    <row r="180" spans="1:189" ht="15" hidden="1" customHeight="1" x14ac:dyDescent="0.25">
      <c r="A180" s="66" t="s">
        <v>262</v>
      </c>
      <c r="B180" s="155">
        <v>4</v>
      </c>
      <c r="C180" s="141">
        <f t="shared" si="49"/>
        <v>2315.5700000000002</v>
      </c>
      <c r="D180" s="168">
        <v>1907.4</v>
      </c>
      <c r="E180" s="168">
        <v>0</v>
      </c>
      <c r="F180" s="234"/>
      <c r="G180" s="235">
        <v>408.17</v>
      </c>
      <c r="H180" s="162">
        <f t="shared" si="46"/>
        <v>2754.0629196486389</v>
      </c>
      <c r="I180" s="117">
        <v>303.72000000000003</v>
      </c>
      <c r="J180" s="117">
        <v>66.818399999999997</v>
      </c>
      <c r="K180" s="117">
        <v>19.572770847869201</v>
      </c>
      <c r="L180" s="117">
        <v>172.77719640000001</v>
      </c>
      <c r="M180" s="117">
        <v>58.996329771249201</v>
      </c>
      <c r="N180" s="117">
        <v>621.88469701911799</v>
      </c>
      <c r="O180" s="117">
        <v>49.2</v>
      </c>
      <c r="P180" s="117">
        <v>10.824</v>
      </c>
      <c r="Q180" s="117">
        <v>1.6912409847900001</v>
      </c>
      <c r="R180" s="117">
        <v>27.988403999999999</v>
      </c>
      <c r="S180" s="117">
        <v>9.4018390308558395</v>
      </c>
      <c r="T180" s="117">
        <v>99.1054840156458</v>
      </c>
      <c r="U180" s="117">
        <v>0</v>
      </c>
      <c r="V180" s="117">
        <v>0</v>
      </c>
      <c r="W180" s="117">
        <v>0</v>
      </c>
      <c r="X180" s="117">
        <v>0</v>
      </c>
      <c r="Y180" s="117">
        <v>0</v>
      </c>
      <c r="Z180" s="117">
        <v>300.89</v>
      </c>
      <c r="AA180" s="117">
        <v>0</v>
      </c>
      <c r="AB180" s="117">
        <v>0</v>
      </c>
      <c r="AC180" s="117">
        <v>0</v>
      </c>
      <c r="AD180" s="117">
        <v>0</v>
      </c>
      <c r="AE180" s="117">
        <v>0</v>
      </c>
      <c r="AF180" s="117">
        <v>74.78</v>
      </c>
      <c r="AG180" s="117">
        <v>0</v>
      </c>
      <c r="AH180" s="117">
        <v>0</v>
      </c>
      <c r="AI180" s="117">
        <v>0</v>
      </c>
      <c r="AJ180" s="117">
        <v>0</v>
      </c>
      <c r="AK180" s="117">
        <v>0</v>
      </c>
      <c r="AL180" s="117">
        <v>0</v>
      </c>
      <c r="AM180" s="117">
        <v>153.47</v>
      </c>
      <c r="AN180" s="117">
        <v>33.763399999999997</v>
      </c>
      <c r="AO180" s="117">
        <v>39.146343788765499</v>
      </c>
      <c r="AP180" s="117">
        <v>87.304478900000007</v>
      </c>
      <c r="AQ180" s="117">
        <v>32.877243380009503</v>
      </c>
      <c r="AR180" s="117">
        <v>346.56146606877502</v>
      </c>
      <c r="AS180" s="117">
        <v>0</v>
      </c>
      <c r="AT180" s="117">
        <v>0</v>
      </c>
      <c r="AU180" s="117">
        <v>0</v>
      </c>
      <c r="AV180" s="117">
        <v>0</v>
      </c>
      <c r="AW180" s="117">
        <v>0</v>
      </c>
      <c r="AX180" s="117">
        <v>58.8</v>
      </c>
      <c r="AY180" s="117">
        <v>588.48</v>
      </c>
      <c r="AZ180" s="117">
        <v>129.46559999999999</v>
      </c>
      <c r="BA180" s="117">
        <v>49.204820596778298</v>
      </c>
      <c r="BB180" s="117">
        <v>334.76861760000003</v>
      </c>
      <c r="BC180" s="117">
        <v>115.492134393405</v>
      </c>
      <c r="BD180" s="117">
        <f t="shared" si="47"/>
        <v>1252.0412725451001</v>
      </c>
      <c r="BE180" s="117">
        <v>0</v>
      </c>
      <c r="BF180" s="117">
        <v>0</v>
      </c>
      <c r="BG180" s="117">
        <v>0</v>
      </c>
      <c r="BH180" s="117">
        <v>0</v>
      </c>
      <c r="BI180" s="117">
        <v>0</v>
      </c>
      <c r="BJ180" s="117">
        <v>0</v>
      </c>
      <c r="BK180" s="117">
        <v>0</v>
      </c>
      <c r="BL180" s="117">
        <v>81.87</v>
      </c>
      <c r="BM180" s="117">
        <v>18.011399999999998</v>
      </c>
      <c r="BN180" s="117">
        <v>2.3599422808333301</v>
      </c>
      <c r="BO180" s="117">
        <v>46.573386900000003</v>
      </c>
      <c r="BP180" s="117">
        <v>15.5972717654431</v>
      </c>
      <c r="BQ180" s="117">
        <v>164.41200094627601</v>
      </c>
      <c r="BR180" s="117">
        <v>593.29450079364813</v>
      </c>
      <c r="BS180" s="117">
        <v>130.524790174603</v>
      </c>
      <c r="BT180" s="117">
        <v>533.32898006857101</v>
      </c>
      <c r="BU180" s="117">
        <v>349.27</v>
      </c>
      <c r="BV180" s="117">
        <v>337.507442666484</v>
      </c>
      <c r="BW180" s="117">
        <v>203.742854053244</v>
      </c>
      <c r="BX180" s="117">
        <v>2147.6685677565501</v>
      </c>
      <c r="BY180" s="117">
        <v>429.78703637694701</v>
      </c>
      <c r="BZ180" s="117">
        <v>32.32</v>
      </c>
      <c r="CA180" s="117">
        <v>7.1104000000000003</v>
      </c>
      <c r="CB180" s="117">
        <v>18.938360266899998</v>
      </c>
      <c r="CC180" s="117">
        <v>0</v>
      </c>
      <c r="CD180" s="117">
        <v>18.385878399999999</v>
      </c>
      <c r="CE180" s="117">
        <v>8.0446536786777898</v>
      </c>
      <c r="CF180" s="117">
        <v>84.799292345577797</v>
      </c>
      <c r="CG180" s="117">
        <v>26.93</v>
      </c>
      <c r="CH180" s="117">
        <v>5.9245999999999999</v>
      </c>
      <c r="CI180" s="117">
        <v>37.762708108635003</v>
      </c>
      <c r="CJ180" s="117">
        <v>0</v>
      </c>
      <c r="CK180" s="117">
        <v>15.3196691</v>
      </c>
      <c r="CL180" s="117">
        <v>9.0070545812370408</v>
      </c>
      <c r="CM180" s="117">
        <v>94.944031789872</v>
      </c>
      <c r="CN180" s="117">
        <v>46.14</v>
      </c>
      <c r="CO180" s="117">
        <v>10.1508</v>
      </c>
      <c r="CP180" s="117">
        <v>34.047852617064997</v>
      </c>
      <c r="CQ180" s="117">
        <v>0</v>
      </c>
      <c r="CR180" s="117">
        <v>26.247661799999999</v>
      </c>
      <c r="CS180" s="117">
        <v>12.2194116140526</v>
      </c>
      <c r="CT180" s="117">
        <v>128.80572603111801</v>
      </c>
      <c r="CU180" s="117">
        <v>27.77</v>
      </c>
      <c r="CV180" s="117">
        <v>6.1093999999999999</v>
      </c>
      <c r="CW180" s="117">
        <v>19.9511379859117</v>
      </c>
      <c r="CX180" s="117">
        <v>0</v>
      </c>
      <c r="CY180" s="117">
        <v>15.797519899999999</v>
      </c>
      <c r="CZ180" s="117">
        <v>7.2977167470224096</v>
      </c>
      <c r="DA180" s="117">
        <v>76.925774632934093</v>
      </c>
      <c r="DB180" s="117">
        <v>0</v>
      </c>
      <c r="DC180" s="117">
        <v>0</v>
      </c>
      <c r="DD180" s="117">
        <v>0</v>
      </c>
      <c r="DE180" s="117">
        <v>0</v>
      </c>
      <c r="DF180" s="117">
        <v>0</v>
      </c>
      <c r="DG180" s="117">
        <v>0</v>
      </c>
      <c r="DH180" s="117">
        <v>0</v>
      </c>
      <c r="DI180" s="117">
        <v>15.14</v>
      </c>
      <c r="DJ180" s="117">
        <v>3.3308</v>
      </c>
      <c r="DK180" s="117">
        <v>13.0249536136416</v>
      </c>
      <c r="DL180" s="117">
        <v>0</v>
      </c>
      <c r="DM180" s="117">
        <v>8.6126918000000003</v>
      </c>
      <c r="DN180" s="117">
        <v>4.2037661638037802</v>
      </c>
      <c r="DO180" s="117">
        <v>44.312211577445403</v>
      </c>
      <c r="DP180" s="117">
        <v>0</v>
      </c>
      <c r="DQ180" s="117">
        <v>0</v>
      </c>
      <c r="DR180" s="117">
        <v>0</v>
      </c>
      <c r="DS180" s="117">
        <v>0</v>
      </c>
      <c r="DT180" s="117">
        <v>0</v>
      </c>
      <c r="DU180" s="117">
        <v>0</v>
      </c>
      <c r="DV180" s="117">
        <v>0</v>
      </c>
      <c r="DW180" s="117">
        <v>1525.23</v>
      </c>
      <c r="DX180" s="117">
        <v>335.55059999999997</v>
      </c>
      <c r="DY180" s="117">
        <v>125.791599576225</v>
      </c>
      <c r="DZ180" s="117">
        <v>0</v>
      </c>
      <c r="EA180" s="117">
        <v>867.65759009999999</v>
      </c>
      <c r="EB180" s="117">
        <v>299.15182425596601</v>
      </c>
      <c r="EC180" s="117">
        <v>3153.3816139321998</v>
      </c>
      <c r="ED180" s="117">
        <v>807.45</v>
      </c>
      <c r="EE180" s="117">
        <v>177.63900000000001</v>
      </c>
      <c r="EF180" s="117">
        <v>30.843663555058299</v>
      </c>
      <c r="EG180" s="117">
        <v>0</v>
      </c>
      <c r="EH180" s="117">
        <v>459.33408150000002</v>
      </c>
      <c r="EI180" s="117">
        <v>154.62270754922099</v>
      </c>
      <c r="EJ180" s="117">
        <v>1629.88945260428</v>
      </c>
      <c r="EK180" s="117">
        <v>343.61</v>
      </c>
      <c r="EL180" s="117">
        <v>75.594200000000001</v>
      </c>
      <c r="EM180" s="117">
        <v>52.883537210500002</v>
      </c>
      <c r="EN180" s="117">
        <v>0</v>
      </c>
      <c r="EO180" s="117">
        <v>195.4694207</v>
      </c>
      <c r="EP180" s="117">
        <v>69.966665720599494</v>
      </c>
      <c r="EQ180" s="117">
        <v>737.52382363109996</v>
      </c>
      <c r="ER180" s="117">
        <v>0</v>
      </c>
      <c r="ES180" s="117">
        <v>0</v>
      </c>
      <c r="ET180" s="117">
        <v>0</v>
      </c>
      <c r="EU180" s="117">
        <v>0</v>
      </c>
      <c r="EV180" s="117">
        <v>0</v>
      </c>
      <c r="EW180" s="117">
        <v>0</v>
      </c>
      <c r="EX180" s="117">
        <v>0</v>
      </c>
      <c r="EY180" s="117">
        <v>212.8</v>
      </c>
      <c r="EZ180" s="117">
        <v>22.303567999999999</v>
      </c>
      <c r="FA180" s="117">
        <v>235.1</v>
      </c>
      <c r="FB180" s="117">
        <v>0</v>
      </c>
      <c r="FC180" s="117">
        <v>0</v>
      </c>
      <c r="FD180" s="117">
        <v>0</v>
      </c>
      <c r="FE180" s="171">
        <v>540.49481041666661</v>
      </c>
      <c r="FF180" s="194">
        <f t="shared" si="48"/>
        <v>11792.320225312658</v>
      </c>
      <c r="FG180" s="195">
        <f t="shared" si="50"/>
        <v>0</v>
      </c>
      <c r="FH180" s="196">
        <f t="shared" si="51"/>
        <v>1629.88945260428</v>
      </c>
      <c r="FI180" s="202">
        <f t="shared" si="52"/>
        <v>14150.78427037519</v>
      </c>
      <c r="FJ180" s="203">
        <f t="shared" si="53"/>
        <v>0</v>
      </c>
      <c r="FK180" s="204">
        <f t="shared" si="54"/>
        <v>1955.8673431251359</v>
      </c>
      <c r="FL180" s="214">
        <v>0.05</v>
      </c>
      <c r="FM180" s="211">
        <f t="shared" si="55"/>
        <v>707.53921351875954</v>
      </c>
      <c r="FN180" s="212">
        <f t="shared" si="56"/>
        <v>0</v>
      </c>
      <c r="FO180" s="213">
        <f t="shared" si="57"/>
        <v>97.793367156256807</v>
      </c>
      <c r="FP180" s="219">
        <f t="shared" si="58"/>
        <v>14858.32348389395</v>
      </c>
      <c r="FQ180" s="220">
        <f t="shared" si="59"/>
        <v>0</v>
      </c>
      <c r="FR180" s="223">
        <f t="shared" si="60"/>
        <v>2053.6607102813928</v>
      </c>
      <c r="FS180" s="228">
        <f t="shared" si="61"/>
        <v>6.6064909430667402</v>
      </c>
      <c r="FT180" s="229"/>
      <c r="FU180" s="244">
        <f t="shared" si="62"/>
        <v>5.5298102728971941</v>
      </c>
      <c r="FV180" s="245">
        <f t="shared" si="63"/>
        <v>14858.32348389395</v>
      </c>
      <c r="FW180" s="252">
        <v>5.1409000000000002</v>
      </c>
      <c r="FX180" s="257"/>
      <c r="FY180" s="261">
        <f t="shared" si="64"/>
        <v>1.2850845072004395</v>
      </c>
      <c r="FZ180" s="253"/>
      <c r="GA180" s="92"/>
      <c r="GB180" s="68" t="s">
        <v>1109</v>
      </c>
      <c r="GC180" s="85" t="s">
        <v>2362</v>
      </c>
      <c r="GD180" s="85" t="str">
        <f t="shared" si="65"/>
        <v>№2/36 від 20.02.2019</v>
      </c>
      <c r="GE180" s="85" t="s">
        <v>2534</v>
      </c>
      <c r="GF180" s="431">
        <v>3</v>
      </c>
      <c r="GG180" s="431">
        <v>2</v>
      </c>
    </row>
    <row r="181" spans="1:189" ht="15" hidden="1" customHeight="1" x14ac:dyDescent="0.25">
      <c r="A181" s="66" t="s">
        <v>263</v>
      </c>
      <c r="B181" s="155">
        <v>4</v>
      </c>
      <c r="C181" s="141">
        <f t="shared" si="49"/>
        <v>3253.33</v>
      </c>
      <c r="D181" s="168">
        <v>2888.6</v>
      </c>
      <c r="E181" s="168">
        <v>0</v>
      </c>
      <c r="F181" s="234"/>
      <c r="G181" s="235">
        <v>364.73</v>
      </c>
      <c r="H181" s="162">
        <f t="shared" si="46"/>
        <v>4046.8338383991522</v>
      </c>
      <c r="I181" s="117">
        <v>459.98</v>
      </c>
      <c r="J181" s="117">
        <v>101.1956</v>
      </c>
      <c r="K181" s="117">
        <v>28.0867810302408</v>
      </c>
      <c r="L181" s="117">
        <v>261.6688226</v>
      </c>
      <c r="M181" s="117">
        <v>89.186099452485607</v>
      </c>
      <c r="N181" s="117">
        <v>940.11730308272604</v>
      </c>
      <c r="O181" s="117">
        <v>101.29</v>
      </c>
      <c r="P181" s="117">
        <v>22.283799999999999</v>
      </c>
      <c r="Q181" s="117">
        <v>3.4823096207024999</v>
      </c>
      <c r="R181" s="117">
        <v>57.6208423</v>
      </c>
      <c r="S181" s="117">
        <v>19.355991330808799</v>
      </c>
      <c r="T181" s="117">
        <v>204.032943251511</v>
      </c>
      <c r="U181" s="117">
        <v>0</v>
      </c>
      <c r="V181" s="117">
        <v>0</v>
      </c>
      <c r="W181" s="117">
        <v>0</v>
      </c>
      <c r="X181" s="117">
        <v>0</v>
      </c>
      <c r="Y181" s="117">
        <v>0</v>
      </c>
      <c r="Z181" s="117">
        <v>425.92</v>
      </c>
      <c r="AA181" s="117">
        <v>0</v>
      </c>
      <c r="AB181" s="117">
        <v>0</v>
      </c>
      <c r="AC181" s="117">
        <v>0</v>
      </c>
      <c r="AD181" s="117">
        <v>0</v>
      </c>
      <c r="AE181" s="117">
        <v>0</v>
      </c>
      <c r="AF181" s="117">
        <v>0</v>
      </c>
      <c r="AG181" s="117">
        <v>0</v>
      </c>
      <c r="AH181" s="117">
        <v>0</v>
      </c>
      <c r="AI181" s="117">
        <v>0</v>
      </c>
      <c r="AJ181" s="117">
        <v>0</v>
      </c>
      <c r="AK181" s="117">
        <v>0</v>
      </c>
      <c r="AL181" s="117">
        <v>0</v>
      </c>
      <c r="AM181" s="117">
        <v>279.45999999999998</v>
      </c>
      <c r="AN181" s="117">
        <v>61.481200000000001</v>
      </c>
      <c r="AO181" s="117">
        <v>58.993329674742803</v>
      </c>
      <c r="AP181" s="117">
        <v>158.9764102</v>
      </c>
      <c r="AQ181" s="117">
        <v>58.5794556082718</v>
      </c>
      <c r="AR181" s="117">
        <v>617.49039548301505</v>
      </c>
      <c r="AS181" s="117">
        <v>0</v>
      </c>
      <c r="AT181" s="117">
        <v>0</v>
      </c>
      <c r="AU181" s="117">
        <v>0</v>
      </c>
      <c r="AV181" s="117">
        <v>0</v>
      </c>
      <c r="AW181" s="117">
        <v>0</v>
      </c>
      <c r="AX181" s="117">
        <v>100.18</v>
      </c>
      <c r="AY181" s="117">
        <v>826.81</v>
      </c>
      <c r="AZ181" s="117">
        <v>181.8982</v>
      </c>
      <c r="BA181" s="117">
        <v>73.518635537381002</v>
      </c>
      <c r="BB181" s="117">
        <v>470.34740470000003</v>
      </c>
      <c r="BC181" s="117">
        <v>162.72530611927999</v>
      </c>
      <c r="BD181" s="117">
        <f t="shared" si="47"/>
        <v>1759.0931965819002</v>
      </c>
      <c r="BE181" s="117">
        <v>0</v>
      </c>
      <c r="BF181" s="117">
        <v>0</v>
      </c>
      <c r="BG181" s="117">
        <v>0</v>
      </c>
      <c r="BH181" s="117">
        <v>0</v>
      </c>
      <c r="BI181" s="117">
        <v>0</v>
      </c>
      <c r="BJ181" s="117">
        <v>0</v>
      </c>
      <c r="BK181" s="117">
        <v>0</v>
      </c>
      <c r="BL181" s="117">
        <v>178.71</v>
      </c>
      <c r="BM181" s="117">
        <v>39.316200000000002</v>
      </c>
      <c r="BN181" s="117">
        <v>4.8768980608333301</v>
      </c>
      <c r="BO181" s="117">
        <v>101.6627577</v>
      </c>
      <c r="BP181" s="117">
        <v>34.0177473422929</v>
      </c>
      <c r="BQ181" s="117">
        <v>358.58360310312599</v>
      </c>
      <c r="BR181" s="117">
        <v>775.54459206349372</v>
      </c>
      <c r="BS181" s="117">
        <v>170.61981025396801</v>
      </c>
      <c r="BT181" s="117">
        <v>699.80398380345105</v>
      </c>
      <c r="BU181" s="117">
        <v>490.77</v>
      </c>
      <c r="BV181" s="117">
        <v>441.18405208715899</v>
      </c>
      <c r="BW181" s="117">
        <v>270.19205074858797</v>
      </c>
      <c r="BX181" s="117">
        <v>2848.1144889566599</v>
      </c>
      <c r="BY181" s="117">
        <v>592.37545284292605</v>
      </c>
      <c r="BZ181" s="117">
        <v>48.02</v>
      </c>
      <c r="CA181" s="117">
        <v>10.564399999999999</v>
      </c>
      <c r="CB181" s="117">
        <v>30.0466280881427</v>
      </c>
      <c r="CC181" s="117">
        <v>0</v>
      </c>
      <c r="CD181" s="117">
        <v>27.3171374</v>
      </c>
      <c r="CE181" s="117">
        <v>12.1525272248123</v>
      </c>
      <c r="CF181" s="117">
        <v>128.10069271295501</v>
      </c>
      <c r="CG181" s="117">
        <v>55.44</v>
      </c>
      <c r="CH181" s="117">
        <v>12.1968</v>
      </c>
      <c r="CI181" s="117">
        <v>77.754502384470001</v>
      </c>
      <c r="CJ181" s="117">
        <v>0</v>
      </c>
      <c r="CK181" s="117">
        <v>31.538152799999999</v>
      </c>
      <c r="CL181" s="117">
        <v>18.543976197884302</v>
      </c>
      <c r="CM181" s="117">
        <v>195.47343138235399</v>
      </c>
      <c r="CN181" s="117">
        <v>66.98</v>
      </c>
      <c r="CO181" s="117">
        <v>14.7356</v>
      </c>
      <c r="CP181" s="117">
        <v>49.641186717257497</v>
      </c>
      <c r="CQ181" s="117">
        <v>0</v>
      </c>
      <c r="CR181" s="117">
        <v>38.102912600000003</v>
      </c>
      <c r="CS181" s="117">
        <v>17.761071085441799</v>
      </c>
      <c r="CT181" s="117">
        <v>187.220770402699</v>
      </c>
      <c r="CU181" s="117">
        <v>0</v>
      </c>
      <c r="CV181" s="117">
        <v>0</v>
      </c>
      <c r="CW181" s="117">
        <v>0</v>
      </c>
      <c r="CX181" s="117">
        <v>0</v>
      </c>
      <c r="CY181" s="117">
        <v>0</v>
      </c>
      <c r="CZ181" s="117">
        <v>0</v>
      </c>
      <c r="DA181" s="117">
        <v>0</v>
      </c>
      <c r="DB181" s="117">
        <v>0</v>
      </c>
      <c r="DC181" s="117">
        <v>0</v>
      </c>
      <c r="DD181" s="117">
        <v>0</v>
      </c>
      <c r="DE181" s="117">
        <v>0</v>
      </c>
      <c r="DF181" s="117">
        <v>0</v>
      </c>
      <c r="DG181" s="117">
        <v>0</v>
      </c>
      <c r="DH181" s="117">
        <v>0</v>
      </c>
      <c r="DI181" s="117">
        <v>27.77</v>
      </c>
      <c r="DJ181" s="117">
        <v>6.1093999999999999</v>
      </c>
      <c r="DK181" s="117">
        <v>24.1643363747602</v>
      </c>
      <c r="DL181" s="117">
        <v>0</v>
      </c>
      <c r="DM181" s="117">
        <v>15.797519899999999</v>
      </c>
      <c r="DN181" s="117">
        <v>7.7393020701576196</v>
      </c>
      <c r="DO181" s="117">
        <v>81.580558344917804</v>
      </c>
      <c r="DP181" s="117">
        <v>0</v>
      </c>
      <c r="DQ181" s="117">
        <v>0</v>
      </c>
      <c r="DR181" s="117">
        <v>0</v>
      </c>
      <c r="DS181" s="117">
        <v>0</v>
      </c>
      <c r="DT181" s="117">
        <v>0</v>
      </c>
      <c r="DU181" s="117">
        <v>0</v>
      </c>
      <c r="DV181" s="117">
        <v>0</v>
      </c>
      <c r="DW181" s="117">
        <v>1429.4</v>
      </c>
      <c r="DX181" s="117">
        <v>314.46800000000002</v>
      </c>
      <c r="DY181" s="117">
        <v>113.737874116592</v>
      </c>
      <c r="DZ181" s="117">
        <v>0</v>
      </c>
      <c r="EA181" s="117">
        <v>813.14277800000002</v>
      </c>
      <c r="EB181" s="117">
        <v>279.92116622833998</v>
      </c>
      <c r="EC181" s="117">
        <v>2950.6698183449298</v>
      </c>
      <c r="ED181" s="117">
        <v>942.22</v>
      </c>
      <c r="EE181" s="117">
        <v>207.2884</v>
      </c>
      <c r="EF181" s="117">
        <v>36.9404620259917</v>
      </c>
      <c r="EG181" s="117">
        <v>0</v>
      </c>
      <c r="EH181" s="117">
        <v>536.00069140000005</v>
      </c>
      <c r="EI181" s="117">
        <v>180.529937694578</v>
      </c>
      <c r="EJ181" s="117">
        <v>1902.9794911205699</v>
      </c>
      <c r="EK181" s="117">
        <v>482.49</v>
      </c>
      <c r="EL181" s="117">
        <v>106.1478</v>
      </c>
      <c r="EM181" s="117">
        <v>65.947578610350007</v>
      </c>
      <c r="EN181" s="117">
        <v>0</v>
      </c>
      <c r="EO181" s="117">
        <v>274.47408630000001</v>
      </c>
      <c r="EP181" s="117">
        <v>97.374722517253801</v>
      </c>
      <c r="EQ181" s="117">
        <v>1026.4341874275999</v>
      </c>
      <c r="ER181" s="117">
        <v>345</v>
      </c>
      <c r="ES181" s="117">
        <v>75.900000000000006</v>
      </c>
      <c r="ET181" s="117">
        <v>7.9550789999999996</v>
      </c>
      <c r="EU181" s="117">
        <v>83.855079000000003</v>
      </c>
      <c r="EV181" s="117">
        <v>9.0734999999999992</v>
      </c>
      <c r="EW181" s="117">
        <v>0.95099353499999995</v>
      </c>
      <c r="EX181" s="117">
        <v>10.024493535</v>
      </c>
      <c r="EY181" s="117">
        <v>173.6</v>
      </c>
      <c r="EZ181" s="117">
        <v>18.195015999999999</v>
      </c>
      <c r="FA181" s="117">
        <v>191.8</v>
      </c>
      <c r="FB181" s="117">
        <v>0</v>
      </c>
      <c r="FC181" s="117">
        <v>0</v>
      </c>
      <c r="FD181" s="117">
        <v>0</v>
      </c>
      <c r="FE181" s="171">
        <v>632.00322291666669</v>
      </c>
      <c r="FF181" s="194">
        <f t="shared" si="48"/>
        <v>14643.673675646629</v>
      </c>
      <c r="FG181" s="195">
        <f t="shared" si="50"/>
        <v>0</v>
      </c>
      <c r="FH181" s="196">
        <f t="shared" si="51"/>
        <v>1902.9794911205699</v>
      </c>
      <c r="FI181" s="202">
        <f t="shared" si="52"/>
        <v>17572.408410775955</v>
      </c>
      <c r="FJ181" s="203">
        <f t="shared" si="53"/>
        <v>0</v>
      </c>
      <c r="FK181" s="204">
        <f t="shared" si="54"/>
        <v>2283.575389344684</v>
      </c>
      <c r="FL181" s="214">
        <v>0.05</v>
      </c>
      <c r="FM181" s="211">
        <f t="shared" si="55"/>
        <v>878.62042053879782</v>
      </c>
      <c r="FN181" s="212">
        <f t="shared" si="56"/>
        <v>0</v>
      </c>
      <c r="FO181" s="213">
        <f t="shared" si="57"/>
        <v>114.1787694672342</v>
      </c>
      <c r="FP181" s="219">
        <f t="shared" si="58"/>
        <v>18451.028831314754</v>
      </c>
      <c r="FQ181" s="220">
        <f t="shared" si="59"/>
        <v>0</v>
      </c>
      <c r="FR181" s="223">
        <f t="shared" si="60"/>
        <v>2397.7541588119184</v>
      </c>
      <c r="FS181" s="228">
        <f t="shared" si="61"/>
        <v>5.7644880859537952</v>
      </c>
      <c r="FT181" s="229"/>
      <c r="FU181" s="244">
        <f t="shared" si="62"/>
        <v>4.9344132542665013</v>
      </c>
      <c r="FV181" s="245">
        <f t="shared" si="63"/>
        <v>18451.028831314754</v>
      </c>
      <c r="FW181" s="252">
        <v>4.1898</v>
      </c>
      <c r="FX181" s="257"/>
      <c r="FY181" s="261">
        <f t="shared" si="64"/>
        <v>1.3758384853582022</v>
      </c>
      <c r="FZ181" s="253"/>
      <c r="GA181" s="92"/>
      <c r="GB181" s="68" t="s">
        <v>1110</v>
      </c>
      <c r="GC181" s="85" t="s">
        <v>2362</v>
      </c>
      <c r="GD181" s="85" t="str">
        <f t="shared" si="65"/>
        <v>№2/37 від 20.02.2019</v>
      </c>
      <c r="GE181" s="85" t="s">
        <v>2535</v>
      </c>
      <c r="GF181" s="431">
        <v>4</v>
      </c>
      <c r="GG181" s="431">
        <v>2</v>
      </c>
    </row>
    <row r="182" spans="1:189" ht="15" hidden="1" customHeight="1" x14ac:dyDescent="0.25">
      <c r="A182" s="66" t="s">
        <v>264</v>
      </c>
      <c r="B182" s="155">
        <v>4</v>
      </c>
      <c r="C182" s="141">
        <f t="shared" si="49"/>
        <v>1172.81</v>
      </c>
      <c r="D182" s="168">
        <v>934</v>
      </c>
      <c r="E182" s="168">
        <v>0</v>
      </c>
      <c r="F182" s="234"/>
      <c r="G182" s="235">
        <v>238.81</v>
      </c>
      <c r="H182" s="162">
        <f t="shared" si="46"/>
        <v>1580.3722203180528</v>
      </c>
      <c r="I182" s="117">
        <v>204.38</v>
      </c>
      <c r="J182" s="117">
        <v>44.9636</v>
      </c>
      <c r="K182" s="117">
        <v>12.3187188346075</v>
      </c>
      <c r="L182" s="117">
        <v>116.2656506</v>
      </c>
      <c r="M182" s="117">
        <v>39.610630476441301</v>
      </c>
      <c r="N182" s="117">
        <v>417.538599911049</v>
      </c>
      <c r="O182" s="117">
        <v>47.08</v>
      </c>
      <c r="P182" s="117">
        <v>10.3576</v>
      </c>
      <c r="Q182" s="117">
        <v>1.6183957615875</v>
      </c>
      <c r="R182" s="117">
        <v>26.782399600000002</v>
      </c>
      <c r="S182" s="117">
        <v>8.9967222178479904</v>
      </c>
      <c r="T182" s="117">
        <v>94.835117579435504</v>
      </c>
      <c r="U182" s="117">
        <v>0</v>
      </c>
      <c r="V182" s="117">
        <v>0</v>
      </c>
      <c r="W182" s="117">
        <v>0</v>
      </c>
      <c r="X182" s="117">
        <v>0</v>
      </c>
      <c r="Y182" s="117">
        <v>0</v>
      </c>
      <c r="Z182" s="117">
        <v>147.91</v>
      </c>
      <c r="AA182" s="117">
        <v>0</v>
      </c>
      <c r="AB182" s="117">
        <v>0</v>
      </c>
      <c r="AC182" s="117">
        <v>0</v>
      </c>
      <c r="AD182" s="117">
        <v>0</v>
      </c>
      <c r="AE182" s="117">
        <v>0</v>
      </c>
      <c r="AF182" s="117">
        <v>0</v>
      </c>
      <c r="AG182" s="117">
        <v>0</v>
      </c>
      <c r="AH182" s="117">
        <v>0</v>
      </c>
      <c r="AI182" s="117">
        <v>0</v>
      </c>
      <c r="AJ182" s="117">
        <v>0</v>
      </c>
      <c r="AK182" s="117">
        <v>0</v>
      </c>
      <c r="AL182" s="117">
        <v>0</v>
      </c>
      <c r="AM182" s="117">
        <v>95.33</v>
      </c>
      <c r="AN182" s="117">
        <v>20.9726</v>
      </c>
      <c r="AO182" s="117">
        <v>32.328843004152198</v>
      </c>
      <c r="AP182" s="117">
        <v>54.230377099999998</v>
      </c>
      <c r="AQ182" s="117">
        <v>21.2619473651162</v>
      </c>
      <c r="AR182" s="117">
        <v>224.12376746926799</v>
      </c>
      <c r="AS182" s="117">
        <v>0</v>
      </c>
      <c r="AT182" s="117">
        <v>0</v>
      </c>
      <c r="AU182" s="117">
        <v>0</v>
      </c>
      <c r="AV182" s="117">
        <v>0</v>
      </c>
      <c r="AW182" s="117">
        <v>0</v>
      </c>
      <c r="AX182" s="117">
        <v>61.82</v>
      </c>
      <c r="AY182" s="117">
        <v>298.06</v>
      </c>
      <c r="AZ182" s="117">
        <v>65.5732</v>
      </c>
      <c r="BA182" s="117">
        <v>24.247573845128599</v>
      </c>
      <c r="BB182" s="117">
        <v>169.55739220000001</v>
      </c>
      <c r="BC182" s="117">
        <v>58.425094183189998</v>
      </c>
      <c r="BD182" s="117">
        <f t="shared" si="47"/>
        <v>634.14473535830007</v>
      </c>
      <c r="BE182" s="117">
        <v>0</v>
      </c>
      <c r="BF182" s="117">
        <v>0</v>
      </c>
      <c r="BG182" s="117">
        <v>0</v>
      </c>
      <c r="BH182" s="117">
        <v>0</v>
      </c>
      <c r="BI182" s="117">
        <v>0</v>
      </c>
      <c r="BJ182" s="117">
        <v>0</v>
      </c>
      <c r="BK182" s="117">
        <v>0</v>
      </c>
      <c r="BL182" s="117">
        <v>69.42</v>
      </c>
      <c r="BM182" s="117">
        <v>15.272399999999999</v>
      </c>
      <c r="BN182" s="117">
        <v>2.0273718216666698</v>
      </c>
      <c r="BO182" s="117">
        <v>39.490955399999997</v>
      </c>
      <c r="BP182" s="117">
        <v>13.228146320102899</v>
      </c>
      <c r="BQ182" s="117">
        <v>139.43887354176999</v>
      </c>
      <c r="BR182" s="117">
        <v>356.2710365079372</v>
      </c>
      <c r="BS182" s="117">
        <v>78.379628031745895</v>
      </c>
      <c r="BT182" s="117">
        <v>309.96467323178501</v>
      </c>
      <c r="BU182" s="117">
        <v>176.9</v>
      </c>
      <c r="BV182" s="117">
        <v>202.67190453826899</v>
      </c>
      <c r="BW182" s="117">
        <v>117.82606486648299</v>
      </c>
      <c r="BX182" s="117">
        <v>1242.01330717622</v>
      </c>
      <c r="BY182" s="117">
        <v>240.54619322443</v>
      </c>
      <c r="BZ182" s="117">
        <v>22.82</v>
      </c>
      <c r="CA182" s="117">
        <v>5.0204000000000004</v>
      </c>
      <c r="CB182" s="117">
        <v>15.256968126408999</v>
      </c>
      <c r="CC182" s="117">
        <v>0</v>
      </c>
      <c r="CD182" s="117">
        <v>12.981613400000001</v>
      </c>
      <c r="CE182" s="117">
        <v>5.8776380537829302</v>
      </c>
      <c r="CF182" s="117">
        <v>61.956619580191898</v>
      </c>
      <c r="CG182" s="117">
        <v>25.77</v>
      </c>
      <c r="CH182" s="117">
        <v>5.6694000000000004</v>
      </c>
      <c r="CI182" s="117">
        <v>36.136836033787503</v>
      </c>
      <c r="CJ182" s="117">
        <v>0</v>
      </c>
      <c r="CK182" s="117">
        <v>14.6597799</v>
      </c>
      <c r="CL182" s="117">
        <v>8.6191568300202697</v>
      </c>
      <c r="CM182" s="117">
        <v>90.855172763807801</v>
      </c>
      <c r="CN182" s="117">
        <v>21.28</v>
      </c>
      <c r="CO182" s="117">
        <v>4.6816000000000004</v>
      </c>
      <c r="CP182" s="117">
        <v>18.339828733658301</v>
      </c>
      <c r="CQ182" s="117">
        <v>0</v>
      </c>
      <c r="CR182" s="117">
        <v>12.1055536</v>
      </c>
      <c r="CS182" s="117">
        <v>5.9120158183907296</v>
      </c>
      <c r="CT182" s="117">
        <v>62.318998152048998</v>
      </c>
      <c r="CU182" s="117">
        <v>0</v>
      </c>
      <c r="CV182" s="117">
        <v>0</v>
      </c>
      <c r="CW182" s="117">
        <v>0</v>
      </c>
      <c r="CX182" s="117">
        <v>0</v>
      </c>
      <c r="CY182" s="117">
        <v>0</v>
      </c>
      <c r="CZ182" s="117">
        <v>0</v>
      </c>
      <c r="DA182" s="117">
        <v>0</v>
      </c>
      <c r="DB182" s="117">
        <v>0</v>
      </c>
      <c r="DC182" s="117">
        <v>0</v>
      </c>
      <c r="DD182" s="117">
        <v>0</v>
      </c>
      <c r="DE182" s="117">
        <v>0</v>
      </c>
      <c r="DF182" s="117">
        <v>0</v>
      </c>
      <c r="DG182" s="117">
        <v>0</v>
      </c>
      <c r="DH182" s="117">
        <v>0</v>
      </c>
      <c r="DI182" s="117">
        <v>8.6999999999999993</v>
      </c>
      <c r="DJ182" s="117">
        <v>1.9139999999999999</v>
      </c>
      <c r="DK182" s="117">
        <v>7.44115095400252</v>
      </c>
      <c r="DL182" s="117">
        <v>0</v>
      </c>
      <c r="DM182" s="117">
        <v>4.9491690000000004</v>
      </c>
      <c r="DN182" s="117">
        <v>2.411082774379</v>
      </c>
      <c r="DO182" s="117">
        <v>25.415402728381501</v>
      </c>
      <c r="DP182" s="117">
        <v>0</v>
      </c>
      <c r="DQ182" s="117">
        <v>0</v>
      </c>
      <c r="DR182" s="117">
        <v>0</v>
      </c>
      <c r="DS182" s="117">
        <v>0</v>
      </c>
      <c r="DT182" s="117">
        <v>0</v>
      </c>
      <c r="DU182" s="117">
        <v>0</v>
      </c>
      <c r="DV182" s="117">
        <v>0</v>
      </c>
      <c r="DW182" s="117">
        <v>930.85</v>
      </c>
      <c r="DX182" s="117">
        <v>204.78700000000001</v>
      </c>
      <c r="DY182" s="117">
        <v>74.841393716458299</v>
      </c>
      <c r="DZ182" s="117">
        <v>0</v>
      </c>
      <c r="EA182" s="117">
        <v>529.53263949999996</v>
      </c>
      <c r="EB182" s="117">
        <v>182.37055639141701</v>
      </c>
      <c r="EC182" s="117">
        <v>1922.38158960788</v>
      </c>
      <c r="ED182" s="117">
        <v>279.98</v>
      </c>
      <c r="EE182" s="117">
        <v>61.595599999999997</v>
      </c>
      <c r="EF182" s="117">
        <v>11.1009979741167</v>
      </c>
      <c r="EG182" s="117">
        <v>0</v>
      </c>
      <c r="EH182" s="117">
        <v>159.27222259999999</v>
      </c>
      <c r="EI182" s="117">
        <v>53.657355884373203</v>
      </c>
      <c r="EJ182" s="117">
        <v>565.60617645849004</v>
      </c>
      <c r="EK182" s="117">
        <v>192.62</v>
      </c>
      <c r="EL182" s="117">
        <v>42.376399999999997</v>
      </c>
      <c r="EM182" s="117">
        <v>28.168790582174999</v>
      </c>
      <c r="EN182" s="117">
        <v>0</v>
      </c>
      <c r="EO182" s="117">
        <v>109.5757394</v>
      </c>
      <c r="EP182" s="117">
        <v>39.066976871431798</v>
      </c>
      <c r="EQ182" s="117">
        <v>411.80790685360699</v>
      </c>
      <c r="ER182" s="117">
        <v>98</v>
      </c>
      <c r="ES182" s="117">
        <v>21.56</v>
      </c>
      <c r="ET182" s="117">
        <v>2.2597035999999999</v>
      </c>
      <c r="EU182" s="117">
        <v>23.8197036</v>
      </c>
      <c r="EV182" s="117">
        <v>2.5773999999999999</v>
      </c>
      <c r="EW182" s="117">
        <v>0.27013729399999997</v>
      </c>
      <c r="EX182" s="117">
        <v>2.8475372939999999</v>
      </c>
      <c r="EY182" s="117">
        <v>207.2</v>
      </c>
      <c r="EZ182" s="117">
        <v>21.716632000000001</v>
      </c>
      <c r="FA182" s="117">
        <v>228.92</v>
      </c>
      <c r="FB182" s="117">
        <v>0</v>
      </c>
      <c r="FC182" s="117">
        <v>0</v>
      </c>
      <c r="FD182" s="117">
        <v>0</v>
      </c>
      <c r="FE182" s="171">
        <v>293.88679687500002</v>
      </c>
      <c r="FF182" s="194">
        <f t="shared" si="48"/>
        <v>6651.6403049494511</v>
      </c>
      <c r="FG182" s="195">
        <f t="shared" si="50"/>
        <v>0</v>
      </c>
      <c r="FH182" s="196">
        <f t="shared" si="51"/>
        <v>565.60617645849004</v>
      </c>
      <c r="FI182" s="202">
        <f t="shared" si="52"/>
        <v>7981.9683659393413</v>
      </c>
      <c r="FJ182" s="203">
        <f t="shared" si="53"/>
        <v>0</v>
      </c>
      <c r="FK182" s="204">
        <f t="shared" si="54"/>
        <v>678.72741175018803</v>
      </c>
      <c r="FL182" s="214">
        <v>0.05</v>
      </c>
      <c r="FM182" s="211">
        <f t="shared" si="55"/>
        <v>399.09841829696711</v>
      </c>
      <c r="FN182" s="212">
        <f t="shared" si="56"/>
        <v>0</v>
      </c>
      <c r="FO182" s="213">
        <f t="shared" si="57"/>
        <v>33.936370587509401</v>
      </c>
      <c r="FP182" s="219">
        <f t="shared" si="58"/>
        <v>8381.0667842363091</v>
      </c>
      <c r="FQ182" s="220">
        <f t="shared" si="59"/>
        <v>0</v>
      </c>
      <c r="FR182" s="223">
        <f t="shared" si="60"/>
        <v>712.6637823376974</v>
      </c>
      <c r="FS182" s="228">
        <f t="shared" si="61"/>
        <v>7.3015103756433017</v>
      </c>
      <c r="FT182" s="229"/>
      <c r="FU182" s="244">
        <f t="shared" si="62"/>
        <v>6.5384870540825979</v>
      </c>
      <c r="FV182" s="245">
        <f t="shared" si="63"/>
        <v>8381.0667842363091</v>
      </c>
      <c r="FW182" s="252">
        <v>5.1776999999999997</v>
      </c>
      <c r="FX182" s="257"/>
      <c r="FY182" s="261">
        <f t="shared" si="64"/>
        <v>1.4101841311090451</v>
      </c>
      <c r="FZ182" s="253"/>
      <c r="GA182" s="92"/>
      <c r="GB182" s="68" t="s">
        <v>1114</v>
      </c>
      <c r="GC182" s="85" t="s">
        <v>2362</v>
      </c>
      <c r="GD182" s="85" t="str">
        <f t="shared" si="65"/>
        <v>№2/41 від 20.02.2019</v>
      </c>
      <c r="GE182" s="85" t="s">
        <v>2536</v>
      </c>
      <c r="GF182" s="431">
        <v>2</v>
      </c>
      <c r="GG182" s="431">
        <v>2</v>
      </c>
    </row>
    <row r="183" spans="1:189" ht="15" hidden="1" customHeight="1" x14ac:dyDescent="0.25">
      <c r="A183" s="66" t="s">
        <v>265</v>
      </c>
      <c r="B183" s="155">
        <v>4</v>
      </c>
      <c r="C183" s="141">
        <f t="shared" si="49"/>
        <v>1448.3</v>
      </c>
      <c r="D183" s="168">
        <v>1264.5999999999999</v>
      </c>
      <c r="E183" s="168">
        <v>0</v>
      </c>
      <c r="F183" s="234"/>
      <c r="G183" s="235">
        <v>183.7</v>
      </c>
      <c r="H183" s="162">
        <f t="shared" si="46"/>
        <v>1864.3976948145278</v>
      </c>
      <c r="I183" s="117">
        <v>245.36</v>
      </c>
      <c r="J183" s="117">
        <v>53.979199999999999</v>
      </c>
      <c r="K183" s="117">
        <v>14.4445246564</v>
      </c>
      <c r="L183" s="117">
        <v>139.57794319999999</v>
      </c>
      <c r="M183" s="117">
        <v>47.516836408029299</v>
      </c>
      <c r="N183" s="117">
        <v>500.87850426442901</v>
      </c>
      <c r="O183" s="117">
        <v>48.62</v>
      </c>
      <c r="P183" s="117">
        <v>10.696400000000001</v>
      </c>
      <c r="Q183" s="117">
        <v>1.6712974511100001</v>
      </c>
      <c r="R183" s="117">
        <v>27.658459400000002</v>
      </c>
      <c r="S183" s="117">
        <v>9.2910036995648397</v>
      </c>
      <c r="T183" s="117">
        <v>97.937160550674804</v>
      </c>
      <c r="U183" s="117">
        <v>0</v>
      </c>
      <c r="V183" s="117">
        <v>0</v>
      </c>
      <c r="W183" s="117">
        <v>0</v>
      </c>
      <c r="X183" s="117">
        <v>0</v>
      </c>
      <c r="Y183" s="117">
        <v>0</v>
      </c>
      <c r="Z183" s="117">
        <v>190.96</v>
      </c>
      <c r="AA183" s="117">
        <v>0</v>
      </c>
      <c r="AB183" s="117">
        <v>0</v>
      </c>
      <c r="AC183" s="117">
        <v>0</v>
      </c>
      <c r="AD183" s="117">
        <v>0</v>
      </c>
      <c r="AE183" s="117">
        <v>0</v>
      </c>
      <c r="AF183" s="117">
        <v>0</v>
      </c>
      <c r="AG183" s="117">
        <v>0</v>
      </c>
      <c r="AH183" s="117">
        <v>0</v>
      </c>
      <c r="AI183" s="117">
        <v>0</v>
      </c>
      <c r="AJ183" s="117">
        <v>0</v>
      </c>
      <c r="AK183" s="117">
        <v>0</v>
      </c>
      <c r="AL183" s="117">
        <v>0</v>
      </c>
      <c r="AM183" s="117">
        <v>97.85</v>
      </c>
      <c r="AN183" s="117">
        <v>21.527000000000001</v>
      </c>
      <c r="AO183" s="117">
        <v>29.3366157163031</v>
      </c>
      <c r="AP183" s="117">
        <v>55.663929500000002</v>
      </c>
      <c r="AQ183" s="117">
        <v>21.420810514120699</v>
      </c>
      <c r="AR183" s="117">
        <v>225.79835573042399</v>
      </c>
      <c r="AS183" s="117">
        <v>0</v>
      </c>
      <c r="AT183" s="117">
        <v>0</v>
      </c>
      <c r="AU183" s="117">
        <v>0</v>
      </c>
      <c r="AV183" s="117">
        <v>0</v>
      </c>
      <c r="AW183" s="117">
        <v>0</v>
      </c>
      <c r="AX183" s="117">
        <v>65.72</v>
      </c>
      <c r="AY183" s="117">
        <v>368.07</v>
      </c>
      <c r="AZ183" s="117">
        <v>80.975399999999993</v>
      </c>
      <c r="BA183" s="117">
        <v>32.280336030807199</v>
      </c>
      <c r="BB183" s="117">
        <v>209.38398090000001</v>
      </c>
      <c r="BC183" s="117">
        <v>72.393285431517896</v>
      </c>
      <c r="BD183" s="117">
        <f t="shared" si="47"/>
        <v>783.10367426900007</v>
      </c>
      <c r="BE183" s="117">
        <v>0</v>
      </c>
      <c r="BF183" s="117">
        <v>0</v>
      </c>
      <c r="BG183" s="117">
        <v>0</v>
      </c>
      <c r="BH183" s="117">
        <v>0</v>
      </c>
      <c r="BI183" s="117">
        <v>0</v>
      </c>
      <c r="BJ183" s="117">
        <v>0</v>
      </c>
      <c r="BK183" s="117">
        <v>0</v>
      </c>
      <c r="BL183" s="117">
        <v>109.05</v>
      </c>
      <c r="BM183" s="117">
        <v>23.991</v>
      </c>
      <c r="BN183" s="117">
        <v>3.4233165383333399</v>
      </c>
      <c r="BO183" s="117">
        <v>62.035273500000002</v>
      </c>
      <c r="BP183" s="117">
        <v>20.804742031917701</v>
      </c>
      <c r="BQ183" s="117">
        <v>219.30433207025101</v>
      </c>
      <c r="BR183" s="117">
        <v>382.2794603174637</v>
      </c>
      <c r="BS183" s="117">
        <v>84.101481269841202</v>
      </c>
      <c r="BT183" s="117">
        <v>328.93489126976198</v>
      </c>
      <c r="BU183" s="117">
        <v>225.11</v>
      </c>
      <c r="BV183" s="117">
        <v>217.46731659079299</v>
      </c>
      <c r="BW183" s="117">
        <v>129.74358099362999</v>
      </c>
      <c r="BX183" s="117">
        <v>1367.63673044149</v>
      </c>
      <c r="BY183" s="117">
        <v>277.07858967841798</v>
      </c>
      <c r="BZ183" s="117">
        <v>25.08</v>
      </c>
      <c r="CA183" s="117">
        <v>5.5175999999999998</v>
      </c>
      <c r="CB183" s="117">
        <v>16.5247244909602</v>
      </c>
      <c r="CC183" s="117">
        <v>0</v>
      </c>
      <c r="CD183" s="117">
        <v>14.267259599999999</v>
      </c>
      <c r="CE183" s="117">
        <v>6.4342423085735403</v>
      </c>
      <c r="CF183" s="117">
        <v>67.823826399533701</v>
      </c>
      <c r="CG183" s="117">
        <v>26.61</v>
      </c>
      <c r="CH183" s="117">
        <v>5.8541999999999996</v>
      </c>
      <c r="CI183" s="117">
        <v>37.316927536102497</v>
      </c>
      <c r="CJ183" s="117">
        <v>0</v>
      </c>
      <c r="CK183" s="117">
        <v>15.137630700000001</v>
      </c>
      <c r="CL183" s="117">
        <v>8.9003350507259</v>
      </c>
      <c r="CM183" s="117">
        <v>93.819093286828405</v>
      </c>
      <c r="CN183" s="117">
        <v>30.49</v>
      </c>
      <c r="CO183" s="117">
        <v>6.7077999999999998</v>
      </c>
      <c r="CP183" s="117">
        <v>25.813280468237899</v>
      </c>
      <c r="CQ183" s="117">
        <v>0</v>
      </c>
      <c r="CR183" s="117">
        <v>17.3448463</v>
      </c>
      <c r="CS183" s="117">
        <v>8.4221046845790095</v>
      </c>
      <c r="CT183" s="117">
        <v>88.778031452816904</v>
      </c>
      <c r="CU183" s="117">
        <v>0</v>
      </c>
      <c r="CV183" s="117">
        <v>0</v>
      </c>
      <c r="CW183" s="117">
        <v>0</v>
      </c>
      <c r="CX183" s="117">
        <v>0</v>
      </c>
      <c r="CY183" s="117">
        <v>0</v>
      </c>
      <c r="CZ183" s="117">
        <v>0</v>
      </c>
      <c r="DA183" s="117">
        <v>0</v>
      </c>
      <c r="DB183" s="117">
        <v>0</v>
      </c>
      <c r="DC183" s="117">
        <v>0</v>
      </c>
      <c r="DD183" s="117">
        <v>0</v>
      </c>
      <c r="DE183" s="117">
        <v>0</v>
      </c>
      <c r="DF183" s="117">
        <v>0</v>
      </c>
      <c r="DG183" s="117">
        <v>0</v>
      </c>
      <c r="DH183" s="117">
        <v>0</v>
      </c>
      <c r="DI183" s="117">
        <v>9.1199999999999992</v>
      </c>
      <c r="DJ183" s="117">
        <v>2.0064000000000002</v>
      </c>
      <c r="DK183" s="117">
        <v>7.8142141917392296</v>
      </c>
      <c r="DL183" s="117">
        <v>0</v>
      </c>
      <c r="DM183" s="117">
        <v>5.1880943999999998</v>
      </c>
      <c r="DN183" s="117">
        <v>2.5289299475001901</v>
      </c>
      <c r="DO183" s="117">
        <v>26.6576385392394</v>
      </c>
      <c r="DP183" s="117">
        <v>0</v>
      </c>
      <c r="DQ183" s="117">
        <v>0</v>
      </c>
      <c r="DR183" s="117">
        <v>0</v>
      </c>
      <c r="DS183" s="117">
        <v>0</v>
      </c>
      <c r="DT183" s="117">
        <v>0</v>
      </c>
      <c r="DU183" s="117">
        <v>0</v>
      </c>
      <c r="DV183" s="117">
        <v>0</v>
      </c>
      <c r="DW183" s="117">
        <v>1005.92</v>
      </c>
      <c r="DX183" s="117">
        <v>221.30240000000001</v>
      </c>
      <c r="DY183" s="117">
        <v>99.901646731008299</v>
      </c>
      <c r="DZ183" s="117">
        <v>0</v>
      </c>
      <c r="EA183" s="117">
        <v>572.23771039999997</v>
      </c>
      <c r="EB183" s="117">
        <v>199.07210576490101</v>
      </c>
      <c r="EC183" s="117">
        <v>2098.4338628959099</v>
      </c>
      <c r="ED183" s="117">
        <v>313.88</v>
      </c>
      <c r="EE183" s="117">
        <v>69.053600000000003</v>
      </c>
      <c r="EF183" s="117">
        <v>13.2368845808</v>
      </c>
      <c r="EG183" s="117">
        <v>0</v>
      </c>
      <c r="EH183" s="117">
        <v>178.5569156</v>
      </c>
      <c r="EI183" s="117">
        <v>60.237178812949701</v>
      </c>
      <c r="EJ183" s="117">
        <v>634.96457899375002</v>
      </c>
      <c r="EK183" s="117">
        <v>295.83</v>
      </c>
      <c r="EL183" s="117">
        <v>65.082599999999999</v>
      </c>
      <c r="EM183" s="117">
        <v>44.757247301174999</v>
      </c>
      <c r="EN183" s="117">
        <v>0</v>
      </c>
      <c r="EO183" s="117">
        <v>168.2888121</v>
      </c>
      <c r="EP183" s="117">
        <v>60.156607091837202</v>
      </c>
      <c r="EQ183" s="117">
        <v>634.11526649301197</v>
      </c>
      <c r="ER183" s="117">
        <v>308</v>
      </c>
      <c r="ES183" s="117">
        <v>67.760000000000005</v>
      </c>
      <c r="ET183" s="117">
        <v>7.1019256000000004</v>
      </c>
      <c r="EU183" s="117">
        <v>74.861925600000006</v>
      </c>
      <c r="EV183" s="117">
        <v>8.1004000000000005</v>
      </c>
      <c r="EW183" s="117">
        <v>0.84900292399999999</v>
      </c>
      <c r="EX183" s="117">
        <v>8.9494029239999993</v>
      </c>
      <c r="EY183" s="117">
        <v>186.2</v>
      </c>
      <c r="EZ183" s="117">
        <v>19.515622</v>
      </c>
      <c r="FA183" s="117">
        <v>205.72</v>
      </c>
      <c r="FB183" s="117">
        <v>0</v>
      </c>
      <c r="FC183" s="117">
        <v>0</v>
      </c>
      <c r="FD183" s="117">
        <v>0</v>
      </c>
      <c r="FE183" s="171">
        <v>663.79214010416661</v>
      </c>
      <c r="FF183" s="194">
        <f t="shared" si="48"/>
        <v>8049.2545240155268</v>
      </c>
      <c r="FG183" s="195">
        <f t="shared" si="50"/>
        <v>0</v>
      </c>
      <c r="FH183" s="196">
        <f t="shared" si="51"/>
        <v>634.96457899375002</v>
      </c>
      <c r="FI183" s="202">
        <f t="shared" si="52"/>
        <v>9659.1054288186315</v>
      </c>
      <c r="FJ183" s="203">
        <f t="shared" si="53"/>
        <v>0</v>
      </c>
      <c r="FK183" s="204">
        <f t="shared" si="54"/>
        <v>761.95749479250003</v>
      </c>
      <c r="FL183" s="214">
        <v>0.05</v>
      </c>
      <c r="FM183" s="211">
        <f t="shared" si="55"/>
        <v>482.9552714409316</v>
      </c>
      <c r="FN183" s="212">
        <f t="shared" si="56"/>
        <v>0</v>
      </c>
      <c r="FO183" s="213">
        <f t="shared" si="57"/>
        <v>38.097874739625006</v>
      </c>
      <c r="FP183" s="219">
        <f t="shared" si="58"/>
        <v>10142.060700259563</v>
      </c>
      <c r="FQ183" s="220">
        <f t="shared" si="59"/>
        <v>0</v>
      </c>
      <c r="FR183" s="223">
        <f t="shared" si="60"/>
        <v>800.05536953212504</v>
      </c>
      <c r="FS183" s="228">
        <f t="shared" si="61"/>
        <v>7.0829796333072865</v>
      </c>
      <c r="FT183" s="229"/>
      <c r="FU183" s="244">
        <f t="shared" si="62"/>
        <v>6.4503247467564995</v>
      </c>
      <c r="FV183" s="245">
        <f t="shared" si="63"/>
        <v>10142.060700259563</v>
      </c>
      <c r="FW183" s="252">
        <v>5.0515999999999996</v>
      </c>
      <c r="FX183" s="257"/>
      <c r="FY183" s="261">
        <f t="shared" si="64"/>
        <v>1.4021259864809739</v>
      </c>
      <c r="FZ183" s="253"/>
      <c r="GA183" s="92"/>
      <c r="GB183" s="68" t="s">
        <v>1115</v>
      </c>
      <c r="GC183" s="85" t="s">
        <v>2362</v>
      </c>
      <c r="GD183" s="85" t="str">
        <f t="shared" si="65"/>
        <v>№2/42 від 20.02.2019</v>
      </c>
      <c r="GE183" s="85" t="s">
        <v>2537</v>
      </c>
      <c r="GF183" s="431">
        <v>2</v>
      </c>
      <c r="GG183" s="431">
        <v>2</v>
      </c>
    </row>
    <row r="184" spans="1:189" ht="15" hidden="1" customHeight="1" x14ac:dyDescent="0.25">
      <c r="A184" s="66" t="s">
        <v>266</v>
      </c>
      <c r="B184" s="155">
        <v>4</v>
      </c>
      <c r="C184" s="141">
        <f t="shared" si="49"/>
        <v>1173.1199999999999</v>
      </c>
      <c r="D184" s="168">
        <v>1173.1199999999999</v>
      </c>
      <c r="E184" s="168">
        <v>0</v>
      </c>
      <c r="F184" s="234"/>
      <c r="G184" s="235">
        <v>0</v>
      </c>
      <c r="H184" s="162">
        <f t="shared" si="46"/>
        <v>1759.2762699634509</v>
      </c>
      <c r="I184" s="117">
        <v>274.73</v>
      </c>
      <c r="J184" s="117">
        <v>60.440600000000003</v>
      </c>
      <c r="K184" s="117">
        <v>14.9861058879175</v>
      </c>
      <c r="L184" s="117">
        <v>156.28565510000001</v>
      </c>
      <c r="M184" s="117">
        <v>53.0802238551437</v>
      </c>
      <c r="N184" s="117">
        <v>559.52258484306105</v>
      </c>
      <c r="O184" s="117">
        <v>70.739999999999995</v>
      </c>
      <c r="P184" s="117">
        <v>15.562799999999999</v>
      </c>
      <c r="Q184" s="117">
        <v>2.4334777180349998</v>
      </c>
      <c r="R184" s="117">
        <v>40.241863799999997</v>
      </c>
      <c r="S184" s="117">
        <v>13.5181990125052</v>
      </c>
      <c r="T184" s="117">
        <v>142.49634053054001</v>
      </c>
      <c r="U184" s="117">
        <v>0</v>
      </c>
      <c r="V184" s="117">
        <v>0</v>
      </c>
      <c r="W184" s="117">
        <v>0</v>
      </c>
      <c r="X184" s="117">
        <v>0</v>
      </c>
      <c r="Y184" s="117">
        <v>0</v>
      </c>
      <c r="Z184" s="117">
        <v>158.35</v>
      </c>
      <c r="AA184" s="117">
        <v>0</v>
      </c>
      <c r="AB184" s="117">
        <v>0</v>
      </c>
      <c r="AC184" s="117">
        <v>0</v>
      </c>
      <c r="AD184" s="117">
        <v>0</v>
      </c>
      <c r="AE184" s="117">
        <v>0</v>
      </c>
      <c r="AF184" s="117">
        <v>31.01</v>
      </c>
      <c r="AG184" s="117">
        <v>0</v>
      </c>
      <c r="AH184" s="117">
        <v>0</v>
      </c>
      <c r="AI184" s="117">
        <v>0</v>
      </c>
      <c r="AJ184" s="117">
        <v>0</v>
      </c>
      <c r="AK184" s="117">
        <v>0</v>
      </c>
      <c r="AL184" s="117">
        <v>0</v>
      </c>
      <c r="AM184" s="117">
        <v>94.55</v>
      </c>
      <c r="AN184" s="117">
        <v>20.800999999999998</v>
      </c>
      <c r="AO184" s="117">
        <v>27.036335714615699</v>
      </c>
      <c r="AP184" s="117">
        <v>53.786658500000001</v>
      </c>
      <c r="AQ184" s="117">
        <v>20.560996333633899</v>
      </c>
      <c r="AR184" s="117">
        <v>216.73499054825001</v>
      </c>
      <c r="AS184" s="117">
        <v>0</v>
      </c>
      <c r="AT184" s="117">
        <v>0</v>
      </c>
      <c r="AU184" s="117">
        <v>0</v>
      </c>
      <c r="AV184" s="117">
        <v>0</v>
      </c>
      <c r="AW184" s="117">
        <v>0</v>
      </c>
      <c r="AX184" s="117">
        <v>16.850000000000001</v>
      </c>
      <c r="AY184" s="117">
        <v>298.14</v>
      </c>
      <c r="AZ184" s="117">
        <v>65.590800000000002</v>
      </c>
      <c r="BA184" s="117">
        <v>29.274072955015299</v>
      </c>
      <c r="BB184" s="117">
        <v>169.60290180000001</v>
      </c>
      <c r="BC184" s="117">
        <v>58.966920872073104</v>
      </c>
      <c r="BD184" s="117">
        <f t="shared" si="47"/>
        <v>634.31235404159997</v>
      </c>
      <c r="BE184" s="117">
        <v>0</v>
      </c>
      <c r="BF184" s="117">
        <v>0</v>
      </c>
      <c r="BG184" s="117">
        <v>0</v>
      </c>
      <c r="BH184" s="117">
        <v>0</v>
      </c>
      <c r="BI184" s="117">
        <v>0</v>
      </c>
      <c r="BJ184" s="117">
        <v>0</v>
      </c>
      <c r="BK184" s="117">
        <v>0</v>
      </c>
      <c r="BL184" s="117">
        <v>57.45</v>
      </c>
      <c r="BM184" s="117">
        <v>12.638999999999999</v>
      </c>
      <c r="BN184" s="117">
        <v>1.6327806258333299</v>
      </c>
      <c r="BO184" s="117">
        <v>32.6815815</v>
      </c>
      <c r="BP184" s="117">
        <v>10.9425163844086</v>
      </c>
      <c r="BQ184" s="117">
        <v>115.345878510242</v>
      </c>
      <c r="BR184" s="117">
        <v>354.98286507936774</v>
      </c>
      <c r="BS184" s="117">
        <v>78.096230317460297</v>
      </c>
      <c r="BT184" s="117">
        <v>299.94900650202402</v>
      </c>
      <c r="BU184" s="117">
        <v>176.75</v>
      </c>
      <c r="BV184" s="117">
        <v>201.939102457698</v>
      </c>
      <c r="BW184" s="117">
        <v>116.51908018861</v>
      </c>
      <c r="BX184" s="117">
        <v>1228.2362845451601</v>
      </c>
      <c r="BY184" s="117">
        <v>313.97847437762698</v>
      </c>
      <c r="BZ184" s="117">
        <v>23.14</v>
      </c>
      <c r="CA184" s="117">
        <v>5.0907999999999998</v>
      </c>
      <c r="CB184" s="117">
        <v>15.2758851565196</v>
      </c>
      <c r="CC184" s="117">
        <v>0</v>
      </c>
      <c r="CD184" s="117">
        <v>13.1636518</v>
      </c>
      <c r="CE184" s="117">
        <v>5.9396180164128198</v>
      </c>
      <c r="CF184" s="117">
        <v>62.6099549729324</v>
      </c>
      <c r="CG184" s="117">
        <v>36.76</v>
      </c>
      <c r="CH184" s="117">
        <v>8.0871999999999993</v>
      </c>
      <c r="CI184" s="117">
        <v>46.416123001484202</v>
      </c>
      <c r="CJ184" s="117">
        <v>0</v>
      </c>
      <c r="CK184" s="117">
        <v>20.911661200000001</v>
      </c>
      <c r="CL184" s="117">
        <v>11.757060094157501</v>
      </c>
      <c r="CM184" s="117">
        <v>123.932044295642</v>
      </c>
      <c r="CN184" s="117">
        <v>13.46</v>
      </c>
      <c r="CO184" s="117">
        <v>2.9611999999999998</v>
      </c>
      <c r="CP184" s="117">
        <v>8.7697539608599993</v>
      </c>
      <c r="CQ184" s="117">
        <v>0</v>
      </c>
      <c r="CR184" s="117">
        <v>7.6569902000000001</v>
      </c>
      <c r="CS184" s="117">
        <v>3.4427930274997398</v>
      </c>
      <c r="CT184" s="117">
        <v>36.290737188359699</v>
      </c>
      <c r="CU184" s="117">
        <v>10.53</v>
      </c>
      <c r="CV184" s="117">
        <v>2.3166000000000002</v>
      </c>
      <c r="CW184" s="117">
        <v>15.5390212290813</v>
      </c>
      <c r="CX184" s="117">
        <v>0</v>
      </c>
      <c r="CY184" s="117">
        <v>5.9902011000000002</v>
      </c>
      <c r="CZ184" s="117">
        <v>3.6029299383110098</v>
      </c>
      <c r="DA184" s="117">
        <v>37.978752267392302</v>
      </c>
      <c r="DB184" s="117">
        <v>0</v>
      </c>
      <c r="DC184" s="117">
        <v>0</v>
      </c>
      <c r="DD184" s="117">
        <v>0</v>
      </c>
      <c r="DE184" s="117">
        <v>0</v>
      </c>
      <c r="DF184" s="117">
        <v>0</v>
      </c>
      <c r="DG184" s="117">
        <v>0</v>
      </c>
      <c r="DH184" s="117">
        <v>0</v>
      </c>
      <c r="DI184" s="117">
        <v>9.6999999999999993</v>
      </c>
      <c r="DJ184" s="117">
        <v>2.1339999999999999</v>
      </c>
      <c r="DK184" s="117">
        <v>8.2603079532316599</v>
      </c>
      <c r="DL184" s="117">
        <v>0</v>
      </c>
      <c r="DM184" s="117">
        <v>5.5180389999999999</v>
      </c>
      <c r="DN184" s="117">
        <v>2.6844300841682101</v>
      </c>
      <c r="DO184" s="117">
        <v>28.296777037399899</v>
      </c>
      <c r="DP184" s="117">
        <v>10.83</v>
      </c>
      <c r="DQ184" s="117">
        <v>2.3826000000000001</v>
      </c>
      <c r="DR184" s="117">
        <v>3.1373846663226601</v>
      </c>
      <c r="DS184" s="117">
        <v>0</v>
      </c>
      <c r="DT184" s="117">
        <v>6.1608621000000001</v>
      </c>
      <c r="DU184" s="117">
        <v>2.35936184957828</v>
      </c>
      <c r="DV184" s="117">
        <v>24.8702086159009</v>
      </c>
      <c r="DW184" s="117">
        <v>904.99</v>
      </c>
      <c r="DX184" s="117">
        <v>199.09780000000001</v>
      </c>
      <c r="DY184" s="117">
        <v>114.867719414733</v>
      </c>
      <c r="DZ184" s="117">
        <v>0</v>
      </c>
      <c r="EA184" s="117">
        <v>514.82166129999996</v>
      </c>
      <c r="EB184" s="117">
        <v>181.71718631071101</v>
      </c>
      <c r="EC184" s="117">
        <v>1915.4943670254399</v>
      </c>
      <c r="ED184" s="117">
        <v>277.27</v>
      </c>
      <c r="EE184" s="117">
        <v>60.999400000000001</v>
      </c>
      <c r="EF184" s="117">
        <v>11.3698113500917</v>
      </c>
      <c r="EG184" s="117">
        <v>0</v>
      </c>
      <c r="EH184" s="117">
        <v>157.7305849</v>
      </c>
      <c r="EI184" s="117">
        <v>53.1774283449721</v>
      </c>
      <c r="EJ184" s="117">
        <v>560.54722459506399</v>
      </c>
      <c r="EK184" s="117">
        <v>228.79</v>
      </c>
      <c r="EL184" s="117">
        <v>50.333799999999997</v>
      </c>
      <c r="EM184" s="117">
        <v>44.570110310449998</v>
      </c>
      <c r="EN184" s="117">
        <v>0</v>
      </c>
      <c r="EO184" s="117">
        <v>130.15176729999999</v>
      </c>
      <c r="EP184" s="117">
        <v>47.567565470351298</v>
      </c>
      <c r="EQ184" s="117">
        <v>501.41324308080101</v>
      </c>
      <c r="ER184" s="117">
        <v>203.5</v>
      </c>
      <c r="ES184" s="117">
        <v>44.77</v>
      </c>
      <c r="ET184" s="117">
        <v>4.6923437000000003</v>
      </c>
      <c r="EU184" s="117">
        <v>49.462343699999998</v>
      </c>
      <c r="EV184" s="117">
        <v>5.3520500000000002</v>
      </c>
      <c r="EW184" s="117">
        <v>0.56094836049999997</v>
      </c>
      <c r="EX184" s="117">
        <v>5.9129983604999996</v>
      </c>
      <c r="EY184" s="117">
        <v>121.8</v>
      </c>
      <c r="EZ184" s="117">
        <v>12.765858</v>
      </c>
      <c r="FA184" s="117">
        <v>134.57</v>
      </c>
      <c r="FB184" s="117">
        <v>0</v>
      </c>
      <c r="FC184" s="117">
        <v>0</v>
      </c>
      <c r="FD184" s="117">
        <v>0</v>
      </c>
      <c r="FE184" s="171">
        <v>409.71588281250001</v>
      </c>
      <c r="FF184" s="194">
        <f t="shared" si="48"/>
        <v>6993.9529669707854</v>
      </c>
      <c r="FG184" s="195">
        <f t="shared" si="50"/>
        <v>0</v>
      </c>
      <c r="FH184" s="196">
        <f t="shared" si="51"/>
        <v>560.54722459506399</v>
      </c>
      <c r="FI184" s="202">
        <f t="shared" si="52"/>
        <v>8392.7435603649428</v>
      </c>
      <c r="FJ184" s="203">
        <f t="shared" si="53"/>
        <v>0</v>
      </c>
      <c r="FK184" s="204">
        <f t="shared" si="54"/>
        <v>672.65666951407673</v>
      </c>
      <c r="FL184" s="214">
        <v>0.05</v>
      </c>
      <c r="FM184" s="211">
        <f t="shared" si="55"/>
        <v>419.63717801824714</v>
      </c>
      <c r="FN184" s="212">
        <f t="shared" si="56"/>
        <v>0</v>
      </c>
      <c r="FO184" s="213">
        <f t="shared" si="57"/>
        <v>33.632833475703841</v>
      </c>
      <c r="FP184" s="219">
        <f t="shared" si="58"/>
        <v>8812.38073838319</v>
      </c>
      <c r="FQ184" s="220">
        <f t="shared" si="59"/>
        <v>0</v>
      </c>
      <c r="FR184" s="223">
        <f t="shared" si="60"/>
        <v>706.28950298978054</v>
      </c>
      <c r="FS184" s="228">
        <f t="shared" si="61"/>
        <v>7.51191756886183</v>
      </c>
      <c r="FT184" s="229"/>
      <c r="FU184" s="244">
        <f t="shared" si="62"/>
        <v>6.9098568223143495</v>
      </c>
      <c r="FV184" s="245">
        <f t="shared" si="63"/>
        <v>8812.38073838319</v>
      </c>
      <c r="FW184" s="252">
        <v>4.9283000000000001</v>
      </c>
      <c r="FX184" s="257"/>
      <c r="FY184" s="261">
        <f t="shared" si="64"/>
        <v>1.5242411315995028</v>
      </c>
      <c r="FZ184" s="253"/>
      <c r="GA184" s="92"/>
      <c r="GB184" s="68" t="s">
        <v>1126</v>
      </c>
      <c r="GC184" s="85" t="s">
        <v>2362</v>
      </c>
      <c r="GD184" s="85" t="str">
        <f t="shared" si="65"/>
        <v>№2/53 від 20.02.2019</v>
      </c>
      <c r="GE184" s="85" t="s">
        <v>2538</v>
      </c>
      <c r="GF184" s="431">
        <v>2</v>
      </c>
      <c r="GG184" s="431">
        <v>1</v>
      </c>
    </row>
    <row r="185" spans="1:189" ht="15" hidden="1" customHeight="1" x14ac:dyDescent="0.25">
      <c r="A185" s="66" t="s">
        <v>267</v>
      </c>
      <c r="B185" s="155">
        <v>4</v>
      </c>
      <c r="C185" s="141">
        <f t="shared" si="49"/>
        <v>1469.3</v>
      </c>
      <c r="D185" s="168">
        <v>1469.3</v>
      </c>
      <c r="E185" s="168">
        <v>0</v>
      </c>
      <c r="F185" s="234"/>
      <c r="G185" s="235">
        <v>0</v>
      </c>
      <c r="H185" s="162">
        <f t="shared" si="46"/>
        <v>1807.7597128837142</v>
      </c>
      <c r="I185" s="117">
        <v>224.71</v>
      </c>
      <c r="J185" s="117">
        <v>49.436199999999999</v>
      </c>
      <c r="K185" s="117">
        <v>13.304624481795001</v>
      </c>
      <c r="L185" s="117">
        <v>127.8307777</v>
      </c>
      <c r="M185" s="117">
        <v>43.525664724673902</v>
      </c>
      <c r="N185" s="117">
        <v>458.80726690646901</v>
      </c>
      <c r="O185" s="117">
        <v>37.340000000000003</v>
      </c>
      <c r="P185" s="117">
        <v>8.2148000000000003</v>
      </c>
      <c r="Q185" s="117">
        <v>1.28371833702</v>
      </c>
      <c r="R185" s="117">
        <v>21.241605799999999</v>
      </c>
      <c r="S185" s="117">
        <v>7.1354778108010697</v>
      </c>
      <c r="T185" s="117">
        <v>75.215601947821099</v>
      </c>
      <c r="U185" s="117">
        <v>0</v>
      </c>
      <c r="V185" s="117">
        <v>0</v>
      </c>
      <c r="W185" s="117">
        <v>0</v>
      </c>
      <c r="X185" s="117">
        <v>0</v>
      </c>
      <c r="Y185" s="117">
        <v>0</v>
      </c>
      <c r="Z185" s="117">
        <v>187.81</v>
      </c>
      <c r="AA185" s="117">
        <v>0</v>
      </c>
      <c r="AB185" s="117">
        <v>0</v>
      </c>
      <c r="AC185" s="117">
        <v>0</v>
      </c>
      <c r="AD185" s="117">
        <v>0</v>
      </c>
      <c r="AE185" s="117">
        <v>0</v>
      </c>
      <c r="AF185" s="117">
        <v>0</v>
      </c>
      <c r="AG185" s="117">
        <v>0</v>
      </c>
      <c r="AH185" s="117">
        <v>0</v>
      </c>
      <c r="AI185" s="117">
        <v>0</v>
      </c>
      <c r="AJ185" s="117">
        <v>0</v>
      </c>
      <c r="AK185" s="117">
        <v>0</v>
      </c>
      <c r="AL185" s="117">
        <v>0</v>
      </c>
      <c r="AM185" s="117">
        <v>97.85</v>
      </c>
      <c r="AN185" s="117">
        <v>21.527000000000001</v>
      </c>
      <c r="AO185" s="117">
        <v>29.3366157163031</v>
      </c>
      <c r="AP185" s="117">
        <v>55.663929500000002</v>
      </c>
      <c r="AQ185" s="117">
        <v>21.420810514120699</v>
      </c>
      <c r="AR185" s="117">
        <v>225.79835573042399</v>
      </c>
      <c r="AS185" s="117">
        <v>0</v>
      </c>
      <c r="AT185" s="117">
        <v>0</v>
      </c>
      <c r="AU185" s="117">
        <v>0</v>
      </c>
      <c r="AV185" s="117">
        <v>0</v>
      </c>
      <c r="AW185" s="117">
        <v>0</v>
      </c>
      <c r="AX185" s="117">
        <v>65.67</v>
      </c>
      <c r="AY185" s="117">
        <v>373.41</v>
      </c>
      <c r="AZ185" s="117">
        <v>82.150199999999998</v>
      </c>
      <c r="BA185" s="117">
        <v>36.664957883936701</v>
      </c>
      <c r="BB185" s="117">
        <v>212.4217467</v>
      </c>
      <c r="BC185" s="117">
        <v>73.8540420694424</v>
      </c>
      <c r="BD185" s="117">
        <f t="shared" si="47"/>
        <v>794.45848829900001</v>
      </c>
      <c r="BE185" s="117">
        <v>0</v>
      </c>
      <c r="BF185" s="117">
        <v>0</v>
      </c>
      <c r="BG185" s="117">
        <v>0</v>
      </c>
      <c r="BH185" s="117">
        <v>0</v>
      </c>
      <c r="BI185" s="117">
        <v>0</v>
      </c>
      <c r="BJ185" s="117">
        <v>0</v>
      </c>
      <c r="BK185" s="117">
        <v>0</v>
      </c>
      <c r="BL185" s="117">
        <v>112.9</v>
      </c>
      <c r="BM185" s="117">
        <v>24.838000000000001</v>
      </c>
      <c r="BN185" s="117">
        <v>3.1224663933333301</v>
      </c>
      <c r="BO185" s="117">
        <v>64.225423000000006</v>
      </c>
      <c r="BP185" s="117">
        <v>21.4950520673152</v>
      </c>
      <c r="BQ185" s="117">
        <v>226.58094146064801</v>
      </c>
      <c r="BR185" s="117">
        <v>383.80925952381494</v>
      </c>
      <c r="BS185" s="117">
        <v>84.438037095238101</v>
      </c>
      <c r="BT185" s="117">
        <v>343.84275321285702</v>
      </c>
      <c r="BU185" s="117">
        <v>221.63</v>
      </c>
      <c r="BV185" s="117">
        <v>218.33757346530899</v>
      </c>
      <c r="BW185" s="117">
        <v>131.22815949778101</v>
      </c>
      <c r="BX185" s="117">
        <v>1383.2857827949999</v>
      </c>
      <c r="BY185" s="117">
        <v>243.16883914521401</v>
      </c>
      <c r="BZ185" s="117">
        <v>21.26</v>
      </c>
      <c r="CA185" s="117">
        <v>4.6772</v>
      </c>
      <c r="CB185" s="117">
        <v>14.0193190857646</v>
      </c>
      <c r="CC185" s="117">
        <v>0</v>
      </c>
      <c r="CD185" s="117">
        <v>12.0941762</v>
      </c>
      <c r="CE185" s="117">
        <v>5.4554333729009903</v>
      </c>
      <c r="CF185" s="117">
        <v>57.506128658665602</v>
      </c>
      <c r="CG185" s="117">
        <v>20.440000000000001</v>
      </c>
      <c r="CH185" s="117">
        <v>4.4968000000000004</v>
      </c>
      <c r="CI185" s="117">
        <v>28.662959846700002</v>
      </c>
      <c r="CJ185" s="117">
        <v>0</v>
      </c>
      <c r="CK185" s="117">
        <v>11.6277028</v>
      </c>
      <c r="CL185" s="117">
        <v>6.8364903600006297</v>
      </c>
      <c r="CM185" s="117">
        <v>72.063953006700601</v>
      </c>
      <c r="CN185" s="117">
        <v>29.85</v>
      </c>
      <c r="CO185" s="117">
        <v>6.5670000000000002</v>
      </c>
      <c r="CP185" s="117">
        <v>25.295507118249599</v>
      </c>
      <c r="CQ185" s="117">
        <v>0</v>
      </c>
      <c r="CR185" s="117">
        <v>16.980769500000001</v>
      </c>
      <c r="CS185" s="117">
        <v>8.2478423223587392</v>
      </c>
      <c r="CT185" s="117">
        <v>86.941118940608305</v>
      </c>
      <c r="CU185" s="117">
        <v>0</v>
      </c>
      <c r="CV185" s="117">
        <v>0</v>
      </c>
      <c r="CW185" s="117">
        <v>0</v>
      </c>
      <c r="CX185" s="117">
        <v>0</v>
      </c>
      <c r="CY185" s="117">
        <v>0</v>
      </c>
      <c r="CZ185" s="117">
        <v>0</v>
      </c>
      <c r="DA185" s="117">
        <v>0</v>
      </c>
      <c r="DB185" s="117">
        <v>0</v>
      </c>
      <c r="DC185" s="117">
        <v>0</v>
      </c>
      <c r="DD185" s="117">
        <v>0</v>
      </c>
      <c r="DE185" s="117">
        <v>0</v>
      </c>
      <c r="DF185" s="117">
        <v>0</v>
      </c>
      <c r="DG185" s="117">
        <v>0</v>
      </c>
      <c r="DH185" s="117">
        <v>0</v>
      </c>
      <c r="DI185" s="117">
        <v>9.1199999999999992</v>
      </c>
      <c r="DJ185" s="117">
        <v>2.0064000000000002</v>
      </c>
      <c r="DK185" s="117">
        <v>7.8142141917392296</v>
      </c>
      <c r="DL185" s="117">
        <v>0</v>
      </c>
      <c r="DM185" s="117">
        <v>5.1880943999999998</v>
      </c>
      <c r="DN185" s="117">
        <v>2.5289299475001901</v>
      </c>
      <c r="DO185" s="117">
        <v>26.6576385392394</v>
      </c>
      <c r="DP185" s="117">
        <v>0</v>
      </c>
      <c r="DQ185" s="117">
        <v>0</v>
      </c>
      <c r="DR185" s="117">
        <v>0</v>
      </c>
      <c r="DS185" s="117">
        <v>0</v>
      </c>
      <c r="DT185" s="117">
        <v>0</v>
      </c>
      <c r="DU185" s="117">
        <v>0</v>
      </c>
      <c r="DV185" s="117">
        <v>0</v>
      </c>
      <c r="DW185" s="117">
        <v>764.21</v>
      </c>
      <c r="DX185" s="117">
        <v>168.12620000000001</v>
      </c>
      <c r="DY185" s="117">
        <v>69.962893724674998</v>
      </c>
      <c r="DZ185" s="117">
        <v>0</v>
      </c>
      <c r="EA185" s="117">
        <v>434.73614270000002</v>
      </c>
      <c r="EB185" s="117">
        <v>150.61566312967099</v>
      </c>
      <c r="EC185" s="117">
        <v>1587.65089955435</v>
      </c>
      <c r="ED185" s="117">
        <v>251.29</v>
      </c>
      <c r="EE185" s="117">
        <v>55.283799999999999</v>
      </c>
      <c r="EF185" s="117">
        <v>10.6151359806667</v>
      </c>
      <c r="EG185" s="117">
        <v>0</v>
      </c>
      <c r="EH185" s="117">
        <v>142.95134229999999</v>
      </c>
      <c r="EI185" s="117">
        <v>48.227302566596698</v>
      </c>
      <c r="EJ185" s="117">
        <v>508.36758084726398</v>
      </c>
      <c r="EK185" s="117">
        <v>263.06</v>
      </c>
      <c r="EL185" s="117">
        <v>57.873199999999997</v>
      </c>
      <c r="EM185" s="117">
        <v>40.177012827600002</v>
      </c>
      <c r="EN185" s="117">
        <v>0</v>
      </c>
      <c r="EO185" s="117">
        <v>149.64694220000001</v>
      </c>
      <c r="EP185" s="117">
        <v>53.532457418442803</v>
      </c>
      <c r="EQ185" s="117">
        <v>564.28961244604295</v>
      </c>
      <c r="ER185" s="117">
        <v>332.4</v>
      </c>
      <c r="ES185" s="117">
        <v>73.128</v>
      </c>
      <c r="ET185" s="117">
        <v>7.6645456799999998</v>
      </c>
      <c r="EU185" s="117">
        <v>80.792545680000003</v>
      </c>
      <c r="EV185" s="117">
        <v>8.7421199999999999</v>
      </c>
      <c r="EW185" s="117">
        <v>0.9162615972</v>
      </c>
      <c r="EX185" s="117">
        <v>9.6583815972</v>
      </c>
      <c r="EY185" s="117">
        <v>287</v>
      </c>
      <c r="EZ185" s="117">
        <v>30.080469999999998</v>
      </c>
      <c r="FA185" s="117">
        <v>317.08</v>
      </c>
      <c r="FB185" s="117">
        <v>0</v>
      </c>
      <c r="FC185" s="117">
        <v>0</v>
      </c>
      <c r="FD185" s="117">
        <v>0</v>
      </c>
      <c r="FE185" s="171">
        <v>211.7829638541667</v>
      </c>
      <c r="FF185" s="194">
        <f t="shared" si="48"/>
        <v>6940.4172602635999</v>
      </c>
      <c r="FG185" s="195">
        <f t="shared" si="50"/>
        <v>0</v>
      </c>
      <c r="FH185" s="196">
        <f t="shared" si="51"/>
        <v>508.36758084726398</v>
      </c>
      <c r="FI185" s="202">
        <f t="shared" si="52"/>
        <v>8328.5007123163196</v>
      </c>
      <c r="FJ185" s="203">
        <f t="shared" si="53"/>
        <v>0</v>
      </c>
      <c r="FK185" s="204">
        <f t="shared" si="54"/>
        <v>610.04109701671678</v>
      </c>
      <c r="FL185" s="214">
        <v>0.05</v>
      </c>
      <c r="FM185" s="211">
        <f t="shared" si="55"/>
        <v>416.425035615816</v>
      </c>
      <c r="FN185" s="212">
        <f t="shared" si="56"/>
        <v>0</v>
      </c>
      <c r="FO185" s="213">
        <f t="shared" si="57"/>
        <v>30.50205485083584</v>
      </c>
      <c r="FP185" s="219">
        <f t="shared" si="58"/>
        <v>8744.925747932135</v>
      </c>
      <c r="FQ185" s="220">
        <f t="shared" si="59"/>
        <v>0</v>
      </c>
      <c r="FR185" s="223">
        <f t="shared" si="60"/>
        <v>640.54315186755264</v>
      </c>
      <c r="FS185" s="228">
        <f t="shared" si="61"/>
        <v>5.9517632532036586</v>
      </c>
      <c r="FT185" s="229"/>
      <c r="FU185" s="244">
        <f t="shared" si="62"/>
        <v>5.5158120166505018</v>
      </c>
      <c r="FV185" s="245">
        <f t="shared" si="63"/>
        <v>8744.925747932135</v>
      </c>
      <c r="FW185" s="252">
        <v>4.4515000000000002</v>
      </c>
      <c r="FX185" s="257"/>
      <c r="FY185" s="261">
        <f t="shared" si="64"/>
        <v>1.3370242060437287</v>
      </c>
      <c r="FZ185" s="253"/>
      <c r="GA185" s="92"/>
      <c r="GB185" s="68" t="s">
        <v>1133</v>
      </c>
      <c r="GC185" s="85" t="s">
        <v>2362</v>
      </c>
      <c r="GD185" s="85" t="str">
        <f t="shared" si="65"/>
        <v>№2/60 від 20.02.2019</v>
      </c>
      <c r="GE185" s="85" t="s">
        <v>2539</v>
      </c>
      <c r="GF185" s="431">
        <v>2</v>
      </c>
      <c r="GG185" s="431">
        <v>2</v>
      </c>
    </row>
    <row r="186" spans="1:189" ht="15" hidden="1" customHeight="1" x14ac:dyDescent="0.25">
      <c r="A186" s="66" t="s">
        <v>268</v>
      </c>
      <c r="B186" s="155">
        <v>4</v>
      </c>
      <c r="C186" s="141">
        <f t="shared" si="49"/>
        <v>2425.9</v>
      </c>
      <c r="D186" s="168">
        <v>2425.9</v>
      </c>
      <c r="E186" s="168">
        <v>0</v>
      </c>
      <c r="F186" s="234"/>
      <c r="G186" s="235">
        <v>0</v>
      </c>
      <c r="H186" s="162">
        <f t="shared" si="46"/>
        <v>2452.838597639407</v>
      </c>
      <c r="I186" s="117">
        <v>404.23</v>
      </c>
      <c r="J186" s="117">
        <v>88.930599999999998</v>
      </c>
      <c r="K186" s="117">
        <v>30.3963957255583</v>
      </c>
      <c r="L186" s="117">
        <v>229.95432009999999</v>
      </c>
      <c r="M186" s="117">
        <v>78.975521011676705</v>
      </c>
      <c r="N186" s="117">
        <v>832.48683683723505</v>
      </c>
      <c r="O186" s="117">
        <v>49.2</v>
      </c>
      <c r="P186" s="117">
        <v>10.824</v>
      </c>
      <c r="Q186" s="117">
        <v>1.6912409847900001</v>
      </c>
      <c r="R186" s="117">
        <v>27.988403999999999</v>
      </c>
      <c r="S186" s="117">
        <v>9.4018390308558395</v>
      </c>
      <c r="T186" s="117">
        <v>99.1054840156458</v>
      </c>
      <c r="U186" s="117">
        <v>0</v>
      </c>
      <c r="V186" s="117">
        <v>0</v>
      </c>
      <c r="W186" s="117">
        <v>0</v>
      </c>
      <c r="X186" s="117">
        <v>0</v>
      </c>
      <c r="Y186" s="117">
        <v>0</v>
      </c>
      <c r="Z186" s="117">
        <v>0</v>
      </c>
      <c r="AA186" s="117">
        <v>0</v>
      </c>
      <c r="AB186" s="117">
        <v>0</v>
      </c>
      <c r="AC186" s="117">
        <v>0</v>
      </c>
      <c r="AD186" s="117">
        <v>0</v>
      </c>
      <c r="AE186" s="117">
        <v>0</v>
      </c>
      <c r="AF186" s="117">
        <v>0</v>
      </c>
      <c r="AG186" s="117">
        <v>0</v>
      </c>
      <c r="AH186" s="117">
        <v>0</v>
      </c>
      <c r="AI186" s="117">
        <v>0</v>
      </c>
      <c r="AJ186" s="117">
        <v>0</v>
      </c>
      <c r="AK186" s="117">
        <v>0</v>
      </c>
      <c r="AL186" s="117">
        <v>0</v>
      </c>
      <c r="AM186" s="117">
        <v>92.4</v>
      </c>
      <c r="AN186" s="117">
        <v>20.327999999999999</v>
      </c>
      <c r="AO186" s="117">
        <v>2.4829380719274399</v>
      </c>
      <c r="AP186" s="117">
        <v>52.563588000000003</v>
      </c>
      <c r="AQ186" s="117">
        <v>17.584448077598701</v>
      </c>
      <c r="AR186" s="117">
        <v>185.35897414952601</v>
      </c>
      <c r="AS186" s="117">
        <v>0</v>
      </c>
      <c r="AT186" s="117">
        <v>0</v>
      </c>
      <c r="AU186" s="117">
        <v>0</v>
      </c>
      <c r="AV186" s="117">
        <v>0</v>
      </c>
      <c r="AW186" s="117">
        <v>0</v>
      </c>
      <c r="AX186" s="117">
        <v>24.19</v>
      </c>
      <c r="AY186" s="117">
        <v>616.52</v>
      </c>
      <c r="AZ186" s="117">
        <v>135.6344</v>
      </c>
      <c r="BA186" s="117">
        <v>60.535984026844098</v>
      </c>
      <c r="BB186" s="117">
        <v>350.7197324</v>
      </c>
      <c r="BC186" s="117">
        <v>121.93701430269699</v>
      </c>
      <c r="BD186" s="117">
        <f t="shared" si="47"/>
        <v>1311.6973026370001</v>
      </c>
      <c r="BE186" s="117">
        <v>0</v>
      </c>
      <c r="BF186" s="117">
        <v>0</v>
      </c>
      <c r="BG186" s="117">
        <v>0</v>
      </c>
      <c r="BH186" s="117">
        <v>0</v>
      </c>
      <c r="BI186" s="117">
        <v>0</v>
      </c>
      <c r="BJ186" s="117">
        <v>0</v>
      </c>
      <c r="BK186" s="117">
        <v>0</v>
      </c>
      <c r="BL186" s="117">
        <v>56.72</v>
      </c>
      <c r="BM186" s="117">
        <v>12.478400000000001</v>
      </c>
      <c r="BN186" s="117">
        <v>1.9735640058333399</v>
      </c>
      <c r="BO186" s="117">
        <v>32.266306399999998</v>
      </c>
      <c r="BP186" s="117">
        <v>10.8413651212354</v>
      </c>
      <c r="BQ186" s="117">
        <v>114.279635527068</v>
      </c>
      <c r="BR186" s="117">
        <v>784.23529708333285</v>
      </c>
      <c r="BS186" s="117">
        <v>172.5317653583329</v>
      </c>
      <c r="BT186" s="117">
        <v>1723.8957828313</v>
      </c>
      <c r="BU186" s="117">
        <v>476.74900000000002</v>
      </c>
      <c r="BV186" s="117">
        <v>446.12793345179546</v>
      </c>
      <c r="BW186" s="117">
        <v>377.68700420814224</v>
      </c>
      <c r="BX186" s="117">
        <v>3981.2267829329062</v>
      </c>
      <c r="BY186" s="117">
        <v>276.25174977739101</v>
      </c>
      <c r="BZ186" s="117">
        <v>48.64</v>
      </c>
      <c r="CA186" s="117">
        <v>10.700799999999999</v>
      </c>
      <c r="CB186" s="117">
        <v>29.0702745845858</v>
      </c>
      <c r="CC186" s="117">
        <v>0</v>
      </c>
      <c r="CD186" s="117">
        <v>27.669836799999999</v>
      </c>
      <c r="CE186" s="117">
        <v>12.1664403222185</v>
      </c>
      <c r="CF186" s="117">
        <v>128.24735170680401</v>
      </c>
      <c r="CG186" s="117">
        <v>26.93</v>
      </c>
      <c r="CH186" s="117">
        <v>5.9245999999999999</v>
      </c>
      <c r="CI186" s="117">
        <v>37.762708108635003</v>
      </c>
      <c r="CJ186" s="117">
        <v>0</v>
      </c>
      <c r="CK186" s="117">
        <v>15.3196691</v>
      </c>
      <c r="CL186" s="117">
        <v>9.0070545812370408</v>
      </c>
      <c r="CM186" s="117">
        <v>94.944031789872</v>
      </c>
      <c r="CN186" s="117">
        <v>0</v>
      </c>
      <c r="CO186" s="117">
        <v>0</v>
      </c>
      <c r="CP186" s="117">
        <v>0</v>
      </c>
      <c r="CQ186" s="117">
        <v>0</v>
      </c>
      <c r="CR186" s="117">
        <v>0</v>
      </c>
      <c r="CS186" s="117">
        <v>0</v>
      </c>
      <c r="CT186" s="117">
        <v>0</v>
      </c>
      <c r="CU186" s="117">
        <v>0</v>
      </c>
      <c r="CV186" s="117">
        <v>0</v>
      </c>
      <c r="CW186" s="117">
        <v>0</v>
      </c>
      <c r="CX186" s="117">
        <v>0</v>
      </c>
      <c r="CY186" s="117">
        <v>0</v>
      </c>
      <c r="CZ186" s="117">
        <v>0</v>
      </c>
      <c r="DA186" s="117">
        <v>0</v>
      </c>
      <c r="DB186" s="117">
        <v>0</v>
      </c>
      <c r="DC186" s="117">
        <v>0</v>
      </c>
      <c r="DD186" s="117">
        <v>0</v>
      </c>
      <c r="DE186" s="117">
        <v>0</v>
      </c>
      <c r="DF186" s="117">
        <v>0</v>
      </c>
      <c r="DG186" s="117">
        <v>0</v>
      </c>
      <c r="DH186" s="117">
        <v>0</v>
      </c>
      <c r="DI186" s="117">
        <v>18.309999999999999</v>
      </c>
      <c r="DJ186" s="117">
        <v>4.0282</v>
      </c>
      <c r="DK186" s="117">
        <v>15.2724793059969</v>
      </c>
      <c r="DL186" s="117">
        <v>0</v>
      </c>
      <c r="DM186" s="117">
        <v>10.4160097</v>
      </c>
      <c r="DN186" s="117">
        <v>5.0336772747185297</v>
      </c>
      <c r="DO186" s="117">
        <v>53.0603662807154</v>
      </c>
      <c r="DP186" s="117">
        <v>0</v>
      </c>
      <c r="DQ186" s="117">
        <v>0</v>
      </c>
      <c r="DR186" s="117">
        <v>0</v>
      </c>
      <c r="DS186" s="117">
        <v>0</v>
      </c>
      <c r="DT186" s="117">
        <v>0</v>
      </c>
      <c r="DU186" s="117">
        <v>0</v>
      </c>
      <c r="DV186" s="117">
        <v>0</v>
      </c>
      <c r="DW186" s="117">
        <v>760.9</v>
      </c>
      <c r="DX186" s="117">
        <v>167.398</v>
      </c>
      <c r="DY186" s="117">
        <v>59.064349411408401</v>
      </c>
      <c r="DZ186" s="117">
        <v>0</v>
      </c>
      <c r="EA186" s="117">
        <v>432.853183</v>
      </c>
      <c r="EB186" s="117">
        <v>148.85278995204001</v>
      </c>
      <c r="EC186" s="117">
        <v>1569.0683223634501</v>
      </c>
      <c r="ED186" s="117">
        <v>338.09</v>
      </c>
      <c r="EE186" s="117">
        <v>74.379800000000003</v>
      </c>
      <c r="EF186" s="117">
        <v>13.284085729633301</v>
      </c>
      <c r="EG186" s="117">
        <v>0</v>
      </c>
      <c r="EH186" s="117">
        <v>192.32925829999999</v>
      </c>
      <c r="EI186" s="117">
        <v>64.781294325745804</v>
      </c>
      <c r="EJ186" s="117">
        <v>682.86443835537898</v>
      </c>
      <c r="EK186" s="117">
        <v>141.65</v>
      </c>
      <c r="EL186" s="117">
        <v>31.163</v>
      </c>
      <c r="EM186" s="117">
        <v>25.6347367766</v>
      </c>
      <c r="EN186" s="117">
        <v>0</v>
      </c>
      <c r="EO186" s="117">
        <v>80.580435499999993</v>
      </c>
      <c r="EP186" s="117">
        <v>29.244942736310399</v>
      </c>
      <c r="EQ186" s="117">
        <v>308.27311501291001</v>
      </c>
      <c r="ER186" s="117">
        <v>30.1</v>
      </c>
      <c r="ES186" s="117">
        <v>6.6219999999999999</v>
      </c>
      <c r="ET186" s="117">
        <v>0.69405181999999999</v>
      </c>
      <c r="EU186" s="117">
        <v>7.3160518200000002</v>
      </c>
      <c r="EV186" s="117">
        <v>0.79162999999999994</v>
      </c>
      <c r="EW186" s="117">
        <v>8.2970740299999998E-2</v>
      </c>
      <c r="EX186" s="117">
        <v>0.87460074030000001</v>
      </c>
      <c r="EY186" s="117">
        <v>578.20000000000005</v>
      </c>
      <c r="EZ186" s="117">
        <v>60.6</v>
      </c>
      <c r="FA186" s="117">
        <f>EY186+EZ186</f>
        <v>638.80000000000007</v>
      </c>
      <c r="FB186" s="117">
        <v>0</v>
      </c>
      <c r="FC186" s="117">
        <v>0</v>
      </c>
      <c r="FD186" s="117">
        <v>0</v>
      </c>
      <c r="FE186" s="171">
        <v>0</v>
      </c>
      <c r="FF186" s="194">
        <f t="shared" si="48"/>
        <v>10031.79329416881</v>
      </c>
      <c r="FG186" s="195">
        <f t="shared" si="50"/>
        <v>0</v>
      </c>
      <c r="FH186" s="196">
        <f t="shared" si="51"/>
        <v>682.86443835537898</v>
      </c>
      <c r="FI186" s="202">
        <f t="shared" si="52"/>
        <v>12038.151953002573</v>
      </c>
      <c r="FJ186" s="203">
        <f t="shared" si="53"/>
        <v>0</v>
      </c>
      <c r="FK186" s="204">
        <f t="shared" si="54"/>
        <v>819.4373260264548</v>
      </c>
      <c r="FL186" s="214">
        <v>0.05</v>
      </c>
      <c r="FM186" s="211">
        <f t="shared" si="55"/>
        <v>601.90759765012865</v>
      </c>
      <c r="FN186" s="212">
        <f t="shared" si="56"/>
        <v>0</v>
      </c>
      <c r="FO186" s="213">
        <f t="shared" si="57"/>
        <v>40.971866301322741</v>
      </c>
      <c r="FP186" s="219">
        <f t="shared" si="58"/>
        <v>12640.059550652701</v>
      </c>
      <c r="FQ186" s="220">
        <f t="shared" si="59"/>
        <v>0</v>
      </c>
      <c r="FR186" s="223">
        <f t="shared" si="60"/>
        <v>860.40919232777753</v>
      </c>
      <c r="FS186" s="228">
        <f t="shared" si="61"/>
        <v>5.2104619113123789</v>
      </c>
      <c r="FT186" s="229"/>
      <c r="FU186" s="244">
        <f t="shared" si="62"/>
        <v>4.8557856293849389</v>
      </c>
      <c r="FV186" s="245">
        <f t="shared" si="63"/>
        <v>12640.059550652701</v>
      </c>
      <c r="FW186" s="252">
        <v>5.0632999999999999</v>
      </c>
      <c r="FX186" s="257"/>
      <c r="FY186" s="261">
        <f t="shared" si="64"/>
        <v>1.0290644266214484</v>
      </c>
      <c r="FZ186" s="253"/>
      <c r="GA186" s="92"/>
      <c r="GB186" s="68" t="s">
        <v>1186</v>
      </c>
      <c r="GC186" s="85" t="s">
        <v>2362</v>
      </c>
      <c r="GD186" s="85" t="str">
        <f t="shared" si="65"/>
        <v>№2/119 від 20.02.2019</v>
      </c>
      <c r="GE186" s="85" t="s">
        <v>2540</v>
      </c>
      <c r="GF186" s="431">
        <v>2</v>
      </c>
      <c r="GG186" s="431">
        <v>2</v>
      </c>
    </row>
    <row r="187" spans="1:189" ht="15" hidden="1" customHeight="1" x14ac:dyDescent="0.25">
      <c r="A187" s="66" t="s">
        <v>269</v>
      </c>
      <c r="B187" s="155">
        <v>4</v>
      </c>
      <c r="C187" s="141">
        <f t="shared" si="49"/>
        <v>1472.6</v>
      </c>
      <c r="D187" s="168">
        <v>1379.8</v>
      </c>
      <c r="E187" s="168">
        <v>0</v>
      </c>
      <c r="F187" s="234"/>
      <c r="G187" s="235">
        <v>92.8</v>
      </c>
      <c r="H187" s="162">
        <f t="shared" si="46"/>
        <v>1898.5273896047811</v>
      </c>
      <c r="I187" s="117">
        <v>253.3</v>
      </c>
      <c r="J187" s="117">
        <v>55.725999999999999</v>
      </c>
      <c r="K187" s="117">
        <v>14.844141979642499</v>
      </c>
      <c r="L187" s="117">
        <v>144.09477100000001</v>
      </c>
      <c r="M187" s="117">
        <v>49.047402529396301</v>
      </c>
      <c r="N187" s="117">
        <v>517.01231550903901</v>
      </c>
      <c r="O187" s="117">
        <v>48.85</v>
      </c>
      <c r="P187" s="117">
        <v>10.747</v>
      </c>
      <c r="Q187" s="117">
        <v>1.6794728334825</v>
      </c>
      <c r="R187" s="117">
        <v>27.789299499999998</v>
      </c>
      <c r="S187" s="117">
        <v>9.3349835982723004</v>
      </c>
      <c r="T187" s="117">
        <v>98.400755931754802</v>
      </c>
      <c r="U187" s="117">
        <v>0</v>
      </c>
      <c r="V187" s="117">
        <v>0</v>
      </c>
      <c r="W187" s="117">
        <v>0</v>
      </c>
      <c r="X187" s="117">
        <v>0</v>
      </c>
      <c r="Y187" s="117">
        <v>0</v>
      </c>
      <c r="Z187" s="117">
        <v>198.34</v>
      </c>
      <c r="AA187" s="117">
        <v>0</v>
      </c>
      <c r="AB187" s="117">
        <v>0</v>
      </c>
      <c r="AC187" s="117">
        <v>0</v>
      </c>
      <c r="AD187" s="117">
        <v>0</v>
      </c>
      <c r="AE187" s="117">
        <v>0</v>
      </c>
      <c r="AF187" s="117">
        <v>0</v>
      </c>
      <c r="AG187" s="117">
        <v>0</v>
      </c>
      <c r="AH187" s="117">
        <v>0</v>
      </c>
      <c r="AI187" s="117">
        <v>0</v>
      </c>
      <c r="AJ187" s="117">
        <v>0</v>
      </c>
      <c r="AK187" s="117">
        <v>0</v>
      </c>
      <c r="AL187" s="117">
        <v>0</v>
      </c>
      <c r="AM187" s="117">
        <v>97.5</v>
      </c>
      <c r="AN187" s="117">
        <v>21.45</v>
      </c>
      <c r="AO187" s="117">
        <v>27.3044769125346</v>
      </c>
      <c r="AP187" s="117">
        <v>55.464824999999998</v>
      </c>
      <c r="AQ187" s="117">
        <v>21.142200033452799</v>
      </c>
      <c r="AR187" s="117">
        <v>222.86150194598699</v>
      </c>
      <c r="AS187" s="117">
        <v>0</v>
      </c>
      <c r="AT187" s="117">
        <v>0</v>
      </c>
      <c r="AU187" s="117">
        <v>0</v>
      </c>
      <c r="AV187" s="117">
        <v>0</v>
      </c>
      <c r="AW187" s="117">
        <v>0</v>
      </c>
      <c r="AX187" s="117">
        <v>65.67</v>
      </c>
      <c r="AY187" s="117">
        <v>374.25</v>
      </c>
      <c r="AZ187" s="117">
        <v>82.334999999999994</v>
      </c>
      <c r="BA187" s="117">
        <v>34.797047655361702</v>
      </c>
      <c r="BB187" s="117">
        <v>212.8995975</v>
      </c>
      <c r="BC187" s="117">
        <v>73.815759228733498</v>
      </c>
      <c r="BD187" s="117">
        <f t="shared" si="47"/>
        <v>796.24281621800003</v>
      </c>
      <c r="BE187" s="117">
        <v>0</v>
      </c>
      <c r="BF187" s="117">
        <v>0</v>
      </c>
      <c r="BG187" s="117">
        <v>0</v>
      </c>
      <c r="BH187" s="117">
        <v>0</v>
      </c>
      <c r="BI187" s="117">
        <v>0</v>
      </c>
      <c r="BJ187" s="117">
        <v>0</v>
      </c>
      <c r="BK187" s="117">
        <v>0</v>
      </c>
      <c r="BL187" s="117">
        <v>109.58</v>
      </c>
      <c r="BM187" s="117">
        <v>24.107600000000001</v>
      </c>
      <c r="BN187" s="117">
        <v>3.0532276349999998</v>
      </c>
      <c r="BO187" s="117">
        <v>62.336774599999998</v>
      </c>
      <c r="BP187" s="117">
        <v>20.865323490250301</v>
      </c>
      <c r="BQ187" s="117">
        <v>219.94292572525001</v>
      </c>
      <c r="BR187" s="117">
        <v>421.2686711111154</v>
      </c>
      <c r="BS187" s="117">
        <v>92.6791076444444</v>
      </c>
      <c r="BT187" s="117">
        <v>355.56439793583399</v>
      </c>
      <c r="BU187" s="117">
        <v>221.91</v>
      </c>
      <c r="BV187" s="117">
        <v>239.64710893497701</v>
      </c>
      <c r="BW187" s="117">
        <v>139.50937182649901</v>
      </c>
      <c r="BX187" s="117">
        <v>1470.5786574528699</v>
      </c>
      <c r="BY187" s="117">
        <v>267.04981787609597</v>
      </c>
      <c r="BZ187" s="117">
        <v>25.49</v>
      </c>
      <c r="CA187" s="117">
        <v>5.6078000000000001</v>
      </c>
      <c r="CB187" s="117">
        <v>16.7555689957602</v>
      </c>
      <c r="CC187" s="117">
        <v>0</v>
      </c>
      <c r="CD187" s="117">
        <v>14.5004963</v>
      </c>
      <c r="CE187" s="117">
        <v>6.53530862164863</v>
      </c>
      <c r="CF187" s="117">
        <v>68.889173917408797</v>
      </c>
      <c r="CG187" s="117">
        <v>26.74</v>
      </c>
      <c r="CH187" s="117">
        <v>5.8827999999999996</v>
      </c>
      <c r="CI187" s="117">
        <v>37.500477772867498</v>
      </c>
      <c r="CJ187" s="117">
        <v>0</v>
      </c>
      <c r="CK187" s="117">
        <v>15.2115838</v>
      </c>
      <c r="CL187" s="117">
        <v>8.9439468414522398</v>
      </c>
      <c r="CM187" s="117">
        <v>94.278808414319698</v>
      </c>
      <c r="CN187" s="117">
        <v>28.1</v>
      </c>
      <c r="CO187" s="117">
        <v>6.1820000000000004</v>
      </c>
      <c r="CP187" s="117">
        <v>19.443577137735801</v>
      </c>
      <c r="CQ187" s="117">
        <v>0</v>
      </c>
      <c r="CR187" s="117">
        <v>15.985246999999999</v>
      </c>
      <c r="CS187" s="117">
        <v>7.3063914778760903</v>
      </c>
      <c r="CT187" s="117">
        <v>77.017215615611903</v>
      </c>
      <c r="CU187" s="117">
        <v>0</v>
      </c>
      <c r="CV187" s="117">
        <v>0</v>
      </c>
      <c r="CW187" s="117">
        <v>0</v>
      </c>
      <c r="CX187" s="117">
        <v>0</v>
      </c>
      <c r="CY187" s="117">
        <v>0</v>
      </c>
      <c r="CZ187" s="117">
        <v>0</v>
      </c>
      <c r="DA187" s="117">
        <v>0</v>
      </c>
      <c r="DB187" s="117">
        <v>0</v>
      </c>
      <c r="DC187" s="117">
        <v>0</v>
      </c>
      <c r="DD187" s="117">
        <v>0</v>
      </c>
      <c r="DE187" s="117">
        <v>0</v>
      </c>
      <c r="DF187" s="117">
        <v>0</v>
      </c>
      <c r="DG187" s="117">
        <v>0</v>
      </c>
      <c r="DH187" s="117">
        <v>0</v>
      </c>
      <c r="DI187" s="117">
        <v>9.19</v>
      </c>
      <c r="DJ187" s="117">
        <v>2.0217999999999998</v>
      </c>
      <c r="DK187" s="117">
        <v>7.8763389796998098</v>
      </c>
      <c r="DL187" s="117">
        <v>0</v>
      </c>
      <c r="DM187" s="117">
        <v>5.2279153000000003</v>
      </c>
      <c r="DN187" s="117">
        <v>2.5485656490553401</v>
      </c>
      <c r="DO187" s="117">
        <v>26.8646199287552</v>
      </c>
      <c r="DP187" s="117">
        <v>0</v>
      </c>
      <c r="DQ187" s="117">
        <v>0</v>
      </c>
      <c r="DR187" s="117">
        <v>0</v>
      </c>
      <c r="DS187" s="117">
        <v>0</v>
      </c>
      <c r="DT187" s="117">
        <v>0</v>
      </c>
      <c r="DU187" s="117">
        <v>0</v>
      </c>
      <c r="DV187" s="117">
        <v>0</v>
      </c>
      <c r="DW187" s="117">
        <v>629</v>
      </c>
      <c r="DX187" s="117">
        <v>138.38</v>
      </c>
      <c r="DY187" s="117">
        <v>48.039873585958297</v>
      </c>
      <c r="DZ187" s="117">
        <v>0</v>
      </c>
      <c r="EA187" s="117">
        <v>357.81923</v>
      </c>
      <c r="EB187" s="117">
        <v>122.967190446844</v>
      </c>
      <c r="EC187" s="117">
        <v>1296.2062940328001</v>
      </c>
      <c r="ED187" s="117">
        <v>309.35000000000002</v>
      </c>
      <c r="EE187" s="117">
        <v>68.057000000000002</v>
      </c>
      <c r="EF187" s="117">
        <v>12.237197651858301</v>
      </c>
      <c r="EG187" s="117">
        <v>0</v>
      </c>
      <c r="EH187" s="117">
        <v>175.97993450000001</v>
      </c>
      <c r="EI187" s="117">
        <v>59.283065290836198</v>
      </c>
      <c r="EJ187" s="117">
        <v>624.90719744269404</v>
      </c>
      <c r="EK187" s="117">
        <v>309.72000000000003</v>
      </c>
      <c r="EL187" s="117">
        <v>68.138400000000004</v>
      </c>
      <c r="EM187" s="117">
        <v>50.930499586224997</v>
      </c>
      <c r="EN187" s="117">
        <v>0</v>
      </c>
      <c r="EO187" s="117">
        <v>176.1904164</v>
      </c>
      <c r="EP187" s="117">
        <v>63.407882108516198</v>
      </c>
      <c r="EQ187" s="117">
        <v>668.38719809474105</v>
      </c>
      <c r="ER187" s="117">
        <v>125</v>
      </c>
      <c r="ES187" s="117">
        <v>27.5</v>
      </c>
      <c r="ET187" s="117">
        <v>2.8822749999999999</v>
      </c>
      <c r="EU187" s="117">
        <v>30.382275</v>
      </c>
      <c r="EV187" s="117">
        <v>3.2875000000000001</v>
      </c>
      <c r="EW187" s="117">
        <v>0.34456287499999999</v>
      </c>
      <c r="EX187" s="117">
        <v>3.6320628749999999</v>
      </c>
      <c r="EY187" s="117">
        <v>226.8</v>
      </c>
      <c r="EZ187" s="117">
        <v>23.770907999999999</v>
      </c>
      <c r="FA187" s="117">
        <v>250.57</v>
      </c>
      <c r="FB187" s="117">
        <v>0</v>
      </c>
      <c r="FC187" s="117">
        <v>0</v>
      </c>
      <c r="FD187" s="117">
        <v>0</v>
      </c>
      <c r="FE187" s="171">
        <v>498.39468854166665</v>
      </c>
      <c r="FF187" s="194">
        <f t="shared" si="48"/>
        <v>7228.5785066458975</v>
      </c>
      <c r="FG187" s="195">
        <f t="shared" si="50"/>
        <v>0</v>
      </c>
      <c r="FH187" s="196">
        <f t="shared" si="51"/>
        <v>624.90719744269404</v>
      </c>
      <c r="FI187" s="202">
        <f t="shared" si="52"/>
        <v>8674.2942079750774</v>
      </c>
      <c r="FJ187" s="203">
        <f t="shared" si="53"/>
        <v>0</v>
      </c>
      <c r="FK187" s="204">
        <f t="shared" si="54"/>
        <v>749.88863693123278</v>
      </c>
      <c r="FL187" s="214">
        <v>0.05</v>
      </c>
      <c r="FM187" s="211">
        <f t="shared" si="55"/>
        <v>433.71471039875388</v>
      </c>
      <c r="FN187" s="212">
        <f t="shared" si="56"/>
        <v>0</v>
      </c>
      <c r="FO187" s="213">
        <f t="shared" si="57"/>
        <v>37.494431846561639</v>
      </c>
      <c r="FP187" s="219">
        <f t="shared" si="58"/>
        <v>9108.008918373831</v>
      </c>
      <c r="FQ187" s="220">
        <f t="shared" si="59"/>
        <v>0</v>
      </c>
      <c r="FR187" s="223">
        <f t="shared" si="60"/>
        <v>787.38306877779439</v>
      </c>
      <c r="FS187" s="228">
        <f t="shared" si="61"/>
        <v>6.2209461168972267</v>
      </c>
      <c r="FT187" s="229"/>
      <c r="FU187" s="244">
        <f t="shared" si="62"/>
        <v>5.6502959728344679</v>
      </c>
      <c r="FV187" s="245">
        <f t="shared" si="63"/>
        <v>9108.008918373831</v>
      </c>
      <c r="FW187" s="252">
        <v>4.5663</v>
      </c>
      <c r="FX187" s="257"/>
      <c r="FY187" s="261">
        <f t="shared" si="64"/>
        <v>1.362360361101379</v>
      </c>
      <c r="FZ187" s="253"/>
      <c r="GA187" s="92"/>
      <c r="GB187" s="68" t="s">
        <v>1195</v>
      </c>
      <c r="GC187" s="85" t="s">
        <v>2362</v>
      </c>
      <c r="GD187" s="85" t="str">
        <f t="shared" si="65"/>
        <v>№2/128 від 20.02.2019</v>
      </c>
      <c r="GE187" s="85" t="s">
        <v>2541</v>
      </c>
      <c r="GF187" s="431">
        <v>2</v>
      </c>
      <c r="GG187" s="431">
        <v>2</v>
      </c>
    </row>
    <row r="188" spans="1:189" ht="15" hidden="1" customHeight="1" x14ac:dyDescent="0.25">
      <c r="A188" s="66" t="s">
        <v>270</v>
      </c>
      <c r="B188" s="155">
        <v>4</v>
      </c>
      <c r="C188" s="141">
        <f t="shared" si="49"/>
        <v>1482.22</v>
      </c>
      <c r="D188" s="168">
        <v>1269.7</v>
      </c>
      <c r="E188" s="168">
        <v>0</v>
      </c>
      <c r="F188" s="234"/>
      <c r="G188" s="235">
        <v>212.52</v>
      </c>
      <c r="H188" s="162">
        <f t="shared" si="46"/>
        <v>1888.6647766241999</v>
      </c>
      <c r="I188" s="117">
        <v>242</v>
      </c>
      <c r="J188" s="117">
        <v>53.24</v>
      </c>
      <c r="K188" s="117">
        <v>14.3086672498375</v>
      </c>
      <c r="L188" s="117">
        <v>137.66654</v>
      </c>
      <c r="M188" s="117">
        <v>46.872625871855497</v>
      </c>
      <c r="N188" s="117">
        <v>494.087833121693</v>
      </c>
      <c r="O188" s="117">
        <v>48.62</v>
      </c>
      <c r="P188" s="117">
        <v>10.696400000000001</v>
      </c>
      <c r="Q188" s="117">
        <v>1.6712974511100001</v>
      </c>
      <c r="R188" s="117">
        <v>27.658459400000002</v>
      </c>
      <c r="S188" s="117">
        <v>9.2910036995648397</v>
      </c>
      <c r="T188" s="117">
        <v>97.937160550674804</v>
      </c>
      <c r="U188" s="117">
        <v>0</v>
      </c>
      <c r="V188" s="117">
        <v>0</v>
      </c>
      <c r="W188" s="117">
        <v>0</v>
      </c>
      <c r="X188" s="117">
        <v>0</v>
      </c>
      <c r="Y188" s="117">
        <v>0</v>
      </c>
      <c r="Z188" s="117">
        <v>201.57</v>
      </c>
      <c r="AA188" s="117">
        <v>0</v>
      </c>
      <c r="AB188" s="117">
        <v>0</v>
      </c>
      <c r="AC188" s="117">
        <v>0</v>
      </c>
      <c r="AD188" s="117">
        <v>0</v>
      </c>
      <c r="AE188" s="117">
        <v>0</v>
      </c>
      <c r="AF188" s="117">
        <v>0</v>
      </c>
      <c r="AG188" s="117">
        <v>0</v>
      </c>
      <c r="AH188" s="117">
        <v>0</v>
      </c>
      <c r="AI188" s="117">
        <v>0</v>
      </c>
      <c r="AJ188" s="117">
        <v>0</v>
      </c>
      <c r="AK188" s="117">
        <v>0</v>
      </c>
      <c r="AL188" s="117">
        <v>0</v>
      </c>
      <c r="AM188" s="117">
        <v>98.36</v>
      </c>
      <c r="AN188" s="117">
        <v>21.639199999999999</v>
      </c>
      <c r="AO188" s="117">
        <v>30.3585836744234</v>
      </c>
      <c r="AP188" s="117">
        <v>55.954053199999997</v>
      </c>
      <c r="AQ188" s="117">
        <v>21.623543622808299</v>
      </c>
      <c r="AR188" s="117">
        <v>227.93538049723199</v>
      </c>
      <c r="AS188" s="117">
        <v>0</v>
      </c>
      <c r="AT188" s="117">
        <v>0</v>
      </c>
      <c r="AU188" s="117">
        <v>0</v>
      </c>
      <c r="AV188" s="117">
        <v>0</v>
      </c>
      <c r="AW188" s="117">
        <v>0</v>
      </c>
      <c r="AX188" s="117">
        <v>65.69</v>
      </c>
      <c r="AY188" s="117">
        <v>376.69</v>
      </c>
      <c r="AZ188" s="117">
        <v>82.871799999999993</v>
      </c>
      <c r="BA188" s="117">
        <v>32.521103803512602</v>
      </c>
      <c r="BB188" s="117">
        <v>214.28764029999999</v>
      </c>
      <c r="BC188" s="117">
        <v>74.034696727489205</v>
      </c>
      <c r="BD188" s="117">
        <f t="shared" si="47"/>
        <v>801.44440245460009</v>
      </c>
      <c r="BE188" s="117">
        <v>0</v>
      </c>
      <c r="BF188" s="117">
        <v>0</v>
      </c>
      <c r="BG188" s="117">
        <v>0</v>
      </c>
      <c r="BH188" s="117">
        <v>0</v>
      </c>
      <c r="BI188" s="117">
        <v>0</v>
      </c>
      <c r="BJ188" s="117">
        <v>0</v>
      </c>
      <c r="BK188" s="117">
        <v>0</v>
      </c>
      <c r="BL188" s="117">
        <v>99.84</v>
      </c>
      <c r="BM188" s="117">
        <v>21.9648</v>
      </c>
      <c r="BN188" s="117">
        <v>2.8510951308333299</v>
      </c>
      <c r="BO188" s="117">
        <v>56.795980800000002</v>
      </c>
      <c r="BP188" s="117">
        <v>19.017971116310601</v>
      </c>
      <c r="BQ188" s="117">
        <v>200.46984704714399</v>
      </c>
      <c r="BR188" s="117">
        <v>393.15882460317653</v>
      </c>
      <c r="BS188" s="117">
        <v>86.494941412698296</v>
      </c>
      <c r="BT188" s="117">
        <v>349.950517925714</v>
      </c>
      <c r="BU188" s="117">
        <v>223.57</v>
      </c>
      <c r="BV188" s="117">
        <v>223.65626055200701</v>
      </c>
      <c r="BW188" s="117">
        <v>133.82460936837401</v>
      </c>
      <c r="BX188" s="117">
        <v>1410.6551538619699</v>
      </c>
      <c r="BY188" s="117">
        <v>264.15690742399499</v>
      </c>
      <c r="BZ188" s="117">
        <v>24.98</v>
      </c>
      <c r="CA188" s="117">
        <v>5.4955999999999996</v>
      </c>
      <c r="CB188" s="117">
        <v>16.4661241501971</v>
      </c>
      <c r="CC188" s="117">
        <v>0</v>
      </c>
      <c r="CD188" s="117">
        <v>14.210372599999999</v>
      </c>
      <c r="CE188" s="117">
        <v>6.4093512603881599</v>
      </c>
      <c r="CF188" s="117">
        <v>67.561448010585295</v>
      </c>
      <c r="CG188" s="117">
        <v>26.61</v>
      </c>
      <c r="CH188" s="117">
        <v>5.8541999999999996</v>
      </c>
      <c r="CI188" s="117">
        <v>37.316927536102497</v>
      </c>
      <c r="CJ188" s="117">
        <v>0</v>
      </c>
      <c r="CK188" s="117">
        <v>15.137630700000001</v>
      </c>
      <c r="CL188" s="117">
        <v>8.9003350507259</v>
      </c>
      <c r="CM188" s="117">
        <v>93.819093286828405</v>
      </c>
      <c r="CN188" s="117">
        <v>27.28</v>
      </c>
      <c r="CO188" s="117">
        <v>6.0015999999999998</v>
      </c>
      <c r="CP188" s="117">
        <v>20.097213202412501</v>
      </c>
      <c r="CQ188" s="117">
        <v>0</v>
      </c>
      <c r="CR188" s="117">
        <v>15.518773599999999</v>
      </c>
      <c r="CS188" s="117">
        <v>7.2211560727608504</v>
      </c>
      <c r="CT188" s="117">
        <v>76.118742875173396</v>
      </c>
      <c r="CU188" s="117">
        <v>0</v>
      </c>
      <c r="CV188" s="117">
        <v>0</v>
      </c>
      <c r="CW188" s="117">
        <v>0</v>
      </c>
      <c r="CX188" s="117">
        <v>0</v>
      </c>
      <c r="CY188" s="117">
        <v>0</v>
      </c>
      <c r="CZ188" s="117">
        <v>0</v>
      </c>
      <c r="DA188" s="117">
        <v>0</v>
      </c>
      <c r="DB188" s="117">
        <v>0</v>
      </c>
      <c r="DC188" s="117">
        <v>0</v>
      </c>
      <c r="DD188" s="117">
        <v>0</v>
      </c>
      <c r="DE188" s="117">
        <v>0</v>
      </c>
      <c r="DF188" s="117">
        <v>0</v>
      </c>
      <c r="DG188" s="117">
        <v>0</v>
      </c>
      <c r="DH188" s="117">
        <v>0</v>
      </c>
      <c r="DI188" s="117">
        <v>9.1199999999999992</v>
      </c>
      <c r="DJ188" s="117">
        <v>2.0064000000000002</v>
      </c>
      <c r="DK188" s="117">
        <v>7.8142003542181602</v>
      </c>
      <c r="DL188" s="117">
        <v>0</v>
      </c>
      <c r="DM188" s="117">
        <v>5.1880943999999998</v>
      </c>
      <c r="DN188" s="117">
        <v>2.52892849718961</v>
      </c>
      <c r="DO188" s="117">
        <v>26.657623251407799</v>
      </c>
      <c r="DP188" s="117">
        <v>0</v>
      </c>
      <c r="DQ188" s="117">
        <v>0</v>
      </c>
      <c r="DR188" s="117">
        <v>0</v>
      </c>
      <c r="DS188" s="117">
        <v>0</v>
      </c>
      <c r="DT188" s="117">
        <v>0</v>
      </c>
      <c r="DU188" s="117">
        <v>0</v>
      </c>
      <c r="DV188" s="117">
        <v>0</v>
      </c>
      <c r="DW188" s="117">
        <v>883.3</v>
      </c>
      <c r="DX188" s="117">
        <v>194.32599999999999</v>
      </c>
      <c r="DY188" s="117">
        <v>69.114271295741702</v>
      </c>
      <c r="DZ188" s="117">
        <v>0</v>
      </c>
      <c r="EA188" s="117">
        <v>502.48287099999999</v>
      </c>
      <c r="EB188" s="117">
        <v>172.85507754401601</v>
      </c>
      <c r="EC188" s="117">
        <v>1822.0782198397601</v>
      </c>
      <c r="ED188" s="117">
        <v>330.44</v>
      </c>
      <c r="EE188" s="117">
        <v>72.696799999999996</v>
      </c>
      <c r="EF188" s="117">
        <v>13.037212793649999</v>
      </c>
      <c r="EG188" s="117">
        <v>0</v>
      </c>
      <c r="EH188" s="117">
        <v>187.97740279999999</v>
      </c>
      <c r="EI188" s="117">
        <v>63.321109868370399</v>
      </c>
      <c r="EJ188" s="117">
        <v>667.47252546202003</v>
      </c>
      <c r="EK188" s="117">
        <v>268.49</v>
      </c>
      <c r="EL188" s="117">
        <v>59.067799999999998</v>
      </c>
      <c r="EM188" s="117">
        <v>39.393176975899998</v>
      </c>
      <c r="EN188" s="117">
        <v>0</v>
      </c>
      <c r="EO188" s="117">
        <v>152.73590630000001</v>
      </c>
      <c r="EP188" s="117">
        <v>54.4683822361471</v>
      </c>
      <c r="EQ188" s="117">
        <v>574.15526551204698</v>
      </c>
      <c r="ER188" s="117">
        <v>113</v>
      </c>
      <c r="ES188" s="117">
        <v>24.86</v>
      </c>
      <c r="ET188" s="117">
        <v>2.6055766</v>
      </c>
      <c r="EU188" s="117">
        <v>27.465576599999999</v>
      </c>
      <c r="EV188" s="117">
        <v>2.9719000000000002</v>
      </c>
      <c r="EW188" s="117">
        <v>0.31148483900000001</v>
      </c>
      <c r="EX188" s="117">
        <v>3.283384839</v>
      </c>
      <c r="EY188" s="117">
        <v>177.8</v>
      </c>
      <c r="EZ188" s="117">
        <v>18.635217999999998</v>
      </c>
      <c r="FA188" s="117">
        <v>196.44</v>
      </c>
      <c r="FB188" s="117">
        <v>0</v>
      </c>
      <c r="FC188" s="117">
        <v>0</v>
      </c>
      <c r="FD188" s="117">
        <v>0</v>
      </c>
      <c r="FE188" s="171">
        <v>511.47994791666673</v>
      </c>
      <c r="FF188" s="194">
        <f t="shared" si="48"/>
        <v>7566.3216051268018</v>
      </c>
      <c r="FG188" s="195">
        <f t="shared" si="50"/>
        <v>0</v>
      </c>
      <c r="FH188" s="196">
        <f t="shared" si="51"/>
        <v>667.47252546202003</v>
      </c>
      <c r="FI188" s="202">
        <f t="shared" si="52"/>
        <v>9079.5859261521618</v>
      </c>
      <c r="FJ188" s="203">
        <f t="shared" si="53"/>
        <v>0</v>
      </c>
      <c r="FK188" s="204">
        <f t="shared" si="54"/>
        <v>800.96703055442401</v>
      </c>
      <c r="FL188" s="214">
        <v>0.05</v>
      </c>
      <c r="FM188" s="211">
        <f t="shared" si="55"/>
        <v>453.97929630760814</v>
      </c>
      <c r="FN188" s="212">
        <f t="shared" si="56"/>
        <v>0</v>
      </c>
      <c r="FO188" s="213">
        <f t="shared" si="57"/>
        <v>40.048351527721202</v>
      </c>
      <c r="FP188" s="219">
        <f t="shared" si="58"/>
        <v>9533.5652224597707</v>
      </c>
      <c r="FQ188" s="220">
        <f t="shared" si="59"/>
        <v>0</v>
      </c>
      <c r="FR188" s="223">
        <f t="shared" si="60"/>
        <v>841.01538208214527</v>
      </c>
      <c r="FS188" s="228">
        <f t="shared" si="61"/>
        <v>6.5269209676633562</v>
      </c>
      <c r="FT188" s="229"/>
      <c r="FU188" s="244">
        <f t="shared" si="62"/>
        <v>5.8645476652437729</v>
      </c>
      <c r="FV188" s="245">
        <f t="shared" si="63"/>
        <v>9533.5652224597707</v>
      </c>
      <c r="FW188" s="252">
        <v>4.6923000000000004</v>
      </c>
      <c r="FX188" s="257"/>
      <c r="FY188" s="261">
        <f t="shared" si="64"/>
        <v>1.3909854373470059</v>
      </c>
      <c r="FZ188" s="253"/>
      <c r="GA188" s="92"/>
      <c r="GB188" s="68" t="s">
        <v>1197</v>
      </c>
      <c r="GC188" s="85" t="s">
        <v>2362</v>
      </c>
      <c r="GD188" s="85" t="str">
        <f t="shared" si="65"/>
        <v>№2/130 від 20.02.2019</v>
      </c>
      <c r="GE188" s="85" t="s">
        <v>2542</v>
      </c>
      <c r="GF188" s="431">
        <v>2</v>
      </c>
      <c r="GG188" s="431">
        <v>2</v>
      </c>
    </row>
    <row r="189" spans="1:189" ht="15" hidden="1" customHeight="1" x14ac:dyDescent="0.25">
      <c r="A189" s="66" t="s">
        <v>271</v>
      </c>
      <c r="B189" s="155">
        <v>4</v>
      </c>
      <c r="C189" s="141">
        <f t="shared" si="49"/>
        <v>1485.6</v>
      </c>
      <c r="D189" s="168">
        <v>1440.1</v>
      </c>
      <c r="E189" s="168">
        <v>0</v>
      </c>
      <c r="F189" s="234"/>
      <c r="G189" s="235">
        <v>45.5</v>
      </c>
      <c r="H189" s="162">
        <f t="shared" ref="H189:H252" si="66">N189+T189+Z189+AF189+AL189+AR189+AX189+BD189</f>
        <v>1869.5430705601991</v>
      </c>
      <c r="I189" s="117">
        <v>247.14</v>
      </c>
      <c r="J189" s="117">
        <v>54.370800000000003</v>
      </c>
      <c r="K189" s="117">
        <v>14.205509290835</v>
      </c>
      <c r="L189" s="117">
        <v>140.59053180000001</v>
      </c>
      <c r="M189" s="117">
        <v>47.825520014730401</v>
      </c>
      <c r="N189" s="117">
        <v>504.132361105565</v>
      </c>
      <c r="O189" s="117">
        <v>47.59</v>
      </c>
      <c r="P189" s="117">
        <v>10.469799999999999</v>
      </c>
      <c r="Q189" s="117">
        <v>1.6360663190025</v>
      </c>
      <c r="R189" s="117">
        <v>27.0725233</v>
      </c>
      <c r="S189" s="117">
        <v>9.0941949159676501</v>
      </c>
      <c r="T189" s="117">
        <v>95.862584534970097</v>
      </c>
      <c r="U189" s="117">
        <v>0</v>
      </c>
      <c r="V189" s="117">
        <v>0</v>
      </c>
      <c r="W189" s="117">
        <v>0</v>
      </c>
      <c r="X189" s="117">
        <v>0</v>
      </c>
      <c r="Y189" s="117">
        <v>0</v>
      </c>
      <c r="Z189" s="117">
        <v>198.82</v>
      </c>
      <c r="AA189" s="117">
        <v>0</v>
      </c>
      <c r="AB189" s="117">
        <v>0</v>
      </c>
      <c r="AC189" s="117">
        <v>0</v>
      </c>
      <c r="AD189" s="117">
        <v>0</v>
      </c>
      <c r="AE189" s="117">
        <v>0</v>
      </c>
      <c r="AF189" s="117">
        <v>0</v>
      </c>
      <c r="AG189" s="117">
        <v>0</v>
      </c>
      <c r="AH189" s="117">
        <v>0</v>
      </c>
      <c r="AI189" s="117">
        <v>0</v>
      </c>
      <c r="AJ189" s="117">
        <v>0</v>
      </c>
      <c r="AK189" s="117">
        <v>0</v>
      </c>
      <c r="AL189" s="117">
        <v>0</v>
      </c>
      <c r="AM189" s="117">
        <v>97.2</v>
      </c>
      <c r="AN189" s="117">
        <v>21.384</v>
      </c>
      <c r="AO189" s="117">
        <v>33.3756969459224</v>
      </c>
      <c r="AP189" s="117">
        <v>55.294164000000002</v>
      </c>
      <c r="AQ189" s="117">
        <v>21.722277165742099</v>
      </c>
      <c r="AR189" s="117">
        <v>228.976138111664</v>
      </c>
      <c r="AS189" s="117">
        <v>0</v>
      </c>
      <c r="AT189" s="117">
        <v>0</v>
      </c>
      <c r="AU189" s="117">
        <v>0</v>
      </c>
      <c r="AV189" s="117">
        <v>0</v>
      </c>
      <c r="AW189" s="117">
        <v>0</v>
      </c>
      <c r="AX189" s="117">
        <v>38.479999999999997</v>
      </c>
      <c r="AY189" s="117">
        <v>377.55</v>
      </c>
      <c r="AZ189" s="117">
        <v>83.061000000000007</v>
      </c>
      <c r="BA189" s="117">
        <v>36.115493470389403</v>
      </c>
      <c r="BB189" s="117">
        <v>214.77686850000001</v>
      </c>
      <c r="BC189" s="117">
        <v>74.572667368116498</v>
      </c>
      <c r="BD189" s="117">
        <f t="shared" ref="BD189:BD252" si="67">C189*0.54070543</f>
        <v>803.27198680800007</v>
      </c>
      <c r="BE189" s="117">
        <v>0</v>
      </c>
      <c r="BF189" s="117">
        <v>0</v>
      </c>
      <c r="BG189" s="117">
        <v>0</v>
      </c>
      <c r="BH189" s="117">
        <v>0</v>
      </c>
      <c r="BI189" s="117">
        <v>0</v>
      </c>
      <c r="BJ189" s="117">
        <v>0</v>
      </c>
      <c r="BK189" s="117">
        <v>0</v>
      </c>
      <c r="BL189" s="117">
        <v>109.2</v>
      </c>
      <c r="BM189" s="117">
        <v>24.024000000000001</v>
      </c>
      <c r="BN189" s="117">
        <v>3.0445169525</v>
      </c>
      <c r="BO189" s="117">
        <v>62.120604</v>
      </c>
      <c r="BP189" s="117">
        <v>20.793163767031501</v>
      </c>
      <c r="BQ189" s="117">
        <v>219.18228471953199</v>
      </c>
      <c r="BR189" s="117">
        <v>388.38182698413027</v>
      </c>
      <c r="BS189" s="117">
        <v>85.444001936507803</v>
      </c>
      <c r="BT189" s="117">
        <v>348.96889984059402</v>
      </c>
      <c r="BU189" s="117">
        <v>0</v>
      </c>
      <c r="BV189" s="117">
        <v>220.93876991645999</v>
      </c>
      <c r="BW189" s="117">
        <v>109.393707996408</v>
      </c>
      <c r="BX189" s="117">
        <v>1153.1272066741001</v>
      </c>
      <c r="BY189" s="117">
        <v>274.50209665937501</v>
      </c>
      <c r="BZ189" s="117">
        <v>24.45</v>
      </c>
      <c r="CA189" s="117">
        <v>5.3789999999999996</v>
      </c>
      <c r="CB189" s="117">
        <v>16.187533183928998</v>
      </c>
      <c r="CC189" s="117">
        <v>0</v>
      </c>
      <c r="CD189" s="117">
        <v>13.9088715</v>
      </c>
      <c r="CE189" s="117">
        <v>6.2807816649225998</v>
      </c>
      <c r="CF189" s="117">
        <v>66.206186348851602</v>
      </c>
      <c r="CG189" s="117">
        <v>26.05</v>
      </c>
      <c r="CH189" s="117">
        <v>5.7309999999999999</v>
      </c>
      <c r="CI189" s="117">
        <v>36.530199867892499</v>
      </c>
      <c r="CJ189" s="117">
        <v>0</v>
      </c>
      <c r="CK189" s="117">
        <v>14.8190635</v>
      </c>
      <c r="CL189" s="117">
        <v>8.7128829035888096</v>
      </c>
      <c r="CM189" s="117">
        <v>91.843146271481302</v>
      </c>
      <c r="CN189" s="117">
        <v>32.26</v>
      </c>
      <c r="CO189" s="117">
        <v>7.0972</v>
      </c>
      <c r="CP189" s="117">
        <v>24.317176075204198</v>
      </c>
      <c r="CQ189" s="117">
        <v>0</v>
      </c>
      <c r="CR189" s="117">
        <v>18.351746200000001</v>
      </c>
      <c r="CS189" s="117">
        <v>8.5971578756641502</v>
      </c>
      <c r="CT189" s="117">
        <v>90.623280150868396</v>
      </c>
      <c r="CU189" s="117">
        <v>0</v>
      </c>
      <c r="CV189" s="117">
        <v>0</v>
      </c>
      <c r="CW189" s="117">
        <v>0</v>
      </c>
      <c r="CX189" s="117">
        <v>0</v>
      </c>
      <c r="CY189" s="117">
        <v>0</v>
      </c>
      <c r="CZ189" s="117">
        <v>0</v>
      </c>
      <c r="DA189" s="117">
        <v>0</v>
      </c>
      <c r="DB189" s="117">
        <v>0</v>
      </c>
      <c r="DC189" s="117">
        <v>0</v>
      </c>
      <c r="DD189" s="117">
        <v>0</v>
      </c>
      <c r="DE189" s="117">
        <v>0</v>
      </c>
      <c r="DF189" s="117">
        <v>0</v>
      </c>
      <c r="DG189" s="117">
        <v>0</v>
      </c>
      <c r="DH189" s="117">
        <v>0</v>
      </c>
      <c r="DI189" s="117">
        <v>8.84</v>
      </c>
      <c r="DJ189" s="117">
        <v>1.9448000000000001</v>
      </c>
      <c r="DK189" s="117">
        <v>7.5655076802575403</v>
      </c>
      <c r="DL189" s="117">
        <v>0</v>
      </c>
      <c r="DM189" s="117">
        <v>5.0288107999999996</v>
      </c>
      <c r="DN189" s="117">
        <v>2.4503654079157902</v>
      </c>
      <c r="DO189" s="117">
        <v>25.8294838881733</v>
      </c>
      <c r="DP189" s="117">
        <v>0</v>
      </c>
      <c r="DQ189" s="117">
        <v>0</v>
      </c>
      <c r="DR189" s="117">
        <v>0</v>
      </c>
      <c r="DS189" s="117">
        <v>0</v>
      </c>
      <c r="DT189" s="117">
        <v>0</v>
      </c>
      <c r="DU189" s="117">
        <v>0</v>
      </c>
      <c r="DV189" s="117">
        <v>0</v>
      </c>
      <c r="DW189" s="117">
        <v>1376.72</v>
      </c>
      <c r="DX189" s="117">
        <v>302.8784</v>
      </c>
      <c r="DY189" s="117">
        <v>122.09088424046701</v>
      </c>
      <c r="DZ189" s="117">
        <v>0</v>
      </c>
      <c r="EA189" s="117">
        <v>783.17470639999999</v>
      </c>
      <c r="EB189" s="117">
        <v>270.919594859028</v>
      </c>
      <c r="EC189" s="117">
        <v>2855.7835854995001</v>
      </c>
      <c r="ED189" s="117">
        <v>333.77</v>
      </c>
      <c r="EE189" s="117">
        <v>73.429400000000001</v>
      </c>
      <c r="EF189" s="117">
        <v>13.43316202085</v>
      </c>
      <c r="EG189" s="117">
        <v>0</v>
      </c>
      <c r="EH189" s="117">
        <v>189.87173989999999</v>
      </c>
      <c r="EI189" s="117">
        <v>63.986955884324303</v>
      </c>
      <c r="EJ189" s="117">
        <v>674.49125780517397</v>
      </c>
      <c r="EK189" s="117">
        <v>203.94</v>
      </c>
      <c r="EL189" s="117">
        <v>44.866799999999998</v>
      </c>
      <c r="EM189" s="117">
        <v>27.598150299575</v>
      </c>
      <c r="EN189" s="117">
        <v>0</v>
      </c>
      <c r="EO189" s="117">
        <v>116.0153478</v>
      </c>
      <c r="EP189" s="117">
        <v>41.129571443816502</v>
      </c>
      <c r="EQ189" s="117">
        <v>433.54986954339199</v>
      </c>
      <c r="ER189" s="117">
        <v>201</v>
      </c>
      <c r="ES189" s="117">
        <v>44.22</v>
      </c>
      <c r="ET189" s="117">
        <v>4.6346981999999999</v>
      </c>
      <c r="EU189" s="117">
        <v>48.854698200000001</v>
      </c>
      <c r="EV189" s="117">
        <v>5.2862999999999998</v>
      </c>
      <c r="EW189" s="117">
        <v>0.554057103</v>
      </c>
      <c r="EX189" s="117">
        <v>5.8403571029999997</v>
      </c>
      <c r="EY189" s="117">
        <v>121.8</v>
      </c>
      <c r="EZ189" s="117">
        <v>12.765858</v>
      </c>
      <c r="FA189" s="117">
        <v>134.57</v>
      </c>
      <c r="FB189" s="117">
        <v>0</v>
      </c>
      <c r="FC189" s="117">
        <v>0</v>
      </c>
      <c r="FD189" s="117">
        <v>0</v>
      </c>
      <c r="FE189" s="171">
        <v>318.51730937500002</v>
      </c>
      <c r="FF189" s="194">
        <f t="shared" si="48"/>
        <v>7987.9617361392711</v>
      </c>
      <c r="FG189" s="195">
        <f t="shared" si="50"/>
        <v>0</v>
      </c>
      <c r="FH189" s="196">
        <f t="shared" si="51"/>
        <v>674.49125780517397</v>
      </c>
      <c r="FI189" s="202">
        <f t="shared" si="52"/>
        <v>9585.5540833671257</v>
      </c>
      <c r="FJ189" s="203">
        <f t="shared" si="53"/>
        <v>0</v>
      </c>
      <c r="FK189" s="204">
        <f t="shared" si="54"/>
        <v>809.3895093662087</v>
      </c>
      <c r="FL189" s="214">
        <v>0.05</v>
      </c>
      <c r="FM189" s="211">
        <f t="shared" si="55"/>
        <v>479.27770416835631</v>
      </c>
      <c r="FN189" s="212">
        <f t="shared" si="56"/>
        <v>0</v>
      </c>
      <c r="FO189" s="213">
        <f t="shared" si="57"/>
        <v>40.469475468310435</v>
      </c>
      <c r="FP189" s="219">
        <f t="shared" si="58"/>
        <v>10064.831787535482</v>
      </c>
      <c r="FQ189" s="220">
        <f t="shared" si="59"/>
        <v>0</v>
      </c>
      <c r="FR189" s="223">
        <f t="shared" si="60"/>
        <v>849.85898483451911</v>
      </c>
      <c r="FS189" s="228">
        <f t="shared" si="61"/>
        <v>6.7930015522764897</v>
      </c>
      <c r="FT189" s="229"/>
      <c r="FU189" s="244">
        <f t="shared" si="62"/>
        <v>6.2028626835628451</v>
      </c>
      <c r="FV189" s="245">
        <f t="shared" si="63"/>
        <v>10064.831787535482</v>
      </c>
      <c r="FW189" s="252">
        <v>4.7195</v>
      </c>
      <c r="FX189" s="257"/>
      <c r="FY189" s="261">
        <f t="shared" si="64"/>
        <v>1.4393477174015235</v>
      </c>
      <c r="FZ189" s="253"/>
      <c r="GA189" s="92"/>
      <c r="GB189" s="68" t="s">
        <v>1228</v>
      </c>
      <c r="GC189" s="85" t="s">
        <v>2362</v>
      </c>
      <c r="GD189" s="85" t="str">
        <f t="shared" si="65"/>
        <v>№2/165 від 20.02.2019</v>
      </c>
      <c r="GE189" s="85" t="s">
        <v>2543</v>
      </c>
      <c r="GF189" s="431">
        <v>2</v>
      </c>
      <c r="GG189" s="431">
        <v>2</v>
      </c>
    </row>
    <row r="190" spans="1:189" ht="15" hidden="1" customHeight="1" x14ac:dyDescent="0.25">
      <c r="A190" s="66" t="s">
        <v>272</v>
      </c>
      <c r="B190" s="155">
        <v>4</v>
      </c>
      <c r="C190" s="141">
        <f t="shared" si="49"/>
        <v>1485</v>
      </c>
      <c r="D190" s="168">
        <v>1399.9</v>
      </c>
      <c r="E190" s="168">
        <v>0</v>
      </c>
      <c r="F190" s="234"/>
      <c r="G190" s="235">
        <v>85.1</v>
      </c>
      <c r="H190" s="162">
        <f t="shared" si="66"/>
        <v>1862.427854649452</v>
      </c>
      <c r="I190" s="117">
        <v>243.78</v>
      </c>
      <c r="J190" s="117">
        <v>53.631599999999999</v>
      </c>
      <c r="K190" s="117">
        <v>14.06954190155</v>
      </c>
      <c r="L190" s="117">
        <v>138.67912860000001</v>
      </c>
      <c r="M190" s="117">
        <v>47.181297951267503</v>
      </c>
      <c r="N190" s="117">
        <v>497.34156845281802</v>
      </c>
      <c r="O190" s="117">
        <v>47.59</v>
      </c>
      <c r="P190" s="117">
        <v>10.469799999999999</v>
      </c>
      <c r="Q190" s="117">
        <v>1.6360663190025</v>
      </c>
      <c r="R190" s="117">
        <v>27.0725233</v>
      </c>
      <c r="S190" s="117">
        <v>9.0941949159676501</v>
      </c>
      <c r="T190" s="117">
        <v>95.862584534970097</v>
      </c>
      <c r="U190" s="117">
        <v>0</v>
      </c>
      <c r="V190" s="117">
        <v>0</v>
      </c>
      <c r="W190" s="117">
        <v>0</v>
      </c>
      <c r="X190" s="117">
        <v>0</v>
      </c>
      <c r="Y190" s="117">
        <v>0</v>
      </c>
      <c r="Z190" s="117">
        <v>198.82</v>
      </c>
      <c r="AA190" s="117">
        <v>0</v>
      </c>
      <c r="AB190" s="117">
        <v>0</v>
      </c>
      <c r="AC190" s="117">
        <v>0</v>
      </c>
      <c r="AD190" s="117">
        <v>0</v>
      </c>
      <c r="AE190" s="117">
        <v>0</v>
      </c>
      <c r="AF190" s="117">
        <v>0</v>
      </c>
      <c r="AG190" s="117">
        <v>0</v>
      </c>
      <c r="AH190" s="117">
        <v>0</v>
      </c>
      <c r="AI190" s="117">
        <v>0</v>
      </c>
      <c r="AJ190" s="117">
        <v>0</v>
      </c>
      <c r="AK190" s="117">
        <v>0</v>
      </c>
      <c r="AL190" s="117">
        <v>0</v>
      </c>
      <c r="AM190" s="117">
        <v>97.2</v>
      </c>
      <c r="AN190" s="117">
        <v>21.384</v>
      </c>
      <c r="AO190" s="117">
        <v>33.3756969459224</v>
      </c>
      <c r="AP190" s="117">
        <v>55.294164000000002</v>
      </c>
      <c r="AQ190" s="117">
        <v>21.722277165742099</v>
      </c>
      <c r="AR190" s="117">
        <v>228.976138111664</v>
      </c>
      <c r="AS190" s="117">
        <v>0</v>
      </c>
      <c r="AT190" s="117">
        <v>0</v>
      </c>
      <c r="AU190" s="117">
        <v>0</v>
      </c>
      <c r="AV190" s="117">
        <v>0</v>
      </c>
      <c r="AW190" s="117">
        <v>0</v>
      </c>
      <c r="AX190" s="117">
        <v>38.479999999999997</v>
      </c>
      <c r="AY190" s="117">
        <v>377.4</v>
      </c>
      <c r="AZ190" s="117">
        <v>83.028000000000006</v>
      </c>
      <c r="BA190" s="117">
        <v>35.268298661273697</v>
      </c>
      <c r="BB190" s="117">
        <v>214.69153800000001</v>
      </c>
      <c r="BC190" s="117">
        <v>74.455749160468102</v>
      </c>
      <c r="BD190" s="117">
        <f t="shared" si="67"/>
        <v>802.94756355000004</v>
      </c>
      <c r="BE190" s="117">
        <v>0</v>
      </c>
      <c r="BF190" s="117">
        <v>0</v>
      </c>
      <c r="BG190" s="117">
        <v>0</v>
      </c>
      <c r="BH190" s="117">
        <v>0</v>
      </c>
      <c r="BI190" s="117">
        <v>0</v>
      </c>
      <c r="BJ190" s="117">
        <v>0</v>
      </c>
      <c r="BK190" s="117">
        <v>0</v>
      </c>
      <c r="BL190" s="117">
        <v>106.12</v>
      </c>
      <c r="BM190" s="117">
        <v>23.346399999999999</v>
      </c>
      <c r="BN190" s="117">
        <v>2.9810853158333299</v>
      </c>
      <c r="BO190" s="117">
        <v>60.3684844</v>
      </c>
      <c r="BP190" s="117">
        <v>20.209041785916501</v>
      </c>
      <c r="BQ190" s="117">
        <v>213.02501150174999</v>
      </c>
      <c r="BR190" s="117">
        <v>387.78893253967783</v>
      </c>
      <c r="BS190" s="117">
        <v>85.31356515873</v>
      </c>
      <c r="BT190" s="117">
        <v>348.063102963929</v>
      </c>
      <c r="BU190" s="117">
        <v>224.11</v>
      </c>
      <c r="BV190" s="117">
        <v>220.60149005384901</v>
      </c>
      <c r="BW190" s="117">
        <v>132.67657787796401</v>
      </c>
      <c r="BX190" s="117">
        <v>1398.5536685941499</v>
      </c>
      <c r="BY190" s="117">
        <v>269.614811331326</v>
      </c>
      <c r="BZ190" s="117">
        <v>24.35</v>
      </c>
      <c r="CA190" s="117">
        <v>5.3570000000000002</v>
      </c>
      <c r="CB190" s="117">
        <v>16.128932843165799</v>
      </c>
      <c r="CC190" s="117">
        <v>0</v>
      </c>
      <c r="CD190" s="117">
        <v>13.8519845</v>
      </c>
      <c r="CE190" s="117">
        <v>6.2558906167372097</v>
      </c>
      <c r="CF190" s="117">
        <v>65.943807959902998</v>
      </c>
      <c r="CG190" s="117">
        <v>26.05</v>
      </c>
      <c r="CH190" s="117">
        <v>5.7309999999999999</v>
      </c>
      <c r="CI190" s="117">
        <v>36.530199867892499</v>
      </c>
      <c r="CJ190" s="117">
        <v>0</v>
      </c>
      <c r="CK190" s="117">
        <v>14.8190635</v>
      </c>
      <c r="CL190" s="117">
        <v>8.7128829035888096</v>
      </c>
      <c r="CM190" s="117">
        <v>91.843146271481302</v>
      </c>
      <c r="CN190" s="117">
        <v>30.82</v>
      </c>
      <c r="CO190" s="117">
        <v>6.7804000000000002</v>
      </c>
      <c r="CP190" s="117">
        <v>22.7069929397042</v>
      </c>
      <c r="CQ190" s="117">
        <v>0</v>
      </c>
      <c r="CR190" s="117">
        <v>17.5325734</v>
      </c>
      <c r="CS190" s="117">
        <v>8.1584068720644005</v>
      </c>
      <c r="CT190" s="117">
        <v>85.998373211768595</v>
      </c>
      <c r="CU190" s="117">
        <v>0</v>
      </c>
      <c r="CV190" s="117">
        <v>0</v>
      </c>
      <c r="CW190" s="117">
        <v>0</v>
      </c>
      <c r="CX190" s="117">
        <v>0</v>
      </c>
      <c r="CY190" s="117">
        <v>0</v>
      </c>
      <c r="CZ190" s="117">
        <v>0</v>
      </c>
      <c r="DA190" s="117">
        <v>0</v>
      </c>
      <c r="DB190" s="117">
        <v>0</v>
      </c>
      <c r="DC190" s="117">
        <v>0</v>
      </c>
      <c r="DD190" s="117">
        <v>0</v>
      </c>
      <c r="DE190" s="117">
        <v>0</v>
      </c>
      <c r="DF190" s="117">
        <v>0</v>
      </c>
      <c r="DG190" s="117">
        <v>0</v>
      </c>
      <c r="DH190" s="117">
        <v>0</v>
      </c>
      <c r="DI190" s="117">
        <v>8.84</v>
      </c>
      <c r="DJ190" s="117">
        <v>1.9448000000000001</v>
      </c>
      <c r="DK190" s="117">
        <v>7.5655076802575403</v>
      </c>
      <c r="DL190" s="117">
        <v>0</v>
      </c>
      <c r="DM190" s="117">
        <v>5.0288107999999996</v>
      </c>
      <c r="DN190" s="117">
        <v>2.4503654079157902</v>
      </c>
      <c r="DO190" s="117">
        <v>25.8294838881733</v>
      </c>
      <c r="DP190" s="117">
        <v>0</v>
      </c>
      <c r="DQ190" s="117">
        <v>0</v>
      </c>
      <c r="DR190" s="117">
        <v>0</v>
      </c>
      <c r="DS190" s="117">
        <v>0</v>
      </c>
      <c r="DT190" s="117">
        <v>0</v>
      </c>
      <c r="DU190" s="117">
        <v>0</v>
      </c>
      <c r="DV190" s="117">
        <v>0</v>
      </c>
      <c r="DW190" s="117">
        <v>361.42</v>
      </c>
      <c r="DX190" s="117">
        <v>79.5124</v>
      </c>
      <c r="DY190" s="117">
        <v>28.492970965541701</v>
      </c>
      <c r="DZ190" s="117">
        <v>0</v>
      </c>
      <c r="EA190" s="117">
        <v>205.60099539999999</v>
      </c>
      <c r="EB190" s="117">
        <v>70.749513458772498</v>
      </c>
      <c r="EC190" s="117">
        <v>745.77587982431498</v>
      </c>
      <c r="ED190" s="117">
        <v>279.25</v>
      </c>
      <c r="EE190" s="117">
        <v>61.435000000000002</v>
      </c>
      <c r="EF190" s="117">
        <v>11.354037651224999</v>
      </c>
      <c r="EG190" s="117">
        <v>0</v>
      </c>
      <c r="EH190" s="117">
        <v>158.85694749999999</v>
      </c>
      <c r="EI190" s="117">
        <v>53.547008203699903</v>
      </c>
      <c r="EJ190" s="117">
        <v>564.44299335492497</v>
      </c>
      <c r="EK190" s="117">
        <v>191.33</v>
      </c>
      <c r="EL190" s="117">
        <v>42.092599999999997</v>
      </c>
      <c r="EM190" s="117">
        <v>26.533987847700001</v>
      </c>
      <c r="EN190" s="117">
        <v>0</v>
      </c>
      <c r="EO190" s="117">
        <v>108.8418971</v>
      </c>
      <c r="EP190" s="117">
        <v>38.653769207368398</v>
      </c>
      <c r="EQ190" s="117">
        <v>407.45225415506798</v>
      </c>
      <c r="ER190" s="117">
        <v>210</v>
      </c>
      <c r="ES190" s="117">
        <v>46.2</v>
      </c>
      <c r="ET190" s="117">
        <v>4.8422219999999996</v>
      </c>
      <c r="EU190" s="117">
        <v>51.042222000000002</v>
      </c>
      <c r="EV190" s="117">
        <v>5.5229999999999997</v>
      </c>
      <c r="EW190" s="117">
        <v>0.57886563000000002</v>
      </c>
      <c r="EX190" s="117">
        <v>6.1018656299999998</v>
      </c>
      <c r="EY190" s="117">
        <v>219.8</v>
      </c>
      <c r="EZ190" s="117">
        <v>23.037237999999999</v>
      </c>
      <c r="FA190" s="117">
        <v>242.84</v>
      </c>
      <c r="FB190" s="117">
        <v>0</v>
      </c>
      <c r="FC190" s="117">
        <v>0</v>
      </c>
      <c r="FD190" s="117">
        <v>0</v>
      </c>
      <c r="FE190" s="171">
        <v>287.35597916666666</v>
      </c>
      <c r="FF190" s="194">
        <f t="shared" si="48"/>
        <v>6048.6325402076536</v>
      </c>
      <c r="FG190" s="195">
        <f t="shared" si="50"/>
        <v>0</v>
      </c>
      <c r="FH190" s="196">
        <f t="shared" si="51"/>
        <v>564.44299335492497</v>
      </c>
      <c r="FI190" s="202">
        <f t="shared" si="52"/>
        <v>7258.3590482491845</v>
      </c>
      <c r="FJ190" s="203">
        <f t="shared" si="53"/>
        <v>0</v>
      </c>
      <c r="FK190" s="204">
        <f t="shared" si="54"/>
        <v>677.33159202590991</v>
      </c>
      <c r="FL190" s="214">
        <v>0.05</v>
      </c>
      <c r="FM190" s="211">
        <f t="shared" si="55"/>
        <v>362.91795241245927</v>
      </c>
      <c r="FN190" s="212">
        <f t="shared" si="56"/>
        <v>0</v>
      </c>
      <c r="FO190" s="213">
        <f t="shared" si="57"/>
        <v>33.866579601295498</v>
      </c>
      <c r="FP190" s="219">
        <f t="shared" si="58"/>
        <v>7621.2770006616438</v>
      </c>
      <c r="FQ190" s="220">
        <f t="shared" si="59"/>
        <v>0</v>
      </c>
      <c r="FR190" s="223">
        <f t="shared" si="60"/>
        <v>711.1981716272054</v>
      </c>
      <c r="FS190" s="228">
        <f t="shared" si="61"/>
        <v>5.1612867189559761</v>
      </c>
      <c r="FT190" s="229"/>
      <c r="FU190" s="244">
        <f t="shared" si="62"/>
        <v>4.6532517367235275</v>
      </c>
      <c r="FV190" s="245">
        <f t="shared" si="63"/>
        <v>7621.2770006616429</v>
      </c>
      <c r="FW190" s="252">
        <v>3.9861</v>
      </c>
      <c r="FX190" s="257"/>
      <c r="FY190" s="261">
        <f t="shared" si="64"/>
        <v>1.2948211833511392</v>
      </c>
      <c r="FZ190" s="253"/>
      <c r="GA190" s="92"/>
      <c r="GB190" s="68" t="s">
        <v>1230</v>
      </c>
      <c r="GC190" s="85" t="s">
        <v>2362</v>
      </c>
      <c r="GD190" s="85" t="str">
        <f t="shared" si="65"/>
        <v>№2/167 від 20.02.2019</v>
      </c>
      <c r="GE190" s="85" t="s">
        <v>2544</v>
      </c>
      <c r="GF190" s="431">
        <v>2</v>
      </c>
      <c r="GG190" s="431">
        <v>2</v>
      </c>
    </row>
    <row r="191" spans="1:189" ht="15" hidden="1" customHeight="1" x14ac:dyDescent="0.25">
      <c r="A191" s="66" t="s">
        <v>273</v>
      </c>
      <c r="B191" s="155">
        <v>4</v>
      </c>
      <c r="C191" s="141">
        <f t="shared" si="49"/>
        <v>2046.1999999999998</v>
      </c>
      <c r="D191" s="168">
        <v>2000.1</v>
      </c>
      <c r="E191" s="168">
        <v>0</v>
      </c>
      <c r="F191" s="234"/>
      <c r="G191" s="235">
        <v>46.1</v>
      </c>
      <c r="H191" s="162">
        <f t="shared" si="66"/>
        <v>2731.5740639488467</v>
      </c>
      <c r="I191" s="117">
        <v>380.05</v>
      </c>
      <c r="J191" s="117">
        <v>83.611000000000004</v>
      </c>
      <c r="K191" s="117">
        <v>21.234823193539199</v>
      </c>
      <c r="L191" s="117">
        <v>216.19904349999999</v>
      </c>
      <c r="M191" s="117">
        <v>73.4817529781498</v>
      </c>
      <c r="N191" s="117">
        <v>774.57661967168895</v>
      </c>
      <c r="O191" s="117">
        <v>75.84</v>
      </c>
      <c r="P191" s="117">
        <v>16.684799999999999</v>
      </c>
      <c r="Q191" s="117">
        <v>2.6073237414000001</v>
      </c>
      <c r="R191" s="117">
        <v>43.143100799999999</v>
      </c>
      <c r="S191" s="117">
        <v>14.4926262841841</v>
      </c>
      <c r="T191" s="117">
        <v>152.76785082558399</v>
      </c>
      <c r="U191" s="117">
        <v>0</v>
      </c>
      <c r="V191" s="117">
        <v>0</v>
      </c>
      <c r="W191" s="117">
        <v>0</v>
      </c>
      <c r="X191" s="117">
        <v>0</v>
      </c>
      <c r="Y191" s="117">
        <v>0</v>
      </c>
      <c r="Z191" s="117">
        <v>265.60000000000002</v>
      </c>
      <c r="AA191" s="117">
        <v>0</v>
      </c>
      <c r="AB191" s="117">
        <v>0</v>
      </c>
      <c r="AC191" s="117">
        <v>0</v>
      </c>
      <c r="AD191" s="117">
        <v>0</v>
      </c>
      <c r="AE191" s="117">
        <v>0</v>
      </c>
      <c r="AF191" s="117">
        <v>0</v>
      </c>
      <c r="AG191" s="117">
        <v>0</v>
      </c>
      <c r="AH191" s="117">
        <v>0</v>
      </c>
      <c r="AI191" s="117">
        <v>0</v>
      </c>
      <c r="AJ191" s="117">
        <v>0</v>
      </c>
      <c r="AK191" s="117">
        <v>0</v>
      </c>
      <c r="AL191" s="117">
        <v>0</v>
      </c>
      <c r="AM191" s="117">
        <v>134.74</v>
      </c>
      <c r="AN191" s="117">
        <v>29.642800000000001</v>
      </c>
      <c r="AO191" s="117">
        <v>39.131795360193898</v>
      </c>
      <c r="AP191" s="117">
        <v>76.649543800000004</v>
      </c>
      <c r="AQ191" s="117">
        <v>29.364003425379899</v>
      </c>
      <c r="AR191" s="117">
        <v>309.52814258557402</v>
      </c>
      <c r="AS191" s="117">
        <v>0</v>
      </c>
      <c r="AT191" s="117">
        <v>0</v>
      </c>
      <c r="AU191" s="117">
        <v>0</v>
      </c>
      <c r="AV191" s="117">
        <v>0</v>
      </c>
      <c r="AW191" s="117">
        <v>0</v>
      </c>
      <c r="AX191" s="117">
        <v>122.71</v>
      </c>
      <c r="AY191" s="117">
        <v>520.02</v>
      </c>
      <c r="AZ191" s="117">
        <v>114.4044</v>
      </c>
      <c r="BA191" s="117">
        <v>50.092113870581798</v>
      </c>
      <c r="BB191" s="117">
        <v>295.82377739999998</v>
      </c>
      <c r="BC191" s="117">
        <v>102.74946592806999</v>
      </c>
      <c r="BD191" s="117">
        <f t="shared" si="67"/>
        <v>1106.391450866</v>
      </c>
      <c r="BE191" s="117">
        <v>0</v>
      </c>
      <c r="BF191" s="117">
        <v>0</v>
      </c>
      <c r="BG191" s="117">
        <v>0</v>
      </c>
      <c r="BH191" s="117">
        <v>0</v>
      </c>
      <c r="BI191" s="117">
        <v>0</v>
      </c>
      <c r="BJ191" s="117">
        <v>0</v>
      </c>
      <c r="BK191" s="117">
        <v>0</v>
      </c>
      <c r="BL191" s="117">
        <v>168.6</v>
      </c>
      <c r="BM191" s="117">
        <v>37.091999999999999</v>
      </c>
      <c r="BN191" s="117">
        <v>4.6660548741666696</v>
      </c>
      <c r="BO191" s="117">
        <v>95.911482000000007</v>
      </c>
      <c r="BP191" s="117">
        <v>32.100110159781401</v>
      </c>
      <c r="BQ191" s="117">
        <v>338.36964703394801</v>
      </c>
      <c r="BR191" s="117">
        <v>564.21603492063775</v>
      </c>
      <c r="BS191" s="117">
        <v>124.12752768254001</v>
      </c>
      <c r="BT191" s="117">
        <v>479.75281525964101</v>
      </c>
      <c r="BU191" s="117">
        <v>308.64</v>
      </c>
      <c r="BV191" s="117">
        <v>320.96557578530201</v>
      </c>
      <c r="BW191" s="117">
        <v>188.417141761859</v>
      </c>
      <c r="BX191" s="117">
        <v>1986.11909540998</v>
      </c>
      <c r="BY191" s="117">
        <v>389.606543919199</v>
      </c>
      <c r="BZ191" s="117">
        <v>35.99</v>
      </c>
      <c r="CA191" s="117">
        <v>7.9177999999999997</v>
      </c>
      <c r="CB191" s="117">
        <v>23.206380190278299</v>
      </c>
      <c r="CC191" s="117">
        <v>0</v>
      </c>
      <c r="CD191" s="117">
        <v>20.473631300000001</v>
      </c>
      <c r="CE191" s="117">
        <v>9.1800785222960695</v>
      </c>
      <c r="CF191" s="117">
        <v>96.767890012574398</v>
      </c>
      <c r="CG191" s="117">
        <v>41.51</v>
      </c>
      <c r="CH191" s="117">
        <v>9.1321999999999992</v>
      </c>
      <c r="CI191" s="117">
        <v>58.217517499372498</v>
      </c>
      <c r="CJ191" s="117">
        <v>0</v>
      </c>
      <c r="CK191" s="117">
        <v>23.613793699999999</v>
      </c>
      <c r="CL191" s="117">
        <v>13.8845487088062</v>
      </c>
      <c r="CM191" s="117">
        <v>146.358059908179</v>
      </c>
      <c r="CN191" s="117">
        <v>43.73</v>
      </c>
      <c r="CO191" s="117">
        <v>9.6205999999999996</v>
      </c>
      <c r="CP191" s="117">
        <v>19.6184005116442</v>
      </c>
      <c r="CQ191" s="117">
        <v>0</v>
      </c>
      <c r="CR191" s="117">
        <v>24.8766851</v>
      </c>
      <c r="CS191" s="117">
        <v>10.255206308956399</v>
      </c>
      <c r="CT191" s="117">
        <v>108.100891920601</v>
      </c>
      <c r="CU191" s="117">
        <v>0</v>
      </c>
      <c r="CV191" s="117">
        <v>0</v>
      </c>
      <c r="CW191" s="117">
        <v>0</v>
      </c>
      <c r="CX191" s="117">
        <v>0</v>
      </c>
      <c r="CY191" s="117">
        <v>0</v>
      </c>
      <c r="CZ191" s="117">
        <v>0</v>
      </c>
      <c r="DA191" s="117">
        <v>0</v>
      </c>
      <c r="DB191" s="117">
        <v>0</v>
      </c>
      <c r="DC191" s="117">
        <v>0</v>
      </c>
      <c r="DD191" s="117">
        <v>0</v>
      </c>
      <c r="DE191" s="117">
        <v>0</v>
      </c>
      <c r="DF191" s="117">
        <v>0</v>
      </c>
      <c r="DG191" s="117">
        <v>0</v>
      </c>
      <c r="DH191" s="117">
        <v>0</v>
      </c>
      <c r="DI191" s="117">
        <v>13.14</v>
      </c>
      <c r="DJ191" s="117">
        <v>2.8908</v>
      </c>
      <c r="DK191" s="117">
        <v>11.232983437592599</v>
      </c>
      <c r="DL191" s="117">
        <v>0</v>
      </c>
      <c r="DM191" s="117">
        <v>7.4749518000000004</v>
      </c>
      <c r="DN191" s="117">
        <v>3.6409668402520801</v>
      </c>
      <c r="DO191" s="117">
        <v>38.379702077844698</v>
      </c>
      <c r="DP191" s="117">
        <v>0</v>
      </c>
      <c r="DQ191" s="117">
        <v>0</v>
      </c>
      <c r="DR191" s="117">
        <v>0</v>
      </c>
      <c r="DS191" s="117">
        <v>0</v>
      </c>
      <c r="DT191" s="117">
        <v>0</v>
      </c>
      <c r="DU191" s="117">
        <v>0</v>
      </c>
      <c r="DV191" s="117">
        <v>0</v>
      </c>
      <c r="DW191" s="117">
        <v>447.11</v>
      </c>
      <c r="DX191" s="117">
        <v>98.364199999999997</v>
      </c>
      <c r="DY191" s="117">
        <v>34.979471100174997</v>
      </c>
      <c r="DZ191" s="117">
        <v>0</v>
      </c>
      <c r="EA191" s="117">
        <v>254.34746569999999</v>
      </c>
      <c r="EB191" s="117">
        <v>87.495507148026306</v>
      </c>
      <c r="EC191" s="117">
        <v>922.29664394820099</v>
      </c>
      <c r="ED191" s="117">
        <v>383.31</v>
      </c>
      <c r="EE191" s="117">
        <v>84.328199999999995</v>
      </c>
      <c r="EF191" s="117">
        <v>16.731269430400001</v>
      </c>
      <c r="EG191" s="117">
        <v>0</v>
      </c>
      <c r="EH191" s="117">
        <v>218.05355969999999</v>
      </c>
      <c r="EI191" s="117">
        <v>73.620957683157201</v>
      </c>
      <c r="EJ191" s="117">
        <v>776.04398681355701</v>
      </c>
      <c r="EK191" s="117">
        <v>207.91</v>
      </c>
      <c r="EL191" s="117">
        <v>45.740200000000002</v>
      </c>
      <c r="EM191" s="117">
        <v>34.63184075625</v>
      </c>
      <c r="EN191" s="117">
        <v>0</v>
      </c>
      <c r="EO191" s="117">
        <v>118.27376169999999</v>
      </c>
      <c r="EP191" s="117">
        <v>42.611113655439603</v>
      </c>
      <c r="EQ191" s="117">
        <v>449.16691611169</v>
      </c>
      <c r="ER191" s="117">
        <v>682.6</v>
      </c>
      <c r="ES191" s="117">
        <v>150.172</v>
      </c>
      <c r="ET191" s="117">
        <v>15.739527320000001</v>
      </c>
      <c r="EU191" s="117">
        <v>165.91152732</v>
      </c>
      <c r="EV191" s="117">
        <v>17.952380000000002</v>
      </c>
      <c r="EW191" s="117">
        <v>1.8815889478000001</v>
      </c>
      <c r="EX191" s="117">
        <v>19.833968947799999</v>
      </c>
      <c r="EY191" s="117">
        <v>247.8</v>
      </c>
      <c r="EZ191" s="117">
        <v>25.971917999999999</v>
      </c>
      <c r="FA191" s="117">
        <v>273.77</v>
      </c>
      <c r="FB191" s="117">
        <v>0</v>
      </c>
      <c r="FC191" s="117">
        <v>0</v>
      </c>
      <c r="FD191" s="117">
        <v>0</v>
      </c>
      <c r="FE191" s="171">
        <v>289.34278125000003</v>
      </c>
      <c r="FF191" s="194">
        <f t="shared" si="48"/>
        <v>8342.0351747032219</v>
      </c>
      <c r="FG191" s="195">
        <f t="shared" si="50"/>
        <v>0</v>
      </c>
      <c r="FH191" s="196">
        <f t="shared" si="51"/>
        <v>776.04398681355701</v>
      </c>
      <c r="FI191" s="202">
        <f t="shared" si="52"/>
        <v>10010.442209643867</v>
      </c>
      <c r="FJ191" s="203">
        <f t="shared" si="53"/>
        <v>0</v>
      </c>
      <c r="FK191" s="204">
        <f t="shared" si="54"/>
        <v>931.25278417626839</v>
      </c>
      <c r="FL191" s="214">
        <v>0.05</v>
      </c>
      <c r="FM191" s="211">
        <f t="shared" si="55"/>
        <v>500.52211048219334</v>
      </c>
      <c r="FN191" s="212">
        <f t="shared" si="56"/>
        <v>0</v>
      </c>
      <c r="FO191" s="213">
        <f t="shared" si="57"/>
        <v>46.562639208813422</v>
      </c>
      <c r="FP191" s="219">
        <f t="shared" si="58"/>
        <v>10510.964320126061</v>
      </c>
      <c r="FQ191" s="220">
        <f t="shared" si="59"/>
        <v>0</v>
      </c>
      <c r="FR191" s="223">
        <f t="shared" si="60"/>
        <v>977.81542338508177</v>
      </c>
      <c r="FS191" s="228">
        <f t="shared" si="61"/>
        <v>5.1478359098617714</v>
      </c>
      <c r="FT191" s="229"/>
      <c r="FU191" s="244">
        <f t="shared" si="62"/>
        <v>4.6589526423326069</v>
      </c>
      <c r="FV191" s="245">
        <f t="shared" si="63"/>
        <v>10510.964320126062</v>
      </c>
      <c r="FW191" s="252">
        <v>3.9491999999999998</v>
      </c>
      <c r="FX191" s="257"/>
      <c r="FY191" s="261">
        <f t="shared" si="64"/>
        <v>1.3035136001878282</v>
      </c>
      <c r="FZ191" s="253"/>
      <c r="GA191" s="92"/>
      <c r="GB191" s="68" t="s">
        <v>1237</v>
      </c>
      <c r="GC191" s="85" t="s">
        <v>2362</v>
      </c>
      <c r="GD191" s="85" t="str">
        <f t="shared" si="65"/>
        <v>№2/174 від 20.02.2019</v>
      </c>
      <c r="GE191" s="85" t="s">
        <v>2545</v>
      </c>
      <c r="GF191" s="431">
        <v>3</v>
      </c>
      <c r="GG191" s="431">
        <v>2</v>
      </c>
    </row>
    <row r="192" spans="1:189" ht="15" hidden="1" customHeight="1" x14ac:dyDescent="0.25">
      <c r="A192" s="66" t="s">
        <v>274</v>
      </c>
      <c r="B192" s="155">
        <v>4</v>
      </c>
      <c r="C192" s="141">
        <f t="shared" si="49"/>
        <v>2055.6</v>
      </c>
      <c r="D192" s="168">
        <v>2055.6</v>
      </c>
      <c r="E192" s="168">
        <v>0</v>
      </c>
      <c r="F192" s="234"/>
      <c r="G192" s="235">
        <v>0</v>
      </c>
      <c r="H192" s="162">
        <f t="shared" si="66"/>
        <v>2701.1189581226149</v>
      </c>
      <c r="I192" s="117">
        <v>351.29</v>
      </c>
      <c r="J192" s="117">
        <v>77.283799999999999</v>
      </c>
      <c r="K192" s="117">
        <v>18.875868234790001</v>
      </c>
      <c r="L192" s="117">
        <v>199.83834229999999</v>
      </c>
      <c r="M192" s="117">
        <v>67.842256384151298</v>
      </c>
      <c r="N192" s="117">
        <v>715.13026691894095</v>
      </c>
      <c r="O192" s="117">
        <v>70.680000000000007</v>
      </c>
      <c r="P192" s="117">
        <v>15.5496</v>
      </c>
      <c r="Q192" s="117">
        <v>2.4299949318224998</v>
      </c>
      <c r="R192" s="117">
        <v>40.207731600000002</v>
      </c>
      <c r="S192" s="117">
        <v>13.5065844938003</v>
      </c>
      <c r="T192" s="117">
        <v>142.37391102562299</v>
      </c>
      <c r="U192" s="117">
        <v>0</v>
      </c>
      <c r="V192" s="117">
        <v>0</v>
      </c>
      <c r="W192" s="117">
        <v>0</v>
      </c>
      <c r="X192" s="117">
        <v>0</v>
      </c>
      <c r="Y192" s="117">
        <v>0</v>
      </c>
      <c r="Z192" s="117">
        <v>278.07</v>
      </c>
      <c r="AA192" s="117">
        <v>0</v>
      </c>
      <c r="AB192" s="117">
        <v>0</v>
      </c>
      <c r="AC192" s="117">
        <v>0</v>
      </c>
      <c r="AD192" s="117">
        <v>0</v>
      </c>
      <c r="AE192" s="117">
        <v>0</v>
      </c>
      <c r="AF192" s="117">
        <v>62.19</v>
      </c>
      <c r="AG192" s="117">
        <v>0</v>
      </c>
      <c r="AH192" s="117">
        <v>0</v>
      </c>
      <c r="AI192" s="117">
        <v>0</v>
      </c>
      <c r="AJ192" s="117">
        <v>0</v>
      </c>
      <c r="AK192" s="117">
        <v>0</v>
      </c>
      <c r="AL192" s="117">
        <v>0</v>
      </c>
      <c r="AM192" s="117">
        <v>172.18</v>
      </c>
      <c r="AN192" s="117">
        <v>37.879600000000003</v>
      </c>
      <c r="AO192" s="117">
        <v>37.093057881449802</v>
      </c>
      <c r="AP192" s="117">
        <v>97.948036599999995</v>
      </c>
      <c r="AQ192" s="117">
        <v>36.170003788600802</v>
      </c>
      <c r="AR192" s="117">
        <v>381.27069827005101</v>
      </c>
      <c r="AS192" s="117">
        <v>0</v>
      </c>
      <c r="AT192" s="117">
        <v>0</v>
      </c>
      <c r="AU192" s="117">
        <v>0</v>
      </c>
      <c r="AV192" s="117">
        <v>0</v>
      </c>
      <c r="AW192" s="117">
        <v>0</v>
      </c>
      <c r="AX192" s="117">
        <v>10.61</v>
      </c>
      <c r="AY192" s="117">
        <v>522.41</v>
      </c>
      <c r="AZ192" s="117">
        <v>114.9302</v>
      </c>
      <c r="BA192" s="117">
        <v>51.295506313360399</v>
      </c>
      <c r="BB192" s="117">
        <v>297.1833767</v>
      </c>
      <c r="BC192" s="117">
        <v>103.32369809063</v>
      </c>
      <c r="BD192" s="117">
        <f t="shared" si="67"/>
        <v>1111.474081908</v>
      </c>
      <c r="BE192" s="117">
        <v>0</v>
      </c>
      <c r="BF192" s="117">
        <v>0</v>
      </c>
      <c r="BG192" s="117">
        <v>0</v>
      </c>
      <c r="BH192" s="117">
        <v>0</v>
      </c>
      <c r="BI192" s="117">
        <v>0</v>
      </c>
      <c r="BJ192" s="117">
        <v>0</v>
      </c>
      <c r="BK192" s="117">
        <v>0</v>
      </c>
      <c r="BL192" s="117">
        <v>114.41</v>
      </c>
      <c r="BM192" s="117">
        <v>25.170200000000001</v>
      </c>
      <c r="BN192" s="117">
        <v>3.25417035916667</v>
      </c>
      <c r="BO192" s="117">
        <v>65.084416700000006</v>
      </c>
      <c r="BP192" s="117">
        <v>21.791968071671299</v>
      </c>
      <c r="BQ192" s="117">
        <v>229.71075513083801</v>
      </c>
      <c r="BR192" s="117">
        <v>494.72811587301516</v>
      </c>
      <c r="BS192" s="117">
        <v>108.840185492063</v>
      </c>
      <c r="BT192" s="117">
        <v>397.11672645559599</v>
      </c>
      <c r="BU192" s="117">
        <v>310.33999999999997</v>
      </c>
      <c r="BV192" s="117">
        <v>281.43598327668201</v>
      </c>
      <c r="BW192" s="117">
        <v>166.90583857311401</v>
      </c>
      <c r="BX192" s="117">
        <v>1759.3668496704699</v>
      </c>
      <c r="BY192" s="117">
        <v>454.60990244649599</v>
      </c>
      <c r="BZ192" s="117">
        <v>32.619999999999997</v>
      </c>
      <c r="CA192" s="117">
        <v>7.1764000000000001</v>
      </c>
      <c r="CB192" s="117">
        <v>21.3594139072632</v>
      </c>
      <c r="CC192" s="117">
        <v>0</v>
      </c>
      <c r="CD192" s="117">
        <v>18.556539399999998</v>
      </c>
      <c r="CE192" s="117">
        <v>8.3546517501342592</v>
      </c>
      <c r="CF192" s="117">
        <v>88.067005057397495</v>
      </c>
      <c r="CG192" s="117">
        <v>38.69</v>
      </c>
      <c r="CH192" s="117">
        <v>8.5117999999999991</v>
      </c>
      <c r="CI192" s="117">
        <v>54.2576891195625</v>
      </c>
      <c r="CJ192" s="117">
        <v>0</v>
      </c>
      <c r="CK192" s="117">
        <v>22.0095803</v>
      </c>
      <c r="CL192" s="117">
        <v>12.940793165864401</v>
      </c>
      <c r="CM192" s="117">
        <v>136.40986258542699</v>
      </c>
      <c r="CN192" s="117">
        <v>35.159999999999997</v>
      </c>
      <c r="CO192" s="117">
        <v>7.7351999999999999</v>
      </c>
      <c r="CP192" s="117">
        <v>22.3336754545433</v>
      </c>
      <c r="CQ192" s="117">
        <v>0</v>
      </c>
      <c r="CR192" s="117">
        <v>20.001469199999999</v>
      </c>
      <c r="CS192" s="117">
        <v>8.9329924232426805</v>
      </c>
      <c r="CT192" s="117">
        <v>94.163337077785997</v>
      </c>
      <c r="CU192" s="117">
        <v>18.23</v>
      </c>
      <c r="CV192" s="117">
        <v>4.0106000000000002</v>
      </c>
      <c r="CW192" s="117">
        <v>16.174404974544998</v>
      </c>
      <c r="CX192" s="117">
        <v>0</v>
      </c>
      <c r="CY192" s="117">
        <v>10.370500099999999</v>
      </c>
      <c r="CZ192" s="117">
        <v>5.1132087868630602</v>
      </c>
      <c r="DA192" s="117">
        <v>53.898713861408098</v>
      </c>
      <c r="DB192" s="117">
        <v>0</v>
      </c>
      <c r="DC192" s="117">
        <v>0</v>
      </c>
      <c r="DD192" s="117">
        <v>0</v>
      </c>
      <c r="DE192" s="117">
        <v>0</v>
      </c>
      <c r="DF192" s="117">
        <v>0</v>
      </c>
      <c r="DG192" s="117">
        <v>0</v>
      </c>
      <c r="DH192" s="117">
        <v>0</v>
      </c>
      <c r="DI192" s="117">
        <v>28.2</v>
      </c>
      <c r="DJ192" s="117">
        <v>6.2039999999999997</v>
      </c>
      <c r="DK192" s="117">
        <v>23.839022601114699</v>
      </c>
      <c r="DL192" s="117">
        <v>0</v>
      </c>
      <c r="DM192" s="117">
        <v>16.042134000000001</v>
      </c>
      <c r="DN192" s="117">
        <v>7.7858272633628296</v>
      </c>
      <c r="DO192" s="117">
        <v>82.070983864477498</v>
      </c>
      <c r="DP192" s="117">
        <v>0</v>
      </c>
      <c r="DQ192" s="117">
        <v>0</v>
      </c>
      <c r="DR192" s="117">
        <v>0</v>
      </c>
      <c r="DS192" s="117">
        <v>0</v>
      </c>
      <c r="DT192" s="117">
        <v>0</v>
      </c>
      <c r="DU192" s="117">
        <v>0</v>
      </c>
      <c r="DV192" s="117">
        <v>0</v>
      </c>
      <c r="DW192" s="117">
        <v>925.04</v>
      </c>
      <c r="DX192" s="117">
        <v>203.50880000000001</v>
      </c>
      <c r="DY192" s="117">
        <v>83.967743303583305</v>
      </c>
      <c r="DZ192" s="117">
        <v>0</v>
      </c>
      <c r="EA192" s="117">
        <v>526.22750480000002</v>
      </c>
      <c r="EB192" s="117">
        <v>182.237763681736</v>
      </c>
      <c r="EC192" s="117">
        <v>1920.9818117853199</v>
      </c>
      <c r="ED192" s="117">
        <v>384.12</v>
      </c>
      <c r="EE192" s="117">
        <v>84.506399999999999</v>
      </c>
      <c r="EF192" s="117">
        <v>16.195913686016699</v>
      </c>
      <c r="EG192" s="117">
        <v>0</v>
      </c>
      <c r="EH192" s="117">
        <v>218.5143444</v>
      </c>
      <c r="EI192" s="117">
        <v>73.716715133995393</v>
      </c>
      <c r="EJ192" s="117">
        <v>777.05337322001196</v>
      </c>
      <c r="EK192" s="117">
        <v>277.35000000000002</v>
      </c>
      <c r="EL192" s="117">
        <v>61.017000000000003</v>
      </c>
      <c r="EM192" s="117">
        <v>43.094620730849996</v>
      </c>
      <c r="EN192" s="117">
        <v>0</v>
      </c>
      <c r="EO192" s="117">
        <v>157.7760945</v>
      </c>
      <c r="EP192" s="117">
        <v>56.5175049333454</v>
      </c>
      <c r="EQ192" s="117">
        <v>595.75522016419495</v>
      </c>
      <c r="ER192" s="117">
        <v>522.53</v>
      </c>
      <c r="ES192" s="117">
        <v>114.95659999999999</v>
      </c>
      <c r="ET192" s="117">
        <v>12.048601246</v>
      </c>
      <c r="EU192" s="117">
        <v>127.005201246</v>
      </c>
      <c r="EV192" s="117">
        <v>13.742539000000001</v>
      </c>
      <c r="EW192" s="117">
        <v>1.4403555125900001</v>
      </c>
      <c r="EX192" s="117">
        <v>15.18289451259</v>
      </c>
      <c r="EY192" s="117">
        <v>330.4</v>
      </c>
      <c r="EZ192" s="117">
        <v>34.629224000000001</v>
      </c>
      <c r="FA192" s="117">
        <v>365.03</v>
      </c>
      <c r="FB192" s="117">
        <v>0</v>
      </c>
      <c r="FC192" s="117">
        <v>0</v>
      </c>
      <c r="FD192" s="117">
        <v>0</v>
      </c>
      <c r="FE192" s="171">
        <v>407.30322031250006</v>
      </c>
      <c r="FF192" s="194">
        <f t="shared" si="48"/>
        <v>9353.1181866110383</v>
      </c>
      <c r="FG192" s="195">
        <f t="shared" si="50"/>
        <v>0</v>
      </c>
      <c r="FH192" s="196">
        <f t="shared" si="51"/>
        <v>777.05337322001196</v>
      </c>
      <c r="FI192" s="202">
        <f t="shared" si="52"/>
        <v>11223.741823933246</v>
      </c>
      <c r="FJ192" s="203">
        <f t="shared" si="53"/>
        <v>0</v>
      </c>
      <c r="FK192" s="204">
        <f t="shared" si="54"/>
        <v>932.46404786401433</v>
      </c>
      <c r="FL192" s="214">
        <v>0.05</v>
      </c>
      <c r="FM192" s="211">
        <f t="shared" si="55"/>
        <v>561.18709119666232</v>
      </c>
      <c r="FN192" s="212">
        <f t="shared" si="56"/>
        <v>0</v>
      </c>
      <c r="FO192" s="213">
        <f t="shared" si="57"/>
        <v>46.623202393200721</v>
      </c>
      <c r="FP192" s="219">
        <f t="shared" si="58"/>
        <v>11784.928915129907</v>
      </c>
      <c r="FQ192" s="220">
        <f t="shared" si="59"/>
        <v>0</v>
      </c>
      <c r="FR192" s="223">
        <f t="shared" si="60"/>
        <v>979.08725025721503</v>
      </c>
      <c r="FS192" s="228">
        <f t="shared" si="61"/>
        <v>5.7330847028263809</v>
      </c>
      <c r="FT192" s="229"/>
      <c r="FU192" s="244">
        <f t="shared" si="62"/>
        <v>5.2567822849156904</v>
      </c>
      <c r="FV192" s="245">
        <f t="shared" si="63"/>
        <v>11784.928915129909</v>
      </c>
      <c r="FW192" s="252">
        <v>4.2830000000000004</v>
      </c>
      <c r="FX192" s="257"/>
      <c r="FY192" s="261">
        <f t="shared" si="64"/>
        <v>1.3385675234243242</v>
      </c>
      <c r="FZ192" s="253"/>
      <c r="GA192" s="92"/>
      <c r="GB192" s="68" t="s">
        <v>1267</v>
      </c>
      <c r="GC192" s="85" t="s">
        <v>2362</v>
      </c>
      <c r="GD192" s="85" t="str">
        <f t="shared" si="65"/>
        <v>№2/204 від 20.02.2019</v>
      </c>
      <c r="GE192" s="85" t="s">
        <v>2546</v>
      </c>
      <c r="GF192" s="431">
        <v>3</v>
      </c>
      <c r="GG192" s="431">
        <v>3</v>
      </c>
    </row>
    <row r="193" spans="1:189" ht="15" hidden="1" customHeight="1" x14ac:dyDescent="0.25">
      <c r="A193" s="66" t="s">
        <v>275</v>
      </c>
      <c r="B193" s="155">
        <v>4</v>
      </c>
      <c r="C193" s="141">
        <f t="shared" si="49"/>
        <v>1981.17</v>
      </c>
      <c r="D193" s="168">
        <v>1981.17</v>
      </c>
      <c r="E193" s="168">
        <v>0</v>
      </c>
      <c r="F193" s="234"/>
      <c r="G193" s="235">
        <v>0</v>
      </c>
      <c r="H193" s="162">
        <f t="shared" si="66"/>
        <v>2441.9943963657997</v>
      </c>
      <c r="I193" s="117">
        <v>307.89</v>
      </c>
      <c r="J193" s="117">
        <v>67.735799999999998</v>
      </c>
      <c r="K193" s="117">
        <v>19.319571964144998</v>
      </c>
      <c r="L193" s="117">
        <v>175.14938430000001</v>
      </c>
      <c r="M193" s="117">
        <v>59.751631404045</v>
      </c>
      <c r="N193" s="117">
        <v>629.84638766819</v>
      </c>
      <c r="O193" s="117">
        <v>48.96</v>
      </c>
      <c r="P193" s="117">
        <v>10.7712</v>
      </c>
      <c r="Q193" s="117">
        <v>1.6830289415099999</v>
      </c>
      <c r="R193" s="117">
        <v>27.851875199999999</v>
      </c>
      <c r="S193" s="117">
        <v>9.3559803750716597</v>
      </c>
      <c r="T193" s="117">
        <v>98.622084516581694</v>
      </c>
      <c r="U193" s="117">
        <v>0</v>
      </c>
      <c r="V193" s="117">
        <v>0</v>
      </c>
      <c r="W193" s="117">
        <v>0</v>
      </c>
      <c r="X193" s="117">
        <v>0</v>
      </c>
      <c r="Y193" s="117">
        <v>0</v>
      </c>
      <c r="Z193" s="117">
        <v>237.49</v>
      </c>
      <c r="AA193" s="117">
        <v>0</v>
      </c>
      <c r="AB193" s="117">
        <v>0</v>
      </c>
      <c r="AC193" s="117">
        <v>0</v>
      </c>
      <c r="AD193" s="117">
        <v>0</v>
      </c>
      <c r="AE193" s="117">
        <v>0</v>
      </c>
      <c r="AF193" s="117">
        <v>0</v>
      </c>
      <c r="AG193" s="117">
        <v>0</v>
      </c>
      <c r="AH193" s="117">
        <v>0</v>
      </c>
      <c r="AI193" s="117">
        <v>0</v>
      </c>
      <c r="AJ193" s="117">
        <v>0</v>
      </c>
      <c r="AK193" s="117">
        <v>0</v>
      </c>
      <c r="AL193" s="117">
        <v>0</v>
      </c>
      <c r="AM193" s="117">
        <v>154.01</v>
      </c>
      <c r="AN193" s="117">
        <v>33.882199999999997</v>
      </c>
      <c r="AO193" s="117">
        <v>42.194692525846499</v>
      </c>
      <c r="AP193" s="117">
        <v>87.611668699999996</v>
      </c>
      <c r="AQ193" s="117">
        <v>33.297986202080999</v>
      </c>
      <c r="AR193" s="117">
        <v>350.99654742792802</v>
      </c>
      <c r="AS193" s="117">
        <v>0</v>
      </c>
      <c r="AT193" s="117">
        <v>0</v>
      </c>
      <c r="AU193" s="117">
        <v>0</v>
      </c>
      <c r="AV193" s="117">
        <v>0</v>
      </c>
      <c r="AW193" s="117">
        <v>0</v>
      </c>
      <c r="AX193" s="117">
        <v>53.81</v>
      </c>
      <c r="AY193" s="117">
        <v>503.5</v>
      </c>
      <c r="AZ193" s="117">
        <v>110.77</v>
      </c>
      <c r="BA193" s="117">
        <v>49.438177779159403</v>
      </c>
      <c r="BB193" s="117">
        <v>286.42604499999999</v>
      </c>
      <c r="BC193" s="117">
        <v>99.583567889483703</v>
      </c>
      <c r="BD193" s="117">
        <f t="shared" si="67"/>
        <v>1071.2293767531</v>
      </c>
      <c r="BE193" s="117">
        <v>0</v>
      </c>
      <c r="BF193" s="117">
        <v>0</v>
      </c>
      <c r="BG193" s="117">
        <v>0</v>
      </c>
      <c r="BH193" s="117">
        <v>0</v>
      </c>
      <c r="BI193" s="117">
        <v>0</v>
      </c>
      <c r="BJ193" s="117">
        <v>0</v>
      </c>
      <c r="BK193" s="117">
        <v>0</v>
      </c>
      <c r="BL193" s="117">
        <v>126.39</v>
      </c>
      <c r="BM193" s="117">
        <v>27.805800000000001</v>
      </c>
      <c r="BN193" s="117">
        <v>3.49825688833333</v>
      </c>
      <c r="BO193" s="117">
        <v>71.899479299999996</v>
      </c>
      <c r="BP193" s="117">
        <v>24.063698527899199</v>
      </c>
      <c r="BQ193" s="117">
        <v>253.65723471623201</v>
      </c>
      <c r="BR193" s="117">
        <v>532.80120380952394</v>
      </c>
      <c r="BS193" s="117">
        <v>117.216264838095</v>
      </c>
      <c r="BT193" s="117">
        <v>471.24537132131002</v>
      </c>
      <c r="BU193" s="117">
        <v>298.83</v>
      </c>
      <c r="BV193" s="117">
        <v>303.094620811124</v>
      </c>
      <c r="BW193" s="117">
        <v>180.60727776435701</v>
      </c>
      <c r="BX193" s="117">
        <v>1903.7947385444099</v>
      </c>
      <c r="BY193" s="117">
        <v>345.57147208380599</v>
      </c>
      <c r="BZ193" s="117">
        <v>32.369999999999997</v>
      </c>
      <c r="CA193" s="117">
        <v>7.1214000000000004</v>
      </c>
      <c r="CB193" s="117">
        <v>20.5615052813346</v>
      </c>
      <c r="CC193" s="117">
        <v>0</v>
      </c>
      <c r="CD193" s="117">
        <v>18.414321900000001</v>
      </c>
      <c r="CE193" s="117">
        <v>8.2241500808756793</v>
      </c>
      <c r="CF193" s="117">
        <v>86.691377262210295</v>
      </c>
      <c r="CG193" s="117">
        <v>26.79</v>
      </c>
      <c r="CH193" s="117">
        <v>5.8937999999999997</v>
      </c>
      <c r="CI193" s="117">
        <v>37.579157871870002</v>
      </c>
      <c r="CJ193" s="117">
        <v>0</v>
      </c>
      <c r="CK193" s="117">
        <v>15.240027299999999</v>
      </c>
      <c r="CL193" s="117">
        <v>8.9615678758636896</v>
      </c>
      <c r="CM193" s="117">
        <v>94.464553047733702</v>
      </c>
      <c r="CN193" s="117">
        <v>45.2</v>
      </c>
      <c r="CO193" s="117">
        <v>9.9440000000000008</v>
      </c>
      <c r="CP193" s="117">
        <v>28.141549102796699</v>
      </c>
      <c r="CQ193" s="117">
        <v>0</v>
      </c>
      <c r="CR193" s="117">
        <v>25.712924000000001</v>
      </c>
      <c r="CS193" s="117">
        <v>11.4241299659042</v>
      </c>
      <c r="CT193" s="117">
        <v>120.42260306870099</v>
      </c>
      <c r="CU193" s="117">
        <v>0</v>
      </c>
      <c r="CV193" s="117">
        <v>0</v>
      </c>
      <c r="CW193" s="117">
        <v>0</v>
      </c>
      <c r="CX193" s="117">
        <v>0</v>
      </c>
      <c r="CY193" s="117">
        <v>0</v>
      </c>
      <c r="CZ193" s="117">
        <v>0</v>
      </c>
      <c r="DA193" s="117">
        <v>0</v>
      </c>
      <c r="DB193" s="117">
        <v>0</v>
      </c>
      <c r="DC193" s="117">
        <v>0</v>
      </c>
      <c r="DD193" s="117">
        <v>0</v>
      </c>
      <c r="DE193" s="117">
        <v>0</v>
      </c>
      <c r="DF193" s="117">
        <v>0</v>
      </c>
      <c r="DG193" s="117">
        <v>0</v>
      </c>
      <c r="DH193" s="117">
        <v>0</v>
      </c>
      <c r="DI193" s="117">
        <v>15.03</v>
      </c>
      <c r="DJ193" s="117">
        <v>3.3066</v>
      </c>
      <c r="DK193" s="117">
        <v>12.932744897964101</v>
      </c>
      <c r="DL193" s="117">
        <v>0</v>
      </c>
      <c r="DM193" s="117">
        <v>8.5501161000000003</v>
      </c>
      <c r="DN193" s="117">
        <v>4.1734777071966196</v>
      </c>
      <c r="DO193" s="117">
        <v>43.992938705160697</v>
      </c>
      <c r="DP193" s="117">
        <v>0</v>
      </c>
      <c r="DQ193" s="117">
        <v>0</v>
      </c>
      <c r="DR193" s="117">
        <v>0</v>
      </c>
      <c r="DS193" s="117">
        <v>0</v>
      </c>
      <c r="DT193" s="117">
        <v>0</v>
      </c>
      <c r="DU193" s="117">
        <v>0</v>
      </c>
      <c r="DV193" s="117">
        <v>0</v>
      </c>
      <c r="DW193" s="117">
        <v>1114.3399999999999</v>
      </c>
      <c r="DX193" s="117">
        <v>245.15479999999999</v>
      </c>
      <c r="DY193" s="117">
        <v>92.2388262461333</v>
      </c>
      <c r="DZ193" s="117">
        <v>0</v>
      </c>
      <c r="EA193" s="117">
        <v>633.91459580000003</v>
      </c>
      <c r="EB193" s="117">
        <v>218.59679015265499</v>
      </c>
      <c r="EC193" s="117">
        <v>2304.2450121987799</v>
      </c>
      <c r="ED193" s="117">
        <v>518.07000000000005</v>
      </c>
      <c r="EE193" s="117">
        <v>113.97539999999999</v>
      </c>
      <c r="EF193" s="117">
        <v>19.861535451275</v>
      </c>
      <c r="EG193" s="117">
        <v>0</v>
      </c>
      <c r="EH193" s="117">
        <v>294.71448090000001</v>
      </c>
      <c r="EI193" s="117">
        <v>99.215390647777099</v>
      </c>
      <c r="EJ193" s="117">
        <v>1045.8368069990499</v>
      </c>
      <c r="EK193" s="117">
        <v>251.03</v>
      </c>
      <c r="EL193" s="117">
        <v>55.226599999999998</v>
      </c>
      <c r="EM193" s="117">
        <v>33.938714852375</v>
      </c>
      <c r="EN193" s="117">
        <v>0</v>
      </c>
      <c r="EO193" s="117">
        <v>142.8034361</v>
      </c>
      <c r="EP193" s="117">
        <v>50.623099087318401</v>
      </c>
      <c r="EQ193" s="117">
        <v>533.62185003969296</v>
      </c>
      <c r="ER193" s="117">
        <v>0</v>
      </c>
      <c r="ES193" s="117">
        <v>0</v>
      </c>
      <c r="ET193" s="117">
        <v>0</v>
      </c>
      <c r="EU193" s="117">
        <v>0</v>
      </c>
      <c r="EV193" s="117">
        <v>0</v>
      </c>
      <c r="EW193" s="117">
        <v>0</v>
      </c>
      <c r="EX193" s="117">
        <v>0</v>
      </c>
      <c r="EY193" s="117">
        <v>494.2</v>
      </c>
      <c r="EZ193" s="117">
        <v>51.797102000000002</v>
      </c>
      <c r="FA193" s="117">
        <v>546</v>
      </c>
      <c r="FB193" s="117">
        <v>0</v>
      </c>
      <c r="FC193" s="117">
        <v>0</v>
      </c>
      <c r="FD193" s="117">
        <v>0</v>
      </c>
      <c r="FE193" s="171">
        <v>653.57837708333329</v>
      </c>
      <c r="FF193" s="194">
        <f t="shared" si="48"/>
        <v>10028.299888031104</v>
      </c>
      <c r="FG193" s="195">
        <f t="shared" si="50"/>
        <v>0</v>
      </c>
      <c r="FH193" s="196">
        <f t="shared" si="51"/>
        <v>1045.8368069990499</v>
      </c>
      <c r="FI193" s="202">
        <f t="shared" si="52"/>
        <v>12033.959865637325</v>
      </c>
      <c r="FJ193" s="203">
        <f t="shared" si="53"/>
        <v>0</v>
      </c>
      <c r="FK193" s="204">
        <f t="shared" si="54"/>
        <v>1255.00416839886</v>
      </c>
      <c r="FL193" s="214">
        <v>0.05</v>
      </c>
      <c r="FM193" s="211">
        <f t="shared" si="55"/>
        <v>601.69799328186627</v>
      </c>
      <c r="FN193" s="212">
        <f t="shared" si="56"/>
        <v>0</v>
      </c>
      <c r="FO193" s="213">
        <f t="shared" si="57"/>
        <v>62.750208419943</v>
      </c>
      <c r="FP193" s="219">
        <f t="shared" si="58"/>
        <v>12635.657858919192</v>
      </c>
      <c r="FQ193" s="220">
        <f t="shared" si="59"/>
        <v>0</v>
      </c>
      <c r="FR193" s="223">
        <f t="shared" si="60"/>
        <v>1317.7543768188029</v>
      </c>
      <c r="FS193" s="228">
        <f t="shared" si="61"/>
        <v>6.377876638006426</v>
      </c>
      <c r="FT193" s="229"/>
      <c r="FU193" s="244">
        <f t="shared" si="62"/>
        <v>5.7127371614250109</v>
      </c>
      <c r="FV193" s="245">
        <f t="shared" si="63"/>
        <v>12635.657858919192</v>
      </c>
      <c r="FW193" s="252">
        <v>4.6912000000000003</v>
      </c>
      <c r="FX193" s="257"/>
      <c r="FY193" s="261">
        <f t="shared" si="64"/>
        <v>1.3595405520989141</v>
      </c>
      <c r="FZ193" s="253"/>
      <c r="GA193" s="92"/>
      <c r="GB193" s="68" t="s">
        <v>1291</v>
      </c>
      <c r="GC193" s="85" t="s">
        <v>2362</v>
      </c>
      <c r="GD193" s="85" t="str">
        <f t="shared" si="65"/>
        <v>№2/229 від 20.02.2019</v>
      </c>
      <c r="GE193" s="85" t="s">
        <v>2547</v>
      </c>
      <c r="GF193" s="431">
        <v>3</v>
      </c>
      <c r="GG193" s="431">
        <v>2</v>
      </c>
    </row>
    <row r="194" spans="1:189" ht="15" hidden="1" customHeight="1" x14ac:dyDescent="0.25">
      <c r="A194" s="66" t="s">
        <v>276</v>
      </c>
      <c r="B194" s="155">
        <v>4</v>
      </c>
      <c r="C194" s="141">
        <f t="shared" si="49"/>
        <v>2483.1999999999998</v>
      </c>
      <c r="D194" s="168">
        <v>2013</v>
      </c>
      <c r="E194" s="168">
        <v>0</v>
      </c>
      <c r="F194" s="234"/>
      <c r="G194" s="235">
        <v>470.2</v>
      </c>
      <c r="H194" s="162">
        <f t="shared" si="66"/>
        <v>3527.8962924366742</v>
      </c>
      <c r="I194" s="117">
        <v>408.89</v>
      </c>
      <c r="J194" s="117">
        <v>89.955799999999996</v>
      </c>
      <c r="K194" s="117">
        <v>25.588104834027501</v>
      </c>
      <c r="L194" s="117">
        <v>232.60525430000001</v>
      </c>
      <c r="M194" s="117">
        <v>79.3452742688375</v>
      </c>
      <c r="N194" s="117">
        <v>836.38443340286506</v>
      </c>
      <c r="O194" s="117">
        <v>118.99</v>
      </c>
      <c r="P194" s="117">
        <v>26.177800000000001</v>
      </c>
      <c r="Q194" s="117">
        <v>4.0906973806650004</v>
      </c>
      <c r="R194" s="117">
        <v>67.689841299999998</v>
      </c>
      <c r="S194" s="117">
        <v>22.738355377120499</v>
      </c>
      <c r="T194" s="117">
        <v>239.68669405778601</v>
      </c>
      <c r="U194" s="117">
        <v>0</v>
      </c>
      <c r="V194" s="117">
        <v>0</v>
      </c>
      <c r="W194" s="117">
        <v>0</v>
      </c>
      <c r="X194" s="117">
        <v>0</v>
      </c>
      <c r="Y194" s="117">
        <v>0</v>
      </c>
      <c r="Z194" s="117">
        <v>317.87</v>
      </c>
      <c r="AA194" s="117">
        <v>0</v>
      </c>
      <c r="AB194" s="117">
        <v>0</v>
      </c>
      <c r="AC194" s="117">
        <v>0</v>
      </c>
      <c r="AD194" s="117">
        <v>0</v>
      </c>
      <c r="AE194" s="117">
        <v>0</v>
      </c>
      <c r="AF194" s="117">
        <v>0</v>
      </c>
      <c r="AG194" s="117">
        <v>0</v>
      </c>
      <c r="AH194" s="117">
        <v>0</v>
      </c>
      <c r="AI194" s="117">
        <v>0</v>
      </c>
      <c r="AJ194" s="117">
        <v>0</v>
      </c>
      <c r="AK194" s="117">
        <v>0</v>
      </c>
      <c r="AL194" s="117">
        <v>0</v>
      </c>
      <c r="AM194" s="117">
        <v>326.89999999999998</v>
      </c>
      <c r="AN194" s="117">
        <v>71.918000000000006</v>
      </c>
      <c r="AO194" s="117">
        <v>48.725915215822198</v>
      </c>
      <c r="AP194" s="117">
        <v>185.96360300000001</v>
      </c>
      <c r="AQ194" s="117">
        <v>66.397922984200306</v>
      </c>
      <c r="AR194" s="117">
        <v>699.90544120002301</v>
      </c>
      <c r="AS194" s="117">
        <v>0</v>
      </c>
      <c r="AT194" s="117">
        <v>0</v>
      </c>
      <c r="AU194" s="117">
        <v>0</v>
      </c>
      <c r="AV194" s="117">
        <v>0</v>
      </c>
      <c r="AW194" s="117">
        <v>0</v>
      </c>
      <c r="AX194" s="117">
        <v>91.37</v>
      </c>
      <c r="AY194" s="117">
        <v>631.08000000000004</v>
      </c>
      <c r="AZ194" s="117">
        <v>138.83760000000001</v>
      </c>
      <c r="BA194" s="117">
        <v>52.084259907564203</v>
      </c>
      <c r="BB194" s="117">
        <v>359.00247960000002</v>
      </c>
      <c r="BC194" s="117">
        <v>123.78106482378701</v>
      </c>
      <c r="BD194" s="117">
        <f t="shared" si="67"/>
        <v>1342.6797237759999</v>
      </c>
      <c r="BE194" s="117">
        <v>0</v>
      </c>
      <c r="BF194" s="117">
        <v>0</v>
      </c>
      <c r="BG194" s="117">
        <v>0</v>
      </c>
      <c r="BH194" s="117">
        <v>0</v>
      </c>
      <c r="BI194" s="117">
        <v>0</v>
      </c>
      <c r="BJ194" s="117">
        <v>0</v>
      </c>
      <c r="BK194" s="117">
        <v>0</v>
      </c>
      <c r="BL194" s="117">
        <v>118.71</v>
      </c>
      <c r="BM194" s="117">
        <v>26.116199999999999</v>
      </c>
      <c r="BN194" s="117">
        <v>3.43851325833334</v>
      </c>
      <c r="BO194" s="117">
        <v>67.530557700000003</v>
      </c>
      <c r="BP194" s="117">
        <v>22.617502349142899</v>
      </c>
      <c r="BQ194" s="117">
        <v>238.41277330747599</v>
      </c>
      <c r="BR194" s="117">
        <v>746.79475238095188</v>
      </c>
      <c r="BS194" s="117">
        <v>164.29484552380899</v>
      </c>
      <c r="BT194" s="117">
        <v>602.47656118488101</v>
      </c>
      <c r="BU194" s="117">
        <v>374.47</v>
      </c>
      <c r="BV194" s="117">
        <v>424.82913078695202</v>
      </c>
      <c r="BW194" s="117">
        <v>242.411411031966</v>
      </c>
      <c r="BX194" s="117">
        <v>2555.2767009085601</v>
      </c>
      <c r="BY194" s="117">
        <v>566.215319162838</v>
      </c>
      <c r="BZ194" s="117">
        <v>46.36</v>
      </c>
      <c r="CA194" s="117">
        <v>10.199199999999999</v>
      </c>
      <c r="CB194" s="117">
        <v>29.218925353468901</v>
      </c>
      <c r="CC194" s="117">
        <v>0</v>
      </c>
      <c r="CD194" s="117">
        <v>26.3728132</v>
      </c>
      <c r="CE194" s="117">
        <v>11.754539869789101</v>
      </c>
      <c r="CF194" s="117">
        <v>123.905478423258</v>
      </c>
      <c r="CG194" s="117">
        <v>65.13</v>
      </c>
      <c r="CH194" s="117">
        <v>14.3286</v>
      </c>
      <c r="CI194" s="117">
        <v>91.338576358657505</v>
      </c>
      <c r="CJ194" s="117">
        <v>0</v>
      </c>
      <c r="CK194" s="117">
        <v>37.0505031</v>
      </c>
      <c r="CL194" s="117">
        <v>21.784515284061801</v>
      </c>
      <c r="CM194" s="117">
        <v>229.63219474271901</v>
      </c>
      <c r="CN194" s="117">
        <v>45.94</v>
      </c>
      <c r="CO194" s="117">
        <v>10.1068</v>
      </c>
      <c r="CP194" s="117">
        <v>20.128076831289999</v>
      </c>
      <c r="CQ194" s="117">
        <v>0</v>
      </c>
      <c r="CR194" s="117">
        <v>26.1338878</v>
      </c>
      <c r="CS194" s="117">
        <v>10.7229816210055</v>
      </c>
      <c r="CT194" s="117">
        <v>113.031746252296</v>
      </c>
      <c r="CU194" s="117">
        <v>0</v>
      </c>
      <c r="CV194" s="117">
        <v>0</v>
      </c>
      <c r="CW194" s="117">
        <v>0</v>
      </c>
      <c r="CX194" s="117">
        <v>0</v>
      </c>
      <c r="CY194" s="117">
        <v>0</v>
      </c>
      <c r="CZ194" s="117">
        <v>0</v>
      </c>
      <c r="DA194" s="117">
        <v>0</v>
      </c>
      <c r="DB194" s="117">
        <v>0</v>
      </c>
      <c r="DC194" s="117">
        <v>0</v>
      </c>
      <c r="DD194" s="117">
        <v>0</v>
      </c>
      <c r="DE194" s="117">
        <v>0</v>
      </c>
      <c r="DF194" s="117">
        <v>0</v>
      </c>
      <c r="DG194" s="117">
        <v>0</v>
      </c>
      <c r="DH194" s="117">
        <v>0</v>
      </c>
      <c r="DI194" s="117">
        <v>33.93</v>
      </c>
      <c r="DJ194" s="117">
        <v>7.4645999999999999</v>
      </c>
      <c r="DK194" s="117">
        <v>29.4964339997777</v>
      </c>
      <c r="DL194" s="117">
        <v>0</v>
      </c>
      <c r="DM194" s="117">
        <v>19.301759100000002</v>
      </c>
      <c r="DN194" s="117">
        <v>9.4531066447877006</v>
      </c>
      <c r="DO194" s="117">
        <v>99.645899744565398</v>
      </c>
      <c r="DP194" s="117">
        <v>0</v>
      </c>
      <c r="DQ194" s="117">
        <v>0</v>
      </c>
      <c r="DR194" s="117">
        <v>0</v>
      </c>
      <c r="DS194" s="117">
        <v>0</v>
      </c>
      <c r="DT194" s="117">
        <v>0</v>
      </c>
      <c r="DU194" s="117">
        <v>0</v>
      </c>
      <c r="DV194" s="117">
        <v>0</v>
      </c>
      <c r="DW194" s="117">
        <v>535.64</v>
      </c>
      <c r="DX194" s="117">
        <v>117.8408</v>
      </c>
      <c r="DY194" s="117">
        <v>44.473042934858299</v>
      </c>
      <c r="DZ194" s="117">
        <v>0</v>
      </c>
      <c r="EA194" s="117">
        <v>304.70952679999999</v>
      </c>
      <c r="EB194" s="117">
        <v>105.089147781911</v>
      </c>
      <c r="EC194" s="117">
        <v>1107.75251751677</v>
      </c>
      <c r="ED194" s="117">
        <v>587.64</v>
      </c>
      <c r="EE194" s="117">
        <v>129.2808</v>
      </c>
      <c r="EF194" s="117">
        <v>21.006096656858301</v>
      </c>
      <c r="EG194" s="117">
        <v>0</v>
      </c>
      <c r="EH194" s="117">
        <v>334.29076679999997</v>
      </c>
      <c r="EI194" s="117">
        <v>112.379133306914</v>
      </c>
      <c r="EJ194" s="117">
        <v>1184.59679676377</v>
      </c>
      <c r="EK194" s="117">
        <v>199.8</v>
      </c>
      <c r="EL194" s="117">
        <v>43.956000000000003</v>
      </c>
      <c r="EM194" s="117">
        <v>36.195807435100001</v>
      </c>
      <c r="EN194" s="117">
        <v>0</v>
      </c>
      <c r="EO194" s="117">
        <v>113.66022599999999</v>
      </c>
      <c r="EP194" s="117">
        <v>41.254477224332803</v>
      </c>
      <c r="EQ194" s="117">
        <v>434.866510659433</v>
      </c>
      <c r="ER194" s="117">
        <v>294.22000000000003</v>
      </c>
      <c r="ES194" s="117">
        <v>64.728399999999993</v>
      </c>
      <c r="ET194" s="117">
        <v>6.7841836039999999</v>
      </c>
      <c r="EU194" s="117">
        <v>71.512583604</v>
      </c>
      <c r="EV194" s="117">
        <v>7.7379860000000003</v>
      </c>
      <c r="EW194" s="117">
        <v>0.81101831266000002</v>
      </c>
      <c r="EX194" s="117">
        <v>8.5490043126599993</v>
      </c>
      <c r="EY194" s="117">
        <v>357</v>
      </c>
      <c r="EZ194" s="117">
        <v>37.417169999999999</v>
      </c>
      <c r="FA194" s="117">
        <v>394.42</v>
      </c>
      <c r="FB194" s="117">
        <v>0</v>
      </c>
      <c r="FC194" s="117">
        <v>0</v>
      </c>
      <c r="FD194" s="117">
        <v>0</v>
      </c>
      <c r="FE194" s="171">
        <v>377.70108750000003</v>
      </c>
      <c r="FF194" s="194">
        <f t="shared" si="48"/>
        <v>10467.199586172181</v>
      </c>
      <c r="FG194" s="195">
        <f t="shared" si="50"/>
        <v>0</v>
      </c>
      <c r="FH194" s="196">
        <f t="shared" si="51"/>
        <v>1184.59679676377</v>
      </c>
      <c r="FI194" s="202">
        <f t="shared" si="52"/>
        <v>12560.639503406617</v>
      </c>
      <c r="FJ194" s="203">
        <f t="shared" si="53"/>
        <v>0</v>
      </c>
      <c r="FK194" s="204">
        <f t="shared" si="54"/>
        <v>1421.5161561165239</v>
      </c>
      <c r="FL194" s="214">
        <v>0.05</v>
      </c>
      <c r="FM194" s="211">
        <f t="shared" si="55"/>
        <v>628.03197517033095</v>
      </c>
      <c r="FN194" s="212">
        <f t="shared" si="56"/>
        <v>0</v>
      </c>
      <c r="FO194" s="213">
        <f t="shared" si="57"/>
        <v>71.075807805826202</v>
      </c>
      <c r="FP194" s="219">
        <f t="shared" si="58"/>
        <v>13188.671478576947</v>
      </c>
      <c r="FQ194" s="220">
        <f t="shared" si="59"/>
        <v>0</v>
      </c>
      <c r="FR194" s="223">
        <f t="shared" si="60"/>
        <v>1492.59196392235</v>
      </c>
      <c r="FS194" s="228">
        <f t="shared" si="61"/>
        <v>5.4515599528907153</v>
      </c>
      <c r="FT194" s="229"/>
      <c r="FU194" s="244">
        <f t="shared" si="62"/>
        <v>4.7100835674350021</v>
      </c>
      <c r="FV194" s="245">
        <f t="shared" si="63"/>
        <v>13188.671478576947</v>
      </c>
      <c r="FW194" s="252">
        <v>4.4363999999999999</v>
      </c>
      <c r="FX194" s="257"/>
      <c r="FY194" s="261">
        <f t="shared" si="64"/>
        <v>1.2288251629453419</v>
      </c>
      <c r="FZ194" s="253"/>
      <c r="GA194" s="92"/>
      <c r="GB194" s="68" t="s">
        <v>1319</v>
      </c>
      <c r="GC194" s="85" t="s">
        <v>2362</v>
      </c>
      <c r="GD194" s="85" t="str">
        <f t="shared" si="65"/>
        <v>№2/261 від 20.02.2019</v>
      </c>
      <c r="GE194" s="85" t="s">
        <v>2548</v>
      </c>
      <c r="GF194" s="431">
        <v>5</v>
      </c>
      <c r="GG194" s="431">
        <v>2</v>
      </c>
    </row>
    <row r="195" spans="1:189" ht="15" hidden="1" customHeight="1" x14ac:dyDescent="0.25">
      <c r="A195" s="66" t="s">
        <v>277</v>
      </c>
      <c r="B195" s="155">
        <v>4</v>
      </c>
      <c r="C195" s="141">
        <f t="shared" si="49"/>
        <v>1282.0999999999999</v>
      </c>
      <c r="D195" s="168">
        <v>1282.0999999999999</v>
      </c>
      <c r="E195" s="168">
        <v>0</v>
      </c>
      <c r="F195" s="234"/>
      <c r="G195" s="235">
        <v>0</v>
      </c>
      <c r="H195" s="162">
        <f t="shared" si="66"/>
        <v>1690.9271926815163</v>
      </c>
      <c r="I195" s="117">
        <v>216.8</v>
      </c>
      <c r="J195" s="117">
        <v>47.695999999999998</v>
      </c>
      <c r="K195" s="117">
        <v>12.955296476479999</v>
      </c>
      <c r="L195" s="117">
        <v>123.33101600000001</v>
      </c>
      <c r="M195" s="117">
        <v>42.005994170659903</v>
      </c>
      <c r="N195" s="117">
        <v>442.78830664714002</v>
      </c>
      <c r="O195" s="117">
        <v>47.59</v>
      </c>
      <c r="P195" s="117">
        <v>10.469799999999999</v>
      </c>
      <c r="Q195" s="117">
        <v>1.6360663190025</v>
      </c>
      <c r="R195" s="117">
        <v>27.0725233</v>
      </c>
      <c r="S195" s="117">
        <v>9.0941949159676501</v>
      </c>
      <c r="T195" s="117">
        <v>95.862584534970097</v>
      </c>
      <c r="U195" s="117">
        <v>0</v>
      </c>
      <c r="V195" s="117">
        <v>0</v>
      </c>
      <c r="W195" s="117">
        <v>0</v>
      </c>
      <c r="X195" s="117">
        <v>0</v>
      </c>
      <c r="Y195" s="117">
        <v>0</v>
      </c>
      <c r="Z195" s="117">
        <v>178.69</v>
      </c>
      <c r="AA195" s="117">
        <v>0</v>
      </c>
      <c r="AB195" s="117">
        <v>0</v>
      </c>
      <c r="AC195" s="117">
        <v>0</v>
      </c>
      <c r="AD195" s="117">
        <v>0</v>
      </c>
      <c r="AE195" s="117">
        <v>0</v>
      </c>
      <c r="AF195" s="117">
        <v>0</v>
      </c>
      <c r="AG195" s="117">
        <v>0</v>
      </c>
      <c r="AH195" s="117">
        <v>0</v>
      </c>
      <c r="AI195" s="117">
        <v>0</v>
      </c>
      <c r="AJ195" s="117">
        <v>0</v>
      </c>
      <c r="AK195" s="117">
        <v>0</v>
      </c>
      <c r="AL195" s="117">
        <v>0</v>
      </c>
      <c r="AM195" s="117">
        <v>95.14</v>
      </c>
      <c r="AN195" s="117">
        <v>20.930800000000001</v>
      </c>
      <c r="AO195" s="117">
        <v>29.287243910580099</v>
      </c>
      <c r="AP195" s="117">
        <v>54.122291799999999</v>
      </c>
      <c r="AQ195" s="117">
        <v>20.9075339858259</v>
      </c>
      <c r="AR195" s="117">
        <v>220.387869696406</v>
      </c>
      <c r="AS195" s="117">
        <v>0</v>
      </c>
      <c r="AT195" s="117">
        <v>0</v>
      </c>
      <c r="AU195" s="117">
        <v>0</v>
      </c>
      <c r="AV195" s="117">
        <v>0</v>
      </c>
      <c r="AW195" s="117">
        <v>0</v>
      </c>
      <c r="AX195" s="117">
        <v>59.96</v>
      </c>
      <c r="AY195" s="117">
        <v>325.83</v>
      </c>
      <c r="AZ195" s="117">
        <v>71.682599999999994</v>
      </c>
      <c r="BA195" s="117">
        <v>31.993563263455499</v>
      </c>
      <c r="BB195" s="117">
        <v>185.35491210000001</v>
      </c>
      <c r="BC195" s="117">
        <v>64.443589308843698</v>
      </c>
      <c r="BD195" s="117">
        <f t="shared" si="67"/>
        <v>693.23843180300003</v>
      </c>
      <c r="BE195" s="117">
        <v>0</v>
      </c>
      <c r="BF195" s="117">
        <v>0</v>
      </c>
      <c r="BG195" s="117">
        <v>0</v>
      </c>
      <c r="BH195" s="117">
        <v>0</v>
      </c>
      <c r="BI195" s="117">
        <v>0</v>
      </c>
      <c r="BJ195" s="117">
        <v>0</v>
      </c>
      <c r="BK195" s="117">
        <v>0</v>
      </c>
      <c r="BL195" s="117">
        <v>82</v>
      </c>
      <c r="BM195" s="117">
        <v>18.04</v>
      </c>
      <c r="BN195" s="117">
        <v>2.5053172266666701</v>
      </c>
      <c r="BO195" s="117">
        <v>46.64734</v>
      </c>
      <c r="BP195" s="117">
        <v>15.636882403927</v>
      </c>
      <c r="BQ195" s="117">
        <v>164.82953963059401</v>
      </c>
      <c r="BR195" s="117">
        <v>329.58880317460364</v>
      </c>
      <c r="BS195" s="117">
        <v>72.509536698412603</v>
      </c>
      <c r="BT195" s="117">
        <v>270.90722282886799</v>
      </c>
      <c r="BU195" s="117">
        <v>193.39</v>
      </c>
      <c r="BV195" s="117">
        <v>187.49318246193599</v>
      </c>
      <c r="BW195" s="117">
        <v>110.45807938062001</v>
      </c>
      <c r="BX195" s="117">
        <v>1164.3468245444401</v>
      </c>
      <c r="BY195" s="117">
        <v>248.43576395604001</v>
      </c>
      <c r="BZ195" s="117">
        <v>23.54</v>
      </c>
      <c r="CA195" s="117">
        <v>5.1787999999999998</v>
      </c>
      <c r="CB195" s="117">
        <v>15.6600201343383</v>
      </c>
      <c r="CC195" s="117">
        <v>0</v>
      </c>
      <c r="CD195" s="117">
        <v>13.391199800000001</v>
      </c>
      <c r="CE195" s="117">
        <v>6.0548757893180003</v>
      </c>
      <c r="CF195" s="117">
        <v>63.824895723656297</v>
      </c>
      <c r="CG195" s="117">
        <v>26.05</v>
      </c>
      <c r="CH195" s="117">
        <v>5.7309999999999999</v>
      </c>
      <c r="CI195" s="117">
        <v>36.530199867892499</v>
      </c>
      <c r="CJ195" s="117">
        <v>0</v>
      </c>
      <c r="CK195" s="117">
        <v>14.8190635</v>
      </c>
      <c r="CL195" s="117">
        <v>8.7128829035888096</v>
      </c>
      <c r="CM195" s="117">
        <v>91.843146271481302</v>
      </c>
      <c r="CN195" s="117">
        <v>24.49</v>
      </c>
      <c r="CO195" s="117">
        <v>5.3878000000000004</v>
      </c>
      <c r="CP195" s="117">
        <v>16.778580865685001</v>
      </c>
      <c r="CQ195" s="117">
        <v>0</v>
      </c>
      <c r="CR195" s="117">
        <v>13.9316263</v>
      </c>
      <c r="CS195" s="117">
        <v>6.3502290310354397</v>
      </c>
      <c r="CT195" s="117">
        <v>66.938236196720396</v>
      </c>
      <c r="CU195" s="117">
        <v>0</v>
      </c>
      <c r="CV195" s="117">
        <v>0</v>
      </c>
      <c r="CW195" s="117">
        <v>0</v>
      </c>
      <c r="CX195" s="117">
        <v>0</v>
      </c>
      <c r="CY195" s="117">
        <v>0</v>
      </c>
      <c r="CZ195" s="117">
        <v>0</v>
      </c>
      <c r="DA195" s="117">
        <v>0</v>
      </c>
      <c r="DB195" s="117">
        <v>0</v>
      </c>
      <c r="DC195" s="117">
        <v>0</v>
      </c>
      <c r="DD195" s="117">
        <v>0</v>
      </c>
      <c r="DE195" s="117">
        <v>0</v>
      </c>
      <c r="DF195" s="117">
        <v>0</v>
      </c>
      <c r="DG195" s="117">
        <v>0</v>
      </c>
      <c r="DH195" s="117">
        <v>0</v>
      </c>
      <c r="DI195" s="117">
        <v>8.84</v>
      </c>
      <c r="DJ195" s="117">
        <v>1.9448000000000001</v>
      </c>
      <c r="DK195" s="117">
        <v>7.56550937829536</v>
      </c>
      <c r="DL195" s="117">
        <v>0</v>
      </c>
      <c r="DM195" s="117">
        <v>5.0288107999999996</v>
      </c>
      <c r="DN195" s="117">
        <v>2.4503655858871398</v>
      </c>
      <c r="DO195" s="117">
        <v>25.8294857641825</v>
      </c>
      <c r="DP195" s="117">
        <v>0</v>
      </c>
      <c r="DQ195" s="117">
        <v>0</v>
      </c>
      <c r="DR195" s="117">
        <v>0</v>
      </c>
      <c r="DS195" s="117">
        <v>0</v>
      </c>
      <c r="DT195" s="117">
        <v>0</v>
      </c>
      <c r="DU195" s="117">
        <v>0</v>
      </c>
      <c r="DV195" s="117">
        <v>0</v>
      </c>
      <c r="DW195" s="117">
        <v>692.24</v>
      </c>
      <c r="DX195" s="117">
        <v>152.2928</v>
      </c>
      <c r="DY195" s="117">
        <v>51.856920892758303</v>
      </c>
      <c r="DZ195" s="117">
        <v>0</v>
      </c>
      <c r="EA195" s="117">
        <v>393.79456879999998</v>
      </c>
      <c r="EB195" s="117">
        <v>135.22421540269801</v>
      </c>
      <c r="EC195" s="117">
        <v>1425.40850509546</v>
      </c>
      <c r="ED195" s="117">
        <v>259.56</v>
      </c>
      <c r="EE195" s="117">
        <v>57.103200000000001</v>
      </c>
      <c r="EF195" s="117">
        <v>10.04498843945</v>
      </c>
      <c r="EG195" s="117">
        <v>0</v>
      </c>
      <c r="EH195" s="117">
        <v>147.6558972</v>
      </c>
      <c r="EI195" s="117">
        <v>49.718099815870801</v>
      </c>
      <c r="EJ195" s="117">
        <v>524.082185455321</v>
      </c>
      <c r="EK195" s="117">
        <v>123.53</v>
      </c>
      <c r="EL195" s="117">
        <v>27.176600000000001</v>
      </c>
      <c r="EM195" s="117">
        <v>18.184074697850001</v>
      </c>
      <c r="EN195" s="117">
        <v>0</v>
      </c>
      <c r="EO195" s="117">
        <v>70.272511100000003</v>
      </c>
      <c r="EP195" s="117">
        <v>25.066693503472699</v>
      </c>
      <c r="EQ195" s="117">
        <v>264.22987930132302</v>
      </c>
      <c r="ER195" s="117">
        <v>304.5</v>
      </c>
      <c r="ES195" s="117">
        <v>66.989999999999995</v>
      </c>
      <c r="ET195" s="117">
        <v>7.0212218999999996</v>
      </c>
      <c r="EU195" s="117">
        <v>74.011221899999995</v>
      </c>
      <c r="EV195" s="117">
        <v>8.0083500000000001</v>
      </c>
      <c r="EW195" s="117">
        <v>0.83935516349999995</v>
      </c>
      <c r="EX195" s="117">
        <v>8.8477051635000006</v>
      </c>
      <c r="EY195" s="117">
        <v>127.4</v>
      </c>
      <c r="EZ195" s="117">
        <v>13.352793999999999</v>
      </c>
      <c r="FA195" s="117">
        <v>140.75</v>
      </c>
      <c r="FB195" s="117">
        <v>0</v>
      </c>
      <c r="FC195" s="117">
        <v>0</v>
      </c>
      <c r="FD195" s="117">
        <v>0</v>
      </c>
      <c r="FE195" s="171">
        <v>316.5713833333333</v>
      </c>
      <c r="FF195" s="194">
        <f t="shared" si="48"/>
        <v>6022.4402010615277</v>
      </c>
      <c r="FG195" s="195">
        <f t="shared" si="50"/>
        <v>0</v>
      </c>
      <c r="FH195" s="196">
        <f t="shared" si="51"/>
        <v>524.082185455321</v>
      </c>
      <c r="FI195" s="202">
        <f t="shared" si="52"/>
        <v>7226.928241273833</v>
      </c>
      <c r="FJ195" s="203">
        <f t="shared" si="53"/>
        <v>0</v>
      </c>
      <c r="FK195" s="204">
        <f t="shared" si="54"/>
        <v>628.89862254638513</v>
      </c>
      <c r="FL195" s="214">
        <v>0.05</v>
      </c>
      <c r="FM195" s="211">
        <f t="shared" si="55"/>
        <v>361.34641206369167</v>
      </c>
      <c r="FN195" s="212">
        <f t="shared" si="56"/>
        <v>0</v>
      </c>
      <c r="FO195" s="213">
        <f t="shared" si="57"/>
        <v>31.444931127319258</v>
      </c>
      <c r="FP195" s="219">
        <f t="shared" si="58"/>
        <v>7588.2746533375248</v>
      </c>
      <c r="FQ195" s="220">
        <f t="shared" si="59"/>
        <v>0</v>
      </c>
      <c r="FR195" s="223">
        <f t="shared" si="60"/>
        <v>660.34355367370438</v>
      </c>
      <c r="FS195" s="228">
        <f t="shared" si="61"/>
        <v>5.9186293216890462</v>
      </c>
      <c r="FT195" s="229"/>
      <c r="FU195" s="244">
        <f t="shared" si="62"/>
        <v>5.4035809216627575</v>
      </c>
      <c r="FV195" s="245">
        <f t="shared" si="63"/>
        <v>7588.2746533375257</v>
      </c>
      <c r="FW195" s="252">
        <v>4.4904000000000002</v>
      </c>
      <c r="FX195" s="257"/>
      <c r="FY195" s="261">
        <f t="shared" si="64"/>
        <v>1.3180628277411914</v>
      </c>
      <c r="FZ195" s="253"/>
      <c r="GA195" s="92"/>
      <c r="GB195" s="68" t="s">
        <v>1325</v>
      </c>
      <c r="GC195" s="85" t="s">
        <v>2362</v>
      </c>
      <c r="GD195" s="85" t="str">
        <f t="shared" si="65"/>
        <v>№2/267 від 20.02.2019</v>
      </c>
      <c r="GE195" s="85" t="s">
        <v>2549</v>
      </c>
      <c r="GF195" s="431">
        <v>2</v>
      </c>
      <c r="GG195" s="431">
        <v>2</v>
      </c>
    </row>
    <row r="196" spans="1:189" ht="15" hidden="1" customHeight="1" x14ac:dyDescent="0.25">
      <c r="A196" s="66" t="s">
        <v>278</v>
      </c>
      <c r="B196" s="155">
        <v>4</v>
      </c>
      <c r="C196" s="141">
        <f t="shared" si="49"/>
        <v>2791.9</v>
      </c>
      <c r="D196" s="168">
        <v>2723.3</v>
      </c>
      <c r="E196" s="168">
        <v>0</v>
      </c>
      <c r="F196" s="234"/>
      <c r="G196" s="235">
        <v>68.599999999999994</v>
      </c>
      <c r="H196" s="162">
        <f t="shared" si="66"/>
        <v>3580.0908355121619</v>
      </c>
      <c r="I196" s="117">
        <v>510.79</v>
      </c>
      <c r="J196" s="117">
        <v>112.3738</v>
      </c>
      <c r="K196" s="117">
        <v>28.326694959156701</v>
      </c>
      <c r="L196" s="117">
        <v>290.5731073</v>
      </c>
      <c r="M196" s="117">
        <v>98.737686152782203</v>
      </c>
      <c r="N196" s="117">
        <v>1040.80128841194</v>
      </c>
      <c r="O196" s="117">
        <v>77.55</v>
      </c>
      <c r="P196" s="117">
        <v>17.061</v>
      </c>
      <c r="Q196" s="117">
        <v>2.6660545152149999</v>
      </c>
      <c r="R196" s="117">
        <v>44.115868499999998</v>
      </c>
      <c r="S196" s="117">
        <v>14.819392261224699</v>
      </c>
      <c r="T196" s="117">
        <v>156.21231527643999</v>
      </c>
      <c r="U196" s="117">
        <v>0</v>
      </c>
      <c r="V196" s="117">
        <v>0</v>
      </c>
      <c r="W196" s="117">
        <v>0</v>
      </c>
      <c r="X196" s="117">
        <v>0</v>
      </c>
      <c r="Y196" s="117">
        <v>0</v>
      </c>
      <c r="Z196" s="117">
        <v>349.5</v>
      </c>
      <c r="AA196" s="117">
        <v>0</v>
      </c>
      <c r="AB196" s="117">
        <v>0</v>
      </c>
      <c r="AC196" s="117">
        <v>0</v>
      </c>
      <c r="AD196" s="117">
        <v>0</v>
      </c>
      <c r="AE196" s="117">
        <v>0</v>
      </c>
      <c r="AF196" s="117">
        <v>0</v>
      </c>
      <c r="AG196" s="117">
        <v>0</v>
      </c>
      <c r="AH196" s="117">
        <v>0</v>
      </c>
      <c r="AI196" s="117">
        <v>0</v>
      </c>
      <c r="AJ196" s="117">
        <v>0</v>
      </c>
      <c r="AK196" s="117">
        <v>0</v>
      </c>
      <c r="AL196" s="117">
        <v>0</v>
      </c>
      <c r="AM196" s="117">
        <v>151.55000000000001</v>
      </c>
      <c r="AN196" s="117">
        <v>33.341000000000001</v>
      </c>
      <c r="AO196" s="117">
        <v>48.337869707458204</v>
      </c>
      <c r="AP196" s="117">
        <v>86.212248500000001</v>
      </c>
      <c r="AQ196" s="117">
        <v>33.4806235993237</v>
      </c>
      <c r="AR196" s="117">
        <v>352.92174180678199</v>
      </c>
      <c r="AS196" s="117">
        <v>0</v>
      </c>
      <c r="AT196" s="117">
        <v>0</v>
      </c>
      <c r="AU196" s="117">
        <v>0</v>
      </c>
      <c r="AV196" s="117">
        <v>0</v>
      </c>
      <c r="AW196" s="117">
        <v>0</v>
      </c>
      <c r="AX196" s="117">
        <v>171.06</v>
      </c>
      <c r="AY196" s="117">
        <v>709.54</v>
      </c>
      <c r="AZ196" s="117">
        <v>156.09880000000001</v>
      </c>
      <c r="BA196" s="117">
        <v>68.2274812251772</v>
      </c>
      <c r="BB196" s="117">
        <v>403.63601979999999</v>
      </c>
      <c r="BC196" s="117">
        <v>140.183616170449</v>
      </c>
      <c r="BD196" s="117">
        <f t="shared" si="67"/>
        <v>1509.5954900170002</v>
      </c>
      <c r="BE196" s="117">
        <v>0</v>
      </c>
      <c r="BF196" s="117">
        <v>0</v>
      </c>
      <c r="BG196" s="117">
        <v>0</v>
      </c>
      <c r="BH196" s="117">
        <v>0</v>
      </c>
      <c r="BI196" s="117">
        <v>0</v>
      </c>
      <c r="BJ196" s="117">
        <v>0</v>
      </c>
      <c r="BK196" s="117">
        <v>0</v>
      </c>
      <c r="BL196" s="117">
        <v>241.83</v>
      </c>
      <c r="BM196" s="117">
        <v>53.202599999999997</v>
      </c>
      <c r="BN196" s="117">
        <v>6.4459073866666703</v>
      </c>
      <c r="BO196" s="117">
        <v>137.56983210000001</v>
      </c>
      <c r="BP196" s="117">
        <v>46.016656461597599</v>
      </c>
      <c r="BQ196" s="117">
        <v>485.06499594826499</v>
      </c>
      <c r="BR196" s="117">
        <v>605.82217857142496</v>
      </c>
      <c r="BS196" s="117">
        <v>133.28087928571401</v>
      </c>
      <c r="BT196" s="117">
        <v>1002.00585482274</v>
      </c>
      <c r="BU196" s="117">
        <v>421.12</v>
      </c>
      <c r="BV196" s="117">
        <v>344.63406272392803</v>
      </c>
      <c r="BW196" s="117">
        <v>262.74430845207303</v>
      </c>
      <c r="BX196" s="117">
        <v>2769.6072838558798</v>
      </c>
      <c r="BY196" s="117">
        <v>486.59610904132899</v>
      </c>
      <c r="BZ196" s="117">
        <v>47.68</v>
      </c>
      <c r="CA196" s="117">
        <v>10.489599999999999</v>
      </c>
      <c r="CB196" s="117">
        <v>30.26755162716</v>
      </c>
      <c r="CC196" s="117">
        <v>0</v>
      </c>
      <c r="CD196" s="117">
        <v>27.1237216</v>
      </c>
      <c r="CE196" s="117">
        <v>12.111935122938601</v>
      </c>
      <c r="CF196" s="117">
        <v>127.672808350099</v>
      </c>
      <c r="CG196" s="117">
        <v>42.45</v>
      </c>
      <c r="CH196" s="117">
        <v>9.3390000000000004</v>
      </c>
      <c r="CI196" s="117">
        <v>59.528742500024997</v>
      </c>
      <c r="CJ196" s="117">
        <v>0</v>
      </c>
      <c r="CK196" s="117">
        <v>24.148531500000001</v>
      </c>
      <c r="CL196" s="117">
        <v>14.1982201779426</v>
      </c>
      <c r="CM196" s="117">
        <v>149.66449417796801</v>
      </c>
      <c r="CN196" s="117">
        <v>61.46</v>
      </c>
      <c r="CO196" s="117">
        <v>13.5212</v>
      </c>
      <c r="CP196" s="117">
        <v>34.246114515324997</v>
      </c>
      <c r="CQ196" s="117">
        <v>0</v>
      </c>
      <c r="CR196" s="117">
        <v>34.962750200000002</v>
      </c>
      <c r="CS196" s="117">
        <v>15.1125606828132</v>
      </c>
      <c r="CT196" s="117">
        <v>159.30262539813799</v>
      </c>
      <c r="CU196" s="117">
        <v>0</v>
      </c>
      <c r="CV196" s="117">
        <v>0</v>
      </c>
      <c r="CW196" s="117">
        <v>0</v>
      </c>
      <c r="CX196" s="117">
        <v>0</v>
      </c>
      <c r="CY196" s="117">
        <v>0</v>
      </c>
      <c r="CZ196" s="117">
        <v>0</v>
      </c>
      <c r="DA196" s="117">
        <v>0</v>
      </c>
      <c r="DB196" s="117">
        <v>0</v>
      </c>
      <c r="DC196" s="117">
        <v>0</v>
      </c>
      <c r="DD196" s="117">
        <v>0</v>
      </c>
      <c r="DE196" s="117">
        <v>0</v>
      </c>
      <c r="DF196" s="117">
        <v>0</v>
      </c>
      <c r="DG196" s="117">
        <v>0</v>
      </c>
      <c r="DH196" s="117">
        <v>0</v>
      </c>
      <c r="DI196" s="117">
        <v>17.16</v>
      </c>
      <c r="DJ196" s="117">
        <v>3.7751999999999999</v>
      </c>
      <c r="DK196" s="117">
        <v>14.519979345654001</v>
      </c>
      <c r="DL196" s="117">
        <v>0</v>
      </c>
      <c r="DM196" s="117">
        <v>9.7618092000000001</v>
      </c>
      <c r="DN196" s="117">
        <v>4.7391925694700001</v>
      </c>
      <c r="DO196" s="117">
        <v>49.956181115123997</v>
      </c>
      <c r="DP196" s="117">
        <v>0</v>
      </c>
      <c r="DQ196" s="117">
        <v>0</v>
      </c>
      <c r="DR196" s="117">
        <v>0</v>
      </c>
      <c r="DS196" s="117">
        <v>0</v>
      </c>
      <c r="DT196" s="117">
        <v>0</v>
      </c>
      <c r="DU196" s="117">
        <v>0</v>
      </c>
      <c r="DV196" s="117">
        <v>0</v>
      </c>
      <c r="DW196" s="117">
        <v>1306.28</v>
      </c>
      <c r="DX196" s="117">
        <v>287.38159999999999</v>
      </c>
      <c r="DY196" s="117">
        <v>124.544426552408</v>
      </c>
      <c r="DZ196" s="117">
        <v>0</v>
      </c>
      <c r="EA196" s="117">
        <v>743.10350359999995</v>
      </c>
      <c r="EB196" s="117">
        <v>257.96985185527399</v>
      </c>
      <c r="EC196" s="117">
        <v>2719.2793820076799</v>
      </c>
      <c r="ED196" s="117">
        <v>621.35</v>
      </c>
      <c r="EE196" s="117">
        <v>136.697</v>
      </c>
      <c r="EF196" s="117">
        <v>22.656388791674999</v>
      </c>
      <c r="EG196" s="117">
        <v>27.725000000000001</v>
      </c>
      <c r="EH196" s="117">
        <v>353.46737450000001</v>
      </c>
      <c r="EI196" s="117">
        <v>121.7782949506</v>
      </c>
      <c r="EJ196" s="117">
        <v>1283.6740582422699</v>
      </c>
      <c r="EK196" s="117">
        <v>330.14</v>
      </c>
      <c r="EL196" s="117">
        <v>72.630799999999994</v>
      </c>
      <c r="EM196" s="117">
        <v>52.919237719625002</v>
      </c>
      <c r="EN196" s="117">
        <v>0</v>
      </c>
      <c r="EO196" s="117">
        <v>187.8067418</v>
      </c>
      <c r="EP196" s="117">
        <v>67.444897461451902</v>
      </c>
      <c r="EQ196" s="117">
        <v>710.94167698107697</v>
      </c>
      <c r="ER196" s="117">
        <v>0</v>
      </c>
      <c r="ES196" s="117">
        <v>0</v>
      </c>
      <c r="ET196" s="117">
        <v>0</v>
      </c>
      <c r="EU196" s="117">
        <v>0</v>
      </c>
      <c r="EV196" s="117">
        <v>0</v>
      </c>
      <c r="EW196" s="117">
        <v>0</v>
      </c>
      <c r="EX196" s="117">
        <v>0</v>
      </c>
      <c r="EY196" s="117">
        <v>152.6</v>
      </c>
      <c r="EZ196" s="117">
        <v>15.994006000000001</v>
      </c>
      <c r="FA196" s="117">
        <v>168.59</v>
      </c>
      <c r="FB196" s="117">
        <v>0</v>
      </c>
      <c r="FC196" s="117">
        <v>0</v>
      </c>
      <c r="FD196" s="117">
        <v>0</v>
      </c>
      <c r="FE196" s="171">
        <v>737.38903333333337</v>
      </c>
      <c r="FF196" s="194">
        <f t="shared" si="48"/>
        <v>12941.233374921996</v>
      </c>
      <c r="FG196" s="195">
        <f t="shared" si="50"/>
        <v>0</v>
      </c>
      <c r="FH196" s="196">
        <f t="shared" si="51"/>
        <v>1283.6740582422699</v>
      </c>
      <c r="FI196" s="202">
        <f t="shared" si="52"/>
        <v>15529.480049906395</v>
      </c>
      <c r="FJ196" s="203">
        <f t="shared" si="53"/>
        <v>0</v>
      </c>
      <c r="FK196" s="204">
        <f t="shared" si="54"/>
        <v>1540.4088698907237</v>
      </c>
      <c r="FL196" s="214">
        <v>0.05</v>
      </c>
      <c r="FM196" s="211">
        <f t="shared" si="55"/>
        <v>776.47400249531984</v>
      </c>
      <c r="FN196" s="212">
        <f t="shared" si="56"/>
        <v>0</v>
      </c>
      <c r="FO196" s="213">
        <f t="shared" si="57"/>
        <v>77.020443494536195</v>
      </c>
      <c r="FP196" s="219">
        <f t="shared" si="58"/>
        <v>16305.954052401714</v>
      </c>
      <c r="FQ196" s="220">
        <f t="shared" si="59"/>
        <v>0</v>
      </c>
      <c r="FR196" s="223">
        <f t="shared" si="60"/>
        <v>1617.42931338526</v>
      </c>
      <c r="FS196" s="228">
        <f t="shared" si="61"/>
        <v>5.8550439271328614</v>
      </c>
      <c r="FT196" s="229"/>
      <c r="FU196" s="244">
        <f t="shared" si="62"/>
        <v>5.2611213650261304</v>
      </c>
      <c r="FV196" s="245">
        <f t="shared" si="63"/>
        <v>16305.954052401714</v>
      </c>
      <c r="FW196" s="252">
        <v>4.3395000000000001</v>
      </c>
      <c r="FX196" s="257"/>
      <c r="FY196" s="261">
        <f t="shared" si="64"/>
        <v>1.3492439053192444</v>
      </c>
      <c r="FZ196" s="253"/>
      <c r="GA196" s="92"/>
      <c r="GB196" s="68" t="s">
        <v>1334</v>
      </c>
      <c r="GC196" s="85" t="s">
        <v>2362</v>
      </c>
      <c r="GD196" s="85" t="str">
        <f t="shared" si="65"/>
        <v>№2/277 від 20.02.2019</v>
      </c>
      <c r="GE196" s="85" t="s">
        <v>2550</v>
      </c>
      <c r="GF196" s="431">
        <v>2</v>
      </c>
      <c r="GG196" s="431">
        <v>2</v>
      </c>
    </row>
    <row r="197" spans="1:189" ht="15" hidden="1" customHeight="1" x14ac:dyDescent="0.25">
      <c r="A197" s="66" t="s">
        <v>279</v>
      </c>
      <c r="B197" s="155">
        <v>4</v>
      </c>
      <c r="C197" s="141">
        <f t="shared" si="49"/>
        <v>2846.8999999999996</v>
      </c>
      <c r="D197" s="168">
        <v>2653.7</v>
      </c>
      <c r="E197" s="168">
        <v>0</v>
      </c>
      <c r="F197" s="234"/>
      <c r="G197" s="235">
        <v>193.2</v>
      </c>
      <c r="H197" s="162">
        <f t="shared" si="66"/>
        <v>3759.127211754314</v>
      </c>
      <c r="I197" s="117">
        <v>443.06</v>
      </c>
      <c r="J197" s="117">
        <v>97.473200000000006</v>
      </c>
      <c r="K197" s="117">
        <v>22.517595033407499</v>
      </c>
      <c r="L197" s="117">
        <v>252.04354219999999</v>
      </c>
      <c r="M197" s="117">
        <v>85.430037485433402</v>
      </c>
      <c r="N197" s="117">
        <v>900.52437471884105</v>
      </c>
      <c r="O197" s="117">
        <v>95.55</v>
      </c>
      <c r="P197" s="117">
        <v>21.021000000000001</v>
      </c>
      <c r="Q197" s="117">
        <v>3.2850006165374999</v>
      </c>
      <c r="R197" s="117">
        <v>54.355528499999998</v>
      </c>
      <c r="S197" s="117">
        <v>18.259110366704199</v>
      </c>
      <c r="T197" s="117">
        <v>192.470639483242</v>
      </c>
      <c r="U197" s="117">
        <v>0</v>
      </c>
      <c r="V197" s="117">
        <v>0</v>
      </c>
      <c r="W197" s="117">
        <v>0</v>
      </c>
      <c r="X197" s="117">
        <v>0</v>
      </c>
      <c r="Y197" s="117">
        <v>0</v>
      </c>
      <c r="Z197" s="117">
        <v>364.83</v>
      </c>
      <c r="AA197" s="117">
        <v>0</v>
      </c>
      <c r="AB197" s="117">
        <v>0</v>
      </c>
      <c r="AC197" s="117">
        <v>0</v>
      </c>
      <c r="AD197" s="117">
        <v>0</v>
      </c>
      <c r="AE197" s="117">
        <v>0</v>
      </c>
      <c r="AF197" s="117">
        <v>0</v>
      </c>
      <c r="AG197" s="117">
        <v>0</v>
      </c>
      <c r="AH197" s="117">
        <v>0</v>
      </c>
      <c r="AI197" s="117">
        <v>0</v>
      </c>
      <c r="AJ197" s="117">
        <v>0</v>
      </c>
      <c r="AK197" s="117">
        <v>0</v>
      </c>
      <c r="AL197" s="117">
        <v>0</v>
      </c>
      <c r="AM197" s="117">
        <v>238.5</v>
      </c>
      <c r="AN197" s="117">
        <v>52.47</v>
      </c>
      <c r="AO197" s="117">
        <v>46.094531688055703</v>
      </c>
      <c r="AP197" s="117">
        <v>135.67549500000001</v>
      </c>
      <c r="AQ197" s="117">
        <v>49.547882197175099</v>
      </c>
      <c r="AR197" s="117">
        <v>522.28790888523099</v>
      </c>
      <c r="AS197" s="117">
        <v>0</v>
      </c>
      <c r="AT197" s="117">
        <v>0</v>
      </c>
      <c r="AU197" s="117">
        <v>0</v>
      </c>
      <c r="AV197" s="117">
        <v>0</v>
      </c>
      <c r="AW197" s="117">
        <v>0</v>
      </c>
      <c r="AX197" s="117">
        <v>239.68</v>
      </c>
      <c r="AY197" s="117">
        <v>723.52</v>
      </c>
      <c r="AZ197" s="117">
        <v>159.17439999999999</v>
      </c>
      <c r="BA197" s="117">
        <v>66.981394605674595</v>
      </c>
      <c r="BB197" s="117">
        <v>411.58882240000003</v>
      </c>
      <c r="BC197" s="117">
        <v>142.67414450836401</v>
      </c>
      <c r="BD197" s="117">
        <f t="shared" si="67"/>
        <v>1539.334288667</v>
      </c>
      <c r="BE197" s="117">
        <v>0</v>
      </c>
      <c r="BF197" s="117">
        <v>0</v>
      </c>
      <c r="BG197" s="117">
        <v>0</v>
      </c>
      <c r="BH197" s="117">
        <v>0</v>
      </c>
      <c r="BI197" s="117">
        <v>0</v>
      </c>
      <c r="BJ197" s="117">
        <v>0</v>
      </c>
      <c r="BK197" s="117">
        <v>0</v>
      </c>
      <c r="BL197" s="117">
        <v>225.31</v>
      </c>
      <c r="BM197" s="117">
        <v>49.568199999999997</v>
      </c>
      <c r="BN197" s="117">
        <v>6.2330951925000004</v>
      </c>
      <c r="BO197" s="117">
        <v>128.17209969999999</v>
      </c>
      <c r="BP197" s="117">
        <v>42.896992618682901</v>
      </c>
      <c r="BQ197" s="117">
        <v>452.18038751118303</v>
      </c>
      <c r="BR197" s="117">
        <v>792.47501611111306</v>
      </c>
      <c r="BS197" s="117">
        <v>174.34450354444499</v>
      </c>
      <c r="BT197" s="117">
        <v>686.81726986083197</v>
      </c>
      <c r="BU197" s="117">
        <v>429.42</v>
      </c>
      <c r="BV197" s="117">
        <v>450.81526241512802</v>
      </c>
      <c r="BW197" s="117">
        <v>265.57512976294203</v>
      </c>
      <c r="BX197" s="117">
        <v>2799.4471816944601</v>
      </c>
      <c r="BY197" s="117">
        <v>530.13931069006401</v>
      </c>
      <c r="BZ197" s="117">
        <v>39</v>
      </c>
      <c r="CA197" s="117">
        <v>8.58</v>
      </c>
      <c r="CB197" s="117">
        <v>25.545128361213301</v>
      </c>
      <c r="CC197" s="117">
        <v>0</v>
      </c>
      <c r="CD197" s="117">
        <v>22.185929999999999</v>
      </c>
      <c r="CE197" s="117">
        <v>9.9895520268387692</v>
      </c>
      <c r="CF197" s="117">
        <v>105.30061038805199</v>
      </c>
      <c r="CG197" s="117">
        <v>52.3</v>
      </c>
      <c r="CH197" s="117">
        <v>11.506</v>
      </c>
      <c r="CI197" s="117">
        <v>73.348856771219999</v>
      </c>
      <c r="CJ197" s="117">
        <v>0</v>
      </c>
      <c r="CK197" s="117">
        <v>29.751901</v>
      </c>
      <c r="CL197" s="117">
        <v>17.493497282001599</v>
      </c>
      <c r="CM197" s="117">
        <v>184.400255053222</v>
      </c>
      <c r="CN197" s="117">
        <v>64.61</v>
      </c>
      <c r="CO197" s="117">
        <v>14.2142</v>
      </c>
      <c r="CP197" s="117">
        <v>37.766892465220003</v>
      </c>
      <c r="CQ197" s="117">
        <v>0</v>
      </c>
      <c r="CR197" s="117">
        <v>36.754690699999998</v>
      </c>
      <c r="CS197" s="117">
        <v>16.072171533546701</v>
      </c>
      <c r="CT197" s="117">
        <v>169.41795469876701</v>
      </c>
      <c r="CU197" s="117">
        <v>0</v>
      </c>
      <c r="CV197" s="117">
        <v>0</v>
      </c>
      <c r="CW197" s="117">
        <v>0</v>
      </c>
      <c r="CX197" s="117">
        <v>0</v>
      </c>
      <c r="CY197" s="117">
        <v>0</v>
      </c>
      <c r="CZ197" s="117">
        <v>0</v>
      </c>
      <c r="DA197" s="117">
        <v>0</v>
      </c>
      <c r="DB197" s="117">
        <v>0</v>
      </c>
      <c r="DC197" s="117">
        <v>0</v>
      </c>
      <c r="DD197" s="117">
        <v>0</v>
      </c>
      <c r="DE197" s="117">
        <v>0</v>
      </c>
      <c r="DF197" s="117">
        <v>0</v>
      </c>
      <c r="DG197" s="117">
        <v>0</v>
      </c>
      <c r="DH197" s="117">
        <v>0</v>
      </c>
      <c r="DI197" s="117">
        <v>24.21</v>
      </c>
      <c r="DJ197" s="117">
        <v>5.3262</v>
      </c>
      <c r="DK197" s="117">
        <v>20.974447633200398</v>
      </c>
      <c r="DL197" s="117">
        <v>0</v>
      </c>
      <c r="DM197" s="117">
        <v>13.772342699999999</v>
      </c>
      <c r="DN197" s="117">
        <v>6.7375002168227303</v>
      </c>
      <c r="DO197" s="117">
        <v>71.020490550023098</v>
      </c>
      <c r="DP197" s="117">
        <v>0</v>
      </c>
      <c r="DQ197" s="117">
        <v>0</v>
      </c>
      <c r="DR197" s="117">
        <v>0</v>
      </c>
      <c r="DS197" s="117">
        <v>0</v>
      </c>
      <c r="DT197" s="117">
        <v>0</v>
      </c>
      <c r="DU197" s="117">
        <v>0</v>
      </c>
      <c r="DV197" s="117">
        <v>0</v>
      </c>
      <c r="DW197" s="117">
        <v>654.54</v>
      </c>
      <c r="DX197" s="117">
        <v>143.99879999999999</v>
      </c>
      <c r="DY197" s="117">
        <v>72.239181945791699</v>
      </c>
      <c r="DZ197" s="117">
        <v>0</v>
      </c>
      <c r="EA197" s="117">
        <v>372.34816979999999</v>
      </c>
      <c r="EB197" s="117">
        <v>130.292051964476</v>
      </c>
      <c r="EC197" s="117">
        <v>1373.4182037102701</v>
      </c>
      <c r="ED197" s="117">
        <v>673.46</v>
      </c>
      <c r="EE197" s="117">
        <v>148.16120000000001</v>
      </c>
      <c r="EF197" s="117">
        <v>26.228513906508301</v>
      </c>
      <c r="EG197" s="117">
        <v>0</v>
      </c>
      <c r="EH197" s="117">
        <v>383.11119020000001</v>
      </c>
      <c r="EI197" s="117">
        <v>129.017012359403</v>
      </c>
      <c r="EJ197" s="117">
        <v>1359.9779164659101</v>
      </c>
      <c r="EK197" s="117">
        <v>260.83999999999997</v>
      </c>
      <c r="EL197" s="117">
        <v>57.384799999999998</v>
      </c>
      <c r="EM197" s="117">
        <v>42.920781526200003</v>
      </c>
      <c r="EN197" s="117">
        <v>0</v>
      </c>
      <c r="EO197" s="117">
        <v>148.38405080000001</v>
      </c>
      <c r="EP197" s="117">
        <v>53.403800764109</v>
      </c>
      <c r="EQ197" s="117">
        <v>562.93343309030899</v>
      </c>
      <c r="ER197" s="117">
        <v>203.5</v>
      </c>
      <c r="ES197" s="117">
        <v>44.77</v>
      </c>
      <c r="ET197" s="117">
        <v>4.6923437000000003</v>
      </c>
      <c r="EU197" s="117">
        <v>49.462343699999998</v>
      </c>
      <c r="EV197" s="117">
        <v>5.3520500000000002</v>
      </c>
      <c r="EW197" s="117">
        <v>0.56094836049999997</v>
      </c>
      <c r="EX197" s="117">
        <v>5.9129983604999996</v>
      </c>
      <c r="EY197" s="117">
        <v>219.8</v>
      </c>
      <c r="EZ197" s="117">
        <v>23.037237999999999</v>
      </c>
      <c r="FA197" s="117">
        <v>242.84</v>
      </c>
      <c r="FB197" s="117">
        <v>0</v>
      </c>
      <c r="FC197" s="117">
        <v>0</v>
      </c>
      <c r="FD197" s="117">
        <v>0</v>
      </c>
      <c r="FE197" s="171">
        <v>362.17912500000006</v>
      </c>
      <c r="FF197" s="194">
        <f t="shared" si="48"/>
        <v>11497.61811197701</v>
      </c>
      <c r="FG197" s="195">
        <f t="shared" si="50"/>
        <v>0</v>
      </c>
      <c r="FH197" s="196">
        <f t="shared" si="51"/>
        <v>1359.9779164659101</v>
      </c>
      <c r="FI197" s="202">
        <f t="shared" si="52"/>
        <v>13797.141734372412</v>
      </c>
      <c r="FJ197" s="203">
        <f t="shared" si="53"/>
        <v>0</v>
      </c>
      <c r="FK197" s="204">
        <f t="shared" si="54"/>
        <v>1631.973499759092</v>
      </c>
      <c r="FL197" s="214">
        <v>0.05</v>
      </c>
      <c r="FM197" s="211">
        <f t="shared" si="55"/>
        <v>689.85708671862062</v>
      </c>
      <c r="FN197" s="212">
        <f t="shared" si="56"/>
        <v>0</v>
      </c>
      <c r="FO197" s="213">
        <f t="shared" si="57"/>
        <v>81.59867498795461</v>
      </c>
      <c r="FP197" s="219">
        <f t="shared" si="58"/>
        <v>14486.998821091032</v>
      </c>
      <c r="FQ197" s="220">
        <f t="shared" si="59"/>
        <v>0</v>
      </c>
      <c r="FR197" s="223">
        <f t="shared" si="60"/>
        <v>1713.5721747470466</v>
      </c>
      <c r="FS197" s="228">
        <f t="shared" si="61"/>
        <v>5.1325138733266709</v>
      </c>
      <c r="FT197" s="229"/>
      <c r="FU197" s="244">
        <f t="shared" si="62"/>
        <v>4.4867844484681534</v>
      </c>
      <c r="FV197" s="245">
        <f t="shared" si="63"/>
        <v>14486.998821091032</v>
      </c>
      <c r="FW197" s="252">
        <v>3.863</v>
      </c>
      <c r="FX197" s="257"/>
      <c r="FY197" s="261">
        <f t="shared" si="64"/>
        <v>1.3286341893157316</v>
      </c>
      <c r="FZ197" s="253"/>
      <c r="GA197" s="92"/>
      <c r="GB197" s="68" t="s">
        <v>1360</v>
      </c>
      <c r="GC197" s="85" t="s">
        <v>2362</v>
      </c>
      <c r="GD197" s="85" t="str">
        <f t="shared" si="65"/>
        <v>№2/307 від 20.02.2019</v>
      </c>
      <c r="GE197" s="85" t="s">
        <v>2551</v>
      </c>
      <c r="GF197" s="431">
        <v>4</v>
      </c>
      <c r="GG197" s="431">
        <v>2</v>
      </c>
    </row>
    <row r="198" spans="1:189" ht="15" hidden="1" customHeight="1" x14ac:dyDescent="0.25">
      <c r="A198" s="66" t="s">
        <v>280</v>
      </c>
      <c r="B198" s="155">
        <v>4</v>
      </c>
      <c r="C198" s="141">
        <f t="shared" si="49"/>
        <v>2296.6999999999998</v>
      </c>
      <c r="D198" s="168">
        <v>1773.9</v>
      </c>
      <c r="E198" s="168">
        <v>0</v>
      </c>
      <c r="F198" s="234"/>
      <c r="G198" s="235">
        <v>522.79999999999995</v>
      </c>
      <c r="H198" s="162">
        <f t="shared" si="66"/>
        <v>2856.7922061029089</v>
      </c>
      <c r="I198" s="117">
        <v>371.6</v>
      </c>
      <c r="J198" s="117">
        <v>81.751999999999995</v>
      </c>
      <c r="K198" s="117">
        <v>21.0759967385317</v>
      </c>
      <c r="L198" s="117">
        <v>211.39209199999999</v>
      </c>
      <c r="M198" s="117">
        <v>71.880803500685502</v>
      </c>
      <c r="N198" s="117">
        <v>757.70089223921696</v>
      </c>
      <c r="O198" s="117">
        <v>71.5</v>
      </c>
      <c r="P198" s="117">
        <v>15.73</v>
      </c>
      <c r="Q198" s="117">
        <v>2.45818716969</v>
      </c>
      <c r="R198" s="117">
        <v>40.674205000000001</v>
      </c>
      <c r="S198" s="117">
        <v>13.6632823233052</v>
      </c>
      <c r="T198" s="117">
        <v>144.02567449299499</v>
      </c>
      <c r="U198" s="117">
        <v>0</v>
      </c>
      <c r="V198" s="117">
        <v>0</v>
      </c>
      <c r="W198" s="117">
        <v>0</v>
      </c>
      <c r="X198" s="117">
        <v>0</v>
      </c>
      <c r="Y198" s="117">
        <v>0</v>
      </c>
      <c r="Z198" s="117">
        <v>265.10000000000002</v>
      </c>
      <c r="AA198" s="117">
        <v>0</v>
      </c>
      <c r="AB198" s="117">
        <v>0</v>
      </c>
      <c r="AC198" s="117">
        <v>0</v>
      </c>
      <c r="AD198" s="117">
        <v>0</v>
      </c>
      <c r="AE198" s="117">
        <v>0</v>
      </c>
      <c r="AF198" s="117">
        <v>0</v>
      </c>
      <c r="AG198" s="117">
        <v>0</v>
      </c>
      <c r="AH198" s="117">
        <v>0</v>
      </c>
      <c r="AI198" s="117">
        <v>0</v>
      </c>
      <c r="AJ198" s="117">
        <v>0</v>
      </c>
      <c r="AK198" s="117">
        <v>0</v>
      </c>
      <c r="AL198" s="117">
        <v>0</v>
      </c>
      <c r="AM198" s="117">
        <v>155.51</v>
      </c>
      <c r="AN198" s="117">
        <v>34.212200000000003</v>
      </c>
      <c r="AO198" s="117">
        <v>38.489429779057303</v>
      </c>
      <c r="AP198" s="117">
        <v>88.464973700000002</v>
      </c>
      <c r="AQ198" s="117">
        <v>33.190874810639997</v>
      </c>
      <c r="AR198" s="117">
        <v>349.86747828969698</v>
      </c>
      <c r="AS198" s="117">
        <v>0</v>
      </c>
      <c r="AT198" s="117">
        <v>0</v>
      </c>
      <c r="AU198" s="117">
        <v>0</v>
      </c>
      <c r="AV198" s="117">
        <v>0</v>
      </c>
      <c r="AW198" s="117">
        <v>0</v>
      </c>
      <c r="AX198" s="117">
        <v>98.26</v>
      </c>
      <c r="AY198" s="117">
        <v>583.69000000000005</v>
      </c>
      <c r="AZ198" s="117">
        <v>128.4118</v>
      </c>
      <c r="BA198" s="117">
        <v>46.324906398286998</v>
      </c>
      <c r="BB198" s="117">
        <v>332.04373029999999</v>
      </c>
      <c r="BC198" s="117">
        <v>114.29220647034801</v>
      </c>
      <c r="BD198" s="117">
        <f t="shared" si="67"/>
        <v>1241.838161081</v>
      </c>
      <c r="BE198" s="117">
        <v>0</v>
      </c>
      <c r="BF198" s="117">
        <v>0</v>
      </c>
      <c r="BG198" s="117">
        <v>0</v>
      </c>
      <c r="BH198" s="117">
        <v>0</v>
      </c>
      <c r="BI198" s="117">
        <v>0</v>
      </c>
      <c r="BJ198" s="117">
        <v>0</v>
      </c>
      <c r="BK198" s="117">
        <v>0</v>
      </c>
      <c r="BL198" s="117">
        <v>159.25</v>
      </c>
      <c r="BM198" s="117">
        <v>35.034999999999997</v>
      </c>
      <c r="BN198" s="117">
        <v>4.4762695333333298</v>
      </c>
      <c r="BO198" s="117">
        <v>90.592547499999995</v>
      </c>
      <c r="BP198" s="117">
        <v>30.327173563263599</v>
      </c>
      <c r="BQ198" s="117">
        <v>319.68099059659698</v>
      </c>
      <c r="BR198" s="117">
        <v>526.28042380953093</v>
      </c>
      <c r="BS198" s="117">
        <v>115.781693238095</v>
      </c>
      <c r="BT198" s="117">
        <v>458.72974550672598</v>
      </c>
      <c r="BU198" s="117">
        <v>346.43</v>
      </c>
      <c r="BV198" s="117">
        <v>299.38514469252402</v>
      </c>
      <c r="BW198" s="117">
        <v>183.061880429544</v>
      </c>
      <c r="BX198" s="117">
        <v>1929.6688876764199</v>
      </c>
      <c r="BY198" s="117">
        <v>379.324258375054</v>
      </c>
      <c r="BZ198" s="117">
        <v>35.99</v>
      </c>
      <c r="CA198" s="117">
        <v>7.9177999999999997</v>
      </c>
      <c r="CB198" s="117">
        <v>23.163666734022101</v>
      </c>
      <c r="CC198" s="117">
        <v>0</v>
      </c>
      <c r="CD198" s="117">
        <v>20.473631300000001</v>
      </c>
      <c r="CE198" s="117">
        <v>9.1756017249458601</v>
      </c>
      <c r="CF198" s="117">
        <v>96.720699758967996</v>
      </c>
      <c r="CG198" s="117">
        <v>39.14</v>
      </c>
      <c r="CH198" s="117">
        <v>8.6107999999999993</v>
      </c>
      <c r="CI198" s="117">
        <v>54.887056589767496</v>
      </c>
      <c r="CJ198" s="117">
        <v>0</v>
      </c>
      <c r="CK198" s="117">
        <v>22.2655718</v>
      </c>
      <c r="CL198" s="117">
        <v>13.0911283295315</v>
      </c>
      <c r="CM198" s="117">
        <v>137.994556719299</v>
      </c>
      <c r="CN198" s="117">
        <v>39.83</v>
      </c>
      <c r="CO198" s="117">
        <v>8.7626000000000008</v>
      </c>
      <c r="CP198" s="117">
        <v>18.074854904229198</v>
      </c>
      <c r="CQ198" s="117">
        <v>0</v>
      </c>
      <c r="CR198" s="117">
        <v>22.658092100000001</v>
      </c>
      <c r="CS198" s="117">
        <v>9.3622105815132599</v>
      </c>
      <c r="CT198" s="117">
        <v>98.687757585742403</v>
      </c>
      <c r="CU198" s="117">
        <v>0</v>
      </c>
      <c r="CV198" s="117">
        <v>0</v>
      </c>
      <c r="CW198" s="117">
        <v>0</v>
      </c>
      <c r="CX198" s="117">
        <v>0</v>
      </c>
      <c r="CY198" s="117">
        <v>0</v>
      </c>
      <c r="CZ198" s="117">
        <v>0</v>
      </c>
      <c r="DA198" s="117">
        <v>0</v>
      </c>
      <c r="DB198" s="117">
        <v>0</v>
      </c>
      <c r="DC198" s="117">
        <v>0</v>
      </c>
      <c r="DD198" s="117">
        <v>0</v>
      </c>
      <c r="DE198" s="117">
        <v>0</v>
      </c>
      <c r="DF198" s="117">
        <v>0</v>
      </c>
      <c r="DG198" s="117">
        <v>0</v>
      </c>
      <c r="DH198" s="117">
        <v>0</v>
      </c>
      <c r="DI198" s="117">
        <v>15.68</v>
      </c>
      <c r="DJ198" s="117">
        <v>3.4496000000000002</v>
      </c>
      <c r="DK198" s="117">
        <v>13.515352453859499</v>
      </c>
      <c r="DL198" s="117">
        <v>0</v>
      </c>
      <c r="DM198" s="117">
        <v>8.9198816000000001</v>
      </c>
      <c r="DN198" s="117">
        <v>4.3564102571850096</v>
      </c>
      <c r="DO198" s="117">
        <v>45.921244311044497</v>
      </c>
      <c r="DP198" s="117">
        <v>0</v>
      </c>
      <c r="DQ198" s="117">
        <v>0</v>
      </c>
      <c r="DR198" s="117">
        <v>0</v>
      </c>
      <c r="DS198" s="117">
        <v>0</v>
      </c>
      <c r="DT198" s="117">
        <v>0</v>
      </c>
      <c r="DU198" s="117">
        <v>0</v>
      </c>
      <c r="DV198" s="117">
        <v>0</v>
      </c>
      <c r="DW198" s="117">
        <v>432.97</v>
      </c>
      <c r="DX198" s="117">
        <v>95.253399999999999</v>
      </c>
      <c r="DY198" s="117">
        <v>34.8489380880333</v>
      </c>
      <c r="DZ198" s="117">
        <v>0</v>
      </c>
      <c r="EA198" s="117">
        <v>246.3036439</v>
      </c>
      <c r="EB198" s="117">
        <v>84.830696672165701</v>
      </c>
      <c r="EC198" s="117">
        <v>894.20667866019903</v>
      </c>
      <c r="ED198" s="117">
        <v>404.44</v>
      </c>
      <c r="EE198" s="117">
        <v>88.976799999999997</v>
      </c>
      <c r="EF198" s="117">
        <v>17.213873229458301</v>
      </c>
      <c r="EG198" s="117">
        <v>0</v>
      </c>
      <c r="EH198" s="117">
        <v>230.0737828</v>
      </c>
      <c r="EI198" s="117">
        <v>77.633234036447504</v>
      </c>
      <c r="EJ198" s="117">
        <v>818.33769006590501</v>
      </c>
      <c r="EK198" s="117">
        <v>236.83</v>
      </c>
      <c r="EL198" s="117">
        <v>52.102600000000002</v>
      </c>
      <c r="EM198" s="117">
        <v>33.730745653024996</v>
      </c>
      <c r="EN198" s="117">
        <v>0</v>
      </c>
      <c r="EO198" s="117">
        <v>134.72548209999999</v>
      </c>
      <c r="EP198" s="117">
        <v>47.938923036794499</v>
      </c>
      <c r="EQ198" s="117">
        <v>505.32775078982002</v>
      </c>
      <c r="ER198" s="117">
        <v>560.6</v>
      </c>
      <c r="ES198" s="117">
        <v>123.33199999999999</v>
      </c>
      <c r="ET198" s="117">
        <v>12.926426920000001</v>
      </c>
      <c r="EU198" s="117">
        <v>136.25842692000001</v>
      </c>
      <c r="EV198" s="117">
        <v>14.743779999999999</v>
      </c>
      <c r="EW198" s="117">
        <v>1.5452955818</v>
      </c>
      <c r="EX198" s="117">
        <v>16.289075581799999</v>
      </c>
      <c r="EY198" s="117">
        <v>33.6</v>
      </c>
      <c r="EZ198" s="117">
        <v>3.5216159999999999</v>
      </c>
      <c r="FA198" s="117">
        <v>37.119999999999997</v>
      </c>
      <c r="FB198" s="117">
        <v>0</v>
      </c>
      <c r="FC198" s="117">
        <v>0</v>
      </c>
      <c r="FD198" s="117">
        <v>0</v>
      </c>
      <c r="FE198" s="171">
        <v>235.89550416666665</v>
      </c>
      <c r="FF198" s="194">
        <f t="shared" si="48"/>
        <v>8128.9014689353708</v>
      </c>
      <c r="FG198" s="195">
        <f t="shared" si="50"/>
        <v>0</v>
      </c>
      <c r="FH198" s="196">
        <f t="shared" si="51"/>
        <v>818.33769006590501</v>
      </c>
      <c r="FI198" s="202">
        <f t="shared" si="52"/>
        <v>9754.6817627224445</v>
      </c>
      <c r="FJ198" s="203">
        <f t="shared" si="53"/>
        <v>0</v>
      </c>
      <c r="FK198" s="204">
        <f t="shared" si="54"/>
        <v>982.00522807908601</v>
      </c>
      <c r="FL198" s="214">
        <v>0.05</v>
      </c>
      <c r="FM198" s="211">
        <f t="shared" si="55"/>
        <v>487.73408813612224</v>
      </c>
      <c r="FN198" s="212">
        <f t="shared" si="56"/>
        <v>0</v>
      </c>
      <c r="FO198" s="213">
        <f t="shared" si="57"/>
        <v>49.100261403954306</v>
      </c>
      <c r="FP198" s="219">
        <f t="shared" si="58"/>
        <v>10242.415850858566</v>
      </c>
      <c r="FQ198" s="220">
        <f t="shared" si="59"/>
        <v>0</v>
      </c>
      <c r="FR198" s="223">
        <f t="shared" si="60"/>
        <v>1031.1054894830404</v>
      </c>
      <c r="FS198" s="228">
        <f t="shared" si="61"/>
        <v>4.5919367123537906</v>
      </c>
      <c r="FT198" s="229"/>
      <c r="FU198" s="244">
        <f t="shared" si="62"/>
        <v>4.0106719908457906</v>
      </c>
      <c r="FV198" s="245">
        <f t="shared" si="63"/>
        <v>10242.41585085857</v>
      </c>
      <c r="FW198" s="252">
        <v>3.5255000000000001</v>
      </c>
      <c r="FX198" s="257"/>
      <c r="FY198" s="261">
        <f t="shared" si="64"/>
        <v>1.3024923308335812</v>
      </c>
      <c r="FZ198" s="253"/>
      <c r="GA198" s="92"/>
      <c r="GB198" s="68" t="s">
        <v>1361</v>
      </c>
      <c r="GC198" s="85" t="s">
        <v>2362</v>
      </c>
      <c r="GD198" s="85" t="str">
        <f t="shared" si="65"/>
        <v>№2/308 від 20.02.2019</v>
      </c>
      <c r="GE198" s="85" t="s">
        <v>2552</v>
      </c>
      <c r="GF198" s="431">
        <v>3</v>
      </c>
      <c r="GG198" s="431">
        <v>2</v>
      </c>
    </row>
    <row r="199" spans="1:189" ht="15" hidden="1" customHeight="1" x14ac:dyDescent="0.25">
      <c r="A199" s="66" t="s">
        <v>281</v>
      </c>
      <c r="B199" s="155">
        <v>4</v>
      </c>
      <c r="C199" s="141">
        <f t="shared" si="49"/>
        <v>2573.1</v>
      </c>
      <c r="D199" s="168">
        <v>2311.4</v>
      </c>
      <c r="E199" s="168">
        <v>0</v>
      </c>
      <c r="F199" s="234"/>
      <c r="G199" s="235">
        <v>261.7</v>
      </c>
      <c r="H199" s="162">
        <f t="shared" si="66"/>
        <v>3560.1922124506445</v>
      </c>
      <c r="I199" s="117">
        <v>480.82</v>
      </c>
      <c r="J199" s="117">
        <v>105.7804</v>
      </c>
      <c r="K199" s="117">
        <v>27.1309498682783</v>
      </c>
      <c r="L199" s="117">
        <v>273.52407340000002</v>
      </c>
      <c r="M199" s="117">
        <v>92.993240912748206</v>
      </c>
      <c r="N199" s="117">
        <v>980.24866418102704</v>
      </c>
      <c r="O199" s="117">
        <v>94.7</v>
      </c>
      <c r="P199" s="117">
        <v>20.834</v>
      </c>
      <c r="Q199" s="117">
        <v>3.2556352296300002</v>
      </c>
      <c r="R199" s="117">
        <v>53.871988999999999</v>
      </c>
      <c r="S199" s="117">
        <v>18.0966648355075</v>
      </c>
      <c r="T199" s="117">
        <v>190.758289065138</v>
      </c>
      <c r="U199" s="117">
        <v>0</v>
      </c>
      <c r="V199" s="117">
        <v>0</v>
      </c>
      <c r="W199" s="117">
        <v>0</v>
      </c>
      <c r="X199" s="117">
        <v>0</v>
      </c>
      <c r="Y199" s="117">
        <v>0</v>
      </c>
      <c r="Z199" s="117">
        <v>385.17</v>
      </c>
      <c r="AA199" s="117">
        <v>0</v>
      </c>
      <c r="AB199" s="117">
        <v>0</v>
      </c>
      <c r="AC199" s="117">
        <v>0</v>
      </c>
      <c r="AD199" s="117">
        <v>0</v>
      </c>
      <c r="AE199" s="117">
        <v>0</v>
      </c>
      <c r="AF199" s="117">
        <v>0</v>
      </c>
      <c r="AG199" s="117">
        <v>0</v>
      </c>
      <c r="AH199" s="117">
        <v>0</v>
      </c>
      <c r="AI199" s="117">
        <v>0</v>
      </c>
      <c r="AJ199" s="117">
        <v>0</v>
      </c>
      <c r="AK199" s="117">
        <v>0</v>
      </c>
      <c r="AL199" s="117">
        <v>0</v>
      </c>
      <c r="AM199" s="117">
        <v>233.27</v>
      </c>
      <c r="AN199" s="117">
        <v>51.319400000000002</v>
      </c>
      <c r="AO199" s="117">
        <v>45.999111522261401</v>
      </c>
      <c r="AP199" s="117">
        <v>132.70030489999999</v>
      </c>
      <c r="AQ199" s="117">
        <v>48.557300849217199</v>
      </c>
      <c r="AR199" s="117">
        <v>511.84611727147899</v>
      </c>
      <c r="AS199" s="117">
        <v>0</v>
      </c>
      <c r="AT199" s="117">
        <v>0</v>
      </c>
      <c r="AU199" s="117">
        <v>0</v>
      </c>
      <c r="AV199" s="117">
        <v>0</v>
      </c>
      <c r="AW199" s="117">
        <v>0</v>
      </c>
      <c r="AX199" s="117">
        <v>100.88</v>
      </c>
      <c r="AY199" s="117">
        <v>653.92999999999995</v>
      </c>
      <c r="AZ199" s="117">
        <v>143.8646</v>
      </c>
      <c r="BA199" s="117">
        <v>58.7094042828382</v>
      </c>
      <c r="BB199" s="117">
        <v>372.0011591</v>
      </c>
      <c r="BC199" s="117">
        <v>128.75962617415499</v>
      </c>
      <c r="BD199" s="117">
        <f t="shared" si="67"/>
        <v>1391.2891419330001</v>
      </c>
      <c r="BE199" s="117">
        <v>0</v>
      </c>
      <c r="BF199" s="117">
        <v>0</v>
      </c>
      <c r="BG199" s="117">
        <v>0</v>
      </c>
      <c r="BH199" s="117">
        <v>0</v>
      </c>
      <c r="BI199" s="117">
        <v>0</v>
      </c>
      <c r="BJ199" s="117">
        <v>0</v>
      </c>
      <c r="BK199" s="117">
        <v>0</v>
      </c>
      <c r="BL199" s="117">
        <v>216.08</v>
      </c>
      <c r="BM199" s="117">
        <v>47.537599999999998</v>
      </c>
      <c r="BN199" s="117">
        <v>6.0456108249999998</v>
      </c>
      <c r="BO199" s="117">
        <v>122.9214296</v>
      </c>
      <c r="BP199" s="117">
        <v>41.146796162944199</v>
      </c>
      <c r="BQ199" s="117">
        <v>433.73143658794402</v>
      </c>
      <c r="BR199" s="117">
        <v>748.07113492064173</v>
      </c>
      <c r="BS199" s="117">
        <v>164.57564968253999</v>
      </c>
      <c r="BT199" s="117">
        <v>622.860761494641</v>
      </c>
      <c r="BU199" s="117">
        <v>388.17</v>
      </c>
      <c r="BV199" s="117">
        <v>425.55522652230201</v>
      </c>
      <c r="BW199" s="117">
        <v>246.22308689831499</v>
      </c>
      <c r="BX199" s="117">
        <v>2595.4558595184399</v>
      </c>
      <c r="BY199" s="117">
        <v>487.535921834627</v>
      </c>
      <c r="BZ199" s="117">
        <v>46.81</v>
      </c>
      <c r="CA199" s="117">
        <v>10.2982</v>
      </c>
      <c r="CB199" s="117">
        <v>29.7618283856802</v>
      </c>
      <c r="CC199" s="117">
        <v>0</v>
      </c>
      <c r="CD199" s="117">
        <v>26.6288047</v>
      </c>
      <c r="CE199" s="117">
        <v>11.8958126957101</v>
      </c>
      <c r="CF199" s="117">
        <v>125.39464578139</v>
      </c>
      <c r="CG199" s="117">
        <v>51.83</v>
      </c>
      <c r="CH199" s="117">
        <v>11.4026</v>
      </c>
      <c r="CI199" s="117">
        <v>72.693225940440001</v>
      </c>
      <c r="CJ199" s="117">
        <v>0</v>
      </c>
      <c r="CK199" s="117">
        <v>29.484532099999999</v>
      </c>
      <c r="CL199" s="117">
        <v>17.336659626218498</v>
      </c>
      <c r="CM199" s="117">
        <v>182.74701766665899</v>
      </c>
      <c r="CN199" s="117">
        <v>44.19</v>
      </c>
      <c r="CO199" s="117">
        <v>9.7218</v>
      </c>
      <c r="CP199" s="117">
        <v>20.4699735765508</v>
      </c>
      <c r="CQ199" s="117">
        <v>0</v>
      </c>
      <c r="CR199" s="117">
        <v>25.1383653</v>
      </c>
      <c r="CS199" s="117">
        <v>10.430705755651299</v>
      </c>
      <c r="CT199" s="117">
        <v>109.95084463220201</v>
      </c>
      <c r="CU199" s="117">
        <v>0</v>
      </c>
      <c r="CV199" s="117">
        <v>0</v>
      </c>
      <c r="CW199" s="117">
        <v>0</v>
      </c>
      <c r="CX199" s="117">
        <v>0</v>
      </c>
      <c r="CY199" s="117">
        <v>0</v>
      </c>
      <c r="CZ199" s="117">
        <v>0</v>
      </c>
      <c r="DA199" s="117">
        <v>0</v>
      </c>
      <c r="DB199" s="117">
        <v>0</v>
      </c>
      <c r="DC199" s="117">
        <v>0</v>
      </c>
      <c r="DD199" s="117">
        <v>0</v>
      </c>
      <c r="DE199" s="117">
        <v>0</v>
      </c>
      <c r="DF199" s="117">
        <v>0</v>
      </c>
      <c r="DG199" s="117">
        <v>0</v>
      </c>
      <c r="DH199" s="117">
        <v>0</v>
      </c>
      <c r="DI199" s="117">
        <v>23.68</v>
      </c>
      <c r="DJ199" s="117">
        <v>5.2096</v>
      </c>
      <c r="DK199" s="117">
        <v>20.495084467265801</v>
      </c>
      <c r="DL199" s="117">
        <v>0</v>
      </c>
      <c r="DM199" s="117">
        <v>13.4708416</v>
      </c>
      <c r="DN199" s="117">
        <v>6.58788768711013</v>
      </c>
      <c r="DO199" s="117">
        <v>69.443413754375896</v>
      </c>
      <c r="DP199" s="117">
        <v>0</v>
      </c>
      <c r="DQ199" s="117">
        <v>0</v>
      </c>
      <c r="DR199" s="117">
        <v>0</v>
      </c>
      <c r="DS199" s="117">
        <v>0</v>
      </c>
      <c r="DT199" s="117">
        <v>0</v>
      </c>
      <c r="DU199" s="117">
        <v>0</v>
      </c>
      <c r="DV199" s="117">
        <v>0</v>
      </c>
      <c r="DW199" s="117">
        <v>476.05</v>
      </c>
      <c r="DX199" s="117">
        <v>104.73099999999999</v>
      </c>
      <c r="DY199" s="117">
        <v>39.810847350983302</v>
      </c>
      <c r="DZ199" s="117">
        <v>0</v>
      </c>
      <c r="EA199" s="117">
        <v>270.8105635</v>
      </c>
      <c r="EB199" s="117">
        <v>93.427886681291497</v>
      </c>
      <c r="EC199" s="117">
        <v>984.83029753227402</v>
      </c>
      <c r="ED199" s="117">
        <v>510.33</v>
      </c>
      <c r="EE199" s="117">
        <v>112.2726</v>
      </c>
      <c r="EF199" s="117">
        <v>20.516102121125002</v>
      </c>
      <c r="EG199" s="117">
        <v>0</v>
      </c>
      <c r="EH199" s="117">
        <v>290.3114271</v>
      </c>
      <c r="EI199" s="117">
        <v>97.832811843666093</v>
      </c>
      <c r="EJ199" s="117">
        <v>1031.2629410647901</v>
      </c>
      <c r="EK199" s="117">
        <v>230.78</v>
      </c>
      <c r="EL199" s="117">
        <v>50.771599999999999</v>
      </c>
      <c r="EM199" s="117">
        <v>38.721129126774997</v>
      </c>
      <c r="EN199" s="117">
        <v>0</v>
      </c>
      <c r="EO199" s="117">
        <v>131.28381859999999</v>
      </c>
      <c r="EP199" s="117">
        <v>47.3276417672433</v>
      </c>
      <c r="EQ199" s="117">
        <v>498.88418949401802</v>
      </c>
      <c r="ER199" s="117">
        <v>333.1</v>
      </c>
      <c r="ES199" s="117">
        <v>73.281999999999996</v>
      </c>
      <c r="ET199" s="117">
        <v>7.6806864199999998</v>
      </c>
      <c r="EU199" s="117">
        <v>80.962686419999997</v>
      </c>
      <c r="EV199" s="117">
        <v>8.7605299999999993</v>
      </c>
      <c r="EW199" s="117">
        <v>0.91819114930000001</v>
      </c>
      <c r="EX199" s="117">
        <v>9.6787211492999994</v>
      </c>
      <c r="EY199" s="117">
        <v>301</v>
      </c>
      <c r="EZ199" s="117">
        <v>31.547809999999998</v>
      </c>
      <c r="FA199" s="117">
        <v>332.55</v>
      </c>
      <c r="FB199" s="117">
        <v>0</v>
      </c>
      <c r="FC199" s="117">
        <v>0</v>
      </c>
      <c r="FD199" s="117">
        <v>0</v>
      </c>
      <c r="FE199" s="171">
        <v>320.78722499999998</v>
      </c>
      <c r="FF199" s="194">
        <f t="shared" si="48"/>
        <v>10335.871491052036</v>
      </c>
      <c r="FG199" s="195">
        <f t="shared" si="50"/>
        <v>0</v>
      </c>
      <c r="FH199" s="196">
        <f t="shared" si="51"/>
        <v>1031.2629410647901</v>
      </c>
      <c r="FI199" s="202">
        <f t="shared" si="52"/>
        <v>12403.045789262442</v>
      </c>
      <c r="FJ199" s="203">
        <f t="shared" si="53"/>
        <v>0</v>
      </c>
      <c r="FK199" s="204">
        <f t="shared" si="54"/>
        <v>1237.5155292777481</v>
      </c>
      <c r="FL199" s="214">
        <v>0.05</v>
      </c>
      <c r="FM199" s="211">
        <f t="shared" si="55"/>
        <v>620.15228946312209</v>
      </c>
      <c r="FN199" s="212">
        <f t="shared" si="56"/>
        <v>0</v>
      </c>
      <c r="FO199" s="213">
        <f t="shared" si="57"/>
        <v>61.875776463887405</v>
      </c>
      <c r="FP199" s="219">
        <f t="shared" si="58"/>
        <v>13023.198078725563</v>
      </c>
      <c r="FQ199" s="220">
        <f t="shared" si="59"/>
        <v>0</v>
      </c>
      <c r="FR199" s="223">
        <f t="shared" si="60"/>
        <v>1299.3913057416355</v>
      </c>
      <c r="FS199" s="228">
        <f t="shared" si="61"/>
        <v>5.118462948588574</v>
      </c>
      <c r="FT199" s="229"/>
      <c r="FU199" s="244">
        <f t="shared" si="62"/>
        <v>4.5562965967058906</v>
      </c>
      <c r="FV199" s="245">
        <f t="shared" si="63"/>
        <v>13023.198078725562</v>
      </c>
      <c r="FW199" s="252">
        <v>4.1016000000000004</v>
      </c>
      <c r="FX199" s="257"/>
      <c r="FY199" s="261">
        <f t="shared" si="64"/>
        <v>1.2479186045905435</v>
      </c>
      <c r="FZ199" s="253"/>
      <c r="GA199" s="92"/>
      <c r="GB199" s="68" t="s">
        <v>1362</v>
      </c>
      <c r="GC199" s="85" t="s">
        <v>2362</v>
      </c>
      <c r="GD199" s="85" t="str">
        <f t="shared" si="65"/>
        <v>№2/309 від 20.02.2019</v>
      </c>
      <c r="GE199" s="85" t="s">
        <v>2553</v>
      </c>
      <c r="GF199" s="431">
        <v>4</v>
      </c>
      <c r="GG199" s="431">
        <v>2</v>
      </c>
    </row>
    <row r="200" spans="1:189" ht="15" hidden="1" customHeight="1" x14ac:dyDescent="0.25">
      <c r="A200" s="66" t="s">
        <v>282</v>
      </c>
      <c r="B200" s="155">
        <v>4</v>
      </c>
      <c r="C200" s="141">
        <f t="shared" si="49"/>
        <v>3631.7</v>
      </c>
      <c r="D200" s="168">
        <v>3340.7</v>
      </c>
      <c r="E200" s="168">
        <v>0</v>
      </c>
      <c r="F200" s="234"/>
      <c r="G200" s="235">
        <v>291</v>
      </c>
      <c r="H200" s="162">
        <f t="shared" si="66"/>
        <v>4859.6196866284581</v>
      </c>
      <c r="I200" s="117">
        <v>614.6</v>
      </c>
      <c r="J200" s="117">
        <v>135.21199999999999</v>
      </c>
      <c r="K200" s="117">
        <v>34.954109602725801</v>
      </c>
      <c r="L200" s="117">
        <v>349.62750199999999</v>
      </c>
      <c r="M200" s="117">
        <v>118.895794432082</v>
      </c>
      <c r="N200" s="117">
        <v>1253.2894060348101</v>
      </c>
      <c r="O200" s="117">
        <v>120.32</v>
      </c>
      <c r="P200" s="117">
        <v>26.470400000000001</v>
      </c>
      <c r="Q200" s="117">
        <v>4.1365235150400004</v>
      </c>
      <c r="R200" s="117">
        <v>68.446438400000005</v>
      </c>
      <c r="S200" s="117">
        <v>22.992522062315299</v>
      </c>
      <c r="T200" s="117">
        <v>242.365883977355</v>
      </c>
      <c r="U200" s="117">
        <v>0</v>
      </c>
      <c r="V200" s="117">
        <v>0</v>
      </c>
      <c r="W200" s="117">
        <v>0</v>
      </c>
      <c r="X200" s="117">
        <v>0</v>
      </c>
      <c r="Y200" s="117">
        <v>0</v>
      </c>
      <c r="Z200" s="117">
        <v>474.62</v>
      </c>
      <c r="AA200" s="117">
        <v>0</v>
      </c>
      <c r="AB200" s="117">
        <v>0</v>
      </c>
      <c r="AC200" s="117">
        <v>0</v>
      </c>
      <c r="AD200" s="117">
        <v>0</v>
      </c>
      <c r="AE200" s="117">
        <v>0</v>
      </c>
      <c r="AF200" s="117">
        <v>0</v>
      </c>
      <c r="AG200" s="117">
        <v>0</v>
      </c>
      <c r="AH200" s="117">
        <v>0</v>
      </c>
      <c r="AI200" s="117">
        <v>0</v>
      </c>
      <c r="AJ200" s="117">
        <v>0</v>
      </c>
      <c r="AK200" s="117">
        <v>0</v>
      </c>
      <c r="AL200" s="117">
        <v>0</v>
      </c>
      <c r="AM200" s="117">
        <v>352.32</v>
      </c>
      <c r="AN200" s="117">
        <v>77.510400000000004</v>
      </c>
      <c r="AO200" s="117">
        <v>59.659864811314797</v>
      </c>
      <c r="AP200" s="117">
        <v>200.42427839999999</v>
      </c>
      <c r="AQ200" s="117">
        <v>72.309943273977893</v>
      </c>
      <c r="AR200" s="117">
        <v>762.22448648529303</v>
      </c>
      <c r="AS200" s="117">
        <v>0</v>
      </c>
      <c r="AT200" s="117">
        <v>0</v>
      </c>
      <c r="AU200" s="117">
        <v>0</v>
      </c>
      <c r="AV200" s="117">
        <v>0</v>
      </c>
      <c r="AW200" s="117">
        <v>0</v>
      </c>
      <c r="AX200" s="117">
        <v>163.44</v>
      </c>
      <c r="AY200" s="117">
        <v>922.97</v>
      </c>
      <c r="AZ200" s="117">
        <v>203.05340000000001</v>
      </c>
      <c r="BA200" s="117">
        <v>84.509981091088903</v>
      </c>
      <c r="BB200" s="117">
        <v>525.04994390000002</v>
      </c>
      <c r="BC200" s="117">
        <v>181.906488292316</v>
      </c>
      <c r="BD200" s="117">
        <f t="shared" si="67"/>
        <v>1963.679910131</v>
      </c>
      <c r="BE200" s="117">
        <v>0</v>
      </c>
      <c r="BF200" s="117">
        <v>0</v>
      </c>
      <c r="BG200" s="117">
        <v>0</v>
      </c>
      <c r="BH200" s="117">
        <v>0</v>
      </c>
      <c r="BI200" s="117">
        <v>0</v>
      </c>
      <c r="BJ200" s="117">
        <v>0</v>
      </c>
      <c r="BK200" s="117">
        <v>0</v>
      </c>
      <c r="BL200" s="117">
        <v>275.98</v>
      </c>
      <c r="BM200" s="117">
        <v>60.715600000000002</v>
      </c>
      <c r="BN200" s="117">
        <v>7.6759524475000003</v>
      </c>
      <c r="BO200" s="117">
        <v>156.9967426</v>
      </c>
      <c r="BP200" s="117">
        <v>52.5484110039285</v>
      </c>
      <c r="BQ200" s="117">
        <v>553.91670605142804</v>
      </c>
      <c r="BR200" s="117">
        <v>938.78052222222163</v>
      </c>
      <c r="BS200" s="117">
        <v>206.53171488888901</v>
      </c>
      <c r="BT200" s="117">
        <v>811.73961714916504</v>
      </c>
      <c r="BU200" s="117">
        <v>547.83000000000004</v>
      </c>
      <c r="BV200" s="117">
        <v>534.04407567655505</v>
      </c>
      <c r="BW200" s="117">
        <v>318.50982671667902</v>
      </c>
      <c r="BX200" s="117">
        <v>3357.43575665351</v>
      </c>
      <c r="BY200" s="117">
        <v>692.53082540687103</v>
      </c>
      <c r="BZ200" s="117">
        <v>59.88</v>
      </c>
      <c r="CA200" s="117">
        <v>13.1736</v>
      </c>
      <c r="CB200" s="117">
        <v>37.586026977408899</v>
      </c>
      <c r="CC200" s="117">
        <v>0</v>
      </c>
      <c r="CD200" s="117">
        <v>34.063935600000001</v>
      </c>
      <c r="CE200" s="117">
        <v>15.1663803937382</v>
      </c>
      <c r="CF200" s="117">
        <v>159.869942971147</v>
      </c>
      <c r="CG200" s="117">
        <v>65.86</v>
      </c>
      <c r="CH200" s="117">
        <v>14.4892</v>
      </c>
      <c r="CI200" s="117">
        <v>92.361344323875002</v>
      </c>
      <c r="CJ200" s="117">
        <v>0</v>
      </c>
      <c r="CK200" s="117">
        <v>37.465778200000003</v>
      </c>
      <c r="CL200" s="117">
        <v>22.028580363727301</v>
      </c>
      <c r="CM200" s="117">
        <v>232.204902887602</v>
      </c>
      <c r="CN200" s="117">
        <v>71.97</v>
      </c>
      <c r="CO200" s="117">
        <v>15.833399999999999</v>
      </c>
      <c r="CP200" s="117">
        <v>50.221811821818299</v>
      </c>
      <c r="CQ200" s="117">
        <v>0</v>
      </c>
      <c r="CR200" s="117">
        <v>40.941573900000002</v>
      </c>
      <c r="CS200" s="117">
        <v>18.757508811503701</v>
      </c>
      <c r="CT200" s="117">
        <v>197.724294533322</v>
      </c>
      <c r="CU200" s="117">
        <v>0</v>
      </c>
      <c r="CV200" s="117">
        <v>0</v>
      </c>
      <c r="CW200" s="117">
        <v>0</v>
      </c>
      <c r="CX200" s="117">
        <v>0</v>
      </c>
      <c r="CY200" s="117">
        <v>0</v>
      </c>
      <c r="CZ200" s="117">
        <v>0</v>
      </c>
      <c r="DA200" s="117">
        <v>0</v>
      </c>
      <c r="DB200" s="117">
        <v>0</v>
      </c>
      <c r="DC200" s="117">
        <v>0</v>
      </c>
      <c r="DD200" s="117">
        <v>0</v>
      </c>
      <c r="DE200" s="117">
        <v>0</v>
      </c>
      <c r="DF200" s="117">
        <v>0</v>
      </c>
      <c r="DG200" s="117">
        <v>0</v>
      </c>
      <c r="DH200" s="117">
        <v>0</v>
      </c>
      <c r="DI200" s="117">
        <v>34.97</v>
      </c>
      <c r="DJ200" s="117">
        <v>7.6933999999999996</v>
      </c>
      <c r="DK200" s="117">
        <v>30.429055307465902</v>
      </c>
      <c r="DL200" s="117">
        <v>0</v>
      </c>
      <c r="DM200" s="117">
        <v>19.8933839</v>
      </c>
      <c r="DN200" s="117">
        <v>9.7458458073345007</v>
      </c>
      <c r="DO200" s="117">
        <v>102.73168501479999</v>
      </c>
      <c r="DP200" s="117">
        <v>0</v>
      </c>
      <c r="DQ200" s="117">
        <v>0</v>
      </c>
      <c r="DR200" s="117">
        <v>0</v>
      </c>
      <c r="DS200" s="117">
        <v>0</v>
      </c>
      <c r="DT200" s="117">
        <v>0</v>
      </c>
      <c r="DU200" s="117">
        <v>0</v>
      </c>
      <c r="DV200" s="117">
        <v>0</v>
      </c>
      <c r="DW200" s="117">
        <v>895.37</v>
      </c>
      <c r="DX200" s="117">
        <v>196.98140000000001</v>
      </c>
      <c r="DY200" s="117">
        <v>86.237480173533299</v>
      </c>
      <c r="DZ200" s="117">
        <v>0</v>
      </c>
      <c r="EA200" s="117">
        <v>509.34913189999997</v>
      </c>
      <c r="EB200" s="117">
        <v>176.91278304542701</v>
      </c>
      <c r="EC200" s="117">
        <v>1864.8507951189599</v>
      </c>
      <c r="ED200" s="117">
        <v>738.42</v>
      </c>
      <c r="EE200" s="117">
        <v>162.45240000000001</v>
      </c>
      <c r="EF200" s="117">
        <v>31.050222089483398</v>
      </c>
      <c r="EG200" s="117">
        <v>0</v>
      </c>
      <c r="EH200" s="117">
        <v>420.06498540000001</v>
      </c>
      <c r="EI200" s="117">
        <v>141.70182114097199</v>
      </c>
      <c r="EJ200" s="117">
        <v>1493.68942863045</v>
      </c>
      <c r="EK200" s="117">
        <v>313.91000000000003</v>
      </c>
      <c r="EL200" s="117">
        <v>69.060199999999995</v>
      </c>
      <c r="EM200" s="117">
        <v>51.219536802649998</v>
      </c>
      <c r="EN200" s="117">
        <v>0</v>
      </c>
      <c r="EO200" s="117">
        <v>178.57398169999999</v>
      </c>
      <c r="EP200" s="117">
        <v>64.223765336262701</v>
      </c>
      <c r="EQ200" s="117">
        <v>676.98748383891302</v>
      </c>
      <c r="ER200" s="117">
        <v>927.6</v>
      </c>
      <c r="ES200" s="117">
        <v>204.072</v>
      </c>
      <c r="ET200" s="117">
        <v>21.388786320000001</v>
      </c>
      <c r="EU200" s="117">
        <v>225.46078632000001</v>
      </c>
      <c r="EV200" s="117">
        <v>24.395879999999998</v>
      </c>
      <c r="EW200" s="117">
        <v>2.5569321827999998</v>
      </c>
      <c r="EX200" s="117">
        <v>26.952812182799999</v>
      </c>
      <c r="EY200" s="117">
        <v>256.2</v>
      </c>
      <c r="EZ200" s="117">
        <v>26.852322000000001</v>
      </c>
      <c r="FA200" s="117">
        <v>283.05</v>
      </c>
      <c r="FB200" s="117">
        <v>0</v>
      </c>
      <c r="FC200" s="117">
        <v>0</v>
      </c>
      <c r="FD200" s="117">
        <v>0</v>
      </c>
      <c r="FE200" s="171">
        <v>445.92107083333332</v>
      </c>
      <c r="FF200" s="194">
        <f t="shared" si="48"/>
        <v>14480.415351664726</v>
      </c>
      <c r="FG200" s="195">
        <f t="shared" si="50"/>
        <v>0</v>
      </c>
      <c r="FH200" s="196">
        <f t="shared" si="51"/>
        <v>1493.68942863045</v>
      </c>
      <c r="FI200" s="202">
        <f t="shared" si="52"/>
        <v>17376.498421997669</v>
      </c>
      <c r="FJ200" s="203">
        <f t="shared" si="53"/>
        <v>0</v>
      </c>
      <c r="FK200" s="204">
        <f t="shared" si="54"/>
        <v>1792.4273143565399</v>
      </c>
      <c r="FL200" s="214">
        <v>0.05</v>
      </c>
      <c r="FM200" s="211">
        <f t="shared" si="55"/>
        <v>868.82492109988345</v>
      </c>
      <c r="FN200" s="212">
        <f t="shared" si="56"/>
        <v>0</v>
      </c>
      <c r="FO200" s="213">
        <f t="shared" si="57"/>
        <v>89.621365717827004</v>
      </c>
      <c r="FP200" s="219">
        <f t="shared" si="58"/>
        <v>18245.323343097552</v>
      </c>
      <c r="FQ200" s="220">
        <f t="shared" si="59"/>
        <v>0</v>
      </c>
      <c r="FR200" s="223">
        <f t="shared" si="60"/>
        <v>1882.048680074367</v>
      </c>
      <c r="FS200" s="228">
        <f t="shared" si="61"/>
        <v>5.0690486230338543</v>
      </c>
      <c r="FT200" s="229"/>
      <c r="FU200" s="244">
        <f t="shared" si="62"/>
        <v>4.5056790657331787</v>
      </c>
      <c r="FV200" s="245">
        <f t="shared" si="63"/>
        <v>18245.323343097552</v>
      </c>
      <c r="FW200" s="252">
        <v>4.008</v>
      </c>
      <c r="FX200" s="257"/>
      <c r="FY200" s="261">
        <f t="shared" si="64"/>
        <v>1.2647326903777081</v>
      </c>
      <c r="FZ200" s="253"/>
      <c r="GA200" s="92"/>
      <c r="GB200" s="68" t="s">
        <v>1364</v>
      </c>
      <c r="GC200" s="85" t="s">
        <v>2362</v>
      </c>
      <c r="GD200" s="85" t="str">
        <f t="shared" si="65"/>
        <v>№2/311 від 20.02.2019</v>
      </c>
      <c r="GE200" s="85" t="s">
        <v>2554</v>
      </c>
      <c r="GF200" s="431">
        <v>5</v>
      </c>
      <c r="GG200" s="431">
        <v>2</v>
      </c>
    </row>
    <row r="201" spans="1:189" ht="15" hidden="1" customHeight="1" x14ac:dyDescent="0.25">
      <c r="A201" s="66" t="s">
        <v>283</v>
      </c>
      <c r="B201" s="155">
        <v>4</v>
      </c>
      <c r="C201" s="141">
        <f t="shared" si="49"/>
        <v>1504.4</v>
      </c>
      <c r="D201" s="168">
        <v>1504.4</v>
      </c>
      <c r="E201" s="168">
        <v>0</v>
      </c>
      <c r="F201" s="234"/>
      <c r="G201" s="235">
        <v>0</v>
      </c>
      <c r="H201" s="162">
        <f t="shared" si="66"/>
        <v>1961.7714627677951</v>
      </c>
      <c r="I201" s="117">
        <v>271.56</v>
      </c>
      <c r="J201" s="117">
        <v>59.743200000000002</v>
      </c>
      <c r="K201" s="117">
        <v>14.872536911953301</v>
      </c>
      <c r="L201" s="117">
        <v>154.48233719999999</v>
      </c>
      <c r="M201" s="117">
        <v>52.473972747673798</v>
      </c>
      <c r="N201" s="117">
        <v>553.13204685962705</v>
      </c>
      <c r="O201" s="117">
        <v>56.88</v>
      </c>
      <c r="P201" s="117">
        <v>12.5136</v>
      </c>
      <c r="Q201" s="117">
        <v>1.9554928060500001</v>
      </c>
      <c r="R201" s="117">
        <v>32.357325600000003</v>
      </c>
      <c r="S201" s="117">
        <v>10.8694697131381</v>
      </c>
      <c r="T201" s="117">
        <v>114.57588811918799</v>
      </c>
      <c r="U201" s="117">
        <v>0</v>
      </c>
      <c r="V201" s="117">
        <v>0</v>
      </c>
      <c r="W201" s="117">
        <v>0</v>
      </c>
      <c r="X201" s="117">
        <v>0</v>
      </c>
      <c r="Y201" s="117">
        <v>0</v>
      </c>
      <c r="Z201" s="117">
        <v>204.97</v>
      </c>
      <c r="AA201" s="117">
        <v>0</v>
      </c>
      <c r="AB201" s="117">
        <v>0</v>
      </c>
      <c r="AC201" s="117">
        <v>0</v>
      </c>
      <c r="AD201" s="117">
        <v>0</v>
      </c>
      <c r="AE201" s="117">
        <v>0</v>
      </c>
      <c r="AF201" s="117">
        <v>0</v>
      </c>
      <c r="AG201" s="117">
        <v>0</v>
      </c>
      <c r="AH201" s="117">
        <v>0</v>
      </c>
      <c r="AI201" s="117">
        <v>0</v>
      </c>
      <c r="AJ201" s="117">
        <v>0</v>
      </c>
      <c r="AK201" s="117">
        <v>0</v>
      </c>
      <c r="AL201" s="117">
        <v>0</v>
      </c>
      <c r="AM201" s="117">
        <v>89.92</v>
      </c>
      <c r="AN201" s="117">
        <v>19.782399999999999</v>
      </c>
      <c r="AO201" s="117">
        <v>29.192219468647401</v>
      </c>
      <c r="AP201" s="117">
        <v>51.152790400000001</v>
      </c>
      <c r="AQ201" s="117">
        <v>19.9188690283329</v>
      </c>
      <c r="AR201" s="117">
        <v>209.96627889697999</v>
      </c>
      <c r="AS201" s="117">
        <v>0</v>
      </c>
      <c r="AT201" s="117">
        <v>0</v>
      </c>
      <c r="AU201" s="117">
        <v>0</v>
      </c>
      <c r="AV201" s="117">
        <v>0</v>
      </c>
      <c r="AW201" s="117">
        <v>0</v>
      </c>
      <c r="AX201" s="117">
        <v>65.69</v>
      </c>
      <c r="AY201" s="117">
        <v>382.33</v>
      </c>
      <c r="AZ201" s="117">
        <v>84.1126</v>
      </c>
      <c r="BA201" s="117">
        <v>37.540844375277103</v>
      </c>
      <c r="BB201" s="117">
        <v>217.4960671</v>
      </c>
      <c r="BC201" s="117">
        <v>75.618267597723801</v>
      </c>
      <c r="BD201" s="117">
        <f t="shared" si="67"/>
        <v>813.43724889200007</v>
      </c>
      <c r="BE201" s="117">
        <v>0</v>
      </c>
      <c r="BF201" s="117">
        <v>0</v>
      </c>
      <c r="BG201" s="117">
        <v>0</v>
      </c>
      <c r="BH201" s="117">
        <v>0</v>
      </c>
      <c r="BI201" s="117">
        <v>0</v>
      </c>
      <c r="BJ201" s="117">
        <v>0</v>
      </c>
      <c r="BK201" s="117">
        <v>0</v>
      </c>
      <c r="BL201" s="117">
        <v>112.28</v>
      </c>
      <c r="BM201" s="117">
        <v>24.701599999999999</v>
      </c>
      <c r="BN201" s="117">
        <v>3.1079485891666598</v>
      </c>
      <c r="BO201" s="117">
        <v>63.8727236</v>
      </c>
      <c r="BP201" s="117">
        <v>21.377285748146601</v>
      </c>
      <c r="BQ201" s="117">
        <v>225.339557937314</v>
      </c>
      <c r="BR201" s="117">
        <v>413.07024126983902</v>
      </c>
      <c r="BS201" s="117">
        <v>90.875453079364902</v>
      </c>
      <c r="BT201" s="117">
        <v>408.45462922071403</v>
      </c>
      <c r="BU201" s="117">
        <v>226.92</v>
      </c>
      <c r="BV201" s="117">
        <v>234.983268151174</v>
      </c>
      <c r="BW201" s="117">
        <v>144.04075944828799</v>
      </c>
      <c r="BX201" s="117">
        <v>1518.3443511693799</v>
      </c>
      <c r="BY201" s="117">
        <v>287.30127893962401</v>
      </c>
      <c r="BZ201" s="117">
        <v>27.07</v>
      </c>
      <c r="CA201" s="117">
        <v>5.9554</v>
      </c>
      <c r="CB201" s="117">
        <v>18.048003908377499</v>
      </c>
      <c r="CC201" s="117">
        <v>0</v>
      </c>
      <c r="CD201" s="117">
        <v>15.3993109</v>
      </c>
      <c r="CE201" s="117">
        <v>6.96700523906605</v>
      </c>
      <c r="CF201" s="117">
        <v>73.439720047443501</v>
      </c>
      <c r="CG201" s="117">
        <v>31.13</v>
      </c>
      <c r="CH201" s="117">
        <v>6.8486000000000002</v>
      </c>
      <c r="CI201" s="117">
        <v>43.663165620210002</v>
      </c>
      <c r="CJ201" s="117">
        <v>0</v>
      </c>
      <c r="CK201" s="117">
        <v>17.7089231</v>
      </c>
      <c r="CL201" s="117">
        <v>10.4129456847652</v>
      </c>
      <c r="CM201" s="117">
        <v>109.76363440497499</v>
      </c>
      <c r="CN201" s="117">
        <v>28.97</v>
      </c>
      <c r="CO201" s="117">
        <v>6.3734000000000002</v>
      </c>
      <c r="CP201" s="117">
        <v>20.446227036677499</v>
      </c>
      <c r="CQ201" s="117">
        <v>0</v>
      </c>
      <c r="CR201" s="117">
        <v>16.480163900000001</v>
      </c>
      <c r="CS201" s="117">
        <v>7.5745967880731699</v>
      </c>
      <c r="CT201" s="117">
        <v>79.844387724750703</v>
      </c>
      <c r="CU201" s="117">
        <v>0</v>
      </c>
      <c r="CV201" s="117">
        <v>0</v>
      </c>
      <c r="CW201" s="117">
        <v>0</v>
      </c>
      <c r="CX201" s="117">
        <v>0</v>
      </c>
      <c r="CY201" s="117">
        <v>0</v>
      </c>
      <c r="CZ201" s="117">
        <v>0</v>
      </c>
      <c r="DA201" s="117">
        <v>0</v>
      </c>
      <c r="DB201" s="117">
        <v>0</v>
      </c>
      <c r="DC201" s="117">
        <v>0</v>
      </c>
      <c r="DD201" s="117">
        <v>0</v>
      </c>
      <c r="DE201" s="117">
        <v>0</v>
      </c>
      <c r="DF201" s="117">
        <v>0</v>
      </c>
      <c r="DG201" s="117">
        <v>0</v>
      </c>
      <c r="DH201" s="117">
        <v>0</v>
      </c>
      <c r="DI201" s="117">
        <v>8.31</v>
      </c>
      <c r="DJ201" s="117">
        <v>1.8282</v>
      </c>
      <c r="DK201" s="117">
        <v>7.0871670158646598</v>
      </c>
      <c r="DL201" s="117">
        <v>0</v>
      </c>
      <c r="DM201" s="117">
        <v>4.7273097000000002</v>
      </c>
      <c r="DN201" s="117">
        <v>2.3008600465897802</v>
      </c>
      <c r="DO201" s="117">
        <v>24.253536762454399</v>
      </c>
      <c r="DP201" s="117">
        <v>0</v>
      </c>
      <c r="DQ201" s="117">
        <v>0</v>
      </c>
      <c r="DR201" s="117">
        <v>0</v>
      </c>
      <c r="DS201" s="117">
        <v>0</v>
      </c>
      <c r="DT201" s="117">
        <v>0</v>
      </c>
      <c r="DU201" s="117">
        <v>0</v>
      </c>
      <c r="DV201" s="117">
        <v>0</v>
      </c>
      <c r="DW201" s="117">
        <v>760.07</v>
      </c>
      <c r="DX201" s="117">
        <v>167.21539999999999</v>
      </c>
      <c r="DY201" s="117">
        <v>67.568259103983294</v>
      </c>
      <c r="DZ201" s="117">
        <v>0</v>
      </c>
      <c r="EA201" s="117">
        <v>432.38102090000001</v>
      </c>
      <c r="EB201" s="117">
        <v>149.58846681121699</v>
      </c>
      <c r="EC201" s="117">
        <v>1576.8231468152001</v>
      </c>
      <c r="ED201" s="117">
        <v>250.15</v>
      </c>
      <c r="EE201" s="117">
        <v>55.033000000000001</v>
      </c>
      <c r="EF201" s="117">
        <v>10.4934650611</v>
      </c>
      <c r="EG201" s="117">
        <v>0</v>
      </c>
      <c r="EH201" s="117">
        <v>142.3028305</v>
      </c>
      <c r="EI201" s="117">
        <v>48.000809967758897</v>
      </c>
      <c r="EJ201" s="117">
        <v>505.98010552885899</v>
      </c>
      <c r="EK201" s="117">
        <v>223.87</v>
      </c>
      <c r="EL201" s="117">
        <v>49.251399999999997</v>
      </c>
      <c r="EM201" s="117">
        <v>28.587894110874998</v>
      </c>
      <c r="EN201" s="117">
        <v>0</v>
      </c>
      <c r="EO201" s="117">
        <v>127.3529269</v>
      </c>
      <c r="EP201" s="117">
        <v>44.970011384149799</v>
      </c>
      <c r="EQ201" s="117">
        <v>474.03223239502501</v>
      </c>
      <c r="ER201" s="117">
        <v>297</v>
      </c>
      <c r="ES201" s="117">
        <v>65.34</v>
      </c>
      <c r="ET201" s="117">
        <v>6.8482854</v>
      </c>
      <c r="EU201" s="117">
        <v>72.188285399999998</v>
      </c>
      <c r="EV201" s="117">
        <v>7.8110999999999997</v>
      </c>
      <c r="EW201" s="117">
        <v>0.81868139100000004</v>
      </c>
      <c r="EX201" s="117">
        <v>8.6297813909999999</v>
      </c>
      <c r="EY201" s="117">
        <v>246.4</v>
      </c>
      <c r="EZ201" s="117">
        <v>25.825184</v>
      </c>
      <c r="FA201" s="117">
        <v>272.23</v>
      </c>
      <c r="FB201" s="117">
        <v>0</v>
      </c>
      <c r="FC201" s="117">
        <v>0</v>
      </c>
      <c r="FD201" s="117">
        <v>0</v>
      </c>
      <c r="FE201" s="171">
        <v>388.62394999999998</v>
      </c>
      <c r="FF201" s="194">
        <f t="shared" si="48"/>
        <v>7291.2641523441971</v>
      </c>
      <c r="FG201" s="195">
        <f t="shared" si="50"/>
        <v>0</v>
      </c>
      <c r="FH201" s="196">
        <f t="shared" si="51"/>
        <v>505.98010552885899</v>
      </c>
      <c r="FI201" s="202">
        <f t="shared" si="52"/>
        <v>8749.5169828130365</v>
      </c>
      <c r="FJ201" s="203">
        <f t="shared" si="53"/>
        <v>0</v>
      </c>
      <c r="FK201" s="204">
        <f t="shared" si="54"/>
        <v>607.1761266346308</v>
      </c>
      <c r="FL201" s="214">
        <v>0.05</v>
      </c>
      <c r="FM201" s="211">
        <f t="shared" si="55"/>
        <v>437.47584914065186</v>
      </c>
      <c r="FN201" s="212">
        <f t="shared" si="56"/>
        <v>0</v>
      </c>
      <c r="FO201" s="213">
        <f t="shared" si="57"/>
        <v>30.358806331731543</v>
      </c>
      <c r="FP201" s="219">
        <f t="shared" si="58"/>
        <v>9186.9928319536884</v>
      </c>
      <c r="FQ201" s="220">
        <f t="shared" si="59"/>
        <v>0</v>
      </c>
      <c r="FR201" s="223">
        <f t="shared" si="60"/>
        <v>637.53493296636236</v>
      </c>
      <c r="FS201" s="228">
        <f t="shared" si="61"/>
        <v>6.1067487582781759</v>
      </c>
      <c r="FT201" s="229"/>
      <c r="FU201" s="244">
        <f t="shared" si="62"/>
        <v>5.6829685582207699</v>
      </c>
      <c r="FV201" s="245">
        <f t="shared" si="63"/>
        <v>9186.9928319536884</v>
      </c>
      <c r="FW201" s="252">
        <v>4.4856999999999996</v>
      </c>
      <c r="FX201" s="257"/>
      <c r="FY201" s="261">
        <f t="shared" si="64"/>
        <v>1.3613814473277697</v>
      </c>
      <c r="FZ201" s="253"/>
      <c r="GA201" s="92"/>
      <c r="GB201" s="68" t="s">
        <v>1366</v>
      </c>
      <c r="GC201" s="85" t="s">
        <v>2362</v>
      </c>
      <c r="GD201" s="85" t="str">
        <f t="shared" si="65"/>
        <v>№2/313 від 20.02.2019</v>
      </c>
      <c r="GE201" s="85" t="s">
        <v>2555</v>
      </c>
      <c r="GF201" s="431">
        <v>2</v>
      </c>
      <c r="GG201" s="431">
        <v>2</v>
      </c>
    </row>
    <row r="202" spans="1:189" ht="15" hidden="1" customHeight="1" x14ac:dyDescent="0.25">
      <c r="A202" s="66" t="s">
        <v>284</v>
      </c>
      <c r="B202" s="155">
        <v>4</v>
      </c>
      <c r="C202" s="141">
        <f t="shared" si="49"/>
        <v>2594.3000000000002</v>
      </c>
      <c r="D202" s="168">
        <v>2273.5</v>
      </c>
      <c r="E202" s="168">
        <v>0</v>
      </c>
      <c r="F202" s="234"/>
      <c r="G202" s="235">
        <v>320.8</v>
      </c>
      <c r="H202" s="162">
        <f t="shared" si="66"/>
        <v>3549.2681344149441</v>
      </c>
      <c r="I202" s="117">
        <v>477.52</v>
      </c>
      <c r="J202" s="117">
        <v>105.0544</v>
      </c>
      <c r="K202" s="117">
        <v>26.997749347405001</v>
      </c>
      <c r="L202" s="117">
        <v>271.64680240000001</v>
      </c>
      <c r="M202" s="117">
        <v>92.360558332645496</v>
      </c>
      <c r="N202" s="117">
        <v>973.57951008005102</v>
      </c>
      <c r="O202" s="117">
        <v>82.4</v>
      </c>
      <c r="P202" s="117">
        <v>18.128</v>
      </c>
      <c r="Q202" s="117">
        <v>2.8328249834324999</v>
      </c>
      <c r="R202" s="117">
        <v>46.874887999999999</v>
      </c>
      <c r="S202" s="117">
        <v>15.746205077793601</v>
      </c>
      <c r="T202" s="117">
        <v>165.981918061226</v>
      </c>
      <c r="U202" s="117">
        <v>0</v>
      </c>
      <c r="V202" s="117">
        <v>0</v>
      </c>
      <c r="W202" s="117">
        <v>0</v>
      </c>
      <c r="X202" s="117">
        <v>0</v>
      </c>
      <c r="Y202" s="117">
        <v>0</v>
      </c>
      <c r="Z202" s="117">
        <v>339.06</v>
      </c>
      <c r="AA202" s="117">
        <v>0</v>
      </c>
      <c r="AB202" s="117">
        <v>0</v>
      </c>
      <c r="AC202" s="117">
        <v>0</v>
      </c>
      <c r="AD202" s="117">
        <v>0</v>
      </c>
      <c r="AE202" s="117">
        <v>0</v>
      </c>
      <c r="AF202" s="117">
        <v>0</v>
      </c>
      <c r="AG202" s="117">
        <v>0</v>
      </c>
      <c r="AH202" s="117">
        <v>0</v>
      </c>
      <c r="AI202" s="117">
        <v>0</v>
      </c>
      <c r="AJ202" s="117">
        <v>0</v>
      </c>
      <c r="AK202" s="117">
        <v>0</v>
      </c>
      <c r="AL202" s="117">
        <v>0</v>
      </c>
      <c r="AM202" s="117">
        <v>224.07</v>
      </c>
      <c r="AN202" s="117">
        <v>49.295400000000001</v>
      </c>
      <c r="AO202" s="117">
        <v>48.869304069784199</v>
      </c>
      <c r="AP202" s="117">
        <v>127.46670090000001</v>
      </c>
      <c r="AQ202" s="117">
        <v>47.133204254883097</v>
      </c>
      <c r="AR202" s="117">
        <v>496.83460922466702</v>
      </c>
      <c r="AS202" s="117">
        <v>0</v>
      </c>
      <c r="AT202" s="117">
        <v>0</v>
      </c>
      <c r="AU202" s="117">
        <v>0</v>
      </c>
      <c r="AV202" s="117">
        <v>0</v>
      </c>
      <c r="AW202" s="117">
        <v>0</v>
      </c>
      <c r="AX202" s="117">
        <v>171.06</v>
      </c>
      <c r="AY202" s="117">
        <v>659.32</v>
      </c>
      <c r="AZ202" s="117">
        <v>145.0504</v>
      </c>
      <c r="BA202" s="117">
        <v>57.996400871384203</v>
      </c>
      <c r="BB202" s="117">
        <v>375.06736840000002</v>
      </c>
      <c r="BC202" s="117">
        <v>129.69547528133299</v>
      </c>
      <c r="BD202" s="117">
        <f t="shared" si="67"/>
        <v>1402.7520970490002</v>
      </c>
      <c r="BE202" s="117">
        <v>0</v>
      </c>
      <c r="BF202" s="117">
        <v>0</v>
      </c>
      <c r="BG202" s="117">
        <v>0</v>
      </c>
      <c r="BH202" s="117">
        <v>0</v>
      </c>
      <c r="BI202" s="117">
        <v>0</v>
      </c>
      <c r="BJ202" s="117">
        <v>0</v>
      </c>
      <c r="BK202" s="117">
        <v>0</v>
      </c>
      <c r="BL202" s="117">
        <v>210.31</v>
      </c>
      <c r="BM202" s="117">
        <v>46.2682</v>
      </c>
      <c r="BN202" s="117">
        <v>5.79963485416667</v>
      </c>
      <c r="BO202" s="117">
        <v>119.6390497</v>
      </c>
      <c r="BP202" s="117">
        <v>40.039189670122198</v>
      </c>
      <c r="BQ202" s="117">
        <v>422.05607422428898</v>
      </c>
      <c r="BR202" s="117">
        <v>765.55101190475943</v>
      </c>
      <c r="BS202" s="117">
        <v>168.421222619048</v>
      </c>
      <c r="BT202" s="117">
        <v>1018.77057311649</v>
      </c>
      <c r="BU202" s="117">
        <v>391.8</v>
      </c>
      <c r="BV202" s="117">
        <v>435.49900414226198</v>
      </c>
      <c r="BW202" s="117">
        <v>291.37618229293003</v>
      </c>
      <c r="BX202" s="117">
        <v>3071.4179940754898</v>
      </c>
      <c r="BY202" s="117">
        <v>487.61330469272798</v>
      </c>
      <c r="BZ202" s="117">
        <v>46.72</v>
      </c>
      <c r="CA202" s="117">
        <v>10.2784</v>
      </c>
      <c r="CB202" s="117">
        <v>29.7087062196617</v>
      </c>
      <c r="CC202" s="117">
        <v>0</v>
      </c>
      <c r="CD202" s="117">
        <v>26.577606400000001</v>
      </c>
      <c r="CE202" s="117">
        <v>11.873370729666799</v>
      </c>
      <c r="CF202" s="117">
        <v>125.158083349328</v>
      </c>
      <c r="CG202" s="117">
        <v>45.1</v>
      </c>
      <c r="CH202" s="117">
        <v>9.9220000000000006</v>
      </c>
      <c r="CI202" s="117">
        <v>63.252567243735001</v>
      </c>
      <c r="CJ202" s="117">
        <v>0</v>
      </c>
      <c r="CK202" s="117">
        <v>25.656037000000001</v>
      </c>
      <c r="CL202" s="117">
        <v>15.0853666307859</v>
      </c>
      <c r="CM202" s="117">
        <v>159.015970874521</v>
      </c>
      <c r="CN202" s="117">
        <v>55.78</v>
      </c>
      <c r="CO202" s="117">
        <v>12.271599999999999</v>
      </c>
      <c r="CP202" s="117">
        <v>24.454436346472502</v>
      </c>
      <c r="CQ202" s="117">
        <v>0</v>
      </c>
      <c r="CR202" s="117">
        <v>31.731568599999999</v>
      </c>
      <c r="CS202" s="117">
        <v>13.0213433744398</v>
      </c>
      <c r="CT202" s="117">
        <v>137.258948320912</v>
      </c>
      <c r="CU202" s="117">
        <v>0</v>
      </c>
      <c r="CV202" s="117">
        <v>0</v>
      </c>
      <c r="CW202" s="117">
        <v>0</v>
      </c>
      <c r="CX202" s="117">
        <v>0</v>
      </c>
      <c r="CY202" s="117">
        <v>0</v>
      </c>
      <c r="CZ202" s="117">
        <v>0</v>
      </c>
      <c r="DA202" s="117">
        <v>0</v>
      </c>
      <c r="DB202" s="117">
        <v>0</v>
      </c>
      <c r="DC202" s="117">
        <v>0</v>
      </c>
      <c r="DD202" s="117">
        <v>0</v>
      </c>
      <c r="DE202" s="117">
        <v>0</v>
      </c>
      <c r="DF202" s="117">
        <v>0</v>
      </c>
      <c r="DG202" s="117">
        <v>0</v>
      </c>
      <c r="DH202" s="117">
        <v>0</v>
      </c>
      <c r="DI202" s="117">
        <v>22.58</v>
      </c>
      <c r="DJ202" s="117">
        <v>4.9676</v>
      </c>
      <c r="DK202" s="117">
        <v>19.509291439288798</v>
      </c>
      <c r="DL202" s="117">
        <v>0</v>
      </c>
      <c r="DM202" s="117">
        <v>12.8450846</v>
      </c>
      <c r="DN202" s="117">
        <v>6.2783261086778603</v>
      </c>
      <c r="DO202" s="117">
        <v>66.1803021479667</v>
      </c>
      <c r="DP202" s="117">
        <v>0</v>
      </c>
      <c r="DQ202" s="117">
        <v>0</v>
      </c>
      <c r="DR202" s="117">
        <v>0</v>
      </c>
      <c r="DS202" s="117">
        <v>0</v>
      </c>
      <c r="DT202" s="117">
        <v>0</v>
      </c>
      <c r="DU202" s="117">
        <v>0</v>
      </c>
      <c r="DV202" s="117">
        <v>0</v>
      </c>
      <c r="DW202" s="117">
        <v>967.34</v>
      </c>
      <c r="DX202" s="117">
        <v>212.81479999999999</v>
      </c>
      <c r="DY202" s="117">
        <v>78.206297194291693</v>
      </c>
      <c r="DZ202" s="117">
        <v>0</v>
      </c>
      <c r="EA202" s="117">
        <v>550.29070579999996</v>
      </c>
      <c r="EB202" s="117">
        <v>189.56479547183201</v>
      </c>
      <c r="EC202" s="117">
        <v>1998.2165984661201</v>
      </c>
      <c r="ED202" s="117">
        <v>621.47</v>
      </c>
      <c r="EE202" s="117">
        <v>136.7234</v>
      </c>
      <c r="EF202" s="117">
        <v>24.590147308199999</v>
      </c>
      <c r="EG202" s="117">
        <v>25.875</v>
      </c>
      <c r="EH202" s="117">
        <v>353.53563889999998</v>
      </c>
      <c r="EI202" s="117">
        <v>121.809572656481</v>
      </c>
      <c r="EJ202" s="117">
        <v>1284.0037588646801</v>
      </c>
      <c r="EK202" s="117">
        <v>245.16</v>
      </c>
      <c r="EL202" s="117">
        <v>53.935200000000002</v>
      </c>
      <c r="EM202" s="117">
        <v>37.783107184575002</v>
      </c>
      <c r="EN202" s="117">
        <v>0</v>
      </c>
      <c r="EO202" s="117">
        <v>139.46416919999999</v>
      </c>
      <c r="EP202" s="117">
        <v>49.925454949867301</v>
      </c>
      <c r="EQ202" s="117">
        <v>526.26793133444198</v>
      </c>
      <c r="ER202" s="117">
        <v>0</v>
      </c>
      <c r="ES202" s="117">
        <v>0</v>
      </c>
      <c r="ET202" s="117">
        <v>0</v>
      </c>
      <c r="EU202" s="117">
        <v>0</v>
      </c>
      <c r="EV202" s="117">
        <v>0</v>
      </c>
      <c r="EW202" s="117">
        <v>0</v>
      </c>
      <c r="EX202" s="117">
        <v>0</v>
      </c>
      <c r="EY202" s="117">
        <v>123.2</v>
      </c>
      <c r="EZ202" s="117">
        <v>12.912592</v>
      </c>
      <c r="FA202" s="117">
        <v>136.11000000000001</v>
      </c>
      <c r="FB202" s="117">
        <v>0</v>
      </c>
      <c r="FC202" s="117">
        <v>0</v>
      </c>
      <c r="FD202" s="117">
        <v>0</v>
      </c>
      <c r="FE202" s="171">
        <v>534.4537458333333</v>
      </c>
      <c r="FF202" s="194">
        <f t="shared" ref="FF202:FF265" si="68">H202+BH202+BK202+BQ202+BX202+BY202+EC202+EJ202+EQ202+EU202+EX202+FA202+FD202+FE202</f>
        <v>12009.407541906025</v>
      </c>
      <c r="FG202" s="195">
        <f t="shared" si="50"/>
        <v>0</v>
      </c>
      <c r="FH202" s="196">
        <f t="shared" si="51"/>
        <v>1284.0037588646801</v>
      </c>
      <c r="FI202" s="202">
        <f t="shared" si="52"/>
        <v>14411.289050287229</v>
      </c>
      <c r="FJ202" s="203">
        <f t="shared" si="53"/>
        <v>0</v>
      </c>
      <c r="FK202" s="204">
        <f t="shared" si="54"/>
        <v>1540.804510637616</v>
      </c>
      <c r="FL202" s="214">
        <v>0.05</v>
      </c>
      <c r="FM202" s="211">
        <f t="shared" si="55"/>
        <v>720.56445251436151</v>
      </c>
      <c r="FN202" s="212">
        <f t="shared" si="56"/>
        <v>0</v>
      </c>
      <c r="FO202" s="213">
        <f t="shared" si="57"/>
        <v>77.040225531880807</v>
      </c>
      <c r="FP202" s="219">
        <f t="shared" si="58"/>
        <v>15131.85350280159</v>
      </c>
      <c r="FQ202" s="220">
        <f t="shared" si="59"/>
        <v>0</v>
      </c>
      <c r="FR202" s="223">
        <f t="shared" si="60"/>
        <v>1617.8447361694969</v>
      </c>
      <c r="FS202" s="228">
        <f t="shared" si="61"/>
        <v>5.9207254004179148</v>
      </c>
      <c r="FT202" s="229"/>
      <c r="FU202" s="244">
        <f t="shared" si="62"/>
        <v>5.2091156638137814</v>
      </c>
      <c r="FV202" s="245">
        <f t="shared" si="63"/>
        <v>15131.85350280159</v>
      </c>
      <c r="FW202" s="252">
        <v>4.3688000000000002</v>
      </c>
      <c r="FX202" s="257"/>
      <c r="FY202" s="261">
        <f t="shared" si="64"/>
        <v>1.355229216356417</v>
      </c>
      <c r="FZ202" s="253"/>
      <c r="GA202" s="92"/>
      <c r="GB202" s="68" t="s">
        <v>1367</v>
      </c>
      <c r="GC202" s="85" t="s">
        <v>2362</v>
      </c>
      <c r="GD202" s="85" t="str">
        <f t="shared" si="65"/>
        <v>№2/314 від 20.02.2019</v>
      </c>
      <c r="GE202" s="85" t="s">
        <v>2556</v>
      </c>
      <c r="GF202" s="431">
        <v>4</v>
      </c>
      <c r="GG202" s="431">
        <v>2</v>
      </c>
    </row>
    <row r="203" spans="1:189" ht="15" hidden="1" customHeight="1" x14ac:dyDescent="0.25">
      <c r="A203" s="66" t="s">
        <v>285</v>
      </c>
      <c r="B203" s="155">
        <v>4</v>
      </c>
      <c r="C203" s="141">
        <f t="shared" ref="C203:C266" si="69">D203+G203</f>
        <v>1317.9</v>
      </c>
      <c r="D203" s="168">
        <v>996.3</v>
      </c>
      <c r="E203" s="168">
        <v>0</v>
      </c>
      <c r="F203" s="234"/>
      <c r="G203" s="235">
        <v>321.60000000000002</v>
      </c>
      <c r="H203" s="162">
        <f t="shared" si="66"/>
        <v>1579.5892667859387</v>
      </c>
      <c r="I203" s="117">
        <v>177.3</v>
      </c>
      <c r="J203" s="117">
        <v>39.006</v>
      </c>
      <c r="K203" s="117">
        <v>11.4076696120992</v>
      </c>
      <c r="L203" s="117">
        <v>100.860651</v>
      </c>
      <c r="M203" s="117">
        <v>34.437874543354098</v>
      </c>
      <c r="N203" s="117">
        <v>363.01219515545301</v>
      </c>
      <c r="O203" s="117">
        <v>36.83</v>
      </c>
      <c r="P203" s="117">
        <v>8.1026000000000007</v>
      </c>
      <c r="Q203" s="117">
        <v>1.2660844405125</v>
      </c>
      <c r="R203" s="117">
        <v>20.9514821</v>
      </c>
      <c r="S203" s="117">
        <v>7.0380089551111196</v>
      </c>
      <c r="T203" s="117">
        <v>74.188175495623597</v>
      </c>
      <c r="U203" s="117">
        <v>0</v>
      </c>
      <c r="V203" s="117">
        <v>0</v>
      </c>
      <c r="W203" s="117">
        <v>0</v>
      </c>
      <c r="X203" s="117">
        <v>0</v>
      </c>
      <c r="Y203" s="117">
        <v>0</v>
      </c>
      <c r="Z203" s="117">
        <v>175.99</v>
      </c>
      <c r="AA203" s="117">
        <v>0</v>
      </c>
      <c r="AB203" s="117">
        <v>0</v>
      </c>
      <c r="AC203" s="117">
        <v>0</v>
      </c>
      <c r="AD203" s="117">
        <v>0</v>
      </c>
      <c r="AE203" s="117">
        <v>0</v>
      </c>
      <c r="AF203" s="117">
        <v>0</v>
      </c>
      <c r="AG203" s="117">
        <v>0</v>
      </c>
      <c r="AH203" s="117">
        <v>0</v>
      </c>
      <c r="AI203" s="117">
        <v>0</v>
      </c>
      <c r="AJ203" s="117">
        <v>0</v>
      </c>
      <c r="AK203" s="117">
        <v>0</v>
      </c>
      <c r="AL203" s="117">
        <v>0</v>
      </c>
      <c r="AM203" s="117">
        <v>96.49</v>
      </c>
      <c r="AN203" s="117">
        <v>21.227799999999998</v>
      </c>
      <c r="AO203" s="117">
        <v>29.3119108344052</v>
      </c>
      <c r="AP203" s="117">
        <v>54.8902663</v>
      </c>
      <c r="AQ203" s="117">
        <v>21.163232803456999</v>
      </c>
      <c r="AR203" s="117">
        <v>223.08320993786199</v>
      </c>
      <c r="AS203" s="117">
        <v>0</v>
      </c>
      <c r="AT203" s="117">
        <v>0</v>
      </c>
      <c r="AU203" s="117">
        <v>0</v>
      </c>
      <c r="AV203" s="117">
        <v>0</v>
      </c>
      <c r="AW203" s="117">
        <v>0</v>
      </c>
      <c r="AX203" s="117">
        <v>30.72</v>
      </c>
      <c r="AY203" s="117">
        <v>334.93</v>
      </c>
      <c r="AZ203" s="117">
        <v>73.684600000000003</v>
      </c>
      <c r="BA203" s="117">
        <v>26.128263011609999</v>
      </c>
      <c r="BB203" s="117">
        <v>190.5316291</v>
      </c>
      <c r="BC203" s="117">
        <v>65.535019518217794</v>
      </c>
      <c r="BD203" s="117">
        <f t="shared" si="67"/>
        <v>712.59568619700008</v>
      </c>
      <c r="BE203" s="117">
        <v>0</v>
      </c>
      <c r="BF203" s="117">
        <v>0</v>
      </c>
      <c r="BG203" s="117">
        <v>0</v>
      </c>
      <c r="BH203" s="117">
        <v>0</v>
      </c>
      <c r="BI203" s="117">
        <v>0</v>
      </c>
      <c r="BJ203" s="117">
        <v>0</v>
      </c>
      <c r="BK203" s="117">
        <v>0</v>
      </c>
      <c r="BL203" s="117">
        <v>69.319999999999993</v>
      </c>
      <c r="BM203" s="117">
        <v>15.250400000000001</v>
      </c>
      <c r="BN203" s="117">
        <v>2.2223625349999998</v>
      </c>
      <c r="BO203" s="117">
        <v>39.434068400000001</v>
      </c>
      <c r="BP203" s="117">
        <v>13.2298341502974</v>
      </c>
      <c r="BQ203" s="117">
        <v>139.456665085297</v>
      </c>
      <c r="BR203" s="117">
        <v>391.66105634920376</v>
      </c>
      <c r="BS203" s="117">
        <v>86.165432396825395</v>
      </c>
      <c r="BT203" s="117">
        <v>344.20354042273902</v>
      </c>
      <c r="BU203" s="117">
        <v>198.79</v>
      </c>
      <c r="BV203" s="117">
        <v>222.80422512537299</v>
      </c>
      <c r="BW203" s="117">
        <v>130.34425809256899</v>
      </c>
      <c r="BX203" s="117">
        <v>1373.96851238671</v>
      </c>
      <c r="BY203" s="117">
        <v>229.44999422973001</v>
      </c>
      <c r="BZ203" s="117">
        <v>21.56</v>
      </c>
      <c r="CA203" s="117">
        <v>4.7431999999999999</v>
      </c>
      <c r="CB203" s="117">
        <v>14.4025904278658</v>
      </c>
      <c r="CC203" s="117">
        <v>0</v>
      </c>
      <c r="CD203" s="117">
        <v>12.264837200000001</v>
      </c>
      <c r="CE203" s="117">
        <v>5.5518514816766196</v>
      </c>
      <c r="CF203" s="117">
        <v>58.522479109542402</v>
      </c>
      <c r="CG203" s="117">
        <v>20.16</v>
      </c>
      <c r="CH203" s="117">
        <v>4.4352</v>
      </c>
      <c r="CI203" s="117">
        <v>28.269596012594999</v>
      </c>
      <c r="CJ203" s="117">
        <v>0</v>
      </c>
      <c r="CK203" s="117">
        <v>11.4684192</v>
      </c>
      <c r="CL203" s="117">
        <v>6.74276428643208</v>
      </c>
      <c r="CM203" s="117">
        <v>71.075979499027099</v>
      </c>
      <c r="CN203" s="117">
        <v>25.52</v>
      </c>
      <c r="CO203" s="117">
        <v>5.6143999999999998</v>
      </c>
      <c r="CP203" s="117">
        <v>20.973044997482901</v>
      </c>
      <c r="CQ203" s="117">
        <v>0</v>
      </c>
      <c r="CR203" s="117">
        <v>14.517562399999999</v>
      </c>
      <c r="CS203" s="117">
        <v>6.9829670253301801</v>
      </c>
      <c r="CT203" s="117">
        <v>73.607974422813101</v>
      </c>
      <c r="CU203" s="117">
        <v>0</v>
      </c>
      <c r="CV203" s="117">
        <v>0</v>
      </c>
      <c r="CW203" s="117">
        <v>0</v>
      </c>
      <c r="CX203" s="117">
        <v>0</v>
      </c>
      <c r="CY203" s="117">
        <v>0</v>
      </c>
      <c r="CZ203" s="117">
        <v>0</v>
      </c>
      <c r="DA203" s="117">
        <v>0</v>
      </c>
      <c r="DB203" s="117">
        <v>0</v>
      </c>
      <c r="DC203" s="117">
        <v>0</v>
      </c>
      <c r="DD203" s="117">
        <v>0</v>
      </c>
      <c r="DE203" s="117">
        <v>0</v>
      </c>
      <c r="DF203" s="117">
        <v>0</v>
      </c>
      <c r="DG203" s="117">
        <v>0</v>
      </c>
      <c r="DH203" s="117">
        <v>0</v>
      </c>
      <c r="DI203" s="117">
        <v>8.98</v>
      </c>
      <c r="DJ203" s="117">
        <v>1.9756</v>
      </c>
      <c r="DK203" s="117">
        <v>7.6898609220963801</v>
      </c>
      <c r="DL203" s="117">
        <v>0</v>
      </c>
      <c r="DM203" s="117">
        <v>5.1084525999999997</v>
      </c>
      <c r="DN203" s="117">
        <v>2.4896476762509199</v>
      </c>
      <c r="DO203" s="117">
        <v>26.243561198347301</v>
      </c>
      <c r="DP203" s="117">
        <v>0</v>
      </c>
      <c r="DQ203" s="117">
        <v>0</v>
      </c>
      <c r="DR203" s="117">
        <v>0</v>
      </c>
      <c r="DS203" s="117">
        <v>0</v>
      </c>
      <c r="DT203" s="117">
        <v>0</v>
      </c>
      <c r="DU203" s="117">
        <v>0</v>
      </c>
      <c r="DV203" s="117">
        <v>0</v>
      </c>
      <c r="DW203" s="117">
        <v>344.13</v>
      </c>
      <c r="DX203" s="117">
        <v>75.708600000000004</v>
      </c>
      <c r="DY203" s="117">
        <v>29.378066848675001</v>
      </c>
      <c r="DZ203" s="117">
        <v>0</v>
      </c>
      <c r="EA203" s="117">
        <v>195.76523309999999</v>
      </c>
      <c r="EB203" s="117">
        <v>67.600552933620605</v>
      </c>
      <c r="EC203" s="117">
        <v>712.58245288229602</v>
      </c>
      <c r="ED203" s="117">
        <v>312.73</v>
      </c>
      <c r="EE203" s="117">
        <v>68.800600000000003</v>
      </c>
      <c r="EF203" s="117">
        <v>13.419256360783301</v>
      </c>
      <c r="EG203" s="117">
        <v>0</v>
      </c>
      <c r="EH203" s="117">
        <v>177.90271509999999</v>
      </c>
      <c r="EI203" s="117">
        <v>60.040678014804698</v>
      </c>
      <c r="EJ203" s="117">
        <v>632.89324947558805</v>
      </c>
      <c r="EK203" s="117">
        <v>164.24</v>
      </c>
      <c r="EL203" s="117">
        <v>36.132800000000003</v>
      </c>
      <c r="EM203" s="117">
        <v>25.397708634124999</v>
      </c>
      <c r="EN203" s="117">
        <v>0</v>
      </c>
      <c r="EO203" s="117">
        <v>93.431208799999993</v>
      </c>
      <c r="EP203" s="117">
        <v>33.455532004270601</v>
      </c>
      <c r="EQ203" s="117">
        <v>352.65724943839598</v>
      </c>
      <c r="ER203" s="117">
        <v>477.8</v>
      </c>
      <c r="ES203" s="117">
        <v>105.116</v>
      </c>
      <c r="ET203" s="117">
        <v>11.01720796</v>
      </c>
      <c r="EU203" s="117">
        <v>116.13320795999999</v>
      </c>
      <c r="EV203" s="117">
        <v>12.566140000000001</v>
      </c>
      <c r="EW203" s="117">
        <v>1.3170571334000001</v>
      </c>
      <c r="EX203" s="117">
        <v>13.8831971334</v>
      </c>
      <c r="EY203" s="117">
        <v>231</v>
      </c>
      <c r="EZ203" s="117">
        <v>24.211110000000001</v>
      </c>
      <c r="FA203" s="117">
        <v>255.21</v>
      </c>
      <c r="FB203" s="117">
        <v>0</v>
      </c>
      <c r="FC203" s="117">
        <v>0</v>
      </c>
      <c r="FD203" s="117">
        <v>0</v>
      </c>
      <c r="FE203" s="171">
        <v>118.27560833333335</v>
      </c>
      <c r="FF203" s="194">
        <f t="shared" si="68"/>
        <v>5524.0994037106893</v>
      </c>
      <c r="FG203" s="195">
        <f t="shared" ref="FG203:FG266" si="70">BH203+BK203+FD203</f>
        <v>0</v>
      </c>
      <c r="FH203" s="196">
        <f t="shared" ref="FH203:FH266" si="71">EJ203</f>
        <v>632.89324947558805</v>
      </c>
      <c r="FI203" s="202">
        <f t="shared" ref="FI203:FI266" si="72">FF203*1.2</f>
        <v>6628.919284452827</v>
      </c>
      <c r="FJ203" s="203">
        <f t="shared" ref="FJ203:FJ266" si="73">FG203*1.2</f>
        <v>0</v>
      </c>
      <c r="FK203" s="204">
        <f t="shared" ref="FK203:FK266" si="74">FH203*1.2</f>
        <v>759.47189937070561</v>
      </c>
      <c r="FL203" s="214">
        <v>0.05</v>
      </c>
      <c r="FM203" s="211">
        <f t="shared" ref="FM203:FM266" si="75">FI203*FL203</f>
        <v>331.44596422264135</v>
      </c>
      <c r="FN203" s="212">
        <f t="shared" ref="FN203:FN266" si="76">FJ203*FL203</f>
        <v>0</v>
      </c>
      <c r="FO203" s="213">
        <f t="shared" ref="FO203:FO266" si="77">FK203*FL203</f>
        <v>37.973594968535281</v>
      </c>
      <c r="FP203" s="219">
        <f t="shared" ref="FP203:FP266" si="78">FI203+FM203</f>
        <v>6960.3652486754681</v>
      </c>
      <c r="FQ203" s="220">
        <f t="shared" ref="FQ203:FQ266" si="79">FJ203+FN203</f>
        <v>0</v>
      </c>
      <c r="FR203" s="223">
        <f t="shared" ref="FR203:FR266" si="80">FK203+FO203</f>
        <v>797.44549433924089</v>
      </c>
      <c r="FS203" s="228">
        <f t="shared" ref="FS203:FS266" si="81">(FP203-FR203)/C203+FR203/D203</f>
        <v>5.4767251991446191</v>
      </c>
      <c r="FT203" s="229"/>
      <c r="FU203" s="244">
        <f t="shared" ref="FU203:FU266" si="82">(FP203-FR203)/C203</f>
        <v>4.6763181989044895</v>
      </c>
      <c r="FV203" s="245">
        <f t="shared" ref="FV203:FV266" si="83">FS203*D203+G203*FU203</f>
        <v>6960.3652486754672</v>
      </c>
      <c r="FW203" s="252">
        <v>4.2087000000000003</v>
      </c>
      <c r="FX203" s="257"/>
      <c r="FY203" s="261">
        <f t="shared" ref="FY203:FY266" si="84">FS203/FW203</f>
        <v>1.3012866678890438</v>
      </c>
      <c r="FZ203" s="253"/>
      <c r="GA203" s="92"/>
      <c r="GB203" s="68" t="s">
        <v>1384</v>
      </c>
      <c r="GC203" s="85" t="s">
        <v>2362</v>
      </c>
      <c r="GD203" s="85" t="str">
        <f t="shared" ref="GD203:GD266" si="85">CONCATENATE(GB203,GC203)</f>
        <v>№2/333 від 20.02.2019</v>
      </c>
      <c r="GE203" s="85" t="s">
        <v>2557</v>
      </c>
      <c r="GF203" s="431">
        <v>2</v>
      </c>
      <c r="GG203" s="431">
        <v>2</v>
      </c>
    </row>
    <row r="204" spans="1:189" ht="15" hidden="1" customHeight="1" x14ac:dyDescent="0.25">
      <c r="A204" s="66" t="s">
        <v>286</v>
      </c>
      <c r="B204" s="155">
        <v>4</v>
      </c>
      <c r="C204" s="141">
        <f t="shared" si="69"/>
        <v>1452.8</v>
      </c>
      <c r="D204" s="168">
        <v>1452.8</v>
      </c>
      <c r="E204" s="168">
        <v>0</v>
      </c>
      <c r="F204" s="234"/>
      <c r="G204" s="235">
        <v>0</v>
      </c>
      <c r="H204" s="162">
        <f t="shared" si="66"/>
        <v>1776.9280732887141</v>
      </c>
      <c r="I204" s="117">
        <v>224.71</v>
      </c>
      <c r="J204" s="117">
        <v>49.436199999999999</v>
      </c>
      <c r="K204" s="117">
        <v>13.304624481795001</v>
      </c>
      <c r="L204" s="117">
        <v>127.8307777</v>
      </c>
      <c r="M204" s="117">
        <v>43.525664724673902</v>
      </c>
      <c r="N204" s="117">
        <v>458.80726690646901</v>
      </c>
      <c r="O204" s="117">
        <v>37.340000000000003</v>
      </c>
      <c r="P204" s="117">
        <v>8.2148000000000003</v>
      </c>
      <c r="Q204" s="117">
        <v>1.28371833702</v>
      </c>
      <c r="R204" s="117">
        <v>21.241605799999999</v>
      </c>
      <c r="S204" s="117">
        <v>7.1354778108010697</v>
      </c>
      <c r="T204" s="117">
        <v>75.215601947821099</v>
      </c>
      <c r="U204" s="117">
        <v>0</v>
      </c>
      <c r="V204" s="117">
        <v>0</v>
      </c>
      <c r="W204" s="117">
        <v>0</v>
      </c>
      <c r="X204" s="117">
        <v>0</v>
      </c>
      <c r="Y204" s="117">
        <v>0</v>
      </c>
      <c r="Z204" s="117">
        <v>193.11</v>
      </c>
      <c r="AA204" s="117">
        <v>0</v>
      </c>
      <c r="AB204" s="117">
        <v>0</v>
      </c>
      <c r="AC204" s="117">
        <v>0</v>
      </c>
      <c r="AD204" s="117">
        <v>0</v>
      </c>
      <c r="AE204" s="117">
        <v>0</v>
      </c>
      <c r="AF204" s="117">
        <v>0</v>
      </c>
      <c r="AG204" s="117">
        <v>0</v>
      </c>
      <c r="AH204" s="117">
        <v>0</v>
      </c>
      <c r="AI204" s="117">
        <v>0</v>
      </c>
      <c r="AJ204" s="117">
        <v>0</v>
      </c>
      <c r="AK204" s="117">
        <v>0</v>
      </c>
      <c r="AL204" s="117">
        <v>0</v>
      </c>
      <c r="AM204" s="117">
        <v>97.85</v>
      </c>
      <c r="AN204" s="117">
        <v>21.527000000000001</v>
      </c>
      <c r="AO204" s="117">
        <v>29.3366157163031</v>
      </c>
      <c r="AP204" s="117">
        <v>55.663929500000002</v>
      </c>
      <c r="AQ204" s="117">
        <v>21.420810514120699</v>
      </c>
      <c r="AR204" s="117">
        <v>225.79835573042399</v>
      </c>
      <c r="AS204" s="117">
        <v>0</v>
      </c>
      <c r="AT204" s="117">
        <v>0</v>
      </c>
      <c r="AU204" s="117">
        <v>0</v>
      </c>
      <c r="AV204" s="117">
        <v>0</v>
      </c>
      <c r="AW204" s="117">
        <v>0</v>
      </c>
      <c r="AX204" s="117">
        <v>38.46</v>
      </c>
      <c r="AY204" s="117">
        <v>369.22</v>
      </c>
      <c r="AZ204" s="117">
        <v>81.228399999999993</v>
      </c>
      <c r="BA204" s="117">
        <v>36.253216370913599</v>
      </c>
      <c r="BB204" s="117">
        <v>210.03818140000001</v>
      </c>
      <c r="BC204" s="117">
        <v>73.025298204369506</v>
      </c>
      <c r="BD204" s="117">
        <f t="shared" si="67"/>
        <v>785.53684870400002</v>
      </c>
      <c r="BE204" s="117">
        <v>0</v>
      </c>
      <c r="BF204" s="117">
        <v>0</v>
      </c>
      <c r="BG204" s="117">
        <v>0</v>
      </c>
      <c r="BH204" s="117">
        <v>0</v>
      </c>
      <c r="BI204" s="117">
        <v>0</v>
      </c>
      <c r="BJ204" s="117">
        <v>0</v>
      </c>
      <c r="BK204" s="117">
        <v>0</v>
      </c>
      <c r="BL204" s="117">
        <v>112.15</v>
      </c>
      <c r="BM204" s="117">
        <v>24.672999999999998</v>
      </c>
      <c r="BN204" s="117">
        <v>3.10504502833333</v>
      </c>
      <c r="BO204" s="117">
        <v>63.798770500000003</v>
      </c>
      <c r="BP204" s="117">
        <v>21.352607535524601</v>
      </c>
      <c r="BQ204" s="117">
        <v>225.079423063858</v>
      </c>
      <c r="BR204" s="117">
        <v>400.74066031745593</v>
      </c>
      <c r="BS204" s="117">
        <v>88.162945269841202</v>
      </c>
      <c r="BT204" s="117">
        <v>347.09570474976198</v>
      </c>
      <c r="BU204" s="117">
        <v>219.14</v>
      </c>
      <c r="BV204" s="117">
        <v>227.969339434793</v>
      </c>
      <c r="BW204" s="117">
        <v>134.48261758258801</v>
      </c>
      <c r="BX204" s="117">
        <v>1417.5912673544401</v>
      </c>
      <c r="BY204" s="117">
        <v>235.91836919022299</v>
      </c>
      <c r="BZ204" s="117">
        <v>21.26</v>
      </c>
      <c r="CA204" s="117">
        <v>4.6772</v>
      </c>
      <c r="CB204" s="117">
        <v>14.0193190857646</v>
      </c>
      <c r="CC204" s="117">
        <v>0</v>
      </c>
      <c r="CD204" s="117">
        <v>12.0941762</v>
      </c>
      <c r="CE204" s="117">
        <v>5.4554333729009903</v>
      </c>
      <c r="CF204" s="117">
        <v>57.506128658665602</v>
      </c>
      <c r="CG204" s="117">
        <v>20.440000000000001</v>
      </c>
      <c r="CH204" s="117">
        <v>4.4968000000000004</v>
      </c>
      <c r="CI204" s="117">
        <v>28.662959846700002</v>
      </c>
      <c r="CJ204" s="117">
        <v>0</v>
      </c>
      <c r="CK204" s="117">
        <v>11.6277028</v>
      </c>
      <c r="CL204" s="117">
        <v>6.8364903600006297</v>
      </c>
      <c r="CM204" s="117">
        <v>72.063953006700601</v>
      </c>
      <c r="CN204" s="117">
        <v>28.99</v>
      </c>
      <c r="CO204" s="117">
        <v>6.3777999999999997</v>
      </c>
      <c r="CP204" s="117">
        <v>20.271295629080001</v>
      </c>
      <c r="CQ204" s="117">
        <v>0</v>
      </c>
      <c r="CR204" s="117">
        <v>16.491541300000002</v>
      </c>
      <c r="CS204" s="117">
        <v>7.5600120565368698</v>
      </c>
      <c r="CT204" s="117">
        <v>79.690648985616903</v>
      </c>
      <c r="CU204" s="117">
        <v>0</v>
      </c>
      <c r="CV204" s="117">
        <v>0</v>
      </c>
      <c r="CW204" s="117">
        <v>0</v>
      </c>
      <c r="CX204" s="117">
        <v>0</v>
      </c>
      <c r="CY204" s="117">
        <v>0</v>
      </c>
      <c r="CZ204" s="117">
        <v>0</v>
      </c>
      <c r="DA204" s="117">
        <v>0</v>
      </c>
      <c r="DB204" s="117">
        <v>0</v>
      </c>
      <c r="DC204" s="117">
        <v>0</v>
      </c>
      <c r="DD204" s="117">
        <v>0</v>
      </c>
      <c r="DE204" s="117">
        <v>0</v>
      </c>
      <c r="DF204" s="117">
        <v>0</v>
      </c>
      <c r="DG204" s="117">
        <v>0</v>
      </c>
      <c r="DH204" s="117">
        <v>0</v>
      </c>
      <c r="DI204" s="117">
        <v>9.1199999999999992</v>
      </c>
      <c r="DJ204" s="117">
        <v>2.0064000000000002</v>
      </c>
      <c r="DK204" s="117">
        <v>7.8142141917392296</v>
      </c>
      <c r="DL204" s="117">
        <v>0</v>
      </c>
      <c r="DM204" s="117">
        <v>5.1880943999999998</v>
      </c>
      <c r="DN204" s="117">
        <v>2.5289299475001901</v>
      </c>
      <c r="DO204" s="117">
        <v>26.6576385392394</v>
      </c>
      <c r="DP204" s="117">
        <v>0</v>
      </c>
      <c r="DQ204" s="117">
        <v>0</v>
      </c>
      <c r="DR204" s="117">
        <v>0</v>
      </c>
      <c r="DS204" s="117">
        <v>0</v>
      </c>
      <c r="DT204" s="117">
        <v>0</v>
      </c>
      <c r="DU204" s="117">
        <v>0</v>
      </c>
      <c r="DV204" s="117">
        <v>0</v>
      </c>
      <c r="DW204" s="117">
        <v>330.04</v>
      </c>
      <c r="DX204" s="117">
        <v>72.608800000000002</v>
      </c>
      <c r="DY204" s="117">
        <v>30.393563047975</v>
      </c>
      <c r="DZ204" s="117">
        <v>0</v>
      </c>
      <c r="EA204" s="117">
        <v>187.74985480000001</v>
      </c>
      <c r="EB204" s="117">
        <v>65.065232352646305</v>
      </c>
      <c r="EC204" s="117">
        <v>685.85745020062097</v>
      </c>
      <c r="ED204" s="117">
        <v>334.88</v>
      </c>
      <c r="EE204" s="117">
        <v>73.673599999999993</v>
      </c>
      <c r="EF204" s="117">
        <v>14.392449964424999</v>
      </c>
      <c r="EG204" s="117">
        <v>0</v>
      </c>
      <c r="EH204" s="117">
        <v>190.50318559999999</v>
      </c>
      <c r="EI204" s="117">
        <v>64.295614379507398</v>
      </c>
      <c r="EJ204" s="117">
        <v>677.74484994393197</v>
      </c>
      <c r="EK204" s="117">
        <v>184.99</v>
      </c>
      <c r="EL204" s="117">
        <v>40.697800000000001</v>
      </c>
      <c r="EM204" s="117">
        <v>30.1518858578</v>
      </c>
      <c r="EN204" s="117">
        <v>0</v>
      </c>
      <c r="EO204" s="117">
        <v>105.2352613</v>
      </c>
      <c r="EP204" s="117">
        <v>37.844265211608999</v>
      </c>
      <c r="EQ204" s="117">
        <v>398.91921236940902</v>
      </c>
      <c r="ER204" s="117">
        <v>492.5</v>
      </c>
      <c r="ES204" s="117">
        <v>108.35</v>
      </c>
      <c r="ET204" s="117">
        <v>11.356163499999999</v>
      </c>
      <c r="EU204" s="117">
        <v>119.7061635</v>
      </c>
      <c r="EV204" s="117">
        <v>12.95275</v>
      </c>
      <c r="EW204" s="117">
        <v>1.3575777275000001</v>
      </c>
      <c r="EX204" s="117">
        <v>14.310327727500001</v>
      </c>
      <c r="EY204" s="117">
        <v>233.8</v>
      </c>
      <c r="EZ204" s="117">
        <v>24.504577999999999</v>
      </c>
      <c r="FA204" s="117">
        <v>258.3</v>
      </c>
      <c r="FB204" s="117">
        <v>0</v>
      </c>
      <c r="FC204" s="117">
        <v>0</v>
      </c>
      <c r="FD204" s="117">
        <v>0</v>
      </c>
      <c r="FE204" s="171">
        <v>200.09580166666669</v>
      </c>
      <c r="FF204" s="194">
        <f t="shared" si="68"/>
        <v>6010.4509383053637</v>
      </c>
      <c r="FG204" s="195">
        <f t="shared" si="70"/>
        <v>0</v>
      </c>
      <c r="FH204" s="196">
        <f t="shared" si="71"/>
        <v>677.74484994393197</v>
      </c>
      <c r="FI204" s="202">
        <f t="shared" si="72"/>
        <v>7212.5411259664361</v>
      </c>
      <c r="FJ204" s="203">
        <f t="shared" si="73"/>
        <v>0</v>
      </c>
      <c r="FK204" s="204">
        <f t="shared" si="74"/>
        <v>813.29381993271829</v>
      </c>
      <c r="FL204" s="214">
        <v>0.05</v>
      </c>
      <c r="FM204" s="211">
        <f t="shared" si="75"/>
        <v>360.6270562983218</v>
      </c>
      <c r="FN204" s="212">
        <f t="shared" si="76"/>
        <v>0</v>
      </c>
      <c r="FO204" s="213">
        <f t="shared" si="77"/>
        <v>40.664690996635919</v>
      </c>
      <c r="FP204" s="219">
        <f t="shared" si="78"/>
        <v>7573.1681822647579</v>
      </c>
      <c r="FQ204" s="220">
        <f t="shared" si="79"/>
        <v>0</v>
      </c>
      <c r="FR204" s="223">
        <f t="shared" si="80"/>
        <v>853.95851092935425</v>
      </c>
      <c r="FS204" s="228">
        <f t="shared" si="81"/>
        <v>5.2128084955016227</v>
      </c>
      <c r="FT204" s="229"/>
      <c r="FU204" s="244">
        <f t="shared" si="82"/>
        <v>4.6250066570315278</v>
      </c>
      <c r="FV204" s="245">
        <f t="shared" si="83"/>
        <v>7573.168182264757</v>
      </c>
      <c r="FW204" s="252">
        <v>3.8713000000000002</v>
      </c>
      <c r="FX204" s="257"/>
      <c r="FY204" s="261">
        <f t="shared" si="84"/>
        <v>1.3465266178032245</v>
      </c>
      <c r="FZ204" s="253"/>
      <c r="GA204" s="92"/>
      <c r="GB204" s="68" t="s">
        <v>1389</v>
      </c>
      <c r="GC204" s="85" t="s">
        <v>2362</v>
      </c>
      <c r="GD204" s="85" t="str">
        <f t="shared" si="85"/>
        <v>№2/339 від 20.02.2019</v>
      </c>
      <c r="GE204" s="85" t="s">
        <v>2558</v>
      </c>
      <c r="GF204" s="431">
        <v>2</v>
      </c>
      <c r="GG204" s="431">
        <v>2</v>
      </c>
    </row>
    <row r="205" spans="1:189" ht="15" hidden="1" customHeight="1" x14ac:dyDescent="0.25">
      <c r="A205" s="66" t="s">
        <v>287</v>
      </c>
      <c r="B205" s="155">
        <v>4</v>
      </c>
      <c r="C205" s="141">
        <f t="shared" si="69"/>
        <v>1607.2</v>
      </c>
      <c r="D205" s="168">
        <v>1311.9</v>
      </c>
      <c r="E205" s="168">
        <v>0</v>
      </c>
      <c r="F205" s="234"/>
      <c r="G205" s="235">
        <v>295.3</v>
      </c>
      <c r="H205" s="162">
        <f t="shared" si="66"/>
        <v>1917.3310287379477</v>
      </c>
      <c r="I205" s="117">
        <v>238.45</v>
      </c>
      <c r="J205" s="117">
        <v>52.459000000000003</v>
      </c>
      <c r="K205" s="117">
        <v>13.5057468135292</v>
      </c>
      <c r="L205" s="117">
        <v>135.6470515</v>
      </c>
      <c r="M205" s="117">
        <v>46.122877081241</v>
      </c>
      <c r="N205" s="117">
        <v>486.18467539477001</v>
      </c>
      <c r="O205" s="117">
        <v>46.46</v>
      </c>
      <c r="P205" s="117">
        <v>10.2212</v>
      </c>
      <c r="Q205" s="117">
        <v>1.5972790788675</v>
      </c>
      <c r="R205" s="117">
        <v>26.429700199999999</v>
      </c>
      <c r="S205" s="117">
        <v>8.8782642702181001</v>
      </c>
      <c r="T205" s="117">
        <v>93.586443549085601</v>
      </c>
      <c r="U205" s="117">
        <v>0</v>
      </c>
      <c r="V205" s="117">
        <v>0</v>
      </c>
      <c r="W205" s="117">
        <v>0</v>
      </c>
      <c r="X205" s="117">
        <v>0</v>
      </c>
      <c r="Y205" s="117">
        <v>0</v>
      </c>
      <c r="Z205" s="117">
        <v>215.52</v>
      </c>
      <c r="AA205" s="117">
        <v>0</v>
      </c>
      <c r="AB205" s="117">
        <v>0</v>
      </c>
      <c r="AC205" s="117">
        <v>0</v>
      </c>
      <c r="AD205" s="117">
        <v>0</v>
      </c>
      <c r="AE205" s="117">
        <v>0</v>
      </c>
      <c r="AF205" s="117">
        <v>0</v>
      </c>
      <c r="AG205" s="117">
        <v>0</v>
      </c>
      <c r="AH205" s="117">
        <v>0</v>
      </c>
      <c r="AI205" s="117">
        <v>0</v>
      </c>
      <c r="AJ205" s="117">
        <v>0</v>
      </c>
      <c r="AK205" s="117">
        <v>0</v>
      </c>
      <c r="AL205" s="117">
        <v>0</v>
      </c>
      <c r="AM205" s="117">
        <v>92.22</v>
      </c>
      <c r="AN205" s="117">
        <v>20.288399999999999</v>
      </c>
      <c r="AO205" s="117">
        <v>29.234065969223501</v>
      </c>
      <c r="AP205" s="117">
        <v>52.461191399999997</v>
      </c>
      <c r="AQ205" s="117">
        <v>20.3544853288683</v>
      </c>
      <c r="AR205" s="117">
        <v>214.55814269809201</v>
      </c>
      <c r="AS205" s="117">
        <v>0</v>
      </c>
      <c r="AT205" s="117">
        <v>0</v>
      </c>
      <c r="AU205" s="117">
        <v>0</v>
      </c>
      <c r="AV205" s="117">
        <v>0</v>
      </c>
      <c r="AW205" s="117">
        <v>0</v>
      </c>
      <c r="AX205" s="117">
        <v>38.46</v>
      </c>
      <c r="AY205" s="117">
        <v>408.46</v>
      </c>
      <c r="AZ205" s="117">
        <v>89.861199999999997</v>
      </c>
      <c r="BA205" s="117">
        <v>33.900177561897003</v>
      </c>
      <c r="BB205" s="117">
        <v>232.36064020000001</v>
      </c>
      <c r="BC205" s="117">
        <v>80.135841281624394</v>
      </c>
      <c r="BD205" s="117">
        <f t="shared" si="67"/>
        <v>869.02176709600008</v>
      </c>
      <c r="BE205" s="117">
        <v>0</v>
      </c>
      <c r="BF205" s="117">
        <v>0</v>
      </c>
      <c r="BG205" s="117">
        <v>0</v>
      </c>
      <c r="BH205" s="117">
        <v>0</v>
      </c>
      <c r="BI205" s="117">
        <v>0</v>
      </c>
      <c r="BJ205" s="117">
        <v>0</v>
      </c>
      <c r="BK205" s="117">
        <v>0</v>
      </c>
      <c r="BL205" s="117">
        <v>106.5</v>
      </c>
      <c r="BM205" s="117">
        <v>23.43</v>
      </c>
      <c r="BN205" s="117">
        <v>2.9897959983333302</v>
      </c>
      <c r="BO205" s="117">
        <v>60.584654999999998</v>
      </c>
      <c r="BP205" s="117">
        <v>20.2812015091353</v>
      </c>
      <c r="BQ205" s="117">
        <v>213.785652507468</v>
      </c>
      <c r="BR205" s="117">
        <v>375.59392317460458</v>
      </c>
      <c r="BS205" s="117">
        <v>82.630663098412498</v>
      </c>
      <c r="BT205" s="117">
        <v>326.78899000178399</v>
      </c>
      <c r="BU205" s="117">
        <v>242.43</v>
      </c>
      <c r="BV205" s="117">
        <v>213.664115076336</v>
      </c>
      <c r="BW205" s="117">
        <v>130.08049713051301</v>
      </c>
      <c r="BX205" s="117">
        <v>1371.1881884816501</v>
      </c>
      <c r="BY205" s="117">
        <v>253.909303932786</v>
      </c>
      <c r="BZ205" s="117">
        <v>23.46</v>
      </c>
      <c r="CA205" s="117">
        <v>5.1612</v>
      </c>
      <c r="CB205" s="117">
        <v>15.6449829385705</v>
      </c>
      <c r="CC205" s="117">
        <v>0</v>
      </c>
      <c r="CD205" s="117">
        <v>13.3456902</v>
      </c>
      <c r="CE205" s="117">
        <v>6.0383004236535696</v>
      </c>
      <c r="CF205" s="117">
        <v>63.650173562224097</v>
      </c>
      <c r="CG205" s="117">
        <v>25.43</v>
      </c>
      <c r="CH205" s="117">
        <v>5.5945999999999998</v>
      </c>
      <c r="CI205" s="117">
        <v>35.664792100680003</v>
      </c>
      <c r="CJ205" s="117">
        <v>0</v>
      </c>
      <c r="CK205" s="117">
        <v>14.4663641</v>
      </c>
      <c r="CL205" s="117">
        <v>8.5059348073932703</v>
      </c>
      <c r="CM205" s="117">
        <v>89.661691008073305</v>
      </c>
      <c r="CN205" s="117">
        <v>30.19</v>
      </c>
      <c r="CO205" s="117">
        <v>6.6417999999999999</v>
      </c>
      <c r="CP205" s="117">
        <v>14.473383013013301</v>
      </c>
      <c r="CQ205" s="117">
        <v>0</v>
      </c>
      <c r="CR205" s="117">
        <v>17.174185300000001</v>
      </c>
      <c r="CS205" s="117">
        <v>7.1773225928869202</v>
      </c>
      <c r="CT205" s="117">
        <v>75.656690905900206</v>
      </c>
      <c r="CU205" s="117">
        <v>0</v>
      </c>
      <c r="CV205" s="117">
        <v>0</v>
      </c>
      <c r="CW205" s="117">
        <v>0</v>
      </c>
      <c r="CX205" s="117">
        <v>0</v>
      </c>
      <c r="CY205" s="117">
        <v>0</v>
      </c>
      <c r="CZ205" s="117">
        <v>0</v>
      </c>
      <c r="DA205" s="117">
        <v>0</v>
      </c>
      <c r="DB205" s="117">
        <v>0</v>
      </c>
      <c r="DC205" s="117">
        <v>0</v>
      </c>
      <c r="DD205" s="117">
        <v>0</v>
      </c>
      <c r="DE205" s="117">
        <v>0</v>
      </c>
      <c r="DF205" s="117">
        <v>0</v>
      </c>
      <c r="DG205" s="117">
        <v>0</v>
      </c>
      <c r="DH205" s="117">
        <v>0</v>
      </c>
      <c r="DI205" s="117">
        <v>8.5399999999999991</v>
      </c>
      <c r="DJ205" s="117">
        <v>1.8788</v>
      </c>
      <c r="DK205" s="117">
        <v>7.2977449045995701</v>
      </c>
      <c r="DL205" s="117">
        <v>0</v>
      </c>
      <c r="DM205" s="117">
        <v>4.8581497999999996</v>
      </c>
      <c r="DN205" s="117">
        <v>2.3660537519890799</v>
      </c>
      <c r="DO205" s="117">
        <v>24.9407484565887</v>
      </c>
      <c r="DP205" s="117">
        <v>0</v>
      </c>
      <c r="DQ205" s="117">
        <v>0</v>
      </c>
      <c r="DR205" s="117">
        <v>0</v>
      </c>
      <c r="DS205" s="117">
        <v>0</v>
      </c>
      <c r="DT205" s="117">
        <v>0</v>
      </c>
      <c r="DU205" s="117">
        <v>0</v>
      </c>
      <c r="DV205" s="117">
        <v>0</v>
      </c>
      <c r="DW205" s="117">
        <v>191.25</v>
      </c>
      <c r="DX205" s="117">
        <v>42.075000000000003</v>
      </c>
      <c r="DY205" s="117">
        <v>13.20345559445</v>
      </c>
      <c r="DZ205" s="117">
        <v>0</v>
      </c>
      <c r="EA205" s="117">
        <v>108.79638749999999</v>
      </c>
      <c r="EB205" s="117">
        <v>37.241596804729298</v>
      </c>
      <c r="EC205" s="117">
        <v>392.56643989917899</v>
      </c>
      <c r="ED205" s="117">
        <v>395.54</v>
      </c>
      <c r="EE205" s="117">
        <v>87.018799999999999</v>
      </c>
      <c r="EF205" s="117">
        <v>16.5869832545417</v>
      </c>
      <c r="EG205" s="117">
        <v>0</v>
      </c>
      <c r="EH205" s="117">
        <v>225.01083980000001</v>
      </c>
      <c r="EI205" s="117">
        <v>75.898855662346506</v>
      </c>
      <c r="EJ205" s="117">
        <v>800.05547871688896</v>
      </c>
      <c r="EK205" s="117">
        <v>99.32</v>
      </c>
      <c r="EL205" s="117">
        <v>21.8504</v>
      </c>
      <c r="EM205" s="117">
        <v>15.817904966225001</v>
      </c>
      <c r="EN205" s="117">
        <v>0</v>
      </c>
      <c r="EO205" s="117">
        <v>56.5001684</v>
      </c>
      <c r="EP205" s="117">
        <v>20.279526893513999</v>
      </c>
      <c r="EQ205" s="117">
        <v>213.76800025973901</v>
      </c>
      <c r="ER205" s="117">
        <v>499.7</v>
      </c>
      <c r="ES205" s="117">
        <v>109.934</v>
      </c>
      <c r="ET205" s="117">
        <v>11.522182539999999</v>
      </c>
      <c r="EU205" s="117">
        <v>121.45618254</v>
      </c>
      <c r="EV205" s="117">
        <v>13.142110000000001</v>
      </c>
      <c r="EW205" s="117">
        <v>1.3774245490999999</v>
      </c>
      <c r="EX205" s="117">
        <v>14.519534549099999</v>
      </c>
      <c r="EY205" s="117">
        <v>63</v>
      </c>
      <c r="EZ205" s="117">
        <v>6.6030300000000004</v>
      </c>
      <c r="FA205" s="117">
        <v>69.599999999999994</v>
      </c>
      <c r="FB205" s="117">
        <v>0</v>
      </c>
      <c r="FC205" s="117">
        <v>0</v>
      </c>
      <c r="FD205" s="117">
        <v>0</v>
      </c>
      <c r="FE205" s="171">
        <v>161.99971875</v>
      </c>
      <c r="FF205" s="194">
        <f t="shared" si="68"/>
        <v>5530.1795283747597</v>
      </c>
      <c r="FG205" s="195">
        <f t="shared" si="70"/>
        <v>0</v>
      </c>
      <c r="FH205" s="196">
        <f t="shared" si="71"/>
        <v>800.05547871688896</v>
      </c>
      <c r="FI205" s="202">
        <f t="shared" si="72"/>
        <v>6636.2154340497118</v>
      </c>
      <c r="FJ205" s="203">
        <f t="shared" si="73"/>
        <v>0</v>
      </c>
      <c r="FK205" s="204">
        <f t="shared" si="74"/>
        <v>960.06657446026668</v>
      </c>
      <c r="FL205" s="214">
        <v>0.05</v>
      </c>
      <c r="FM205" s="211">
        <f t="shared" si="75"/>
        <v>331.81077170248562</v>
      </c>
      <c r="FN205" s="212">
        <f t="shared" si="76"/>
        <v>0</v>
      </c>
      <c r="FO205" s="213">
        <f t="shared" si="77"/>
        <v>48.00332872301334</v>
      </c>
      <c r="FP205" s="219">
        <f t="shared" si="78"/>
        <v>6968.0262057521977</v>
      </c>
      <c r="FQ205" s="220">
        <f t="shared" si="79"/>
        <v>0</v>
      </c>
      <c r="FR205" s="223">
        <f t="shared" si="80"/>
        <v>1008.0699031832801</v>
      </c>
      <c r="FS205" s="228">
        <f t="shared" si="81"/>
        <v>4.4766899349946403</v>
      </c>
      <c r="FT205" s="229"/>
      <c r="FU205" s="244">
        <f t="shared" si="82"/>
        <v>3.708285404784045</v>
      </c>
      <c r="FV205" s="245">
        <f t="shared" si="83"/>
        <v>6968.0262057521977</v>
      </c>
      <c r="FW205" s="252">
        <v>3.3029999999999999</v>
      </c>
      <c r="FX205" s="257"/>
      <c r="FY205" s="261">
        <f t="shared" si="84"/>
        <v>1.3553405797743385</v>
      </c>
      <c r="FZ205" s="253"/>
      <c r="GA205" s="92"/>
      <c r="GB205" s="68" t="s">
        <v>1392</v>
      </c>
      <c r="GC205" s="85" t="s">
        <v>2362</v>
      </c>
      <c r="GD205" s="85" t="str">
        <f t="shared" si="85"/>
        <v>№2/342 від 20.02.2019</v>
      </c>
      <c r="GE205" s="85" t="s">
        <v>2559</v>
      </c>
      <c r="GF205" s="431">
        <v>2</v>
      </c>
      <c r="GG205" s="431">
        <v>2</v>
      </c>
    </row>
    <row r="206" spans="1:189" ht="15" hidden="1" customHeight="1" x14ac:dyDescent="0.25">
      <c r="A206" s="66" t="s">
        <v>288</v>
      </c>
      <c r="B206" s="155">
        <v>4</v>
      </c>
      <c r="C206" s="141">
        <f t="shared" si="69"/>
        <v>2716</v>
      </c>
      <c r="D206" s="168">
        <v>2014</v>
      </c>
      <c r="E206" s="168">
        <v>0</v>
      </c>
      <c r="F206" s="234"/>
      <c r="G206" s="235">
        <v>702</v>
      </c>
      <c r="H206" s="162">
        <f t="shared" si="66"/>
        <v>3331.1224543192679</v>
      </c>
      <c r="I206" s="117">
        <v>380</v>
      </c>
      <c r="J206" s="117">
        <v>83.6</v>
      </c>
      <c r="K206" s="117">
        <v>23.848996005102499</v>
      </c>
      <c r="L206" s="117">
        <v>216.17060000000001</v>
      </c>
      <c r="M206" s="117">
        <v>73.746369857294795</v>
      </c>
      <c r="N206" s="117">
        <v>777.36596586239705</v>
      </c>
      <c r="O206" s="117">
        <v>89.34</v>
      </c>
      <c r="P206" s="117">
        <v>19.654800000000002</v>
      </c>
      <c r="Q206" s="117">
        <v>3.0712675258125</v>
      </c>
      <c r="R206" s="117">
        <v>50.822845800000003</v>
      </c>
      <c r="S206" s="117">
        <v>17.072387005678401</v>
      </c>
      <c r="T206" s="117">
        <v>179.961300331491</v>
      </c>
      <c r="U206" s="117">
        <v>0</v>
      </c>
      <c r="V206" s="117">
        <v>0</v>
      </c>
      <c r="W206" s="117">
        <v>0</v>
      </c>
      <c r="X206" s="117">
        <v>0</v>
      </c>
      <c r="Y206" s="117">
        <v>0</v>
      </c>
      <c r="Z206" s="117">
        <v>303.64</v>
      </c>
      <c r="AA206" s="117">
        <v>0</v>
      </c>
      <c r="AB206" s="117">
        <v>0</v>
      </c>
      <c r="AC206" s="117">
        <v>0</v>
      </c>
      <c r="AD206" s="117">
        <v>0</v>
      </c>
      <c r="AE206" s="117">
        <v>0</v>
      </c>
      <c r="AF206" s="117">
        <v>0</v>
      </c>
      <c r="AG206" s="117">
        <v>0</v>
      </c>
      <c r="AH206" s="117">
        <v>0</v>
      </c>
      <c r="AI206" s="117">
        <v>0</v>
      </c>
      <c r="AJ206" s="117">
        <v>0</v>
      </c>
      <c r="AK206" s="117">
        <v>0</v>
      </c>
      <c r="AL206" s="117">
        <v>0</v>
      </c>
      <c r="AM206" s="117">
        <v>256.70999999999998</v>
      </c>
      <c r="AN206" s="117">
        <v>56.476199999999999</v>
      </c>
      <c r="AO206" s="117">
        <v>50.476994815617999</v>
      </c>
      <c r="AP206" s="117">
        <v>146.03461770000001</v>
      </c>
      <c r="AQ206" s="117">
        <v>53.421427729761902</v>
      </c>
      <c r="AR206" s="117">
        <v>563.11924024537996</v>
      </c>
      <c r="AS206" s="117">
        <v>0</v>
      </c>
      <c r="AT206" s="117">
        <v>0</v>
      </c>
      <c r="AU206" s="117">
        <v>0</v>
      </c>
      <c r="AV206" s="117">
        <v>0</v>
      </c>
      <c r="AW206" s="117">
        <v>0</v>
      </c>
      <c r="AX206" s="117">
        <v>38.479999999999997</v>
      </c>
      <c r="AY206" s="117">
        <v>690.25</v>
      </c>
      <c r="AZ206" s="117">
        <v>151.85499999999999</v>
      </c>
      <c r="BA206" s="117">
        <v>53.022115161291801</v>
      </c>
      <c r="BB206" s="117">
        <v>392.66251749999998</v>
      </c>
      <c r="BC206" s="117">
        <v>134.97323139923</v>
      </c>
      <c r="BD206" s="117">
        <f t="shared" si="67"/>
        <v>1468.5559478800001</v>
      </c>
      <c r="BE206" s="117">
        <v>0</v>
      </c>
      <c r="BF206" s="117">
        <v>0</v>
      </c>
      <c r="BG206" s="117">
        <v>0</v>
      </c>
      <c r="BH206" s="117">
        <v>0</v>
      </c>
      <c r="BI206" s="117">
        <v>0</v>
      </c>
      <c r="BJ206" s="117">
        <v>0</v>
      </c>
      <c r="BK206" s="117">
        <v>0</v>
      </c>
      <c r="BL206" s="117">
        <v>135.44</v>
      </c>
      <c r="BM206" s="117">
        <v>29.796800000000001</v>
      </c>
      <c r="BN206" s="117">
        <v>4.3783898724999997</v>
      </c>
      <c r="BO206" s="117">
        <v>77.047752799999998</v>
      </c>
      <c r="BP206" s="117">
        <v>25.8527430215047</v>
      </c>
      <c r="BQ206" s="117">
        <v>272.51568569400501</v>
      </c>
      <c r="BR206" s="117">
        <v>675.25632063492162</v>
      </c>
      <c r="BS206" s="117">
        <v>148.55639053968301</v>
      </c>
      <c r="BT206" s="117">
        <v>544.57693584118897</v>
      </c>
      <c r="BU206" s="117">
        <v>369.39</v>
      </c>
      <c r="BV206" s="117">
        <v>384.13306311958701</v>
      </c>
      <c r="BW206" s="117">
        <v>222.39767114928901</v>
      </c>
      <c r="BX206" s="117">
        <v>2344.3103812846698</v>
      </c>
      <c r="BY206" s="117">
        <v>472.54563100559898</v>
      </c>
      <c r="BZ206" s="117">
        <v>42.92</v>
      </c>
      <c r="CA206" s="117">
        <v>9.4423999999999992</v>
      </c>
      <c r="CB206" s="117">
        <v>27.124250642240199</v>
      </c>
      <c r="CC206" s="117">
        <v>0</v>
      </c>
      <c r="CD206" s="117">
        <v>24.415900400000002</v>
      </c>
      <c r="CE206" s="117">
        <v>10.8900263747372</v>
      </c>
      <c r="CF206" s="117">
        <v>114.792577416977</v>
      </c>
      <c r="CG206" s="117">
        <v>48.9</v>
      </c>
      <c r="CH206" s="117">
        <v>10.757999999999999</v>
      </c>
      <c r="CI206" s="117">
        <v>68.576074023532499</v>
      </c>
      <c r="CJ206" s="117">
        <v>0</v>
      </c>
      <c r="CK206" s="117">
        <v>27.817743</v>
      </c>
      <c r="CL206" s="117">
        <v>16.3557909422364</v>
      </c>
      <c r="CM206" s="117">
        <v>172.40760796576899</v>
      </c>
      <c r="CN206" s="117">
        <v>42.64</v>
      </c>
      <c r="CO206" s="117">
        <v>9.3808000000000007</v>
      </c>
      <c r="CP206" s="117">
        <v>22.751221292189999</v>
      </c>
      <c r="CQ206" s="117">
        <v>0</v>
      </c>
      <c r="CR206" s="117">
        <v>24.2566168</v>
      </c>
      <c r="CS206" s="117">
        <v>10.3791915584424</v>
      </c>
      <c r="CT206" s="117">
        <v>109.407829650632</v>
      </c>
      <c r="CU206" s="117">
        <v>0</v>
      </c>
      <c r="CV206" s="117">
        <v>0</v>
      </c>
      <c r="CW206" s="117">
        <v>0</v>
      </c>
      <c r="CX206" s="117">
        <v>0</v>
      </c>
      <c r="CY206" s="117">
        <v>0</v>
      </c>
      <c r="CZ206" s="117">
        <v>0</v>
      </c>
      <c r="DA206" s="117">
        <v>0</v>
      </c>
      <c r="DB206" s="117">
        <v>0</v>
      </c>
      <c r="DC206" s="117">
        <v>0</v>
      </c>
      <c r="DD206" s="117">
        <v>0</v>
      </c>
      <c r="DE206" s="117">
        <v>0</v>
      </c>
      <c r="DF206" s="117">
        <v>0</v>
      </c>
      <c r="DG206" s="117">
        <v>0</v>
      </c>
      <c r="DH206" s="117">
        <v>0</v>
      </c>
      <c r="DI206" s="117">
        <v>25.87</v>
      </c>
      <c r="DJ206" s="117">
        <v>5.6913999999999998</v>
      </c>
      <c r="DK206" s="117">
        <v>22.455575963679301</v>
      </c>
      <c r="DL206" s="117">
        <v>0</v>
      </c>
      <c r="DM206" s="117">
        <v>14.7166669</v>
      </c>
      <c r="DN206" s="117">
        <v>7.2039731085422298</v>
      </c>
      <c r="DO206" s="117">
        <v>75.937615972221494</v>
      </c>
      <c r="DP206" s="117">
        <v>0</v>
      </c>
      <c r="DQ206" s="117">
        <v>0</v>
      </c>
      <c r="DR206" s="117">
        <v>0</v>
      </c>
      <c r="DS206" s="117">
        <v>0</v>
      </c>
      <c r="DT206" s="117">
        <v>0</v>
      </c>
      <c r="DU206" s="117">
        <v>0</v>
      </c>
      <c r="DV206" s="117">
        <v>0</v>
      </c>
      <c r="DW206" s="117">
        <v>693.58</v>
      </c>
      <c r="DX206" s="117">
        <v>152.58760000000001</v>
      </c>
      <c r="DY206" s="117">
        <v>47.882523586875003</v>
      </c>
      <c r="DZ206" s="117">
        <v>0</v>
      </c>
      <c r="EA206" s="117">
        <v>394.55685460000001</v>
      </c>
      <c r="EB206" s="117">
        <v>135.058897383767</v>
      </c>
      <c r="EC206" s="117">
        <v>1423.6658755706501</v>
      </c>
      <c r="ED206" s="117">
        <v>515.34</v>
      </c>
      <c r="EE206" s="117">
        <v>113.37479999999999</v>
      </c>
      <c r="EF206" s="117">
        <v>21.530230010791701</v>
      </c>
      <c r="EG206" s="117">
        <v>0</v>
      </c>
      <c r="EH206" s="117">
        <v>293.16146579999997</v>
      </c>
      <c r="EI206" s="117">
        <v>98.878434825929105</v>
      </c>
      <c r="EJ206" s="117">
        <v>1042.28493063672</v>
      </c>
      <c r="EK206" s="117">
        <v>295.02999999999997</v>
      </c>
      <c r="EL206" s="117">
        <v>64.906599999999997</v>
      </c>
      <c r="EM206" s="117">
        <v>47.211929614124998</v>
      </c>
      <c r="EN206" s="117">
        <v>0</v>
      </c>
      <c r="EO206" s="117">
        <v>167.8337161</v>
      </c>
      <c r="EP206" s="117">
        <v>60.2638891732975</v>
      </c>
      <c r="EQ206" s="117">
        <v>635.24613488742295</v>
      </c>
      <c r="ER206" s="117">
        <v>599.70000000000005</v>
      </c>
      <c r="ES206" s="117">
        <v>131.934</v>
      </c>
      <c r="ET206" s="117">
        <v>13.82800254</v>
      </c>
      <c r="EU206" s="117">
        <v>145.76200254</v>
      </c>
      <c r="EV206" s="117">
        <v>15.77211</v>
      </c>
      <c r="EW206" s="117">
        <v>1.6530748491</v>
      </c>
      <c r="EX206" s="117">
        <v>17.425184849099999</v>
      </c>
      <c r="EY206" s="117">
        <v>329</v>
      </c>
      <c r="EZ206" s="117">
        <v>34.482489999999999</v>
      </c>
      <c r="FA206" s="117">
        <v>363.48</v>
      </c>
      <c r="FB206" s="117">
        <v>0</v>
      </c>
      <c r="FC206" s="117">
        <v>0</v>
      </c>
      <c r="FD206" s="117">
        <v>0</v>
      </c>
      <c r="FE206" s="171">
        <v>134.96711644791665</v>
      </c>
      <c r="FF206" s="194">
        <f t="shared" si="68"/>
        <v>10183.32539723535</v>
      </c>
      <c r="FG206" s="195">
        <f t="shared" si="70"/>
        <v>0</v>
      </c>
      <c r="FH206" s="196">
        <f t="shared" si="71"/>
        <v>1042.28493063672</v>
      </c>
      <c r="FI206" s="202">
        <f t="shared" si="72"/>
        <v>12219.99047668242</v>
      </c>
      <c r="FJ206" s="203">
        <f t="shared" si="73"/>
        <v>0</v>
      </c>
      <c r="FK206" s="204">
        <f t="shared" si="74"/>
        <v>1250.7419167640639</v>
      </c>
      <c r="FL206" s="214">
        <v>0.05</v>
      </c>
      <c r="FM206" s="211">
        <f t="shared" si="75"/>
        <v>610.99952383412108</v>
      </c>
      <c r="FN206" s="212">
        <f t="shared" si="76"/>
        <v>0</v>
      </c>
      <c r="FO206" s="213">
        <f t="shared" si="77"/>
        <v>62.5370958382032</v>
      </c>
      <c r="FP206" s="219">
        <f t="shared" si="78"/>
        <v>12830.990000516542</v>
      </c>
      <c r="FQ206" s="220">
        <f t="shared" si="79"/>
        <v>0</v>
      </c>
      <c r="FR206" s="223">
        <f t="shared" si="80"/>
        <v>1313.2790126022671</v>
      </c>
      <c r="FS206" s="228">
        <f t="shared" si="81"/>
        <v>4.8927638576882124</v>
      </c>
      <c r="FT206" s="229"/>
      <c r="FU206" s="244">
        <f t="shared" si="82"/>
        <v>4.2406888762570967</v>
      </c>
      <c r="FV206" s="245">
        <f t="shared" si="83"/>
        <v>12830.990000516542</v>
      </c>
      <c r="FW206" s="252">
        <v>4.2121000000000004</v>
      </c>
      <c r="FX206" s="257"/>
      <c r="FY206" s="261">
        <f t="shared" si="84"/>
        <v>1.1615972692215788</v>
      </c>
      <c r="FZ206" s="253"/>
      <c r="GA206" s="92"/>
      <c r="GB206" s="68" t="s">
        <v>1394</v>
      </c>
      <c r="GC206" s="85" t="s">
        <v>2362</v>
      </c>
      <c r="GD206" s="85" t="str">
        <f t="shared" si="85"/>
        <v>№2/344 від 20.02.2019</v>
      </c>
      <c r="GE206" s="85" t="s">
        <v>2560</v>
      </c>
      <c r="GF206" s="431">
        <v>4</v>
      </c>
      <c r="GG206" s="431">
        <v>2</v>
      </c>
    </row>
    <row r="207" spans="1:189" ht="15" hidden="1" customHeight="1" x14ac:dyDescent="0.25">
      <c r="A207" s="66" t="s">
        <v>289</v>
      </c>
      <c r="B207" s="155">
        <v>4</v>
      </c>
      <c r="C207" s="141">
        <f t="shared" si="69"/>
        <v>2488.34</v>
      </c>
      <c r="D207" s="168">
        <v>2100.34</v>
      </c>
      <c r="E207" s="168">
        <v>0</v>
      </c>
      <c r="F207" s="234"/>
      <c r="G207" s="235">
        <v>388</v>
      </c>
      <c r="H207" s="162">
        <f t="shared" si="66"/>
        <v>3392.6453994963413</v>
      </c>
      <c r="I207" s="117">
        <v>445.43</v>
      </c>
      <c r="J207" s="117">
        <v>97.994600000000005</v>
      </c>
      <c r="K207" s="117">
        <v>24.546460176259998</v>
      </c>
      <c r="L207" s="117">
        <v>253.39176409999999</v>
      </c>
      <c r="M207" s="117">
        <v>86.087037612394795</v>
      </c>
      <c r="N207" s="117">
        <v>907.44986188865505</v>
      </c>
      <c r="O207" s="117">
        <v>78.510000000000005</v>
      </c>
      <c r="P207" s="117">
        <v>17.272200000000002</v>
      </c>
      <c r="Q207" s="117">
        <v>2.6989393492425</v>
      </c>
      <c r="R207" s="117">
        <v>44.6619837</v>
      </c>
      <c r="S207" s="117">
        <v>15.0028307267911</v>
      </c>
      <c r="T207" s="117">
        <v>158.14595377603399</v>
      </c>
      <c r="U207" s="117">
        <v>0</v>
      </c>
      <c r="V207" s="117">
        <v>0</v>
      </c>
      <c r="W207" s="117">
        <v>0</v>
      </c>
      <c r="X207" s="117">
        <v>0</v>
      </c>
      <c r="Y207" s="117">
        <v>0</v>
      </c>
      <c r="Z207" s="117">
        <v>321.3</v>
      </c>
      <c r="AA207" s="117">
        <v>0</v>
      </c>
      <c r="AB207" s="117">
        <v>0</v>
      </c>
      <c r="AC207" s="117">
        <v>0</v>
      </c>
      <c r="AD207" s="117">
        <v>0</v>
      </c>
      <c r="AE207" s="117">
        <v>0</v>
      </c>
      <c r="AF207" s="117">
        <v>82.98</v>
      </c>
      <c r="AG207" s="117">
        <v>0</v>
      </c>
      <c r="AH207" s="117">
        <v>0</v>
      </c>
      <c r="AI207" s="117">
        <v>0</v>
      </c>
      <c r="AJ207" s="117">
        <v>0</v>
      </c>
      <c r="AK207" s="117">
        <v>0</v>
      </c>
      <c r="AL207" s="117">
        <v>0</v>
      </c>
      <c r="AM207" s="117">
        <v>200.55</v>
      </c>
      <c r="AN207" s="117">
        <v>44.121000000000002</v>
      </c>
      <c r="AO207" s="117">
        <v>45.402686796704501</v>
      </c>
      <c r="AP207" s="117">
        <v>114.0868785</v>
      </c>
      <c r="AQ207" s="117">
        <v>42.360068848747602</v>
      </c>
      <c r="AR207" s="117">
        <v>446.52063414545199</v>
      </c>
      <c r="AS207" s="117">
        <v>0</v>
      </c>
      <c r="AT207" s="117">
        <v>0</v>
      </c>
      <c r="AU207" s="117">
        <v>0</v>
      </c>
      <c r="AV207" s="117">
        <v>0</v>
      </c>
      <c r="AW207" s="117">
        <v>0</v>
      </c>
      <c r="AX207" s="117">
        <v>130.79</v>
      </c>
      <c r="AY207" s="117">
        <v>632.39</v>
      </c>
      <c r="AZ207" s="117">
        <v>139.1258</v>
      </c>
      <c r="BA207" s="117">
        <v>53.940015559091798</v>
      </c>
      <c r="BB207" s="117">
        <v>359.74769930000002</v>
      </c>
      <c r="BC207" s="117">
        <v>124.221180392381</v>
      </c>
      <c r="BD207" s="117">
        <f t="shared" si="67"/>
        <v>1345.4589496862002</v>
      </c>
      <c r="BE207" s="117">
        <v>0</v>
      </c>
      <c r="BF207" s="117">
        <v>0</v>
      </c>
      <c r="BG207" s="117">
        <v>0</v>
      </c>
      <c r="BH207" s="117">
        <v>0</v>
      </c>
      <c r="BI207" s="117">
        <v>0</v>
      </c>
      <c r="BJ207" s="117">
        <v>0</v>
      </c>
      <c r="BK207" s="117">
        <v>0</v>
      </c>
      <c r="BL207" s="117">
        <v>136.13</v>
      </c>
      <c r="BM207" s="117">
        <v>29.948599999999999</v>
      </c>
      <c r="BN207" s="117">
        <v>4.0003683991666703</v>
      </c>
      <c r="BO207" s="117">
        <v>77.440273099999999</v>
      </c>
      <c r="BP207" s="117">
        <v>25.9424917015277</v>
      </c>
      <c r="BQ207" s="117">
        <v>273.46173320069499</v>
      </c>
      <c r="BR207" s="117">
        <v>657.88370444444138</v>
      </c>
      <c r="BS207" s="117">
        <v>144.73441497777799</v>
      </c>
      <c r="BT207" s="117">
        <v>514.88232666666499</v>
      </c>
      <c r="BU207" s="117">
        <v>369</v>
      </c>
      <c r="BV207" s="117">
        <v>374.25030294731198</v>
      </c>
      <c r="BW207" s="117">
        <v>215.987286006484</v>
      </c>
      <c r="BX207" s="117">
        <v>2276.7380350426802</v>
      </c>
      <c r="BY207" s="117">
        <v>535.64546459418705</v>
      </c>
      <c r="BZ207" s="117">
        <v>43.13</v>
      </c>
      <c r="CA207" s="117">
        <v>9.4885999999999999</v>
      </c>
      <c r="CB207" s="117">
        <v>27.741676482574601</v>
      </c>
      <c r="CC207" s="117">
        <v>0</v>
      </c>
      <c r="CD207" s="117">
        <v>24.535363100000001</v>
      </c>
      <c r="CE207" s="117">
        <v>10.994111984649701</v>
      </c>
      <c r="CF207" s="117">
        <v>115.889751567224</v>
      </c>
      <c r="CG207" s="117">
        <v>42.97</v>
      </c>
      <c r="CH207" s="117">
        <v>9.4534000000000002</v>
      </c>
      <c r="CI207" s="117">
        <v>60.263016768900002</v>
      </c>
      <c r="CJ207" s="117">
        <v>0</v>
      </c>
      <c r="CK207" s="117">
        <v>24.4443439</v>
      </c>
      <c r="CL207" s="117">
        <v>14.3726750257074</v>
      </c>
      <c r="CM207" s="117">
        <v>151.50343569460699</v>
      </c>
      <c r="CN207" s="117">
        <v>55.03</v>
      </c>
      <c r="CO207" s="117">
        <v>12.1066</v>
      </c>
      <c r="CP207" s="117">
        <v>30.503154529489201</v>
      </c>
      <c r="CQ207" s="117">
        <v>0</v>
      </c>
      <c r="CR207" s="117">
        <v>31.3049161</v>
      </c>
      <c r="CS207" s="117">
        <v>13.5146909286767</v>
      </c>
      <c r="CT207" s="117">
        <v>142.45936155816599</v>
      </c>
      <c r="CU207" s="117">
        <v>23.42</v>
      </c>
      <c r="CV207" s="117">
        <v>5.1524000000000001</v>
      </c>
      <c r="CW207" s="117">
        <v>18.1025739557242</v>
      </c>
      <c r="CX207" s="117">
        <v>0</v>
      </c>
      <c r="CY207" s="117">
        <v>13.3229354</v>
      </c>
      <c r="CZ207" s="117">
        <v>6.2883808795734497</v>
      </c>
      <c r="DA207" s="117">
        <v>66.286290235297699</v>
      </c>
      <c r="DB207" s="117">
        <v>0</v>
      </c>
      <c r="DC207" s="117">
        <v>0</v>
      </c>
      <c r="DD207" s="117">
        <v>0</v>
      </c>
      <c r="DE207" s="117">
        <v>0</v>
      </c>
      <c r="DF207" s="117">
        <v>0</v>
      </c>
      <c r="DG207" s="117">
        <v>0</v>
      </c>
      <c r="DH207" s="117">
        <v>0</v>
      </c>
      <c r="DI207" s="117">
        <v>20.329999999999998</v>
      </c>
      <c r="DJ207" s="117">
        <v>4.4725999999999999</v>
      </c>
      <c r="DK207" s="117">
        <v>17.493683947051</v>
      </c>
      <c r="DL207" s="117">
        <v>0</v>
      </c>
      <c r="DM207" s="117">
        <v>11.5651271</v>
      </c>
      <c r="DN207" s="117">
        <v>5.6452144918414104</v>
      </c>
      <c r="DO207" s="117">
        <v>59.506625538892401</v>
      </c>
      <c r="DP207" s="117">
        <v>0</v>
      </c>
      <c r="DQ207" s="117">
        <v>0</v>
      </c>
      <c r="DR207" s="117">
        <v>0</v>
      </c>
      <c r="DS207" s="117">
        <v>0</v>
      </c>
      <c r="DT207" s="117">
        <v>0</v>
      </c>
      <c r="DU207" s="117">
        <v>0</v>
      </c>
      <c r="DV207" s="117">
        <v>0</v>
      </c>
      <c r="DW207" s="117">
        <v>1106.72</v>
      </c>
      <c r="DX207" s="117">
        <v>243.47839999999999</v>
      </c>
      <c r="DY207" s="117">
        <v>89.306661741308304</v>
      </c>
      <c r="DZ207" s="117">
        <v>0</v>
      </c>
      <c r="EA207" s="117">
        <v>629.57980640000005</v>
      </c>
      <c r="EB207" s="117">
        <v>216.86078502989099</v>
      </c>
      <c r="EC207" s="117">
        <v>2285.9456531711999</v>
      </c>
      <c r="ED207" s="117">
        <v>496.7</v>
      </c>
      <c r="EE207" s="117">
        <v>109.274</v>
      </c>
      <c r="EF207" s="117">
        <v>21.118359235650001</v>
      </c>
      <c r="EG207" s="117">
        <v>0</v>
      </c>
      <c r="EH207" s="117">
        <v>282.55772899999999</v>
      </c>
      <c r="EI207" s="117">
        <v>95.3404257479785</v>
      </c>
      <c r="EJ207" s="117">
        <v>1004.99051398363</v>
      </c>
      <c r="EK207" s="117">
        <v>290.24</v>
      </c>
      <c r="EL207" s="117">
        <v>63.852800000000002</v>
      </c>
      <c r="EM207" s="117">
        <v>43.212296470399998</v>
      </c>
      <c r="EN207" s="117">
        <v>0</v>
      </c>
      <c r="EO207" s="117">
        <v>165.1088288</v>
      </c>
      <c r="EP207" s="117">
        <v>58.946603507590602</v>
      </c>
      <c r="EQ207" s="117">
        <v>621.36052877799102</v>
      </c>
      <c r="ER207" s="117">
        <v>0</v>
      </c>
      <c r="ES207" s="117">
        <v>0</v>
      </c>
      <c r="ET207" s="117">
        <v>0</v>
      </c>
      <c r="EU207" s="117">
        <v>0</v>
      </c>
      <c r="EV207" s="117">
        <v>0</v>
      </c>
      <c r="EW207" s="117">
        <v>0</v>
      </c>
      <c r="EX207" s="117">
        <v>0</v>
      </c>
      <c r="EY207" s="117">
        <v>186.2</v>
      </c>
      <c r="EZ207" s="117">
        <v>19.515622</v>
      </c>
      <c r="FA207" s="117">
        <v>205.72</v>
      </c>
      <c r="FB207" s="117">
        <v>0</v>
      </c>
      <c r="FC207" s="117">
        <v>0</v>
      </c>
      <c r="FD207" s="117">
        <v>0</v>
      </c>
      <c r="FE207" s="171">
        <v>543.29348958333333</v>
      </c>
      <c r="FF207" s="194">
        <f t="shared" si="68"/>
        <v>11139.800817850057</v>
      </c>
      <c r="FG207" s="195">
        <f t="shared" si="70"/>
        <v>0</v>
      </c>
      <c r="FH207" s="196">
        <f t="shared" si="71"/>
        <v>1004.99051398363</v>
      </c>
      <c r="FI207" s="202">
        <f t="shared" si="72"/>
        <v>13367.760981420068</v>
      </c>
      <c r="FJ207" s="203">
        <f t="shared" si="73"/>
        <v>0</v>
      </c>
      <c r="FK207" s="204">
        <f t="shared" si="74"/>
        <v>1205.9886167803559</v>
      </c>
      <c r="FL207" s="214">
        <v>0.05</v>
      </c>
      <c r="FM207" s="211">
        <f t="shared" si="75"/>
        <v>668.38804907100348</v>
      </c>
      <c r="FN207" s="212">
        <f t="shared" si="76"/>
        <v>0</v>
      </c>
      <c r="FO207" s="213">
        <f t="shared" si="77"/>
        <v>60.299430839017795</v>
      </c>
      <c r="FP207" s="219">
        <f t="shared" si="78"/>
        <v>14036.149030491071</v>
      </c>
      <c r="FQ207" s="220">
        <f t="shared" si="79"/>
        <v>0</v>
      </c>
      <c r="FR207" s="223">
        <f t="shared" si="80"/>
        <v>1266.2880476193736</v>
      </c>
      <c r="FS207" s="228">
        <f t="shared" si="81"/>
        <v>5.7347761755829874</v>
      </c>
      <c r="FT207" s="229"/>
      <c r="FU207" s="244">
        <f t="shared" si="82"/>
        <v>5.1318794790389166</v>
      </c>
      <c r="FV207" s="245">
        <f t="shared" si="83"/>
        <v>14036.149030491071</v>
      </c>
      <c r="FW207" s="252">
        <v>4.4119000000000002</v>
      </c>
      <c r="FX207" s="257"/>
      <c r="FY207" s="261">
        <f t="shared" si="84"/>
        <v>1.2998427379548465</v>
      </c>
      <c r="FZ207" s="253"/>
      <c r="GA207" s="92"/>
      <c r="GB207" s="68" t="s">
        <v>1405</v>
      </c>
      <c r="GC207" s="85" t="s">
        <v>2362</v>
      </c>
      <c r="GD207" s="85" t="str">
        <f t="shared" si="85"/>
        <v>№2/356 від 20.02.2019</v>
      </c>
      <c r="GE207" s="85" t="s">
        <v>2561</v>
      </c>
      <c r="GF207" s="431">
        <v>4</v>
      </c>
      <c r="GG207" s="431">
        <v>2</v>
      </c>
    </row>
    <row r="208" spans="1:189" ht="15" hidden="1" customHeight="1" x14ac:dyDescent="0.25">
      <c r="A208" s="66" t="s">
        <v>290</v>
      </c>
      <c r="B208" s="155">
        <v>4</v>
      </c>
      <c r="C208" s="141">
        <f t="shared" si="69"/>
        <v>2581.1999999999998</v>
      </c>
      <c r="D208" s="168">
        <v>2581.1999999999998</v>
      </c>
      <c r="E208" s="168">
        <v>0</v>
      </c>
      <c r="F208" s="234"/>
      <c r="G208" s="235">
        <v>0</v>
      </c>
      <c r="H208" s="162">
        <f t="shared" si="66"/>
        <v>3373.7703349733511</v>
      </c>
      <c r="I208" s="117">
        <v>469.42</v>
      </c>
      <c r="J208" s="117">
        <v>103.2724</v>
      </c>
      <c r="K208" s="117">
        <v>25.549004299682501</v>
      </c>
      <c r="L208" s="117">
        <v>267.03895540000002</v>
      </c>
      <c r="M208" s="117">
        <v>90.690034500123701</v>
      </c>
      <c r="N208" s="117">
        <v>955.97039419980604</v>
      </c>
      <c r="O208" s="117">
        <v>78.819999999999993</v>
      </c>
      <c r="P208" s="117">
        <v>17.340399999999999</v>
      </c>
      <c r="Q208" s="117">
        <v>2.7095343515099999</v>
      </c>
      <c r="R208" s="117">
        <v>44.838333400000003</v>
      </c>
      <c r="S208" s="117">
        <v>15.0620635430358</v>
      </c>
      <c r="T208" s="117">
        <v>158.770331294546</v>
      </c>
      <c r="U208" s="117">
        <v>0</v>
      </c>
      <c r="V208" s="117">
        <v>0</v>
      </c>
      <c r="W208" s="117">
        <v>0</v>
      </c>
      <c r="X208" s="117">
        <v>0</v>
      </c>
      <c r="Y208" s="117">
        <v>0</v>
      </c>
      <c r="Z208" s="117">
        <v>354.69</v>
      </c>
      <c r="AA208" s="117">
        <v>0</v>
      </c>
      <c r="AB208" s="117">
        <v>0</v>
      </c>
      <c r="AC208" s="117">
        <v>0</v>
      </c>
      <c r="AD208" s="117">
        <v>0</v>
      </c>
      <c r="AE208" s="117">
        <v>0</v>
      </c>
      <c r="AF208" s="117">
        <v>0</v>
      </c>
      <c r="AG208" s="117">
        <v>0</v>
      </c>
      <c r="AH208" s="117">
        <v>0</v>
      </c>
      <c r="AI208" s="117">
        <v>0</v>
      </c>
      <c r="AJ208" s="117">
        <v>0</v>
      </c>
      <c r="AK208" s="117">
        <v>0</v>
      </c>
      <c r="AL208" s="117">
        <v>0</v>
      </c>
      <c r="AM208" s="117">
        <v>200.15</v>
      </c>
      <c r="AN208" s="117">
        <v>44.033000000000001</v>
      </c>
      <c r="AO208" s="117">
        <v>45.023131944220303</v>
      </c>
      <c r="AP208" s="117">
        <v>113.8593305</v>
      </c>
      <c r="AQ208" s="117">
        <v>42.245291118778702</v>
      </c>
      <c r="AR208" s="117">
        <v>445.31075356299903</v>
      </c>
      <c r="AS208" s="117">
        <v>0</v>
      </c>
      <c r="AT208" s="117">
        <v>0</v>
      </c>
      <c r="AU208" s="117">
        <v>0</v>
      </c>
      <c r="AV208" s="117">
        <v>0</v>
      </c>
      <c r="AW208" s="117">
        <v>0</v>
      </c>
      <c r="AX208" s="117">
        <v>63.36</v>
      </c>
      <c r="AY208" s="117">
        <v>655.99</v>
      </c>
      <c r="AZ208" s="117">
        <v>144.31780000000001</v>
      </c>
      <c r="BA208" s="117">
        <v>64.411345055480396</v>
      </c>
      <c r="BB208" s="117">
        <v>373.17303129999999</v>
      </c>
      <c r="BC208" s="117">
        <v>129.74347900381801</v>
      </c>
      <c r="BD208" s="117">
        <f t="shared" si="67"/>
        <v>1395.668855916</v>
      </c>
      <c r="BE208" s="117">
        <v>0</v>
      </c>
      <c r="BF208" s="117">
        <v>0</v>
      </c>
      <c r="BG208" s="117">
        <v>0</v>
      </c>
      <c r="BH208" s="117">
        <v>0</v>
      </c>
      <c r="BI208" s="117">
        <v>0</v>
      </c>
      <c r="BJ208" s="117">
        <v>0</v>
      </c>
      <c r="BK208" s="117">
        <v>0</v>
      </c>
      <c r="BL208" s="117">
        <v>221.1</v>
      </c>
      <c r="BM208" s="117">
        <v>48.642000000000003</v>
      </c>
      <c r="BN208" s="117">
        <v>6.1437548591666697</v>
      </c>
      <c r="BO208" s="117">
        <v>125.777157</v>
      </c>
      <c r="BP208" s="117">
        <v>42.098289791959303</v>
      </c>
      <c r="BQ208" s="117">
        <v>443.76120165112599</v>
      </c>
      <c r="BR208" s="117">
        <v>696.64613809523155</v>
      </c>
      <c r="BS208" s="117">
        <v>153.26215038095299</v>
      </c>
      <c r="BT208" s="117">
        <v>560.02814096892905</v>
      </c>
      <c r="BU208" s="117">
        <v>389.34</v>
      </c>
      <c r="BV208" s="117">
        <v>396.30108857823802</v>
      </c>
      <c r="BW208" s="117">
        <v>230.118479664028</v>
      </c>
      <c r="BX208" s="117">
        <v>2425.69599768738</v>
      </c>
      <c r="BY208" s="117">
        <v>461.97062661240301</v>
      </c>
      <c r="BZ208" s="117">
        <v>43.93</v>
      </c>
      <c r="CA208" s="117">
        <v>9.6646000000000001</v>
      </c>
      <c r="CB208" s="117">
        <v>28.197409719041001</v>
      </c>
      <c r="CC208" s="117">
        <v>0</v>
      </c>
      <c r="CD208" s="117">
        <v>24.990459099999999</v>
      </c>
      <c r="CE208" s="117">
        <v>11.1918705569237</v>
      </c>
      <c r="CF208" s="117">
        <v>117.974339375965</v>
      </c>
      <c r="CG208" s="117">
        <v>43.14</v>
      </c>
      <c r="CH208" s="117">
        <v>9.4908000000000001</v>
      </c>
      <c r="CI208" s="117">
        <v>60.499020405000003</v>
      </c>
      <c r="CJ208" s="117">
        <v>0</v>
      </c>
      <c r="CK208" s="117">
        <v>24.541051800000002</v>
      </c>
      <c r="CL208" s="117">
        <v>14.429284115806</v>
      </c>
      <c r="CM208" s="117">
        <v>152.10015632080601</v>
      </c>
      <c r="CN208" s="117">
        <v>48.82</v>
      </c>
      <c r="CO208" s="117">
        <v>10.740399999999999</v>
      </c>
      <c r="CP208" s="117">
        <v>32.354880061661703</v>
      </c>
      <c r="CQ208" s="117">
        <v>0</v>
      </c>
      <c r="CR208" s="117">
        <v>27.772233400000001</v>
      </c>
      <c r="CS208" s="117">
        <v>12.544448285916801</v>
      </c>
      <c r="CT208" s="117">
        <v>132.23196174757899</v>
      </c>
      <c r="CU208" s="117">
        <v>0</v>
      </c>
      <c r="CV208" s="117">
        <v>0</v>
      </c>
      <c r="CW208" s="117">
        <v>0</v>
      </c>
      <c r="CX208" s="117">
        <v>0</v>
      </c>
      <c r="CY208" s="117">
        <v>0</v>
      </c>
      <c r="CZ208" s="117">
        <v>0</v>
      </c>
      <c r="DA208" s="117">
        <v>0</v>
      </c>
      <c r="DB208" s="117">
        <v>0</v>
      </c>
      <c r="DC208" s="117">
        <v>0</v>
      </c>
      <c r="DD208" s="117">
        <v>0</v>
      </c>
      <c r="DE208" s="117">
        <v>0</v>
      </c>
      <c r="DF208" s="117">
        <v>0</v>
      </c>
      <c r="DG208" s="117">
        <v>0</v>
      </c>
      <c r="DH208" s="117">
        <v>0</v>
      </c>
      <c r="DI208" s="117">
        <v>20.38</v>
      </c>
      <c r="DJ208" s="117">
        <v>4.4836</v>
      </c>
      <c r="DK208" s="117">
        <v>17.5468383862083</v>
      </c>
      <c r="DL208" s="117">
        <v>0</v>
      </c>
      <c r="DM208" s="117">
        <v>11.5935706</v>
      </c>
      <c r="DN208" s="117">
        <v>5.66016018184449</v>
      </c>
      <c r="DO208" s="117">
        <v>59.664169168052801</v>
      </c>
      <c r="DP208" s="117">
        <v>0</v>
      </c>
      <c r="DQ208" s="117">
        <v>0</v>
      </c>
      <c r="DR208" s="117">
        <v>0</v>
      </c>
      <c r="DS208" s="117">
        <v>0</v>
      </c>
      <c r="DT208" s="117">
        <v>0</v>
      </c>
      <c r="DU208" s="117">
        <v>0</v>
      </c>
      <c r="DV208" s="117">
        <v>0</v>
      </c>
      <c r="DW208" s="117">
        <v>1124</v>
      </c>
      <c r="DX208" s="117">
        <v>247.28</v>
      </c>
      <c r="DY208" s="117">
        <v>87.163730859941694</v>
      </c>
      <c r="DZ208" s="117">
        <v>0</v>
      </c>
      <c r="EA208" s="117">
        <v>639.40988000000004</v>
      </c>
      <c r="EB208" s="117">
        <v>219.87603695422999</v>
      </c>
      <c r="EC208" s="117">
        <v>2317.7296478141702</v>
      </c>
      <c r="ED208" s="117">
        <v>478.61</v>
      </c>
      <c r="EE208" s="117">
        <v>105.2942</v>
      </c>
      <c r="EF208" s="117">
        <v>18.2220945539583</v>
      </c>
      <c r="EG208" s="117">
        <v>0</v>
      </c>
      <c r="EH208" s="117">
        <v>272.26687070000003</v>
      </c>
      <c r="EI208" s="117">
        <v>91.645147650267305</v>
      </c>
      <c r="EJ208" s="117">
        <v>966.03831290422499</v>
      </c>
      <c r="EK208" s="117">
        <v>288.70999999999998</v>
      </c>
      <c r="EL208" s="117">
        <v>63.516199999999998</v>
      </c>
      <c r="EM208" s="117">
        <v>41.1750498002</v>
      </c>
      <c r="EN208" s="117">
        <v>0</v>
      </c>
      <c r="EO208" s="117">
        <v>164.2384577</v>
      </c>
      <c r="EP208" s="117">
        <v>58.446217743096</v>
      </c>
      <c r="EQ208" s="117">
        <v>616.08592524329595</v>
      </c>
      <c r="ER208" s="117">
        <v>0</v>
      </c>
      <c r="ES208" s="117">
        <v>0</v>
      </c>
      <c r="ET208" s="117">
        <v>0</v>
      </c>
      <c r="EU208" s="117">
        <v>0</v>
      </c>
      <c r="EV208" s="117">
        <v>0</v>
      </c>
      <c r="EW208" s="117">
        <v>0</v>
      </c>
      <c r="EX208" s="117">
        <v>0</v>
      </c>
      <c r="EY208" s="117">
        <v>331.8</v>
      </c>
      <c r="EZ208" s="117">
        <v>34.775958000000003</v>
      </c>
      <c r="FA208" s="117">
        <v>366.58</v>
      </c>
      <c r="FB208" s="117">
        <v>0</v>
      </c>
      <c r="FC208" s="117">
        <v>0</v>
      </c>
      <c r="FD208" s="117">
        <v>0</v>
      </c>
      <c r="FE208" s="171">
        <v>546.51174791666665</v>
      </c>
      <c r="FF208" s="194">
        <f t="shared" si="68"/>
        <v>11518.14379480262</v>
      </c>
      <c r="FG208" s="195">
        <f t="shared" si="70"/>
        <v>0</v>
      </c>
      <c r="FH208" s="196">
        <f t="shared" si="71"/>
        <v>966.03831290422499</v>
      </c>
      <c r="FI208" s="202">
        <f t="shared" si="72"/>
        <v>13821.772553763143</v>
      </c>
      <c r="FJ208" s="203">
        <f t="shared" si="73"/>
        <v>0</v>
      </c>
      <c r="FK208" s="204">
        <f t="shared" si="74"/>
        <v>1159.2459754850699</v>
      </c>
      <c r="FL208" s="214">
        <v>0.05</v>
      </c>
      <c r="FM208" s="211">
        <f t="shared" si="75"/>
        <v>691.0886276881572</v>
      </c>
      <c r="FN208" s="212">
        <f t="shared" si="76"/>
        <v>0</v>
      </c>
      <c r="FO208" s="213">
        <f t="shared" si="77"/>
        <v>57.962298774253497</v>
      </c>
      <c r="FP208" s="219">
        <f t="shared" si="78"/>
        <v>14512.861181451301</v>
      </c>
      <c r="FQ208" s="220">
        <f t="shared" si="79"/>
        <v>0</v>
      </c>
      <c r="FR208" s="223">
        <f t="shared" si="80"/>
        <v>1217.2082742593234</v>
      </c>
      <c r="FS208" s="228">
        <f t="shared" si="81"/>
        <v>5.6225248649664117</v>
      </c>
      <c r="FT208" s="229"/>
      <c r="FU208" s="244">
        <f t="shared" si="82"/>
        <v>5.1509580455570969</v>
      </c>
      <c r="FV208" s="245">
        <f t="shared" si="83"/>
        <v>14512.861181451301</v>
      </c>
      <c r="FW208" s="252">
        <v>4.2915999999999999</v>
      </c>
      <c r="FX208" s="257"/>
      <c r="FY208" s="261">
        <f t="shared" si="84"/>
        <v>1.3101232325860779</v>
      </c>
      <c r="FZ208" s="253"/>
      <c r="GA208" s="92"/>
      <c r="GB208" s="68" t="s">
        <v>1406</v>
      </c>
      <c r="GC208" s="85" t="s">
        <v>2362</v>
      </c>
      <c r="GD208" s="85" t="str">
        <f t="shared" si="85"/>
        <v>№2/357 від 20.02.2019</v>
      </c>
      <c r="GE208" s="85" t="s">
        <v>2562</v>
      </c>
      <c r="GF208" s="431">
        <v>4</v>
      </c>
      <c r="GG208" s="431">
        <v>2</v>
      </c>
    </row>
    <row r="209" spans="1:189" ht="15" hidden="1" customHeight="1" x14ac:dyDescent="0.25">
      <c r="A209" s="66" t="s">
        <v>291</v>
      </c>
      <c r="B209" s="155">
        <v>4</v>
      </c>
      <c r="C209" s="141">
        <f t="shared" si="69"/>
        <v>4960.1000000000004</v>
      </c>
      <c r="D209" s="168">
        <v>3993</v>
      </c>
      <c r="E209" s="168">
        <v>0</v>
      </c>
      <c r="F209" s="234"/>
      <c r="G209" s="235">
        <v>967.1</v>
      </c>
      <c r="H209" s="162">
        <f t="shared" si="66"/>
        <v>6981.7369582637366</v>
      </c>
      <c r="I209" s="117">
        <v>802.83</v>
      </c>
      <c r="J209" s="117">
        <v>176.62260000000001</v>
      </c>
      <c r="K209" s="117">
        <v>48.332135977494197</v>
      </c>
      <c r="L209" s="117">
        <v>456.7059021</v>
      </c>
      <c r="M209" s="117">
        <v>155.58946377690199</v>
      </c>
      <c r="N209" s="117">
        <v>1640.0801018544</v>
      </c>
      <c r="O209" s="117">
        <v>193.19</v>
      </c>
      <c r="P209" s="117">
        <v>42.501800000000003</v>
      </c>
      <c r="Q209" s="117">
        <v>6.6416366463300003</v>
      </c>
      <c r="R209" s="117">
        <v>109.8999953</v>
      </c>
      <c r="S209" s="117">
        <v>36.917586002294797</v>
      </c>
      <c r="T209" s="117">
        <v>389.151017948625</v>
      </c>
      <c r="U209" s="117">
        <v>0</v>
      </c>
      <c r="V209" s="117">
        <v>0</v>
      </c>
      <c r="W209" s="117">
        <v>0</v>
      </c>
      <c r="X209" s="117">
        <v>0</v>
      </c>
      <c r="Y209" s="117">
        <v>0</v>
      </c>
      <c r="Z209" s="117">
        <v>551.77</v>
      </c>
      <c r="AA209" s="117">
        <v>0</v>
      </c>
      <c r="AB209" s="117">
        <v>0</v>
      </c>
      <c r="AC209" s="117">
        <v>0</v>
      </c>
      <c r="AD209" s="117">
        <v>0</v>
      </c>
      <c r="AE209" s="117">
        <v>0</v>
      </c>
      <c r="AF209" s="117">
        <v>0</v>
      </c>
      <c r="AG209" s="117">
        <v>0</v>
      </c>
      <c r="AH209" s="117">
        <v>0</v>
      </c>
      <c r="AI209" s="117">
        <v>0</v>
      </c>
      <c r="AJ209" s="117">
        <v>0</v>
      </c>
      <c r="AK209" s="117">
        <v>0</v>
      </c>
      <c r="AL209" s="117">
        <v>0</v>
      </c>
      <c r="AM209" s="117">
        <v>734.63</v>
      </c>
      <c r="AN209" s="117">
        <v>161.61859999999999</v>
      </c>
      <c r="AO209" s="117">
        <v>75.423296589597896</v>
      </c>
      <c r="AP209" s="117">
        <v>417.90896809999998</v>
      </c>
      <c r="AQ209" s="117">
        <v>145.64197042811699</v>
      </c>
      <c r="AR209" s="117">
        <v>1535.22283511771</v>
      </c>
      <c r="AS209" s="117">
        <v>0</v>
      </c>
      <c r="AT209" s="117">
        <v>0</v>
      </c>
      <c r="AU209" s="117">
        <v>0</v>
      </c>
      <c r="AV209" s="117">
        <v>0</v>
      </c>
      <c r="AW209" s="117">
        <v>0</v>
      </c>
      <c r="AX209" s="117">
        <v>183.56</v>
      </c>
      <c r="AY209" s="117">
        <v>1260.57</v>
      </c>
      <c r="AZ209" s="117">
        <v>277.3254</v>
      </c>
      <c r="BA209" s="117">
        <v>103.450189777194</v>
      </c>
      <c r="BB209" s="117">
        <v>717.10045590000004</v>
      </c>
      <c r="BC209" s="117">
        <v>247.18873004742599</v>
      </c>
      <c r="BD209" s="117">
        <f t="shared" si="67"/>
        <v>2681.9530033430005</v>
      </c>
      <c r="BE209" s="117">
        <v>0</v>
      </c>
      <c r="BF209" s="117">
        <v>0</v>
      </c>
      <c r="BG209" s="117">
        <v>0</v>
      </c>
      <c r="BH209" s="117">
        <v>0</v>
      </c>
      <c r="BI209" s="117">
        <v>0</v>
      </c>
      <c r="BJ209" s="117">
        <v>0</v>
      </c>
      <c r="BK209" s="117">
        <v>0</v>
      </c>
      <c r="BL209" s="117">
        <v>269.88</v>
      </c>
      <c r="BM209" s="117">
        <v>59.373600000000003</v>
      </c>
      <c r="BN209" s="117">
        <v>7.6452444258333303</v>
      </c>
      <c r="BO209" s="117">
        <v>153.52663559999999</v>
      </c>
      <c r="BP209" s="117">
        <v>51.401494561507597</v>
      </c>
      <c r="BQ209" s="117">
        <v>541.82697458734106</v>
      </c>
      <c r="BR209" s="117">
        <v>1424.9938825396894</v>
      </c>
      <c r="BS209" s="117">
        <v>313.49865415873001</v>
      </c>
      <c r="BT209" s="117">
        <v>1193.8510287105901</v>
      </c>
      <c r="BU209" s="117">
        <v>685.39</v>
      </c>
      <c r="BV209" s="117">
        <v>810.63626996034895</v>
      </c>
      <c r="BW209" s="117">
        <v>464.13744244506199</v>
      </c>
      <c r="BX209" s="117">
        <v>4892.5072778144204</v>
      </c>
      <c r="BY209" s="117">
        <v>1059.79357129919</v>
      </c>
      <c r="BZ209" s="117">
        <v>88.38</v>
      </c>
      <c r="CA209" s="117">
        <v>19.4436</v>
      </c>
      <c r="CB209" s="117">
        <v>54.828699535962699</v>
      </c>
      <c r="CC209" s="117">
        <v>0</v>
      </c>
      <c r="CD209" s="117">
        <v>50.2767306</v>
      </c>
      <c r="CE209" s="117">
        <v>22.317091648550299</v>
      </c>
      <c r="CF209" s="117">
        <v>235.24612178451301</v>
      </c>
      <c r="CG209" s="117">
        <v>105.74</v>
      </c>
      <c r="CH209" s="117">
        <v>23.262799999999999</v>
      </c>
      <c r="CI209" s="117">
        <v>148.29735891761999</v>
      </c>
      <c r="CJ209" s="117">
        <v>0</v>
      </c>
      <c r="CK209" s="117">
        <v>60.152313800000002</v>
      </c>
      <c r="CL209" s="117">
        <v>35.368393665533802</v>
      </c>
      <c r="CM209" s="117">
        <v>372.820866383154</v>
      </c>
      <c r="CN209" s="117">
        <v>88.13</v>
      </c>
      <c r="CO209" s="117">
        <v>19.3886</v>
      </c>
      <c r="CP209" s="117">
        <v>46.401390924057502</v>
      </c>
      <c r="CQ209" s="117">
        <v>0</v>
      </c>
      <c r="CR209" s="117">
        <v>50.134513099999999</v>
      </c>
      <c r="CS209" s="117">
        <v>21.386952566761401</v>
      </c>
      <c r="CT209" s="117">
        <v>225.441456590819</v>
      </c>
      <c r="CU209" s="117">
        <v>0</v>
      </c>
      <c r="CV209" s="117">
        <v>0</v>
      </c>
      <c r="CW209" s="117">
        <v>0</v>
      </c>
      <c r="CX209" s="117">
        <v>0</v>
      </c>
      <c r="CY209" s="117">
        <v>0</v>
      </c>
      <c r="CZ209" s="117">
        <v>0</v>
      </c>
      <c r="DA209" s="117">
        <v>0</v>
      </c>
      <c r="DB209" s="117">
        <v>0</v>
      </c>
      <c r="DC209" s="117">
        <v>0</v>
      </c>
      <c r="DD209" s="117">
        <v>0</v>
      </c>
      <c r="DE209" s="117">
        <v>0</v>
      </c>
      <c r="DF209" s="117">
        <v>0</v>
      </c>
      <c r="DG209" s="117">
        <v>0</v>
      </c>
      <c r="DH209" s="117">
        <v>0</v>
      </c>
      <c r="DI209" s="117">
        <v>76.83</v>
      </c>
      <c r="DJ209" s="117">
        <v>16.9026</v>
      </c>
      <c r="DK209" s="117">
        <v>67.3792554446445</v>
      </c>
      <c r="DL209" s="117">
        <v>0</v>
      </c>
      <c r="DM209" s="117">
        <v>43.706282100000003</v>
      </c>
      <c r="DN209" s="117">
        <v>21.466988996054202</v>
      </c>
      <c r="DO209" s="117">
        <v>226.285126540699</v>
      </c>
      <c r="DP209" s="117">
        <v>0</v>
      </c>
      <c r="DQ209" s="117">
        <v>0</v>
      </c>
      <c r="DR209" s="117">
        <v>0</v>
      </c>
      <c r="DS209" s="117">
        <v>0</v>
      </c>
      <c r="DT209" s="117">
        <v>0</v>
      </c>
      <c r="DU209" s="117">
        <v>0</v>
      </c>
      <c r="DV209" s="117">
        <v>0</v>
      </c>
      <c r="DW209" s="117">
        <v>862.01</v>
      </c>
      <c r="DX209" s="117">
        <v>189.6422</v>
      </c>
      <c r="DY209" s="117">
        <v>66.364843517099999</v>
      </c>
      <c r="DZ209" s="117">
        <v>0</v>
      </c>
      <c r="EA209" s="117">
        <v>490.37162869999997</v>
      </c>
      <c r="EB209" s="117">
        <v>168.57521673507401</v>
      </c>
      <c r="EC209" s="117">
        <v>1776.96388895217</v>
      </c>
      <c r="ED209" s="117">
        <v>1665.91</v>
      </c>
      <c r="EE209" s="117">
        <v>366.50020000000001</v>
      </c>
      <c r="EF209" s="117">
        <v>64.003692665866694</v>
      </c>
      <c r="EG209" s="117">
        <v>0</v>
      </c>
      <c r="EH209" s="117">
        <v>947.68622170000003</v>
      </c>
      <c r="EI209" s="117">
        <v>319.05213298668701</v>
      </c>
      <c r="EJ209" s="117">
        <v>3363.1522473525602</v>
      </c>
      <c r="EK209" s="117">
        <v>462.35</v>
      </c>
      <c r="EL209" s="117">
        <v>101.717</v>
      </c>
      <c r="EM209" s="117">
        <v>73.054853764624994</v>
      </c>
      <c r="EN209" s="117">
        <v>0</v>
      </c>
      <c r="EO209" s="117">
        <v>263.0170445</v>
      </c>
      <c r="EP209" s="117">
        <v>94.343557927115299</v>
      </c>
      <c r="EQ209" s="117">
        <v>994.48245619173997</v>
      </c>
      <c r="ER209" s="117">
        <v>280</v>
      </c>
      <c r="ES209" s="117">
        <v>61.6</v>
      </c>
      <c r="ET209" s="117">
        <v>6.456296</v>
      </c>
      <c r="EU209" s="117">
        <v>68.056296000000003</v>
      </c>
      <c r="EV209" s="117">
        <v>7.3639999999999999</v>
      </c>
      <c r="EW209" s="117">
        <v>0.77182083999999995</v>
      </c>
      <c r="EX209" s="117">
        <v>8.1358208399999992</v>
      </c>
      <c r="EY209" s="117">
        <v>345.8</v>
      </c>
      <c r="EZ209" s="117">
        <v>36.243298000000003</v>
      </c>
      <c r="FA209" s="117">
        <v>382.04</v>
      </c>
      <c r="FB209" s="117">
        <v>0</v>
      </c>
      <c r="FC209" s="117">
        <v>0</v>
      </c>
      <c r="FD209" s="117">
        <v>0</v>
      </c>
      <c r="FE209" s="171">
        <v>1727.3453083333334</v>
      </c>
      <c r="FF209" s="194">
        <f t="shared" si="68"/>
        <v>21796.040799634491</v>
      </c>
      <c r="FG209" s="195">
        <f t="shared" si="70"/>
        <v>0</v>
      </c>
      <c r="FH209" s="196">
        <f t="shared" si="71"/>
        <v>3363.1522473525602</v>
      </c>
      <c r="FI209" s="202">
        <f t="shared" si="72"/>
        <v>26155.248959561388</v>
      </c>
      <c r="FJ209" s="203">
        <f t="shared" si="73"/>
        <v>0</v>
      </c>
      <c r="FK209" s="204">
        <f t="shared" si="74"/>
        <v>4035.782696823072</v>
      </c>
      <c r="FL209" s="214">
        <v>0.05</v>
      </c>
      <c r="FM209" s="211">
        <f t="shared" si="75"/>
        <v>1307.7624479780695</v>
      </c>
      <c r="FN209" s="212">
        <f t="shared" si="76"/>
        <v>0</v>
      </c>
      <c r="FO209" s="213">
        <f t="shared" si="77"/>
        <v>201.78913484115361</v>
      </c>
      <c r="FP209" s="219">
        <f t="shared" si="78"/>
        <v>27463.011407539456</v>
      </c>
      <c r="FQ209" s="220">
        <f t="shared" si="79"/>
        <v>0</v>
      </c>
      <c r="FR209" s="223">
        <f t="shared" si="80"/>
        <v>4237.571831664226</v>
      </c>
      <c r="FS209" s="228">
        <f t="shared" si="81"/>
        <v>5.7437040429462831</v>
      </c>
      <c r="FT209" s="229"/>
      <c r="FU209" s="244">
        <f t="shared" si="82"/>
        <v>4.6824538972753027</v>
      </c>
      <c r="FV209" s="245">
        <f t="shared" si="83"/>
        <v>27463.011407539452</v>
      </c>
      <c r="FW209" s="252">
        <v>4.5601000000000003</v>
      </c>
      <c r="FX209" s="257"/>
      <c r="FY209" s="261">
        <f t="shared" si="84"/>
        <v>1.259556598089139</v>
      </c>
      <c r="FZ209" s="253"/>
      <c r="GA209" s="92"/>
      <c r="GB209" s="68" t="s">
        <v>1407</v>
      </c>
      <c r="GC209" s="85" t="s">
        <v>2362</v>
      </c>
      <c r="GD209" s="85" t="str">
        <f t="shared" si="85"/>
        <v>№2/358 від 20.02.2019</v>
      </c>
      <c r="GE209" s="85" t="s">
        <v>2563</v>
      </c>
      <c r="GF209" s="431">
        <v>8</v>
      </c>
      <c r="GG209" s="431">
        <v>2</v>
      </c>
    </row>
    <row r="210" spans="1:189" ht="15" hidden="1" customHeight="1" x14ac:dyDescent="0.25">
      <c r="A210" s="66" t="s">
        <v>42</v>
      </c>
      <c r="B210" s="155">
        <v>4</v>
      </c>
      <c r="C210" s="141">
        <f t="shared" si="69"/>
        <v>3401.3999999999996</v>
      </c>
      <c r="D210" s="168">
        <v>2784.6</v>
      </c>
      <c r="E210" s="168">
        <v>0</v>
      </c>
      <c r="F210" s="234"/>
      <c r="G210" s="235">
        <v>616.79999999999995</v>
      </c>
      <c r="H210" s="162">
        <f t="shared" si="66"/>
        <v>4583.7774640559801</v>
      </c>
      <c r="I210" s="117">
        <v>548.37</v>
      </c>
      <c r="J210" s="117">
        <v>120.6414</v>
      </c>
      <c r="K210" s="117">
        <v>34.417120709789998</v>
      </c>
      <c r="L210" s="117">
        <v>311.95124190000001</v>
      </c>
      <c r="M210" s="117">
        <v>106.421952919132</v>
      </c>
      <c r="N210" s="117">
        <v>1121.8017155289201</v>
      </c>
      <c r="O210" s="117">
        <v>127.53</v>
      </c>
      <c r="P210" s="117">
        <v>28.0566</v>
      </c>
      <c r="Q210" s="117">
        <v>4.3843145888324999</v>
      </c>
      <c r="R210" s="117">
        <v>72.547991100000004</v>
      </c>
      <c r="S210" s="117">
        <v>24.370306505246599</v>
      </c>
      <c r="T210" s="117">
        <v>256.88921219407899</v>
      </c>
      <c r="U210" s="117">
        <v>0</v>
      </c>
      <c r="V210" s="117">
        <v>0</v>
      </c>
      <c r="W210" s="117">
        <v>0</v>
      </c>
      <c r="X210" s="117">
        <v>0</v>
      </c>
      <c r="Y210" s="117">
        <v>0</v>
      </c>
      <c r="Z210" s="117">
        <v>428.79</v>
      </c>
      <c r="AA210" s="117">
        <v>0</v>
      </c>
      <c r="AB210" s="117">
        <v>0</v>
      </c>
      <c r="AC210" s="117">
        <v>0</v>
      </c>
      <c r="AD210" s="117">
        <v>0</v>
      </c>
      <c r="AE210" s="117">
        <v>0</v>
      </c>
      <c r="AF210" s="117">
        <v>0</v>
      </c>
      <c r="AG210" s="117">
        <v>0</v>
      </c>
      <c r="AH210" s="117">
        <v>0</v>
      </c>
      <c r="AI210" s="117">
        <v>0</v>
      </c>
      <c r="AJ210" s="117">
        <v>0</v>
      </c>
      <c r="AK210" s="117">
        <v>0</v>
      </c>
      <c r="AL210" s="117">
        <v>0</v>
      </c>
      <c r="AM210" s="117">
        <v>393.5</v>
      </c>
      <c r="AN210" s="117">
        <v>86.57</v>
      </c>
      <c r="AO210" s="117">
        <v>50.952517058617097</v>
      </c>
      <c r="AP210" s="117">
        <v>223.850345</v>
      </c>
      <c r="AQ210" s="117">
        <v>79.118224672363695</v>
      </c>
      <c r="AR210" s="117">
        <v>833.99108673098101</v>
      </c>
      <c r="AS210" s="117">
        <v>0</v>
      </c>
      <c r="AT210" s="117">
        <v>0</v>
      </c>
      <c r="AU210" s="117">
        <v>0</v>
      </c>
      <c r="AV210" s="117">
        <v>0</v>
      </c>
      <c r="AW210" s="117">
        <v>0</v>
      </c>
      <c r="AX210" s="117">
        <v>103.15</v>
      </c>
      <c r="AY210" s="117">
        <v>864.44</v>
      </c>
      <c r="AZ210" s="117">
        <v>190.17679999999999</v>
      </c>
      <c r="BA210" s="117">
        <v>71.9161471544693</v>
      </c>
      <c r="BB210" s="117">
        <v>491.75398280000002</v>
      </c>
      <c r="BC210" s="117">
        <v>169.612653128528</v>
      </c>
      <c r="BD210" s="117">
        <f t="shared" si="67"/>
        <v>1839.1554496019999</v>
      </c>
      <c r="BE210" s="117">
        <v>0</v>
      </c>
      <c r="BF210" s="117">
        <v>0</v>
      </c>
      <c r="BG210" s="117">
        <v>0</v>
      </c>
      <c r="BH210" s="117">
        <v>0</v>
      </c>
      <c r="BI210" s="117">
        <v>0</v>
      </c>
      <c r="BJ210" s="117">
        <v>0</v>
      </c>
      <c r="BK210" s="117">
        <v>0</v>
      </c>
      <c r="BL210" s="117">
        <v>162.69999999999999</v>
      </c>
      <c r="BM210" s="117">
        <v>35.793999999999997</v>
      </c>
      <c r="BN210" s="117">
        <v>4.5449987224999999</v>
      </c>
      <c r="BO210" s="117">
        <v>92.555149</v>
      </c>
      <c r="BP210" s="117">
        <v>30.981222622795201</v>
      </c>
      <c r="BQ210" s="117">
        <v>326.57537034529503</v>
      </c>
      <c r="BR210" s="117">
        <v>936.69190317460698</v>
      </c>
      <c r="BS210" s="117">
        <v>206.072218698412</v>
      </c>
      <c r="BT210" s="117">
        <v>833.57832644095197</v>
      </c>
      <c r="BU210" s="117">
        <v>556.39</v>
      </c>
      <c r="BV210" s="117">
        <v>532.85592295893605</v>
      </c>
      <c r="BW210" s="117">
        <v>321.30431719311298</v>
      </c>
      <c r="BX210" s="117">
        <v>3386.89268846602</v>
      </c>
      <c r="BY210" s="117">
        <v>708.07619693402103</v>
      </c>
      <c r="BZ210" s="117">
        <v>62.7</v>
      </c>
      <c r="CA210" s="117">
        <v>13.794</v>
      </c>
      <c r="CB210" s="117">
        <v>39.020227064954597</v>
      </c>
      <c r="CC210" s="117">
        <v>0</v>
      </c>
      <c r="CD210" s="117">
        <v>35.668149</v>
      </c>
      <c r="CE210" s="117">
        <v>15.845424835367901</v>
      </c>
      <c r="CF210" s="117">
        <v>167.027800900323</v>
      </c>
      <c r="CG210" s="117">
        <v>69.8</v>
      </c>
      <c r="CH210" s="117">
        <v>15.356</v>
      </c>
      <c r="CI210" s="117">
        <v>97.894628040105005</v>
      </c>
      <c r="CJ210" s="117">
        <v>0</v>
      </c>
      <c r="CK210" s="117">
        <v>39.707126000000002</v>
      </c>
      <c r="CL210" s="117">
        <v>23.3472402009434</v>
      </c>
      <c r="CM210" s="117">
        <v>246.10499424104799</v>
      </c>
      <c r="CN210" s="117">
        <v>67.040000000000006</v>
      </c>
      <c r="CO210" s="117">
        <v>14.748799999999999</v>
      </c>
      <c r="CP210" s="117">
        <v>38.672704398240803</v>
      </c>
      <c r="CQ210" s="117">
        <v>0</v>
      </c>
      <c r="CR210" s="117">
        <v>38.137044799999998</v>
      </c>
      <c r="CS210" s="117">
        <v>16.622713941467602</v>
      </c>
      <c r="CT210" s="117">
        <v>175.22126313970799</v>
      </c>
      <c r="CU210" s="117">
        <v>0</v>
      </c>
      <c r="CV210" s="117">
        <v>0</v>
      </c>
      <c r="CW210" s="117">
        <v>0</v>
      </c>
      <c r="CX210" s="117">
        <v>0</v>
      </c>
      <c r="CY210" s="117">
        <v>0</v>
      </c>
      <c r="CZ210" s="117">
        <v>0</v>
      </c>
      <c r="DA210" s="117">
        <v>0</v>
      </c>
      <c r="DB210" s="117">
        <v>0</v>
      </c>
      <c r="DC210" s="117">
        <v>0</v>
      </c>
      <c r="DD210" s="117">
        <v>0</v>
      </c>
      <c r="DE210" s="117">
        <v>0</v>
      </c>
      <c r="DF210" s="117">
        <v>0</v>
      </c>
      <c r="DG210" s="117">
        <v>0</v>
      </c>
      <c r="DH210" s="117">
        <v>0</v>
      </c>
      <c r="DI210" s="117">
        <v>40.700000000000003</v>
      </c>
      <c r="DJ210" s="117">
        <v>8.9540000000000006</v>
      </c>
      <c r="DK210" s="117">
        <v>35.557450638256</v>
      </c>
      <c r="DL210" s="117">
        <v>0</v>
      </c>
      <c r="DM210" s="117">
        <v>23.153009000000001</v>
      </c>
      <c r="DN210" s="117">
        <v>11.357679014685599</v>
      </c>
      <c r="DO210" s="117">
        <v>119.72213865294199</v>
      </c>
      <c r="DP210" s="117">
        <v>0</v>
      </c>
      <c r="DQ210" s="117">
        <v>0</v>
      </c>
      <c r="DR210" s="117">
        <v>0</v>
      </c>
      <c r="DS210" s="117">
        <v>0</v>
      </c>
      <c r="DT210" s="117">
        <v>0</v>
      </c>
      <c r="DU210" s="117">
        <v>0</v>
      </c>
      <c r="DV210" s="117">
        <v>0</v>
      </c>
      <c r="DW210" s="117">
        <v>1253.6199999999999</v>
      </c>
      <c r="DX210" s="117">
        <v>275.79640000000001</v>
      </c>
      <c r="DY210" s="117">
        <v>102.128320856383</v>
      </c>
      <c r="DZ210" s="117">
        <v>0</v>
      </c>
      <c r="EA210" s="117">
        <v>713.14680940000005</v>
      </c>
      <c r="EB210" s="117">
        <v>245.747119286171</v>
      </c>
      <c r="EC210" s="117">
        <v>2590.4386495425501</v>
      </c>
      <c r="ED210" s="117">
        <v>929.74</v>
      </c>
      <c r="EE210" s="117">
        <v>204.5428</v>
      </c>
      <c r="EF210" s="117">
        <v>38.348848882825003</v>
      </c>
      <c r="EG210" s="117">
        <v>0</v>
      </c>
      <c r="EH210" s="117">
        <v>528.90119379999999</v>
      </c>
      <c r="EI210" s="117">
        <v>178.33765724158599</v>
      </c>
      <c r="EJ210" s="117">
        <v>1879.8704999244101</v>
      </c>
      <c r="EK210" s="117">
        <v>590.41999999999996</v>
      </c>
      <c r="EL210" s="117">
        <v>129.89240000000001</v>
      </c>
      <c r="EM210" s="117">
        <v>79.771876945149998</v>
      </c>
      <c r="EN210" s="117">
        <v>0</v>
      </c>
      <c r="EO210" s="117">
        <v>335.87222539999999</v>
      </c>
      <c r="EP210" s="117">
        <v>119.05960101079501</v>
      </c>
      <c r="EQ210" s="117">
        <v>1255.01610335595</v>
      </c>
      <c r="ER210" s="117">
        <v>737.53</v>
      </c>
      <c r="ES210" s="117">
        <v>162.25659999999999</v>
      </c>
      <c r="ET210" s="117">
        <v>17.006114245999999</v>
      </c>
      <c r="EU210" s="117">
        <v>179.262714246</v>
      </c>
      <c r="EV210" s="117">
        <v>19.397038999999999</v>
      </c>
      <c r="EW210" s="117">
        <v>2.0330036575900001</v>
      </c>
      <c r="EX210" s="117">
        <v>21.43004265759</v>
      </c>
      <c r="EY210" s="117">
        <v>518</v>
      </c>
      <c r="EZ210" s="117">
        <v>54.291580000000003</v>
      </c>
      <c r="FA210" s="117">
        <v>572.29</v>
      </c>
      <c r="FB210" s="117">
        <v>0</v>
      </c>
      <c r="FC210" s="117">
        <v>0</v>
      </c>
      <c r="FD210" s="117">
        <v>0</v>
      </c>
      <c r="FE210" s="171">
        <v>596.34996666666666</v>
      </c>
      <c r="FF210" s="194">
        <f t="shared" si="68"/>
        <v>16099.979696194483</v>
      </c>
      <c r="FG210" s="195">
        <f t="shared" si="70"/>
        <v>0</v>
      </c>
      <c r="FH210" s="196">
        <f t="shared" si="71"/>
        <v>1879.8704999244101</v>
      </c>
      <c r="FI210" s="202">
        <f t="shared" si="72"/>
        <v>19319.97563543338</v>
      </c>
      <c r="FJ210" s="203">
        <f t="shared" si="73"/>
        <v>0</v>
      </c>
      <c r="FK210" s="204">
        <f t="shared" si="74"/>
        <v>2255.8445999092919</v>
      </c>
      <c r="FL210" s="214">
        <v>0.05</v>
      </c>
      <c r="FM210" s="211">
        <f t="shared" si="75"/>
        <v>965.99878177166909</v>
      </c>
      <c r="FN210" s="212">
        <f t="shared" si="76"/>
        <v>0</v>
      </c>
      <c r="FO210" s="213">
        <f t="shared" si="77"/>
        <v>112.7922299954646</v>
      </c>
      <c r="FP210" s="219">
        <f t="shared" si="78"/>
        <v>20285.974417205049</v>
      </c>
      <c r="FQ210" s="220">
        <f t="shared" si="79"/>
        <v>0</v>
      </c>
      <c r="FR210" s="223">
        <f t="shared" si="80"/>
        <v>2368.6368299047563</v>
      </c>
      <c r="FS210" s="228">
        <f t="shared" si="81"/>
        <v>6.1182562817993942</v>
      </c>
      <c r="FT210" s="229"/>
      <c r="FU210" s="244">
        <f t="shared" si="82"/>
        <v>5.2676361460869918</v>
      </c>
      <c r="FV210" s="245">
        <f t="shared" si="83"/>
        <v>20285.974417205049</v>
      </c>
      <c r="FW210" s="252">
        <v>4.6002000000000001</v>
      </c>
      <c r="FX210" s="257"/>
      <c r="FY210" s="261">
        <f t="shared" si="84"/>
        <v>1.3299978874395448</v>
      </c>
      <c r="FZ210" s="253"/>
      <c r="GA210" s="92"/>
      <c r="GB210" s="68" t="s">
        <v>1414</v>
      </c>
      <c r="GC210" s="85" t="s">
        <v>2362</v>
      </c>
      <c r="GD210" s="85" t="str">
        <f t="shared" si="85"/>
        <v>№2/366 від 20.02.2019</v>
      </c>
      <c r="GE210" s="85" t="s">
        <v>2564</v>
      </c>
      <c r="GF210" s="431">
        <v>5</v>
      </c>
      <c r="GG210" s="431">
        <v>2</v>
      </c>
    </row>
    <row r="211" spans="1:189" ht="15" hidden="1" customHeight="1" x14ac:dyDescent="0.25">
      <c r="A211" s="66" t="s">
        <v>43</v>
      </c>
      <c r="B211" s="155">
        <v>4</v>
      </c>
      <c r="C211" s="141">
        <f t="shared" si="69"/>
        <v>1210.4000000000001</v>
      </c>
      <c r="D211" s="168">
        <v>1113.4000000000001</v>
      </c>
      <c r="E211" s="168">
        <v>0</v>
      </c>
      <c r="F211" s="234"/>
      <c r="G211" s="235">
        <v>97</v>
      </c>
      <c r="H211" s="162">
        <f t="shared" si="66"/>
        <v>2029.3043871061764</v>
      </c>
      <c r="I211" s="117">
        <v>348.24</v>
      </c>
      <c r="J211" s="117">
        <v>76.612799999999993</v>
      </c>
      <c r="K211" s="117">
        <v>19.409451395458301</v>
      </c>
      <c r="L211" s="117">
        <v>198.1032888</v>
      </c>
      <c r="M211" s="117">
        <v>67.326332267886002</v>
      </c>
      <c r="N211" s="117">
        <v>709.691872463344</v>
      </c>
      <c r="O211" s="117">
        <v>97.6</v>
      </c>
      <c r="P211" s="117">
        <v>21.472000000000001</v>
      </c>
      <c r="Q211" s="117">
        <v>3.3554628807525</v>
      </c>
      <c r="R211" s="117">
        <v>55.521712000000001</v>
      </c>
      <c r="S211" s="117">
        <v>18.650853019251699</v>
      </c>
      <c r="T211" s="117">
        <v>196.60002790000399</v>
      </c>
      <c r="U211" s="117">
        <v>0</v>
      </c>
      <c r="V211" s="117">
        <v>0</v>
      </c>
      <c r="W211" s="117">
        <v>0</v>
      </c>
      <c r="X211" s="117">
        <v>0</v>
      </c>
      <c r="Y211" s="117">
        <v>0</v>
      </c>
      <c r="Z211" s="117">
        <v>155.79</v>
      </c>
      <c r="AA211" s="117">
        <v>0</v>
      </c>
      <c r="AB211" s="117">
        <v>0</v>
      </c>
      <c r="AC211" s="117">
        <v>0</v>
      </c>
      <c r="AD211" s="117">
        <v>0</v>
      </c>
      <c r="AE211" s="117">
        <v>0</v>
      </c>
      <c r="AF211" s="117">
        <v>37.99</v>
      </c>
      <c r="AG211" s="117">
        <v>0</v>
      </c>
      <c r="AH211" s="117">
        <v>0</v>
      </c>
      <c r="AI211" s="117">
        <v>0</v>
      </c>
      <c r="AJ211" s="117">
        <v>0</v>
      </c>
      <c r="AK211" s="117">
        <v>0</v>
      </c>
      <c r="AL211" s="117">
        <v>0</v>
      </c>
      <c r="AM211" s="117">
        <v>95.37</v>
      </c>
      <c r="AN211" s="117">
        <v>20.981400000000001</v>
      </c>
      <c r="AO211" s="117">
        <v>33.3424221199923</v>
      </c>
      <c r="AP211" s="117">
        <v>54.2531319</v>
      </c>
      <c r="AQ211" s="117">
        <v>21.375680250835401</v>
      </c>
      <c r="AR211" s="117">
        <v>225.32263427082799</v>
      </c>
      <c r="AS211" s="117">
        <v>0</v>
      </c>
      <c r="AT211" s="117">
        <v>0</v>
      </c>
      <c r="AU211" s="117">
        <v>0</v>
      </c>
      <c r="AV211" s="117">
        <v>0</v>
      </c>
      <c r="AW211" s="117">
        <v>0</v>
      </c>
      <c r="AX211" s="117">
        <v>49.44</v>
      </c>
      <c r="AY211" s="117">
        <v>307.61</v>
      </c>
      <c r="AZ211" s="117">
        <v>67.674199999999999</v>
      </c>
      <c r="BA211" s="117">
        <v>28.165834691847401</v>
      </c>
      <c r="BB211" s="117">
        <v>174.9901007</v>
      </c>
      <c r="BC211" s="117">
        <v>60.6263105904196</v>
      </c>
      <c r="BD211" s="117">
        <f t="shared" si="67"/>
        <v>654.46985247200007</v>
      </c>
      <c r="BE211" s="117">
        <v>0</v>
      </c>
      <c r="BF211" s="117">
        <v>0</v>
      </c>
      <c r="BG211" s="117">
        <v>0</v>
      </c>
      <c r="BH211" s="117">
        <v>0</v>
      </c>
      <c r="BI211" s="117">
        <v>0</v>
      </c>
      <c r="BJ211" s="117">
        <v>0</v>
      </c>
      <c r="BK211" s="117">
        <v>0</v>
      </c>
      <c r="BL211" s="117">
        <v>74.45</v>
      </c>
      <c r="BM211" s="117">
        <v>16.379000000000001</v>
      </c>
      <c r="BN211" s="117">
        <v>2.1298393583333302</v>
      </c>
      <c r="BO211" s="117">
        <v>42.352371499999997</v>
      </c>
      <c r="BP211" s="117">
        <v>14.181968010061899</v>
      </c>
      <c r="BQ211" s="117">
        <v>149.49317886839501</v>
      </c>
      <c r="BR211" s="117">
        <v>340.80184285714472</v>
      </c>
      <c r="BS211" s="117">
        <v>74.976405428571397</v>
      </c>
      <c r="BT211" s="117">
        <v>288.45715730035698</v>
      </c>
      <c r="BU211" s="117">
        <v>182.57</v>
      </c>
      <c r="BV211" s="117">
        <v>193.87194434614199</v>
      </c>
      <c r="BW211" s="117">
        <v>113.265793046395</v>
      </c>
      <c r="BX211" s="117">
        <v>1193.94314297861</v>
      </c>
      <c r="BY211" s="117">
        <v>434.22160483897102</v>
      </c>
      <c r="BZ211" s="117">
        <v>41.46</v>
      </c>
      <c r="CA211" s="117">
        <v>9.1212</v>
      </c>
      <c r="CB211" s="117">
        <v>27.355878433456802</v>
      </c>
      <c r="CC211" s="117">
        <v>0</v>
      </c>
      <c r="CD211" s="117">
        <v>23.585350200000001</v>
      </c>
      <c r="CE211" s="117">
        <v>10.6405657450726</v>
      </c>
      <c r="CF211" s="117">
        <v>112.16299437852901</v>
      </c>
      <c r="CG211" s="117">
        <v>53.42</v>
      </c>
      <c r="CH211" s="117">
        <v>11.7524</v>
      </c>
      <c r="CI211" s="117">
        <v>74.922275446732499</v>
      </c>
      <c r="CJ211" s="117">
        <v>0</v>
      </c>
      <c r="CK211" s="117">
        <v>30.389035400000001</v>
      </c>
      <c r="CL211" s="117">
        <v>17.868397733845999</v>
      </c>
      <c r="CM211" s="117">
        <v>188.352108580578</v>
      </c>
      <c r="CN211" s="117">
        <v>28.49</v>
      </c>
      <c r="CO211" s="117">
        <v>6.2678000000000003</v>
      </c>
      <c r="CP211" s="117">
        <v>16.6185418116888</v>
      </c>
      <c r="CQ211" s="117">
        <v>0</v>
      </c>
      <c r="CR211" s="117">
        <v>16.2071063</v>
      </c>
      <c r="CS211" s="117">
        <v>7.0834211965860998</v>
      </c>
      <c r="CT211" s="117">
        <v>74.666869308274897</v>
      </c>
      <c r="CU211" s="117">
        <v>11.26</v>
      </c>
      <c r="CV211" s="117">
        <v>2.4771999999999998</v>
      </c>
      <c r="CW211" s="117">
        <v>10.406408502871701</v>
      </c>
      <c r="CX211" s="117">
        <v>0</v>
      </c>
      <c r="CY211" s="117">
        <v>6.4054761999999998</v>
      </c>
      <c r="CZ211" s="117">
        <v>3.2018495677079799</v>
      </c>
      <c r="DA211" s="117">
        <v>33.750934270579698</v>
      </c>
      <c r="DB211" s="117">
        <v>0</v>
      </c>
      <c r="DC211" s="117">
        <v>0</v>
      </c>
      <c r="DD211" s="117">
        <v>0</v>
      </c>
      <c r="DE211" s="117">
        <v>0</v>
      </c>
      <c r="DF211" s="117">
        <v>0</v>
      </c>
      <c r="DG211" s="117">
        <v>0</v>
      </c>
      <c r="DH211" s="117">
        <v>0</v>
      </c>
      <c r="DI211" s="117">
        <v>8.66</v>
      </c>
      <c r="DJ211" s="117">
        <v>1.9052</v>
      </c>
      <c r="DK211" s="117">
        <v>7.3980213943636297</v>
      </c>
      <c r="DL211" s="117">
        <v>0</v>
      </c>
      <c r="DM211" s="117">
        <v>4.9264142</v>
      </c>
      <c r="DN211" s="117">
        <v>2.3990627066452501</v>
      </c>
      <c r="DO211" s="117">
        <v>25.2886983010089</v>
      </c>
      <c r="DP211" s="117">
        <v>0</v>
      </c>
      <c r="DQ211" s="117">
        <v>0</v>
      </c>
      <c r="DR211" s="117">
        <v>0</v>
      </c>
      <c r="DS211" s="117">
        <v>0</v>
      </c>
      <c r="DT211" s="117">
        <v>0</v>
      </c>
      <c r="DU211" s="117">
        <v>0</v>
      </c>
      <c r="DV211" s="117">
        <v>0</v>
      </c>
      <c r="DW211" s="117">
        <v>652.03</v>
      </c>
      <c r="DX211" s="117">
        <v>143.44659999999999</v>
      </c>
      <c r="DY211" s="117">
        <v>57.0095095697</v>
      </c>
      <c r="DZ211" s="117">
        <v>0</v>
      </c>
      <c r="EA211" s="117">
        <v>370.9203061</v>
      </c>
      <c r="EB211" s="117">
        <v>128.22522642634101</v>
      </c>
      <c r="EC211" s="117">
        <v>1351.63164209604</v>
      </c>
      <c r="ED211" s="117">
        <v>277.69</v>
      </c>
      <c r="EE211" s="117">
        <v>61.091799999999999</v>
      </c>
      <c r="EF211" s="117">
        <v>11.5209782032333</v>
      </c>
      <c r="EG211" s="117">
        <v>0</v>
      </c>
      <c r="EH211" s="117">
        <v>157.9695103</v>
      </c>
      <c r="EI211" s="117">
        <v>53.272018558023902</v>
      </c>
      <c r="EJ211" s="117">
        <v>561.54430706125697</v>
      </c>
      <c r="EK211" s="117">
        <v>180.58</v>
      </c>
      <c r="EL211" s="117">
        <v>39.727600000000002</v>
      </c>
      <c r="EM211" s="117">
        <v>19.419376881624999</v>
      </c>
      <c r="EN211" s="117">
        <v>0</v>
      </c>
      <c r="EO211" s="117">
        <v>102.7265446</v>
      </c>
      <c r="EP211" s="117">
        <v>35.8925535864891</v>
      </c>
      <c r="EQ211" s="117">
        <v>378.34607506811398</v>
      </c>
      <c r="ER211" s="117">
        <v>311.7</v>
      </c>
      <c r="ES211" s="117">
        <v>68.573999999999998</v>
      </c>
      <c r="ET211" s="117">
        <v>7.1872409399999997</v>
      </c>
      <c r="EU211" s="117">
        <v>75.761240939999993</v>
      </c>
      <c r="EV211" s="117">
        <v>8.1977100000000007</v>
      </c>
      <c r="EW211" s="117">
        <v>0.85920198510000001</v>
      </c>
      <c r="EX211" s="117">
        <v>9.0569119850999993</v>
      </c>
      <c r="EY211" s="117">
        <v>102.2</v>
      </c>
      <c r="EZ211" s="117">
        <v>10.711582</v>
      </c>
      <c r="FA211" s="117">
        <v>112.91</v>
      </c>
      <c r="FB211" s="117">
        <v>0</v>
      </c>
      <c r="FC211" s="117">
        <v>0</v>
      </c>
      <c r="FD211" s="117">
        <v>0</v>
      </c>
      <c r="FE211" s="171">
        <v>369.07777500000003</v>
      </c>
      <c r="FF211" s="194">
        <f t="shared" si="68"/>
        <v>6665.2902659426627</v>
      </c>
      <c r="FG211" s="195">
        <f t="shared" si="70"/>
        <v>0</v>
      </c>
      <c r="FH211" s="196">
        <f t="shared" si="71"/>
        <v>561.54430706125697</v>
      </c>
      <c r="FI211" s="202">
        <f t="shared" si="72"/>
        <v>7998.3483191311952</v>
      </c>
      <c r="FJ211" s="203">
        <f t="shared" si="73"/>
        <v>0</v>
      </c>
      <c r="FK211" s="204">
        <f t="shared" si="74"/>
        <v>673.85316847350839</v>
      </c>
      <c r="FL211" s="214">
        <v>0.05</v>
      </c>
      <c r="FM211" s="211">
        <f t="shared" si="75"/>
        <v>399.91741595655981</v>
      </c>
      <c r="FN211" s="212">
        <f t="shared" si="76"/>
        <v>0</v>
      </c>
      <c r="FO211" s="213">
        <f t="shared" si="77"/>
        <v>33.692658423675418</v>
      </c>
      <c r="FP211" s="219">
        <f t="shared" si="78"/>
        <v>8398.2657350877544</v>
      </c>
      <c r="FQ211" s="220">
        <f t="shared" si="79"/>
        <v>0</v>
      </c>
      <c r="FR211" s="223">
        <f t="shared" si="80"/>
        <v>707.54582689718382</v>
      </c>
      <c r="FS211" s="228">
        <f t="shared" si="81"/>
        <v>6.9893485655423584</v>
      </c>
      <c r="FT211" s="229"/>
      <c r="FU211" s="244">
        <f t="shared" si="82"/>
        <v>6.3538664145659043</v>
      </c>
      <c r="FV211" s="245">
        <f t="shared" si="83"/>
        <v>8398.2657350877544</v>
      </c>
      <c r="FW211" s="252">
        <v>5.0037000000000003</v>
      </c>
      <c r="FX211" s="257"/>
      <c r="FY211" s="261">
        <f t="shared" si="84"/>
        <v>1.3968360544281948</v>
      </c>
      <c r="FZ211" s="253"/>
      <c r="GA211" s="92"/>
      <c r="GB211" s="68" t="s">
        <v>1415</v>
      </c>
      <c r="GC211" s="85" t="s">
        <v>2362</v>
      </c>
      <c r="GD211" s="85" t="str">
        <f t="shared" si="85"/>
        <v>№2/367 від 20.02.2019</v>
      </c>
      <c r="GE211" s="85" t="s">
        <v>2565</v>
      </c>
      <c r="GF211" s="431">
        <v>2</v>
      </c>
      <c r="GG211" s="431">
        <v>2</v>
      </c>
    </row>
    <row r="212" spans="1:189" ht="15" hidden="1" customHeight="1" x14ac:dyDescent="0.25">
      <c r="A212" s="66" t="s">
        <v>44</v>
      </c>
      <c r="B212" s="155">
        <v>4</v>
      </c>
      <c r="C212" s="141">
        <f t="shared" si="69"/>
        <v>4486.1000000000004</v>
      </c>
      <c r="D212" s="168">
        <v>3517.1</v>
      </c>
      <c r="E212" s="168">
        <v>0</v>
      </c>
      <c r="F212" s="234"/>
      <c r="G212" s="235">
        <v>969</v>
      </c>
      <c r="H212" s="162">
        <f t="shared" si="66"/>
        <v>6200.4076690053444</v>
      </c>
      <c r="I212" s="117">
        <v>658.34</v>
      </c>
      <c r="J212" s="117">
        <v>144.8348</v>
      </c>
      <c r="K212" s="117">
        <v>40.172805147287498</v>
      </c>
      <c r="L212" s="117">
        <v>374.50987579999997</v>
      </c>
      <c r="M212" s="117">
        <v>127.64364257808499</v>
      </c>
      <c r="N212" s="117">
        <v>1345.5011235253701</v>
      </c>
      <c r="O212" s="117">
        <v>149.63999999999999</v>
      </c>
      <c r="P212" s="117">
        <v>32.9208</v>
      </c>
      <c r="Q212" s="117">
        <v>5.1441852185850001</v>
      </c>
      <c r="R212" s="117">
        <v>85.125706800000003</v>
      </c>
      <c r="S212" s="117">
        <v>28.5953848304679</v>
      </c>
      <c r="T212" s="117">
        <v>301.426076849053</v>
      </c>
      <c r="U212" s="117">
        <v>0</v>
      </c>
      <c r="V212" s="117">
        <v>0</v>
      </c>
      <c r="W212" s="117">
        <v>0</v>
      </c>
      <c r="X212" s="117">
        <v>0</v>
      </c>
      <c r="Y212" s="117">
        <v>0</v>
      </c>
      <c r="Z212" s="117">
        <v>506.57</v>
      </c>
      <c r="AA212" s="117">
        <v>0</v>
      </c>
      <c r="AB212" s="117">
        <v>0</v>
      </c>
      <c r="AC212" s="117">
        <v>0</v>
      </c>
      <c r="AD212" s="117">
        <v>0</v>
      </c>
      <c r="AE212" s="117">
        <v>0</v>
      </c>
      <c r="AF212" s="117">
        <v>0</v>
      </c>
      <c r="AG212" s="117">
        <v>0</v>
      </c>
      <c r="AH212" s="117">
        <v>0</v>
      </c>
      <c r="AI212" s="117">
        <v>0</v>
      </c>
      <c r="AJ212" s="117">
        <v>0</v>
      </c>
      <c r="AK212" s="117">
        <v>0</v>
      </c>
      <c r="AL212" s="117">
        <v>0</v>
      </c>
      <c r="AM212" s="117">
        <v>501.71</v>
      </c>
      <c r="AN212" s="117">
        <v>110.3762</v>
      </c>
      <c r="AO212" s="117">
        <v>61.034502451357298</v>
      </c>
      <c r="AP212" s="117">
        <v>285.40776770000002</v>
      </c>
      <c r="AQ212" s="117">
        <v>100.463368956564</v>
      </c>
      <c r="AR212" s="117">
        <v>1058.99183910792</v>
      </c>
      <c r="AS212" s="117">
        <v>0</v>
      </c>
      <c r="AT212" s="117">
        <v>0</v>
      </c>
      <c r="AU212" s="117">
        <v>0</v>
      </c>
      <c r="AV212" s="117">
        <v>0</v>
      </c>
      <c r="AW212" s="117">
        <v>0</v>
      </c>
      <c r="AX212" s="117">
        <v>562.26</v>
      </c>
      <c r="AY212" s="117">
        <v>1140.0999999999999</v>
      </c>
      <c r="AZ212" s="117">
        <v>250.822</v>
      </c>
      <c r="BA212" s="117">
        <v>91.582049177268701</v>
      </c>
      <c r="BB212" s="117">
        <v>648.56868699999995</v>
      </c>
      <c r="BC212" s="117">
        <v>223.35773347873999</v>
      </c>
      <c r="BD212" s="117">
        <f t="shared" si="67"/>
        <v>2425.6586295230004</v>
      </c>
      <c r="BE212" s="117">
        <v>0</v>
      </c>
      <c r="BF212" s="117">
        <v>0</v>
      </c>
      <c r="BG212" s="117">
        <v>0</v>
      </c>
      <c r="BH212" s="117">
        <v>0</v>
      </c>
      <c r="BI212" s="117">
        <v>0</v>
      </c>
      <c r="BJ212" s="117">
        <v>0</v>
      </c>
      <c r="BK212" s="117">
        <v>0</v>
      </c>
      <c r="BL212" s="117">
        <v>221.35</v>
      </c>
      <c r="BM212" s="117">
        <v>48.697000000000003</v>
      </c>
      <c r="BN212" s="117">
        <v>6.1495619808333402</v>
      </c>
      <c r="BO212" s="117">
        <v>125.9193745</v>
      </c>
      <c r="BP212" s="117">
        <v>42.145771302556099</v>
      </c>
      <c r="BQ212" s="117">
        <v>444.261707783389</v>
      </c>
      <c r="BR212" s="117">
        <v>1137.1026809523851</v>
      </c>
      <c r="BS212" s="117">
        <v>250.16258980952401</v>
      </c>
      <c r="BT212" s="117">
        <v>1027.4735069092801</v>
      </c>
      <c r="BU212" s="117">
        <v>676.67</v>
      </c>
      <c r="BV212" s="117">
        <v>646.86360211338001</v>
      </c>
      <c r="BW212" s="117">
        <v>391.80832812522101</v>
      </c>
      <c r="BX212" s="117">
        <v>4130.0807079097904</v>
      </c>
      <c r="BY212" s="117">
        <v>833.71263931915303</v>
      </c>
      <c r="BZ212" s="117">
        <v>73.31</v>
      </c>
      <c r="CA212" s="117">
        <v>16.1282</v>
      </c>
      <c r="CB212" s="117">
        <v>48.496235813801903</v>
      </c>
      <c r="CC212" s="117">
        <v>0</v>
      </c>
      <c r="CD212" s="117">
        <v>41.703859700000002</v>
      </c>
      <c r="CE212" s="117">
        <v>18.8278897528016</v>
      </c>
      <c r="CF212" s="117">
        <v>198.46618526660399</v>
      </c>
      <c r="CG212" s="117">
        <v>81.900000000000006</v>
      </c>
      <c r="CH212" s="117">
        <v>18.018000000000001</v>
      </c>
      <c r="CI212" s="117">
        <v>114.86161632323299</v>
      </c>
      <c r="CJ212" s="117">
        <v>0</v>
      </c>
      <c r="CK212" s="117">
        <v>46.590452999999997</v>
      </c>
      <c r="CL212" s="117">
        <v>27.394196965768</v>
      </c>
      <c r="CM212" s="117">
        <v>288.764266289001</v>
      </c>
      <c r="CN212" s="117">
        <v>76.06</v>
      </c>
      <c r="CO212" s="117">
        <v>16.7332</v>
      </c>
      <c r="CP212" s="117">
        <v>38.838863235829997</v>
      </c>
      <c r="CQ212" s="117">
        <v>0</v>
      </c>
      <c r="CR212" s="117">
        <v>43.268252199999999</v>
      </c>
      <c r="CS212" s="117">
        <v>18.331302060829302</v>
      </c>
      <c r="CT212" s="117">
        <v>193.231617496659</v>
      </c>
      <c r="CU212" s="117">
        <v>0</v>
      </c>
      <c r="CV212" s="117">
        <v>0</v>
      </c>
      <c r="CW212" s="117">
        <v>0</v>
      </c>
      <c r="CX212" s="117">
        <v>0</v>
      </c>
      <c r="CY212" s="117">
        <v>0</v>
      </c>
      <c r="CZ212" s="117">
        <v>0</v>
      </c>
      <c r="DA212" s="117">
        <v>0</v>
      </c>
      <c r="DB212" s="117">
        <v>0</v>
      </c>
      <c r="DC212" s="117">
        <v>0</v>
      </c>
      <c r="DD212" s="117">
        <v>0</v>
      </c>
      <c r="DE212" s="117">
        <v>0</v>
      </c>
      <c r="DF212" s="117">
        <v>0</v>
      </c>
      <c r="DG212" s="117">
        <v>0</v>
      </c>
      <c r="DH212" s="117">
        <v>0</v>
      </c>
      <c r="DI212" s="117">
        <v>52.07</v>
      </c>
      <c r="DJ212" s="117">
        <v>11.455399999999999</v>
      </c>
      <c r="DK212" s="117">
        <v>45.565688941954299</v>
      </c>
      <c r="DL212" s="117">
        <v>0</v>
      </c>
      <c r="DM212" s="117">
        <v>29.6210609</v>
      </c>
      <c r="DN212" s="117">
        <v>14.5384204249352</v>
      </c>
      <c r="DO212" s="117">
        <v>153.25057026688901</v>
      </c>
      <c r="DP212" s="117">
        <v>0</v>
      </c>
      <c r="DQ212" s="117">
        <v>0</v>
      </c>
      <c r="DR212" s="117">
        <v>0</v>
      </c>
      <c r="DS212" s="117">
        <v>0</v>
      </c>
      <c r="DT212" s="117">
        <v>0</v>
      </c>
      <c r="DU212" s="117">
        <v>0</v>
      </c>
      <c r="DV212" s="117">
        <v>0</v>
      </c>
      <c r="DW212" s="117">
        <v>2808.09</v>
      </c>
      <c r="DX212" s="117">
        <v>617.77980000000002</v>
      </c>
      <c r="DY212" s="117">
        <v>231.60646113021701</v>
      </c>
      <c r="DZ212" s="117">
        <v>0</v>
      </c>
      <c r="EA212" s="117">
        <v>1597.4381582999999</v>
      </c>
      <c r="EB212" s="117">
        <v>550.76758030048097</v>
      </c>
      <c r="EC212" s="117">
        <v>5805.6819997307002</v>
      </c>
      <c r="ED212" s="117">
        <v>1059.29</v>
      </c>
      <c r="EE212" s="117">
        <v>233.0438</v>
      </c>
      <c r="EF212" s="117">
        <v>41.281419474475001</v>
      </c>
      <c r="EG212" s="117">
        <v>0</v>
      </c>
      <c r="EH212" s="117">
        <v>602.5983023</v>
      </c>
      <c r="EI212" s="117">
        <v>202.93453921718199</v>
      </c>
      <c r="EJ212" s="117">
        <v>2139.1480609916498</v>
      </c>
      <c r="EK212" s="117">
        <v>546.63</v>
      </c>
      <c r="EL212" s="117">
        <v>120.2586</v>
      </c>
      <c r="EM212" s="117">
        <v>70.762133943150005</v>
      </c>
      <c r="EN212" s="117">
        <v>0</v>
      </c>
      <c r="EO212" s="117">
        <v>310.96140810000003</v>
      </c>
      <c r="EP212" s="117">
        <v>109.90503860754301</v>
      </c>
      <c r="EQ212" s="117">
        <v>1158.5171806506901</v>
      </c>
      <c r="ER212" s="117">
        <v>397.5</v>
      </c>
      <c r="ES212" s="117">
        <v>87.45</v>
      </c>
      <c r="ET212" s="117">
        <v>9.1656344999999995</v>
      </c>
      <c r="EU212" s="117">
        <v>96.615634499999999</v>
      </c>
      <c r="EV212" s="117">
        <v>10.45425</v>
      </c>
      <c r="EW212" s="117">
        <v>1.0957099425000001</v>
      </c>
      <c r="EX212" s="117">
        <v>11.549959942499999</v>
      </c>
      <c r="EY212" s="117">
        <v>155.4</v>
      </c>
      <c r="EZ212" s="117">
        <v>16.287474</v>
      </c>
      <c r="FA212" s="117">
        <v>171.69</v>
      </c>
      <c r="FB212" s="117">
        <v>0</v>
      </c>
      <c r="FC212" s="117">
        <v>0</v>
      </c>
      <c r="FD212" s="117">
        <v>0</v>
      </c>
      <c r="FE212" s="171">
        <v>980.56644583333355</v>
      </c>
      <c r="FF212" s="194">
        <f t="shared" si="68"/>
        <v>21972.232005666552</v>
      </c>
      <c r="FG212" s="195">
        <f t="shared" si="70"/>
        <v>0</v>
      </c>
      <c r="FH212" s="196">
        <f t="shared" si="71"/>
        <v>2139.1480609916498</v>
      </c>
      <c r="FI212" s="202">
        <f t="shared" si="72"/>
        <v>26366.678406799863</v>
      </c>
      <c r="FJ212" s="203">
        <f t="shared" si="73"/>
        <v>0</v>
      </c>
      <c r="FK212" s="204">
        <f t="shared" si="74"/>
        <v>2566.9776731899797</v>
      </c>
      <c r="FL212" s="214">
        <v>0.05</v>
      </c>
      <c r="FM212" s="211">
        <f t="shared" si="75"/>
        <v>1318.3339203399933</v>
      </c>
      <c r="FN212" s="212">
        <f t="shared" si="76"/>
        <v>0</v>
      </c>
      <c r="FO212" s="213">
        <f t="shared" si="77"/>
        <v>128.34888365949899</v>
      </c>
      <c r="FP212" s="219">
        <f t="shared" si="78"/>
        <v>27685.012327139855</v>
      </c>
      <c r="FQ212" s="220">
        <f t="shared" si="79"/>
        <v>0</v>
      </c>
      <c r="FR212" s="223">
        <f t="shared" si="80"/>
        <v>2695.3265568494785</v>
      </c>
      <c r="FS212" s="228">
        <f t="shared" si="81"/>
        <v>6.3368192066273261</v>
      </c>
      <c r="FT212" s="229"/>
      <c r="FU212" s="244">
        <f t="shared" si="82"/>
        <v>5.5704700676066903</v>
      </c>
      <c r="FV212" s="245">
        <f t="shared" si="83"/>
        <v>27685.012327139848</v>
      </c>
      <c r="FW212" s="252">
        <v>4.5598999999999998</v>
      </c>
      <c r="FX212" s="257"/>
      <c r="FY212" s="261">
        <f t="shared" si="84"/>
        <v>1.3896838103088502</v>
      </c>
      <c r="FZ212" s="253"/>
      <c r="GA212" s="92"/>
      <c r="GB212" s="68" t="s">
        <v>1416</v>
      </c>
      <c r="GC212" s="85" t="s">
        <v>2362</v>
      </c>
      <c r="GD212" s="85" t="str">
        <f t="shared" si="85"/>
        <v>№2/368 від 20.02.2019</v>
      </c>
      <c r="GE212" s="85" t="s">
        <v>2566</v>
      </c>
      <c r="GF212" s="431">
        <v>6</v>
      </c>
      <c r="GG212" s="431">
        <v>2</v>
      </c>
    </row>
    <row r="213" spans="1:189" ht="15" hidden="1" customHeight="1" x14ac:dyDescent="0.25">
      <c r="A213" s="66" t="s">
        <v>45</v>
      </c>
      <c r="B213" s="155">
        <v>4</v>
      </c>
      <c r="C213" s="141">
        <f t="shared" si="69"/>
        <v>3322.9</v>
      </c>
      <c r="D213" s="168">
        <v>2278.4</v>
      </c>
      <c r="E213" s="168">
        <v>0</v>
      </c>
      <c r="F213" s="234"/>
      <c r="G213" s="235">
        <v>1044.5</v>
      </c>
      <c r="H213" s="162">
        <f t="shared" si="66"/>
        <v>4419.3711485376944</v>
      </c>
      <c r="I213" s="117">
        <v>493.48</v>
      </c>
      <c r="J213" s="117">
        <v>108.5656</v>
      </c>
      <c r="K213" s="117">
        <v>30.638590163735</v>
      </c>
      <c r="L213" s="117">
        <v>280.72596759999999</v>
      </c>
      <c r="M213" s="117">
        <v>95.7345186352171</v>
      </c>
      <c r="N213" s="117">
        <v>1009.14467639895</v>
      </c>
      <c r="O213" s="117">
        <v>120.02</v>
      </c>
      <c r="P213" s="117">
        <v>26.404399999999999</v>
      </c>
      <c r="Q213" s="117">
        <v>4.1259285127725001</v>
      </c>
      <c r="R213" s="117">
        <v>68.275777399999996</v>
      </c>
      <c r="S213" s="117">
        <v>22.935164160717601</v>
      </c>
      <c r="T213" s="117">
        <v>241.76127007349001</v>
      </c>
      <c r="U213" s="117">
        <v>0</v>
      </c>
      <c r="V213" s="117">
        <v>0</v>
      </c>
      <c r="W213" s="117">
        <v>0</v>
      </c>
      <c r="X213" s="117">
        <v>0</v>
      </c>
      <c r="Y213" s="117">
        <v>0</v>
      </c>
      <c r="Z213" s="117">
        <v>380.98</v>
      </c>
      <c r="AA213" s="117">
        <v>0</v>
      </c>
      <c r="AB213" s="117">
        <v>0</v>
      </c>
      <c r="AC213" s="117">
        <v>0</v>
      </c>
      <c r="AD213" s="117">
        <v>0</v>
      </c>
      <c r="AE213" s="117">
        <v>0</v>
      </c>
      <c r="AF213" s="117">
        <v>109.72</v>
      </c>
      <c r="AG213" s="117">
        <v>0</v>
      </c>
      <c r="AH213" s="117">
        <v>0</v>
      </c>
      <c r="AI213" s="117">
        <v>0</v>
      </c>
      <c r="AJ213" s="117">
        <v>0</v>
      </c>
      <c r="AK213" s="117">
        <v>0</v>
      </c>
      <c r="AL213" s="117">
        <v>0</v>
      </c>
      <c r="AM213" s="117">
        <v>359.88</v>
      </c>
      <c r="AN213" s="117">
        <v>79.173599999999993</v>
      </c>
      <c r="AO213" s="117">
        <v>62.492342395541101</v>
      </c>
      <c r="AP213" s="117">
        <v>204.72493560000001</v>
      </c>
      <c r="AQ213" s="117">
        <v>74.024250722712694</v>
      </c>
      <c r="AR213" s="117">
        <v>780.29512871825398</v>
      </c>
      <c r="AS213" s="117">
        <v>0</v>
      </c>
      <c r="AT213" s="117">
        <v>0</v>
      </c>
      <c r="AU213" s="117">
        <v>0</v>
      </c>
      <c r="AV213" s="117">
        <v>0</v>
      </c>
      <c r="AW213" s="117">
        <v>0</v>
      </c>
      <c r="AX213" s="117">
        <v>100.76</v>
      </c>
      <c r="AY213" s="117">
        <v>844.49</v>
      </c>
      <c r="AZ213" s="117">
        <v>185.7878</v>
      </c>
      <c r="BA213" s="117">
        <v>60.968833582412898</v>
      </c>
      <c r="BB213" s="117">
        <v>480.40502629999997</v>
      </c>
      <c r="BC213" s="117">
        <v>164.72481047227501</v>
      </c>
      <c r="BD213" s="117">
        <f t="shared" si="67"/>
        <v>1796.7100733470002</v>
      </c>
      <c r="BE213" s="117">
        <v>0</v>
      </c>
      <c r="BF213" s="117">
        <v>0</v>
      </c>
      <c r="BG213" s="117">
        <v>0</v>
      </c>
      <c r="BH213" s="117">
        <v>0</v>
      </c>
      <c r="BI213" s="117">
        <v>0</v>
      </c>
      <c r="BJ213" s="117">
        <v>0</v>
      </c>
      <c r="BK213" s="117">
        <v>0</v>
      </c>
      <c r="BL213" s="117">
        <v>105.03</v>
      </c>
      <c r="BM213" s="117">
        <v>23.1066</v>
      </c>
      <c r="BN213" s="117">
        <v>3.6534874608333299</v>
      </c>
      <c r="BO213" s="117">
        <v>59.7484161</v>
      </c>
      <c r="BP213" s="117">
        <v>20.0751505582109</v>
      </c>
      <c r="BQ213" s="117">
        <v>211.61365411904401</v>
      </c>
      <c r="BR213" s="117">
        <v>821.11697158730328</v>
      </c>
      <c r="BS213" s="117">
        <v>180.64573374920599</v>
      </c>
      <c r="BT213" s="117">
        <v>710.05144149047499</v>
      </c>
      <c r="BU213" s="117">
        <v>500.34</v>
      </c>
      <c r="BV213" s="117">
        <v>467.10881162686798</v>
      </c>
      <c r="BW213" s="117">
        <v>280.81355067554802</v>
      </c>
      <c r="BX213" s="117">
        <v>2960.0765091294002</v>
      </c>
      <c r="BY213" s="117">
        <v>771.50962391211704</v>
      </c>
      <c r="BZ213" s="117">
        <v>57.61</v>
      </c>
      <c r="CA213" s="117">
        <v>12.674200000000001</v>
      </c>
      <c r="CB213" s="117">
        <v>36.220497446223902</v>
      </c>
      <c r="CC213" s="117">
        <v>0</v>
      </c>
      <c r="CD213" s="117">
        <v>32.772600699999998</v>
      </c>
      <c r="CE213" s="117">
        <v>14.597653618705699</v>
      </c>
      <c r="CF213" s="117">
        <v>153.87495176492999</v>
      </c>
      <c r="CG213" s="117">
        <v>65.69</v>
      </c>
      <c r="CH213" s="117">
        <v>14.4518</v>
      </c>
      <c r="CI213" s="117">
        <v>92.125304026867497</v>
      </c>
      <c r="CJ213" s="117">
        <v>0</v>
      </c>
      <c r="CK213" s="117">
        <v>37.369070299999997</v>
      </c>
      <c r="CL213" s="117">
        <v>21.971967431198902</v>
      </c>
      <c r="CM213" s="117">
        <v>231.60814175806601</v>
      </c>
      <c r="CN213" s="117">
        <v>75.989999999999995</v>
      </c>
      <c r="CO213" s="117">
        <v>16.7178</v>
      </c>
      <c r="CP213" s="117">
        <v>32.4443028127858</v>
      </c>
      <c r="CQ213" s="117">
        <v>0</v>
      </c>
      <c r="CR213" s="117">
        <v>43.228431299999997</v>
      </c>
      <c r="CS213" s="117">
        <v>17.647963780361099</v>
      </c>
      <c r="CT213" s="117">
        <v>186.02849789314701</v>
      </c>
      <c r="CU213" s="117">
        <v>32.799999999999997</v>
      </c>
      <c r="CV213" s="117">
        <v>7.2160000000000002</v>
      </c>
      <c r="CW213" s="117">
        <v>24.934252423862901</v>
      </c>
      <c r="CX213" s="117">
        <v>0</v>
      </c>
      <c r="CY213" s="117">
        <v>18.658936000000001</v>
      </c>
      <c r="CZ213" s="117">
        <v>8.7630790387050705</v>
      </c>
      <c r="DA213" s="117">
        <v>92.372267462568004</v>
      </c>
      <c r="DB213" s="117">
        <v>0</v>
      </c>
      <c r="DC213" s="117">
        <v>0</v>
      </c>
      <c r="DD213" s="117">
        <v>0</v>
      </c>
      <c r="DE213" s="117">
        <v>0</v>
      </c>
      <c r="DF213" s="117">
        <v>0</v>
      </c>
      <c r="DG213" s="117">
        <v>0</v>
      </c>
      <c r="DH213" s="117">
        <v>0</v>
      </c>
      <c r="DI213" s="117">
        <v>36.619999999999997</v>
      </c>
      <c r="DJ213" s="117">
        <v>8.0564</v>
      </c>
      <c r="DK213" s="117">
        <v>31.907213182440199</v>
      </c>
      <c r="DL213" s="117">
        <v>0</v>
      </c>
      <c r="DM213" s="117">
        <v>20.8320194</v>
      </c>
      <c r="DN213" s="117">
        <v>10.210132450965601</v>
      </c>
      <c r="DO213" s="117">
        <v>107.625765033406</v>
      </c>
      <c r="DP213" s="117">
        <v>0</v>
      </c>
      <c r="DQ213" s="117">
        <v>0</v>
      </c>
      <c r="DR213" s="117">
        <v>0</v>
      </c>
      <c r="DS213" s="117">
        <v>0</v>
      </c>
      <c r="DT213" s="117">
        <v>0</v>
      </c>
      <c r="DU213" s="117">
        <v>0</v>
      </c>
      <c r="DV213" s="117">
        <v>0</v>
      </c>
      <c r="DW213" s="117">
        <v>1707.28</v>
      </c>
      <c r="DX213" s="117">
        <v>375.60160000000002</v>
      </c>
      <c r="DY213" s="117">
        <v>143.02085921687501</v>
      </c>
      <c r="DZ213" s="117">
        <v>0</v>
      </c>
      <c r="EA213" s="117">
        <v>971.22037360000002</v>
      </c>
      <c r="EB213" s="117">
        <v>335.090444107537</v>
      </c>
      <c r="EC213" s="117">
        <v>3532.2132769244199</v>
      </c>
      <c r="ED213" s="117">
        <v>996.27</v>
      </c>
      <c r="EE213" s="117">
        <v>219.17939999999999</v>
      </c>
      <c r="EF213" s="117">
        <v>39.305086958166697</v>
      </c>
      <c r="EG213" s="117">
        <v>0</v>
      </c>
      <c r="EH213" s="117">
        <v>566.74811490000002</v>
      </c>
      <c r="EI213" s="117">
        <v>190.91168770075501</v>
      </c>
      <c r="EJ213" s="117">
        <v>2012.41428955893</v>
      </c>
      <c r="EK213" s="117">
        <v>639.08000000000004</v>
      </c>
      <c r="EL213" s="117">
        <v>140.5976</v>
      </c>
      <c r="EM213" s="117">
        <v>90.469641794775001</v>
      </c>
      <c r="EN213" s="117">
        <v>0</v>
      </c>
      <c r="EO213" s="117">
        <v>363.55343959999999</v>
      </c>
      <c r="EP213" s="117">
        <v>129.30416841698701</v>
      </c>
      <c r="EQ213" s="117">
        <v>1363.0048498117701</v>
      </c>
      <c r="ER213" s="117">
        <v>370</v>
      </c>
      <c r="ES213" s="117">
        <v>81.400000000000006</v>
      </c>
      <c r="ET213" s="117">
        <v>8.5315340000000006</v>
      </c>
      <c r="EU213" s="117">
        <v>89.931533999999999</v>
      </c>
      <c r="EV213" s="117">
        <v>9.7309999999999999</v>
      </c>
      <c r="EW213" s="117">
        <v>1.01990611</v>
      </c>
      <c r="EX213" s="117">
        <v>10.750906110000001</v>
      </c>
      <c r="EY213" s="117">
        <v>414.4</v>
      </c>
      <c r="EZ213" s="117">
        <v>43.433264000000001</v>
      </c>
      <c r="FA213" s="117">
        <v>457.83</v>
      </c>
      <c r="FB213" s="117">
        <v>0</v>
      </c>
      <c r="FC213" s="117">
        <v>0</v>
      </c>
      <c r="FD213" s="117">
        <v>0</v>
      </c>
      <c r="FE213" s="171">
        <v>639.64694583333335</v>
      </c>
      <c r="FF213" s="194">
        <f t="shared" si="68"/>
        <v>16468.36273793671</v>
      </c>
      <c r="FG213" s="195">
        <f t="shared" si="70"/>
        <v>0</v>
      </c>
      <c r="FH213" s="196">
        <f t="shared" si="71"/>
        <v>2012.41428955893</v>
      </c>
      <c r="FI213" s="202">
        <f t="shared" si="72"/>
        <v>19762.035285524053</v>
      </c>
      <c r="FJ213" s="203">
        <f t="shared" si="73"/>
        <v>0</v>
      </c>
      <c r="FK213" s="204">
        <f t="shared" si="74"/>
        <v>2414.8971474707159</v>
      </c>
      <c r="FL213" s="214">
        <v>0.05</v>
      </c>
      <c r="FM213" s="211">
        <f t="shared" si="75"/>
        <v>988.10176427620263</v>
      </c>
      <c r="FN213" s="212">
        <f t="shared" si="76"/>
        <v>0</v>
      </c>
      <c r="FO213" s="213">
        <f t="shared" si="77"/>
        <v>120.74485737353581</v>
      </c>
      <c r="FP213" s="219">
        <f t="shared" si="78"/>
        <v>20750.137049800254</v>
      </c>
      <c r="FQ213" s="220">
        <f t="shared" si="79"/>
        <v>0</v>
      </c>
      <c r="FR213" s="223">
        <f t="shared" si="80"/>
        <v>2535.6420048442519</v>
      </c>
      <c r="FS213" s="228">
        <f t="shared" si="81"/>
        <v>6.5944102981664665</v>
      </c>
      <c r="FT213" s="229"/>
      <c r="FU213" s="244">
        <f t="shared" si="82"/>
        <v>5.4815056260964825</v>
      </c>
      <c r="FV213" s="245">
        <f t="shared" si="83"/>
        <v>20750.137049800254</v>
      </c>
      <c r="FW213" s="252">
        <v>5.2458999999999998</v>
      </c>
      <c r="FX213" s="257"/>
      <c r="FY213" s="261">
        <f t="shared" si="84"/>
        <v>1.2570598559191877</v>
      </c>
      <c r="FZ213" s="253"/>
      <c r="GA213" s="92"/>
      <c r="GB213" s="68" t="s">
        <v>1417</v>
      </c>
      <c r="GC213" s="85" t="s">
        <v>2362</v>
      </c>
      <c r="GD213" s="85" t="str">
        <f t="shared" si="85"/>
        <v>№2/369 від 20.02.2019</v>
      </c>
      <c r="GE213" s="85" t="s">
        <v>2567</v>
      </c>
      <c r="GF213" s="431">
        <v>5</v>
      </c>
      <c r="GG213" s="431">
        <v>2</v>
      </c>
    </row>
    <row r="214" spans="1:189" ht="15" hidden="1" customHeight="1" x14ac:dyDescent="0.25">
      <c r="A214" s="66" t="s">
        <v>46</v>
      </c>
      <c r="B214" s="155">
        <v>4</v>
      </c>
      <c r="C214" s="141">
        <f t="shared" si="69"/>
        <v>2396.4899999999998</v>
      </c>
      <c r="D214" s="168">
        <v>1686.26</v>
      </c>
      <c r="E214" s="168">
        <v>0</v>
      </c>
      <c r="F214" s="234"/>
      <c r="G214" s="235">
        <v>710.23</v>
      </c>
      <c r="H214" s="162">
        <f t="shared" si="66"/>
        <v>2808.9258680649682</v>
      </c>
      <c r="I214" s="117">
        <v>308.49</v>
      </c>
      <c r="J214" s="117">
        <v>67.867800000000003</v>
      </c>
      <c r="K214" s="117">
        <v>20.736023243129999</v>
      </c>
      <c r="L214" s="117">
        <v>175.4907063</v>
      </c>
      <c r="M214" s="117">
        <v>60.012584541415499</v>
      </c>
      <c r="N214" s="117">
        <v>632.59711408454598</v>
      </c>
      <c r="O214" s="117">
        <v>57.5</v>
      </c>
      <c r="P214" s="117">
        <v>12.65</v>
      </c>
      <c r="Q214" s="117">
        <v>1.9766461496775001</v>
      </c>
      <c r="R214" s="117">
        <v>32.710025000000002</v>
      </c>
      <c r="S214" s="117">
        <v>10.9879315031978</v>
      </c>
      <c r="T214" s="117">
        <v>115.824602652875</v>
      </c>
      <c r="U214" s="117">
        <v>0</v>
      </c>
      <c r="V214" s="117">
        <v>0</v>
      </c>
      <c r="W214" s="117">
        <v>0</v>
      </c>
      <c r="X214" s="117">
        <v>0</v>
      </c>
      <c r="Y214" s="117">
        <v>0</v>
      </c>
      <c r="Z214" s="117">
        <v>319.61</v>
      </c>
      <c r="AA214" s="117">
        <v>0</v>
      </c>
      <c r="AB214" s="117">
        <v>0</v>
      </c>
      <c r="AC214" s="117">
        <v>0</v>
      </c>
      <c r="AD214" s="117">
        <v>0</v>
      </c>
      <c r="AE214" s="117">
        <v>0</v>
      </c>
      <c r="AF214" s="117">
        <v>0</v>
      </c>
      <c r="AG214" s="117">
        <v>0</v>
      </c>
      <c r="AH214" s="117">
        <v>0</v>
      </c>
      <c r="AI214" s="117">
        <v>0</v>
      </c>
      <c r="AJ214" s="117">
        <v>0</v>
      </c>
      <c r="AK214" s="117">
        <v>0</v>
      </c>
      <c r="AL214" s="117">
        <v>0</v>
      </c>
      <c r="AM214" s="117">
        <v>167.75</v>
      </c>
      <c r="AN214" s="117">
        <v>36.905000000000001</v>
      </c>
      <c r="AO214" s="117">
        <v>42.771480782597997</v>
      </c>
      <c r="AP214" s="117">
        <v>95.4279425</v>
      </c>
      <c r="AQ214" s="117">
        <v>35.934572104249099</v>
      </c>
      <c r="AR214" s="117">
        <v>378.78899538684698</v>
      </c>
      <c r="AS214" s="117">
        <v>0</v>
      </c>
      <c r="AT214" s="117">
        <v>0</v>
      </c>
      <c r="AU214" s="117">
        <v>0</v>
      </c>
      <c r="AV214" s="117">
        <v>0</v>
      </c>
      <c r="AW214" s="117">
        <v>0</v>
      </c>
      <c r="AX214" s="117">
        <v>66.31</v>
      </c>
      <c r="AY214" s="117">
        <v>609.04999999999995</v>
      </c>
      <c r="AZ214" s="117">
        <v>133.99100000000001</v>
      </c>
      <c r="BA214" s="117">
        <v>44.876093336646001</v>
      </c>
      <c r="BB214" s="117">
        <v>346.47027350000002</v>
      </c>
      <c r="BC214" s="117">
        <v>118.895139918149</v>
      </c>
      <c r="BD214" s="117">
        <f t="shared" si="67"/>
        <v>1295.7951559406999</v>
      </c>
      <c r="BE214" s="117">
        <v>0</v>
      </c>
      <c r="BF214" s="117">
        <v>0</v>
      </c>
      <c r="BG214" s="117">
        <v>0</v>
      </c>
      <c r="BH214" s="117">
        <v>0</v>
      </c>
      <c r="BI214" s="117">
        <v>0</v>
      </c>
      <c r="BJ214" s="117">
        <v>0</v>
      </c>
      <c r="BK214" s="117">
        <v>0</v>
      </c>
      <c r="BL214" s="117">
        <v>103.3</v>
      </c>
      <c r="BM214" s="117">
        <v>22.725999999999999</v>
      </c>
      <c r="BN214" s="117">
        <v>2.9232374499999998</v>
      </c>
      <c r="BO214" s="117">
        <v>58.764271000000001</v>
      </c>
      <c r="BP214" s="117">
        <v>19.674252820644501</v>
      </c>
      <c r="BQ214" s="117">
        <v>207.387761270645</v>
      </c>
      <c r="BR214" s="117">
        <v>585.05833015873509</v>
      </c>
      <c r="BS214" s="117">
        <v>128.71283263492001</v>
      </c>
      <c r="BT214" s="117">
        <v>520.47893950154605</v>
      </c>
      <c r="BU214" s="117">
        <v>363.93</v>
      </c>
      <c r="BV214" s="117">
        <v>332.82213227739601</v>
      </c>
      <c r="BW214" s="117">
        <v>202.38834420555301</v>
      </c>
      <c r="BX214" s="117">
        <v>2133.39057877815</v>
      </c>
      <c r="BY214" s="117">
        <v>403.03754126613097</v>
      </c>
      <c r="BZ214" s="117">
        <v>35.74</v>
      </c>
      <c r="CA214" s="117">
        <v>7.8628</v>
      </c>
      <c r="CB214" s="117">
        <v>22.414302065370201</v>
      </c>
      <c r="CC214" s="117">
        <v>0</v>
      </c>
      <c r="CD214" s="117">
        <v>20.3314138</v>
      </c>
      <c r="CE214" s="117">
        <v>9.0501879478494498</v>
      </c>
      <c r="CF214" s="117">
        <v>95.398703813219697</v>
      </c>
      <c r="CG214" s="117">
        <v>31.47</v>
      </c>
      <c r="CH214" s="117">
        <v>6.9234</v>
      </c>
      <c r="CI214" s="117">
        <v>44.135172892409997</v>
      </c>
      <c r="CJ214" s="117">
        <v>0</v>
      </c>
      <c r="CK214" s="117">
        <v>17.9023389</v>
      </c>
      <c r="CL214" s="117">
        <v>10.5261638649625</v>
      </c>
      <c r="CM214" s="117">
        <v>110.957075657372</v>
      </c>
      <c r="CN214" s="117">
        <v>53.09</v>
      </c>
      <c r="CO214" s="117">
        <v>11.6798</v>
      </c>
      <c r="CP214" s="117">
        <v>39.667084576277503</v>
      </c>
      <c r="CQ214" s="117">
        <v>0</v>
      </c>
      <c r="CR214" s="117">
        <v>30.201308300000001</v>
      </c>
      <c r="CS214" s="117">
        <v>14.111428995362701</v>
      </c>
      <c r="CT214" s="117">
        <v>148.74962187163999</v>
      </c>
      <c r="CU214" s="117">
        <v>0</v>
      </c>
      <c r="CV214" s="117">
        <v>0</v>
      </c>
      <c r="CW214" s="117">
        <v>0</v>
      </c>
      <c r="CX214" s="117">
        <v>0</v>
      </c>
      <c r="CY214" s="117">
        <v>0</v>
      </c>
      <c r="CZ214" s="117">
        <v>0</v>
      </c>
      <c r="DA214" s="117">
        <v>0</v>
      </c>
      <c r="DB214" s="117">
        <v>0</v>
      </c>
      <c r="DC214" s="117">
        <v>0</v>
      </c>
      <c r="DD214" s="117">
        <v>0</v>
      </c>
      <c r="DE214" s="117">
        <v>0</v>
      </c>
      <c r="DF214" s="117">
        <v>0</v>
      </c>
      <c r="DG214" s="117">
        <v>0</v>
      </c>
      <c r="DH214" s="117">
        <v>0</v>
      </c>
      <c r="DI214" s="117">
        <v>16.36</v>
      </c>
      <c r="DJ214" s="117">
        <v>3.5992000000000002</v>
      </c>
      <c r="DK214" s="117">
        <v>14.119048851302599</v>
      </c>
      <c r="DL214" s="117">
        <v>0</v>
      </c>
      <c r="DM214" s="117">
        <v>9.3067132000000008</v>
      </c>
      <c r="DN214" s="117">
        <v>4.5471778725970298</v>
      </c>
      <c r="DO214" s="117">
        <v>47.932139923899598</v>
      </c>
      <c r="DP214" s="117">
        <v>0</v>
      </c>
      <c r="DQ214" s="117">
        <v>0</v>
      </c>
      <c r="DR214" s="117">
        <v>0</v>
      </c>
      <c r="DS214" s="117">
        <v>0</v>
      </c>
      <c r="DT214" s="117">
        <v>0</v>
      </c>
      <c r="DU214" s="117">
        <v>0</v>
      </c>
      <c r="DV214" s="117">
        <v>0</v>
      </c>
      <c r="DW214" s="117">
        <v>1164.7</v>
      </c>
      <c r="DX214" s="117">
        <v>256.23399999999998</v>
      </c>
      <c r="DY214" s="117">
        <v>96.195013984783301</v>
      </c>
      <c r="DZ214" s="117">
        <v>0</v>
      </c>
      <c r="EA214" s="117">
        <v>662.56288900000004</v>
      </c>
      <c r="EB214" s="117">
        <v>228.45350835183501</v>
      </c>
      <c r="EC214" s="117">
        <v>2408.1454113366099</v>
      </c>
      <c r="ED214" s="117">
        <v>825.01</v>
      </c>
      <c r="EE214" s="117">
        <v>181.50219999999999</v>
      </c>
      <c r="EF214" s="117">
        <v>32.156686451441701</v>
      </c>
      <c r="EG214" s="117">
        <v>0</v>
      </c>
      <c r="EH214" s="117">
        <v>469.3234387</v>
      </c>
      <c r="EI214" s="117">
        <v>158.05267559912201</v>
      </c>
      <c r="EJ214" s="117">
        <v>1666.0450007505599</v>
      </c>
      <c r="EK214" s="117">
        <v>331.31</v>
      </c>
      <c r="EL214" s="117">
        <v>72.888199999999998</v>
      </c>
      <c r="EM214" s="117">
        <v>52.807082398250003</v>
      </c>
      <c r="EN214" s="117">
        <v>0</v>
      </c>
      <c r="EO214" s="117">
        <v>188.47231970000001</v>
      </c>
      <c r="EP214" s="117">
        <v>67.652507475917602</v>
      </c>
      <c r="EQ214" s="117">
        <v>713.13010957416805</v>
      </c>
      <c r="ER214" s="117">
        <v>184</v>
      </c>
      <c r="ES214" s="117">
        <v>40.479999999999997</v>
      </c>
      <c r="ET214" s="117">
        <v>4.2427087999999999</v>
      </c>
      <c r="EU214" s="117">
        <v>44.722708799999999</v>
      </c>
      <c r="EV214" s="117">
        <v>4.8391999999999999</v>
      </c>
      <c r="EW214" s="117">
        <v>0.50719655200000002</v>
      </c>
      <c r="EX214" s="117">
        <v>5.3463965519999999</v>
      </c>
      <c r="EY214" s="117">
        <v>182</v>
      </c>
      <c r="EZ214" s="117">
        <v>19.075420000000001</v>
      </c>
      <c r="FA214" s="117">
        <v>201.08</v>
      </c>
      <c r="FB214" s="117">
        <v>0</v>
      </c>
      <c r="FC214" s="117">
        <v>0</v>
      </c>
      <c r="FD214" s="117">
        <v>0</v>
      </c>
      <c r="FE214" s="171">
        <v>416.29298020833335</v>
      </c>
      <c r="FF214" s="194">
        <f t="shared" si="68"/>
        <v>11007.504356601565</v>
      </c>
      <c r="FG214" s="195">
        <f t="shared" si="70"/>
        <v>0</v>
      </c>
      <c r="FH214" s="196">
        <f t="shared" si="71"/>
        <v>1666.0450007505599</v>
      </c>
      <c r="FI214" s="202">
        <f t="shared" si="72"/>
        <v>13209.005227921878</v>
      </c>
      <c r="FJ214" s="203">
        <f t="shared" si="73"/>
        <v>0</v>
      </c>
      <c r="FK214" s="204">
        <f t="shared" si="74"/>
        <v>1999.2540009006718</v>
      </c>
      <c r="FL214" s="214">
        <v>0.05</v>
      </c>
      <c r="FM214" s="211">
        <f t="shared" si="75"/>
        <v>660.45026139609399</v>
      </c>
      <c r="FN214" s="212">
        <f t="shared" si="76"/>
        <v>0</v>
      </c>
      <c r="FO214" s="213">
        <f t="shared" si="77"/>
        <v>99.9627000450336</v>
      </c>
      <c r="FP214" s="219">
        <f t="shared" si="78"/>
        <v>13869.455489317972</v>
      </c>
      <c r="FQ214" s="220">
        <f t="shared" si="79"/>
        <v>0</v>
      </c>
      <c r="FR214" s="223">
        <f t="shared" si="80"/>
        <v>2099.2167009457053</v>
      </c>
      <c r="FS214" s="228">
        <f t="shared" si="81"/>
        <v>6.1563441907540941</v>
      </c>
      <c r="FT214" s="229"/>
      <c r="FU214" s="244">
        <f t="shared" si="82"/>
        <v>4.9114491562127389</v>
      </c>
      <c r="FV214" s="245">
        <f t="shared" si="83"/>
        <v>13869.455489317972</v>
      </c>
      <c r="FW214" s="252">
        <v>4.5735000000000001</v>
      </c>
      <c r="FX214" s="257"/>
      <c r="FY214" s="261">
        <f t="shared" si="84"/>
        <v>1.3460903445400882</v>
      </c>
      <c r="FZ214" s="253"/>
      <c r="GA214" s="92"/>
      <c r="GB214" s="68" t="s">
        <v>1465</v>
      </c>
      <c r="GC214" s="85" t="s">
        <v>2362</v>
      </c>
      <c r="GD214" s="85" t="str">
        <f t="shared" si="85"/>
        <v>№2/420 від 20.02.2019</v>
      </c>
      <c r="GE214" s="85" t="s">
        <v>2568</v>
      </c>
      <c r="GF214" s="431">
        <v>3</v>
      </c>
      <c r="GG214" s="431">
        <v>2</v>
      </c>
    </row>
    <row r="215" spans="1:189" ht="15" hidden="1" customHeight="1" x14ac:dyDescent="0.25">
      <c r="A215" s="66" t="s">
        <v>47</v>
      </c>
      <c r="B215" s="155">
        <v>4</v>
      </c>
      <c r="C215" s="141">
        <f t="shared" si="69"/>
        <v>2726.35</v>
      </c>
      <c r="D215" s="168">
        <v>1891.75</v>
      </c>
      <c r="E215" s="168">
        <v>0</v>
      </c>
      <c r="F215" s="234"/>
      <c r="G215" s="235">
        <v>834.6</v>
      </c>
      <c r="H215" s="162">
        <f t="shared" si="66"/>
        <v>3448.7827292028242</v>
      </c>
      <c r="I215" s="117">
        <v>398.93</v>
      </c>
      <c r="J215" s="117">
        <v>87.764600000000002</v>
      </c>
      <c r="K215" s="117">
        <v>27.5348447664208</v>
      </c>
      <c r="L215" s="117">
        <v>226.9393091</v>
      </c>
      <c r="M215" s="117">
        <v>77.681897092739604</v>
      </c>
      <c r="N215" s="117">
        <v>818.85065095916002</v>
      </c>
      <c r="O215" s="117">
        <v>89</v>
      </c>
      <c r="P215" s="117">
        <v>19.579999999999998</v>
      </c>
      <c r="Q215" s="117">
        <v>3.0595360354125001</v>
      </c>
      <c r="R215" s="117">
        <v>50.629429999999999</v>
      </c>
      <c r="S215" s="117">
        <v>17.007410330171499</v>
      </c>
      <c r="T215" s="117">
        <v>179.27637636558401</v>
      </c>
      <c r="U215" s="117">
        <v>0</v>
      </c>
      <c r="V215" s="117">
        <v>0</v>
      </c>
      <c r="W215" s="117">
        <v>0</v>
      </c>
      <c r="X215" s="117">
        <v>0</v>
      </c>
      <c r="Y215" s="117">
        <v>0</v>
      </c>
      <c r="Z215" s="117">
        <v>367.8</v>
      </c>
      <c r="AA215" s="117">
        <v>0</v>
      </c>
      <c r="AB215" s="117">
        <v>0</v>
      </c>
      <c r="AC215" s="117">
        <v>0</v>
      </c>
      <c r="AD215" s="117">
        <v>0</v>
      </c>
      <c r="AE215" s="117">
        <v>0</v>
      </c>
      <c r="AF215" s="117">
        <v>0</v>
      </c>
      <c r="AG215" s="117">
        <v>0</v>
      </c>
      <c r="AH215" s="117">
        <v>0</v>
      </c>
      <c r="AI215" s="117">
        <v>0</v>
      </c>
      <c r="AJ215" s="117">
        <v>0</v>
      </c>
      <c r="AK215" s="117">
        <v>0</v>
      </c>
      <c r="AL215" s="117">
        <v>0</v>
      </c>
      <c r="AM215" s="117">
        <v>257.74</v>
      </c>
      <c r="AN215" s="117">
        <v>56.702800000000003</v>
      </c>
      <c r="AO215" s="117">
        <v>52.521292245545702</v>
      </c>
      <c r="AP215" s="117">
        <v>146.62055380000001</v>
      </c>
      <c r="AQ215" s="117">
        <v>53.828806752033699</v>
      </c>
      <c r="AR215" s="117">
        <v>567.41345279758002</v>
      </c>
      <c r="AS215" s="117">
        <v>0</v>
      </c>
      <c r="AT215" s="117">
        <v>0</v>
      </c>
      <c r="AU215" s="117">
        <v>0</v>
      </c>
      <c r="AV215" s="117">
        <v>0</v>
      </c>
      <c r="AW215" s="117">
        <v>0</v>
      </c>
      <c r="AX215" s="117">
        <v>41.29</v>
      </c>
      <c r="AY215" s="117">
        <v>692.88</v>
      </c>
      <c r="AZ215" s="117">
        <v>152.43360000000001</v>
      </c>
      <c r="BA215" s="117">
        <v>50.4937053180712</v>
      </c>
      <c r="BB215" s="117">
        <v>394.1586456</v>
      </c>
      <c r="BC215" s="117">
        <v>135.201331315723</v>
      </c>
      <c r="BD215" s="117">
        <f t="shared" si="67"/>
        <v>1474.1522490805</v>
      </c>
      <c r="BE215" s="117">
        <v>0</v>
      </c>
      <c r="BF215" s="117">
        <v>0</v>
      </c>
      <c r="BG215" s="117">
        <v>0</v>
      </c>
      <c r="BH215" s="117">
        <v>0</v>
      </c>
      <c r="BI215" s="117">
        <v>0</v>
      </c>
      <c r="BJ215" s="117">
        <v>0</v>
      </c>
      <c r="BK215" s="117">
        <v>0</v>
      </c>
      <c r="BL215" s="117">
        <v>106.37</v>
      </c>
      <c r="BM215" s="117">
        <v>23.401399999999999</v>
      </c>
      <c r="BN215" s="117">
        <v>2.9868924374999999</v>
      </c>
      <c r="BO215" s="117">
        <v>60.510701900000001</v>
      </c>
      <c r="BP215" s="117">
        <v>20.2565232965134</v>
      </c>
      <c r="BQ215" s="117">
        <v>213.525517634013</v>
      </c>
      <c r="BR215" s="117">
        <v>708.36104142857619</v>
      </c>
      <c r="BS215" s="117">
        <v>155.83942911428599</v>
      </c>
      <c r="BT215" s="117">
        <v>599.92355118309501</v>
      </c>
      <c r="BU215" s="117">
        <v>411.24</v>
      </c>
      <c r="BV215" s="117">
        <v>402.96534563747201</v>
      </c>
      <c r="BW215" s="117">
        <v>238.79170099336099</v>
      </c>
      <c r="BX215" s="117">
        <v>2517.1210683567901</v>
      </c>
      <c r="BY215" s="117">
        <v>515.17052135927997</v>
      </c>
      <c r="BZ215" s="117">
        <v>49.42</v>
      </c>
      <c r="CA215" s="117">
        <v>10.872400000000001</v>
      </c>
      <c r="CB215" s="117">
        <v>30.552064634660798</v>
      </c>
      <c r="CC215" s="117">
        <v>0</v>
      </c>
      <c r="CD215" s="117">
        <v>28.113555399999999</v>
      </c>
      <c r="CE215" s="117">
        <v>12.4679900798328</v>
      </c>
      <c r="CF215" s="117">
        <v>131.42601011449401</v>
      </c>
      <c r="CG215" s="117">
        <v>48.71</v>
      </c>
      <c r="CH215" s="117">
        <v>10.716200000000001</v>
      </c>
      <c r="CI215" s="117">
        <v>68.313807026857504</v>
      </c>
      <c r="CJ215" s="117">
        <v>0</v>
      </c>
      <c r="CK215" s="117">
        <v>27.709657700000001</v>
      </c>
      <c r="CL215" s="117">
        <v>16.292679360021999</v>
      </c>
      <c r="CM215" s="117">
        <v>171.74234408688</v>
      </c>
      <c r="CN215" s="117">
        <v>50.55</v>
      </c>
      <c r="CO215" s="117">
        <v>11.121</v>
      </c>
      <c r="CP215" s="117">
        <v>32.729130564125803</v>
      </c>
      <c r="CQ215" s="117">
        <v>0</v>
      </c>
      <c r="CR215" s="117">
        <v>28.7563785</v>
      </c>
      <c r="CS215" s="117">
        <v>12.908033715010999</v>
      </c>
      <c r="CT215" s="117">
        <v>136.06454277913701</v>
      </c>
      <c r="CU215" s="117">
        <v>0</v>
      </c>
      <c r="CV215" s="117">
        <v>0</v>
      </c>
      <c r="CW215" s="117">
        <v>0</v>
      </c>
      <c r="CX215" s="117">
        <v>0</v>
      </c>
      <c r="CY215" s="117">
        <v>0</v>
      </c>
      <c r="CZ215" s="117">
        <v>0</v>
      </c>
      <c r="DA215" s="117">
        <v>0</v>
      </c>
      <c r="DB215" s="117">
        <v>0</v>
      </c>
      <c r="DC215" s="117">
        <v>0</v>
      </c>
      <c r="DD215" s="117">
        <v>0</v>
      </c>
      <c r="DE215" s="117">
        <v>0</v>
      </c>
      <c r="DF215" s="117">
        <v>0</v>
      </c>
      <c r="DG215" s="117">
        <v>0</v>
      </c>
      <c r="DH215" s="117">
        <v>0</v>
      </c>
      <c r="DI215" s="117">
        <v>25.87</v>
      </c>
      <c r="DJ215" s="117">
        <v>5.6913999999999998</v>
      </c>
      <c r="DK215" s="117">
        <v>22.455583572722599</v>
      </c>
      <c r="DL215" s="117">
        <v>0</v>
      </c>
      <c r="DM215" s="117">
        <v>14.7166669</v>
      </c>
      <c r="DN215" s="117">
        <v>7.2039739060460599</v>
      </c>
      <c r="DO215" s="117">
        <v>75.937624378768703</v>
      </c>
      <c r="DP215" s="117">
        <v>0</v>
      </c>
      <c r="DQ215" s="117">
        <v>0</v>
      </c>
      <c r="DR215" s="117">
        <v>0</v>
      </c>
      <c r="DS215" s="117">
        <v>0</v>
      </c>
      <c r="DT215" s="117">
        <v>0</v>
      </c>
      <c r="DU215" s="117">
        <v>0</v>
      </c>
      <c r="DV215" s="117">
        <v>0</v>
      </c>
      <c r="DW215" s="117">
        <v>844.86</v>
      </c>
      <c r="DX215" s="117">
        <v>185.86920000000001</v>
      </c>
      <c r="DY215" s="117">
        <v>67.762495325766693</v>
      </c>
      <c r="DZ215" s="117">
        <v>0</v>
      </c>
      <c r="EA215" s="117">
        <v>480.61550820000002</v>
      </c>
      <c r="EB215" s="117">
        <v>165.50622600153599</v>
      </c>
      <c r="EC215" s="117">
        <v>1744.61342952731</v>
      </c>
      <c r="ED215" s="117">
        <v>656.91</v>
      </c>
      <c r="EE215" s="117">
        <v>144.52019999999999</v>
      </c>
      <c r="EF215" s="117">
        <v>25.910833857108301</v>
      </c>
      <c r="EG215" s="117">
        <v>0</v>
      </c>
      <c r="EH215" s="117">
        <v>373.69639169999999</v>
      </c>
      <c r="EI215" s="117">
        <v>125.88073257264099</v>
      </c>
      <c r="EJ215" s="117">
        <v>1326.9181581297501</v>
      </c>
      <c r="EK215" s="117">
        <v>348.38</v>
      </c>
      <c r="EL215" s="117">
        <v>76.643600000000006</v>
      </c>
      <c r="EM215" s="117">
        <v>59.972188903575002</v>
      </c>
      <c r="EN215" s="117">
        <v>0</v>
      </c>
      <c r="EO215" s="117">
        <v>198.18293059999999</v>
      </c>
      <c r="EP215" s="117">
        <v>71.603961591169707</v>
      </c>
      <c r="EQ215" s="117">
        <v>754.78268109474504</v>
      </c>
      <c r="ER215" s="117">
        <v>325</v>
      </c>
      <c r="ES215" s="117">
        <v>71.5</v>
      </c>
      <c r="ET215" s="117">
        <v>7.4939150000000003</v>
      </c>
      <c r="EU215" s="117">
        <v>78.993915000000001</v>
      </c>
      <c r="EV215" s="117">
        <v>8.5474999999999994</v>
      </c>
      <c r="EW215" s="117">
        <v>0.89586347499999996</v>
      </c>
      <c r="EX215" s="117">
        <v>9.443363475</v>
      </c>
      <c r="EY215" s="117">
        <v>504</v>
      </c>
      <c r="EZ215" s="117">
        <v>52.824240000000003</v>
      </c>
      <c r="FA215" s="117">
        <v>556.82000000000005</v>
      </c>
      <c r="FB215" s="117">
        <v>0</v>
      </c>
      <c r="FC215" s="117">
        <v>0</v>
      </c>
      <c r="FD215" s="117">
        <v>0</v>
      </c>
      <c r="FE215" s="171">
        <v>779.96622916666672</v>
      </c>
      <c r="FF215" s="194">
        <f t="shared" si="68"/>
        <v>11946.137612946377</v>
      </c>
      <c r="FG215" s="195">
        <f t="shared" si="70"/>
        <v>0</v>
      </c>
      <c r="FH215" s="196">
        <f t="shared" si="71"/>
        <v>1326.9181581297501</v>
      </c>
      <c r="FI215" s="202">
        <f t="shared" si="72"/>
        <v>14335.365135535652</v>
      </c>
      <c r="FJ215" s="203">
        <f t="shared" si="73"/>
        <v>0</v>
      </c>
      <c r="FK215" s="204">
        <f t="shared" si="74"/>
        <v>1592.3017897556999</v>
      </c>
      <c r="FL215" s="214">
        <v>0.05</v>
      </c>
      <c r="FM215" s="211">
        <f t="shared" si="75"/>
        <v>716.76825677678266</v>
      </c>
      <c r="FN215" s="212">
        <f t="shared" si="76"/>
        <v>0</v>
      </c>
      <c r="FO215" s="213">
        <f t="shared" si="77"/>
        <v>79.615089487784999</v>
      </c>
      <c r="FP215" s="219">
        <f t="shared" si="78"/>
        <v>15052.133392312435</v>
      </c>
      <c r="FQ215" s="220">
        <f t="shared" si="79"/>
        <v>0</v>
      </c>
      <c r="FR215" s="223">
        <f t="shared" si="80"/>
        <v>1671.916879243485</v>
      </c>
      <c r="FS215" s="228">
        <f t="shared" si="81"/>
        <v>5.7915336179522692</v>
      </c>
      <c r="FT215" s="229"/>
      <c r="FU215" s="244">
        <f t="shared" si="82"/>
        <v>4.9077398401045169</v>
      </c>
      <c r="FV215" s="245">
        <f t="shared" si="83"/>
        <v>15052.133392312435</v>
      </c>
      <c r="FW215" s="252">
        <v>4.3973000000000004</v>
      </c>
      <c r="FX215" s="257"/>
      <c r="FY215" s="261">
        <f t="shared" si="84"/>
        <v>1.3170658399363857</v>
      </c>
      <c r="FZ215" s="253"/>
      <c r="GA215" s="92"/>
      <c r="GB215" s="68" t="s">
        <v>1467</v>
      </c>
      <c r="GC215" s="85" t="s">
        <v>2362</v>
      </c>
      <c r="GD215" s="85" t="str">
        <f t="shared" si="85"/>
        <v>№2/422 від 20.02.2019</v>
      </c>
      <c r="GE215" s="85" t="s">
        <v>2569</v>
      </c>
      <c r="GF215" s="431">
        <v>4</v>
      </c>
      <c r="GG215" s="431">
        <v>2</v>
      </c>
    </row>
    <row r="216" spans="1:189" ht="15" hidden="1" customHeight="1" x14ac:dyDescent="0.25">
      <c r="A216" s="66" t="s">
        <v>48</v>
      </c>
      <c r="B216" s="155">
        <v>4</v>
      </c>
      <c r="C216" s="141">
        <f t="shared" si="69"/>
        <v>1494.6000000000001</v>
      </c>
      <c r="D216" s="168">
        <v>1448.4</v>
      </c>
      <c r="E216" s="168">
        <v>0</v>
      </c>
      <c r="F216" s="234"/>
      <c r="G216" s="235">
        <v>46.2</v>
      </c>
      <c r="H216" s="162">
        <f t="shared" si="66"/>
        <v>1930.4031983740551</v>
      </c>
      <c r="I216" s="117">
        <v>255.43</v>
      </c>
      <c r="J216" s="117">
        <v>56.194600000000001</v>
      </c>
      <c r="K216" s="117">
        <v>14.852390163347501</v>
      </c>
      <c r="L216" s="117">
        <v>145.3064641</v>
      </c>
      <c r="M216" s="117">
        <v>49.447623841341397</v>
      </c>
      <c r="N216" s="117">
        <v>521.231078104689</v>
      </c>
      <c r="O216" s="117">
        <v>48.62</v>
      </c>
      <c r="P216" s="117">
        <v>10.696400000000001</v>
      </c>
      <c r="Q216" s="117">
        <v>1.6712974511100001</v>
      </c>
      <c r="R216" s="117">
        <v>27.658459400000002</v>
      </c>
      <c r="S216" s="117">
        <v>9.2910036995648397</v>
      </c>
      <c r="T216" s="117">
        <v>97.937160550674804</v>
      </c>
      <c r="U216" s="117">
        <v>0</v>
      </c>
      <c r="V216" s="117">
        <v>0</v>
      </c>
      <c r="W216" s="117">
        <v>0</v>
      </c>
      <c r="X216" s="117">
        <v>0</v>
      </c>
      <c r="Y216" s="117">
        <v>0</v>
      </c>
      <c r="Z216" s="117">
        <v>203.02</v>
      </c>
      <c r="AA216" s="117">
        <v>0</v>
      </c>
      <c r="AB216" s="117">
        <v>0</v>
      </c>
      <c r="AC216" s="117">
        <v>0</v>
      </c>
      <c r="AD216" s="117">
        <v>0</v>
      </c>
      <c r="AE216" s="117">
        <v>0</v>
      </c>
      <c r="AF216" s="117">
        <v>0</v>
      </c>
      <c r="AG216" s="117">
        <v>0</v>
      </c>
      <c r="AH216" s="117">
        <v>0</v>
      </c>
      <c r="AI216" s="117">
        <v>0</v>
      </c>
      <c r="AJ216" s="117">
        <v>0</v>
      </c>
      <c r="AK216" s="117">
        <v>0</v>
      </c>
      <c r="AL216" s="117">
        <v>0</v>
      </c>
      <c r="AM216" s="117">
        <v>99.91</v>
      </c>
      <c r="AN216" s="117">
        <v>21.9802</v>
      </c>
      <c r="AO216" s="117">
        <v>33.425068656613902</v>
      </c>
      <c r="AP216" s="117">
        <v>56.835801699999998</v>
      </c>
      <c r="AQ216" s="117">
        <v>22.235553684076699</v>
      </c>
      <c r="AR216" s="117">
        <v>234.386624040691</v>
      </c>
      <c r="AS216" s="117">
        <v>0</v>
      </c>
      <c r="AT216" s="117">
        <v>0</v>
      </c>
      <c r="AU216" s="117">
        <v>0</v>
      </c>
      <c r="AV216" s="117">
        <v>0</v>
      </c>
      <c r="AW216" s="117">
        <v>0</v>
      </c>
      <c r="AX216" s="117">
        <v>65.69</v>
      </c>
      <c r="AY216" s="117">
        <v>379.84</v>
      </c>
      <c r="AZ216" s="117">
        <v>83.564800000000005</v>
      </c>
      <c r="BA216" s="117">
        <v>36.325368748368398</v>
      </c>
      <c r="BB216" s="117">
        <v>216.0795808</v>
      </c>
      <c r="BC216" s="117">
        <v>75.024019850164507</v>
      </c>
      <c r="BD216" s="117">
        <f t="shared" si="67"/>
        <v>808.13833567800009</v>
      </c>
      <c r="BE216" s="117">
        <v>0</v>
      </c>
      <c r="BF216" s="117">
        <v>0</v>
      </c>
      <c r="BG216" s="117">
        <v>0</v>
      </c>
      <c r="BH216" s="117">
        <v>0</v>
      </c>
      <c r="BI216" s="117">
        <v>0</v>
      </c>
      <c r="BJ216" s="117">
        <v>0</v>
      </c>
      <c r="BK216" s="117">
        <v>0</v>
      </c>
      <c r="BL216" s="117">
        <v>112.15</v>
      </c>
      <c r="BM216" s="117">
        <v>24.672999999999998</v>
      </c>
      <c r="BN216" s="117">
        <v>3.10504502833333</v>
      </c>
      <c r="BO216" s="117">
        <v>63.798770500000003</v>
      </c>
      <c r="BP216" s="117">
        <v>21.352607535524601</v>
      </c>
      <c r="BQ216" s="117">
        <v>225.079423063858</v>
      </c>
      <c r="BR216" s="117">
        <v>400.3127309523793</v>
      </c>
      <c r="BS216" s="117">
        <v>88.068800809523793</v>
      </c>
      <c r="BT216" s="117">
        <v>371.52373398261898</v>
      </c>
      <c r="BU216" s="117">
        <v>225.44</v>
      </c>
      <c r="BV216" s="117">
        <v>227.725903256881</v>
      </c>
      <c r="BW216" s="117">
        <v>137.622989223037</v>
      </c>
      <c r="BX216" s="117">
        <v>1450.6941582244399</v>
      </c>
      <c r="BY216" s="117">
        <v>258.85823318988901</v>
      </c>
      <c r="BZ216" s="117">
        <v>25.39</v>
      </c>
      <c r="CA216" s="117">
        <v>5.5857999999999999</v>
      </c>
      <c r="CB216" s="117">
        <v>16.700562174157099</v>
      </c>
      <c r="CC216" s="117">
        <v>0</v>
      </c>
      <c r="CD216" s="117">
        <v>14.4436093</v>
      </c>
      <c r="CE216" s="117">
        <v>6.5107942102064102</v>
      </c>
      <c r="CF216" s="117">
        <v>68.630765684363496</v>
      </c>
      <c r="CG216" s="117">
        <v>26.61</v>
      </c>
      <c r="CH216" s="117">
        <v>5.8541999999999996</v>
      </c>
      <c r="CI216" s="117">
        <v>37.316927536102497</v>
      </c>
      <c r="CJ216" s="117">
        <v>0</v>
      </c>
      <c r="CK216" s="117">
        <v>15.137630700000001</v>
      </c>
      <c r="CL216" s="117">
        <v>8.9003350507259</v>
      </c>
      <c r="CM216" s="117">
        <v>93.819093286828405</v>
      </c>
      <c r="CN216" s="117">
        <v>25.82</v>
      </c>
      <c r="CO216" s="117">
        <v>5.6803999999999997</v>
      </c>
      <c r="CP216" s="117">
        <v>16.945071488059199</v>
      </c>
      <c r="CQ216" s="117">
        <v>0</v>
      </c>
      <c r="CR216" s="117">
        <v>14.6882234</v>
      </c>
      <c r="CS216" s="117">
        <v>6.6170425612174801</v>
      </c>
      <c r="CT216" s="117">
        <v>69.750737449276698</v>
      </c>
      <c r="CU216" s="117">
        <v>0</v>
      </c>
      <c r="CV216" s="117">
        <v>0</v>
      </c>
      <c r="CW216" s="117">
        <v>0</v>
      </c>
      <c r="CX216" s="117">
        <v>0</v>
      </c>
      <c r="CY216" s="117">
        <v>0</v>
      </c>
      <c r="CZ216" s="117">
        <v>0</v>
      </c>
      <c r="DA216" s="117">
        <v>0</v>
      </c>
      <c r="DB216" s="117">
        <v>0</v>
      </c>
      <c r="DC216" s="117">
        <v>0</v>
      </c>
      <c r="DD216" s="117">
        <v>0</v>
      </c>
      <c r="DE216" s="117">
        <v>0</v>
      </c>
      <c r="DF216" s="117">
        <v>0</v>
      </c>
      <c r="DG216" s="117">
        <v>0</v>
      </c>
      <c r="DH216" s="117">
        <v>0</v>
      </c>
      <c r="DI216" s="117">
        <v>9.1199999999999992</v>
      </c>
      <c r="DJ216" s="117">
        <v>2.0064000000000002</v>
      </c>
      <c r="DK216" s="117">
        <v>7.8142125898175401</v>
      </c>
      <c r="DL216" s="117">
        <v>0</v>
      </c>
      <c r="DM216" s="117">
        <v>5.1880943999999998</v>
      </c>
      <c r="DN216" s="117">
        <v>2.5289297796027701</v>
      </c>
      <c r="DO216" s="117">
        <v>26.6576367694203</v>
      </c>
      <c r="DP216" s="117">
        <v>0</v>
      </c>
      <c r="DQ216" s="117">
        <v>0</v>
      </c>
      <c r="DR216" s="117">
        <v>0</v>
      </c>
      <c r="DS216" s="117">
        <v>0</v>
      </c>
      <c r="DT216" s="117">
        <v>0</v>
      </c>
      <c r="DU216" s="117">
        <v>0</v>
      </c>
      <c r="DV216" s="117">
        <v>0</v>
      </c>
      <c r="DW216" s="117">
        <v>704.67</v>
      </c>
      <c r="DX216" s="117">
        <v>155.0274</v>
      </c>
      <c r="DY216" s="117">
        <v>60.003477886191703</v>
      </c>
      <c r="DZ216" s="117">
        <v>0</v>
      </c>
      <c r="EA216" s="117">
        <v>400.86562290000001</v>
      </c>
      <c r="EB216" s="117">
        <v>138.40857494740101</v>
      </c>
      <c r="EC216" s="117">
        <v>1458.9750757335901</v>
      </c>
      <c r="ED216" s="117">
        <v>329.87</v>
      </c>
      <c r="EE216" s="117">
        <v>72.571399999999997</v>
      </c>
      <c r="EF216" s="117">
        <v>12.921489860816701</v>
      </c>
      <c r="EG216" s="117">
        <v>0</v>
      </c>
      <c r="EH216" s="117">
        <v>187.6531469</v>
      </c>
      <c r="EI216" s="117">
        <v>63.202110812901203</v>
      </c>
      <c r="EJ216" s="117">
        <v>666.21814757371806</v>
      </c>
      <c r="EK216" s="117">
        <v>277.51</v>
      </c>
      <c r="EL216" s="117">
        <v>61.052199999999999</v>
      </c>
      <c r="EM216" s="117">
        <v>43.299032413325001</v>
      </c>
      <c r="EN216" s="117">
        <v>0</v>
      </c>
      <c r="EO216" s="117">
        <v>157.8671137</v>
      </c>
      <c r="EP216" s="117">
        <v>56.5689279561376</v>
      </c>
      <c r="EQ216" s="117">
        <v>596.29727406946301</v>
      </c>
      <c r="ER216" s="117">
        <v>84</v>
      </c>
      <c r="ES216" s="117">
        <v>18.48</v>
      </c>
      <c r="ET216" s="117">
        <v>1.9368888</v>
      </c>
      <c r="EU216" s="117">
        <v>20.416888799999999</v>
      </c>
      <c r="EV216" s="117">
        <v>2.2092000000000001</v>
      </c>
      <c r="EW216" s="117">
        <v>0.23154625200000001</v>
      </c>
      <c r="EX216" s="117">
        <v>2.4407462519999998</v>
      </c>
      <c r="EY216" s="117">
        <v>126</v>
      </c>
      <c r="EZ216" s="117">
        <v>13.206060000000001</v>
      </c>
      <c r="FA216" s="117">
        <v>139.21</v>
      </c>
      <c r="FB216" s="117">
        <v>0</v>
      </c>
      <c r="FC216" s="117">
        <v>0</v>
      </c>
      <c r="FD216" s="117">
        <v>0</v>
      </c>
      <c r="FE216" s="171">
        <v>156.79185312500002</v>
      </c>
      <c r="FF216" s="194">
        <f t="shared" si="68"/>
        <v>6905.3849984060134</v>
      </c>
      <c r="FG216" s="195">
        <f t="shared" si="70"/>
        <v>0</v>
      </c>
      <c r="FH216" s="196">
        <f t="shared" si="71"/>
        <v>666.21814757371806</v>
      </c>
      <c r="FI216" s="202">
        <f t="shared" si="72"/>
        <v>8286.4619980872158</v>
      </c>
      <c r="FJ216" s="203">
        <f t="shared" si="73"/>
        <v>0</v>
      </c>
      <c r="FK216" s="204">
        <f t="shared" si="74"/>
        <v>799.46177708846164</v>
      </c>
      <c r="FL216" s="214">
        <v>0.05</v>
      </c>
      <c r="FM216" s="211">
        <f t="shared" si="75"/>
        <v>414.32309990436079</v>
      </c>
      <c r="FN216" s="212">
        <f t="shared" si="76"/>
        <v>0</v>
      </c>
      <c r="FO216" s="213">
        <f t="shared" si="77"/>
        <v>39.973088854423082</v>
      </c>
      <c r="FP216" s="219">
        <f t="shared" si="78"/>
        <v>8700.7850979915765</v>
      </c>
      <c r="FQ216" s="220">
        <f t="shared" si="79"/>
        <v>0</v>
      </c>
      <c r="FR216" s="223">
        <f t="shared" si="80"/>
        <v>839.4348659428847</v>
      </c>
      <c r="FS216" s="228">
        <f t="shared" si="81"/>
        <v>5.8393956745330593</v>
      </c>
      <c r="FT216" s="229"/>
      <c r="FU216" s="244">
        <f t="shared" si="82"/>
        <v>5.2598355627249367</v>
      </c>
      <c r="FV216" s="245">
        <f t="shared" si="83"/>
        <v>8700.7850979915765</v>
      </c>
      <c r="FW216" s="252">
        <v>4.5694999999999997</v>
      </c>
      <c r="FX216" s="257"/>
      <c r="FY216" s="261">
        <f t="shared" si="84"/>
        <v>1.2779069207863136</v>
      </c>
      <c r="FZ216" s="253"/>
      <c r="GA216" s="92"/>
      <c r="GB216" s="68" t="s">
        <v>1472</v>
      </c>
      <c r="GC216" s="85" t="s">
        <v>2362</v>
      </c>
      <c r="GD216" s="85" t="str">
        <f t="shared" si="85"/>
        <v>№2/427 від 20.02.2019</v>
      </c>
      <c r="GE216" s="85" t="s">
        <v>2570</v>
      </c>
      <c r="GF216" s="431">
        <v>2</v>
      </c>
      <c r="GG216" s="431">
        <v>2</v>
      </c>
    </row>
    <row r="217" spans="1:189" ht="15" hidden="1" customHeight="1" x14ac:dyDescent="0.25">
      <c r="A217" s="66" t="s">
        <v>292</v>
      </c>
      <c r="B217" s="155">
        <v>5</v>
      </c>
      <c r="C217" s="141">
        <f t="shared" si="69"/>
        <v>1840.7</v>
      </c>
      <c r="D217" s="168">
        <v>1840.7</v>
      </c>
      <c r="E217" s="168">
        <v>0</v>
      </c>
      <c r="F217" s="234"/>
      <c r="G217" s="235">
        <v>0</v>
      </c>
      <c r="H217" s="162">
        <f t="shared" si="66"/>
        <v>2457.3815917911706</v>
      </c>
      <c r="I217" s="117">
        <v>325.05</v>
      </c>
      <c r="J217" s="117">
        <v>71.510999999999996</v>
      </c>
      <c r="K217" s="117">
        <v>18.632458535874999</v>
      </c>
      <c r="L217" s="117">
        <v>184.9111935</v>
      </c>
      <c r="M217" s="117">
        <v>62.896968579880102</v>
      </c>
      <c r="N217" s="117">
        <v>663.00162061575497</v>
      </c>
      <c r="O217" s="117">
        <v>86.88</v>
      </c>
      <c r="P217" s="117">
        <v>19.113600000000002</v>
      </c>
      <c r="Q217" s="117">
        <v>2.98669081221</v>
      </c>
      <c r="R217" s="117">
        <v>49.423425600000002</v>
      </c>
      <c r="S217" s="117">
        <v>16.602293517163702</v>
      </c>
      <c r="T217" s="117">
        <v>175.00600992937399</v>
      </c>
      <c r="U217" s="117">
        <v>0</v>
      </c>
      <c r="V217" s="117">
        <v>0</v>
      </c>
      <c r="W217" s="117">
        <v>0</v>
      </c>
      <c r="X217" s="117">
        <v>0</v>
      </c>
      <c r="Y217" s="117">
        <v>0</v>
      </c>
      <c r="Z217" s="117">
        <v>226.53</v>
      </c>
      <c r="AA217" s="117">
        <v>0</v>
      </c>
      <c r="AB217" s="117">
        <v>0</v>
      </c>
      <c r="AC217" s="117">
        <v>0</v>
      </c>
      <c r="AD217" s="117">
        <v>0</v>
      </c>
      <c r="AE217" s="117">
        <v>0</v>
      </c>
      <c r="AF217" s="117">
        <v>0</v>
      </c>
      <c r="AG217" s="117">
        <v>0</v>
      </c>
      <c r="AH217" s="117">
        <v>0</v>
      </c>
      <c r="AI217" s="117">
        <v>0</v>
      </c>
      <c r="AJ217" s="117">
        <v>0</v>
      </c>
      <c r="AK217" s="117">
        <v>0</v>
      </c>
      <c r="AL217" s="117">
        <v>0</v>
      </c>
      <c r="AM217" s="117">
        <v>161.03</v>
      </c>
      <c r="AN217" s="117">
        <v>35.426600000000001</v>
      </c>
      <c r="AO217" s="117">
        <v>36.978294534264499</v>
      </c>
      <c r="AP217" s="117">
        <v>91.605136099999996</v>
      </c>
      <c r="AQ217" s="117">
        <v>34.067445610777199</v>
      </c>
      <c r="AR217" s="117">
        <v>359.10747624504199</v>
      </c>
      <c r="AS217" s="117">
        <v>0</v>
      </c>
      <c r="AT217" s="117">
        <v>0</v>
      </c>
      <c r="AU217" s="117">
        <v>0</v>
      </c>
      <c r="AV217" s="117">
        <v>0</v>
      </c>
      <c r="AW217" s="117">
        <v>0</v>
      </c>
      <c r="AX217" s="117">
        <v>38.46</v>
      </c>
      <c r="AY217" s="117">
        <v>467.8</v>
      </c>
      <c r="AZ217" s="117">
        <v>102.916</v>
      </c>
      <c r="BA217" s="117">
        <v>45.932885031622199</v>
      </c>
      <c r="BB217" s="117">
        <v>266.11738600000001</v>
      </c>
      <c r="BC217" s="117">
        <v>92.522732866824299</v>
      </c>
      <c r="BD217" s="117">
        <f t="shared" si="67"/>
        <v>995.27648500100008</v>
      </c>
      <c r="BE217" s="117">
        <v>0</v>
      </c>
      <c r="BF217" s="117">
        <v>0</v>
      </c>
      <c r="BG217" s="117">
        <v>0</v>
      </c>
      <c r="BH217" s="117">
        <v>0</v>
      </c>
      <c r="BI217" s="117">
        <v>0</v>
      </c>
      <c r="BJ217" s="117">
        <v>0</v>
      </c>
      <c r="BK217" s="117">
        <v>0</v>
      </c>
      <c r="BL217" s="117">
        <v>122.85</v>
      </c>
      <c r="BM217" s="117">
        <v>27.027000000000001</v>
      </c>
      <c r="BN217" s="117">
        <v>4.2976325333333296</v>
      </c>
      <c r="BO217" s="117">
        <v>69.885679499999995</v>
      </c>
      <c r="BP217" s="117">
        <v>23.483761304213601</v>
      </c>
      <c r="BQ217" s="117">
        <v>247.54407333754699</v>
      </c>
      <c r="BR217" s="117">
        <v>537.57563444444986</v>
      </c>
      <c r="BS217" s="117">
        <v>118.26663957777799</v>
      </c>
      <c r="BT217" s="117">
        <v>406.79114268000001</v>
      </c>
      <c r="BU217" s="117">
        <v>277.64999999999998</v>
      </c>
      <c r="BV217" s="117">
        <v>305.81065116641099</v>
      </c>
      <c r="BW217" s="117">
        <v>172.52711925331101</v>
      </c>
      <c r="BX217" s="117">
        <v>1818.62118712195</v>
      </c>
      <c r="BY217" s="117">
        <v>456.19377548180302</v>
      </c>
      <c r="BZ217" s="117">
        <v>36.35</v>
      </c>
      <c r="CA217" s="117">
        <v>7.9969999999999999</v>
      </c>
      <c r="CB217" s="117">
        <v>23.802367473032</v>
      </c>
      <c r="CC217" s="117">
        <v>0</v>
      </c>
      <c r="CD217" s="117">
        <v>20.678424499999998</v>
      </c>
      <c r="CE217" s="117">
        <v>9.3100408766934795</v>
      </c>
      <c r="CF217" s="117">
        <v>98.137832849725498</v>
      </c>
      <c r="CG217" s="117">
        <v>47.55</v>
      </c>
      <c r="CH217" s="117">
        <v>10.461</v>
      </c>
      <c r="CI217" s="117">
        <v>66.687934952009996</v>
      </c>
      <c r="CJ217" s="117">
        <v>0</v>
      </c>
      <c r="CK217" s="117">
        <v>27.049768499999999</v>
      </c>
      <c r="CL217" s="117">
        <v>15.9047816088052</v>
      </c>
      <c r="CM217" s="117">
        <v>167.653485060815</v>
      </c>
      <c r="CN217" s="117">
        <v>42.71</v>
      </c>
      <c r="CO217" s="117">
        <v>9.3962000000000003</v>
      </c>
      <c r="CP217" s="117">
        <v>24.688898120449199</v>
      </c>
      <c r="CQ217" s="117">
        <v>0</v>
      </c>
      <c r="CR217" s="117">
        <v>24.296437699999998</v>
      </c>
      <c r="CS217" s="117">
        <v>10.5954038693413</v>
      </c>
      <c r="CT217" s="117">
        <v>111.68693968978999</v>
      </c>
      <c r="CU217" s="117">
        <v>0</v>
      </c>
      <c r="CV217" s="117">
        <v>0</v>
      </c>
      <c r="CW217" s="117">
        <v>0</v>
      </c>
      <c r="CX217" s="117">
        <v>0</v>
      </c>
      <c r="CY217" s="117">
        <v>0</v>
      </c>
      <c r="CZ217" s="117">
        <v>0</v>
      </c>
      <c r="DA217" s="117">
        <v>0</v>
      </c>
      <c r="DB217" s="117">
        <v>0</v>
      </c>
      <c r="DC217" s="117">
        <v>0</v>
      </c>
      <c r="DD217" s="117">
        <v>0</v>
      </c>
      <c r="DE217" s="117">
        <v>0</v>
      </c>
      <c r="DF217" s="117">
        <v>0</v>
      </c>
      <c r="DG217" s="117">
        <v>0</v>
      </c>
      <c r="DH217" s="117">
        <v>0</v>
      </c>
      <c r="DI217" s="117">
        <v>16.45</v>
      </c>
      <c r="DJ217" s="117">
        <v>3.6190000000000002</v>
      </c>
      <c r="DK217" s="117">
        <v>14.093259429641</v>
      </c>
      <c r="DL217" s="117">
        <v>0</v>
      </c>
      <c r="DM217" s="117">
        <v>9.3579115000000002</v>
      </c>
      <c r="DN217" s="117">
        <v>4.5613491151356698</v>
      </c>
      <c r="DO217" s="117">
        <v>48.081520044776703</v>
      </c>
      <c r="DP217" s="117">
        <v>13.34</v>
      </c>
      <c r="DQ217" s="117">
        <v>2.9348000000000001</v>
      </c>
      <c r="DR217" s="117">
        <v>3.8643168486866499</v>
      </c>
      <c r="DS217" s="117">
        <v>0</v>
      </c>
      <c r="DT217" s="117">
        <v>7.5887257999999997</v>
      </c>
      <c r="DU217" s="117">
        <v>2.9061551880088401</v>
      </c>
      <c r="DV217" s="117">
        <v>30.633997836695499</v>
      </c>
      <c r="DW217" s="117">
        <v>511.87</v>
      </c>
      <c r="DX217" s="117">
        <v>112.6114</v>
      </c>
      <c r="DY217" s="117">
        <v>51.945612404075</v>
      </c>
      <c r="DZ217" s="117">
        <v>0</v>
      </c>
      <c r="EA217" s="117">
        <v>291.18748690000001</v>
      </c>
      <c r="EB217" s="117">
        <v>101.41567567206</v>
      </c>
      <c r="EC217" s="117">
        <v>1069.03017497613</v>
      </c>
      <c r="ED217" s="117">
        <v>519.28</v>
      </c>
      <c r="EE217" s="117">
        <v>114.24160000000001</v>
      </c>
      <c r="EF217" s="117">
        <v>20.483005613316699</v>
      </c>
      <c r="EG217" s="117">
        <v>0</v>
      </c>
      <c r="EH217" s="117">
        <v>295.4028136</v>
      </c>
      <c r="EI217" s="117">
        <v>99.507391607747806</v>
      </c>
      <c r="EJ217" s="117">
        <v>1048.91481082106</v>
      </c>
      <c r="EK217" s="117">
        <v>256.33999999999997</v>
      </c>
      <c r="EL217" s="117">
        <v>56.394799999999996</v>
      </c>
      <c r="EM217" s="117">
        <v>35.657652395474997</v>
      </c>
      <c r="EN217" s="117">
        <v>0</v>
      </c>
      <c r="EO217" s="117">
        <v>145.82413579999999</v>
      </c>
      <c r="EP217" s="117">
        <v>51.798840608767698</v>
      </c>
      <c r="EQ217" s="117">
        <v>546.01542880424302</v>
      </c>
      <c r="ER217" s="117">
        <v>391.6</v>
      </c>
      <c r="ES217" s="117">
        <v>86.152000000000001</v>
      </c>
      <c r="ET217" s="117">
        <v>9.0295911199999992</v>
      </c>
      <c r="EU217" s="117">
        <v>95.181591119999993</v>
      </c>
      <c r="EV217" s="117">
        <v>10.29908</v>
      </c>
      <c r="EW217" s="117">
        <v>1.0794465747999999</v>
      </c>
      <c r="EX217" s="117">
        <v>11.3785265748</v>
      </c>
      <c r="EY217" s="117">
        <v>120.4</v>
      </c>
      <c r="EZ217" s="117">
        <v>12.619123999999999</v>
      </c>
      <c r="FA217" s="117">
        <v>133.02000000000001</v>
      </c>
      <c r="FB217" s="117">
        <v>0</v>
      </c>
      <c r="FC217" s="117">
        <v>0</v>
      </c>
      <c r="FD217" s="117">
        <v>0</v>
      </c>
      <c r="FE217" s="171">
        <v>437.68705833333337</v>
      </c>
      <c r="FF217" s="194">
        <f t="shared" si="68"/>
        <v>8320.9682183620389</v>
      </c>
      <c r="FG217" s="195">
        <f t="shared" si="70"/>
        <v>0</v>
      </c>
      <c r="FH217" s="196">
        <f t="shared" si="71"/>
        <v>1048.91481082106</v>
      </c>
      <c r="FI217" s="202">
        <f t="shared" si="72"/>
        <v>9985.161862034447</v>
      </c>
      <c r="FJ217" s="203">
        <f t="shared" si="73"/>
        <v>0</v>
      </c>
      <c r="FK217" s="204">
        <f t="shared" si="74"/>
        <v>1258.697772985272</v>
      </c>
      <c r="FL217" s="214">
        <v>0.05</v>
      </c>
      <c r="FM217" s="211">
        <f t="shared" si="75"/>
        <v>499.25809310172235</v>
      </c>
      <c r="FN217" s="212">
        <f t="shared" si="76"/>
        <v>0</v>
      </c>
      <c r="FO217" s="213">
        <f t="shared" si="77"/>
        <v>62.934888649263598</v>
      </c>
      <c r="FP217" s="219">
        <f t="shared" si="78"/>
        <v>10484.419955136169</v>
      </c>
      <c r="FQ217" s="220">
        <f t="shared" si="79"/>
        <v>0</v>
      </c>
      <c r="FR217" s="223">
        <f t="shared" si="80"/>
        <v>1321.6326616345355</v>
      </c>
      <c r="FS217" s="228">
        <f t="shared" si="81"/>
        <v>5.695887409755076</v>
      </c>
      <c r="FT217" s="229"/>
      <c r="FU217" s="244">
        <f t="shared" si="82"/>
        <v>4.9778819435549702</v>
      </c>
      <c r="FV217" s="245">
        <f t="shared" si="83"/>
        <v>10484.419955136169</v>
      </c>
      <c r="FW217" s="252">
        <v>4.5571999999999999</v>
      </c>
      <c r="FX217" s="257"/>
      <c r="FY217" s="261">
        <f t="shared" si="84"/>
        <v>1.2498655774938725</v>
      </c>
      <c r="FZ217" s="253"/>
      <c r="GA217" s="92"/>
      <c r="GB217" s="68" t="s">
        <v>1079</v>
      </c>
      <c r="GC217" s="85" t="s">
        <v>2362</v>
      </c>
      <c r="GD217" s="85" t="str">
        <f t="shared" si="85"/>
        <v>№2/2 від 20.02.2019</v>
      </c>
      <c r="GE217" s="85" t="s">
        <v>2571</v>
      </c>
      <c r="GF217" s="431">
        <v>3</v>
      </c>
      <c r="GG217" s="431">
        <v>2</v>
      </c>
    </row>
    <row r="218" spans="1:189" ht="15" hidden="1" customHeight="1" x14ac:dyDescent="0.25">
      <c r="A218" s="66" t="s">
        <v>293</v>
      </c>
      <c r="B218" s="155">
        <v>5</v>
      </c>
      <c r="C218" s="141">
        <f t="shared" si="69"/>
        <v>2805.68</v>
      </c>
      <c r="D218" s="168">
        <v>2805.68</v>
      </c>
      <c r="E218" s="168">
        <v>0</v>
      </c>
      <c r="F218" s="234"/>
      <c r="G218" s="235">
        <v>0</v>
      </c>
      <c r="H218" s="162">
        <f t="shared" si="66"/>
        <v>3760.5726858280659</v>
      </c>
      <c r="I218" s="117">
        <v>496.36</v>
      </c>
      <c r="J218" s="117">
        <v>109.1992</v>
      </c>
      <c r="K218" s="117">
        <v>27.103441330814999</v>
      </c>
      <c r="L218" s="117">
        <v>282.36431320000003</v>
      </c>
      <c r="M218" s="117">
        <v>95.903975104374695</v>
      </c>
      <c r="N218" s="117">
        <v>1010.93092963519</v>
      </c>
      <c r="O218" s="117">
        <v>103.21</v>
      </c>
      <c r="P218" s="117">
        <v>22.706199999999999</v>
      </c>
      <c r="Q218" s="117">
        <v>3.5481159496650001</v>
      </c>
      <c r="R218" s="117">
        <v>58.713072699999998</v>
      </c>
      <c r="S218" s="117">
        <v>19.722872104371401</v>
      </c>
      <c r="T218" s="117">
        <v>207.900260754036</v>
      </c>
      <c r="U218" s="117">
        <v>0</v>
      </c>
      <c r="V218" s="117">
        <v>0</v>
      </c>
      <c r="W218" s="117">
        <v>0</v>
      </c>
      <c r="X218" s="117">
        <v>0</v>
      </c>
      <c r="Y218" s="117">
        <v>0</v>
      </c>
      <c r="Z218" s="117">
        <v>363.3</v>
      </c>
      <c r="AA218" s="117">
        <v>0</v>
      </c>
      <c r="AB218" s="117">
        <v>0</v>
      </c>
      <c r="AC218" s="117">
        <v>0</v>
      </c>
      <c r="AD218" s="117">
        <v>0</v>
      </c>
      <c r="AE218" s="117">
        <v>0</v>
      </c>
      <c r="AF218" s="117">
        <v>0</v>
      </c>
      <c r="AG218" s="117">
        <v>26.46</v>
      </c>
      <c r="AH218" s="117">
        <v>5.8212000000000002</v>
      </c>
      <c r="AI218" s="117">
        <v>0.90717415608749996</v>
      </c>
      <c r="AJ218" s="117">
        <v>15.052300199999999</v>
      </c>
      <c r="AK218" s="117">
        <v>5.0561050792615303</v>
      </c>
      <c r="AL218" s="117">
        <v>53.296779435349002</v>
      </c>
      <c r="AM218" s="117">
        <v>231.93</v>
      </c>
      <c r="AN218" s="117">
        <v>51.0246</v>
      </c>
      <c r="AO218" s="117">
        <v>46.515500994035101</v>
      </c>
      <c r="AP218" s="117">
        <v>131.93801909999999</v>
      </c>
      <c r="AQ218" s="117">
        <v>48.360185067055802</v>
      </c>
      <c r="AR218" s="117">
        <v>509.76830516109101</v>
      </c>
      <c r="AS218" s="117">
        <v>0</v>
      </c>
      <c r="AT218" s="117">
        <v>0</v>
      </c>
      <c r="AU218" s="117">
        <v>0</v>
      </c>
      <c r="AV218" s="117">
        <v>0</v>
      </c>
      <c r="AW218" s="117">
        <v>0</v>
      </c>
      <c r="AX218" s="117">
        <v>98.33</v>
      </c>
      <c r="AY218" s="117">
        <v>713.04</v>
      </c>
      <c r="AZ218" s="117">
        <v>156.86879999999999</v>
      </c>
      <c r="BA218" s="117">
        <v>70.013025955082995</v>
      </c>
      <c r="BB218" s="117">
        <v>405.62706480000003</v>
      </c>
      <c r="BC218" s="117">
        <v>141.02697924003999</v>
      </c>
      <c r="BD218" s="117">
        <f t="shared" si="67"/>
        <v>1517.0464108424001</v>
      </c>
      <c r="BE218" s="117">
        <v>0</v>
      </c>
      <c r="BF218" s="117">
        <v>0</v>
      </c>
      <c r="BG218" s="117">
        <v>0</v>
      </c>
      <c r="BH218" s="117">
        <v>0</v>
      </c>
      <c r="BI218" s="117">
        <v>0</v>
      </c>
      <c r="BJ218" s="117">
        <v>0</v>
      </c>
      <c r="BK218" s="117">
        <v>0</v>
      </c>
      <c r="BL218" s="117">
        <v>225.26</v>
      </c>
      <c r="BM218" s="117">
        <v>49.557200000000002</v>
      </c>
      <c r="BN218" s="117">
        <v>6.9971715383333297</v>
      </c>
      <c r="BO218" s="117">
        <v>128.14365620000001</v>
      </c>
      <c r="BP218" s="117">
        <v>42.967700887254701</v>
      </c>
      <c r="BQ218" s="117">
        <v>452.92572862558802</v>
      </c>
      <c r="BR218" s="117">
        <v>987.67924999999991</v>
      </c>
      <c r="BS218" s="117">
        <v>217.289435</v>
      </c>
      <c r="BT218" s="117">
        <v>997.92529169500006</v>
      </c>
      <c r="BU218" s="117">
        <v>423.59</v>
      </c>
      <c r="BV218" s="117">
        <v>561.86109494749996</v>
      </c>
      <c r="BW218" s="117">
        <v>334.17044695884999</v>
      </c>
      <c r="BX218" s="117">
        <v>3522.5155186013499</v>
      </c>
      <c r="BY218" s="117">
        <v>613.84628270058204</v>
      </c>
      <c r="BZ218" s="117">
        <v>49.69</v>
      </c>
      <c r="CA218" s="117">
        <v>10.931800000000001</v>
      </c>
      <c r="CB218" s="117">
        <v>31.977625504329001</v>
      </c>
      <c r="CC218" s="117">
        <v>0</v>
      </c>
      <c r="CD218" s="117">
        <v>28.267150300000001</v>
      </c>
      <c r="CE218" s="117">
        <v>12.6680258100517</v>
      </c>
      <c r="CF218" s="117">
        <v>133.53460161438099</v>
      </c>
      <c r="CG218" s="117">
        <v>56.49</v>
      </c>
      <c r="CH218" s="117">
        <v>12.4278</v>
      </c>
      <c r="CI218" s="117">
        <v>79.223050922219997</v>
      </c>
      <c r="CJ218" s="117">
        <v>0</v>
      </c>
      <c r="CK218" s="117">
        <v>32.135466299999997</v>
      </c>
      <c r="CL218" s="117">
        <v>18.894760808060902</v>
      </c>
      <c r="CM218" s="117">
        <v>199.171078030281</v>
      </c>
      <c r="CN218" s="117">
        <v>58.32</v>
      </c>
      <c r="CO218" s="117">
        <v>12.830399999999999</v>
      </c>
      <c r="CP218" s="117">
        <v>35.290182843096702</v>
      </c>
      <c r="CQ218" s="117">
        <v>0</v>
      </c>
      <c r="CR218" s="117">
        <v>33.1764984</v>
      </c>
      <c r="CS218" s="117">
        <v>14.633266285089</v>
      </c>
      <c r="CT218" s="117">
        <v>154.25034752818601</v>
      </c>
      <c r="CU218" s="117">
        <v>0</v>
      </c>
      <c r="CV218" s="117">
        <v>0</v>
      </c>
      <c r="CW218" s="117">
        <v>0</v>
      </c>
      <c r="CX218" s="117">
        <v>0</v>
      </c>
      <c r="CY218" s="117">
        <v>0</v>
      </c>
      <c r="CZ218" s="117">
        <v>0</v>
      </c>
      <c r="DA218" s="117">
        <v>0</v>
      </c>
      <c r="DB218" s="117">
        <v>16.600000000000001</v>
      </c>
      <c r="DC218" s="117">
        <v>3.6520000000000001</v>
      </c>
      <c r="DD218" s="117">
        <v>21.121707628380001</v>
      </c>
      <c r="DE218" s="117">
        <v>0</v>
      </c>
      <c r="DF218" s="117">
        <v>9.4432419999999997</v>
      </c>
      <c r="DG218" s="117">
        <v>5.3261244905505096</v>
      </c>
      <c r="DH218" s="117">
        <v>56.1430741189305</v>
      </c>
      <c r="DI218" s="117">
        <v>24.17</v>
      </c>
      <c r="DJ218" s="117">
        <v>5.3174000000000001</v>
      </c>
      <c r="DK218" s="117">
        <v>20.798621307740301</v>
      </c>
      <c r="DL218" s="117">
        <v>0</v>
      </c>
      <c r="DM218" s="117">
        <v>13.7495879</v>
      </c>
      <c r="DN218" s="117">
        <v>6.7115722010632597</v>
      </c>
      <c r="DO218" s="117">
        <v>70.747181408803598</v>
      </c>
      <c r="DP218" s="117">
        <v>0</v>
      </c>
      <c r="DQ218" s="117">
        <v>0</v>
      </c>
      <c r="DR218" s="117">
        <v>0</v>
      </c>
      <c r="DS218" s="117">
        <v>0</v>
      </c>
      <c r="DT218" s="117">
        <v>0</v>
      </c>
      <c r="DU218" s="117">
        <v>0</v>
      </c>
      <c r="DV218" s="117">
        <v>0</v>
      </c>
      <c r="DW218" s="117">
        <v>935.71</v>
      </c>
      <c r="DX218" s="117">
        <v>205.8562</v>
      </c>
      <c r="DY218" s="117">
        <v>72.581468546191701</v>
      </c>
      <c r="DZ218" s="117">
        <v>0</v>
      </c>
      <c r="EA218" s="117">
        <v>532.29734770000005</v>
      </c>
      <c r="EB218" s="117">
        <v>183.044902152763</v>
      </c>
      <c r="EC218" s="117">
        <v>1929.4899183989501</v>
      </c>
      <c r="ED218" s="117">
        <v>616.49</v>
      </c>
      <c r="EE218" s="117">
        <v>135.62780000000001</v>
      </c>
      <c r="EF218" s="117">
        <v>25.056033381424999</v>
      </c>
      <c r="EG218" s="117">
        <v>15.51</v>
      </c>
      <c r="EH218" s="117">
        <v>350.70266629999998</v>
      </c>
      <c r="EI218" s="117">
        <v>119.83833903161</v>
      </c>
      <c r="EJ218" s="117">
        <v>1263.2248387130301</v>
      </c>
      <c r="EK218" s="117">
        <v>307.47000000000003</v>
      </c>
      <c r="EL218" s="117">
        <v>67.6434</v>
      </c>
      <c r="EM218" s="117">
        <v>34.939180383524999</v>
      </c>
      <c r="EN218" s="117">
        <v>0</v>
      </c>
      <c r="EO218" s="117">
        <v>174.91045890000001</v>
      </c>
      <c r="EP218" s="117">
        <v>61.309976147306301</v>
      </c>
      <c r="EQ218" s="117">
        <v>646.27301543083104</v>
      </c>
      <c r="ER218" s="117">
        <v>574.5</v>
      </c>
      <c r="ES218" s="117">
        <v>126.39</v>
      </c>
      <c r="ET218" s="117">
        <v>13.2469359</v>
      </c>
      <c r="EU218" s="117">
        <v>139.6369359</v>
      </c>
      <c r="EV218" s="117">
        <v>15.109349999999999</v>
      </c>
      <c r="EW218" s="117">
        <v>1.5836109734999999</v>
      </c>
      <c r="EX218" s="117">
        <v>16.6929609735</v>
      </c>
      <c r="EY218" s="117">
        <v>697.2</v>
      </c>
      <c r="EZ218" s="117">
        <v>73.073532</v>
      </c>
      <c r="FA218" s="117">
        <v>770.27</v>
      </c>
      <c r="FB218" s="117">
        <v>0</v>
      </c>
      <c r="FC218" s="117">
        <v>0</v>
      </c>
      <c r="FD218" s="117">
        <v>0</v>
      </c>
      <c r="FE218" s="171">
        <v>512.24723906250006</v>
      </c>
      <c r="FF218" s="194">
        <f t="shared" si="68"/>
        <v>13627.695124234397</v>
      </c>
      <c r="FG218" s="195">
        <f t="shared" si="70"/>
        <v>0</v>
      </c>
      <c r="FH218" s="196">
        <f t="shared" si="71"/>
        <v>1263.2248387130301</v>
      </c>
      <c r="FI218" s="202">
        <f t="shared" si="72"/>
        <v>16353.234149081276</v>
      </c>
      <c r="FJ218" s="203">
        <f t="shared" si="73"/>
        <v>0</v>
      </c>
      <c r="FK218" s="204">
        <f t="shared" si="74"/>
        <v>1515.8698064556361</v>
      </c>
      <c r="FL218" s="214">
        <v>0.05</v>
      </c>
      <c r="FM218" s="211">
        <f t="shared" si="75"/>
        <v>817.66170745406384</v>
      </c>
      <c r="FN218" s="212">
        <f t="shared" si="76"/>
        <v>0</v>
      </c>
      <c r="FO218" s="213">
        <f t="shared" si="77"/>
        <v>75.793490322781807</v>
      </c>
      <c r="FP218" s="219">
        <f t="shared" si="78"/>
        <v>17170.895856535339</v>
      </c>
      <c r="FQ218" s="220">
        <f t="shared" si="79"/>
        <v>0</v>
      </c>
      <c r="FR218" s="223">
        <f t="shared" si="80"/>
        <v>1591.6632967784178</v>
      </c>
      <c r="FS218" s="228">
        <f t="shared" si="81"/>
        <v>6.1200478516920462</v>
      </c>
      <c r="FT218" s="229"/>
      <c r="FU218" s="244">
        <f t="shared" si="82"/>
        <v>5.552747483589334</v>
      </c>
      <c r="FV218" s="245">
        <f t="shared" si="83"/>
        <v>17170.895856535339</v>
      </c>
      <c r="FW218" s="252">
        <v>5.1090999999999998</v>
      </c>
      <c r="FX218" s="257"/>
      <c r="FY218" s="261">
        <f t="shared" si="84"/>
        <v>1.1978720032279748</v>
      </c>
      <c r="FZ218" s="253"/>
      <c r="GA218" s="92"/>
      <c r="GB218" s="68" t="s">
        <v>1080</v>
      </c>
      <c r="GC218" s="85" t="s">
        <v>2362</v>
      </c>
      <c r="GD218" s="85" t="str">
        <f t="shared" si="85"/>
        <v>№2/3 від 20.02.2019</v>
      </c>
      <c r="GE218" s="85" t="s">
        <v>2572</v>
      </c>
      <c r="GF218" s="431">
        <v>4</v>
      </c>
      <c r="GG218" s="431">
        <v>2</v>
      </c>
    </row>
    <row r="219" spans="1:189" ht="15" hidden="1" customHeight="1" x14ac:dyDescent="0.25">
      <c r="A219" s="66" t="s">
        <v>294</v>
      </c>
      <c r="B219" s="155">
        <v>5</v>
      </c>
      <c r="C219" s="141">
        <f t="shared" si="69"/>
        <v>4890.7</v>
      </c>
      <c r="D219" s="168">
        <v>4845</v>
      </c>
      <c r="E219" s="168">
        <v>0</v>
      </c>
      <c r="F219" s="234"/>
      <c r="G219" s="235">
        <v>45.7</v>
      </c>
      <c r="H219" s="162">
        <f t="shared" si="66"/>
        <v>6478.5190493161908</v>
      </c>
      <c r="I219" s="117">
        <v>777.09</v>
      </c>
      <c r="J219" s="117">
        <v>170.9598</v>
      </c>
      <c r="K219" s="117">
        <v>43.244542405057501</v>
      </c>
      <c r="L219" s="117">
        <v>442.06318829999998</v>
      </c>
      <c r="M219" s="117">
        <v>150.23020279319701</v>
      </c>
      <c r="N219" s="117">
        <v>1583.5877334982499</v>
      </c>
      <c r="O219" s="117">
        <v>178.33</v>
      </c>
      <c r="P219" s="117">
        <v>39.232599999999998</v>
      </c>
      <c r="Q219" s="117">
        <v>6.1307669003175</v>
      </c>
      <c r="R219" s="117">
        <v>101.4465871</v>
      </c>
      <c r="S219" s="117">
        <v>34.0779185787733</v>
      </c>
      <c r="T219" s="117">
        <v>359.21787257909102</v>
      </c>
      <c r="U219" s="117">
        <v>0</v>
      </c>
      <c r="V219" s="117">
        <v>0</v>
      </c>
      <c r="W219" s="117">
        <v>0</v>
      </c>
      <c r="X219" s="117">
        <v>0</v>
      </c>
      <c r="Y219" s="117">
        <v>0</v>
      </c>
      <c r="Z219" s="117">
        <v>715.8</v>
      </c>
      <c r="AA219" s="117">
        <v>0</v>
      </c>
      <c r="AB219" s="117">
        <v>0</v>
      </c>
      <c r="AC219" s="117">
        <v>0</v>
      </c>
      <c r="AD219" s="117">
        <v>0</v>
      </c>
      <c r="AE219" s="117">
        <v>0</v>
      </c>
      <c r="AF219" s="117">
        <v>0</v>
      </c>
      <c r="AG219" s="117">
        <v>0</v>
      </c>
      <c r="AH219" s="117">
        <v>0</v>
      </c>
      <c r="AI219" s="117">
        <v>0</v>
      </c>
      <c r="AJ219" s="117">
        <v>0</v>
      </c>
      <c r="AK219" s="117">
        <v>0</v>
      </c>
      <c r="AL219" s="117">
        <v>0</v>
      </c>
      <c r="AM219" s="117">
        <v>494.56</v>
      </c>
      <c r="AN219" s="117">
        <v>108.8032</v>
      </c>
      <c r="AO219" s="117">
        <v>84.354839977748</v>
      </c>
      <c r="AP219" s="117">
        <v>281.3403472</v>
      </c>
      <c r="AQ219" s="117">
        <v>101.5670095601</v>
      </c>
      <c r="AR219" s="117">
        <v>1070.62539673785</v>
      </c>
      <c r="AS219" s="117">
        <v>0</v>
      </c>
      <c r="AT219" s="117">
        <v>0</v>
      </c>
      <c r="AU219" s="117">
        <v>0</v>
      </c>
      <c r="AV219" s="117">
        <v>0</v>
      </c>
      <c r="AW219" s="117">
        <v>0</v>
      </c>
      <c r="AX219" s="117">
        <v>104.86</v>
      </c>
      <c r="AY219" s="117">
        <v>1242.93</v>
      </c>
      <c r="AZ219" s="117">
        <v>273.44459999999998</v>
      </c>
      <c r="BA219" s="117">
        <v>121.082261599441</v>
      </c>
      <c r="BB219" s="117">
        <v>707.06558910000001</v>
      </c>
      <c r="BC219" s="117">
        <v>245.729398057808</v>
      </c>
      <c r="BD219" s="117">
        <f t="shared" si="67"/>
        <v>2644.4280465010002</v>
      </c>
      <c r="BE219" s="117">
        <v>0</v>
      </c>
      <c r="BF219" s="117">
        <v>0</v>
      </c>
      <c r="BG219" s="117">
        <v>0</v>
      </c>
      <c r="BH219" s="117">
        <v>0</v>
      </c>
      <c r="BI219" s="117">
        <v>0</v>
      </c>
      <c r="BJ219" s="117">
        <v>0</v>
      </c>
      <c r="BK219" s="117">
        <v>0</v>
      </c>
      <c r="BL219" s="117">
        <v>399.35</v>
      </c>
      <c r="BM219" s="117">
        <v>87.856999999999999</v>
      </c>
      <c r="BN219" s="117">
        <v>11.7509746916667</v>
      </c>
      <c r="BO219" s="117">
        <v>227.1782345</v>
      </c>
      <c r="BP219" s="117">
        <v>76.106336085378601</v>
      </c>
      <c r="BQ219" s="117">
        <v>802.24254527704602</v>
      </c>
      <c r="BR219" s="117">
        <v>1081.1431776190529</v>
      </c>
      <c r="BS219" s="117">
        <v>237.85149907619001</v>
      </c>
      <c r="BT219" s="117">
        <v>827.91386375261902</v>
      </c>
      <c r="BU219" s="117">
        <v>738.08</v>
      </c>
      <c r="BV219" s="117">
        <v>615.02991945214796</v>
      </c>
      <c r="BW219" s="117">
        <v>366.83693478212001</v>
      </c>
      <c r="BX219" s="117">
        <v>3866.8553946821298</v>
      </c>
      <c r="BY219" s="117">
        <v>985.65853119172198</v>
      </c>
      <c r="BZ219" s="117">
        <v>79.86</v>
      </c>
      <c r="CA219" s="117">
        <v>17.569199999999999</v>
      </c>
      <c r="CB219" s="117">
        <v>54.7318339114846</v>
      </c>
      <c r="CC219" s="117">
        <v>0</v>
      </c>
      <c r="CD219" s="117">
        <v>45.429958200000002</v>
      </c>
      <c r="CE219" s="117">
        <v>20.709511883204701</v>
      </c>
      <c r="CF219" s="117">
        <v>218.300503994689</v>
      </c>
      <c r="CG219" s="117">
        <v>97.61</v>
      </c>
      <c r="CH219" s="117">
        <v>21.4742</v>
      </c>
      <c r="CI219" s="117">
        <v>136.88988105038999</v>
      </c>
      <c r="CJ219" s="117">
        <v>0</v>
      </c>
      <c r="CK219" s="117">
        <v>55.527400700000001</v>
      </c>
      <c r="CL219" s="117">
        <v>32.648470302258403</v>
      </c>
      <c r="CM219" s="117">
        <v>344.14995205264802</v>
      </c>
      <c r="CN219" s="117">
        <v>82.92</v>
      </c>
      <c r="CO219" s="117">
        <v>18.2424</v>
      </c>
      <c r="CP219" s="117">
        <v>34.677125437715802</v>
      </c>
      <c r="CQ219" s="117">
        <v>0</v>
      </c>
      <c r="CR219" s="117">
        <v>47.170700400000001</v>
      </c>
      <c r="CS219" s="117">
        <v>19.181301770051</v>
      </c>
      <c r="CT219" s="117">
        <v>202.191527607767</v>
      </c>
      <c r="CU219" s="117">
        <v>0</v>
      </c>
      <c r="CV219" s="117">
        <v>0</v>
      </c>
      <c r="CW219" s="117">
        <v>0</v>
      </c>
      <c r="CX219" s="117">
        <v>0</v>
      </c>
      <c r="CY219" s="117">
        <v>0</v>
      </c>
      <c r="CZ219" s="117">
        <v>0</v>
      </c>
      <c r="DA219" s="117">
        <v>0</v>
      </c>
      <c r="DB219" s="117">
        <v>0</v>
      </c>
      <c r="DC219" s="117">
        <v>0</v>
      </c>
      <c r="DD219" s="117">
        <v>0</v>
      </c>
      <c r="DE219" s="117">
        <v>0</v>
      </c>
      <c r="DF219" s="117">
        <v>0</v>
      </c>
      <c r="DG219" s="117">
        <v>0</v>
      </c>
      <c r="DH219" s="117">
        <v>0</v>
      </c>
      <c r="DI219" s="117">
        <v>50.41</v>
      </c>
      <c r="DJ219" s="117">
        <v>11.090199999999999</v>
      </c>
      <c r="DK219" s="117">
        <v>43.729800293935803</v>
      </c>
      <c r="DL219" s="117">
        <v>0</v>
      </c>
      <c r="DM219" s="117">
        <v>28.676736699999999</v>
      </c>
      <c r="DN219" s="117">
        <v>14.034765104334401</v>
      </c>
      <c r="DO219" s="117">
        <v>147.94150209827001</v>
      </c>
      <c r="DP219" s="117">
        <v>31.82</v>
      </c>
      <c r="DQ219" s="117">
        <v>7.0004</v>
      </c>
      <c r="DR219" s="117">
        <v>9.2207923820328404</v>
      </c>
      <c r="DS219" s="117">
        <v>0</v>
      </c>
      <c r="DT219" s="117">
        <v>18.101443400000001</v>
      </c>
      <c r="DU219" s="117">
        <v>6.9324096563148601</v>
      </c>
      <c r="DV219" s="117">
        <v>73.075045438347701</v>
      </c>
      <c r="DW219" s="117">
        <v>2637.06</v>
      </c>
      <c r="DX219" s="117">
        <v>580.15319999999997</v>
      </c>
      <c r="DY219" s="117">
        <v>226.47039665295</v>
      </c>
      <c r="DZ219" s="117">
        <v>0</v>
      </c>
      <c r="EA219" s="117">
        <v>1500.1443222</v>
      </c>
      <c r="EB219" s="117">
        <v>518.16260417497801</v>
      </c>
      <c r="EC219" s="117">
        <v>5461.9905230279301</v>
      </c>
      <c r="ED219" s="117">
        <v>916.38</v>
      </c>
      <c r="EE219" s="117">
        <v>201.6036</v>
      </c>
      <c r="EF219" s="117">
        <v>37.970776542333397</v>
      </c>
      <c r="EG219" s="117">
        <v>0</v>
      </c>
      <c r="EH219" s="117">
        <v>521.30109059999995</v>
      </c>
      <c r="EI219" s="117">
        <v>175.79314551118799</v>
      </c>
      <c r="EJ219" s="117">
        <v>1853.04861265352</v>
      </c>
      <c r="EK219" s="117">
        <v>1324.66</v>
      </c>
      <c r="EL219" s="117">
        <v>291.42520000000002</v>
      </c>
      <c r="EM219" s="117">
        <v>178.35634939102499</v>
      </c>
      <c r="EN219" s="117">
        <v>0</v>
      </c>
      <c r="EO219" s="117">
        <v>753.55933419999997</v>
      </c>
      <c r="EP219" s="117">
        <v>267.055972609175</v>
      </c>
      <c r="EQ219" s="117">
        <v>2815.0568562001899</v>
      </c>
      <c r="ER219" s="117">
        <v>615.5</v>
      </c>
      <c r="ES219" s="117">
        <v>135.41</v>
      </c>
      <c r="ET219" s="117">
        <v>14.1923221</v>
      </c>
      <c r="EU219" s="117">
        <v>149.60232210000001</v>
      </c>
      <c r="EV219" s="117">
        <v>16.187650000000001</v>
      </c>
      <c r="EW219" s="117">
        <v>1.6966275964999999</v>
      </c>
      <c r="EX219" s="117">
        <v>17.884277596499999</v>
      </c>
      <c r="EY219" s="117">
        <v>774.2</v>
      </c>
      <c r="EZ219" s="117">
        <v>81.143901999999997</v>
      </c>
      <c r="FA219" s="117">
        <v>855.34</v>
      </c>
      <c r="FB219" s="117">
        <v>0</v>
      </c>
      <c r="FC219" s="117">
        <v>0</v>
      </c>
      <c r="FD219" s="117">
        <v>0</v>
      </c>
      <c r="FE219" s="171">
        <v>593.11659791666659</v>
      </c>
      <c r="FF219" s="194">
        <f t="shared" si="68"/>
        <v>23879.314709961895</v>
      </c>
      <c r="FG219" s="195">
        <f t="shared" si="70"/>
        <v>0</v>
      </c>
      <c r="FH219" s="196">
        <f t="shared" si="71"/>
        <v>1853.04861265352</v>
      </c>
      <c r="FI219" s="202">
        <f t="shared" si="72"/>
        <v>28655.177651954273</v>
      </c>
      <c r="FJ219" s="203">
        <f t="shared" si="73"/>
        <v>0</v>
      </c>
      <c r="FK219" s="204">
        <f t="shared" si="74"/>
        <v>2223.6583351842237</v>
      </c>
      <c r="FL219" s="214">
        <v>0.05</v>
      </c>
      <c r="FM219" s="211">
        <f t="shared" si="75"/>
        <v>1432.7588825977136</v>
      </c>
      <c r="FN219" s="212">
        <f t="shared" si="76"/>
        <v>0</v>
      </c>
      <c r="FO219" s="213">
        <f t="shared" si="77"/>
        <v>111.1829167592112</v>
      </c>
      <c r="FP219" s="219">
        <f t="shared" si="78"/>
        <v>30087.936534551987</v>
      </c>
      <c r="FQ219" s="220">
        <f t="shared" si="79"/>
        <v>0</v>
      </c>
      <c r="FR219" s="223">
        <f t="shared" si="80"/>
        <v>2334.8412519434351</v>
      </c>
      <c r="FS219" s="228">
        <f t="shared" si="81"/>
        <v>6.1565746624775146</v>
      </c>
      <c r="FT219" s="229"/>
      <c r="FU219" s="244">
        <f t="shared" si="82"/>
        <v>5.674667283335423</v>
      </c>
      <c r="FV219" s="245">
        <f t="shared" si="83"/>
        <v>30087.936534551987</v>
      </c>
      <c r="FW219" s="252">
        <v>4.9353999999999996</v>
      </c>
      <c r="FX219" s="257"/>
      <c r="FY219" s="261">
        <f t="shared" si="84"/>
        <v>1.2474317507147374</v>
      </c>
      <c r="FZ219" s="253"/>
      <c r="GA219" s="92"/>
      <c r="GB219" s="68" t="s">
        <v>1090</v>
      </c>
      <c r="GC219" s="85" t="s">
        <v>2362</v>
      </c>
      <c r="GD219" s="85" t="str">
        <f t="shared" si="85"/>
        <v>№2/17 від 20.02.2019</v>
      </c>
      <c r="GE219" s="85" t="s">
        <v>2573</v>
      </c>
      <c r="GF219" s="431">
        <v>6</v>
      </c>
      <c r="GG219" s="431">
        <v>1</v>
      </c>
    </row>
    <row r="220" spans="1:189" ht="15" hidden="1" customHeight="1" x14ac:dyDescent="0.25">
      <c r="A220" s="66" t="s">
        <v>295</v>
      </c>
      <c r="B220" s="155">
        <v>5</v>
      </c>
      <c r="C220" s="141">
        <f t="shared" si="69"/>
        <v>2947.6</v>
      </c>
      <c r="D220" s="168">
        <v>2589.4</v>
      </c>
      <c r="E220" s="168">
        <v>0</v>
      </c>
      <c r="F220" s="234"/>
      <c r="G220" s="235">
        <v>358.2</v>
      </c>
      <c r="H220" s="162">
        <f t="shared" si="66"/>
        <v>3468.6455432396792</v>
      </c>
      <c r="I220" s="117">
        <v>417.48</v>
      </c>
      <c r="J220" s="117">
        <v>91.845600000000005</v>
      </c>
      <c r="K220" s="117">
        <v>22.912040589084999</v>
      </c>
      <c r="L220" s="117">
        <v>237.4918476</v>
      </c>
      <c r="M220" s="117">
        <v>80.675347657098001</v>
      </c>
      <c r="N220" s="117">
        <v>850.404835846183</v>
      </c>
      <c r="O220" s="117">
        <v>88.65</v>
      </c>
      <c r="P220" s="117">
        <v>19.503</v>
      </c>
      <c r="Q220" s="117">
        <v>3.0477678841050002</v>
      </c>
      <c r="R220" s="117">
        <v>50.430325500000002</v>
      </c>
      <c r="S220" s="117">
        <v>16.940554897588001</v>
      </c>
      <c r="T220" s="117">
        <v>178.571648281693</v>
      </c>
      <c r="U220" s="117">
        <v>0</v>
      </c>
      <c r="V220" s="117">
        <v>0</v>
      </c>
      <c r="W220" s="117">
        <v>0</v>
      </c>
      <c r="X220" s="117">
        <v>0</v>
      </c>
      <c r="Y220" s="117">
        <v>0</v>
      </c>
      <c r="Z220" s="117">
        <v>345.8</v>
      </c>
      <c r="AA220" s="117">
        <v>0</v>
      </c>
      <c r="AB220" s="117">
        <v>0</v>
      </c>
      <c r="AC220" s="117">
        <v>0</v>
      </c>
      <c r="AD220" s="117">
        <v>0</v>
      </c>
      <c r="AE220" s="117">
        <v>0</v>
      </c>
      <c r="AF220" s="117">
        <v>0</v>
      </c>
      <c r="AG220" s="117">
        <v>0</v>
      </c>
      <c r="AH220" s="117">
        <v>0</v>
      </c>
      <c r="AI220" s="117">
        <v>0</v>
      </c>
      <c r="AJ220" s="117">
        <v>0</v>
      </c>
      <c r="AK220" s="117">
        <v>0</v>
      </c>
      <c r="AL220" s="117">
        <v>0</v>
      </c>
      <c r="AM220" s="117">
        <v>180.57</v>
      </c>
      <c r="AN220" s="117">
        <v>39.7254</v>
      </c>
      <c r="AO220" s="117">
        <v>40.7166335957535</v>
      </c>
      <c r="AP220" s="117">
        <v>102.7208559</v>
      </c>
      <c r="AQ220" s="117">
        <v>38.12284414805</v>
      </c>
      <c r="AR220" s="117">
        <v>401.85573364380298</v>
      </c>
      <c r="AS220" s="117">
        <v>0</v>
      </c>
      <c r="AT220" s="117">
        <v>0</v>
      </c>
      <c r="AU220" s="117">
        <v>0</v>
      </c>
      <c r="AV220" s="117">
        <v>0</v>
      </c>
      <c r="AW220" s="117">
        <v>0</v>
      </c>
      <c r="AX220" s="117">
        <v>98.23</v>
      </c>
      <c r="AY220" s="117">
        <v>749.11</v>
      </c>
      <c r="AZ220" s="117">
        <v>164.80420000000001</v>
      </c>
      <c r="BA220" s="117">
        <v>66.026672243086097</v>
      </c>
      <c r="BB220" s="117">
        <v>426.1462057</v>
      </c>
      <c r="BC220" s="117">
        <v>147.37198663921501</v>
      </c>
      <c r="BD220" s="117">
        <f t="shared" si="67"/>
        <v>1593.7833254680002</v>
      </c>
      <c r="BE220" s="117">
        <v>0</v>
      </c>
      <c r="BF220" s="117">
        <v>0</v>
      </c>
      <c r="BG220" s="117">
        <v>0</v>
      </c>
      <c r="BH220" s="117">
        <v>0</v>
      </c>
      <c r="BI220" s="117">
        <v>0</v>
      </c>
      <c r="BJ220" s="117">
        <v>0</v>
      </c>
      <c r="BK220" s="117">
        <v>0</v>
      </c>
      <c r="BL220" s="117">
        <v>196.07</v>
      </c>
      <c r="BM220" s="117">
        <v>43.135399999999997</v>
      </c>
      <c r="BN220" s="117">
        <v>5.8059207108333304</v>
      </c>
      <c r="BO220" s="117">
        <v>111.53834089999999</v>
      </c>
      <c r="BP220" s="117">
        <v>37.3699700334314</v>
      </c>
      <c r="BQ220" s="117">
        <v>393.91963164426397</v>
      </c>
      <c r="BR220" s="117">
        <v>594.60923523809595</v>
      </c>
      <c r="BS220" s="117">
        <v>130.814031752381</v>
      </c>
      <c r="BT220" s="117">
        <v>516.73928482523797</v>
      </c>
      <c r="BU220" s="117">
        <v>466</v>
      </c>
      <c r="BV220" s="117">
        <v>338.25535564989502</v>
      </c>
      <c r="BW220" s="117">
        <v>214.48506088146999</v>
      </c>
      <c r="BX220" s="117">
        <v>2260.9029683470799</v>
      </c>
      <c r="BY220" s="117">
        <v>485.38880674217398</v>
      </c>
      <c r="BZ220" s="117">
        <v>40.33</v>
      </c>
      <c r="CA220" s="117">
        <v>8.8726000000000003</v>
      </c>
      <c r="CB220" s="117">
        <v>26.0516283554214</v>
      </c>
      <c r="CC220" s="117">
        <v>0</v>
      </c>
      <c r="CD220" s="117">
        <v>22.9425271</v>
      </c>
      <c r="CE220" s="117">
        <v>10.2920019392827</v>
      </c>
      <c r="CF220" s="117">
        <v>108.488757394704</v>
      </c>
      <c r="CG220" s="117">
        <v>48.52</v>
      </c>
      <c r="CH220" s="117">
        <v>10.6744</v>
      </c>
      <c r="CI220" s="117">
        <v>68.051576691090006</v>
      </c>
      <c r="CJ220" s="117">
        <v>0</v>
      </c>
      <c r="CK220" s="117">
        <v>27.601572399999998</v>
      </c>
      <c r="CL220" s="117">
        <v>16.229571620237099</v>
      </c>
      <c r="CM220" s="117">
        <v>171.07712071132701</v>
      </c>
      <c r="CN220" s="117">
        <v>54.69</v>
      </c>
      <c r="CO220" s="117">
        <v>12.0318</v>
      </c>
      <c r="CP220" s="117">
        <v>42.769641855916703</v>
      </c>
      <c r="CQ220" s="117">
        <v>0</v>
      </c>
      <c r="CR220" s="117">
        <v>31.111500299999999</v>
      </c>
      <c r="CS220" s="117">
        <v>14.7365943673617</v>
      </c>
      <c r="CT220" s="117">
        <v>155.33953652327801</v>
      </c>
      <c r="CU220" s="117">
        <v>0</v>
      </c>
      <c r="CV220" s="117">
        <v>0</v>
      </c>
      <c r="CW220" s="117">
        <v>0</v>
      </c>
      <c r="CX220" s="117">
        <v>0</v>
      </c>
      <c r="CY220" s="117">
        <v>0</v>
      </c>
      <c r="CZ220" s="117">
        <v>0</v>
      </c>
      <c r="DA220" s="117">
        <v>0</v>
      </c>
      <c r="DB220" s="117">
        <v>0</v>
      </c>
      <c r="DC220" s="117">
        <v>0</v>
      </c>
      <c r="DD220" s="117">
        <v>0</v>
      </c>
      <c r="DE220" s="117">
        <v>0</v>
      </c>
      <c r="DF220" s="117">
        <v>0</v>
      </c>
      <c r="DG220" s="117">
        <v>0</v>
      </c>
      <c r="DH220" s="117">
        <v>0</v>
      </c>
      <c r="DI220" s="117">
        <v>17.260000000000002</v>
      </c>
      <c r="DJ220" s="117">
        <v>3.7972000000000001</v>
      </c>
      <c r="DK220" s="117">
        <v>14.818288422573399</v>
      </c>
      <c r="DL220" s="117">
        <v>0</v>
      </c>
      <c r="DM220" s="117">
        <v>9.8186961999999998</v>
      </c>
      <c r="DN220" s="117">
        <v>4.7892074902919202</v>
      </c>
      <c r="DO220" s="117">
        <v>50.483392112865303</v>
      </c>
      <c r="DP220" s="117">
        <v>0</v>
      </c>
      <c r="DQ220" s="117">
        <v>0</v>
      </c>
      <c r="DR220" s="117">
        <v>0</v>
      </c>
      <c r="DS220" s="117">
        <v>0</v>
      </c>
      <c r="DT220" s="117">
        <v>0</v>
      </c>
      <c r="DU220" s="117">
        <v>0</v>
      </c>
      <c r="DV220" s="117">
        <v>0</v>
      </c>
      <c r="DW220" s="117">
        <v>981.27</v>
      </c>
      <c r="DX220" s="117">
        <v>215.8794</v>
      </c>
      <c r="DY220" s="117">
        <v>109.989419867208</v>
      </c>
      <c r="DZ220" s="117">
        <v>0</v>
      </c>
      <c r="EA220" s="117">
        <v>558.21506490000002</v>
      </c>
      <c r="EB220" s="117">
        <v>195.507740662451</v>
      </c>
      <c r="EC220" s="117">
        <v>2060.8616254296599</v>
      </c>
      <c r="ED220" s="117">
        <v>404.15</v>
      </c>
      <c r="EE220" s="117">
        <v>88.912999999999997</v>
      </c>
      <c r="EF220" s="117">
        <v>16.4800976366583</v>
      </c>
      <c r="EG220" s="117">
        <v>0</v>
      </c>
      <c r="EH220" s="117">
        <v>229.90881049999999</v>
      </c>
      <c r="EI220" s="117">
        <v>77.501954491803104</v>
      </c>
      <c r="EJ220" s="117">
        <v>816.95386262846102</v>
      </c>
      <c r="EK220" s="117">
        <v>356.1</v>
      </c>
      <c r="EL220" s="117">
        <v>78.341999999999999</v>
      </c>
      <c r="EM220" s="117">
        <v>51.235116606524997</v>
      </c>
      <c r="EN220" s="117">
        <v>0</v>
      </c>
      <c r="EO220" s="117">
        <v>202.57460699999999</v>
      </c>
      <c r="EP220" s="117">
        <v>72.135663151199907</v>
      </c>
      <c r="EQ220" s="117">
        <v>760.38738675772504</v>
      </c>
      <c r="ER220" s="117">
        <v>472.7</v>
      </c>
      <c r="ES220" s="117">
        <v>103.994</v>
      </c>
      <c r="ET220" s="117">
        <v>10.899611139999999</v>
      </c>
      <c r="EU220" s="117">
        <v>114.89361114</v>
      </c>
      <c r="EV220" s="117">
        <v>12.43201</v>
      </c>
      <c r="EW220" s="117">
        <v>1.3029989681</v>
      </c>
      <c r="EX220" s="117">
        <v>13.735008968100001</v>
      </c>
      <c r="EY220" s="117">
        <v>278.60000000000002</v>
      </c>
      <c r="EZ220" s="117">
        <v>29.200066</v>
      </c>
      <c r="FA220" s="117">
        <v>307.8</v>
      </c>
      <c r="FB220" s="117">
        <v>0</v>
      </c>
      <c r="FC220" s="117">
        <v>0</v>
      </c>
      <c r="FD220" s="117">
        <v>0</v>
      </c>
      <c r="FE220" s="171">
        <v>863.75760052083331</v>
      </c>
      <c r="FF220" s="194">
        <f t="shared" si="68"/>
        <v>11547.246045417976</v>
      </c>
      <c r="FG220" s="195">
        <f t="shared" si="70"/>
        <v>0</v>
      </c>
      <c r="FH220" s="196">
        <f t="shared" si="71"/>
        <v>816.95386262846102</v>
      </c>
      <c r="FI220" s="202">
        <f t="shared" si="72"/>
        <v>13856.695254501572</v>
      </c>
      <c r="FJ220" s="203">
        <f t="shared" si="73"/>
        <v>0</v>
      </c>
      <c r="FK220" s="204">
        <f t="shared" si="74"/>
        <v>980.34463515415314</v>
      </c>
      <c r="FL220" s="214">
        <v>0.05</v>
      </c>
      <c r="FM220" s="211">
        <f t="shared" si="75"/>
        <v>692.83476272507869</v>
      </c>
      <c r="FN220" s="212">
        <f t="shared" si="76"/>
        <v>0</v>
      </c>
      <c r="FO220" s="213">
        <f t="shared" si="77"/>
        <v>49.017231757707663</v>
      </c>
      <c r="FP220" s="219">
        <f t="shared" si="78"/>
        <v>14549.530017226651</v>
      </c>
      <c r="FQ220" s="220">
        <f t="shared" si="79"/>
        <v>0</v>
      </c>
      <c r="FR220" s="223">
        <f t="shared" si="80"/>
        <v>1029.3618669118607</v>
      </c>
      <c r="FS220" s="228">
        <f t="shared" si="81"/>
        <v>4.9843686195457622</v>
      </c>
      <c r="FT220" s="229"/>
      <c r="FU220" s="244">
        <f t="shared" si="82"/>
        <v>4.5868395136093056</v>
      </c>
      <c r="FV220" s="245">
        <f t="shared" si="83"/>
        <v>14549.530017226651</v>
      </c>
      <c r="FW220" s="252">
        <v>3.8161</v>
      </c>
      <c r="FX220" s="257"/>
      <c r="FY220" s="261">
        <f t="shared" si="84"/>
        <v>1.3061420349429422</v>
      </c>
      <c r="FZ220" s="253"/>
      <c r="GA220" s="92"/>
      <c r="GB220" s="68" t="s">
        <v>1094</v>
      </c>
      <c r="GC220" s="85" t="s">
        <v>2362</v>
      </c>
      <c r="GD220" s="85" t="str">
        <f t="shared" si="85"/>
        <v>№2/21 від 20.02.2019</v>
      </c>
      <c r="GE220" s="85" t="s">
        <v>2574</v>
      </c>
      <c r="GF220" s="431">
        <v>3</v>
      </c>
      <c r="GG220" s="431">
        <v>2</v>
      </c>
    </row>
    <row r="221" spans="1:189" ht="15" hidden="1" customHeight="1" x14ac:dyDescent="0.25">
      <c r="A221" s="66" t="s">
        <v>296</v>
      </c>
      <c r="B221" s="155">
        <v>5</v>
      </c>
      <c r="C221" s="141">
        <f t="shared" si="69"/>
        <v>1867.1</v>
      </c>
      <c r="D221" s="168">
        <v>1730</v>
      </c>
      <c r="E221" s="168">
        <v>0</v>
      </c>
      <c r="F221" s="234"/>
      <c r="G221" s="235">
        <v>137.1</v>
      </c>
      <c r="H221" s="162">
        <f t="shared" si="66"/>
        <v>2287.5513149987842</v>
      </c>
      <c r="I221" s="117">
        <v>290.64999999999998</v>
      </c>
      <c r="J221" s="117">
        <v>63.942999999999998</v>
      </c>
      <c r="K221" s="117">
        <v>16.506706463455</v>
      </c>
      <c r="L221" s="117">
        <v>165.34206549999999</v>
      </c>
      <c r="M221" s="117">
        <v>56.224462119489701</v>
      </c>
      <c r="N221" s="117">
        <v>592.66623408294504</v>
      </c>
      <c r="O221" s="117">
        <v>54.76</v>
      </c>
      <c r="P221" s="117">
        <v>12.0472</v>
      </c>
      <c r="Q221" s="117">
        <v>1.882684243755</v>
      </c>
      <c r="R221" s="117">
        <v>31.151321200000002</v>
      </c>
      <c r="S221" s="117">
        <v>10.46435674256</v>
      </c>
      <c r="T221" s="117">
        <v>110.305562186315</v>
      </c>
      <c r="U221" s="117">
        <v>0</v>
      </c>
      <c r="V221" s="117">
        <v>0</v>
      </c>
      <c r="W221" s="117">
        <v>0</v>
      </c>
      <c r="X221" s="117">
        <v>0</v>
      </c>
      <c r="Y221" s="117">
        <v>0</v>
      </c>
      <c r="Z221" s="117">
        <v>265.19</v>
      </c>
      <c r="AA221" s="117">
        <v>0</v>
      </c>
      <c r="AB221" s="117">
        <v>0</v>
      </c>
      <c r="AC221" s="117">
        <v>0</v>
      </c>
      <c r="AD221" s="117">
        <v>0</v>
      </c>
      <c r="AE221" s="117">
        <v>0</v>
      </c>
      <c r="AF221" s="117">
        <v>0</v>
      </c>
      <c r="AG221" s="117">
        <v>0</v>
      </c>
      <c r="AH221" s="117">
        <v>0</v>
      </c>
      <c r="AI221" s="117">
        <v>0</v>
      </c>
      <c r="AJ221" s="117">
        <v>0</v>
      </c>
      <c r="AK221" s="117">
        <v>0</v>
      </c>
      <c r="AL221" s="117">
        <v>0</v>
      </c>
      <c r="AM221" s="117">
        <v>104.81</v>
      </c>
      <c r="AN221" s="117">
        <v>23.058199999999999</v>
      </c>
      <c r="AO221" s="117">
        <v>33.504372028961797</v>
      </c>
      <c r="AP221" s="117">
        <v>59.6232647</v>
      </c>
      <c r="AQ221" s="117">
        <v>23.1625736475625</v>
      </c>
      <c r="AR221" s="117">
        <v>244.15841037652399</v>
      </c>
      <c r="AS221" s="117">
        <v>0</v>
      </c>
      <c r="AT221" s="117">
        <v>0</v>
      </c>
      <c r="AU221" s="117">
        <v>0</v>
      </c>
      <c r="AV221" s="117">
        <v>0</v>
      </c>
      <c r="AW221" s="117">
        <v>0</v>
      </c>
      <c r="AX221" s="117">
        <v>65.680000000000007</v>
      </c>
      <c r="AY221" s="117">
        <v>474.51</v>
      </c>
      <c r="AZ221" s="117">
        <v>104.3922</v>
      </c>
      <c r="BA221" s="117">
        <v>43.710416661244302</v>
      </c>
      <c r="BB221" s="117">
        <v>269.93450369999999</v>
      </c>
      <c r="BC221" s="117">
        <v>93.547863685061998</v>
      </c>
      <c r="BD221" s="117">
        <f t="shared" si="67"/>
        <v>1009.551108353</v>
      </c>
      <c r="BE221" s="117">
        <v>0</v>
      </c>
      <c r="BF221" s="117">
        <v>0</v>
      </c>
      <c r="BG221" s="117">
        <v>0</v>
      </c>
      <c r="BH221" s="117">
        <v>0</v>
      </c>
      <c r="BI221" s="117">
        <v>0</v>
      </c>
      <c r="BJ221" s="117">
        <v>0</v>
      </c>
      <c r="BK221" s="117">
        <v>0</v>
      </c>
      <c r="BL221" s="117">
        <v>133.91999999999999</v>
      </c>
      <c r="BM221" s="117">
        <v>29.462399999999999</v>
      </c>
      <c r="BN221" s="117">
        <v>3.9370234549999998</v>
      </c>
      <c r="BO221" s="117">
        <v>76.183070400000005</v>
      </c>
      <c r="BP221" s="117">
        <v>25.521496380942502</v>
      </c>
      <c r="BQ221" s="117">
        <v>269.02399023594302</v>
      </c>
      <c r="BR221" s="117">
        <v>402.64101666666642</v>
      </c>
      <c r="BS221" s="117">
        <v>88.581023666666596</v>
      </c>
      <c r="BT221" s="117">
        <v>338.512412260833</v>
      </c>
      <c r="BU221" s="117">
        <v>281.63</v>
      </c>
      <c r="BV221" s="117">
        <v>229.05039515116599</v>
      </c>
      <c r="BW221" s="117">
        <v>140.48888019218799</v>
      </c>
      <c r="BX221" s="117">
        <v>1480.90372793752</v>
      </c>
      <c r="BY221" s="117">
        <v>303.71190323946399</v>
      </c>
      <c r="BZ221" s="117">
        <v>28.92</v>
      </c>
      <c r="CA221" s="117">
        <v>6.3624000000000001</v>
      </c>
      <c r="CB221" s="117">
        <v>18.966000073320199</v>
      </c>
      <c r="CC221" s="117">
        <v>0</v>
      </c>
      <c r="CD221" s="117">
        <v>16.451720399999999</v>
      </c>
      <c r="CE221" s="117">
        <v>7.4100796268086899</v>
      </c>
      <c r="CF221" s="117">
        <v>78.110200100128907</v>
      </c>
      <c r="CG221" s="117">
        <v>29.97</v>
      </c>
      <c r="CH221" s="117">
        <v>6.5933999999999999</v>
      </c>
      <c r="CI221" s="117">
        <v>42.037256884454997</v>
      </c>
      <c r="CJ221" s="117">
        <v>0</v>
      </c>
      <c r="CK221" s="117">
        <v>17.049033900000001</v>
      </c>
      <c r="CL221" s="117">
        <v>10.0250440911187</v>
      </c>
      <c r="CM221" s="117">
        <v>105.674734875574</v>
      </c>
      <c r="CN221" s="117">
        <v>34.39</v>
      </c>
      <c r="CO221" s="117">
        <v>7.5658000000000003</v>
      </c>
      <c r="CP221" s="117">
        <v>20.667675475407499</v>
      </c>
      <c r="CQ221" s="117">
        <v>0</v>
      </c>
      <c r="CR221" s="117">
        <v>19.563439299999999</v>
      </c>
      <c r="CS221" s="117">
        <v>8.6140105376104597</v>
      </c>
      <c r="CT221" s="117">
        <v>90.800925313017999</v>
      </c>
      <c r="CU221" s="117">
        <v>0</v>
      </c>
      <c r="CV221" s="117">
        <v>0</v>
      </c>
      <c r="CW221" s="117">
        <v>0</v>
      </c>
      <c r="CX221" s="117">
        <v>0</v>
      </c>
      <c r="CY221" s="117">
        <v>0</v>
      </c>
      <c r="CZ221" s="117">
        <v>0</v>
      </c>
      <c r="DA221" s="117">
        <v>0</v>
      </c>
      <c r="DB221" s="117">
        <v>0</v>
      </c>
      <c r="DC221" s="117">
        <v>0</v>
      </c>
      <c r="DD221" s="117">
        <v>0</v>
      </c>
      <c r="DE221" s="117">
        <v>0</v>
      </c>
      <c r="DF221" s="117">
        <v>0</v>
      </c>
      <c r="DG221" s="117">
        <v>0</v>
      </c>
      <c r="DH221" s="117">
        <v>0</v>
      </c>
      <c r="DI221" s="117">
        <v>9.98</v>
      </c>
      <c r="DJ221" s="117">
        <v>2.1956000000000002</v>
      </c>
      <c r="DK221" s="117">
        <v>8.5100203048825804</v>
      </c>
      <c r="DL221" s="117">
        <v>0</v>
      </c>
      <c r="DM221" s="117">
        <v>5.6773226000000001</v>
      </c>
      <c r="DN221" s="117">
        <v>2.76310004586075</v>
      </c>
      <c r="DO221" s="117">
        <v>29.126042950743301</v>
      </c>
      <c r="DP221" s="117">
        <v>0</v>
      </c>
      <c r="DQ221" s="117">
        <v>0</v>
      </c>
      <c r="DR221" s="117">
        <v>0</v>
      </c>
      <c r="DS221" s="117">
        <v>0</v>
      </c>
      <c r="DT221" s="117">
        <v>0</v>
      </c>
      <c r="DU221" s="117">
        <v>0</v>
      </c>
      <c r="DV221" s="117">
        <v>0</v>
      </c>
      <c r="DW221" s="117">
        <v>520.73</v>
      </c>
      <c r="DX221" s="117">
        <v>114.56059999999999</v>
      </c>
      <c r="DY221" s="117">
        <v>37.183066798425003</v>
      </c>
      <c r="DZ221" s="117">
        <v>0</v>
      </c>
      <c r="EA221" s="117">
        <v>296.2276751</v>
      </c>
      <c r="EB221" s="117">
        <v>101.529587644374</v>
      </c>
      <c r="EC221" s="117">
        <v>1070.2309295427999</v>
      </c>
      <c r="ED221" s="117">
        <v>296.89999999999998</v>
      </c>
      <c r="EE221" s="117">
        <v>65.317999999999998</v>
      </c>
      <c r="EF221" s="117">
        <v>11.1070211530833</v>
      </c>
      <c r="EG221" s="117">
        <v>0</v>
      </c>
      <c r="EH221" s="117">
        <v>168.897503</v>
      </c>
      <c r="EI221" s="117">
        <v>56.830342756484598</v>
      </c>
      <c r="EJ221" s="117">
        <v>599.05286690956802</v>
      </c>
      <c r="EK221" s="117">
        <v>230.43</v>
      </c>
      <c r="EL221" s="117">
        <v>50.694600000000001</v>
      </c>
      <c r="EM221" s="117">
        <v>32.710208585849998</v>
      </c>
      <c r="EN221" s="117">
        <v>0</v>
      </c>
      <c r="EO221" s="117">
        <v>131.08471410000001</v>
      </c>
      <c r="EP221" s="117">
        <v>46.632015172703902</v>
      </c>
      <c r="EQ221" s="117">
        <v>491.55153785855401</v>
      </c>
      <c r="ER221" s="117">
        <v>0</v>
      </c>
      <c r="ES221" s="117">
        <v>0</v>
      </c>
      <c r="ET221" s="117">
        <v>0</v>
      </c>
      <c r="EU221" s="117">
        <v>0</v>
      </c>
      <c r="EV221" s="117">
        <v>0</v>
      </c>
      <c r="EW221" s="117">
        <v>0</v>
      </c>
      <c r="EX221" s="117">
        <v>0</v>
      </c>
      <c r="EY221" s="117">
        <v>168</v>
      </c>
      <c r="EZ221" s="117">
        <v>17.608080000000001</v>
      </c>
      <c r="FA221" s="117">
        <v>185.61</v>
      </c>
      <c r="FB221" s="117">
        <v>0</v>
      </c>
      <c r="FC221" s="117">
        <v>0</v>
      </c>
      <c r="FD221" s="117">
        <v>0</v>
      </c>
      <c r="FE221" s="171">
        <v>351.61556718749995</v>
      </c>
      <c r="FF221" s="194">
        <f t="shared" si="68"/>
        <v>7039.2518379101339</v>
      </c>
      <c r="FG221" s="195">
        <f t="shared" si="70"/>
        <v>0</v>
      </c>
      <c r="FH221" s="196">
        <f t="shared" si="71"/>
        <v>599.05286690956802</v>
      </c>
      <c r="FI221" s="202">
        <f t="shared" si="72"/>
        <v>8447.1022054921596</v>
      </c>
      <c r="FJ221" s="203">
        <f t="shared" si="73"/>
        <v>0</v>
      </c>
      <c r="FK221" s="204">
        <f t="shared" si="74"/>
        <v>718.86344029148165</v>
      </c>
      <c r="FL221" s="214">
        <v>0.05</v>
      </c>
      <c r="FM221" s="211">
        <f t="shared" si="75"/>
        <v>422.35511027460802</v>
      </c>
      <c r="FN221" s="212">
        <f t="shared" si="76"/>
        <v>0</v>
      </c>
      <c r="FO221" s="213">
        <f t="shared" si="77"/>
        <v>35.943172014574081</v>
      </c>
      <c r="FP221" s="219">
        <f t="shared" si="78"/>
        <v>8869.4573157667674</v>
      </c>
      <c r="FQ221" s="220">
        <f t="shared" si="79"/>
        <v>0</v>
      </c>
      <c r="FR221" s="223">
        <f t="shared" si="80"/>
        <v>754.80661230605574</v>
      </c>
      <c r="FS221" s="228">
        <f t="shared" si="81"/>
        <v>4.7824297836382748</v>
      </c>
      <c r="FT221" s="229"/>
      <c r="FU221" s="244">
        <f t="shared" si="82"/>
        <v>4.3461253834613638</v>
      </c>
      <c r="FV221" s="245">
        <f t="shared" si="83"/>
        <v>8869.4573157667692</v>
      </c>
      <c r="FW221" s="252">
        <v>3.8689</v>
      </c>
      <c r="FX221" s="257"/>
      <c r="FY221" s="261">
        <f t="shared" si="84"/>
        <v>1.2361213222461875</v>
      </c>
      <c r="FZ221" s="253"/>
      <c r="GA221" s="92"/>
      <c r="GB221" s="68" t="s">
        <v>1113</v>
      </c>
      <c r="GC221" s="85" t="s">
        <v>2362</v>
      </c>
      <c r="GD221" s="85" t="str">
        <f t="shared" si="85"/>
        <v>№2/40 від 20.02.2019</v>
      </c>
      <c r="GE221" s="85" t="s">
        <v>2575</v>
      </c>
      <c r="GF221" s="431">
        <v>2</v>
      </c>
      <c r="GG221" s="431">
        <v>2</v>
      </c>
    </row>
    <row r="222" spans="1:189" ht="15" hidden="1" customHeight="1" x14ac:dyDescent="0.25">
      <c r="A222" s="66" t="s">
        <v>297</v>
      </c>
      <c r="B222" s="155">
        <v>5</v>
      </c>
      <c r="C222" s="141">
        <f t="shared" si="69"/>
        <v>2117.4</v>
      </c>
      <c r="D222" s="168">
        <v>1759.4</v>
      </c>
      <c r="E222" s="168">
        <v>0</v>
      </c>
      <c r="F222" s="234"/>
      <c r="G222" s="235">
        <v>358</v>
      </c>
      <c r="H222" s="162">
        <f t="shared" si="66"/>
        <v>2427.8504285621443</v>
      </c>
      <c r="I222" s="117">
        <v>290.64999999999998</v>
      </c>
      <c r="J222" s="117">
        <v>63.942999999999998</v>
      </c>
      <c r="K222" s="117">
        <v>16.506596480732501</v>
      </c>
      <c r="L222" s="117">
        <v>165.34206549999999</v>
      </c>
      <c r="M222" s="117">
        <v>56.224450592200498</v>
      </c>
      <c r="N222" s="117">
        <v>592.666112572933</v>
      </c>
      <c r="O222" s="117">
        <v>54.76</v>
      </c>
      <c r="P222" s="117">
        <v>12.0472</v>
      </c>
      <c r="Q222" s="117">
        <v>1.882684243755</v>
      </c>
      <c r="R222" s="117">
        <v>31.151321200000002</v>
      </c>
      <c r="S222" s="117">
        <v>10.46435674256</v>
      </c>
      <c r="T222" s="117">
        <v>110.305562186315</v>
      </c>
      <c r="U222" s="117">
        <v>0</v>
      </c>
      <c r="V222" s="117">
        <v>0</v>
      </c>
      <c r="W222" s="117">
        <v>0</v>
      </c>
      <c r="X222" s="117">
        <v>0</v>
      </c>
      <c r="Y222" s="117">
        <v>0</v>
      </c>
      <c r="Z222" s="117">
        <v>250.79</v>
      </c>
      <c r="AA222" s="117">
        <v>0</v>
      </c>
      <c r="AB222" s="117">
        <v>0</v>
      </c>
      <c r="AC222" s="117">
        <v>0</v>
      </c>
      <c r="AD222" s="117">
        <v>0</v>
      </c>
      <c r="AE222" s="117">
        <v>0</v>
      </c>
      <c r="AF222" s="117">
        <v>0</v>
      </c>
      <c r="AG222" s="117">
        <v>0</v>
      </c>
      <c r="AH222" s="117">
        <v>0</v>
      </c>
      <c r="AI222" s="117">
        <v>0</v>
      </c>
      <c r="AJ222" s="117">
        <v>0</v>
      </c>
      <c r="AK222" s="117">
        <v>0</v>
      </c>
      <c r="AL222" s="117">
        <v>0</v>
      </c>
      <c r="AM222" s="117">
        <v>119.76</v>
      </c>
      <c r="AN222" s="117">
        <v>26.347200000000001</v>
      </c>
      <c r="AO222" s="117">
        <v>31.082292256971002</v>
      </c>
      <c r="AP222" s="117">
        <v>68.127871200000001</v>
      </c>
      <c r="AQ222" s="117">
        <v>25.711712863925101</v>
      </c>
      <c r="AR222" s="117">
        <v>271.02907632089602</v>
      </c>
      <c r="AS222" s="117">
        <v>0</v>
      </c>
      <c r="AT222" s="117">
        <v>0</v>
      </c>
      <c r="AU222" s="117">
        <v>0</v>
      </c>
      <c r="AV222" s="117">
        <v>0</v>
      </c>
      <c r="AW222" s="117">
        <v>0</v>
      </c>
      <c r="AX222" s="117">
        <v>58.17</v>
      </c>
      <c r="AY222" s="117">
        <v>538.12</v>
      </c>
      <c r="AZ222" s="117">
        <v>118.38639999999999</v>
      </c>
      <c r="BA222" s="117">
        <v>45.314038773633399</v>
      </c>
      <c r="BB222" s="117">
        <v>306.12032440000002</v>
      </c>
      <c r="BC222" s="117">
        <v>105.642271388228</v>
      </c>
      <c r="BD222" s="117">
        <f t="shared" si="67"/>
        <v>1144.8896774820003</v>
      </c>
      <c r="BE222" s="117">
        <v>0</v>
      </c>
      <c r="BF222" s="117">
        <v>0</v>
      </c>
      <c r="BG222" s="117">
        <v>0</v>
      </c>
      <c r="BH222" s="117">
        <v>0</v>
      </c>
      <c r="BI222" s="117">
        <v>0</v>
      </c>
      <c r="BJ222" s="117">
        <v>0</v>
      </c>
      <c r="BK222" s="117">
        <v>0</v>
      </c>
      <c r="BL222" s="117">
        <v>133.79</v>
      </c>
      <c r="BM222" s="117">
        <v>29.433800000000002</v>
      </c>
      <c r="BN222" s="117">
        <v>3.93411989416667</v>
      </c>
      <c r="BO222" s="117">
        <v>76.109117299999994</v>
      </c>
      <c r="BP222" s="117">
        <v>25.496818168320601</v>
      </c>
      <c r="BQ222" s="117">
        <v>268.76385536248802</v>
      </c>
      <c r="BR222" s="117">
        <v>400.20596349205908</v>
      </c>
      <c r="BS222" s="117">
        <v>88.045311968253898</v>
      </c>
      <c r="BT222" s="117">
        <v>343.845757194047</v>
      </c>
      <c r="BU222" s="117">
        <v>319.38</v>
      </c>
      <c r="BV222" s="117">
        <v>227.66516645172999</v>
      </c>
      <c r="BW222" s="117">
        <v>144.54789388831</v>
      </c>
      <c r="BX222" s="117">
        <v>1523.6900929943999</v>
      </c>
      <c r="BY222" s="117">
        <v>341.45244932723699</v>
      </c>
      <c r="BZ222" s="117">
        <v>28.92</v>
      </c>
      <c r="CA222" s="117">
        <v>6.3624000000000001</v>
      </c>
      <c r="CB222" s="117">
        <v>18.966000073320199</v>
      </c>
      <c r="CC222" s="117">
        <v>0</v>
      </c>
      <c r="CD222" s="117">
        <v>16.451720399999999</v>
      </c>
      <c r="CE222" s="117">
        <v>7.4100796268086899</v>
      </c>
      <c r="CF222" s="117">
        <v>78.110200100128907</v>
      </c>
      <c r="CG222" s="117">
        <v>29.97</v>
      </c>
      <c r="CH222" s="117">
        <v>6.5933999999999999</v>
      </c>
      <c r="CI222" s="117">
        <v>42.037256884454997</v>
      </c>
      <c r="CJ222" s="117">
        <v>0</v>
      </c>
      <c r="CK222" s="117">
        <v>17.049033900000001</v>
      </c>
      <c r="CL222" s="117">
        <v>10.0250440911187</v>
      </c>
      <c r="CM222" s="117">
        <v>105.674734875574</v>
      </c>
      <c r="CN222" s="117">
        <v>47.81</v>
      </c>
      <c r="CO222" s="117">
        <v>10.5182</v>
      </c>
      <c r="CP222" s="117">
        <v>29.071868814144999</v>
      </c>
      <c r="CQ222" s="117">
        <v>0</v>
      </c>
      <c r="CR222" s="117">
        <v>27.1976747</v>
      </c>
      <c r="CS222" s="117">
        <v>12.0109894977175</v>
      </c>
      <c r="CT222" s="117">
        <v>126.60873301186299</v>
      </c>
      <c r="CU222" s="117">
        <v>0</v>
      </c>
      <c r="CV222" s="117">
        <v>0</v>
      </c>
      <c r="CW222" s="117">
        <v>0</v>
      </c>
      <c r="CX222" s="117">
        <v>0</v>
      </c>
      <c r="CY222" s="117">
        <v>0</v>
      </c>
      <c r="CZ222" s="117">
        <v>0</v>
      </c>
      <c r="DA222" s="117">
        <v>0</v>
      </c>
      <c r="DB222" s="117">
        <v>0</v>
      </c>
      <c r="DC222" s="117">
        <v>0</v>
      </c>
      <c r="DD222" s="117">
        <v>0</v>
      </c>
      <c r="DE222" s="117">
        <v>0</v>
      </c>
      <c r="DF222" s="117">
        <v>0</v>
      </c>
      <c r="DG222" s="117">
        <v>0</v>
      </c>
      <c r="DH222" s="117">
        <v>0</v>
      </c>
      <c r="DI222" s="117">
        <v>10.63</v>
      </c>
      <c r="DJ222" s="117">
        <v>2.3386</v>
      </c>
      <c r="DK222" s="117">
        <v>9.0966401190338892</v>
      </c>
      <c r="DL222" s="117">
        <v>0</v>
      </c>
      <c r="DM222" s="117">
        <v>6.0470880999999999</v>
      </c>
      <c r="DN222" s="117">
        <v>2.94645312063694</v>
      </c>
      <c r="DO222" s="117">
        <v>31.058781339670801</v>
      </c>
      <c r="DP222" s="117">
        <v>0</v>
      </c>
      <c r="DQ222" s="117">
        <v>0</v>
      </c>
      <c r="DR222" s="117">
        <v>0</v>
      </c>
      <c r="DS222" s="117">
        <v>0</v>
      </c>
      <c r="DT222" s="117">
        <v>0</v>
      </c>
      <c r="DU222" s="117">
        <v>0</v>
      </c>
      <c r="DV222" s="117">
        <v>0</v>
      </c>
      <c r="DW222" s="117">
        <v>817.03</v>
      </c>
      <c r="DX222" s="117">
        <v>179.7466</v>
      </c>
      <c r="DY222" s="117">
        <v>82.177457445024999</v>
      </c>
      <c r="DZ222" s="117">
        <v>0</v>
      </c>
      <c r="EA222" s="117">
        <v>464.78385609999998</v>
      </c>
      <c r="EB222" s="117">
        <v>161.79917071865501</v>
      </c>
      <c r="EC222" s="117">
        <v>1705.5370842636901</v>
      </c>
      <c r="ED222" s="117">
        <v>348.87</v>
      </c>
      <c r="EE222" s="117">
        <v>76.751400000000004</v>
      </c>
      <c r="EF222" s="117">
        <v>12.9015508401083</v>
      </c>
      <c r="EG222" s="117">
        <v>0</v>
      </c>
      <c r="EH222" s="117">
        <v>198.46167689999999</v>
      </c>
      <c r="EI222" s="117">
        <v>66.7623588334407</v>
      </c>
      <c r="EJ222" s="117">
        <v>703.74698657354895</v>
      </c>
      <c r="EK222" s="117">
        <v>403.6</v>
      </c>
      <c r="EL222" s="117">
        <v>88.792000000000002</v>
      </c>
      <c r="EM222" s="117">
        <v>52.1971339535</v>
      </c>
      <c r="EN222" s="117">
        <v>0</v>
      </c>
      <c r="EO222" s="117">
        <v>229.595932</v>
      </c>
      <c r="EP222" s="117">
        <v>81.142336762586297</v>
      </c>
      <c r="EQ222" s="117">
        <v>855.327402716086</v>
      </c>
      <c r="ER222" s="117">
        <v>0</v>
      </c>
      <c r="ES222" s="117">
        <v>0</v>
      </c>
      <c r="ET222" s="117">
        <v>0</v>
      </c>
      <c r="EU222" s="117">
        <v>0</v>
      </c>
      <c r="EV222" s="117">
        <v>0</v>
      </c>
      <c r="EW222" s="117">
        <v>0</v>
      </c>
      <c r="EX222" s="117">
        <v>0</v>
      </c>
      <c r="EY222" s="117">
        <v>231</v>
      </c>
      <c r="EZ222" s="117">
        <v>24.211110000000001</v>
      </c>
      <c r="FA222" s="117">
        <v>255.21</v>
      </c>
      <c r="FB222" s="117">
        <v>0</v>
      </c>
      <c r="FC222" s="117">
        <v>0</v>
      </c>
      <c r="FD222" s="117">
        <v>0</v>
      </c>
      <c r="FE222" s="171">
        <v>509.28508697916669</v>
      </c>
      <c r="FF222" s="194">
        <f t="shared" si="68"/>
        <v>8590.8633867787612</v>
      </c>
      <c r="FG222" s="195">
        <f t="shared" si="70"/>
        <v>0</v>
      </c>
      <c r="FH222" s="196">
        <f t="shared" si="71"/>
        <v>703.74698657354895</v>
      </c>
      <c r="FI222" s="202">
        <f t="shared" si="72"/>
        <v>10309.036064134512</v>
      </c>
      <c r="FJ222" s="203">
        <f t="shared" si="73"/>
        <v>0</v>
      </c>
      <c r="FK222" s="204">
        <f t="shared" si="74"/>
        <v>844.49638388825872</v>
      </c>
      <c r="FL222" s="214">
        <v>0.05</v>
      </c>
      <c r="FM222" s="211">
        <f t="shared" si="75"/>
        <v>515.45180320672569</v>
      </c>
      <c r="FN222" s="212">
        <f t="shared" si="76"/>
        <v>0</v>
      </c>
      <c r="FO222" s="213">
        <f t="shared" si="77"/>
        <v>42.224819194412937</v>
      </c>
      <c r="FP222" s="219">
        <f t="shared" si="78"/>
        <v>10824.487867341239</v>
      </c>
      <c r="FQ222" s="220">
        <f t="shared" si="79"/>
        <v>0</v>
      </c>
      <c r="FR222" s="223">
        <f t="shared" si="80"/>
        <v>886.72120308267165</v>
      </c>
      <c r="FS222" s="228">
        <f t="shared" si="81"/>
        <v>5.1973724997269173</v>
      </c>
      <c r="FT222" s="229"/>
      <c r="FU222" s="244">
        <f t="shared" si="82"/>
        <v>4.6933818193343564</v>
      </c>
      <c r="FV222" s="245">
        <f t="shared" si="83"/>
        <v>10824.487867341239</v>
      </c>
      <c r="FW222" s="252">
        <v>3.5855999999999999</v>
      </c>
      <c r="FX222" s="257"/>
      <c r="FY222" s="261">
        <f t="shared" si="84"/>
        <v>1.4495126337926476</v>
      </c>
      <c r="FZ222" s="253"/>
      <c r="GA222" s="92"/>
      <c r="GB222" s="68" t="s">
        <v>1116</v>
      </c>
      <c r="GC222" s="85" t="s">
        <v>2362</v>
      </c>
      <c r="GD222" s="85" t="str">
        <f t="shared" si="85"/>
        <v>№2/43 від 20.02.2019</v>
      </c>
      <c r="GE222" s="85" t="s">
        <v>2576</v>
      </c>
      <c r="GF222" s="431">
        <v>2</v>
      </c>
      <c r="GG222" s="431">
        <v>2</v>
      </c>
    </row>
    <row r="223" spans="1:189" ht="15" hidden="1" customHeight="1" x14ac:dyDescent="0.25">
      <c r="A223" s="66" t="s">
        <v>298</v>
      </c>
      <c r="B223" s="155">
        <v>5</v>
      </c>
      <c r="C223" s="141">
        <f t="shared" si="69"/>
        <v>3446.77</v>
      </c>
      <c r="D223" s="168">
        <v>3261</v>
      </c>
      <c r="E223" s="168">
        <v>0</v>
      </c>
      <c r="F223" s="234"/>
      <c r="G223" s="235">
        <v>185.77</v>
      </c>
      <c r="H223" s="162">
        <f t="shared" si="66"/>
        <v>4290.6421169720588</v>
      </c>
      <c r="I223" s="117">
        <v>553.14</v>
      </c>
      <c r="J223" s="117">
        <v>121.6908</v>
      </c>
      <c r="K223" s="117">
        <v>30.418631058307501</v>
      </c>
      <c r="L223" s="117">
        <v>314.66475179999998</v>
      </c>
      <c r="M223" s="117">
        <v>106.89720550537901</v>
      </c>
      <c r="N223" s="117">
        <v>1126.81138836369</v>
      </c>
      <c r="O223" s="117">
        <v>106.69</v>
      </c>
      <c r="P223" s="117">
        <v>23.471800000000002</v>
      </c>
      <c r="Q223" s="117">
        <v>3.6678871344675001</v>
      </c>
      <c r="R223" s="117">
        <v>60.692740299999997</v>
      </c>
      <c r="S223" s="117">
        <v>20.3878956194065</v>
      </c>
      <c r="T223" s="117">
        <v>214.91032305387401</v>
      </c>
      <c r="U223" s="117">
        <v>0</v>
      </c>
      <c r="V223" s="117">
        <v>0</v>
      </c>
      <c r="W223" s="117">
        <v>0</v>
      </c>
      <c r="X223" s="117">
        <v>0</v>
      </c>
      <c r="Y223" s="117">
        <v>0</v>
      </c>
      <c r="Z223" s="117">
        <v>420.23</v>
      </c>
      <c r="AA223" s="117">
        <v>0</v>
      </c>
      <c r="AB223" s="117">
        <v>0</v>
      </c>
      <c r="AC223" s="117">
        <v>0</v>
      </c>
      <c r="AD223" s="117">
        <v>0</v>
      </c>
      <c r="AE223" s="117">
        <v>0</v>
      </c>
      <c r="AF223" s="117">
        <v>0</v>
      </c>
      <c r="AG223" s="117">
        <v>0</v>
      </c>
      <c r="AH223" s="117">
        <v>0</v>
      </c>
      <c r="AI223" s="117">
        <v>0</v>
      </c>
      <c r="AJ223" s="117">
        <v>0</v>
      </c>
      <c r="AK223" s="117">
        <v>0</v>
      </c>
      <c r="AL223" s="117">
        <v>0</v>
      </c>
      <c r="AM223" s="117">
        <v>245.81</v>
      </c>
      <c r="AN223" s="117">
        <v>54.078200000000002</v>
      </c>
      <c r="AO223" s="117">
        <v>52.845049334716798</v>
      </c>
      <c r="AP223" s="117">
        <v>139.83393469999999</v>
      </c>
      <c r="AQ223" s="117">
        <v>51.625966558678698</v>
      </c>
      <c r="AR223" s="117">
        <v>544.19315059339499</v>
      </c>
      <c r="AS223" s="117">
        <v>0</v>
      </c>
      <c r="AT223" s="117">
        <v>0</v>
      </c>
      <c r="AU223" s="117">
        <v>0</v>
      </c>
      <c r="AV223" s="117">
        <v>0</v>
      </c>
      <c r="AW223" s="117">
        <v>0</v>
      </c>
      <c r="AX223" s="117">
        <v>120.81</v>
      </c>
      <c r="AY223" s="117">
        <v>875.97</v>
      </c>
      <c r="AZ223" s="117">
        <v>192.71340000000001</v>
      </c>
      <c r="BA223" s="117">
        <v>82.106716013817106</v>
      </c>
      <c r="BB223" s="117">
        <v>498.3130539</v>
      </c>
      <c r="BC223" s="117">
        <v>172.84250323866701</v>
      </c>
      <c r="BD223" s="117">
        <f t="shared" si="67"/>
        <v>1863.6872549611001</v>
      </c>
      <c r="BE223" s="117">
        <v>0</v>
      </c>
      <c r="BF223" s="117">
        <v>0</v>
      </c>
      <c r="BG223" s="117">
        <v>0</v>
      </c>
      <c r="BH223" s="117">
        <v>0</v>
      </c>
      <c r="BI223" s="117">
        <v>0</v>
      </c>
      <c r="BJ223" s="117">
        <v>0</v>
      </c>
      <c r="BK223" s="117">
        <v>0</v>
      </c>
      <c r="BL223" s="117">
        <v>261.56</v>
      </c>
      <c r="BM223" s="117">
        <v>57.543199999999999</v>
      </c>
      <c r="BN223" s="117">
        <v>7.7440567250000001</v>
      </c>
      <c r="BO223" s="117">
        <v>148.79363720000001</v>
      </c>
      <c r="BP223" s="117">
        <v>49.851922092279203</v>
      </c>
      <c r="BQ223" s="117">
        <v>525.49281601727898</v>
      </c>
      <c r="BR223" s="117">
        <v>901.71179523810224</v>
      </c>
      <c r="BS223" s="117">
        <v>198.376594952381</v>
      </c>
      <c r="BT223" s="117">
        <v>1033.22788059607</v>
      </c>
      <c r="BU223" s="117">
        <v>519.89</v>
      </c>
      <c r="BV223" s="117">
        <v>512.95678895709602</v>
      </c>
      <c r="BW223" s="117">
        <v>331.845550291731</v>
      </c>
      <c r="BX223" s="117">
        <v>3498.0086100353801</v>
      </c>
      <c r="BY223" s="117">
        <v>616.35096909675701</v>
      </c>
      <c r="BZ223" s="117">
        <v>53.72</v>
      </c>
      <c r="CA223" s="117">
        <v>11.8184</v>
      </c>
      <c r="CB223" s="117">
        <v>34.214727920422099</v>
      </c>
      <c r="CC223" s="117">
        <v>0</v>
      </c>
      <c r="CD223" s="117">
        <v>30.5596964</v>
      </c>
      <c r="CE223" s="117">
        <v>13.658087117023401</v>
      </c>
      <c r="CF223" s="117">
        <v>143.97091143744501</v>
      </c>
      <c r="CG223" s="117">
        <v>58.4</v>
      </c>
      <c r="CH223" s="117">
        <v>12.848000000000001</v>
      </c>
      <c r="CI223" s="117">
        <v>81.897917661952505</v>
      </c>
      <c r="CJ223" s="117">
        <v>0</v>
      </c>
      <c r="CK223" s="117">
        <v>33.222008000000002</v>
      </c>
      <c r="CL223" s="117">
        <v>19.5332222886293</v>
      </c>
      <c r="CM223" s="117">
        <v>205.90114795058199</v>
      </c>
      <c r="CN223" s="117">
        <v>74.849999999999994</v>
      </c>
      <c r="CO223" s="117">
        <v>16.466999999999999</v>
      </c>
      <c r="CP223" s="117">
        <v>40.290901819731701</v>
      </c>
      <c r="CQ223" s="117">
        <v>0</v>
      </c>
      <c r="CR223" s="117">
        <v>42.579919500000003</v>
      </c>
      <c r="CS223" s="117">
        <v>18.256625552521101</v>
      </c>
      <c r="CT223" s="117">
        <v>192.444446872253</v>
      </c>
      <c r="CU223" s="117">
        <v>0</v>
      </c>
      <c r="CV223" s="117">
        <v>0</v>
      </c>
      <c r="CW223" s="117">
        <v>0</v>
      </c>
      <c r="CX223" s="117">
        <v>0</v>
      </c>
      <c r="CY223" s="117">
        <v>0</v>
      </c>
      <c r="CZ223" s="117">
        <v>0</v>
      </c>
      <c r="DA223" s="117">
        <v>0</v>
      </c>
      <c r="DB223" s="117">
        <v>0</v>
      </c>
      <c r="DC223" s="117">
        <v>0</v>
      </c>
      <c r="DD223" s="117">
        <v>0</v>
      </c>
      <c r="DE223" s="117">
        <v>0</v>
      </c>
      <c r="DF223" s="117">
        <v>0</v>
      </c>
      <c r="DG223" s="117">
        <v>0</v>
      </c>
      <c r="DH223" s="117">
        <v>0</v>
      </c>
      <c r="DI223" s="117">
        <v>25.28</v>
      </c>
      <c r="DJ223" s="117">
        <v>5.5616000000000003</v>
      </c>
      <c r="DK223" s="117">
        <v>21.788402538772001</v>
      </c>
      <c r="DL223" s="117">
        <v>0</v>
      </c>
      <c r="DM223" s="117">
        <v>14.3810336</v>
      </c>
      <c r="DN223" s="117">
        <v>7.0234266977046902</v>
      </c>
      <c r="DO223" s="117">
        <v>74.034462836476706</v>
      </c>
      <c r="DP223" s="117">
        <v>0</v>
      </c>
      <c r="DQ223" s="117">
        <v>0</v>
      </c>
      <c r="DR223" s="117">
        <v>0</v>
      </c>
      <c r="DS223" s="117">
        <v>0</v>
      </c>
      <c r="DT223" s="117">
        <v>0</v>
      </c>
      <c r="DU223" s="117">
        <v>0</v>
      </c>
      <c r="DV223" s="117">
        <v>0</v>
      </c>
      <c r="DW223" s="117">
        <v>1391.95</v>
      </c>
      <c r="DX223" s="117">
        <v>306.22899999999998</v>
      </c>
      <c r="DY223" s="117">
        <v>118.464354112508</v>
      </c>
      <c r="DZ223" s="117">
        <v>0</v>
      </c>
      <c r="EA223" s="117">
        <v>791.83859649999999</v>
      </c>
      <c r="EB223" s="117">
        <v>273.394993243697</v>
      </c>
      <c r="EC223" s="117">
        <v>2881.8769438562099</v>
      </c>
      <c r="ED223" s="117">
        <v>1111.22</v>
      </c>
      <c r="EE223" s="117">
        <v>244.4684</v>
      </c>
      <c r="EF223" s="117">
        <v>43.257091856441697</v>
      </c>
      <c r="EG223" s="117">
        <v>22.11</v>
      </c>
      <c r="EH223" s="117">
        <v>632.13972139999998</v>
      </c>
      <c r="EI223" s="117">
        <v>215.195390301407</v>
      </c>
      <c r="EJ223" s="117">
        <v>2268.3906035578502</v>
      </c>
      <c r="EK223" s="117">
        <v>527.23</v>
      </c>
      <c r="EL223" s="117">
        <v>115.9906</v>
      </c>
      <c r="EM223" s="117">
        <v>87.576694531225002</v>
      </c>
      <c r="EN223" s="117">
        <v>0</v>
      </c>
      <c r="EO223" s="117">
        <v>299.9253301</v>
      </c>
      <c r="EP223" s="117">
        <v>108.030038287599</v>
      </c>
      <c r="EQ223" s="117">
        <v>1138.7526629188301</v>
      </c>
      <c r="ER223" s="117">
        <v>0</v>
      </c>
      <c r="ES223" s="117">
        <v>0</v>
      </c>
      <c r="ET223" s="117">
        <v>0</v>
      </c>
      <c r="EU223" s="117">
        <v>0</v>
      </c>
      <c r="EV223" s="117">
        <v>0</v>
      </c>
      <c r="EW223" s="117">
        <v>0</v>
      </c>
      <c r="EX223" s="117">
        <v>0</v>
      </c>
      <c r="EY223" s="117">
        <v>411.6</v>
      </c>
      <c r="EZ223" s="117">
        <v>43.139795999999997</v>
      </c>
      <c r="FA223" s="117">
        <v>454.74</v>
      </c>
      <c r="FB223" s="117">
        <v>0</v>
      </c>
      <c r="FC223" s="117">
        <v>0</v>
      </c>
      <c r="FD223" s="117">
        <v>0</v>
      </c>
      <c r="FE223" s="171">
        <v>399.49944895833329</v>
      </c>
      <c r="FF223" s="194">
        <f t="shared" si="68"/>
        <v>16073.7541714127</v>
      </c>
      <c r="FG223" s="195">
        <f t="shared" si="70"/>
        <v>0</v>
      </c>
      <c r="FH223" s="196">
        <f t="shared" si="71"/>
        <v>2268.3906035578502</v>
      </c>
      <c r="FI223" s="202">
        <f t="shared" si="72"/>
        <v>19288.505005695239</v>
      </c>
      <c r="FJ223" s="203">
        <f t="shared" si="73"/>
        <v>0</v>
      </c>
      <c r="FK223" s="204">
        <f t="shared" si="74"/>
        <v>2722.0687242694203</v>
      </c>
      <c r="FL223" s="214">
        <v>0.05</v>
      </c>
      <c r="FM223" s="211">
        <f t="shared" si="75"/>
        <v>964.425250284762</v>
      </c>
      <c r="FN223" s="212">
        <f t="shared" si="76"/>
        <v>0</v>
      </c>
      <c r="FO223" s="213">
        <f t="shared" si="77"/>
        <v>136.10343621347101</v>
      </c>
      <c r="FP223" s="219">
        <f t="shared" si="78"/>
        <v>20252.930255980002</v>
      </c>
      <c r="FQ223" s="220">
        <f t="shared" si="79"/>
        <v>0</v>
      </c>
      <c r="FR223" s="223">
        <f t="shared" si="80"/>
        <v>2858.1721604828913</v>
      </c>
      <c r="FS223" s="228">
        <f t="shared" si="81"/>
        <v>5.9231548048529472</v>
      </c>
      <c r="FT223" s="229"/>
      <c r="FU223" s="244">
        <f t="shared" si="82"/>
        <v>5.0466837344810092</v>
      </c>
      <c r="FV223" s="245">
        <f t="shared" si="83"/>
        <v>20252.930255979998</v>
      </c>
      <c r="FW223" s="252">
        <v>4.6215999999999999</v>
      </c>
      <c r="FX223" s="257"/>
      <c r="FY223" s="261">
        <f t="shared" si="84"/>
        <v>1.2816242870116297</v>
      </c>
      <c r="FZ223" s="253"/>
      <c r="GA223" s="92"/>
      <c r="GB223" s="68" t="s">
        <v>1122</v>
      </c>
      <c r="GC223" s="85" t="s">
        <v>2362</v>
      </c>
      <c r="GD223" s="85" t="str">
        <f t="shared" si="85"/>
        <v>№2/49 від 20.02.2019</v>
      </c>
      <c r="GE223" s="85" t="s">
        <v>2577</v>
      </c>
      <c r="GF223" s="431">
        <v>4</v>
      </c>
      <c r="GG223" s="431">
        <v>2</v>
      </c>
    </row>
    <row r="224" spans="1:189" ht="15" hidden="1" customHeight="1" x14ac:dyDescent="0.25">
      <c r="A224" s="66" t="s">
        <v>299</v>
      </c>
      <c r="B224" s="155">
        <v>5</v>
      </c>
      <c r="C224" s="141">
        <f t="shared" si="69"/>
        <v>2189.9</v>
      </c>
      <c r="D224" s="168">
        <v>2189.9</v>
      </c>
      <c r="E224" s="168">
        <v>0</v>
      </c>
      <c r="F224" s="234"/>
      <c r="G224" s="235">
        <v>0</v>
      </c>
      <c r="H224" s="162">
        <f t="shared" si="66"/>
        <v>2979.5790446508936</v>
      </c>
      <c r="I224" s="117">
        <v>352.64</v>
      </c>
      <c r="J224" s="117">
        <v>77.580799999999996</v>
      </c>
      <c r="K224" s="117">
        <v>20.9081975087975</v>
      </c>
      <c r="L224" s="117">
        <v>200.6063168</v>
      </c>
      <c r="M224" s="117">
        <v>68.308378292705001</v>
      </c>
      <c r="N224" s="117">
        <v>720.04369260150202</v>
      </c>
      <c r="O224" s="117">
        <v>92.04</v>
      </c>
      <c r="P224" s="117">
        <v>20.248799999999999</v>
      </c>
      <c r="Q224" s="117">
        <v>3.1657793453475001</v>
      </c>
      <c r="R224" s="117">
        <v>52.358794799999998</v>
      </c>
      <c r="S224" s="117">
        <v>17.588519744173801</v>
      </c>
      <c r="T224" s="117">
        <v>185.40189388952101</v>
      </c>
      <c r="U224" s="117">
        <v>0</v>
      </c>
      <c r="V224" s="117">
        <v>0</v>
      </c>
      <c r="W224" s="117">
        <v>0</v>
      </c>
      <c r="X224" s="117">
        <v>0</v>
      </c>
      <c r="Y224" s="117">
        <v>0</v>
      </c>
      <c r="Z224" s="117">
        <v>309.07</v>
      </c>
      <c r="AA224" s="117">
        <v>0</v>
      </c>
      <c r="AB224" s="117">
        <v>0</v>
      </c>
      <c r="AC224" s="117">
        <v>0</v>
      </c>
      <c r="AD224" s="117">
        <v>0</v>
      </c>
      <c r="AE224" s="117">
        <v>0</v>
      </c>
      <c r="AF224" s="117">
        <v>60.65</v>
      </c>
      <c r="AG224" s="117">
        <v>19.850000000000001</v>
      </c>
      <c r="AH224" s="117">
        <v>4.367</v>
      </c>
      <c r="AI224" s="117">
        <v>0.68038978229250002</v>
      </c>
      <c r="AJ224" s="117">
        <v>11.2920695</v>
      </c>
      <c r="AK224" s="117">
        <v>3.7930172273770801</v>
      </c>
      <c r="AL224" s="117">
        <v>39.982476509669603</v>
      </c>
      <c r="AM224" s="117">
        <v>187.54</v>
      </c>
      <c r="AN224" s="117">
        <v>41.258800000000001</v>
      </c>
      <c r="AO224" s="117">
        <v>64.774333508352498</v>
      </c>
      <c r="AP224" s="117">
        <v>106.6858798</v>
      </c>
      <c r="AQ224" s="117">
        <v>41.951147184848402</v>
      </c>
      <c r="AR224" s="117">
        <v>442.21016049320099</v>
      </c>
      <c r="AS224" s="117">
        <v>0</v>
      </c>
      <c r="AT224" s="117">
        <v>0</v>
      </c>
      <c r="AU224" s="117">
        <v>0</v>
      </c>
      <c r="AV224" s="117">
        <v>0</v>
      </c>
      <c r="AW224" s="117">
        <v>0</v>
      </c>
      <c r="AX224" s="117">
        <v>38.130000000000003</v>
      </c>
      <c r="AY224" s="117">
        <v>556.54</v>
      </c>
      <c r="AZ224" s="117">
        <v>122.4388</v>
      </c>
      <c r="BA224" s="117">
        <v>54.646832689058101</v>
      </c>
      <c r="BB224" s="117">
        <v>316.5989098</v>
      </c>
      <c r="BC224" s="117">
        <v>110.07403429827799</v>
      </c>
      <c r="BD224" s="117">
        <f t="shared" si="67"/>
        <v>1184.0908211570002</v>
      </c>
      <c r="BE224" s="117">
        <v>0</v>
      </c>
      <c r="BF224" s="117">
        <v>0</v>
      </c>
      <c r="BG224" s="117">
        <v>0</v>
      </c>
      <c r="BH224" s="117">
        <v>0</v>
      </c>
      <c r="BI224" s="117">
        <v>0</v>
      </c>
      <c r="BJ224" s="117">
        <v>0</v>
      </c>
      <c r="BK224" s="117">
        <v>0</v>
      </c>
      <c r="BL224" s="117">
        <v>72.510000000000005</v>
      </c>
      <c r="BM224" s="117">
        <v>15.952199999999999</v>
      </c>
      <c r="BN224" s="117">
        <v>2.1248477991666701</v>
      </c>
      <c r="BO224" s="117">
        <v>41.248763699999998</v>
      </c>
      <c r="BP224" s="117">
        <v>13.817711403227699</v>
      </c>
      <c r="BQ224" s="117">
        <v>145.653522902395</v>
      </c>
      <c r="BR224" s="117">
        <v>573.78535714286124</v>
      </c>
      <c r="BS224" s="117">
        <v>126.23277857142899</v>
      </c>
      <c r="BT224" s="117">
        <v>705.45489014397594</v>
      </c>
      <c r="BU224" s="117">
        <v>330.32</v>
      </c>
      <c r="BV224" s="117">
        <v>326.40927611785702</v>
      </c>
      <c r="BW224" s="117">
        <v>216.13942327011699</v>
      </c>
      <c r="BX224" s="117">
        <v>2278.34172524624</v>
      </c>
      <c r="BY224" s="117">
        <v>569.03562625780899</v>
      </c>
      <c r="BZ224" s="117">
        <v>40.22</v>
      </c>
      <c r="CA224" s="117">
        <v>8.8483999999999998</v>
      </c>
      <c r="CB224" s="117">
        <v>28.897599647782499</v>
      </c>
      <c r="CC224" s="117">
        <v>0</v>
      </c>
      <c r="CD224" s="117">
        <v>22.879951399999999</v>
      </c>
      <c r="CE224" s="117">
        <v>10.569664129317999</v>
      </c>
      <c r="CF224" s="117">
        <v>111.41561517709999</v>
      </c>
      <c r="CG224" s="117">
        <v>48.36</v>
      </c>
      <c r="CH224" s="117">
        <v>10.639200000000001</v>
      </c>
      <c r="CI224" s="117">
        <v>62.521915787206702</v>
      </c>
      <c r="CJ224" s="117">
        <v>0</v>
      </c>
      <c r="CK224" s="117">
        <v>27.5105532</v>
      </c>
      <c r="CL224" s="117">
        <v>15.6200092265492</v>
      </c>
      <c r="CM224" s="117">
        <v>164.65167821375601</v>
      </c>
      <c r="CN224" s="117">
        <v>34.14</v>
      </c>
      <c r="CO224" s="117">
        <v>7.5107999999999997</v>
      </c>
      <c r="CP224" s="117">
        <v>19.468263541320798</v>
      </c>
      <c r="CQ224" s="117">
        <v>0</v>
      </c>
      <c r="CR224" s="117">
        <v>19.421221800000001</v>
      </c>
      <c r="CS224" s="117">
        <v>8.4414273066238295</v>
      </c>
      <c r="CT224" s="117">
        <v>88.981712647944605</v>
      </c>
      <c r="CU224" s="117">
        <v>16.38</v>
      </c>
      <c r="CV224" s="117">
        <v>3.6036000000000001</v>
      </c>
      <c r="CW224" s="117">
        <v>15.9904506993408</v>
      </c>
      <c r="CX224" s="117">
        <v>0</v>
      </c>
      <c r="CY224" s="117">
        <v>9.3180905999999997</v>
      </c>
      <c r="CZ224" s="117">
        <v>4.7470693295839101</v>
      </c>
      <c r="DA224" s="117">
        <v>50.0392106289247</v>
      </c>
      <c r="DB224" s="117">
        <v>12.45</v>
      </c>
      <c r="DC224" s="117">
        <v>2.7389999999999999</v>
      </c>
      <c r="DD224" s="117">
        <v>15.841280721285001</v>
      </c>
      <c r="DE224" s="117">
        <v>0</v>
      </c>
      <c r="DF224" s="117">
        <v>7.0824315000000002</v>
      </c>
      <c r="DG224" s="117">
        <v>3.9945933679128802</v>
      </c>
      <c r="DH224" s="117">
        <v>42.1073055891979</v>
      </c>
      <c r="DI224" s="117">
        <v>19.79</v>
      </c>
      <c r="DJ224" s="117">
        <v>4.3537999999999997</v>
      </c>
      <c r="DK224" s="117">
        <v>16.979611035285799</v>
      </c>
      <c r="DL224" s="117">
        <v>0</v>
      </c>
      <c r="DM224" s="117">
        <v>11.2579373</v>
      </c>
      <c r="DN224" s="117">
        <v>5.4900891190212997</v>
      </c>
      <c r="DO224" s="117">
        <v>57.871437454307099</v>
      </c>
      <c r="DP224" s="117">
        <v>23.5</v>
      </c>
      <c r="DQ224" s="117">
        <v>5.17</v>
      </c>
      <c r="DR224" s="117">
        <v>6.8103765589816803</v>
      </c>
      <c r="DS224" s="117">
        <v>0</v>
      </c>
      <c r="DT224" s="117">
        <v>13.368444999999999</v>
      </c>
      <c r="DU224" s="117">
        <v>5.1198449875968697</v>
      </c>
      <c r="DV224" s="117">
        <v>53.968666546578604</v>
      </c>
      <c r="DW224" s="117">
        <v>1325</v>
      </c>
      <c r="DX224" s="117">
        <v>291.5</v>
      </c>
      <c r="DY224" s="117">
        <v>147.053604757317</v>
      </c>
      <c r="DZ224" s="117">
        <v>0</v>
      </c>
      <c r="EA224" s="117">
        <v>753.75274999999999</v>
      </c>
      <c r="EB224" s="117">
        <v>263.83887904211502</v>
      </c>
      <c r="EC224" s="117">
        <v>2781.1452337994401</v>
      </c>
      <c r="ED224" s="117">
        <v>677.53</v>
      </c>
      <c r="EE224" s="117">
        <v>149.0566</v>
      </c>
      <c r="EF224" s="117">
        <v>24.498247061499999</v>
      </c>
      <c r="EG224" s="117">
        <v>17.05</v>
      </c>
      <c r="EH224" s="117">
        <v>385.42649110000002</v>
      </c>
      <c r="EI224" s="117">
        <v>131.38576385270699</v>
      </c>
      <c r="EJ224" s="117">
        <v>1384.94710201421</v>
      </c>
      <c r="EK224" s="117">
        <v>237.76</v>
      </c>
      <c r="EL224" s="117">
        <v>52.307200000000002</v>
      </c>
      <c r="EM224" s="117">
        <v>48.086771395924998</v>
      </c>
      <c r="EN224" s="117">
        <v>0</v>
      </c>
      <c r="EO224" s="117">
        <v>135.2545312</v>
      </c>
      <c r="EP224" s="117">
        <v>49.6179451570789</v>
      </c>
      <c r="EQ224" s="117">
        <v>523.02644775300405</v>
      </c>
      <c r="ER224" s="117">
        <v>206.4</v>
      </c>
      <c r="ES224" s="117">
        <v>50.259</v>
      </c>
      <c r="ET224" s="117">
        <v>5.2676457900000004</v>
      </c>
      <c r="EU224" s="117">
        <v>55.526645790000003</v>
      </c>
      <c r="EV224" s="117">
        <v>5.4283200000000003</v>
      </c>
      <c r="EW224" s="117">
        <v>0.56894221919999999</v>
      </c>
      <c r="EX224" s="117">
        <v>5.9972622191999996</v>
      </c>
      <c r="EY224" s="117">
        <v>310.8</v>
      </c>
      <c r="EZ224" s="117">
        <v>32.574947999999999</v>
      </c>
      <c r="FA224" s="117">
        <v>343.37</v>
      </c>
      <c r="FB224" s="117">
        <v>0</v>
      </c>
      <c r="FC224" s="117">
        <v>0</v>
      </c>
      <c r="FD224" s="117">
        <v>0</v>
      </c>
      <c r="FE224" s="171">
        <v>500.99599999999992</v>
      </c>
      <c r="FF224" s="194">
        <f t="shared" si="68"/>
        <v>11567.618610633192</v>
      </c>
      <c r="FG224" s="195">
        <f t="shared" si="70"/>
        <v>0</v>
      </c>
      <c r="FH224" s="196">
        <f t="shared" si="71"/>
        <v>1384.94710201421</v>
      </c>
      <c r="FI224" s="202">
        <f t="shared" si="72"/>
        <v>13881.14233275983</v>
      </c>
      <c r="FJ224" s="203">
        <f t="shared" si="73"/>
        <v>0</v>
      </c>
      <c r="FK224" s="204">
        <f t="shared" si="74"/>
        <v>1661.9365224170519</v>
      </c>
      <c r="FL224" s="214">
        <v>0.05</v>
      </c>
      <c r="FM224" s="211">
        <f t="shared" si="75"/>
        <v>694.0571166379915</v>
      </c>
      <c r="FN224" s="212">
        <f t="shared" si="76"/>
        <v>0</v>
      </c>
      <c r="FO224" s="213">
        <f t="shared" si="77"/>
        <v>83.096826120852597</v>
      </c>
      <c r="FP224" s="219">
        <f t="shared" si="78"/>
        <v>14575.199449397822</v>
      </c>
      <c r="FQ224" s="220">
        <f t="shared" si="79"/>
        <v>0</v>
      </c>
      <c r="FR224" s="223">
        <f t="shared" si="80"/>
        <v>1745.0333485379047</v>
      </c>
      <c r="FS224" s="228">
        <f t="shared" si="81"/>
        <v>6.6556461251188725</v>
      </c>
      <c r="FT224" s="229"/>
      <c r="FU224" s="244">
        <f t="shared" si="82"/>
        <v>5.8587908584227204</v>
      </c>
      <c r="FV224" s="245">
        <f t="shared" si="83"/>
        <v>14575.19944939782</v>
      </c>
      <c r="FW224" s="252">
        <v>5.0772000000000004</v>
      </c>
      <c r="FX224" s="257"/>
      <c r="FY224" s="261">
        <f t="shared" si="84"/>
        <v>1.3108890973605278</v>
      </c>
      <c r="FZ224" s="253"/>
      <c r="GA224" s="92"/>
      <c r="GB224" s="68" t="s">
        <v>1125</v>
      </c>
      <c r="GC224" s="85" t="s">
        <v>2362</v>
      </c>
      <c r="GD224" s="85" t="str">
        <f t="shared" si="85"/>
        <v>№2/52 від 20.02.2019</v>
      </c>
      <c r="GE224" s="85" t="s">
        <v>2578</v>
      </c>
      <c r="GF224" s="431">
        <v>3</v>
      </c>
      <c r="GG224" s="431">
        <v>1</v>
      </c>
    </row>
    <row r="225" spans="1:189" ht="15" hidden="1" customHeight="1" x14ac:dyDescent="0.25">
      <c r="A225" s="66" t="s">
        <v>300</v>
      </c>
      <c r="B225" s="155">
        <v>5</v>
      </c>
      <c r="C225" s="141">
        <f t="shared" si="69"/>
        <v>2743.1</v>
      </c>
      <c r="D225" s="168">
        <v>2743.1</v>
      </c>
      <c r="E225" s="168">
        <v>0</v>
      </c>
      <c r="F225" s="234"/>
      <c r="G225" s="235">
        <v>0</v>
      </c>
      <c r="H225" s="162">
        <f t="shared" si="66"/>
        <v>3889.6501225751831</v>
      </c>
      <c r="I225" s="117">
        <v>504.21</v>
      </c>
      <c r="J225" s="117">
        <v>110.92619999999999</v>
      </c>
      <c r="K225" s="117">
        <v>27.893061269642502</v>
      </c>
      <c r="L225" s="117">
        <v>286.8299427</v>
      </c>
      <c r="M225" s="117">
        <v>97.458543168058199</v>
      </c>
      <c r="N225" s="117">
        <v>1027.3177471377001</v>
      </c>
      <c r="O225" s="117">
        <v>104.88</v>
      </c>
      <c r="P225" s="117">
        <v>23.073599999999999</v>
      </c>
      <c r="Q225" s="117">
        <v>3.6056369135324999</v>
      </c>
      <c r="R225" s="117">
        <v>59.663085600000002</v>
      </c>
      <c r="S225" s="117">
        <v>20.042011622643301</v>
      </c>
      <c r="T225" s="117">
        <v>211.26433413617599</v>
      </c>
      <c r="U225" s="117">
        <v>0</v>
      </c>
      <c r="V225" s="117">
        <v>0</v>
      </c>
      <c r="W225" s="117">
        <v>0</v>
      </c>
      <c r="X225" s="117">
        <v>0</v>
      </c>
      <c r="Y225" s="117">
        <v>0</v>
      </c>
      <c r="Z225" s="117">
        <v>384.51</v>
      </c>
      <c r="AA225" s="117">
        <v>0</v>
      </c>
      <c r="AB225" s="117">
        <v>0</v>
      </c>
      <c r="AC225" s="117">
        <v>0</v>
      </c>
      <c r="AD225" s="117">
        <v>0</v>
      </c>
      <c r="AE225" s="117">
        <v>0</v>
      </c>
      <c r="AF225" s="117">
        <v>83.31</v>
      </c>
      <c r="AG225" s="117">
        <v>26.46</v>
      </c>
      <c r="AH225" s="117">
        <v>5.8212000000000002</v>
      </c>
      <c r="AI225" s="117">
        <v>0.90717415608749996</v>
      </c>
      <c r="AJ225" s="117">
        <v>15.052300199999999</v>
      </c>
      <c r="AK225" s="117">
        <v>5.0561050792615303</v>
      </c>
      <c r="AL225" s="117">
        <v>53.296779435349002</v>
      </c>
      <c r="AM225" s="117">
        <v>248.88</v>
      </c>
      <c r="AN225" s="117">
        <v>54.753599999999999</v>
      </c>
      <c r="AO225" s="117">
        <v>71.646125124158999</v>
      </c>
      <c r="AP225" s="117">
        <v>141.58036559999999</v>
      </c>
      <c r="AQ225" s="117">
        <v>54.172106108799099</v>
      </c>
      <c r="AR225" s="117">
        <v>571.03219683295799</v>
      </c>
      <c r="AS225" s="117">
        <v>0</v>
      </c>
      <c r="AT225" s="117">
        <v>0</v>
      </c>
      <c r="AU225" s="117">
        <v>0</v>
      </c>
      <c r="AV225" s="117">
        <v>0</v>
      </c>
      <c r="AW225" s="117">
        <v>0</v>
      </c>
      <c r="AX225" s="117">
        <v>75.709999999999994</v>
      </c>
      <c r="AY225" s="117">
        <v>697.14</v>
      </c>
      <c r="AZ225" s="117">
        <v>153.3708</v>
      </c>
      <c r="BA225" s="117">
        <v>68.451402689326002</v>
      </c>
      <c r="BB225" s="117">
        <v>396.58203179999998</v>
      </c>
      <c r="BC225" s="117">
        <v>137.88219121682701</v>
      </c>
      <c r="BD225" s="117">
        <f t="shared" si="67"/>
        <v>1483.2090650330001</v>
      </c>
      <c r="BE225" s="117">
        <v>0</v>
      </c>
      <c r="BF225" s="117">
        <v>0</v>
      </c>
      <c r="BG225" s="117">
        <v>0</v>
      </c>
      <c r="BH225" s="117">
        <v>0</v>
      </c>
      <c r="BI225" s="117">
        <v>0</v>
      </c>
      <c r="BJ225" s="117">
        <v>0</v>
      </c>
      <c r="BK225" s="117">
        <v>0</v>
      </c>
      <c r="BL225" s="117">
        <v>145.02000000000001</v>
      </c>
      <c r="BM225" s="117">
        <v>31.904399999999999</v>
      </c>
      <c r="BN225" s="117">
        <v>4.2499189491666698</v>
      </c>
      <c r="BO225" s="117">
        <v>82.497527399999996</v>
      </c>
      <c r="BP225" s="117">
        <v>27.635446215856199</v>
      </c>
      <c r="BQ225" s="117">
        <v>291.30729256502298</v>
      </c>
      <c r="BR225" s="117">
        <v>1041.8845261904764</v>
      </c>
      <c r="BS225" s="117">
        <v>229.214595761905</v>
      </c>
      <c r="BT225" s="117">
        <v>1083.4498550886899</v>
      </c>
      <c r="BU225" s="117">
        <v>413.78</v>
      </c>
      <c r="BV225" s="117">
        <v>592.69685041397599</v>
      </c>
      <c r="BW225" s="117">
        <v>352.26911697556301</v>
      </c>
      <c r="BX225" s="117">
        <v>3713.29494443061</v>
      </c>
      <c r="BY225" s="117">
        <v>662.345576745377</v>
      </c>
      <c r="BZ225" s="117">
        <v>51.04</v>
      </c>
      <c r="CA225" s="117">
        <v>11.2288</v>
      </c>
      <c r="CB225" s="117">
        <v>32.716090390163302</v>
      </c>
      <c r="CC225" s="117">
        <v>0</v>
      </c>
      <c r="CD225" s="117">
        <v>29.035124799999998</v>
      </c>
      <c r="CE225" s="117">
        <v>12.998537792081001</v>
      </c>
      <c r="CF225" s="117">
        <v>137.01855298224399</v>
      </c>
      <c r="CG225" s="117">
        <v>57.4</v>
      </c>
      <c r="CH225" s="117">
        <v>12.628</v>
      </c>
      <c r="CI225" s="117">
        <v>80.508012562297495</v>
      </c>
      <c r="CJ225" s="117">
        <v>0</v>
      </c>
      <c r="CK225" s="117">
        <v>32.653137999999998</v>
      </c>
      <c r="CL225" s="117">
        <v>19.2000548704343</v>
      </c>
      <c r="CM225" s="117">
        <v>202.38920543273201</v>
      </c>
      <c r="CN225" s="117">
        <v>39.28</v>
      </c>
      <c r="CO225" s="117">
        <v>8.6416000000000004</v>
      </c>
      <c r="CP225" s="117">
        <v>23.6922701236325</v>
      </c>
      <c r="CQ225" s="117">
        <v>0</v>
      </c>
      <c r="CR225" s="117">
        <v>22.345213600000001</v>
      </c>
      <c r="CS225" s="117">
        <v>9.8478515650739205</v>
      </c>
      <c r="CT225" s="117">
        <v>103.806935288706</v>
      </c>
      <c r="CU225" s="117">
        <v>20.59</v>
      </c>
      <c r="CV225" s="117">
        <v>4.5297999999999998</v>
      </c>
      <c r="CW225" s="117">
        <v>19.584986637173301</v>
      </c>
      <c r="CX225" s="117">
        <v>0</v>
      </c>
      <c r="CY225" s="117">
        <v>11.713033299999999</v>
      </c>
      <c r="CZ225" s="117">
        <v>5.9131517076151301</v>
      </c>
      <c r="DA225" s="117">
        <v>62.330971644788399</v>
      </c>
      <c r="DB225" s="117">
        <v>16.600000000000001</v>
      </c>
      <c r="DC225" s="117">
        <v>3.6520000000000001</v>
      </c>
      <c r="DD225" s="117">
        <v>21.121707628380001</v>
      </c>
      <c r="DE225" s="117">
        <v>0</v>
      </c>
      <c r="DF225" s="117">
        <v>9.4432419999999997</v>
      </c>
      <c r="DG225" s="117">
        <v>5.3261244905505096</v>
      </c>
      <c r="DH225" s="117">
        <v>56.1430741189305</v>
      </c>
      <c r="DI225" s="117">
        <v>28.21</v>
      </c>
      <c r="DJ225" s="117">
        <v>6.2061999999999999</v>
      </c>
      <c r="DK225" s="117">
        <v>24.200766404649698</v>
      </c>
      <c r="DL225" s="117">
        <v>0</v>
      </c>
      <c r="DM225" s="117">
        <v>16.047822700000001</v>
      </c>
      <c r="DN225" s="117">
        <v>7.8256165460583302</v>
      </c>
      <c r="DO225" s="117">
        <v>82.490405650707999</v>
      </c>
      <c r="DP225" s="117">
        <v>7.91</v>
      </c>
      <c r="DQ225" s="117">
        <v>1.7402</v>
      </c>
      <c r="DR225" s="117">
        <v>2.29307522695398</v>
      </c>
      <c r="DS225" s="117">
        <v>0</v>
      </c>
      <c r="DT225" s="117">
        <v>4.4997616999999996</v>
      </c>
      <c r="DU225" s="117">
        <v>1.72339470031405</v>
      </c>
      <c r="DV225" s="117">
        <v>18.166431627268</v>
      </c>
      <c r="DW225" s="117">
        <v>613.39</v>
      </c>
      <c r="DX225" s="117">
        <v>134.94579999999999</v>
      </c>
      <c r="DY225" s="117">
        <v>52.8565543285833</v>
      </c>
      <c r="DZ225" s="117">
        <v>0</v>
      </c>
      <c r="EA225" s="117">
        <v>348.9391693</v>
      </c>
      <c r="EB225" s="117">
        <v>120.545284991511</v>
      </c>
      <c r="EC225" s="117">
        <v>1270.67680862009</v>
      </c>
      <c r="ED225" s="117">
        <v>660.62</v>
      </c>
      <c r="EE225" s="117">
        <v>145.3364</v>
      </c>
      <c r="EF225" s="117">
        <v>27.070168244074999</v>
      </c>
      <c r="EG225" s="117">
        <v>17.675000000000001</v>
      </c>
      <c r="EH225" s="117">
        <v>375.80689940000002</v>
      </c>
      <c r="EI225" s="117">
        <v>128.55035249377499</v>
      </c>
      <c r="EJ225" s="117">
        <v>1355.05882013785</v>
      </c>
      <c r="EK225" s="117">
        <v>277.27999999999997</v>
      </c>
      <c r="EL225" s="117">
        <v>61.001600000000003</v>
      </c>
      <c r="EM225" s="117">
        <v>52.746454202925001</v>
      </c>
      <c r="EN225" s="117">
        <v>0</v>
      </c>
      <c r="EO225" s="117">
        <v>157.7362736</v>
      </c>
      <c r="EP225" s="117">
        <v>57.515989197024602</v>
      </c>
      <c r="EQ225" s="117">
        <v>606.28031699994995</v>
      </c>
      <c r="ER225" s="117">
        <v>496.5</v>
      </c>
      <c r="ES225" s="117">
        <v>109.23</v>
      </c>
      <c r="ET225" s="117">
        <v>11.448396300000001</v>
      </c>
      <c r="EU225" s="117">
        <v>120.6783963</v>
      </c>
      <c r="EV225" s="117">
        <v>13.05795</v>
      </c>
      <c r="EW225" s="117">
        <v>1.3686037394999999</v>
      </c>
      <c r="EX225" s="117">
        <v>14.426553739499999</v>
      </c>
      <c r="EY225" s="117">
        <v>476</v>
      </c>
      <c r="EZ225" s="117">
        <v>49.889560000000003</v>
      </c>
      <c r="FA225" s="117">
        <v>525.89</v>
      </c>
      <c r="FB225" s="117">
        <v>0</v>
      </c>
      <c r="FC225" s="117">
        <v>0</v>
      </c>
      <c r="FD225" s="117">
        <v>0</v>
      </c>
      <c r="FE225" s="171">
        <v>520.57400000000007</v>
      </c>
      <c r="FF225" s="194">
        <f t="shared" si="68"/>
        <v>12970.182832113584</v>
      </c>
      <c r="FG225" s="195">
        <f t="shared" si="70"/>
        <v>0</v>
      </c>
      <c r="FH225" s="196">
        <f t="shared" si="71"/>
        <v>1355.05882013785</v>
      </c>
      <c r="FI225" s="202">
        <f t="shared" si="72"/>
        <v>15564.219398536299</v>
      </c>
      <c r="FJ225" s="203">
        <f t="shared" si="73"/>
        <v>0</v>
      </c>
      <c r="FK225" s="204">
        <f t="shared" si="74"/>
        <v>1626.0705841654201</v>
      </c>
      <c r="FL225" s="214">
        <v>0.05</v>
      </c>
      <c r="FM225" s="211">
        <f t="shared" si="75"/>
        <v>778.21096992681498</v>
      </c>
      <c r="FN225" s="212">
        <f t="shared" si="76"/>
        <v>0</v>
      </c>
      <c r="FO225" s="213">
        <f t="shared" si="77"/>
        <v>81.303529208271016</v>
      </c>
      <c r="FP225" s="219">
        <f t="shared" si="78"/>
        <v>16342.430368463114</v>
      </c>
      <c r="FQ225" s="220">
        <f t="shared" si="79"/>
        <v>0</v>
      </c>
      <c r="FR225" s="223">
        <f t="shared" si="80"/>
        <v>1707.3741133736912</v>
      </c>
      <c r="FS225" s="228">
        <f t="shared" si="81"/>
        <v>5.9576502382206682</v>
      </c>
      <c r="FT225" s="229"/>
      <c r="FU225" s="244">
        <f t="shared" si="82"/>
        <v>5.3352252032698129</v>
      </c>
      <c r="FV225" s="245">
        <f t="shared" si="83"/>
        <v>16342.430368463114</v>
      </c>
      <c r="FW225" s="252">
        <v>4.8300999999999998</v>
      </c>
      <c r="FX225" s="257"/>
      <c r="FY225" s="261">
        <f t="shared" si="84"/>
        <v>1.2334424211135728</v>
      </c>
      <c r="FZ225" s="253"/>
      <c r="GA225" s="92"/>
      <c r="GB225" s="68" t="s">
        <v>1127</v>
      </c>
      <c r="GC225" s="85" t="s">
        <v>2362</v>
      </c>
      <c r="GD225" s="85" t="str">
        <f t="shared" si="85"/>
        <v>№2/54 від 20.02.2019</v>
      </c>
      <c r="GE225" s="85" t="s">
        <v>2579</v>
      </c>
      <c r="GF225" s="431">
        <v>4</v>
      </c>
      <c r="GG225" s="431">
        <v>1</v>
      </c>
    </row>
    <row r="226" spans="1:189" ht="15" hidden="1" customHeight="1" x14ac:dyDescent="0.25">
      <c r="A226" s="66" t="s">
        <v>301</v>
      </c>
      <c r="B226" s="155">
        <v>5</v>
      </c>
      <c r="C226" s="141">
        <f t="shared" si="69"/>
        <v>2889.06</v>
      </c>
      <c r="D226" s="168">
        <v>2796.95</v>
      </c>
      <c r="E226" s="168">
        <v>0</v>
      </c>
      <c r="F226" s="234"/>
      <c r="G226" s="235">
        <v>92.11</v>
      </c>
      <c r="H226" s="162">
        <f t="shared" si="66"/>
        <v>3166.2962125010372</v>
      </c>
      <c r="I226" s="117">
        <v>303.10000000000002</v>
      </c>
      <c r="J226" s="117">
        <v>66.682000000000002</v>
      </c>
      <c r="K226" s="117">
        <v>19.26511026072</v>
      </c>
      <c r="L226" s="117">
        <v>172.424497</v>
      </c>
      <c r="M226" s="117">
        <v>58.847839156996102</v>
      </c>
      <c r="N226" s="117">
        <v>620.31944641771599</v>
      </c>
      <c r="O226" s="117">
        <v>64.64</v>
      </c>
      <c r="P226" s="117">
        <v>14.220800000000001</v>
      </c>
      <c r="Q226" s="117">
        <v>2.2221275862974998</v>
      </c>
      <c r="R226" s="117">
        <v>36.771756799999999</v>
      </c>
      <c r="S226" s="117">
        <v>12.3523494705279</v>
      </c>
      <c r="T226" s="117">
        <v>130.20703385682501</v>
      </c>
      <c r="U226" s="117">
        <v>0</v>
      </c>
      <c r="V226" s="117">
        <v>0</v>
      </c>
      <c r="W226" s="117">
        <v>0</v>
      </c>
      <c r="X226" s="117">
        <v>0</v>
      </c>
      <c r="Y226" s="117">
        <v>0</v>
      </c>
      <c r="Z226" s="117">
        <v>400.54</v>
      </c>
      <c r="AA226" s="117">
        <v>0</v>
      </c>
      <c r="AB226" s="117">
        <v>0</v>
      </c>
      <c r="AC226" s="117">
        <v>0</v>
      </c>
      <c r="AD226" s="117">
        <v>0</v>
      </c>
      <c r="AE226" s="117">
        <v>0</v>
      </c>
      <c r="AF226" s="117">
        <v>0</v>
      </c>
      <c r="AG226" s="117">
        <v>0</v>
      </c>
      <c r="AH226" s="117">
        <v>0</v>
      </c>
      <c r="AI226" s="117">
        <v>0</v>
      </c>
      <c r="AJ226" s="117">
        <v>0</v>
      </c>
      <c r="AK226" s="117">
        <v>0</v>
      </c>
      <c r="AL226" s="117">
        <v>0</v>
      </c>
      <c r="AM226" s="117">
        <v>182.43</v>
      </c>
      <c r="AN226" s="117">
        <v>40.134599999999999</v>
      </c>
      <c r="AO226" s="117">
        <v>39.067061870796799</v>
      </c>
      <c r="AP226" s="117">
        <v>103.77895410000001</v>
      </c>
      <c r="AQ226" s="117">
        <v>38.298686659899197</v>
      </c>
      <c r="AR226" s="117">
        <v>403.70930263069602</v>
      </c>
      <c r="AS226" s="117">
        <v>0</v>
      </c>
      <c r="AT226" s="117">
        <v>0</v>
      </c>
      <c r="AU226" s="117">
        <v>0</v>
      </c>
      <c r="AV226" s="117">
        <v>0</v>
      </c>
      <c r="AW226" s="117">
        <v>0</v>
      </c>
      <c r="AX226" s="117">
        <v>49.39</v>
      </c>
      <c r="AY226" s="117">
        <v>734.23</v>
      </c>
      <c r="AZ226" s="117">
        <v>161.53059999999999</v>
      </c>
      <c r="BA226" s="117">
        <v>70.157935381062799</v>
      </c>
      <c r="BB226" s="117">
        <v>417.68142010000003</v>
      </c>
      <c r="BC226" s="117">
        <v>145.01511133397</v>
      </c>
      <c r="BD226" s="117">
        <f t="shared" si="67"/>
        <v>1562.1304295958</v>
      </c>
      <c r="BE226" s="117">
        <v>0</v>
      </c>
      <c r="BF226" s="117">
        <v>0</v>
      </c>
      <c r="BG226" s="117">
        <v>0</v>
      </c>
      <c r="BH226" s="117">
        <v>0</v>
      </c>
      <c r="BI226" s="117">
        <v>0</v>
      </c>
      <c r="BJ226" s="117">
        <v>0</v>
      </c>
      <c r="BK226" s="117">
        <v>0</v>
      </c>
      <c r="BL226" s="117">
        <v>82.92</v>
      </c>
      <c r="BM226" s="117">
        <v>18.2424</v>
      </c>
      <c r="BN226" s="117">
        <v>2.3974813258333301</v>
      </c>
      <c r="BO226" s="117">
        <v>47.170700400000001</v>
      </c>
      <c r="BP226" s="117">
        <v>15.7980722706846</v>
      </c>
      <c r="BQ226" s="117">
        <v>166.52865399651799</v>
      </c>
      <c r="BR226" s="117">
        <v>522.55554190475686</v>
      </c>
      <c r="BS226" s="117">
        <v>114.962219219048</v>
      </c>
      <c r="BT226" s="117">
        <v>446.54140661023803</v>
      </c>
      <c r="BU226" s="117">
        <v>436.02</v>
      </c>
      <c r="BV226" s="117">
        <v>297.26617112336203</v>
      </c>
      <c r="BW226" s="117">
        <v>190.47596496564501</v>
      </c>
      <c r="BX226" s="117">
        <v>2007.8213038230499</v>
      </c>
      <c r="BY226" s="117">
        <v>427.71478322314499</v>
      </c>
      <c r="BZ226" s="117">
        <v>34.29</v>
      </c>
      <c r="CA226" s="117">
        <v>7.5438000000000001</v>
      </c>
      <c r="CB226" s="117">
        <v>21.873134161254299</v>
      </c>
      <c r="CC226" s="117">
        <v>0</v>
      </c>
      <c r="CD226" s="117">
        <v>19.506552299999999</v>
      </c>
      <c r="CE226" s="117">
        <v>8.7216055160040593</v>
      </c>
      <c r="CF226" s="117">
        <v>91.935091977258395</v>
      </c>
      <c r="CG226" s="117">
        <v>35.380000000000003</v>
      </c>
      <c r="CH226" s="117">
        <v>7.7835999999999999</v>
      </c>
      <c r="CI226" s="117">
        <v>49.616039870212497</v>
      </c>
      <c r="CJ226" s="117">
        <v>0</v>
      </c>
      <c r="CK226" s="117">
        <v>20.126620599999999</v>
      </c>
      <c r="CL226" s="117">
        <v>11.8337051598829</v>
      </c>
      <c r="CM226" s="117">
        <v>124.739965630095</v>
      </c>
      <c r="CN226" s="117">
        <v>57.94</v>
      </c>
      <c r="CO226" s="117">
        <v>12.7468</v>
      </c>
      <c r="CP226" s="117">
        <v>38.027447762656699</v>
      </c>
      <c r="CQ226" s="117">
        <v>0</v>
      </c>
      <c r="CR226" s="117">
        <v>32.960327800000002</v>
      </c>
      <c r="CS226" s="117">
        <v>14.848912264722101</v>
      </c>
      <c r="CT226" s="117">
        <v>156.523487827379</v>
      </c>
      <c r="CU226" s="117">
        <v>0</v>
      </c>
      <c r="CV226" s="117">
        <v>0</v>
      </c>
      <c r="CW226" s="117">
        <v>0</v>
      </c>
      <c r="CX226" s="117">
        <v>0</v>
      </c>
      <c r="CY226" s="117">
        <v>0</v>
      </c>
      <c r="CZ226" s="117">
        <v>0</v>
      </c>
      <c r="DA226" s="117">
        <v>0</v>
      </c>
      <c r="DB226" s="117">
        <v>0</v>
      </c>
      <c r="DC226" s="117">
        <v>0</v>
      </c>
      <c r="DD226" s="117">
        <v>0</v>
      </c>
      <c r="DE226" s="117">
        <v>0</v>
      </c>
      <c r="DF226" s="117">
        <v>0</v>
      </c>
      <c r="DG226" s="117">
        <v>0</v>
      </c>
      <c r="DH226" s="117">
        <v>0</v>
      </c>
      <c r="DI226" s="117">
        <v>18.62</v>
      </c>
      <c r="DJ226" s="117">
        <v>4.0964</v>
      </c>
      <c r="DK226" s="117">
        <v>16.0356869649064</v>
      </c>
      <c r="DL226" s="117">
        <v>0</v>
      </c>
      <c r="DM226" s="117">
        <v>10.592359399999999</v>
      </c>
      <c r="DN226" s="117">
        <v>5.17179142350584</v>
      </c>
      <c r="DO226" s="117">
        <v>54.516237788412198</v>
      </c>
      <c r="DP226" s="117">
        <v>0</v>
      </c>
      <c r="DQ226" s="117">
        <v>0</v>
      </c>
      <c r="DR226" s="117">
        <v>0</v>
      </c>
      <c r="DS226" s="117">
        <v>0</v>
      </c>
      <c r="DT226" s="117">
        <v>0</v>
      </c>
      <c r="DU226" s="117">
        <v>0</v>
      </c>
      <c r="DV226" s="117">
        <v>0</v>
      </c>
      <c r="DW226" s="117">
        <v>1053.2</v>
      </c>
      <c r="DX226" s="117">
        <v>231.70400000000001</v>
      </c>
      <c r="DY226" s="117">
        <v>74.080902915600007</v>
      </c>
      <c r="DZ226" s="117">
        <v>0</v>
      </c>
      <c r="EA226" s="117">
        <v>599.13388399999997</v>
      </c>
      <c r="EB226" s="117">
        <v>205.23043005662399</v>
      </c>
      <c r="EC226" s="117">
        <v>2163.3492169722199</v>
      </c>
      <c r="ED226" s="117">
        <v>589.49</v>
      </c>
      <c r="EE226" s="117">
        <v>129.68780000000001</v>
      </c>
      <c r="EF226" s="117">
        <v>21.694020208916701</v>
      </c>
      <c r="EG226" s="117">
        <v>0</v>
      </c>
      <c r="EH226" s="117">
        <v>335.34317629999998</v>
      </c>
      <c r="EI226" s="117">
        <v>112.7980937841</v>
      </c>
      <c r="EJ226" s="117">
        <v>1189.01309029302</v>
      </c>
      <c r="EK226" s="117">
        <v>437.73</v>
      </c>
      <c r="EL226" s="117">
        <v>96.300600000000003</v>
      </c>
      <c r="EM226" s="117">
        <v>57.836721964150001</v>
      </c>
      <c r="EN226" s="117">
        <v>0</v>
      </c>
      <c r="EO226" s="117">
        <v>249.01146510000001</v>
      </c>
      <c r="EP226" s="117">
        <v>88.132505672193503</v>
      </c>
      <c r="EQ226" s="117">
        <v>929.01129273634297</v>
      </c>
      <c r="ER226" s="117">
        <v>0</v>
      </c>
      <c r="ES226" s="117">
        <v>0</v>
      </c>
      <c r="ET226" s="117">
        <v>0</v>
      </c>
      <c r="EU226" s="117">
        <v>0</v>
      </c>
      <c r="EV226" s="117">
        <v>0</v>
      </c>
      <c r="EW226" s="117">
        <v>0</v>
      </c>
      <c r="EX226" s="117">
        <v>0</v>
      </c>
      <c r="EY226" s="117">
        <v>217</v>
      </c>
      <c r="EZ226" s="117">
        <v>22.743770000000001</v>
      </c>
      <c r="FA226" s="117">
        <v>239.74</v>
      </c>
      <c r="FB226" s="117">
        <v>0</v>
      </c>
      <c r="FC226" s="117">
        <v>0</v>
      </c>
      <c r="FD226" s="117">
        <v>0</v>
      </c>
      <c r="FE226" s="171">
        <v>242.98578333333336</v>
      </c>
      <c r="FF226" s="194">
        <f t="shared" si="68"/>
        <v>10532.460336878665</v>
      </c>
      <c r="FG226" s="195">
        <f t="shared" si="70"/>
        <v>0</v>
      </c>
      <c r="FH226" s="196">
        <f t="shared" si="71"/>
        <v>1189.01309029302</v>
      </c>
      <c r="FI226" s="202">
        <f t="shared" si="72"/>
        <v>12638.952404254398</v>
      </c>
      <c r="FJ226" s="203">
        <f t="shared" si="73"/>
        <v>0</v>
      </c>
      <c r="FK226" s="204">
        <f t="shared" si="74"/>
        <v>1426.8157083516239</v>
      </c>
      <c r="FL226" s="214">
        <v>0.05</v>
      </c>
      <c r="FM226" s="211">
        <f t="shared" si="75"/>
        <v>631.94762021271993</v>
      </c>
      <c r="FN226" s="212">
        <f t="shared" si="76"/>
        <v>0</v>
      </c>
      <c r="FO226" s="213">
        <f t="shared" si="77"/>
        <v>71.340785417581202</v>
      </c>
      <c r="FP226" s="219">
        <f t="shared" si="78"/>
        <v>13270.900024467119</v>
      </c>
      <c r="FQ226" s="220">
        <f t="shared" si="79"/>
        <v>0</v>
      </c>
      <c r="FR226" s="223">
        <f t="shared" si="80"/>
        <v>1498.1564937692051</v>
      </c>
      <c r="FS226" s="228">
        <f t="shared" si="81"/>
        <v>4.6105784460861479</v>
      </c>
      <c r="FT226" s="229"/>
      <c r="FU226" s="244">
        <f t="shared" si="82"/>
        <v>4.0749390911569554</v>
      </c>
      <c r="FV226" s="245">
        <f t="shared" si="83"/>
        <v>13270.900024467117</v>
      </c>
      <c r="FW226" s="252">
        <v>3.5659999999999998</v>
      </c>
      <c r="FX226" s="257"/>
      <c r="FY226" s="261">
        <f t="shared" si="84"/>
        <v>1.2929272142698116</v>
      </c>
      <c r="FZ226" s="253"/>
      <c r="GA226" s="92"/>
      <c r="GB226" s="68" t="s">
        <v>1129</v>
      </c>
      <c r="GC226" s="85" t="s">
        <v>2362</v>
      </c>
      <c r="GD226" s="85" t="str">
        <f t="shared" si="85"/>
        <v>№2/56 від 20.02.2019</v>
      </c>
      <c r="GE226" s="85" t="s">
        <v>2580</v>
      </c>
      <c r="GF226" s="431">
        <v>3</v>
      </c>
      <c r="GG226" s="431">
        <v>2</v>
      </c>
    </row>
    <row r="227" spans="1:189" ht="15" hidden="1" customHeight="1" x14ac:dyDescent="0.25">
      <c r="A227" s="66" t="s">
        <v>302</v>
      </c>
      <c r="B227" s="155">
        <v>5</v>
      </c>
      <c r="C227" s="141">
        <f t="shared" si="69"/>
        <v>3219.5</v>
      </c>
      <c r="D227" s="168">
        <v>3219.5</v>
      </c>
      <c r="E227" s="168">
        <v>0</v>
      </c>
      <c r="F227" s="234"/>
      <c r="G227" s="235">
        <v>0</v>
      </c>
      <c r="H227" s="162">
        <f t="shared" si="66"/>
        <v>4345.4347614005974</v>
      </c>
      <c r="I227" s="117">
        <v>581.64</v>
      </c>
      <c r="J227" s="117">
        <v>127.96080000000001</v>
      </c>
      <c r="K227" s="117">
        <v>31.7036605649633</v>
      </c>
      <c r="L227" s="117">
        <v>330.8775468</v>
      </c>
      <c r="M227" s="117">
        <v>112.375396191921</v>
      </c>
      <c r="N227" s="117">
        <v>1184.55740355688</v>
      </c>
      <c r="O227" s="117">
        <v>119.3</v>
      </c>
      <c r="P227" s="117">
        <v>26.245999999999999</v>
      </c>
      <c r="Q227" s="117">
        <v>4.1012557220249999</v>
      </c>
      <c r="R227" s="117">
        <v>67.866191000000001</v>
      </c>
      <c r="S227" s="117">
        <v>22.797584350935399</v>
      </c>
      <c r="T227" s="117">
        <v>240.31103107295999</v>
      </c>
      <c r="U227" s="117">
        <v>0</v>
      </c>
      <c r="V227" s="117">
        <v>0</v>
      </c>
      <c r="W227" s="117">
        <v>0</v>
      </c>
      <c r="X227" s="117">
        <v>0</v>
      </c>
      <c r="Y227" s="117">
        <v>0</v>
      </c>
      <c r="Z227" s="117">
        <v>451.53</v>
      </c>
      <c r="AA227" s="117">
        <v>0</v>
      </c>
      <c r="AB227" s="117">
        <v>0</v>
      </c>
      <c r="AC227" s="117">
        <v>0</v>
      </c>
      <c r="AD227" s="117">
        <v>0</v>
      </c>
      <c r="AE227" s="117">
        <v>0</v>
      </c>
      <c r="AF227" s="117">
        <v>0</v>
      </c>
      <c r="AG227" s="117">
        <v>0</v>
      </c>
      <c r="AH227" s="117">
        <v>0</v>
      </c>
      <c r="AI227" s="117">
        <v>0</v>
      </c>
      <c r="AJ227" s="117">
        <v>0</v>
      </c>
      <c r="AK227" s="117">
        <v>0</v>
      </c>
      <c r="AL227" s="117">
        <v>0</v>
      </c>
      <c r="AM227" s="117">
        <v>257.29000000000002</v>
      </c>
      <c r="AN227" s="117">
        <v>56.6038</v>
      </c>
      <c r="AO227" s="117">
        <v>51.028822723448897</v>
      </c>
      <c r="AP227" s="117">
        <v>146.36456229999999</v>
      </c>
      <c r="AQ227" s="117">
        <v>53.5880098623077</v>
      </c>
      <c r="AR227" s="117">
        <v>564.87519488575697</v>
      </c>
      <c r="AS227" s="117">
        <v>0</v>
      </c>
      <c r="AT227" s="117">
        <v>0</v>
      </c>
      <c r="AU227" s="117">
        <v>0</v>
      </c>
      <c r="AV227" s="117">
        <v>0</v>
      </c>
      <c r="AW227" s="117">
        <v>0</v>
      </c>
      <c r="AX227" s="117">
        <v>163.36000000000001</v>
      </c>
      <c r="AY227" s="117">
        <v>818.21</v>
      </c>
      <c r="AZ227" s="117">
        <v>180.00620000000001</v>
      </c>
      <c r="BA227" s="117">
        <v>80.339503101704295</v>
      </c>
      <c r="BB227" s="117">
        <v>465.4551227</v>
      </c>
      <c r="BC227" s="117">
        <v>161.82777465227599</v>
      </c>
      <c r="BD227" s="117">
        <f t="shared" si="67"/>
        <v>1740.8011318850001</v>
      </c>
      <c r="BE227" s="117">
        <v>0</v>
      </c>
      <c r="BF227" s="117">
        <v>0</v>
      </c>
      <c r="BG227" s="117">
        <v>0</v>
      </c>
      <c r="BH227" s="117">
        <v>0</v>
      </c>
      <c r="BI227" s="117">
        <v>0</v>
      </c>
      <c r="BJ227" s="117">
        <v>0</v>
      </c>
      <c r="BK227" s="117">
        <v>0</v>
      </c>
      <c r="BL227" s="117">
        <v>287.43</v>
      </c>
      <c r="BM227" s="117">
        <v>63.2346</v>
      </c>
      <c r="BN227" s="117">
        <v>8.2805454266666594</v>
      </c>
      <c r="BO227" s="117">
        <v>163.51030410000001</v>
      </c>
      <c r="BP227" s="117">
        <v>54.758555664889997</v>
      </c>
      <c r="BQ227" s="117">
        <v>577.21400519155702</v>
      </c>
      <c r="BR227" s="117">
        <v>678.57989047619424</v>
      </c>
      <c r="BS227" s="117">
        <v>149.28757590476201</v>
      </c>
      <c r="BT227" s="117">
        <v>502.75751869131</v>
      </c>
      <c r="BU227" s="117">
        <v>485.62</v>
      </c>
      <c r="BV227" s="117">
        <v>386.02374229519103</v>
      </c>
      <c r="BW227" s="117">
        <v>230.819785315383</v>
      </c>
      <c r="BX227" s="117">
        <v>2433.0885126828398</v>
      </c>
      <c r="BY227" s="117">
        <v>623.43738319789304</v>
      </c>
      <c r="BZ227" s="117">
        <v>54.78</v>
      </c>
      <c r="CA227" s="117">
        <v>12.051600000000001</v>
      </c>
      <c r="CB227" s="117">
        <v>34.820180572689601</v>
      </c>
      <c r="CC227" s="117">
        <v>0</v>
      </c>
      <c r="CD227" s="117">
        <v>31.162698599999999</v>
      </c>
      <c r="CE227" s="117">
        <v>13.9202855620896</v>
      </c>
      <c r="CF227" s="117">
        <v>146.73476473477899</v>
      </c>
      <c r="CG227" s="117">
        <v>65.290000000000006</v>
      </c>
      <c r="CH227" s="117">
        <v>14.363799999999999</v>
      </c>
      <c r="CI227" s="117">
        <v>91.574616655664997</v>
      </c>
      <c r="CJ227" s="117">
        <v>0</v>
      </c>
      <c r="CK227" s="117">
        <v>37.141522299999998</v>
      </c>
      <c r="CL227" s="117">
        <v>21.839253301943199</v>
      </c>
      <c r="CM227" s="117">
        <v>230.20919225760801</v>
      </c>
      <c r="CN227" s="117">
        <v>63.61</v>
      </c>
      <c r="CO227" s="117">
        <v>13.994199999999999</v>
      </c>
      <c r="CP227" s="117">
        <v>38.871292398969203</v>
      </c>
      <c r="CQ227" s="117">
        <v>0</v>
      </c>
      <c r="CR227" s="117">
        <v>36.185820700000001</v>
      </c>
      <c r="CS227" s="117">
        <v>16.000432225902902</v>
      </c>
      <c r="CT227" s="117">
        <v>168.66174532487199</v>
      </c>
      <c r="CU227" s="117">
        <v>0</v>
      </c>
      <c r="CV227" s="117">
        <v>0</v>
      </c>
      <c r="CW227" s="117">
        <v>0</v>
      </c>
      <c r="CX227" s="117">
        <v>0</v>
      </c>
      <c r="CY227" s="117">
        <v>0</v>
      </c>
      <c r="CZ227" s="117">
        <v>0</v>
      </c>
      <c r="DA227" s="117">
        <v>0</v>
      </c>
      <c r="DB227" s="117">
        <v>0</v>
      </c>
      <c r="DC227" s="117">
        <v>0</v>
      </c>
      <c r="DD227" s="117">
        <v>0</v>
      </c>
      <c r="DE227" s="117">
        <v>0</v>
      </c>
      <c r="DF227" s="117">
        <v>0</v>
      </c>
      <c r="DG227" s="117">
        <v>0</v>
      </c>
      <c r="DH227" s="117">
        <v>0</v>
      </c>
      <c r="DI227" s="117">
        <v>26.56</v>
      </c>
      <c r="DJ227" s="117">
        <v>5.8432000000000004</v>
      </c>
      <c r="DK227" s="117">
        <v>22.935636334031699</v>
      </c>
      <c r="DL227" s="117">
        <v>0</v>
      </c>
      <c r="DM227" s="117">
        <v>15.109187199999999</v>
      </c>
      <c r="DN227" s="117">
        <v>7.3836573466018596</v>
      </c>
      <c r="DO227" s="117">
        <v>77.831680880633598</v>
      </c>
      <c r="DP227" s="117">
        <v>0</v>
      </c>
      <c r="DQ227" s="117">
        <v>0</v>
      </c>
      <c r="DR227" s="117">
        <v>0</v>
      </c>
      <c r="DS227" s="117">
        <v>0</v>
      </c>
      <c r="DT227" s="117">
        <v>0</v>
      </c>
      <c r="DU227" s="117">
        <v>0</v>
      </c>
      <c r="DV227" s="117">
        <v>0</v>
      </c>
      <c r="DW227" s="117">
        <v>1286.17</v>
      </c>
      <c r="DX227" s="117">
        <v>282.95740000000001</v>
      </c>
      <c r="DY227" s="117">
        <v>101.24513491726699</v>
      </c>
      <c r="DZ227" s="117">
        <v>0</v>
      </c>
      <c r="EA227" s="117">
        <v>731.66352789999996</v>
      </c>
      <c r="EB227" s="117">
        <v>251.75739974387801</v>
      </c>
      <c r="EC227" s="117">
        <v>2653.7934625611501</v>
      </c>
      <c r="ED227" s="117">
        <v>675.27</v>
      </c>
      <c r="EE227" s="117">
        <v>148.55940000000001</v>
      </c>
      <c r="EF227" s="117">
        <v>27.019211521574999</v>
      </c>
      <c r="EG227" s="117">
        <v>0</v>
      </c>
      <c r="EH227" s="117">
        <v>384.14084489999999</v>
      </c>
      <c r="EI227" s="117">
        <v>129.43924492754499</v>
      </c>
      <c r="EJ227" s="117">
        <v>1364.42870134911</v>
      </c>
      <c r="EK227" s="117">
        <v>407.56</v>
      </c>
      <c r="EL227" s="117">
        <v>89.663200000000003</v>
      </c>
      <c r="EM227" s="117">
        <v>56.139842959524998</v>
      </c>
      <c r="EN227" s="117">
        <v>0</v>
      </c>
      <c r="EO227" s="117">
        <v>231.84865719999999</v>
      </c>
      <c r="EP227" s="117">
        <v>82.298038293719799</v>
      </c>
      <c r="EQ227" s="117">
        <v>867.50973845324495</v>
      </c>
      <c r="ER227" s="117">
        <v>670.3</v>
      </c>
      <c r="ES227" s="117">
        <v>147.46600000000001</v>
      </c>
      <c r="ET227" s="117">
        <v>15.455911459999999</v>
      </c>
      <c r="EU227" s="117">
        <v>162.92191145999999</v>
      </c>
      <c r="EV227" s="117">
        <v>17.628889999999998</v>
      </c>
      <c r="EW227" s="117">
        <v>1.8476839609</v>
      </c>
      <c r="EX227" s="117">
        <v>19.476573960900001</v>
      </c>
      <c r="EY227" s="117">
        <v>334.6</v>
      </c>
      <c r="EZ227" s="117">
        <v>35.069426</v>
      </c>
      <c r="FA227" s="117">
        <v>369.67</v>
      </c>
      <c r="FB227" s="117">
        <v>0</v>
      </c>
      <c r="FC227" s="117">
        <v>0</v>
      </c>
      <c r="FD227" s="117">
        <v>0</v>
      </c>
      <c r="FE227" s="171">
        <v>358.77338437500003</v>
      </c>
      <c r="FF227" s="194">
        <f t="shared" si="68"/>
        <v>13775.748434632291</v>
      </c>
      <c r="FG227" s="195">
        <f t="shared" si="70"/>
        <v>0</v>
      </c>
      <c r="FH227" s="196">
        <f t="shared" si="71"/>
        <v>1364.42870134911</v>
      </c>
      <c r="FI227" s="202">
        <f t="shared" si="72"/>
        <v>16530.898121558748</v>
      </c>
      <c r="FJ227" s="203">
        <f t="shared" si="73"/>
        <v>0</v>
      </c>
      <c r="FK227" s="204">
        <f t="shared" si="74"/>
        <v>1637.3144416189321</v>
      </c>
      <c r="FL227" s="214">
        <v>0.05</v>
      </c>
      <c r="FM227" s="211">
        <f t="shared" si="75"/>
        <v>826.54490607793741</v>
      </c>
      <c r="FN227" s="212">
        <f t="shared" si="76"/>
        <v>0</v>
      </c>
      <c r="FO227" s="213">
        <f t="shared" si="77"/>
        <v>81.865722080946611</v>
      </c>
      <c r="FP227" s="219">
        <f t="shared" si="78"/>
        <v>17357.443027636684</v>
      </c>
      <c r="FQ227" s="220">
        <f t="shared" si="79"/>
        <v>0</v>
      </c>
      <c r="FR227" s="223">
        <f t="shared" si="80"/>
        <v>1719.1801636998787</v>
      </c>
      <c r="FS227" s="228">
        <f t="shared" si="81"/>
        <v>5.3913474227789049</v>
      </c>
      <c r="FT227" s="229"/>
      <c r="FU227" s="244">
        <f t="shared" si="82"/>
        <v>4.8573576219713637</v>
      </c>
      <c r="FV227" s="245">
        <f t="shared" si="83"/>
        <v>17357.443027636684</v>
      </c>
      <c r="FW227" s="252">
        <v>4.3619000000000003</v>
      </c>
      <c r="FX227" s="257"/>
      <c r="FY227" s="261">
        <f t="shared" si="84"/>
        <v>1.2360089462800394</v>
      </c>
      <c r="FZ227" s="253"/>
      <c r="GA227" s="92"/>
      <c r="GB227" s="68" t="s">
        <v>1130</v>
      </c>
      <c r="GC227" s="85" t="s">
        <v>2362</v>
      </c>
      <c r="GD227" s="85" t="str">
        <f t="shared" si="85"/>
        <v>№2/57 від 20.02.2019</v>
      </c>
      <c r="GE227" s="85" t="s">
        <v>2581</v>
      </c>
      <c r="GF227" s="431">
        <v>4</v>
      </c>
      <c r="GG227" s="431">
        <v>2</v>
      </c>
    </row>
    <row r="228" spans="1:189" ht="15" hidden="1" customHeight="1" x14ac:dyDescent="0.25">
      <c r="A228" s="66" t="s">
        <v>303</v>
      </c>
      <c r="B228" s="155">
        <v>5</v>
      </c>
      <c r="C228" s="141">
        <f t="shared" si="69"/>
        <v>1871.6999999999998</v>
      </c>
      <c r="D228" s="168">
        <v>1738.1</v>
      </c>
      <c r="E228" s="168">
        <v>0</v>
      </c>
      <c r="F228" s="234"/>
      <c r="G228" s="235">
        <v>133.6</v>
      </c>
      <c r="H228" s="162">
        <f t="shared" si="66"/>
        <v>2201.9388755731561</v>
      </c>
      <c r="I228" s="117">
        <v>261.36</v>
      </c>
      <c r="J228" s="117">
        <v>57.499200000000002</v>
      </c>
      <c r="K228" s="117">
        <v>14.9951910386775</v>
      </c>
      <c r="L228" s="117">
        <v>148.6798632</v>
      </c>
      <c r="M228" s="117">
        <v>50.574415186755701</v>
      </c>
      <c r="N228" s="117">
        <v>533.10866942543305</v>
      </c>
      <c r="O228" s="117">
        <v>61.08</v>
      </c>
      <c r="P228" s="117">
        <v>13.4376</v>
      </c>
      <c r="Q228" s="117">
        <v>2.0999734425074998</v>
      </c>
      <c r="R228" s="117">
        <v>34.746579599999997</v>
      </c>
      <c r="S228" s="117">
        <v>11.672076880385299</v>
      </c>
      <c r="T228" s="117">
        <v>123.036229922893</v>
      </c>
      <c r="U228" s="117">
        <v>0</v>
      </c>
      <c r="V228" s="117">
        <v>0</v>
      </c>
      <c r="W228" s="117">
        <v>0</v>
      </c>
      <c r="X228" s="117">
        <v>0</v>
      </c>
      <c r="Y228" s="117">
        <v>0</v>
      </c>
      <c r="Z228" s="117">
        <v>218.15</v>
      </c>
      <c r="AA228" s="117">
        <v>0</v>
      </c>
      <c r="AB228" s="117">
        <v>0</v>
      </c>
      <c r="AC228" s="117">
        <v>0</v>
      </c>
      <c r="AD228" s="117">
        <v>0</v>
      </c>
      <c r="AE228" s="117">
        <v>0</v>
      </c>
      <c r="AF228" s="117">
        <v>0</v>
      </c>
      <c r="AG228" s="117">
        <v>0</v>
      </c>
      <c r="AH228" s="117">
        <v>0</v>
      </c>
      <c r="AI228" s="117">
        <v>0</v>
      </c>
      <c r="AJ228" s="117">
        <v>0</v>
      </c>
      <c r="AK228" s="117">
        <v>0</v>
      </c>
      <c r="AL228" s="117">
        <v>0</v>
      </c>
      <c r="AM228" s="117">
        <v>109.79</v>
      </c>
      <c r="AN228" s="117">
        <v>24.1538</v>
      </c>
      <c r="AO228" s="117">
        <v>29.824945180091799</v>
      </c>
      <c r="AP228" s="117">
        <v>62.456237299999998</v>
      </c>
      <c r="AQ228" s="117">
        <v>23.7106404137384</v>
      </c>
      <c r="AR228" s="117">
        <v>249.93562289382999</v>
      </c>
      <c r="AS228" s="117">
        <v>0</v>
      </c>
      <c r="AT228" s="117">
        <v>0</v>
      </c>
      <c r="AU228" s="117">
        <v>0</v>
      </c>
      <c r="AV228" s="117">
        <v>0</v>
      </c>
      <c r="AW228" s="117">
        <v>0</v>
      </c>
      <c r="AX228" s="117">
        <v>65.67</v>
      </c>
      <c r="AY228" s="117">
        <v>475.68</v>
      </c>
      <c r="AZ228" s="117">
        <v>104.64960000000001</v>
      </c>
      <c r="BA228" s="117">
        <v>43.898760213526799</v>
      </c>
      <c r="BB228" s="117">
        <v>270.60008160000001</v>
      </c>
      <c r="BC228" s="117">
        <v>93.786968986475799</v>
      </c>
      <c r="BD228" s="117">
        <f t="shared" si="67"/>
        <v>1012.0383533309999</v>
      </c>
      <c r="BE228" s="117">
        <v>0</v>
      </c>
      <c r="BF228" s="117">
        <v>0</v>
      </c>
      <c r="BG228" s="117">
        <v>0</v>
      </c>
      <c r="BH228" s="117">
        <v>0</v>
      </c>
      <c r="BI228" s="117">
        <v>0</v>
      </c>
      <c r="BJ228" s="117">
        <v>0</v>
      </c>
      <c r="BK228" s="117">
        <v>0</v>
      </c>
      <c r="BL228" s="117">
        <v>134.16999999999999</v>
      </c>
      <c r="BM228" s="117">
        <v>29.517399999999999</v>
      </c>
      <c r="BN228" s="117">
        <v>3.9428305766666698</v>
      </c>
      <c r="BO228" s="117">
        <v>76.325287900000006</v>
      </c>
      <c r="BP228" s="117">
        <v>25.5689778915395</v>
      </c>
      <c r="BQ228" s="117">
        <v>269.52449636820597</v>
      </c>
      <c r="BR228" s="117">
        <v>421.34448730158709</v>
      </c>
      <c r="BS228" s="117">
        <v>92.695787206349095</v>
      </c>
      <c r="BT228" s="117">
        <v>363.95206671785598</v>
      </c>
      <c r="BU228" s="117">
        <v>282.32</v>
      </c>
      <c r="BV228" s="117">
        <v>239.69023849125401</v>
      </c>
      <c r="BW228" s="117">
        <v>146.73427038014401</v>
      </c>
      <c r="BX228" s="117">
        <v>1546.73685009719</v>
      </c>
      <c r="BY228" s="117">
        <v>324.27346280205001</v>
      </c>
      <c r="BZ228" s="117">
        <v>24.13</v>
      </c>
      <c r="CA228" s="117">
        <v>5.3086000000000002</v>
      </c>
      <c r="CB228" s="117">
        <v>15.8240173906606</v>
      </c>
      <c r="CC228" s="117">
        <v>0</v>
      </c>
      <c r="CD228" s="117">
        <v>13.7268331</v>
      </c>
      <c r="CE228" s="117">
        <v>6.1826843059261396</v>
      </c>
      <c r="CF228" s="117">
        <v>65.172134796586704</v>
      </c>
      <c r="CG228" s="117">
        <v>33.43</v>
      </c>
      <c r="CH228" s="117">
        <v>7.3545999999999996</v>
      </c>
      <c r="CI228" s="117">
        <v>46.888719731145002</v>
      </c>
      <c r="CJ228" s="117">
        <v>0</v>
      </c>
      <c r="CK228" s="117">
        <v>19.0173241</v>
      </c>
      <c r="CL228" s="117">
        <v>11.182246379942301</v>
      </c>
      <c r="CM228" s="117">
        <v>117.872890211087</v>
      </c>
      <c r="CN228" s="117">
        <v>41.37</v>
      </c>
      <c r="CO228" s="117">
        <v>9.1013999999999999</v>
      </c>
      <c r="CP228" s="117">
        <v>25.711604097502502</v>
      </c>
      <c r="CQ228" s="117">
        <v>0</v>
      </c>
      <c r="CR228" s="117">
        <v>23.534151900000001</v>
      </c>
      <c r="CS228" s="117">
        <v>10.451355120098199</v>
      </c>
      <c r="CT228" s="117">
        <v>110.168511117601</v>
      </c>
      <c r="CU228" s="117">
        <v>0</v>
      </c>
      <c r="CV228" s="117">
        <v>0</v>
      </c>
      <c r="CW228" s="117">
        <v>0</v>
      </c>
      <c r="CX228" s="117">
        <v>0</v>
      </c>
      <c r="CY228" s="117">
        <v>0</v>
      </c>
      <c r="CZ228" s="117">
        <v>0</v>
      </c>
      <c r="DA228" s="117">
        <v>0</v>
      </c>
      <c r="DB228" s="117">
        <v>0</v>
      </c>
      <c r="DC228" s="117">
        <v>0</v>
      </c>
      <c r="DD228" s="117">
        <v>0</v>
      </c>
      <c r="DE228" s="117">
        <v>0</v>
      </c>
      <c r="DF228" s="117">
        <v>0</v>
      </c>
      <c r="DG228" s="117">
        <v>0</v>
      </c>
      <c r="DH228" s="117">
        <v>0</v>
      </c>
      <c r="DI228" s="117">
        <v>10.63</v>
      </c>
      <c r="DJ228" s="117">
        <v>2.3386</v>
      </c>
      <c r="DK228" s="117">
        <v>9.0976768014537797</v>
      </c>
      <c r="DL228" s="117">
        <v>0</v>
      </c>
      <c r="DM228" s="117">
        <v>6.0470880999999999</v>
      </c>
      <c r="DN228" s="117">
        <v>2.9465617753213702</v>
      </c>
      <c r="DO228" s="117">
        <v>31.059926676775099</v>
      </c>
      <c r="DP228" s="117">
        <v>0</v>
      </c>
      <c r="DQ228" s="117">
        <v>0</v>
      </c>
      <c r="DR228" s="117">
        <v>0</v>
      </c>
      <c r="DS228" s="117">
        <v>0</v>
      </c>
      <c r="DT228" s="117">
        <v>0</v>
      </c>
      <c r="DU228" s="117">
        <v>0</v>
      </c>
      <c r="DV228" s="117">
        <v>0</v>
      </c>
      <c r="DW228" s="117">
        <v>387.49</v>
      </c>
      <c r="DX228" s="117">
        <v>85.247799999999998</v>
      </c>
      <c r="DY228" s="117">
        <v>27.6644942237333</v>
      </c>
      <c r="DZ228" s="117">
        <v>0</v>
      </c>
      <c r="EA228" s="117">
        <v>220.4314363</v>
      </c>
      <c r="EB228" s="117">
        <v>75.550583296192499</v>
      </c>
      <c r="EC228" s="117">
        <v>796.38431381992598</v>
      </c>
      <c r="ED228" s="117">
        <v>276.92</v>
      </c>
      <c r="EE228" s="117">
        <v>60.922400000000003</v>
      </c>
      <c r="EF228" s="117">
        <v>10.7878738267167</v>
      </c>
      <c r="EG228" s="117">
        <v>0</v>
      </c>
      <c r="EH228" s="117">
        <v>157.53148039999999</v>
      </c>
      <c r="EI228" s="117">
        <v>53.050813460502198</v>
      </c>
      <c r="EJ228" s="117">
        <v>559.21256768721901</v>
      </c>
      <c r="EK228" s="117">
        <v>273.99</v>
      </c>
      <c r="EL228" s="117">
        <v>60.277799999999999</v>
      </c>
      <c r="EM228" s="117">
        <v>40.35237337745</v>
      </c>
      <c r="EN228" s="117">
        <v>0</v>
      </c>
      <c r="EO228" s="117">
        <v>155.8646913</v>
      </c>
      <c r="EP228" s="117">
        <v>55.6001186668435</v>
      </c>
      <c r="EQ228" s="117">
        <v>586.08498334429396</v>
      </c>
      <c r="ER228" s="117">
        <v>177.4</v>
      </c>
      <c r="ES228" s="117">
        <v>39.027999999999999</v>
      </c>
      <c r="ET228" s="117">
        <v>4.0905246799999997</v>
      </c>
      <c r="EU228" s="117">
        <v>43.11852468</v>
      </c>
      <c r="EV228" s="117">
        <v>4.6656199999999997</v>
      </c>
      <c r="EW228" s="117">
        <v>0.48900363219999998</v>
      </c>
      <c r="EX228" s="117">
        <v>5.1546236321999999</v>
      </c>
      <c r="EY228" s="117">
        <v>323.39999999999998</v>
      </c>
      <c r="EZ228" s="117">
        <v>33.895553999999997</v>
      </c>
      <c r="FA228" s="117">
        <v>357.3</v>
      </c>
      <c r="FB228" s="117">
        <v>0</v>
      </c>
      <c r="FC228" s="117">
        <v>0</v>
      </c>
      <c r="FD228" s="117">
        <v>0</v>
      </c>
      <c r="FE228" s="171">
        <v>205.60023281250002</v>
      </c>
      <c r="FF228" s="194">
        <f t="shared" si="68"/>
        <v>6895.3289308167405</v>
      </c>
      <c r="FG228" s="195">
        <f t="shared" si="70"/>
        <v>0</v>
      </c>
      <c r="FH228" s="196">
        <f t="shared" si="71"/>
        <v>559.21256768721901</v>
      </c>
      <c r="FI228" s="202">
        <f t="shared" si="72"/>
        <v>8274.3947169800886</v>
      </c>
      <c r="FJ228" s="203">
        <f t="shared" si="73"/>
        <v>0</v>
      </c>
      <c r="FK228" s="204">
        <f t="shared" si="74"/>
        <v>671.05508122466279</v>
      </c>
      <c r="FL228" s="214">
        <v>0.05</v>
      </c>
      <c r="FM228" s="211">
        <f t="shared" si="75"/>
        <v>413.71973584900445</v>
      </c>
      <c r="FN228" s="212">
        <f t="shared" si="76"/>
        <v>0</v>
      </c>
      <c r="FO228" s="213">
        <f t="shared" si="77"/>
        <v>33.552754061233138</v>
      </c>
      <c r="FP228" s="219">
        <f t="shared" si="78"/>
        <v>8688.1144528290934</v>
      </c>
      <c r="FQ228" s="220">
        <f t="shared" si="79"/>
        <v>0</v>
      </c>
      <c r="FR228" s="223">
        <f t="shared" si="80"/>
        <v>704.60783528589593</v>
      </c>
      <c r="FS228" s="228">
        <f t="shared" si="81"/>
        <v>4.6707669586865022</v>
      </c>
      <c r="FT228" s="229"/>
      <c r="FU228" s="244">
        <f t="shared" si="82"/>
        <v>4.2653772600006405</v>
      </c>
      <c r="FV228" s="245">
        <f t="shared" si="83"/>
        <v>8688.1144528290952</v>
      </c>
      <c r="FW228" s="252">
        <v>3.6049000000000002</v>
      </c>
      <c r="FX228" s="257"/>
      <c r="FY228" s="261">
        <f t="shared" si="84"/>
        <v>1.2956717131367033</v>
      </c>
      <c r="FZ228" s="253"/>
      <c r="GA228" s="92"/>
      <c r="GB228" s="68" t="s">
        <v>1131</v>
      </c>
      <c r="GC228" s="85" t="s">
        <v>2362</v>
      </c>
      <c r="GD228" s="85" t="str">
        <f t="shared" si="85"/>
        <v>№2/58 від 20.02.2019</v>
      </c>
      <c r="GE228" s="85" t="s">
        <v>2582</v>
      </c>
      <c r="GF228" s="431">
        <v>2</v>
      </c>
      <c r="GG228" s="431">
        <v>2</v>
      </c>
    </row>
    <row r="229" spans="1:189" ht="15" hidden="1" customHeight="1" x14ac:dyDescent="0.25">
      <c r="A229" s="66" t="s">
        <v>304</v>
      </c>
      <c r="B229" s="155">
        <v>5</v>
      </c>
      <c r="C229" s="141">
        <f t="shared" si="69"/>
        <v>1894.8000000000002</v>
      </c>
      <c r="D229" s="168">
        <v>1531.9</v>
      </c>
      <c r="E229" s="168">
        <v>0</v>
      </c>
      <c r="F229" s="234"/>
      <c r="G229" s="235">
        <v>362.9</v>
      </c>
      <c r="H229" s="162">
        <f t="shared" si="66"/>
        <v>2278.1693156012161</v>
      </c>
      <c r="I229" s="117">
        <v>297.41000000000003</v>
      </c>
      <c r="J229" s="117">
        <v>65.430199999999999</v>
      </c>
      <c r="K229" s="117">
        <v>17.041060589899999</v>
      </c>
      <c r="L229" s="117">
        <v>169.18762670000001</v>
      </c>
      <c r="M229" s="117">
        <v>57.5479100768544</v>
      </c>
      <c r="N229" s="117">
        <v>606.61679736675399</v>
      </c>
      <c r="O229" s="117">
        <v>60.91</v>
      </c>
      <c r="P229" s="117">
        <v>13.4002</v>
      </c>
      <c r="Q229" s="117">
        <v>2.0940710363999999</v>
      </c>
      <c r="R229" s="117">
        <v>34.649871699999998</v>
      </c>
      <c r="S229" s="117">
        <v>11.6395847002021</v>
      </c>
      <c r="T229" s="117">
        <v>122.693727436602</v>
      </c>
      <c r="U229" s="117">
        <v>0</v>
      </c>
      <c r="V229" s="117">
        <v>0</v>
      </c>
      <c r="W229" s="117">
        <v>0</v>
      </c>
      <c r="X229" s="117">
        <v>0</v>
      </c>
      <c r="Y229" s="117">
        <v>0</v>
      </c>
      <c r="Z229" s="117">
        <v>223.09</v>
      </c>
      <c r="AA229" s="117">
        <v>0</v>
      </c>
      <c r="AB229" s="117">
        <v>0</v>
      </c>
      <c r="AC229" s="117">
        <v>0</v>
      </c>
      <c r="AD229" s="117">
        <v>0</v>
      </c>
      <c r="AE229" s="117">
        <v>0</v>
      </c>
      <c r="AF229" s="117">
        <v>0</v>
      </c>
      <c r="AG229" s="117">
        <v>0</v>
      </c>
      <c r="AH229" s="117">
        <v>0</v>
      </c>
      <c r="AI229" s="117">
        <v>0</v>
      </c>
      <c r="AJ229" s="117">
        <v>0</v>
      </c>
      <c r="AK229" s="117">
        <v>0</v>
      </c>
      <c r="AL229" s="117">
        <v>0</v>
      </c>
      <c r="AM229" s="117">
        <v>102.75</v>
      </c>
      <c r="AN229" s="117">
        <v>22.605</v>
      </c>
      <c r="AO229" s="117">
        <v>29.415919059327098</v>
      </c>
      <c r="AP229" s="117">
        <v>58.451392499999997</v>
      </c>
      <c r="AQ229" s="117">
        <v>22.347830474533101</v>
      </c>
      <c r="AR229" s="117">
        <v>235.57014203386001</v>
      </c>
      <c r="AS229" s="117">
        <v>0</v>
      </c>
      <c r="AT229" s="117">
        <v>0</v>
      </c>
      <c r="AU229" s="117">
        <v>0</v>
      </c>
      <c r="AV229" s="117">
        <v>0</v>
      </c>
      <c r="AW229" s="117">
        <v>0</v>
      </c>
      <c r="AX229" s="117">
        <v>65.67</v>
      </c>
      <c r="AY229" s="117">
        <v>481.55</v>
      </c>
      <c r="AZ229" s="117">
        <v>105.941</v>
      </c>
      <c r="BA229" s="117">
        <v>39.6562944395234</v>
      </c>
      <c r="BB229" s="117">
        <v>273.93934849999999</v>
      </c>
      <c r="BC229" s="117">
        <v>94.442891046491397</v>
      </c>
      <c r="BD229" s="117">
        <f t="shared" si="67"/>
        <v>1024.5286487640001</v>
      </c>
      <c r="BE229" s="117">
        <v>0</v>
      </c>
      <c r="BF229" s="117">
        <v>0</v>
      </c>
      <c r="BG229" s="117">
        <v>0</v>
      </c>
      <c r="BH229" s="117">
        <v>0</v>
      </c>
      <c r="BI229" s="117">
        <v>0</v>
      </c>
      <c r="BJ229" s="117">
        <v>0</v>
      </c>
      <c r="BK229" s="117">
        <v>0</v>
      </c>
      <c r="BL229" s="117">
        <v>128.02000000000001</v>
      </c>
      <c r="BM229" s="117">
        <v>28.164400000000001</v>
      </c>
      <c r="BN229" s="117">
        <v>3.8157439525000001</v>
      </c>
      <c r="BO229" s="117">
        <v>72.826737399999999</v>
      </c>
      <c r="BP229" s="117">
        <v>24.402585434555501</v>
      </c>
      <c r="BQ229" s="117">
        <v>257.22946678705603</v>
      </c>
      <c r="BR229" s="117">
        <v>407.73094190476263</v>
      </c>
      <c r="BS229" s="117">
        <v>89.700807219047505</v>
      </c>
      <c r="BT229" s="117">
        <v>336.95496100357002</v>
      </c>
      <c r="BU229" s="117">
        <v>285.81</v>
      </c>
      <c r="BV229" s="117">
        <v>231.94590092136099</v>
      </c>
      <c r="BW229" s="117">
        <v>141.71806706401901</v>
      </c>
      <c r="BX229" s="117">
        <v>1493.8606781127601</v>
      </c>
      <c r="BY229" s="117">
        <v>339.86393751968802</v>
      </c>
      <c r="BZ229" s="117">
        <v>29.59</v>
      </c>
      <c r="CA229" s="117">
        <v>6.5098000000000003</v>
      </c>
      <c r="CB229" s="117">
        <v>19.3236000065071</v>
      </c>
      <c r="CC229" s="117">
        <v>0</v>
      </c>
      <c r="CD229" s="117">
        <v>16.8328633</v>
      </c>
      <c r="CE229" s="117">
        <v>7.5731789571550099</v>
      </c>
      <c r="CF229" s="117">
        <v>79.829442263662102</v>
      </c>
      <c r="CG229" s="117">
        <v>33.340000000000003</v>
      </c>
      <c r="CH229" s="117">
        <v>7.3348000000000004</v>
      </c>
      <c r="CI229" s="117">
        <v>46.757586232807498</v>
      </c>
      <c r="CJ229" s="117">
        <v>0</v>
      </c>
      <c r="CK229" s="117">
        <v>18.9661258</v>
      </c>
      <c r="CL229" s="117">
        <v>11.151628046158599</v>
      </c>
      <c r="CM229" s="117">
        <v>117.550140078966</v>
      </c>
      <c r="CN229" s="117">
        <v>42.6</v>
      </c>
      <c r="CO229" s="117">
        <v>9.3719999999999999</v>
      </c>
      <c r="CP229" s="117">
        <v>26.398486643113301</v>
      </c>
      <c r="CQ229" s="117">
        <v>0</v>
      </c>
      <c r="CR229" s="117">
        <v>24.233861999999998</v>
      </c>
      <c r="CS229" s="117">
        <v>10.753961781284699</v>
      </c>
      <c r="CT229" s="117">
        <v>113.358310424398</v>
      </c>
      <c r="CU229" s="117">
        <v>0</v>
      </c>
      <c r="CV229" s="117">
        <v>0</v>
      </c>
      <c r="CW229" s="117">
        <v>0</v>
      </c>
      <c r="CX229" s="117">
        <v>0</v>
      </c>
      <c r="CY229" s="117">
        <v>0</v>
      </c>
      <c r="CZ229" s="117">
        <v>0</v>
      </c>
      <c r="DA229" s="117">
        <v>0</v>
      </c>
      <c r="DB229" s="117">
        <v>0</v>
      </c>
      <c r="DC229" s="117">
        <v>0</v>
      </c>
      <c r="DD229" s="117">
        <v>0</v>
      </c>
      <c r="DE229" s="117">
        <v>0</v>
      </c>
      <c r="DF229" s="117">
        <v>0</v>
      </c>
      <c r="DG229" s="117">
        <v>0</v>
      </c>
      <c r="DH229" s="117">
        <v>0</v>
      </c>
      <c r="DI229" s="117">
        <v>9.98</v>
      </c>
      <c r="DJ229" s="117">
        <v>2.1956000000000002</v>
      </c>
      <c r="DK229" s="117">
        <v>8.5100219358585196</v>
      </c>
      <c r="DL229" s="117">
        <v>0</v>
      </c>
      <c r="DM229" s="117">
        <v>5.6773226000000001</v>
      </c>
      <c r="DN229" s="117">
        <v>2.7631002168033301</v>
      </c>
      <c r="DO229" s="117">
        <v>29.126044752661802</v>
      </c>
      <c r="DP229" s="117">
        <v>0</v>
      </c>
      <c r="DQ229" s="117">
        <v>0</v>
      </c>
      <c r="DR229" s="117">
        <v>0</v>
      </c>
      <c r="DS229" s="117">
        <v>0</v>
      </c>
      <c r="DT229" s="117">
        <v>0</v>
      </c>
      <c r="DU229" s="117">
        <v>0</v>
      </c>
      <c r="DV229" s="117">
        <v>0</v>
      </c>
      <c r="DW229" s="117">
        <v>327.88</v>
      </c>
      <c r="DX229" s="117">
        <v>72.133600000000001</v>
      </c>
      <c r="DY229" s="117">
        <v>26.177728882191701</v>
      </c>
      <c r="DZ229" s="117">
        <v>0</v>
      </c>
      <c r="EA229" s="117">
        <v>186.5210956</v>
      </c>
      <c r="EB229" s="117">
        <v>64.218389209978497</v>
      </c>
      <c r="EC229" s="117">
        <v>676.93081369216998</v>
      </c>
      <c r="ED229" s="117">
        <v>270</v>
      </c>
      <c r="EE229" s="117">
        <v>59.4</v>
      </c>
      <c r="EF229" s="117">
        <v>10.000573189258301</v>
      </c>
      <c r="EG229" s="117">
        <v>0</v>
      </c>
      <c r="EH229" s="117">
        <v>153.5949</v>
      </c>
      <c r="EI229" s="117">
        <v>51.670855544966102</v>
      </c>
      <c r="EJ229" s="117">
        <v>544.66632873422395</v>
      </c>
      <c r="EK229" s="117">
        <v>208.25</v>
      </c>
      <c r="EL229" s="117">
        <v>45.814999999999998</v>
      </c>
      <c r="EM229" s="117">
        <v>33.496645571850003</v>
      </c>
      <c r="EN229" s="117">
        <v>0</v>
      </c>
      <c r="EO229" s="117">
        <v>118.46717750000001</v>
      </c>
      <c r="EP229" s="117">
        <v>42.555880946160599</v>
      </c>
      <c r="EQ229" s="117">
        <v>448.584704018011</v>
      </c>
      <c r="ER229" s="117">
        <v>0</v>
      </c>
      <c r="ES229" s="117">
        <v>0</v>
      </c>
      <c r="ET229" s="117">
        <v>0</v>
      </c>
      <c r="EU229" s="117">
        <v>0</v>
      </c>
      <c r="EV229" s="117">
        <v>0</v>
      </c>
      <c r="EW229" s="117">
        <v>0</v>
      </c>
      <c r="EX229" s="117">
        <v>0</v>
      </c>
      <c r="EY229" s="117">
        <v>218.4</v>
      </c>
      <c r="EZ229" s="117">
        <v>22.890504</v>
      </c>
      <c r="FA229" s="117">
        <v>241.29</v>
      </c>
      <c r="FB229" s="117">
        <v>0</v>
      </c>
      <c r="FC229" s="117">
        <v>0</v>
      </c>
      <c r="FD229" s="117">
        <v>0</v>
      </c>
      <c r="FE229" s="171">
        <v>152.92898666666667</v>
      </c>
      <c r="FF229" s="194">
        <f t="shared" si="68"/>
        <v>6433.5242311317907</v>
      </c>
      <c r="FG229" s="195">
        <f t="shared" si="70"/>
        <v>0</v>
      </c>
      <c r="FH229" s="196">
        <f t="shared" si="71"/>
        <v>544.66632873422395</v>
      </c>
      <c r="FI229" s="202">
        <f t="shared" si="72"/>
        <v>7720.2290773581481</v>
      </c>
      <c r="FJ229" s="203">
        <f t="shared" si="73"/>
        <v>0</v>
      </c>
      <c r="FK229" s="204">
        <f t="shared" si="74"/>
        <v>653.59959448106872</v>
      </c>
      <c r="FL229" s="214">
        <v>0.05</v>
      </c>
      <c r="FM229" s="211">
        <f t="shared" si="75"/>
        <v>386.01145386790745</v>
      </c>
      <c r="FN229" s="212">
        <f t="shared" si="76"/>
        <v>0</v>
      </c>
      <c r="FO229" s="213">
        <f t="shared" si="77"/>
        <v>32.679979724053439</v>
      </c>
      <c r="FP229" s="219">
        <f t="shared" si="78"/>
        <v>8106.2405312260553</v>
      </c>
      <c r="FQ229" s="220">
        <f t="shared" si="79"/>
        <v>0</v>
      </c>
      <c r="FR229" s="223">
        <f t="shared" si="80"/>
        <v>686.27957420512212</v>
      </c>
      <c r="FS229" s="228">
        <f t="shared" si="81"/>
        <v>4.3639523839609495</v>
      </c>
      <c r="FT229" s="229"/>
      <c r="FU229" s="244">
        <f t="shared" si="82"/>
        <v>3.9159599730952777</v>
      </c>
      <c r="FV229" s="245">
        <f t="shared" si="83"/>
        <v>8106.2405312260544</v>
      </c>
      <c r="FW229" s="252">
        <v>3.51</v>
      </c>
      <c r="FX229" s="257"/>
      <c r="FY229" s="261">
        <f t="shared" si="84"/>
        <v>1.2432912774817522</v>
      </c>
      <c r="FZ229" s="253"/>
      <c r="GA229" s="92"/>
      <c r="GB229" s="68" t="s">
        <v>1138</v>
      </c>
      <c r="GC229" s="85" t="s">
        <v>2362</v>
      </c>
      <c r="GD229" s="85" t="str">
        <f t="shared" si="85"/>
        <v>№2/65 від 20.02.2019</v>
      </c>
      <c r="GE229" s="85" t="s">
        <v>2583</v>
      </c>
      <c r="GF229" s="431">
        <v>2</v>
      </c>
      <c r="GG229" s="431">
        <v>2</v>
      </c>
    </row>
    <row r="230" spans="1:189" ht="15" hidden="1" customHeight="1" x14ac:dyDescent="0.25">
      <c r="A230" s="66" t="s">
        <v>305</v>
      </c>
      <c r="B230" s="155">
        <v>5</v>
      </c>
      <c r="C230" s="141">
        <f t="shared" si="69"/>
        <v>1861.1999999999998</v>
      </c>
      <c r="D230" s="168">
        <v>1556.6</v>
      </c>
      <c r="E230" s="168">
        <v>0</v>
      </c>
      <c r="F230" s="234"/>
      <c r="G230" s="235">
        <v>304.60000000000002</v>
      </c>
      <c r="H230" s="162">
        <f t="shared" si="66"/>
        <v>2233.1237062755249</v>
      </c>
      <c r="I230" s="117">
        <v>261.99</v>
      </c>
      <c r="J230" s="117">
        <v>57.637799999999999</v>
      </c>
      <c r="K230" s="117">
        <v>14.162280501834999</v>
      </c>
      <c r="L230" s="117">
        <v>149.03825130000001</v>
      </c>
      <c r="M230" s="117">
        <v>50.605237456150299</v>
      </c>
      <c r="N230" s="117">
        <v>533.43356925798503</v>
      </c>
      <c r="O230" s="117">
        <v>60.91</v>
      </c>
      <c r="P230" s="117">
        <v>13.4002</v>
      </c>
      <c r="Q230" s="117">
        <v>2.0940710363999999</v>
      </c>
      <c r="R230" s="117">
        <v>34.649871699999998</v>
      </c>
      <c r="S230" s="117">
        <v>11.6395847002021</v>
      </c>
      <c r="T230" s="117">
        <v>122.693727436602</v>
      </c>
      <c r="U230" s="117">
        <v>0</v>
      </c>
      <c r="V230" s="117">
        <v>0</v>
      </c>
      <c r="W230" s="117">
        <v>0</v>
      </c>
      <c r="X230" s="117">
        <v>0</v>
      </c>
      <c r="Y230" s="117">
        <v>0</v>
      </c>
      <c r="Z230" s="117">
        <v>247.39</v>
      </c>
      <c r="AA230" s="117">
        <v>0</v>
      </c>
      <c r="AB230" s="117">
        <v>0</v>
      </c>
      <c r="AC230" s="117">
        <v>0</v>
      </c>
      <c r="AD230" s="117">
        <v>0</v>
      </c>
      <c r="AE230" s="117">
        <v>0</v>
      </c>
      <c r="AF230" s="117">
        <v>0</v>
      </c>
      <c r="AG230" s="117">
        <v>0</v>
      </c>
      <c r="AH230" s="117">
        <v>0</v>
      </c>
      <c r="AI230" s="117">
        <v>0</v>
      </c>
      <c r="AJ230" s="117">
        <v>0</v>
      </c>
      <c r="AK230" s="117">
        <v>0</v>
      </c>
      <c r="AL230" s="117">
        <v>0</v>
      </c>
      <c r="AM230" s="117">
        <v>111.35</v>
      </c>
      <c r="AN230" s="117">
        <v>24.497</v>
      </c>
      <c r="AO230" s="117">
        <v>33.904123035266501</v>
      </c>
      <c r="AP230" s="117">
        <v>63.343674499999999</v>
      </c>
      <c r="AQ230" s="117">
        <v>24.430665729671201</v>
      </c>
      <c r="AR230" s="117">
        <v>257.52546326493803</v>
      </c>
      <c r="AS230" s="117">
        <v>0</v>
      </c>
      <c r="AT230" s="117">
        <v>0</v>
      </c>
      <c r="AU230" s="117">
        <v>0</v>
      </c>
      <c r="AV230" s="117">
        <v>0</v>
      </c>
      <c r="AW230" s="117">
        <v>0</v>
      </c>
      <c r="AX230" s="117">
        <v>65.72</v>
      </c>
      <c r="AY230" s="117">
        <v>473.01</v>
      </c>
      <c r="AZ230" s="117">
        <v>104.0622</v>
      </c>
      <c r="BA230" s="117">
        <v>40.043055291888003</v>
      </c>
      <c r="BB230" s="117">
        <v>269.08119870000002</v>
      </c>
      <c r="BC230" s="117">
        <v>92.882250342889805</v>
      </c>
      <c r="BD230" s="117">
        <f t="shared" si="67"/>
        <v>1006.360946316</v>
      </c>
      <c r="BE230" s="117">
        <v>0</v>
      </c>
      <c r="BF230" s="117">
        <v>0</v>
      </c>
      <c r="BG230" s="117">
        <v>0</v>
      </c>
      <c r="BH230" s="117">
        <v>0</v>
      </c>
      <c r="BI230" s="117">
        <v>0</v>
      </c>
      <c r="BJ230" s="117">
        <v>0</v>
      </c>
      <c r="BK230" s="117">
        <v>0</v>
      </c>
      <c r="BL230" s="117">
        <v>124.81</v>
      </c>
      <c r="BM230" s="117">
        <v>27.458200000000001</v>
      </c>
      <c r="BN230" s="117">
        <v>3.7494087550000001</v>
      </c>
      <c r="BO230" s="117">
        <v>71.000664700000002</v>
      </c>
      <c r="BP230" s="117">
        <v>23.7937852408186</v>
      </c>
      <c r="BQ230" s="117">
        <v>250.81205869581899</v>
      </c>
      <c r="BR230" s="117">
        <v>408.84656079365209</v>
      </c>
      <c r="BS230" s="117">
        <v>89.9462433746031</v>
      </c>
      <c r="BT230" s="117">
        <v>346.757884642737</v>
      </c>
      <c r="BU230" s="117">
        <v>280.82</v>
      </c>
      <c r="BV230" s="117">
        <v>232.580543038684</v>
      </c>
      <c r="BW230" s="117">
        <v>142.431678610164</v>
      </c>
      <c r="BX230" s="117">
        <v>1501.3829104598401</v>
      </c>
      <c r="BY230" s="117">
        <v>304.98678214374797</v>
      </c>
      <c r="BZ230" s="117">
        <v>25.48</v>
      </c>
      <c r="CA230" s="117">
        <v>5.6055999999999999</v>
      </c>
      <c r="CB230" s="117">
        <v>17.085981632814601</v>
      </c>
      <c r="CC230" s="117">
        <v>0</v>
      </c>
      <c r="CD230" s="117">
        <v>14.4948076</v>
      </c>
      <c r="CE230" s="117">
        <v>6.5680642554912998</v>
      </c>
      <c r="CF230" s="117">
        <v>69.234453488305903</v>
      </c>
      <c r="CG230" s="117">
        <v>33.340000000000003</v>
      </c>
      <c r="CH230" s="117">
        <v>7.3348000000000004</v>
      </c>
      <c r="CI230" s="117">
        <v>46.757586232807498</v>
      </c>
      <c r="CJ230" s="117">
        <v>0</v>
      </c>
      <c r="CK230" s="117">
        <v>18.9661258</v>
      </c>
      <c r="CL230" s="117">
        <v>11.151628046158599</v>
      </c>
      <c r="CM230" s="117">
        <v>117.550140078966</v>
      </c>
      <c r="CN230" s="117">
        <v>32.56</v>
      </c>
      <c r="CO230" s="117">
        <v>7.1631999999999998</v>
      </c>
      <c r="CP230" s="117">
        <v>20.765337145848299</v>
      </c>
      <c r="CQ230" s="117">
        <v>0</v>
      </c>
      <c r="CR230" s="117">
        <v>18.5224072</v>
      </c>
      <c r="CS230" s="117">
        <v>8.2811370768883599</v>
      </c>
      <c r="CT230" s="117">
        <v>87.2920814227367</v>
      </c>
      <c r="CU230" s="117">
        <v>0</v>
      </c>
      <c r="CV230" s="117">
        <v>0</v>
      </c>
      <c r="CW230" s="117">
        <v>0</v>
      </c>
      <c r="CX230" s="117">
        <v>0</v>
      </c>
      <c r="CY230" s="117">
        <v>0</v>
      </c>
      <c r="CZ230" s="117">
        <v>0</v>
      </c>
      <c r="DA230" s="117">
        <v>0</v>
      </c>
      <c r="DB230" s="117">
        <v>0</v>
      </c>
      <c r="DC230" s="117">
        <v>0</v>
      </c>
      <c r="DD230" s="117">
        <v>0</v>
      </c>
      <c r="DE230" s="117">
        <v>0</v>
      </c>
      <c r="DF230" s="117">
        <v>0</v>
      </c>
      <c r="DG230" s="117">
        <v>0</v>
      </c>
      <c r="DH230" s="117">
        <v>0</v>
      </c>
      <c r="DI230" s="117">
        <v>10.58</v>
      </c>
      <c r="DJ230" s="117">
        <v>2.3275999999999999</v>
      </c>
      <c r="DK230" s="117">
        <v>9.0515137057168609</v>
      </c>
      <c r="DL230" s="117">
        <v>0</v>
      </c>
      <c r="DM230" s="117">
        <v>6.0186446</v>
      </c>
      <c r="DN230" s="117">
        <v>2.93234884802219</v>
      </c>
      <c r="DO230" s="117">
        <v>30.910107153739101</v>
      </c>
      <c r="DP230" s="117">
        <v>0</v>
      </c>
      <c r="DQ230" s="117">
        <v>0</v>
      </c>
      <c r="DR230" s="117">
        <v>0</v>
      </c>
      <c r="DS230" s="117">
        <v>0</v>
      </c>
      <c r="DT230" s="117">
        <v>0</v>
      </c>
      <c r="DU230" s="117">
        <v>0</v>
      </c>
      <c r="DV230" s="117">
        <v>0</v>
      </c>
      <c r="DW230" s="117">
        <v>896.62</v>
      </c>
      <c r="DX230" s="117">
        <v>197.25640000000001</v>
      </c>
      <c r="DY230" s="117">
        <v>73.506885997333299</v>
      </c>
      <c r="DZ230" s="117">
        <v>0</v>
      </c>
      <c r="EA230" s="117">
        <v>510.06021939999999</v>
      </c>
      <c r="EB230" s="117">
        <v>175.812853800694</v>
      </c>
      <c r="EC230" s="117">
        <v>1853.2563591980199</v>
      </c>
      <c r="ED230" s="117">
        <v>264.04000000000002</v>
      </c>
      <c r="EE230" s="117">
        <v>58.088799999999999</v>
      </c>
      <c r="EF230" s="117">
        <v>10.5486184416333</v>
      </c>
      <c r="EG230" s="117">
        <v>0</v>
      </c>
      <c r="EH230" s="117">
        <v>150.2044348</v>
      </c>
      <c r="EI230" s="117">
        <v>50.6108470382555</v>
      </c>
      <c r="EJ230" s="117">
        <v>533.49270027988803</v>
      </c>
      <c r="EK230" s="117">
        <v>312.49</v>
      </c>
      <c r="EL230" s="117">
        <v>68.747799999999998</v>
      </c>
      <c r="EM230" s="117">
        <v>43.782641737650003</v>
      </c>
      <c r="EN230" s="117">
        <v>0</v>
      </c>
      <c r="EO230" s="117">
        <v>177.76618629999999</v>
      </c>
      <c r="EP230" s="117">
        <v>63.1780664846261</v>
      </c>
      <c r="EQ230" s="117">
        <v>665.96469452227598</v>
      </c>
      <c r="ER230" s="117">
        <v>269</v>
      </c>
      <c r="ES230" s="117">
        <v>59.18</v>
      </c>
      <c r="ET230" s="117">
        <v>6.2026557999999996</v>
      </c>
      <c r="EU230" s="117">
        <v>65.382655799999995</v>
      </c>
      <c r="EV230" s="117">
        <v>7.0747</v>
      </c>
      <c r="EW230" s="117">
        <v>0.741499307</v>
      </c>
      <c r="EX230" s="117">
        <v>7.8161993069999998</v>
      </c>
      <c r="EY230" s="117">
        <v>334.6</v>
      </c>
      <c r="EZ230" s="117">
        <v>35.069426</v>
      </c>
      <c r="FA230" s="117">
        <v>369.67</v>
      </c>
      <c r="FB230" s="117">
        <v>0</v>
      </c>
      <c r="FC230" s="117">
        <v>0</v>
      </c>
      <c r="FD230" s="117">
        <v>0</v>
      </c>
      <c r="FE230" s="171">
        <v>311.16580104166667</v>
      </c>
      <c r="FF230" s="194">
        <f t="shared" si="68"/>
        <v>8097.0538677237819</v>
      </c>
      <c r="FG230" s="195">
        <f t="shared" si="70"/>
        <v>0</v>
      </c>
      <c r="FH230" s="196">
        <f t="shared" si="71"/>
        <v>533.49270027988803</v>
      </c>
      <c r="FI230" s="202">
        <f t="shared" si="72"/>
        <v>9716.4646412685379</v>
      </c>
      <c r="FJ230" s="203">
        <f t="shared" si="73"/>
        <v>0</v>
      </c>
      <c r="FK230" s="204">
        <f t="shared" si="74"/>
        <v>640.19124033586559</v>
      </c>
      <c r="FL230" s="214">
        <v>0.05</v>
      </c>
      <c r="FM230" s="211">
        <f t="shared" si="75"/>
        <v>485.82323206342693</v>
      </c>
      <c r="FN230" s="212">
        <f t="shared" si="76"/>
        <v>0</v>
      </c>
      <c r="FO230" s="213">
        <f t="shared" si="77"/>
        <v>32.009562016793282</v>
      </c>
      <c r="FP230" s="219">
        <f t="shared" si="78"/>
        <v>10202.287873331965</v>
      </c>
      <c r="FQ230" s="220">
        <f t="shared" si="79"/>
        <v>0</v>
      </c>
      <c r="FR230" s="223">
        <f t="shared" si="80"/>
        <v>672.20080235265891</v>
      </c>
      <c r="FS230" s="228">
        <f t="shared" si="81"/>
        <v>5.5522383810415459</v>
      </c>
      <c r="FT230" s="229"/>
      <c r="FU230" s="244">
        <f t="shared" si="82"/>
        <v>5.1203992429504117</v>
      </c>
      <c r="FV230" s="245">
        <f t="shared" si="83"/>
        <v>10202.287873331967</v>
      </c>
      <c r="FW230" s="252">
        <v>4.2766999999999999</v>
      </c>
      <c r="FX230" s="257"/>
      <c r="FY230" s="261">
        <f t="shared" si="84"/>
        <v>1.2982529476094993</v>
      </c>
      <c r="FZ230" s="253"/>
      <c r="GA230" s="92"/>
      <c r="GB230" s="68" t="s">
        <v>1141</v>
      </c>
      <c r="GC230" s="85" t="s">
        <v>2362</v>
      </c>
      <c r="GD230" s="85" t="str">
        <f t="shared" si="85"/>
        <v>№2/68 від 20.02.2019</v>
      </c>
      <c r="GE230" s="85" t="s">
        <v>2584</v>
      </c>
      <c r="GF230" s="431">
        <v>2</v>
      </c>
      <c r="GG230" s="431">
        <v>2</v>
      </c>
    </row>
    <row r="231" spans="1:189" ht="15" hidden="1" customHeight="1" x14ac:dyDescent="0.25">
      <c r="A231" s="66" t="s">
        <v>306</v>
      </c>
      <c r="B231" s="155">
        <v>5</v>
      </c>
      <c r="C231" s="141">
        <f t="shared" si="69"/>
        <v>2489.87</v>
      </c>
      <c r="D231" s="168">
        <v>2489.87</v>
      </c>
      <c r="E231" s="168">
        <v>0</v>
      </c>
      <c r="F231" s="234"/>
      <c r="G231" s="235">
        <v>0</v>
      </c>
      <c r="H231" s="162">
        <f t="shared" si="66"/>
        <v>3257.5990075860386</v>
      </c>
      <c r="I231" s="117">
        <v>381.32</v>
      </c>
      <c r="J231" s="117">
        <v>83.8904</v>
      </c>
      <c r="K231" s="117">
        <v>21.2667779035725</v>
      </c>
      <c r="L231" s="117">
        <v>216.92150839999999</v>
      </c>
      <c r="M231" s="117">
        <v>73.723216311477401</v>
      </c>
      <c r="N231" s="117">
        <v>777.12190261504998</v>
      </c>
      <c r="O231" s="117">
        <v>89.47</v>
      </c>
      <c r="P231" s="117">
        <v>19.683399999999999</v>
      </c>
      <c r="Q231" s="117">
        <v>3.0775365409950002</v>
      </c>
      <c r="R231" s="117">
        <v>50.8967989</v>
      </c>
      <c r="S231" s="117">
        <v>17.097417951570701</v>
      </c>
      <c r="T231" s="117">
        <v>180.225153392566</v>
      </c>
      <c r="U231" s="117">
        <v>0</v>
      </c>
      <c r="V231" s="117">
        <v>0</v>
      </c>
      <c r="W231" s="117">
        <v>0</v>
      </c>
      <c r="X231" s="117">
        <v>0</v>
      </c>
      <c r="Y231" s="117">
        <v>0</v>
      </c>
      <c r="Z231" s="117">
        <v>357.06</v>
      </c>
      <c r="AA231" s="117">
        <v>0</v>
      </c>
      <c r="AB231" s="117">
        <v>0</v>
      </c>
      <c r="AC231" s="117">
        <v>0</v>
      </c>
      <c r="AD231" s="117">
        <v>0</v>
      </c>
      <c r="AE231" s="117">
        <v>0</v>
      </c>
      <c r="AF231" s="117">
        <v>74.5</v>
      </c>
      <c r="AG231" s="117">
        <v>19.850000000000001</v>
      </c>
      <c r="AH231" s="117">
        <v>4.367</v>
      </c>
      <c r="AI231" s="117">
        <v>0.68038978229250002</v>
      </c>
      <c r="AJ231" s="117">
        <v>11.2920695</v>
      </c>
      <c r="AK231" s="117">
        <v>3.7930172273770801</v>
      </c>
      <c r="AL231" s="117">
        <v>39.982476509669603</v>
      </c>
      <c r="AM231" s="117">
        <v>174.27</v>
      </c>
      <c r="AN231" s="117">
        <v>38.339399999999998</v>
      </c>
      <c r="AO231" s="117">
        <v>58.600785312753899</v>
      </c>
      <c r="AP231" s="117">
        <v>99.136974899999998</v>
      </c>
      <c r="AQ231" s="117">
        <v>38.816085861898699</v>
      </c>
      <c r="AR231" s="117">
        <v>409.16324607465299</v>
      </c>
      <c r="AS231" s="117">
        <v>0</v>
      </c>
      <c r="AT231" s="117">
        <v>0</v>
      </c>
      <c r="AU231" s="117">
        <v>0</v>
      </c>
      <c r="AV231" s="117">
        <v>0</v>
      </c>
      <c r="AW231" s="117">
        <v>0</v>
      </c>
      <c r="AX231" s="117">
        <v>73.260000000000005</v>
      </c>
      <c r="AY231" s="117">
        <v>632.78</v>
      </c>
      <c r="AZ231" s="117">
        <v>139.2116</v>
      </c>
      <c r="BA231" s="117">
        <v>62.132293395819502</v>
      </c>
      <c r="BB231" s="117">
        <v>359.96955860000003</v>
      </c>
      <c r="BC231" s="117">
        <v>125.15293470368201</v>
      </c>
      <c r="BD231" s="117">
        <f t="shared" si="67"/>
        <v>1346.2862289941002</v>
      </c>
      <c r="BE231" s="117">
        <v>0</v>
      </c>
      <c r="BF231" s="117">
        <v>0</v>
      </c>
      <c r="BG231" s="117">
        <v>0</v>
      </c>
      <c r="BH231" s="117">
        <v>0</v>
      </c>
      <c r="BI231" s="117">
        <v>0</v>
      </c>
      <c r="BJ231" s="117">
        <v>0</v>
      </c>
      <c r="BK231" s="117">
        <v>0</v>
      </c>
      <c r="BL231" s="117">
        <v>109.15</v>
      </c>
      <c r="BM231" s="117">
        <v>24.013000000000002</v>
      </c>
      <c r="BN231" s="117">
        <v>3.1968744425</v>
      </c>
      <c r="BO231" s="117">
        <v>62.092160499999999</v>
      </c>
      <c r="BP231" s="117">
        <v>20.7997577823234</v>
      </c>
      <c r="BQ231" s="117">
        <v>219.25179272482299</v>
      </c>
      <c r="BR231" s="117">
        <v>536.40559404762212</v>
      </c>
      <c r="BS231" s="117">
        <v>118.009230690476</v>
      </c>
      <c r="BT231" s="117">
        <v>622.75269634621395</v>
      </c>
      <c r="BU231" s="117">
        <v>375.51</v>
      </c>
      <c r="BV231" s="117">
        <v>305.14505028586899</v>
      </c>
      <c r="BW231" s="117">
        <v>205.199383705309</v>
      </c>
      <c r="BX231" s="117">
        <v>2163.02195507549</v>
      </c>
      <c r="BY231" s="117">
        <v>522.00765438091798</v>
      </c>
      <c r="BZ231" s="117">
        <v>39.799999999999997</v>
      </c>
      <c r="CA231" s="117">
        <v>8.7560000000000002</v>
      </c>
      <c r="CB231" s="117">
        <v>30.226041872392699</v>
      </c>
      <c r="CC231" s="117">
        <v>0</v>
      </c>
      <c r="CD231" s="117">
        <v>22.641026</v>
      </c>
      <c r="CE231" s="117">
        <v>10.6301517437055</v>
      </c>
      <c r="CF231" s="117">
        <v>112.053219616098</v>
      </c>
      <c r="CG231" s="117">
        <v>46.97</v>
      </c>
      <c r="CH231" s="117">
        <v>10.333399999999999</v>
      </c>
      <c r="CI231" s="117">
        <v>60.610295511772499</v>
      </c>
      <c r="CJ231" s="117">
        <v>0</v>
      </c>
      <c r="CK231" s="117">
        <v>26.719823900000002</v>
      </c>
      <c r="CL231" s="117">
        <v>15.159039169547899</v>
      </c>
      <c r="CM231" s="117">
        <v>159.79255858132001</v>
      </c>
      <c r="CN231" s="117">
        <v>17.940000000000001</v>
      </c>
      <c r="CO231" s="117">
        <v>3.9468000000000001</v>
      </c>
      <c r="CP231" s="117">
        <v>8.6162102064941699</v>
      </c>
      <c r="CQ231" s="117">
        <v>0</v>
      </c>
      <c r="CR231" s="117">
        <v>10.2055278</v>
      </c>
      <c r="CS231" s="117">
        <v>4.2666618684606599</v>
      </c>
      <c r="CT231" s="117">
        <v>44.975199874954797</v>
      </c>
      <c r="CU231" s="117">
        <v>19.75</v>
      </c>
      <c r="CV231" s="117">
        <v>4.3449999999999998</v>
      </c>
      <c r="CW231" s="117">
        <v>12.5717188958125</v>
      </c>
      <c r="CX231" s="117">
        <v>0</v>
      </c>
      <c r="CY231" s="117">
        <v>11.235182500000001</v>
      </c>
      <c r="CZ231" s="117">
        <v>5.0205982852951099</v>
      </c>
      <c r="DA231" s="117">
        <v>52.922499681107602</v>
      </c>
      <c r="DB231" s="117">
        <v>12.45</v>
      </c>
      <c r="DC231" s="117">
        <v>2.7389999999999999</v>
      </c>
      <c r="DD231" s="117">
        <v>15.841280721285001</v>
      </c>
      <c r="DE231" s="117">
        <v>0</v>
      </c>
      <c r="DF231" s="117">
        <v>7.0824315000000002</v>
      </c>
      <c r="DG231" s="117">
        <v>3.9945933679128802</v>
      </c>
      <c r="DH231" s="117">
        <v>42.1073055891979</v>
      </c>
      <c r="DI231" s="117">
        <v>18.62</v>
      </c>
      <c r="DJ231" s="117">
        <v>4.0964</v>
      </c>
      <c r="DK231" s="117">
        <v>15.926705622433699</v>
      </c>
      <c r="DL231" s="117">
        <v>0</v>
      </c>
      <c r="DM231" s="117">
        <v>10.592359399999999</v>
      </c>
      <c r="DN231" s="117">
        <v>5.1603690890012803</v>
      </c>
      <c r="DO231" s="117">
        <v>54.395834111435001</v>
      </c>
      <c r="DP231" s="117">
        <v>24.28</v>
      </c>
      <c r="DQ231" s="117">
        <v>5.3415999999999997</v>
      </c>
      <c r="DR231" s="117">
        <v>7.0373915550082504</v>
      </c>
      <c r="DS231" s="117">
        <v>0</v>
      </c>
      <c r="DT231" s="117">
        <v>13.8121636</v>
      </c>
      <c r="DU231" s="117">
        <v>5.2898817717964102</v>
      </c>
      <c r="DV231" s="117">
        <v>55.761036926804699</v>
      </c>
      <c r="DW231" s="117">
        <v>1845.39</v>
      </c>
      <c r="DX231" s="117">
        <v>405.98579999999998</v>
      </c>
      <c r="DY231" s="117">
        <v>194.17965316070001</v>
      </c>
      <c r="DZ231" s="117">
        <v>0</v>
      </c>
      <c r="EA231" s="117">
        <v>1049.7870092999999</v>
      </c>
      <c r="EB231" s="117">
        <v>366.34684349050599</v>
      </c>
      <c r="EC231" s="117">
        <v>3861.6893059512099</v>
      </c>
      <c r="ED231" s="117">
        <v>853.26</v>
      </c>
      <c r="EE231" s="117">
        <v>187.71719999999999</v>
      </c>
      <c r="EF231" s="117">
        <v>31.5504396906666</v>
      </c>
      <c r="EG231" s="117">
        <v>13.942500000000001</v>
      </c>
      <c r="EH231" s="117">
        <v>485.39401620000001</v>
      </c>
      <c r="EI231" s="117">
        <v>164.747082178901</v>
      </c>
      <c r="EJ231" s="117">
        <v>1736.6112380695699</v>
      </c>
      <c r="EK231" s="117">
        <v>413.27</v>
      </c>
      <c r="EL231" s="117">
        <v>90.919399999999996</v>
      </c>
      <c r="EM231" s="117">
        <v>82.026395395500003</v>
      </c>
      <c r="EN231" s="117">
        <v>0</v>
      </c>
      <c r="EO231" s="117">
        <v>235.0969049</v>
      </c>
      <c r="EP231" s="117">
        <v>86.081784117971395</v>
      </c>
      <c r="EQ231" s="117">
        <v>907.39448441347099</v>
      </c>
      <c r="ER231" s="117">
        <v>505.6</v>
      </c>
      <c r="ES231" s="117">
        <v>112.88200000000001</v>
      </c>
      <c r="ET231" s="117">
        <v>11.83116242</v>
      </c>
      <c r="EU231" s="117">
        <v>124.71316242</v>
      </c>
      <c r="EV231" s="117">
        <v>13.297280000000001</v>
      </c>
      <c r="EW231" s="117">
        <v>1.3936879168</v>
      </c>
      <c r="EX231" s="117">
        <v>14.6909679168</v>
      </c>
      <c r="EY231" s="117">
        <v>358.4</v>
      </c>
      <c r="EZ231" s="117">
        <v>37.563904000000001</v>
      </c>
      <c r="FA231" s="117">
        <v>395.96</v>
      </c>
      <c r="FB231" s="117">
        <v>0</v>
      </c>
      <c r="FC231" s="117">
        <v>0</v>
      </c>
      <c r="FD231" s="117">
        <v>0</v>
      </c>
      <c r="FE231" s="171">
        <v>367.67731302083331</v>
      </c>
      <c r="FF231" s="194">
        <f t="shared" si="68"/>
        <v>13570.616881559154</v>
      </c>
      <c r="FG231" s="195">
        <f t="shared" si="70"/>
        <v>0</v>
      </c>
      <c r="FH231" s="196">
        <f t="shared" si="71"/>
        <v>1736.6112380695699</v>
      </c>
      <c r="FI231" s="202">
        <f t="shared" si="72"/>
        <v>16284.740257870984</v>
      </c>
      <c r="FJ231" s="203">
        <f t="shared" si="73"/>
        <v>0</v>
      </c>
      <c r="FK231" s="204">
        <f t="shared" si="74"/>
        <v>2083.9334856834839</v>
      </c>
      <c r="FL231" s="214">
        <v>0.05</v>
      </c>
      <c r="FM231" s="211">
        <f t="shared" si="75"/>
        <v>814.23701289354926</v>
      </c>
      <c r="FN231" s="212">
        <f t="shared" si="76"/>
        <v>0</v>
      </c>
      <c r="FO231" s="213">
        <f t="shared" si="77"/>
        <v>104.19667428417421</v>
      </c>
      <c r="FP231" s="219">
        <f t="shared" si="78"/>
        <v>17098.977270764535</v>
      </c>
      <c r="FQ231" s="220">
        <f t="shared" si="79"/>
        <v>0</v>
      </c>
      <c r="FR231" s="223">
        <f t="shared" si="80"/>
        <v>2188.1301599676581</v>
      </c>
      <c r="FS231" s="228">
        <f t="shared" si="81"/>
        <v>6.8674176847644794</v>
      </c>
      <c r="FT231" s="229"/>
      <c r="FU231" s="244">
        <f t="shared" si="82"/>
        <v>5.9886046704433875</v>
      </c>
      <c r="FV231" s="245">
        <f t="shared" si="83"/>
        <v>17098.977270764535</v>
      </c>
      <c r="FW231" s="252">
        <v>5.0891000000000002</v>
      </c>
      <c r="FX231" s="257"/>
      <c r="FY231" s="261">
        <f t="shared" si="84"/>
        <v>1.3494365771481165</v>
      </c>
      <c r="FZ231" s="253"/>
      <c r="GA231" s="92"/>
      <c r="GB231" s="68" t="s">
        <v>1153</v>
      </c>
      <c r="GC231" s="85" t="s">
        <v>2362</v>
      </c>
      <c r="GD231" s="85" t="str">
        <f t="shared" si="85"/>
        <v>№2/83 від 20.02.2019</v>
      </c>
      <c r="GE231" s="85" t="s">
        <v>2585</v>
      </c>
      <c r="GF231" s="431">
        <v>3</v>
      </c>
      <c r="GG231" s="431">
        <v>1</v>
      </c>
    </row>
    <row r="232" spans="1:189" ht="15" hidden="1" customHeight="1" x14ac:dyDescent="0.25">
      <c r="A232" s="66" t="s">
        <v>307</v>
      </c>
      <c r="B232" s="155">
        <v>5</v>
      </c>
      <c r="C232" s="141">
        <f t="shared" si="69"/>
        <v>2481.4</v>
      </c>
      <c r="D232" s="168">
        <v>2481.4</v>
      </c>
      <c r="E232" s="168">
        <v>0</v>
      </c>
      <c r="F232" s="234"/>
      <c r="G232" s="235">
        <v>0</v>
      </c>
      <c r="H232" s="162">
        <f t="shared" si="66"/>
        <v>3238.6396508966518</v>
      </c>
      <c r="I232" s="117">
        <v>381.34</v>
      </c>
      <c r="J232" s="117">
        <v>83.894800000000004</v>
      </c>
      <c r="K232" s="117">
        <v>21.267584443537501</v>
      </c>
      <c r="L232" s="117">
        <v>216.93288580000001</v>
      </c>
      <c r="M232" s="117">
        <v>73.727050674225197</v>
      </c>
      <c r="N232" s="117">
        <v>777.16232091776305</v>
      </c>
      <c r="O232" s="117">
        <v>89.47</v>
      </c>
      <c r="P232" s="117">
        <v>19.683399999999999</v>
      </c>
      <c r="Q232" s="117">
        <v>3.0775365409950002</v>
      </c>
      <c r="R232" s="117">
        <v>50.8967989</v>
      </c>
      <c r="S232" s="117">
        <v>17.097417951570701</v>
      </c>
      <c r="T232" s="117">
        <v>180.225153392566</v>
      </c>
      <c r="U232" s="117">
        <v>0</v>
      </c>
      <c r="V232" s="117">
        <v>0</v>
      </c>
      <c r="W232" s="117">
        <v>0</v>
      </c>
      <c r="X232" s="117">
        <v>0</v>
      </c>
      <c r="Y232" s="117">
        <v>0</v>
      </c>
      <c r="Z232" s="117">
        <v>357.67</v>
      </c>
      <c r="AA232" s="117">
        <v>0</v>
      </c>
      <c r="AB232" s="117">
        <v>0</v>
      </c>
      <c r="AC232" s="117">
        <v>0</v>
      </c>
      <c r="AD232" s="117">
        <v>0</v>
      </c>
      <c r="AE232" s="117">
        <v>0</v>
      </c>
      <c r="AF232" s="117">
        <v>75.81</v>
      </c>
      <c r="AG232" s="117">
        <v>19.850000000000001</v>
      </c>
      <c r="AH232" s="117">
        <v>4.367</v>
      </c>
      <c r="AI232" s="117">
        <v>0.68038978229250002</v>
      </c>
      <c r="AJ232" s="117">
        <v>11.2920695</v>
      </c>
      <c r="AK232" s="117">
        <v>3.7930172273770801</v>
      </c>
      <c r="AL232" s="117">
        <v>39.982476509669603</v>
      </c>
      <c r="AM232" s="117">
        <v>174.27</v>
      </c>
      <c r="AN232" s="117">
        <v>38.339399999999998</v>
      </c>
      <c r="AO232" s="117">
        <v>58.600785312753899</v>
      </c>
      <c r="AP232" s="117">
        <v>99.136974899999998</v>
      </c>
      <c r="AQ232" s="117">
        <v>38.816085861898699</v>
      </c>
      <c r="AR232" s="117">
        <v>409.16324607465299</v>
      </c>
      <c r="AS232" s="117">
        <v>0</v>
      </c>
      <c r="AT232" s="117">
        <v>0</v>
      </c>
      <c r="AU232" s="117">
        <v>0</v>
      </c>
      <c r="AV232" s="117">
        <v>0</v>
      </c>
      <c r="AW232" s="117">
        <v>0</v>
      </c>
      <c r="AX232" s="117">
        <v>56.92</v>
      </c>
      <c r="AY232" s="117">
        <v>630.63</v>
      </c>
      <c r="AZ232" s="117">
        <v>138.73859999999999</v>
      </c>
      <c r="BA232" s="117">
        <v>61.920932752467401</v>
      </c>
      <c r="BB232" s="117">
        <v>358.74648810000002</v>
      </c>
      <c r="BC232" s="117">
        <v>124.727675345547</v>
      </c>
      <c r="BD232" s="117">
        <f t="shared" si="67"/>
        <v>1341.7064540020001</v>
      </c>
      <c r="BE232" s="117">
        <v>0</v>
      </c>
      <c r="BF232" s="117">
        <v>0</v>
      </c>
      <c r="BG232" s="117">
        <v>0</v>
      </c>
      <c r="BH232" s="117">
        <v>0</v>
      </c>
      <c r="BI232" s="117">
        <v>0</v>
      </c>
      <c r="BJ232" s="117">
        <v>0</v>
      </c>
      <c r="BK232" s="117">
        <v>0</v>
      </c>
      <c r="BL232" s="117">
        <v>108.52</v>
      </c>
      <c r="BM232" s="117">
        <v>23.874400000000001</v>
      </c>
      <c r="BN232" s="117">
        <v>3.18257998916667</v>
      </c>
      <c r="BO232" s="117">
        <v>61.733772399999999</v>
      </c>
      <c r="BP232" s="117">
        <v>20.680139957908601</v>
      </c>
      <c r="BQ232" s="117">
        <v>217.990892347076</v>
      </c>
      <c r="BR232" s="117">
        <v>567.21344047618913</v>
      </c>
      <c r="BS232" s="117">
        <v>124.78695690476199</v>
      </c>
      <c r="BT232" s="117">
        <v>737.33714158430905</v>
      </c>
      <c r="BU232" s="117">
        <v>374.29</v>
      </c>
      <c r="BV232" s="117">
        <v>322.67070988369102</v>
      </c>
      <c r="BW232" s="117">
        <v>222.85731946185899</v>
      </c>
      <c r="BX232" s="117">
        <v>2349.1555683108099</v>
      </c>
      <c r="BY232" s="117">
        <v>595.08729505775796</v>
      </c>
      <c r="BZ232" s="117">
        <v>40.71</v>
      </c>
      <c r="CA232" s="117">
        <v>8.9562000000000008</v>
      </c>
      <c r="CB232" s="117">
        <v>35.213856426265302</v>
      </c>
      <c r="CC232" s="117">
        <v>0</v>
      </c>
      <c r="CD232" s="117">
        <v>23.158697700000001</v>
      </c>
      <c r="CE232" s="117">
        <v>11.3235418199738</v>
      </c>
      <c r="CF232" s="117">
        <v>119.362295946239</v>
      </c>
      <c r="CG232" s="117">
        <v>46.97</v>
      </c>
      <c r="CH232" s="117">
        <v>10.333399999999999</v>
      </c>
      <c r="CI232" s="117">
        <v>60.610295511772499</v>
      </c>
      <c r="CJ232" s="117">
        <v>0</v>
      </c>
      <c r="CK232" s="117">
        <v>26.719823900000002</v>
      </c>
      <c r="CL232" s="117">
        <v>15.159039169547899</v>
      </c>
      <c r="CM232" s="117">
        <v>159.79255858132001</v>
      </c>
      <c r="CN232" s="117">
        <v>43.73</v>
      </c>
      <c r="CO232" s="117">
        <v>9.6205999999999996</v>
      </c>
      <c r="CP232" s="117">
        <v>20.741228881045</v>
      </c>
      <c r="CQ232" s="117">
        <v>0</v>
      </c>
      <c r="CR232" s="117">
        <v>24.8766851</v>
      </c>
      <c r="CS232" s="117">
        <v>10.372889950353301</v>
      </c>
      <c r="CT232" s="117">
        <v>109.34140393139801</v>
      </c>
      <c r="CU232" s="117">
        <v>20.239999999999998</v>
      </c>
      <c r="CV232" s="117">
        <v>4.4527999999999999</v>
      </c>
      <c r="CW232" s="117">
        <v>12.9663054514675</v>
      </c>
      <c r="CX232" s="117">
        <v>0</v>
      </c>
      <c r="CY232" s="117">
        <v>11.5139288</v>
      </c>
      <c r="CZ232" s="117">
        <v>5.15382571989631</v>
      </c>
      <c r="DA232" s="117">
        <v>54.326859971363803</v>
      </c>
      <c r="DB232" s="117">
        <v>12.45</v>
      </c>
      <c r="DC232" s="117">
        <v>2.7389999999999999</v>
      </c>
      <c r="DD232" s="117">
        <v>15.841280721285001</v>
      </c>
      <c r="DE232" s="117">
        <v>0</v>
      </c>
      <c r="DF232" s="117">
        <v>7.0824315000000002</v>
      </c>
      <c r="DG232" s="117">
        <v>3.9945933679128802</v>
      </c>
      <c r="DH232" s="117">
        <v>42.1073055891979</v>
      </c>
      <c r="DI232" s="117">
        <v>18.62</v>
      </c>
      <c r="DJ232" s="117">
        <v>4.0964</v>
      </c>
      <c r="DK232" s="117">
        <v>15.926705622433699</v>
      </c>
      <c r="DL232" s="117">
        <v>0</v>
      </c>
      <c r="DM232" s="117">
        <v>10.592359399999999</v>
      </c>
      <c r="DN232" s="117">
        <v>5.1603690890012803</v>
      </c>
      <c r="DO232" s="117">
        <v>54.395834111435001</v>
      </c>
      <c r="DP232" s="117">
        <v>24.28</v>
      </c>
      <c r="DQ232" s="117">
        <v>5.3415999999999997</v>
      </c>
      <c r="DR232" s="117">
        <v>7.0373915550082504</v>
      </c>
      <c r="DS232" s="117">
        <v>0</v>
      </c>
      <c r="DT232" s="117">
        <v>13.8121636</v>
      </c>
      <c r="DU232" s="117">
        <v>5.2898817717964102</v>
      </c>
      <c r="DV232" s="117">
        <v>55.761036926804699</v>
      </c>
      <c r="DW232" s="117">
        <v>2465.04</v>
      </c>
      <c r="DX232" s="117">
        <v>542.30880000000002</v>
      </c>
      <c r="DY232" s="117">
        <v>240.68891703941699</v>
      </c>
      <c r="DZ232" s="117">
        <v>0</v>
      </c>
      <c r="EA232" s="117">
        <v>1402.2873047999999</v>
      </c>
      <c r="EB232" s="117">
        <v>487.40056553899001</v>
      </c>
      <c r="EC232" s="117">
        <v>5137.7255873784097</v>
      </c>
      <c r="ED232" s="117">
        <v>791.05</v>
      </c>
      <c r="EE232" s="117">
        <v>174.03100000000001</v>
      </c>
      <c r="EF232" s="117">
        <v>29.4113677984584</v>
      </c>
      <c r="EG232" s="117">
        <v>18.324999999999999</v>
      </c>
      <c r="EH232" s="117">
        <v>450.0046135</v>
      </c>
      <c r="EI232" s="117">
        <v>153.31837185989201</v>
      </c>
      <c r="EJ232" s="117">
        <v>1616.1403531583501</v>
      </c>
      <c r="EK232" s="117">
        <v>429.62</v>
      </c>
      <c r="EL232" s="117">
        <v>94.516400000000004</v>
      </c>
      <c r="EM232" s="117">
        <v>83.155063643000005</v>
      </c>
      <c r="EN232" s="117">
        <v>0</v>
      </c>
      <c r="EO232" s="117">
        <v>244.39792940000001</v>
      </c>
      <c r="EP232" s="117">
        <v>89.265565284836796</v>
      </c>
      <c r="EQ232" s="117">
        <v>940.95495832783695</v>
      </c>
      <c r="ER232" s="117">
        <v>540.29999999999995</v>
      </c>
      <c r="ES232" s="117">
        <v>121.176</v>
      </c>
      <c r="ET232" s="117">
        <v>12.700456559999999</v>
      </c>
      <c r="EU232" s="117">
        <v>133.87645656000001</v>
      </c>
      <c r="EV232" s="117">
        <v>14.20989</v>
      </c>
      <c r="EW232" s="117">
        <v>1.4893385709</v>
      </c>
      <c r="EX232" s="117">
        <v>15.699228570900001</v>
      </c>
      <c r="EY232" s="117">
        <v>365.4</v>
      </c>
      <c r="EZ232" s="117">
        <v>38.297573999999997</v>
      </c>
      <c r="FA232" s="117">
        <v>403.7</v>
      </c>
      <c r="FB232" s="117">
        <v>0</v>
      </c>
      <c r="FC232" s="117">
        <v>0</v>
      </c>
      <c r="FD232" s="117">
        <v>0</v>
      </c>
      <c r="FE232" s="171">
        <v>458.16845156249997</v>
      </c>
      <c r="FF232" s="194">
        <f t="shared" si="68"/>
        <v>15107.138442170291</v>
      </c>
      <c r="FG232" s="195">
        <f t="shared" si="70"/>
        <v>0</v>
      </c>
      <c r="FH232" s="196">
        <f t="shared" si="71"/>
        <v>1616.1403531583501</v>
      </c>
      <c r="FI232" s="202">
        <f t="shared" si="72"/>
        <v>18128.566130604348</v>
      </c>
      <c r="FJ232" s="203">
        <f t="shared" si="73"/>
        <v>0</v>
      </c>
      <c r="FK232" s="204">
        <f t="shared" si="74"/>
        <v>1939.36842379002</v>
      </c>
      <c r="FL232" s="214">
        <v>0.05</v>
      </c>
      <c r="FM232" s="211">
        <f t="shared" si="75"/>
        <v>906.42830653021747</v>
      </c>
      <c r="FN232" s="212">
        <f t="shared" si="76"/>
        <v>0</v>
      </c>
      <c r="FO232" s="213">
        <f t="shared" si="77"/>
        <v>96.968421189501001</v>
      </c>
      <c r="FP232" s="219">
        <f t="shared" si="78"/>
        <v>19034.994437134566</v>
      </c>
      <c r="FQ232" s="220">
        <f t="shared" si="79"/>
        <v>0</v>
      </c>
      <c r="FR232" s="223">
        <f t="shared" si="80"/>
        <v>2036.3368449795209</v>
      </c>
      <c r="FS232" s="228">
        <f t="shared" si="81"/>
        <v>7.671070539668964</v>
      </c>
      <c r="FT232" s="229"/>
      <c r="FU232" s="244">
        <f t="shared" si="82"/>
        <v>6.8504302378314845</v>
      </c>
      <c r="FV232" s="245">
        <f t="shared" si="83"/>
        <v>19034.994437134566</v>
      </c>
      <c r="FW232" s="252">
        <v>5.2195999999999998</v>
      </c>
      <c r="FX232" s="257"/>
      <c r="FY232" s="261">
        <f t="shared" si="84"/>
        <v>1.4696663613435828</v>
      </c>
      <c r="FZ232" s="253"/>
      <c r="GA232" s="92"/>
      <c r="GB232" s="68" t="s">
        <v>1155</v>
      </c>
      <c r="GC232" s="85" t="s">
        <v>2362</v>
      </c>
      <c r="GD232" s="85" t="str">
        <f t="shared" si="85"/>
        <v>№2/85 від 20.02.2019</v>
      </c>
      <c r="GE232" s="85" t="s">
        <v>2586</v>
      </c>
      <c r="GF232" s="431">
        <v>3</v>
      </c>
      <c r="GG232" s="431">
        <v>1</v>
      </c>
    </row>
    <row r="233" spans="1:189" ht="15" hidden="1" customHeight="1" x14ac:dyDescent="0.25">
      <c r="A233" s="66" t="s">
        <v>308</v>
      </c>
      <c r="B233" s="155">
        <v>5</v>
      </c>
      <c r="C233" s="141">
        <f t="shared" si="69"/>
        <v>1899.07</v>
      </c>
      <c r="D233" s="168">
        <v>1780.57</v>
      </c>
      <c r="E233" s="168">
        <v>0</v>
      </c>
      <c r="F233" s="234"/>
      <c r="G233" s="235">
        <v>118.5</v>
      </c>
      <c r="H233" s="162">
        <f t="shared" si="66"/>
        <v>2318.2312898139562</v>
      </c>
      <c r="I233" s="117">
        <v>295.18</v>
      </c>
      <c r="J233" s="117">
        <v>64.939599999999999</v>
      </c>
      <c r="K233" s="117">
        <v>16.750647192757501</v>
      </c>
      <c r="L233" s="117">
        <v>167.9190466</v>
      </c>
      <c r="M233" s="117">
        <v>57.099365882418901</v>
      </c>
      <c r="N233" s="117">
        <v>601.88865967517597</v>
      </c>
      <c r="O233" s="117">
        <v>61.15</v>
      </c>
      <c r="P233" s="117">
        <v>13.452999999999999</v>
      </c>
      <c r="Q233" s="117">
        <v>2.1023197405874998</v>
      </c>
      <c r="R233" s="117">
        <v>34.786400499999999</v>
      </c>
      <c r="S233" s="117">
        <v>11.685447198415901</v>
      </c>
      <c r="T233" s="117">
        <v>123.177167439003</v>
      </c>
      <c r="U233" s="117">
        <v>0</v>
      </c>
      <c r="V233" s="117">
        <v>0</v>
      </c>
      <c r="W233" s="117">
        <v>0</v>
      </c>
      <c r="X233" s="117">
        <v>0</v>
      </c>
      <c r="Y233" s="117">
        <v>0</v>
      </c>
      <c r="Z233" s="117">
        <v>261.95</v>
      </c>
      <c r="AA233" s="117">
        <v>0</v>
      </c>
      <c r="AB233" s="117">
        <v>0</v>
      </c>
      <c r="AC233" s="117">
        <v>0</v>
      </c>
      <c r="AD233" s="117">
        <v>0</v>
      </c>
      <c r="AE233" s="117">
        <v>0</v>
      </c>
      <c r="AF233" s="117">
        <v>0</v>
      </c>
      <c r="AG233" s="117">
        <v>0</v>
      </c>
      <c r="AH233" s="117">
        <v>0</v>
      </c>
      <c r="AI233" s="117">
        <v>0</v>
      </c>
      <c r="AJ233" s="117">
        <v>0</v>
      </c>
      <c r="AK233" s="117">
        <v>0</v>
      </c>
      <c r="AL233" s="117">
        <v>0</v>
      </c>
      <c r="AM233" s="117">
        <v>108.49</v>
      </c>
      <c r="AN233" s="117">
        <v>23.867799999999999</v>
      </c>
      <c r="AO233" s="117">
        <v>21.987985666652602</v>
      </c>
      <c r="AP233" s="117">
        <v>61.716706299999998</v>
      </c>
      <c r="AQ233" s="117">
        <v>22.645509783024899</v>
      </c>
      <c r="AR233" s="117">
        <v>238.70800174967701</v>
      </c>
      <c r="AS233" s="117">
        <v>0</v>
      </c>
      <c r="AT233" s="117">
        <v>0</v>
      </c>
      <c r="AU233" s="117">
        <v>0</v>
      </c>
      <c r="AV233" s="117">
        <v>0</v>
      </c>
      <c r="AW233" s="117">
        <v>0</v>
      </c>
      <c r="AX233" s="117">
        <v>65.67</v>
      </c>
      <c r="AY233" s="117">
        <v>482.63</v>
      </c>
      <c r="AZ233" s="117">
        <v>106.1786</v>
      </c>
      <c r="BA233" s="117">
        <v>44.899089370178899</v>
      </c>
      <c r="BB233" s="117">
        <v>274.5537281</v>
      </c>
      <c r="BC233" s="117">
        <v>95.1948791650495</v>
      </c>
      <c r="BD233" s="117">
        <f t="shared" si="67"/>
        <v>1026.8374609501</v>
      </c>
      <c r="BE233" s="117">
        <v>0</v>
      </c>
      <c r="BF233" s="117">
        <v>0</v>
      </c>
      <c r="BG233" s="117">
        <v>0</v>
      </c>
      <c r="BH233" s="117">
        <v>0</v>
      </c>
      <c r="BI233" s="117">
        <v>0</v>
      </c>
      <c r="BJ233" s="117">
        <v>0</v>
      </c>
      <c r="BK233" s="117">
        <v>0</v>
      </c>
      <c r="BL233" s="117">
        <v>143.53</v>
      </c>
      <c r="BM233" s="117">
        <v>31.576599999999999</v>
      </c>
      <c r="BN233" s="117">
        <v>4.1360290475000001</v>
      </c>
      <c r="BO233" s="117">
        <v>81.649911099999997</v>
      </c>
      <c r="BP233" s="117">
        <v>27.344147132859501</v>
      </c>
      <c r="BQ233" s="117">
        <v>288.23668728035898</v>
      </c>
      <c r="BR233" s="117">
        <v>425.27759761904463</v>
      </c>
      <c r="BS233" s="117">
        <v>93.561071476190506</v>
      </c>
      <c r="BT233" s="117">
        <v>384.766428622619</v>
      </c>
      <c r="BU233" s="117">
        <v>286.47000000000003</v>
      </c>
      <c r="BV233" s="117">
        <v>241.92766695754699</v>
      </c>
      <c r="BW233" s="117">
        <v>150.08820976562899</v>
      </c>
      <c r="BX233" s="117">
        <v>1582.0909744410301</v>
      </c>
      <c r="BY233" s="117">
        <v>306.01182209949297</v>
      </c>
      <c r="BZ233" s="117">
        <v>30.13</v>
      </c>
      <c r="CA233" s="117">
        <v>6.6285999999999996</v>
      </c>
      <c r="CB233" s="117">
        <v>24.126022130322099</v>
      </c>
      <c r="CC233" s="117">
        <v>0</v>
      </c>
      <c r="CD233" s="117">
        <v>17.140053099999999</v>
      </c>
      <c r="CE233" s="117">
        <v>8.1777662108900593</v>
      </c>
      <c r="CF233" s="117">
        <v>86.202441441212201</v>
      </c>
      <c r="CG233" s="117">
        <v>33.47</v>
      </c>
      <c r="CH233" s="117">
        <v>7.3634000000000004</v>
      </c>
      <c r="CI233" s="117">
        <v>46.941173130480003</v>
      </c>
      <c r="CJ233" s="117">
        <v>0</v>
      </c>
      <c r="CK233" s="117">
        <v>19.040078900000001</v>
      </c>
      <c r="CL233" s="117">
        <v>11.195243679314601</v>
      </c>
      <c r="CM233" s="117">
        <v>118.009895709795</v>
      </c>
      <c r="CN233" s="117">
        <v>13.18</v>
      </c>
      <c r="CO233" s="117">
        <v>2.8996</v>
      </c>
      <c r="CP233" s="117">
        <v>7.8247510202574997</v>
      </c>
      <c r="CQ233" s="117">
        <v>0</v>
      </c>
      <c r="CR233" s="117">
        <v>7.4977065999999999</v>
      </c>
      <c r="CS233" s="117">
        <v>3.29124965917919</v>
      </c>
      <c r="CT233" s="117">
        <v>34.693307279436702</v>
      </c>
      <c r="CU233" s="117">
        <v>0</v>
      </c>
      <c r="CV233" s="117">
        <v>0</v>
      </c>
      <c r="CW233" s="117">
        <v>0</v>
      </c>
      <c r="CX233" s="117">
        <v>0</v>
      </c>
      <c r="CY233" s="117">
        <v>0</v>
      </c>
      <c r="CZ233" s="117">
        <v>0</v>
      </c>
      <c r="DA233" s="117">
        <v>0</v>
      </c>
      <c r="DB233" s="117">
        <v>0</v>
      </c>
      <c r="DC233" s="117">
        <v>0</v>
      </c>
      <c r="DD233" s="117">
        <v>0</v>
      </c>
      <c r="DE233" s="117">
        <v>0</v>
      </c>
      <c r="DF233" s="117">
        <v>0</v>
      </c>
      <c r="DG233" s="117">
        <v>0</v>
      </c>
      <c r="DH233" s="117">
        <v>0</v>
      </c>
      <c r="DI233" s="117">
        <v>10.65</v>
      </c>
      <c r="DJ233" s="117">
        <v>2.343</v>
      </c>
      <c r="DK233" s="117">
        <v>9.1166948762956004</v>
      </c>
      <c r="DL233" s="117">
        <v>0</v>
      </c>
      <c r="DM233" s="117">
        <v>6.0584654999999996</v>
      </c>
      <c r="DN233" s="117">
        <v>2.95230488903954</v>
      </c>
      <c r="DO233" s="117">
        <v>31.120465265335099</v>
      </c>
      <c r="DP233" s="117">
        <v>15.67</v>
      </c>
      <c r="DQ233" s="117">
        <v>3.4474</v>
      </c>
      <c r="DR233" s="117">
        <v>4.5402632596236199</v>
      </c>
      <c r="DS233" s="117">
        <v>0</v>
      </c>
      <c r="DT233" s="117">
        <v>8.9141928999999998</v>
      </c>
      <c r="DU233" s="117">
        <v>3.4138562440901499</v>
      </c>
      <c r="DV233" s="117">
        <v>35.985712403713798</v>
      </c>
      <c r="DW233" s="117">
        <v>589.83000000000004</v>
      </c>
      <c r="DX233" s="117">
        <v>129.76259999999999</v>
      </c>
      <c r="DY233" s="117">
        <v>60.551895835033299</v>
      </c>
      <c r="DZ233" s="117">
        <v>0</v>
      </c>
      <c r="EA233" s="117">
        <v>335.53659210000001</v>
      </c>
      <c r="EB233" s="117">
        <v>116.93453482647</v>
      </c>
      <c r="EC233" s="117">
        <v>1232.6156227614999</v>
      </c>
      <c r="ED233" s="117">
        <v>277.75</v>
      </c>
      <c r="EE233" s="117">
        <v>61.104999999999997</v>
      </c>
      <c r="EF233" s="117">
        <v>10.990512893691699</v>
      </c>
      <c r="EG233" s="117">
        <v>0</v>
      </c>
      <c r="EH233" s="117">
        <v>158.00364250000001</v>
      </c>
      <c r="EI233" s="117">
        <v>53.227669976812898</v>
      </c>
      <c r="EJ233" s="117">
        <v>561.07682537050505</v>
      </c>
      <c r="EK233" s="117">
        <v>287.39</v>
      </c>
      <c r="EL233" s="117">
        <v>63.2258</v>
      </c>
      <c r="EM233" s="117">
        <v>29.883015615074999</v>
      </c>
      <c r="EN233" s="117">
        <v>0</v>
      </c>
      <c r="EO233" s="117">
        <v>163.48754930000001</v>
      </c>
      <c r="EP233" s="117">
        <v>57.015210906748997</v>
      </c>
      <c r="EQ233" s="117">
        <v>601.00157582182396</v>
      </c>
      <c r="ER233" s="117">
        <v>238</v>
      </c>
      <c r="ES233" s="117">
        <v>52.36</v>
      </c>
      <c r="ET233" s="117">
        <v>5.4878515999999999</v>
      </c>
      <c r="EU233" s="117">
        <v>57.847851599999998</v>
      </c>
      <c r="EV233" s="117">
        <v>6.2594000000000003</v>
      </c>
      <c r="EW233" s="117">
        <v>0.65604771399999995</v>
      </c>
      <c r="EX233" s="117">
        <v>6.9154477139999999</v>
      </c>
      <c r="EY233" s="117">
        <v>127.4</v>
      </c>
      <c r="EZ233" s="117">
        <v>13.352793999999999</v>
      </c>
      <c r="FA233" s="117">
        <v>140.75</v>
      </c>
      <c r="FB233" s="117">
        <v>0</v>
      </c>
      <c r="FC233" s="117">
        <v>0</v>
      </c>
      <c r="FD233" s="117">
        <v>0</v>
      </c>
      <c r="FE233" s="171">
        <v>358.59394166666669</v>
      </c>
      <c r="FF233" s="194">
        <f t="shared" si="68"/>
        <v>7453.3720385693341</v>
      </c>
      <c r="FG233" s="195">
        <f t="shared" si="70"/>
        <v>0</v>
      </c>
      <c r="FH233" s="196">
        <f t="shared" si="71"/>
        <v>561.07682537050505</v>
      </c>
      <c r="FI233" s="202">
        <f t="shared" si="72"/>
        <v>8944.0464462832006</v>
      </c>
      <c r="FJ233" s="203">
        <f t="shared" si="73"/>
        <v>0</v>
      </c>
      <c r="FK233" s="204">
        <f t="shared" si="74"/>
        <v>673.29219044460604</v>
      </c>
      <c r="FL233" s="214">
        <v>0.05</v>
      </c>
      <c r="FM233" s="211">
        <f t="shared" si="75"/>
        <v>447.20232231416003</v>
      </c>
      <c r="FN233" s="212">
        <f t="shared" si="76"/>
        <v>0</v>
      </c>
      <c r="FO233" s="213">
        <f t="shared" si="77"/>
        <v>33.6646095222303</v>
      </c>
      <c r="FP233" s="219">
        <f t="shared" si="78"/>
        <v>9391.248768597361</v>
      </c>
      <c r="FQ233" s="220">
        <f t="shared" si="79"/>
        <v>0</v>
      </c>
      <c r="FR233" s="223">
        <f t="shared" si="80"/>
        <v>706.95679996683634</v>
      </c>
      <c r="FS233" s="228">
        <f t="shared" si="81"/>
        <v>4.9699579063210342</v>
      </c>
      <c r="FT233" s="229"/>
      <c r="FU233" s="244">
        <f t="shared" si="82"/>
        <v>4.5729183066609052</v>
      </c>
      <c r="FV233" s="245">
        <f t="shared" si="83"/>
        <v>9391.248768597361</v>
      </c>
      <c r="FW233" s="252">
        <v>3.6324999999999998</v>
      </c>
      <c r="FX233" s="257"/>
      <c r="FY233" s="261">
        <f t="shared" si="84"/>
        <v>1.3681921283746825</v>
      </c>
      <c r="FZ233" s="253"/>
      <c r="GA233" s="92"/>
      <c r="GB233" s="68" t="s">
        <v>1177</v>
      </c>
      <c r="GC233" s="85" t="s">
        <v>2362</v>
      </c>
      <c r="GD233" s="85" t="str">
        <f t="shared" si="85"/>
        <v>№2/110 від 20.02.2019</v>
      </c>
      <c r="GE233" s="85" t="s">
        <v>2587</v>
      </c>
      <c r="GF233" s="431">
        <v>2</v>
      </c>
      <c r="GG233" s="431">
        <v>1</v>
      </c>
    </row>
    <row r="234" spans="1:189" ht="15" hidden="1" customHeight="1" x14ac:dyDescent="0.25">
      <c r="A234" s="66" t="s">
        <v>309</v>
      </c>
      <c r="B234" s="155">
        <v>5</v>
      </c>
      <c r="C234" s="141">
        <f t="shared" si="69"/>
        <v>2636.9100000000003</v>
      </c>
      <c r="D234" s="168">
        <v>2504.61</v>
      </c>
      <c r="E234" s="168">
        <v>0</v>
      </c>
      <c r="F234" s="234"/>
      <c r="G234" s="235">
        <v>132.30000000000001</v>
      </c>
      <c r="H234" s="162">
        <f t="shared" si="66"/>
        <v>3323.6659725440604</v>
      </c>
      <c r="I234" s="117">
        <v>438.31</v>
      </c>
      <c r="J234" s="117">
        <v>96.428200000000004</v>
      </c>
      <c r="K234" s="117">
        <v>24.222408684242499</v>
      </c>
      <c r="L234" s="117">
        <v>249.34140970000001</v>
      </c>
      <c r="M234" s="117">
        <v>84.718134546852497</v>
      </c>
      <c r="N234" s="117">
        <v>893.02015293109503</v>
      </c>
      <c r="O234" s="117">
        <v>90.19</v>
      </c>
      <c r="P234" s="117">
        <v>19.841799999999999</v>
      </c>
      <c r="Q234" s="117">
        <v>3.1006329127200001</v>
      </c>
      <c r="R234" s="117">
        <v>51.306385300000002</v>
      </c>
      <c r="S234" s="117">
        <v>17.234832536875199</v>
      </c>
      <c r="T234" s="117">
        <v>181.673650749595</v>
      </c>
      <c r="U234" s="117">
        <v>0</v>
      </c>
      <c r="V234" s="117">
        <v>0</v>
      </c>
      <c r="W234" s="117">
        <v>0</v>
      </c>
      <c r="X234" s="117">
        <v>0</v>
      </c>
      <c r="Y234" s="117">
        <v>0</v>
      </c>
      <c r="Z234" s="117">
        <v>343.06</v>
      </c>
      <c r="AA234" s="117">
        <v>0</v>
      </c>
      <c r="AB234" s="117">
        <v>0</v>
      </c>
      <c r="AC234" s="117">
        <v>0</v>
      </c>
      <c r="AD234" s="117">
        <v>0</v>
      </c>
      <c r="AE234" s="117">
        <v>0</v>
      </c>
      <c r="AF234" s="117">
        <v>0</v>
      </c>
      <c r="AG234" s="117">
        <v>0</v>
      </c>
      <c r="AH234" s="117">
        <v>0</v>
      </c>
      <c r="AI234" s="117">
        <v>0</v>
      </c>
      <c r="AJ234" s="117">
        <v>0</v>
      </c>
      <c r="AK234" s="117">
        <v>0</v>
      </c>
      <c r="AL234" s="117">
        <v>0</v>
      </c>
      <c r="AM234" s="117">
        <v>174.12</v>
      </c>
      <c r="AN234" s="117">
        <v>38.306399999999996</v>
      </c>
      <c r="AO234" s="117">
        <v>34.066088475399603</v>
      </c>
      <c r="AP234" s="117">
        <v>99.051644400000001</v>
      </c>
      <c r="AQ234" s="117">
        <v>36.216480566670697</v>
      </c>
      <c r="AR234" s="117">
        <v>381.76061344207</v>
      </c>
      <c r="AS234" s="117">
        <v>0</v>
      </c>
      <c r="AT234" s="117">
        <v>0</v>
      </c>
      <c r="AU234" s="117">
        <v>0</v>
      </c>
      <c r="AV234" s="117">
        <v>0</v>
      </c>
      <c r="AW234" s="117">
        <v>0</v>
      </c>
      <c r="AX234" s="117">
        <v>98.36</v>
      </c>
      <c r="AY234" s="117">
        <v>670.15</v>
      </c>
      <c r="AZ234" s="117">
        <v>147.43299999999999</v>
      </c>
      <c r="BA234" s="117">
        <v>63.021154777686299</v>
      </c>
      <c r="BB234" s="117">
        <v>381.2282305</v>
      </c>
      <c r="BC234" s="117">
        <v>132.25265230095499</v>
      </c>
      <c r="BD234" s="117">
        <f t="shared" si="67"/>
        <v>1425.7915554213002</v>
      </c>
      <c r="BE234" s="117">
        <v>0</v>
      </c>
      <c r="BF234" s="117">
        <v>0</v>
      </c>
      <c r="BG234" s="117">
        <v>0</v>
      </c>
      <c r="BH234" s="117">
        <v>0</v>
      </c>
      <c r="BI234" s="117">
        <v>0</v>
      </c>
      <c r="BJ234" s="117">
        <v>0</v>
      </c>
      <c r="BK234" s="117">
        <v>0</v>
      </c>
      <c r="BL234" s="117">
        <v>212.34</v>
      </c>
      <c r="BM234" s="117">
        <v>46.714799999999997</v>
      </c>
      <c r="BN234" s="117">
        <v>6.1434038199999996</v>
      </c>
      <c r="BO234" s="117">
        <v>120.7938558</v>
      </c>
      <c r="BP234" s="117">
        <v>40.455827768772203</v>
      </c>
      <c r="BQ234" s="117">
        <v>426.44788738877202</v>
      </c>
      <c r="BR234" s="117">
        <v>571.50861174603438</v>
      </c>
      <c r="BS234" s="117">
        <v>125.73189458412701</v>
      </c>
      <c r="BT234" s="117">
        <v>471.10715818952298</v>
      </c>
      <c r="BU234" s="117">
        <v>397.77</v>
      </c>
      <c r="BV234" s="117">
        <v>325.11410396396502</v>
      </c>
      <c r="BW234" s="117">
        <v>198.22000165477101</v>
      </c>
      <c r="BX234" s="117">
        <v>2089.4517701384202</v>
      </c>
      <c r="BY234" s="117">
        <v>478.88063208146798</v>
      </c>
      <c r="BZ234" s="117">
        <v>41.98</v>
      </c>
      <c r="CA234" s="117">
        <v>9.2355999999999998</v>
      </c>
      <c r="CB234" s="117">
        <v>26.967709353578901</v>
      </c>
      <c r="CC234" s="117">
        <v>0</v>
      </c>
      <c r="CD234" s="117">
        <v>23.8811626</v>
      </c>
      <c r="CE234" s="117">
        <v>10.6973773054546</v>
      </c>
      <c r="CF234" s="117">
        <v>112.761849259033</v>
      </c>
      <c r="CG234" s="117">
        <v>49.36</v>
      </c>
      <c r="CH234" s="117">
        <v>10.8592</v>
      </c>
      <c r="CI234" s="117">
        <v>69.231668193405</v>
      </c>
      <c r="CJ234" s="117">
        <v>0</v>
      </c>
      <c r="CK234" s="117">
        <v>28.079423200000001</v>
      </c>
      <c r="CL234" s="117">
        <v>16.5107498409428</v>
      </c>
      <c r="CM234" s="117">
        <v>174.041041234348</v>
      </c>
      <c r="CN234" s="117">
        <v>58.4</v>
      </c>
      <c r="CO234" s="117">
        <v>12.848000000000001</v>
      </c>
      <c r="CP234" s="117">
        <v>25.7019045725058</v>
      </c>
      <c r="CQ234" s="117">
        <v>0</v>
      </c>
      <c r="CR234" s="117">
        <v>33.222008000000002</v>
      </c>
      <c r="CS234" s="117">
        <v>13.6433181567244</v>
      </c>
      <c r="CT234" s="117">
        <v>143.81523072923</v>
      </c>
      <c r="CU234" s="117">
        <v>0</v>
      </c>
      <c r="CV234" s="117">
        <v>0</v>
      </c>
      <c r="CW234" s="117">
        <v>0</v>
      </c>
      <c r="CX234" s="117">
        <v>0</v>
      </c>
      <c r="CY234" s="117">
        <v>0</v>
      </c>
      <c r="CZ234" s="117">
        <v>0</v>
      </c>
      <c r="DA234" s="117">
        <v>0</v>
      </c>
      <c r="DB234" s="117">
        <v>0</v>
      </c>
      <c r="DC234" s="117">
        <v>0</v>
      </c>
      <c r="DD234" s="117">
        <v>0</v>
      </c>
      <c r="DE234" s="117">
        <v>0</v>
      </c>
      <c r="DF234" s="117">
        <v>0</v>
      </c>
      <c r="DG234" s="117">
        <v>0</v>
      </c>
      <c r="DH234" s="117">
        <v>0</v>
      </c>
      <c r="DI234" s="117">
        <v>16.47</v>
      </c>
      <c r="DJ234" s="117">
        <v>3.6234000000000002</v>
      </c>
      <c r="DK234" s="117">
        <v>14.221302789844</v>
      </c>
      <c r="DL234" s="117">
        <v>0</v>
      </c>
      <c r="DM234" s="117">
        <v>9.3692889000000008</v>
      </c>
      <c r="DN234" s="117">
        <v>4.5785191690125497</v>
      </c>
      <c r="DO234" s="117">
        <v>48.262510858856601</v>
      </c>
      <c r="DP234" s="117">
        <v>0</v>
      </c>
      <c r="DQ234" s="117">
        <v>0</v>
      </c>
      <c r="DR234" s="117">
        <v>0</v>
      </c>
      <c r="DS234" s="117">
        <v>0</v>
      </c>
      <c r="DT234" s="117">
        <v>0</v>
      </c>
      <c r="DU234" s="117">
        <v>0</v>
      </c>
      <c r="DV234" s="117">
        <v>0</v>
      </c>
      <c r="DW234" s="117">
        <v>2427.71</v>
      </c>
      <c r="DX234" s="117">
        <v>534.09619999999995</v>
      </c>
      <c r="DY234" s="117">
        <v>196.29791272154199</v>
      </c>
      <c r="DZ234" s="117">
        <v>0</v>
      </c>
      <c r="EA234" s="117">
        <v>1381.0513877000001</v>
      </c>
      <c r="EB234" s="117">
        <v>475.74888799918199</v>
      </c>
      <c r="EC234" s="117">
        <v>5014.9043884207204</v>
      </c>
      <c r="ED234" s="117">
        <v>443</v>
      </c>
      <c r="EE234" s="117">
        <v>97.46</v>
      </c>
      <c r="EF234" s="117">
        <v>17.399211330158298</v>
      </c>
      <c r="EG234" s="117">
        <v>0</v>
      </c>
      <c r="EH234" s="117">
        <v>252.00941</v>
      </c>
      <c r="EI234" s="117">
        <v>84.882330201613897</v>
      </c>
      <c r="EJ234" s="117">
        <v>894.75095153177199</v>
      </c>
      <c r="EK234" s="117">
        <v>393.25</v>
      </c>
      <c r="EL234" s="117">
        <v>86.515000000000001</v>
      </c>
      <c r="EM234" s="117">
        <v>46.074647154974997</v>
      </c>
      <c r="EN234" s="117">
        <v>0</v>
      </c>
      <c r="EO234" s="117">
        <v>223.70812749999999</v>
      </c>
      <c r="EP234" s="117">
        <v>78.5601022615879</v>
      </c>
      <c r="EQ234" s="117">
        <v>828.10787691656299</v>
      </c>
      <c r="ER234" s="117">
        <v>261</v>
      </c>
      <c r="ES234" s="117">
        <v>57.42</v>
      </c>
      <c r="ET234" s="117">
        <v>6.0181902000000003</v>
      </c>
      <c r="EU234" s="117">
        <v>63.438190200000001</v>
      </c>
      <c r="EV234" s="117">
        <v>6.8643000000000001</v>
      </c>
      <c r="EW234" s="117">
        <v>0.71944728300000005</v>
      </c>
      <c r="EX234" s="117">
        <v>7.5837472830000001</v>
      </c>
      <c r="EY234" s="117">
        <v>204.4</v>
      </c>
      <c r="EZ234" s="117">
        <v>21.423164</v>
      </c>
      <c r="FA234" s="117">
        <v>225.82</v>
      </c>
      <c r="FB234" s="117">
        <v>0</v>
      </c>
      <c r="FC234" s="117">
        <v>0</v>
      </c>
      <c r="FD234" s="117">
        <v>0</v>
      </c>
      <c r="FE234" s="171">
        <v>850.91664062500001</v>
      </c>
      <c r="FF234" s="194">
        <f t="shared" si="68"/>
        <v>14203.968057129778</v>
      </c>
      <c r="FG234" s="195">
        <f t="shared" si="70"/>
        <v>0</v>
      </c>
      <c r="FH234" s="196">
        <f t="shared" si="71"/>
        <v>894.75095153177199</v>
      </c>
      <c r="FI234" s="202">
        <f t="shared" si="72"/>
        <v>17044.761668555733</v>
      </c>
      <c r="FJ234" s="203">
        <f t="shared" si="73"/>
        <v>0</v>
      </c>
      <c r="FK234" s="204">
        <f t="shared" si="74"/>
        <v>1073.7011418381264</v>
      </c>
      <c r="FL234" s="214">
        <v>0.05</v>
      </c>
      <c r="FM234" s="211">
        <f t="shared" si="75"/>
        <v>852.23808342778671</v>
      </c>
      <c r="FN234" s="212">
        <f t="shared" si="76"/>
        <v>0</v>
      </c>
      <c r="FO234" s="213">
        <f t="shared" si="77"/>
        <v>53.685057091906323</v>
      </c>
      <c r="FP234" s="219">
        <f t="shared" si="78"/>
        <v>17896.99975198352</v>
      </c>
      <c r="FQ234" s="220">
        <f t="shared" si="79"/>
        <v>0</v>
      </c>
      <c r="FR234" s="223">
        <f t="shared" si="80"/>
        <v>1127.3861989300328</v>
      </c>
      <c r="FS234" s="228">
        <f t="shared" si="81"/>
        <v>6.8096943834753194</v>
      </c>
      <c r="FT234" s="229"/>
      <c r="FU234" s="244">
        <f t="shared" si="82"/>
        <v>6.359569933389265</v>
      </c>
      <c r="FV234" s="245">
        <f t="shared" si="83"/>
        <v>17896.99975198352</v>
      </c>
      <c r="FW234" s="252">
        <v>4.9218999999999999</v>
      </c>
      <c r="FX234" s="257"/>
      <c r="FY234" s="261">
        <f t="shared" si="84"/>
        <v>1.3835499265477396</v>
      </c>
      <c r="FZ234" s="253"/>
      <c r="GA234" s="92"/>
      <c r="GB234" s="68" t="s">
        <v>1199</v>
      </c>
      <c r="GC234" s="85" t="s">
        <v>2362</v>
      </c>
      <c r="GD234" s="85" t="str">
        <f t="shared" si="85"/>
        <v>№2/132 від 20.02.2019</v>
      </c>
      <c r="GE234" s="85" t="s">
        <v>2588</v>
      </c>
      <c r="GF234" s="431">
        <v>3</v>
      </c>
      <c r="GG234" s="431">
        <v>2</v>
      </c>
    </row>
    <row r="235" spans="1:189" ht="15" hidden="1" customHeight="1" x14ac:dyDescent="0.25">
      <c r="A235" s="66" t="s">
        <v>310</v>
      </c>
      <c r="B235" s="155">
        <v>5</v>
      </c>
      <c r="C235" s="141">
        <f t="shared" si="69"/>
        <v>1804.3</v>
      </c>
      <c r="D235" s="168">
        <v>1804.3</v>
      </c>
      <c r="E235" s="168">
        <v>0</v>
      </c>
      <c r="F235" s="234"/>
      <c r="G235" s="235">
        <v>0</v>
      </c>
      <c r="H235" s="162">
        <f t="shared" si="66"/>
        <v>2260.5299405616838</v>
      </c>
      <c r="I235" s="117">
        <v>294.01</v>
      </c>
      <c r="J235" s="117">
        <v>64.682199999999995</v>
      </c>
      <c r="K235" s="117">
        <v>16.642637191832499</v>
      </c>
      <c r="L235" s="117">
        <v>167.25346870000001</v>
      </c>
      <c r="M235" s="117">
        <v>56.8686803405229</v>
      </c>
      <c r="N235" s="117">
        <v>599.45698623235501</v>
      </c>
      <c r="O235" s="117">
        <v>60.91</v>
      </c>
      <c r="P235" s="117">
        <v>13.4002</v>
      </c>
      <c r="Q235" s="117">
        <v>2.0940710363999999</v>
      </c>
      <c r="R235" s="117">
        <v>34.649871699999998</v>
      </c>
      <c r="S235" s="117">
        <v>11.6395847002021</v>
      </c>
      <c r="T235" s="117">
        <v>122.693727436602</v>
      </c>
      <c r="U235" s="117">
        <v>0</v>
      </c>
      <c r="V235" s="117">
        <v>0</v>
      </c>
      <c r="W235" s="117">
        <v>0</v>
      </c>
      <c r="X235" s="117">
        <v>0</v>
      </c>
      <c r="Y235" s="117">
        <v>0</v>
      </c>
      <c r="Z235" s="117">
        <v>229.66</v>
      </c>
      <c r="AA235" s="117">
        <v>0</v>
      </c>
      <c r="AB235" s="117">
        <v>0</v>
      </c>
      <c r="AC235" s="117">
        <v>0</v>
      </c>
      <c r="AD235" s="117">
        <v>0</v>
      </c>
      <c r="AE235" s="117">
        <v>0</v>
      </c>
      <c r="AF235" s="117">
        <v>0</v>
      </c>
      <c r="AG235" s="117">
        <v>0</v>
      </c>
      <c r="AH235" s="117">
        <v>0</v>
      </c>
      <c r="AI235" s="117">
        <v>0</v>
      </c>
      <c r="AJ235" s="117">
        <v>0</v>
      </c>
      <c r="AK235" s="117">
        <v>0</v>
      </c>
      <c r="AL235" s="117">
        <v>0</v>
      </c>
      <c r="AM235" s="117">
        <v>109.8</v>
      </c>
      <c r="AN235" s="117">
        <v>24.155999999999999</v>
      </c>
      <c r="AO235" s="117">
        <v>30.8378189187885</v>
      </c>
      <c r="AP235" s="117">
        <v>62.461925999999998</v>
      </c>
      <c r="AQ235" s="117">
        <v>23.8186746249382</v>
      </c>
      <c r="AR235" s="117">
        <v>251.074419543727</v>
      </c>
      <c r="AS235" s="117">
        <v>0</v>
      </c>
      <c r="AT235" s="117">
        <v>0</v>
      </c>
      <c r="AU235" s="117">
        <v>0</v>
      </c>
      <c r="AV235" s="117">
        <v>0</v>
      </c>
      <c r="AW235" s="117">
        <v>0</v>
      </c>
      <c r="AX235" s="117">
        <v>82.05</v>
      </c>
      <c r="AY235" s="117">
        <v>458.55</v>
      </c>
      <c r="AZ235" s="117">
        <v>100.881</v>
      </c>
      <c r="BA235" s="117">
        <v>45.024558299861802</v>
      </c>
      <c r="BB235" s="117">
        <v>260.85533850000002</v>
      </c>
      <c r="BC235" s="117">
        <v>90.693235093593501</v>
      </c>
      <c r="BD235" s="117">
        <f t="shared" si="67"/>
        <v>975.59480734900001</v>
      </c>
      <c r="BE235" s="117">
        <v>0</v>
      </c>
      <c r="BF235" s="117">
        <v>0</v>
      </c>
      <c r="BG235" s="117">
        <v>0</v>
      </c>
      <c r="BH235" s="117">
        <v>0</v>
      </c>
      <c r="BI235" s="117">
        <v>0</v>
      </c>
      <c r="BJ235" s="117">
        <v>0</v>
      </c>
      <c r="BK235" s="117">
        <v>0</v>
      </c>
      <c r="BL235" s="117">
        <v>137.62</v>
      </c>
      <c r="BM235" s="117">
        <v>30.276399999999999</v>
      </c>
      <c r="BN235" s="117">
        <v>4.0149728958333402</v>
      </c>
      <c r="BO235" s="117">
        <v>78.287889399999997</v>
      </c>
      <c r="BP235" s="117">
        <v>26.2233846812263</v>
      </c>
      <c r="BQ235" s="117">
        <v>276.422646977059</v>
      </c>
      <c r="BR235" s="117">
        <v>380.90599460317077</v>
      </c>
      <c r="BS235" s="117">
        <v>83.799318812698203</v>
      </c>
      <c r="BT235" s="117">
        <v>329.25164386071299</v>
      </c>
      <c r="BU235" s="117">
        <v>285.51</v>
      </c>
      <c r="BV235" s="117">
        <v>216.68599314990701</v>
      </c>
      <c r="BW235" s="117">
        <v>135.84979073420101</v>
      </c>
      <c r="BX235" s="117">
        <v>1432.00274116069</v>
      </c>
      <c r="BY235" s="117">
        <v>337.190007899195</v>
      </c>
      <c r="BZ235" s="117">
        <v>29.02</v>
      </c>
      <c r="CA235" s="117">
        <v>6.3844000000000003</v>
      </c>
      <c r="CB235" s="117">
        <v>19.024600414083299</v>
      </c>
      <c r="CC235" s="117">
        <v>0</v>
      </c>
      <c r="CD235" s="117">
        <v>16.508607399999999</v>
      </c>
      <c r="CE235" s="117">
        <v>7.4349706749940703</v>
      </c>
      <c r="CF235" s="117">
        <v>78.372578489077398</v>
      </c>
      <c r="CG235" s="117">
        <v>33.340000000000003</v>
      </c>
      <c r="CH235" s="117">
        <v>7.3348000000000004</v>
      </c>
      <c r="CI235" s="117">
        <v>46.757586232807498</v>
      </c>
      <c r="CJ235" s="117">
        <v>0</v>
      </c>
      <c r="CK235" s="117">
        <v>18.9661258</v>
      </c>
      <c r="CL235" s="117">
        <v>11.151628046158599</v>
      </c>
      <c r="CM235" s="117">
        <v>117.550140078966</v>
      </c>
      <c r="CN235" s="117">
        <v>44.82</v>
      </c>
      <c r="CO235" s="117">
        <v>9.8604000000000003</v>
      </c>
      <c r="CP235" s="117">
        <v>19.710769706765799</v>
      </c>
      <c r="CQ235" s="117">
        <v>0</v>
      </c>
      <c r="CR235" s="117">
        <v>25.496753399999999</v>
      </c>
      <c r="CS235" s="117">
        <v>10.4692532208201</v>
      </c>
      <c r="CT235" s="117">
        <v>110.357176327586</v>
      </c>
      <c r="CU235" s="117">
        <v>0</v>
      </c>
      <c r="CV235" s="117">
        <v>0</v>
      </c>
      <c r="CW235" s="117">
        <v>0</v>
      </c>
      <c r="CX235" s="117">
        <v>0</v>
      </c>
      <c r="CY235" s="117">
        <v>0</v>
      </c>
      <c r="CZ235" s="117">
        <v>0</v>
      </c>
      <c r="DA235" s="117">
        <v>0</v>
      </c>
      <c r="DB235" s="117">
        <v>0</v>
      </c>
      <c r="DC235" s="117">
        <v>0</v>
      </c>
      <c r="DD235" s="117">
        <v>0</v>
      </c>
      <c r="DE235" s="117">
        <v>0</v>
      </c>
      <c r="DF235" s="117">
        <v>0</v>
      </c>
      <c r="DG235" s="117">
        <v>0</v>
      </c>
      <c r="DH235" s="117">
        <v>0</v>
      </c>
      <c r="DI235" s="117">
        <v>10.58</v>
      </c>
      <c r="DJ235" s="117">
        <v>2.3275999999999999</v>
      </c>
      <c r="DK235" s="117">
        <v>9.0515190005879305</v>
      </c>
      <c r="DL235" s="117">
        <v>0</v>
      </c>
      <c r="DM235" s="117">
        <v>6.0186446</v>
      </c>
      <c r="DN235" s="117">
        <v>2.93234940297762</v>
      </c>
      <c r="DO235" s="117">
        <v>30.910113003565598</v>
      </c>
      <c r="DP235" s="117">
        <v>0</v>
      </c>
      <c r="DQ235" s="117">
        <v>0</v>
      </c>
      <c r="DR235" s="117">
        <v>0</v>
      </c>
      <c r="DS235" s="117">
        <v>0</v>
      </c>
      <c r="DT235" s="117">
        <v>0</v>
      </c>
      <c r="DU235" s="117">
        <v>0</v>
      </c>
      <c r="DV235" s="117">
        <v>0</v>
      </c>
      <c r="DW235" s="117">
        <v>727.47</v>
      </c>
      <c r="DX235" s="117">
        <v>160.04339999999999</v>
      </c>
      <c r="DY235" s="117">
        <v>60.777908834874999</v>
      </c>
      <c r="DZ235" s="117">
        <v>0</v>
      </c>
      <c r="EA235" s="117">
        <v>413.83585890000001</v>
      </c>
      <c r="EB235" s="117">
        <v>142.76454845029301</v>
      </c>
      <c r="EC235" s="117">
        <v>1504.89171618517</v>
      </c>
      <c r="ED235" s="117">
        <v>283.55</v>
      </c>
      <c r="EE235" s="117">
        <v>62.381</v>
      </c>
      <c r="EF235" s="117">
        <v>11.2847093881667</v>
      </c>
      <c r="EG235" s="117">
        <v>0</v>
      </c>
      <c r="EH235" s="117">
        <v>161.3030885</v>
      </c>
      <c r="EI235" s="117">
        <v>54.3459552066588</v>
      </c>
      <c r="EJ235" s="117">
        <v>572.86475309482603</v>
      </c>
      <c r="EK235" s="117">
        <v>233.59</v>
      </c>
      <c r="EL235" s="117">
        <v>51.389800000000001</v>
      </c>
      <c r="EM235" s="117">
        <v>29.066081355474999</v>
      </c>
      <c r="EN235" s="117">
        <v>0</v>
      </c>
      <c r="EO235" s="117">
        <v>132.8823433</v>
      </c>
      <c r="EP235" s="117">
        <v>46.842547226140297</v>
      </c>
      <c r="EQ235" s="117">
        <v>493.77077188161502</v>
      </c>
      <c r="ER235" s="117">
        <v>210</v>
      </c>
      <c r="ES235" s="117">
        <v>46.2</v>
      </c>
      <c r="ET235" s="117">
        <v>4.8422219999999996</v>
      </c>
      <c r="EU235" s="117">
        <v>51.042222000000002</v>
      </c>
      <c r="EV235" s="117">
        <v>5.5229999999999997</v>
      </c>
      <c r="EW235" s="117">
        <v>0.57886563000000002</v>
      </c>
      <c r="EX235" s="117">
        <v>6.1018656299999998</v>
      </c>
      <c r="EY235" s="117">
        <v>68.599999999999994</v>
      </c>
      <c r="EZ235" s="117">
        <v>7.1899660000000001</v>
      </c>
      <c r="FA235" s="117">
        <v>75.790000000000006</v>
      </c>
      <c r="FB235" s="117">
        <v>0</v>
      </c>
      <c r="FC235" s="117">
        <v>0</v>
      </c>
      <c r="FD235" s="117">
        <v>0</v>
      </c>
      <c r="FE235" s="171">
        <v>590.89883437499998</v>
      </c>
      <c r="FF235" s="194">
        <f t="shared" si="68"/>
        <v>7601.5054997652369</v>
      </c>
      <c r="FG235" s="195">
        <f t="shared" si="70"/>
        <v>0</v>
      </c>
      <c r="FH235" s="196">
        <f t="shared" si="71"/>
        <v>572.86475309482603</v>
      </c>
      <c r="FI235" s="202">
        <f t="shared" si="72"/>
        <v>9121.8065997182839</v>
      </c>
      <c r="FJ235" s="203">
        <f t="shared" si="73"/>
        <v>0</v>
      </c>
      <c r="FK235" s="204">
        <f t="shared" si="74"/>
        <v>687.43770371379117</v>
      </c>
      <c r="FL235" s="214">
        <v>0.05</v>
      </c>
      <c r="FM235" s="211">
        <f t="shared" si="75"/>
        <v>456.0903299859142</v>
      </c>
      <c r="FN235" s="212">
        <f t="shared" si="76"/>
        <v>0</v>
      </c>
      <c r="FO235" s="213">
        <f t="shared" si="77"/>
        <v>34.371885185689557</v>
      </c>
      <c r="FP235" s="219">
        <f t="shared" si="78"/>
        <v>9577.8969297041986</v>
      </c>
      <c r="FQ235" s="220">
        <f t="shared" si="79"/>
        <v>0</v>
      </c>
      <c r="FR235" s="223">
        <f t="shared" si="80"/>
        <v>721.80958889948067</v>
      </c>
      <c r="FS235" s="228">
        <f t="shared" si="81"/>
        <v>5.3083727371857217</v>
      </c>
      <c r="FT235" s="229"/>
      <c r="FU235" s="244">
        <f t="shared" si="82"/>
        <v>4.9083230841903882</v>
      </c>
      <c r="FV235" s="245">
        <f t="shared" si="83"/>
        <v>9577.8969297041967</v>
      </c>
      <c r="FW235" s="252">
        <v>3.9994999999999998</v>
      </c>
      <c r="FX235" s="257"/>
      <c r="FY235" s="261">
        <f t="shared" si="84"/>
        <v>1.3272590916828908</v>
      </c>
      <c r="FZ235" s="253"/>
      <c r="GA235" s="92"/>
      <c r="GB235" s="68" t="s">
        <v>1200</v>
      </c>
      <c r="GC235" s="85" t="s">
        <v>2362</v>
      </c>
      <c r="GD235" s="85" t="str">
        <f t="shared" si="85"/>
        <v>№2/133 від 20.02.2019</v>
      </c>
      <c r="GE235" s="85" t="s">
        <v>2589</v>
      </c>
      <c r="GF235" s="431">
        <v>2</v>
      </c>
      <c r="GG235" s="431">
        <v>2</v>
      </c>
    </row>
    <row r="236" spans="1:189" ht="15" hidden="1" customHeight="1" x14ac:dyDescent="0.25">
      <c r="A236" s="66" t="s">
        <v>311</v>
      </c>
      <c r="B236" s="155">
        <v>5</v>
      </c>
      <c r="C236" s="141">
        <f t="shared" si="69"/>
        <v>3175.8</v>
      </c>
      <c r="D236" s="168">
        <v>3175.8</v>
      </c>
      <c r="E236" s="168">
        <v>0</v>
      </c>
      <c r="F236" s="234"/>
      <c r="G236" s="235">
        <v>0</v>
      </c>
      <c r="H236" s="162">
        <f t="shared" si="66"/>
        <v>4138.5421930636658</v>
      </c>
      <c r="I236" s="117">
        <v>528.02</v>
      </c>
      <c r="J236" s="117">
        <v>116.1644</v>
      </c>
      <c r="K236" s="117">
        <v>28.6030969029133</v>
      </c>
      <c r="L236" s="117">
        <v>300.37473740000001</v>
      </c>
      <c r="M236" s="117">
        <v>101.997133777288</v>
      </c>
      <c r="N236" s="117">
        <v>1075.1593680802</v>
      </c>
      <c r="O236" s="117">
        <v>116.63</v>
      </c>
      <c r="P236" s="117">
        <v>25.6586</v>
      </c>
      <c r="Q236" s="117">
        <v>4.00967677509</v>
      </c>
      <c r="R236" s="117">
        <v>66.347308100000006</v>
      </c>
      <c r="S236" s="117">
        <v>22.287383750758199</v>
      </c>
      <c r="T236" s="117">
        <v>234.93296862584799</v>
      </c>
      <c r="U236" s="117">
        <v>0</v>
      </c>
      <c r="V236" s="117">
        <v>0</v>
      </c>
      <c r="W236" s="117">
        <v>0</v>
      </c>
      <c r="X236" s="117">
        <v>0</v>
      </c>
      <c r="Y236" s="117">
        <v>0</v>
      </c>
      <c r="Z236" s="117">
        <v>436.83</v>
      </c>
      <c r="AA236" s="117">
        <v>0</v>
      </c>
      <c r="AB236" s="117">
        <v>0</v>
      </c>
      <c r="AC236" s="117">
        <v>0</v>
      </c>
      <c r="AD236" s="117">
        <v>0</v>
      </c>
      <c r="AE236" s="117">
        <v>0</v>
      </c>
      <c r="AF236" s="117">
        <v>0</v>
      </c>
      <c r="AG236" s="117">
        <v>26.46</v>
      </c>
      <c r="AH236" s="117">
        <v>5.8212000000000002</v>
      </c>
      <c r="AI236" s="117">
        <v>0.90717415608749996</v>
      </c>
      <c r="AJ236" s="117">
        <v>15.052300199999999</v>
      </c>
      <c r="AK236" s="117">
        <v>5.0561050792615303</v>
      </c>
      <c r="AL236" s="117">
        <v>53.296779435349002</v>
      </c>
      <c r="AM236" s="117">
        <v>238.67</v>
      </c>
      <c r="AN236" s="117">
        <v>52.507399999999997</v>
      </c>
      <c r="AO236" s="117">
        <v>45.213730458919997</v>
      </c>
      <c r="AP236" s="117">
        <v>135.7722029</v>
      </c>
      <c r="AQ236" s="117">
        <v>49.487438969348403</v>
      </c>
      <c r="AR236" s="117">
        <v>521.65077232826798</v>
      </c>
      <c r="AS236" s="117">
        <v>0</v>
      </c>
      <c r="AT236" s="117">
        <v>0</v>
      </c>
      <c r="AU236" s="117">
        <v>0</v>
      </c>
      <c r="AV236" s="117">
        <v>0</v>
      </c>
      <c r="AW236" s="117">
        <v>0</v>
      </c>
      <c r="AX236" s="117">
        <v>99.5</v>
      </c>
      <c r="AY236" s="117">
        <v>807.1</v>
      </c>
      <c r="AZ236" s="117">
        <v>177.56200000000001</v>
      </c>
      <c r="BA236" s="117">
        <v>79.249011942970199</v>
      </c>
      <c r="BB236" s="117">
        <v>459.13497699999999</v>
      </c>
      <c r="BC236" s="117">
        <v>159.63045010111301</v>
      </c>
      <c r="BD236" s="117">
        <f t="shared" si="67"/>
        <v>1717.1723045940003</v>
      </c>
      <c r="BE236" s="117">
        <v>0</v>
      </c>
      <c r="BF236" s="117">
        <v>0</v>
      </c>
      <c r="BG236" s="117">
        <v>0</v>
      </c>
      <c r="BH236" s="117">
        <v>0</v>
      </c>
      <c r="BI236" s="117">
        <v>0</v>
      </c>
      <c r="BJ236" s="117">
        <v>0</v>
      </c>
      <c r="BK236" s="117">
        <v>0</v>
      </c>
      <c r="BL236" s="117">
        <v>249.55</v>
      </c>
      <c r="BM236" s="117">
        <v>54.901000000000003</v>
      </c>
      <c r="BN236" s="117">
        <v>7.1016915408333396</v>
      </c>
      <c r="BO236" s="117">
        <v>141.96150850000001</v>
      </c>
      <c r="BP236" s="117">
        <v>47.532823306279703</v>
      </c>
      <c r="BQ236" s="117">
        <v>501.047023347113</v>
      </c>
      <c r="BR236" s="117">
        <v>792.3289166666774</v>
      </c>
      <c r="BS236" s="117">
        <v>174.31236166666699</v>
      </c>
      <c r="BT236" s="117">
        <v>934.64061159699997</v>
      </c>
      <c r="BU236" s="117">
        <v>479.03</v>
      </c>
      <c r="BV236" s="117">
        <v>450.73215082416698</v>
      </c>
      <c r="BW236" s="117">
        <v>296.72172591147898</v>
      </c>
      <c r="BX236" s="117">
        <v>3127.7657666659902</v>
      </c>
      <c r="BY236" s="117">
        <v>649.96536532566404</v>
      </c>
      <c r="BZ236" s="117">
        <v>50.44</v>
      </c>
      <c r="CA236" s="117">
        <v>11.0968</v>
      </c>
      <c r="CB236" s="117">
        <v>32.294321341460098</v>
      </c>
      <c r="CC236" s="117">
        <v>0</v>
      </c>
      <c r="CD236" s="117">
        <v>28.6938028</v>
      </c>
      <c r="CE236" s="117">
        <v>12.8418372992664</v>
      </c>
      <c r="CF236" s="117">
        <v>135.36676144072601</v>
      </c>
      <c r="CG236" s="117">
        <v>63.84</v>
      </c>
      <c r="CH236" s="117">
        <v>14.0448</v>
      </c>
      <c r="CI236" s="117">
        <v>89.5291173861375</v>
      </c>
      <c r="CJ236" s="117">
        <v>0</v>
      </c>
      <c r="CK236" s="117">
        <v>36.316660800000001</v>
      </c>
      <c r="CL236" s="117">
        <v>21.353001899689101</v>
      </c>
      <c r="CM236" s="117">
        <v>225.08358008582701</v>
      </c>
      <c r="CN236" s="117">
        <v>53.04</v>
      </c>
      <c r="CO236" s="117">
        <v>11.668799999999999</v>
      </c>
      <c r="CP236" s="117">
        <v>29.612876565490001</v>
      </c>
      <c r="CQ236" s="117">
        <v>0</v>
      </c>
      <c r="CR236" s="117">
        <v>30.172864799999999</v>
      </c>
      <c r="CS236" s="117">
        <v>13.048272880517001</v>
      </c>
      <c r="CT236" s="117">
        <v>137.542814246007</v>
      </c>
      <c r="CU236" s="117">
        <v>0</v>
      </c>
      <c r="CV236" s="117">
        <v>0</v>
      </c>
      <c r="CW236" s="117">
        <v>0</v>
      </c>
      <c r="CX236" s="117">
        <v>0</v>
      </c>
      <c r="CY236" s="117">
        <v>0</v>
      </c>
      <c r="CZ236" s="117">
        <v>0</v>
      </c>
      <c r="DA236" s="117">
        <v>0</v>
      </c>
      <c r="DB236" s="117">
        <v>16.600000000000001</v>
      </c>
      <c r="DC236" s="117">
        <v>3.6520000000000001</v>
      </c>
      <c r="DD236" s="117">
        <v>21.121707628380001</v>
      </c>
      <c r="DE236" s="117">
        <v>0</v>
      </c>
      <c r="DF236" s="117">
        <v>9.4432419999999997</v>
      </c>
      <c r="DG236" s="117">
        <v>5.3261244905505096</v>
      </c>
      <c r="DH236" s="117">
        <v>56.1430741189305</v>
      </c>
      <c r="DI236" s="117">
        <v>32.840000000000003</v>
      </c>
      <c r="DJ236" s="117">
        <v>7.2248000000000001</v>
      </c>
      <c r="DK236" s="117">
        <v>27.991622933740299</v>
      </c>
      <c r="DL236" s="117">
        <v>0</v>
      </c>
      <c r="DM236" s="117">
        <v>18.681690799999998</v>
      </c>
      <c r="DN236" s="117">
        <v>9.0910217004333198</v>
      </c>
      <c r="DO236" s="117">
        <v>95.829135434173594</v>
      </c>
      <c r="DP236" s="117">
        <v>0</v>
      </c>
      <c r="DQ236" s="117">
        <v>0</v>
      </c>
      <c r="DR236" s="117">
        <v>0</v>
      </c>
      <c r="DS236" s="117">
        <v>0</v>
      </c>
      <c r="DT236" s="117">
        <v>0</v>
      </c>
      <c r="DU236" s="117">
        <v>0</v>
      </c>
      <c r="DV236" s="117">
        <v>0</v>
      </c>
      <c r="DW236" s="117">
        <v>1246.1099999999999</v>
      </c>
      <c r="DX236" s="117">
        <v>274.14420000000001</v>
      </c>
      <c r="DY236" s="117">
        <v>102.020958076158</v>
      </c>
      <c r="DZ236" s="117">
        <v>0</v>
      </c>
      <c r="EA236" s="117">
        <v>708.87459569999999</v>
      </c>
      <c r="EB236" s="117">
        <v>244.327805693279</v>
      </c>
      <c r="EC236" s="117">
        <v>2575.4775594694402</v>
      </c>
      <c r="ED236" s="117">
        <v>672.62</v>
      </c>
      <c r="EE236" s="117">
        <v>147.97640000000001</v>
      </c>
      <c r="EF236" s="117">
        <v>27.0041899728167</v>
      </c>
      <c r="EG236" s="117">
        <v>21.475000000000001</v>
      </c>
      <c r="EH236" s="117">
        <v>382.63333940000001</v>
      </c>
      <c r="EI236" s="117">
        <v>131.19161288756499</v>
      </c>
      <c r="EJ236" s="117">
        <v>1382.90054226039</v>
      </c>
      <c r="EK236" s="117">
        <v>386.07</v>
      </c>
      <c r="EL236" s="117">
        <v>84.935400000000001</v>
      </c>
      <c r="EM236" s="117">
        <v>59.677630302049998</v>
      </c>
      <c r="EN236" s="117">
        <v>0</v>
      </c>
      <c r="EO236" s="117">
        <v>219.6236409</v>
      </c>
      <c r="EP236" s="117">
        <v>78.639642208686894</v>
      </c>
      <c r="EQ236" s="117">
        <v>828.94631341073705</v>
      </c>
      <c r="ER236" s="117">
        <v>630.6</v>
      </c>
      <c r="ES236" s="117">
        <v>138.732</v>
      </c>
      <c r="ET236" s="117">
        <v>14.540500919999999</v>
      </c>
      <c r="EU236" s="117">
        <v>153.27250092</v>
      </c>
      <c r="EV236" s="117">
        <v>16.584779999999999</v>
      </c>
      <c r="EW236" s="117">
        <v>1.7382507918000001</v>
      </c>
      <c r="EX236" s="117">
        <v>18.323030791800001</v>
      </c>
      <c r="EY236" s="117">
        <v>551.6</v>
      </c>
      <c r="EZ236" s="117">
        <v>57.813195999999998</v>
      </c>
      <c r="FA236" s="117">
        <v>609.41</v>
      </c>
      <c r="FB236" s="117">
        <v>0</v>
      </c>
      <c r="FC236" s="117">
        <v>0</v>
      </c>
      <c r="FD236" s="117">
        <v>0</v>
      </c>
      <c r="FE236" s="171">
        <v>582.78338281250001</v>
      </c>
      <c r="FF236" s="194">
        <f t="shared" si="68"/>
        <v>14568.433678067302</v>
      </c>
      <c r="FG236" s="195">
        <f t="shared" si="70"/>
        <v>0</v>
      </c>
      <c r="FH236" s="196">
        <f t="shared" si="71"/>
        <v>1382.90054226039</v>
      </c>
      <c r="FI236" s="202">
        <f t="shared" si="72"/>
        <v>17482.120413680761</v>
      </c>
      <c r="FJ236" s="203">
        <f t="shared" si="73"/>
        <v>0</v>
      </c>
      <c r="FK236" s="204">
        <f t="shared" si="74"/>
        <v>1659.4806507124679</v>
      </c>
      <c r="FL236" s="214">
        <v>0.05</v>
      </c>
      <c r="FM236" s="211">
        <f t="shared" si="75"/>
        <v>874.10602068403807</v>
      </c>
      <c r="FN236" s="212">
        <f t="shared" si="76"/>
        <v>0</v>
      </c>
      <c r="FO236" s="213">
        <f t="shared" si="77"/>
        <v>82.974032535623394</v>
      </c>
      <c r="FP236" s="219">
        <f t="shared" si="78"/>
        <v>18356.226434364798</v>
      </c>
      <c r="FQ236" s="220">
        <f t="shared" si="79"/>
        <v>0</v>
      </c>
      <c r="FR236" s="223">
        <f t="shared" si="80"/>
        <v>1742.4546832480912</v>
      </c>
      <c r="FS236" s="228">
        <f t="shared" si="81"/>
        <v>5.7800322546649019</v>
      </c>
      <c r="FT236" s="229"/>
      <c r="FU236" s="244">
        <f t="shared" si="82"/>
        <v>5.231365876666259</v>
      </c>
      <c r="FV236" s="245">
        <f t="shared" si="83"/>
        <v>18356.226434364795</v>
      </c>
      <c r="FW236" s="252">
        <v>4.2858000000000001</v>
      </c>
      <c r="FX236" s="257"/>
      <c r="FY236" s="261">
        <f t="shared" si="84"/>
        <v>1.3486472198107475</v>
      </c>
      <c r="FZ236" s="253"/>
      <c r="GA236" s="92"/>
      <c r="GB236" s="68" t="s">
        <v>1211</v>
      </c>
      <c r="GC236" s="85" t="s">
        <v>2362</v>
      </c>
      <c r="GD236" s="85" t="str">
        <f t="shared" si="85"/>
        <v>№2/147 від 20.02.2019</v>
      </c>
      <c r="GE236" s="85" t="s">
        <v>2590</v>
      </c>
      <c r="GF236" s="431">
        <v>4</v>
      </c>
      <c r="GG236" s="431">
        <v>3</v>
      </c>
    </row>
    <row r="237" spans="1:189" ht="15" hidden="1" customHeight="1" x14ac:dyDescent="0.25">
      <c r="A237" s="66" t="s">
        <v>312</v>
      </c>
      <c r="B237" s="155">
        <v>5</v>
      </c>
      <c r="C237" s="141">
        <f t="shared" si="69"/>
        <v>3380.05</v>
      </c>
      <c r="D237" s="168">
        <v>3077.05</v>
      </c>
      <c r="E237" s="168">
        <v>0</v>
      </c>
      <c r="F237" s="234"/>
      <c r="G237" s="235">
        <v>303</v>
      </c>
      <c r="H237" s="162">
        <f t="shared" si="66"/>
        <v>4257.2097054081696</v>
      </c>
      <c r="I237" s="117">
        <v>540.66999999999996</v>
      </c>
      <c r="J237" s="117">
        <v>118.9474</v>
      </c>
      <c r="K237" s="117">
        <v>29.9722334349858</v>
      </c>
      <c r="L237" s="117">
        <v>307.57094289999998</v>
      </c>
      <c r="M237" s="117">
        <v>104.51240000567</v>
      </c>
      <c r="N237" s="117">
        <v>1101.6729763406599</v>
      </c>
      <c r="O237" s="117">
        <v>119.2</v>
      </c>
      <c r="P237" s="117">
        <v>26.224</v>
      </c>
      <c r="Q237" s="117">
        <v>4.0977729358125004</v>
      </c>
      <c r="R237" s="117">
        <v>67.809303999999997</v>
      </c>
      <c r="S237" s="117">
        <v>22.778470173642599</v>
      </c>
      <c r="T237" s="117">
        <v>240.10954710945501</v>
      </c>
      <c r="U237" s="117">
        <v>0</v>
      </c>
      <c r="V237" s="117">
        <v>0</v>
      </c>
      <c r="W237" s="117">
        <v>0</v>
      </c>
      <c r="X237" s="117">
        <v>0</v>
      </c>
      <c r="Y237" s="117">
        <v>0</v>
      </c>
      <c r="Z237" s="117">
        <v>417.99</v>
      </c>
      <c r="AA237" s="117">
        <v>0</v>
      </c>
      <c r="AB237" s="117">
        <v>0</v>
      </c>
      <c r="AC237" s="117">
        <v>0</v>
      </c>
      <c r="AD237" s="117">
        <v>0</v>
      </c>
      <c r="AE237" s="117">
        <v>0</v>
      </c>
      <c r="AF237" s="117">
        <v>0</v>
      </c>
      <c r="AG237" s="117">
        <v>0</v>
      </c>
      <c r="AH237" s="117">
        <v>0</v>
      </c>
      <c r="AI237" s="117">
        <v>0</v>
      </c>
      <c r="AJ237" s="117">
        <v>0</v>
      </c>
      <c r="AK237" s="117">
        <v>0</v>
      </c>
      <c r="AL237" s="117">
        <v>0</v>
      </c>
      <c r="AM237" s="117">
        <v>259.64</v>
      </c>
      <c r="AN237" s="117">
        <v>57.120800000000003</v>
      </c>
      <c r="AO237" s="117">
        <v>51.758494756425897</v>
      </c>
      <c r="AP237" s="117">
        <v>147.7014068</v>
      </c>
      <c r="AQ237" s="117">
        <v>54.105091730128997</v>
      </c>
      <c r="AR237" s="117">
        <v>570.32579328655504</v>
      </c>
      <c r="AS237" s="117">
        <v>0</v>
      </c>
      <c r="AT237" s="117">
        <v>0</v>
      </c>
      <c r="AU237" s="117">
        <v>0</v>
      </c>
      <c r="AV237" s="117">
        <v>0</v>
      </c>
      <c r="AW237" s="117">
        <v>0</v>
      </c>
      <c r="AX237" s="117">
        <v>99.5</v>
      </c>
      <c r="AY237" s="117">
        <v>859.01</v>
      </c>
      <c r="AZ237" s="117">
        <v>188.98220000000001</v>
      </c>
      <c r="BA237" s="117">
        <v>77.978110563538294</v>
      </c>
      <c r="BB237" s="117">
        <v>488.66501870000002</v>
      </c>
      <c r="BC237" s="117">
        <v>169.22992886011201</v>
      </c>
      <c r="BD237" s="117">
        <f t="shared" si="67"/>
        <v>1827.6113886715002</v>
      </c>
      <c r="BE237" s="117">
        <v>0</v>
      </c>
      <c r="BF237" s="117">
        <v>0</v>
      </c>
      <c r="BG237" s="117">
        <v>0</v>
      </c>
      <c r="BH237" s="117">
        <v>0</v>
      </c>
      <c r="BI237" s="117">
        <v>0</v>
      </c>
      <c r="BJ237" s="117">
        <v>0</v>
      </c>
      <c r="BK237" s="117">
        <v>0</v>
      </c>
      <c r="BL237" s="117">
        <v>241.14</v>
      </c>
      <c r="BM237" s="117">
        <v>53.050800000000002</v>
      </c>
      <c r="BN237" s="117">
        <v>6.8310912358333304</v>
      </c>
      <c r="BO237" s="117">
        <v>137.17731180000001</v>
      </c>
      <c r="BP237" s="117">
        <v>45.927658470185698</v>
      </c>
      <c r="BQ237" s="117">
        <v>484.126861506019</v>
      </c>
      <c r="BR237" s="117">
        <v>828.42655476191294</v>
      </c>
      <c r="BS237" s="117">
        <v>182.253842047619</v>
      </c>
      <c r="BT237" s="117">
        <v>970.364595844262</v>
      </c>
      <c r="BU237" s="117">
        <v>509.32</v>
      </c>
      <c r="BV237" s="117">
        <v>471.267014207405</v>
      </c>
      <c r="BW237" s="117">
        <v>310.40865063912099</v>
      </c>
      <c r="BX237" s="117">
        <v>3272.0406575003199</v>
      </c>
      <c r="BY237" s="117">
        <v>625.81186693129803</v>
      </c>
      <c r="BZ237" s="117">
        <v>53.47</v>
      </c>
      <c r="CA237" s="117">
        <v>11.763400000000001</v>
      </c>
      <c r="CB237" s="117">
        <v>34.0665964023218</v>
      </c>
      <c r="CC237" s="117">
        <v>0</v>
      </c>
      <c r="CD237" s="117">
        <v>30.417478899999999</v>
      </c>
      <c r="CE237" s="117">
        <v>13.595688586436401</v>
      </c>
      <c r="CF237" s="117">
        <v>143.313163888758</v>
      </c>
      <c r="CG237" s="117">
        <v>65.239999999999995</v>
      </c>
      <c r="CH237" s="117">
        <v>14.3528</v>
      </c>
      <c r="CI237" s="117">
        <v>91.4959365566625</v>
      </c>
      <c r="CJ237" s="117">
        <v>0</v>
      </c>
      <c r="CK237" s="117">
        <v>37.113078799999997</v>
      </c>
      <c r="CL237" s="117">
        <v>21.8216322675319</v>
      </c>
      <c r="CM237" s="117">
        <v>230.02344762419401</v>
      </c>
      <c r="CN237" s="117">
        <v>53.36</v>
      </c>
      <c r="CO237" s="117">
        <v>11.7392</v>
      </c>
      <c r="CP237" s="117">
        <v>29.043740364581701</v>
      </c>
      <c r="CQ237" s="117">
        <v>0</v>
      </c>
      <c r="CR237" s="117">
        <v>30.354903199999999</v>
      </c>
      <c r="CS237" s="117">
        <v>13.0486189840038</v>
      </c>
      <c r="CT237" s="117">
        <v>137.54646254858599</v>
      </c>
      <c r="CU237" s="117">
        <v>0</v>
      </c>
      <c r="CV237" s="117">
        <v>0</v>
      </c>
      <c r="CW237" s="117">
        <v>0</v>
      </c>
      <c r="CX237" s="117">
        <v>0</v>
      </c>
      <c r="CY237" s="117">
        <v>0</v>
      </c>
      <c r="CZ237" s="117">
        <v>0</v>
      </c>
      <c r="DA237" s="117">
        <v>0</v>
      </c>
      <c r="DB237" s="117">
        <v>0</v>
      </c>
      <c r="DC237" s="117">
        <v>0</v>
      </c>
      <c r="DD237" s="117">
        <v>0</v>
      </c>
      <c r="DE237" s="117">
        <v>0</v>
      </c>
      <c r="DF237" s="117">
        <v>0</v>
      </c>
      <c r="DG237" s="117">
        <v>0</v>
      </c>
      <c r="DH237" s="117">
        <v>0</v>
      </c>
      <c r="DI237" s="117">
        <v>39.409999999999997</v>
      </c>
      <c r="DJ237" s="117">
        <v>8.6701999999999995</v>
      </c>
      <c r="DK237" s="117">
        <v>33.526477444929597</v>
      </c>
      <c r="DL237" s="117">
        <v>0</v>
      </c>
      <c r="DM237" s="117">
        <v>22.419166700000002</v>
      </c>
      <c r="DN237" s="117">
        <v>10.9029487248301</v>
      </c>
      <c r="DO237" s="117">
        <v>114.92879286976</v>
      </c>
      <c r="DP237" s="117">
        <v>0</v>
      </c>
      <c r="DQ237" s="117">
        <v>0</v>
      </c>
      <c r="DR237" s="117">
        <v>0</v>
      </c>
      <c r="DS237" s="117">
        <v>0</v>
      </c>
      <c r="DT237" s="117">
        <v>0</v>
      </c>
      <c r="DU237" s="117">
        <v>0</v>
      </c>
      <c r="DV237" s="117">
        <v>0</v>
      </c>
      <c r="DW237" s="117">
        <v>860.01</v>
      </c>
      <c r="DX237" s="117">
        <v>189.2022</v>
      </c>
      <c r="DY237" s="117">
        <v>86.104161832675004</v>
      </c>
      <c r="DZ237" s="117">
        <v>0</v>
      </c>
      <c r="EA237" s="117">
        <v>489.23388870000002</v>
      </c>
      <c r="EB237" s="117">
        <v>170.26911175832899</v>
      </c>
      <c r="EC237" s="117">
        <v>1794.8193622910001</v>
      </c>
      <c r="ED237" s="117">
        <v>614.08000000000004</v>
      </c>
      <c r="EE237" s="117">
        <v>135.0976</v>
      </c>
      <c r="EF237" s="117">
        <v>24.525934311050001</v>
      </c>
      <c r="EG237" s="117">
        <v>21.545000000000002</v>
      </c>
      <c r="EH237" s="117">
        <v>349.3316896</v>
      </c>
      <c r="EI237" s="117">
        <v>119.96345326811699</v>
      </c>
      <c r="EJ237" s="117">
        <v>1264.5436771791699</v>
      </c>
      <c r="EK237" s="117">
        <v>323.25</v>
      </c>
      <c r="EL237" s="117">
        <v>71.114999999999995</v>
      </c>
      <c r="EM237" s="117">
        <v>54.5680998797</v>
      </c>
      <c r="EN237" s="117">
        <v>0</v>
      </c>
      <c r="EO237" s="117">
        <v>183.88722749999999</v>
      </c>
      <c r="EP237" s="117">
        <v>66.325898512666399</v>
      </c>
      <c r="EQ237" s="117">
        <v>699.14622589236603</v>
      </c>
      <c r="ER237" s="117">
        <v>581.5</v>
      </c>
      <c r="ES237" s="117">
        <v>127.93</v>
      </c>
      <c r="ET237" s="117">
        <v>13.4083433</v>
      </c>
      <c r="EU237" s="117">
        <v>141.33834329999999</v>
      </c>
      <c r="EV237" s="117">
        <v>15.29345</v>
      </c>
      <c r="EW237" s="117">
        <v>1.6029064945</v>
      </c>
      <c r="EX237" s="117">
        <v>16.896356494500001</v>
      </c>
      <c r="EY237" s="117">
        <v>301</v>
      </c>
      <c r="EZ237" s="117">
        <v>31.547809999999998</v>
      </c>
      <c r="FA237" s="117">
        <v>332.55</v>
      </c>
      <c r="FB237" s="117">
        <v>0</v>
      </c>
      <c r="FC237" s="117">
        <v>0</v>
      </c>
      <c r="FD237" s="117">
        <v>0</v>
      </c>
      <c r="FE237" s="171">
        <v>748.32138541666666</v>
      </c>
      <c r="FF237" s="194">
        <f t="shared" si="68"/>
        <v>13636.804441919508</v>
      </c>
      <c r="FG237" s="195">
        <f t="shared" si="70"/>
        <v>0</v>
      </c>
      <c r="FH237" s="196">
        <f t="shared" si="71"/>
        <v>1264.5436771791699</v>
      </c>
      <c r="FI237" s="202">
        <f t="shared" si="72"/>
        <v>16364.165330303409</v>
      </c>
      <c r="FJ237" s="203">
        <f t="shared" si="73"/>
        <v>0</v>
      </c>
      <c r="FK237" s="204">
        <f t="shared" si="74"/>
        <v>1517.4524126150038</v>
      </c>
      <c r="FL237" s="214">
        <v>0.05</v>
      </c>
      <c r="FM237" s="211">
        <f t="shared" si="75"/>
        <v>818.20826651517052</v>
      </c>
      <c r="FN237" s="212">
        <f t="shared" si="76"/>
        <v>0</v>
      </c>
      <c r="FO237" s="213">
        <f t="shared" si="77"/>
        <v>75.872620630750191</v>
      </c>
      <c r="FP237" s="219">
        <f t="shared" si="78"/>
        <v>17182.373596818579</v>
      </c>
      <c r="FQ237" s="220">
        <f t="shared" si="79"/>
        <v>0</v>
      </c>
      <c r="FR237" s="223">
        <f t="shared" si="80"/>
        <v>1593.325033245754</v>
      </c>
      <c r="FS237" s="228">
        <f t="shared" si="81"/>
        <v>5.1298855956269183</v>
      </c>
      <c r="FT237" s="229"/>
      <c r="FU237" s="244">
        <f t="shared" si="82"/>
        <v>4.6120763194546903</v>
      </c>
      <c r="FV237" s="245">
        <f t="shared" si="83"/>
        <v>17182.373596818579</v>
      </c>
      <c r="FW237" s="252">
        <v>3.7469000000000001</v>
      </c>
      <c r="FX237" s="257"/>
      <c r="FY237" s="261">
        <f t="shared" si="84"/>
        <v>1.3691012825607618</v>
      </c>
      <c r="FZ237" s="253"/>
      <c r="GA237" s="92"/>
      <c r="GB237" s="68" t="s">
        <v>1217</v>
      </c>
      <c r="GC237" s="85" t="s">
        <v>2362</v>
      </c>
      <c r="GD237" s="85" t="str">
        <f t="shared" si="85"/>
        <v>№2/154 від 20.02.2019</v>
      </c>
      <c r="GE237" s="85" t="s">
        <v>2591</v>
      </c>
      <c r="GF237" s="431">
        <v>4</v>
      </c>
      <c r="GG237" s="431">
        <v>3</v>
      </c>
    </row>
    <row r="238" spans="1:189" ht="15" hidden="1" customHeight="1" x14ac:dyDescent="0.25">
      <c r="A238" s="66" t="s">
        <v>313</v>
      </c>
      <c r="B238" s="155">
        <v>5</v>
      </c>
      <c r="C238" s="141">
        <f t="shared" si="69"/>
        <v>3476.23</v>
      </c>
      <c r="D238" s="168">
        <v>2612.75</v>
      </c>
      <c r="E238" s="168">
        <v>0</v>
      </c>
      <c r="F238" s="234"/>
      <c r="G238" s="235">
        <v>863.48</v>
      </c>
      <c r="H238" s="162">
        <f t="shared" si="66"/>
        <v>4384.4356052427765</v>
      </c>
      <c r="I238" s="117">
        <v>531.03</v>
      </c>
      <c r="J238" s="117">
        <v>116.8266</v>
      </c>
      <c r="K238" s="117">
        <v>29.635316740872501</v>
      </c>
      <c r="L238" s="117">
        <v>302.08703609999998</v>
      </c>
      <c r="M238" s="117">
        <v>102.669670047252</v>
      </c>
      <c r="N238" s="117">
        <v>1082.2486228881201</v>
      </c>
      <c r="O238" s="117">
        <v>119.23</v>
      </c>
      <c r="P238" s="117">
        <v>26.230599999999999</v>
      </c>
      <c r="Q238" s="117">
        <v>4.0989094239449999</v>
      </c>
      <c r="R238" s="117">
        <v>67.826370100000005</v>
      </c>
      <c r="S238" s="117">
        <v>22.7842140329047</v>
      </c>
      <c r="T238" s="117">
        <v>240.17009355684999</v>
      </c>
      <c r="U238" s="117">
        <v>0</v>
      </c>
      <c r="V238" s="117">
        <v>0</v>
      </c>
      <c r="W238" s="117">
        <v>0</v>
      </c>
      <c r="X238" s="117">
        <v>0</v>
      </c>
      <c r="Y238" s="117">
        <v>0</v>
      </c>
      <c r="Z238" s="117">
        <v>458.58</v>
      </c>
      <c r="AA238" s="117">
        <v>0</v>
      </c>
      <c r="AB238" s="117">
        <v>0</v>
      </c>
      <c r="AC238" s="117">
        <v>0</v>
      </c>
      <c r="AD238" s="117">
        <v>0</v>
      </c>
      <c r="AE238" s="117">
        <v>0</v>
      </c>
      <c r="AF238" s="117">
        <v>0</v>
      </c>
      <c r="AG238" s="117">
        <v>0</v>
      </c>
      <c r="AH238" s="117">
        <v>0</v>
      </c>
      <c r="AI238" s="117">
        <v>0</v>
      </c>
      <c r="AJ238" s="117">
        <v>0</v>
      </c>
      <c r="AK238" s="117">
        <v>0</v>
      </c>
      <c r="AL238" s="117">
        <v>0</v>
      </c>
      <c r="AM238" s="117">
        <v>258</v>
      </c>
      <c r="AN238" s="117">
        <v>56.76</v>
      </c>
      <c r="AO238" s="117">
        <v>53.067218776357102</v>
      </c>
      <c r="AP238" s="117">
        <v>146.76846</v>
      </c>
      <c r="AQ238" s="117">
        <v>53.934773092550003</v>
      </c>
      <c r="AR238" s="117">
        <v>568.53045186890699</v>
      </c>
      <c r="AS238" s="117">
        <v>0</v>
      </c>
      <c r="AT238" s="117">
        <v>0</v>
      </c>
      <c r="AU238" s="117">
        <v>0</v>
      </c>
      <c r="AV238" s="117">
        <v>0</v>
      </c>
      <c r="AW238" s="117">
        <v>0</v>
      </c>
      <c r="AX238" s="117">
        <v>155.29</v>
      </c>
      <c r="AY238" s="117">
        <v>883.45</v>
      </c>
      <c r="AZ238" s="117">
        <v>194.35900000000001</v>
      </c>
      <c r="BA238" s="117">
        <v>68.599300248613503</v>
      </c>
      <c r="BB238" s="117">
        <v>502.56820149999999</v>
      </c>
      <c r="BC238" s="117">
        <v>172.829227148272</v>
      </c>
      <c r="BD238" s="117">
        <f t="shared" si="67"/>
        <v>1879.6164369289002</v>
      </c>
      <c r="BE238" s="117">
        <v>0</v>
      </c>
      <c r="BF238" s="117">
        <v>0</v>
      </c>
      <c r="BG238" s="117">
        <v>0</v>
      </c>
      <c r="BH238" s="117">
        <v>0</v>
      </c>
      <c r="BI238" s="117">
        <v>0</v>
      </c>
      <c r="BJ238" s="117">
        <v>0</v>
      </c>
      <c r="BK238" s="117">
        <v>0</v>
      </c>
      <c r="BL238" s="117">
        <v>237.54</v>
      </c>
      <c r="BM238" s="117">
        <v>52.258800000000001</v>
      </c>
      <c r="BN238" s="117">
        <v>7.1026395241666602</v>
      </c>
      <c r="BO238" s="117">
        <v>135.12937980000001</v>
      </c>
      <c r="BP238" s="117">
        <v>45.281150173365901</v>
      </c>
      <c r="BQ238" s="117">
        <v>477.31196949753303</v>
      </c>
      <c r="BR238" s="117">
        <v>737.84699476191372</v>
      </c>
      <c r="BS238" s="117">
        <v>162.32633884761901</v>
      </c>
      <c r="BT238" s="117">
        <v>590.39085626142901</v>
      </c>
      <c r="BU238" s="117">
        <v>522.73</v>
      </c>
      <c r="BV238" s="117">
        <v>419.739019910205</v>
      </c>
      <c r="BW238" s="117">
        <v>255.00621071716299</v>
      </c>
      <c r="BX238" s="117">
        <v>2688.0394204983299</v>
      </c>
      <c r="BY238" s="117">
        <v>649.64058140923601</v>
      </c>
      <c r="BZ238" s="117">
        <v>53.22</v>
      </c>
      <c r="CA238" s="117">
        <v>11.708399999999999</v>
      </c>
      <c r="CB238" s="117">
        <v>33.918059375631501</v>
      </c>
      <c r="CC238" s="117">
        <v>0</v>
      </c>
      <c r="CD238" s="117">
        <v>30.275261400000002</v>
      </c>
      <c r="CE238" s="117">
        <v>13.533247554494</v>
      </c>
      <c r="CF238" s="117">
        <v>142.654968330126</v>
      </c>
      <c r="CG238" s="117">
        <v>65.260000000000005</v>
      </c>
      <c r="CH238" s="117">
        <v>14.357200000000001</v>
      </c>
      <c r="CI238" s="117">
        <v>91.522163256330003</v>
      </c>
      <c r="CJ238" s="117">
        <v>0</v>
      </c>
      <c r="CK238" s="117">
        <v>37.124456199999997</v>
      </c>
      <c r="CL238" s="117">
        <v>21.828130917217901</v>
      </c>
      <c r="CM238" s="117">
        <v>230.091950373548</v>
      </c>
      <c r="CN238" s="117">
        <v>72.14</v>
      </c>
      <c r="CO238" s="117">
        <v>15.870799999999999</v>
      </c>
      <c r="CP238" s="117">
        <v>51.211252910481697</v>
      </c>
      <c r="CQ238" s="117">
        <v>0</v>
      </c>
      <c r="CR238" s="117">
        <v>41.0382818</v>
      </c>
      <c r="CS238" s="117">
        <v>18.893085681005601</v>
      </c>
      <c r="CT238" s="117">
        <v>199.153420391487</v>
      </c>
      <c r="CU238" s="117">
        <v>0</v>
      </c>
      <c r="CV238" s="117">
        <v>0</v>
      </c>
      <c r="CW238" s="117">
        <v>0</v>
      </c>
      <c r="CX238" s="117">
        <v>0</v>
      </c>
      <c r="CY238" s="117">
        <v>0</v>
      </c>
      <c r="CZ238" s="117">
        <v>0</v>
      </c>
      <c r="DA238" s="117">
        <v>0</v>
      </c>
      <c r="DB238" s="117">
        <v>0</v>
      </c>
      <c r="DC238" s="117">
        <v>0</v>
      </c>
      <c r="DD238" s="117">
        <v>0</v>
      </c>
      <c r="DE238" s="117">
        <v>0</v>
      </c>
      <c r="DF238" s="117">
        <v>0</v>
      </c>
      <c r="DG238" s="117">
        <v>0</v>
      </c>
      <c r="DH238" s="117">
        <v>0</v>
      </c>
      <c r="DI238" s="117">
        <v>26.53</v>
      </c>
      <c r="DJ238" s="117">
        <v>5.8365999999999998</v>
      </c>
      <c r="DK238" s="117">
        <v>22.906538369117101</v>
      </c>
      <c r="DL238" s="117">
        <v>0</v>
      </c>
      <c r="DM238" s="117">
        <v>15.0921211</v>
      </c>
      <c r="DN238" s="117">
        <v>7.3749828449581596</v>
      </c>
      <c r="DO238" s="117">
        <v>77.740242314075203</v>
      </c>
      <c r="DP238" s="117">
        <v>0</v>
      </c>
      <c r="DQ238" s="117">
        <v>0</v>
      </c>
      <c r="DR238" s="117">
        <v>0</v>
      </c>
      <c r="DS238" s="117">
        <v>0</v>
      </c>
      <c r="DT238" s="117">
        <v>0</v>
      </c>
      <c r="DU238" s="117">
        <v>0</v>
      </c>
      <c r="DV238" s="117">
        <v>0</v>
      </c>
      <c r="DW238" s="117">
        <v>976.66</v>
      </c>
      <c r="DX238" s="117">
        <v>214.86519999999999</v>
      </c>
      <c r="DY238" s="117">
        <v>76.7244130058167</v>
      </c>
      <c r="DZ238" s="117">
        <v>0</v>
      </c>
      <c r="EA238" s="117">
        <v>555.59257419999994</v>
      </c>
      <c r="EB238" s="117">
        <v>191.156899641042</v>
      </c>
      <c r="EC238" s="117">
        <v>2014.9990868468601</v>
      </c>
      <c r="ED238" s="117">
        <v>729.55</v>
      </c>
      <c r="EE238" s="117">
        <v>160.501</v>
      </c>
      <c r="EF238" s="117">
        <v>27.910020759583301</v>
      </c>
      <c r="EG238" s="117">
        <v>0</v>
      </c>
      <c r="EH238" s="117">
        <v>415.01910850000002</v>
      </c>
      <c r="EI238" s="117">
        <v>139.709647347697</v>
      </c>
      <c r="EJ238" s="117">
        <v>1472.68977660728</v>
      </c>
      <c r="EK238" s="117">
        <v>395.14</v>
      </c>
      <c r="EL238" s="117">
        <v>86.930800000000005</v>
      </c>
      <c r="EM238" s="117">
        <v>53.930670816750002</v>
      </c>
      <c r="EN238" s="117">
        <v>0</v>
      </c>
      <c r="EO238" s="117">
        <v>224.7832918</v>
      </c>
      <c r="EP238" s="117">
        <v>79.737850969861597</v>
      </c>
      <c r="EQ238" s="117">
        <v>840.52261358661201</v>
      </c>
      <c r="ER238" s="117">
        <v>299</v>
      </c>
      <c r="ES238" s="117">
        <v>65.78</v>
      </c>
      <c r="ET238" s="117">
        <v>6.8944017999999998</v>
      </c>
      <c r="EU238" s="117">
        <v>72.674401799999998</v>
      </c>
      <c r="EV238" s="117">
        <v>7.8636999999999997</v>
      </c>
      <c r="EW238" s="117">
        <v>0.82419439699999997</v>
      </c>
      <c r="EX238" s="117">
        <v>8.6878943970000009</v>
      </c>
      <c r="EY238" s="117">
        <v>362.6</v>
      </c>
      <c r="EZ238" s="117">
        <v>38.004106</v>
      </c>
      <c r="FA238" s="117">
        <v>400.6</v>
      </c>
      <c r="FB238" s="117">
        <v>0</v>
      </c>
      <c r="FC238" s="117">
        <v>0</v>
      </c>
      <c r="FD238" s="117">
        <v>0</v>
      </c>
      <c r="FE238" s="171">
        <v>786.49704687500014</v>
      </c>
      <c r="FF238" s="194">
        <f t="shared" si="68"/>
        <v>13796.098396760628</v>
      </c>
      <c r="FG238" s="195">
        <f t="shared" si="70"/>
        <v>0</v>
      </c>
      <c r="FH238" s="196">
        <f t="shared" si="71"/>
        <v>1472.68977660728</v>
      </c>
      <c r="FI238" s="202">
        <f t="shared" si="72"/>
        <v>16555.318076112751</v>
      </c>
      <c r="FJ238" s="203">
        <f t="shared" si="73"/>
        <v>0</v>
      </c>
      <c r="FK238" s="204">
        <f t="shared" si="74"/>
        <v>1767.2277319287359</v>
      </c>
      <c r="FL238" s="214">
        <v>0.05</v>
      </c>
      <c r="FM238" s="211">
        <f t="shared" si="75"/>
        <v>827.76590380563766</v>
      </c>
      <c r="FN238" s="212">
        <f t="shared" si="76"/>
        <v>0</v>
      </c>
      <c r="FO238" s="213">
        <f t="shared" si="77"/>
        <v>88.361386596436802</v>
      </c>
      <c r="FP238" s="219">
        <f t="shared" si="78"/>
        <v>17383.083979918389</v>
      </c>
      <c r="FQ238" s="220">
        <f t="shared" si="79"/>
        <v>0</v>
      </c>
      <c r="FR238" s="223">
        <f t="shared" si="80"/>
        <v>1855.5891185251728</v>
      </c>
      <c r="FS238" s="228">
        <f t="shared" si="81"/>
        <v>5.1769681883487442</v>
      </c>
      <c r="FT238" s="229"/>
      <c r="FU238" s="244">
        <f t="shared" si="82"/>
        <v>4.4667628037826077</v>
      </c>
      <c r="FV238" s="245">
        <f t="shared" si="83"/>
        <v>17383.083979918389</v>
      </c>
      <c r="FW238" s="252">
        <v>3.9218000000000002</v>
      </c>
      <c r="FX238" s="257"/>
      <c r="FY238" s="261">
        <f t="shared" si="84"/>
        <v>1.3200490051376266</v>
      </c>
      <c r="FZ238" s="253"/>
      <c r="GA238" s="92"/>
      <c r="GB238" s="68" t="s">
        <v>1233</v>
      </c>
      <c r="GC238" s="85" t="s">
        <v>2362</v>
      </c>
      <c r="GD238" s="85" t="str">
        <f t="shared" si="85"/>
        <v>№2/170 від 20.02.2019</v>
      </c>
      <c r="GE238" s="85" t="s">
        <v>2592</v>
      </c>
      <c r="GF238" s="431">
        <v>4</v>
      </c>
      <c r="GG238" s="431">
        <v>2</v>
      </c>
    </row>
    <row r="239" spans="1:189" ht="15" hidden="1" customHeight="1" x14ac:dyDescent="0.25">
      <c r="A239" s="66" t="s">
        <v>314</v>
      </c>
      <c r="B239" s="155">
        <v>5</v>
      </c>
      <c r="C239" s="141">
        <f t="shared" si="69"/>
        <v>3298.2799999999997</v>
      </c>
      <c r="D239" s="168">
        <v>2162.08</v>
      </c>
      <c r="E239" s="168">
        <v>0</v>
      </c>
      <c r="F239" s="234"/>
      <c r="G239" s="235">
        <v>1136.2</v>
      </c>
      <c r="H239" s="162">
        <f t="shared" si="66"/>
        <v>3408.082181342842</v>
      </c>
      <c r="I239" s="117">
        <v>274.14999999999998</v>
      </c>
      <c r="J239" s="117">
        <v>60.313000000000002</v>
      </c>
      <c r="K239" s="117">
        <v>17.550016091827501</v>
      </c>
      <c r="L239" s="117">
        <v>155.95571050000001</v>
      </c>
      <c r="M239" s="117">
        <v>53.240202234089402</v>
      </c>
      <c r="N239" s="117">
        <v>561.20892882591704</v>
      </c>
      <c r="O239" s="117">
        <v>62.79</v>
      </c>
      <c r="P239" s="117">
        <v>13.813800000000001</v>
      </c>
      <c r="Q239" s="117">
        <v>2.1587042163225001</v>
      </c>
      <c r="R239" s="117">
        <v>35.719347300000003</v>
      </c>
      <c r="S239" s="117">
        <v>11.998842857425799</v>
      </c>
      <c r="T239" s="117">
        <v>126.48069437374799</v>
      </c>
      <c r="U239" s="117">
        <v>0</v>
      </c>
      <c r="V239" s="117">
        <v>0</v>
      </c>
      <c r="W239" s="117">
        <v>0</v>
      </c>
      <c r="X239" s="117">
        <v>0</v>
      </c>
      <c r="Y239" s="117">
        <v>0</v>
      </c>
      <c r="Z239" s="117">
        <v>377.76</v>
      </c>
      <c r="AA239" s="117">
        <v>0</v>
      </c>
      <c r="AB239" s="117">
        <v>0</v>
      </c>
      <c r="AC239" s="117">
        <v>0</v>
      </c>
      <c r="AD239" s="117">
        <v>0</v>
      </c>
      <c r="AE239" s="117">
        <v>0</v>
      </c>
      <c r="AF239" s="117">
        <v>111.63</v>
      </c>
      <c r="AG239" s="117">
        <v>0</v>
      </c>
      <c r="AH239" s="117">
        <v>0</v>
      </c>
      <c r="AI239" s="117">
        <v>0</v>
      </c>
      <c r="AJ239" s="117">
        <v>0</v>
      </c>
      <c r="AK239" s="117">
        <v>0</v>
      </c>
      <c r="AL239" s="117">
        <v>0</v>
      </c>
      <c r="AM239" s="117">
        <v>182.73</v>
      </c>
      <c r="AN239" s="117">
        <v>40.200600000000001</v>
      </c>
      <c r="AO239" s="117">
        <v>43.450115438986202</v>
      </c>
      <c r="AP239" s="117">
        <v>103.9496151</v>
      </c>
      <c r="AQ239" s="117">
        <v>38.8143219437911</v>
      </c>
      <c r="AR239" s="117">
        <v>409.14465248277702</v>
      </c>
      <c r="AS239" s="117">
        <v>0</v>
      </c>
      <c r="AT239" s="117">
        <v>0</v>
      </c>
      <c r="AU239" s="117">
        <v>0</v>
      </c>
      <c r="AV239" s="117">
        <v>0</v>
      </c>
      <c r="AW239" s="117">
        <v>0</v>
      </c>
      <c r="AX239" s="117">
        <v>38.46</v>
      </c>
      <c r="AY239" s="117">
        <v>838.23</v>
      </c>
      <c r="AZ239" s="117">
        <v>184.41059999999999</v>
      </c>
      <c r="BA239" s="117">
        <v>58.427324094364501</v>
      </c>
      <c r="BB239" s="117">
        <v>476.84390009999998</v>
      </c>
      <c r="BC239" s="117">
        <v>163.28473829381099</v>
      </c>
      <c r="BD239" s="117">
        <f t="shared" si="67"/>
        <v>1783.3979056604001</v>
      </c>
      <c r="BE239" s="117">
        <v>0</v>
      </c>
      <c r="BF239" s="117">
        <v>0</v>
      </c>
      <c r="BG239" s="117">
        <v>0</v>
      </c>
      <c r="BH239" s="117">
        <v>0</v>
      </c>
      <c r="BI239" s="117">
        <v>0</v>
      </c>
      <c r="BJ239" s="117">
        <v>0</v>
      </c>
      <c r="BK239" s="117">
        <v>0</v>
      </c>
      <c r="BL239" s="117">
        <v>104.56</v>
      </c>
      <c r="BM239" s="117">
        <v>23.0032</v>
      </c>
      <c r="BN239" s="117">
        <v>3.7323738166666698</v>
      </c>
      <c r="BO239" s="117">
        <v>59.481047199999999</v>
      </c>
      <c r="BP239" s="117">
        <v>19.9952976487569</v>
      </c>
      <c r="BQ239" s="117">
        <v>210.77191866542401</v>
      </c>
      <c r="BR239" s="117">
        <v>670.13004642857641</v>
      </c>
      <c r="BS239" s="117">
        <v>147.42861021428601</v>
      </c>
      <c r="BT239" s="117">
        <v>977.428187153262</v>
      </c>
      <c r="BU239" s="117">
        <v>498.76</v>
      </c>
      <c r="BV239" s="117">
        <v>381.21687951182099</v>
      </c>
      <c r="BW239" s="117">
        <v>280.36294783990502</v>
      </c>
      <c r="BX239" s="117">
        <v>2955.32667114785</v>
      </c>
      <c r="BY239" s="117">
        <v>561.45626875280902</v>
      </c>
      <c r="BZ239" s="117">
        <v>32.18</v>
      </c>
      <c r="CA239" s="117">
        <v>7.0796000000000001</v>
      </c>
      <c r="CB239" s="117">
        <v>20.7034432327346</v>
      </c>
      <c r="CC239" s="117">
        <v>0</v>
      </c>
      <c r="CD239" s="117">
        <v>18.306236599999998</v>
      </c>
      <c r="CE239" s="117">
        <v>8.2034032192689104</v>
      </c>
      <c r="CF239" s="117">
        <v>86.472683052003504</v>
      </c>
      <c r="CG239" s="117">
        <v>34.369999999999997</v>
      </c>
      <c r="CH239" s="117">
        <v>7.5613999999999999</v>
      </c>
      <c r="CI239" s="117">
        <v>48.199908070889997</v>
      </c>
      <c r="CJ239" s="117">
        <v>0</v>
      </c>
      <c r="CK239" s="117">
        <v>19.552061900000002</v>
      </c>
      <c r="CL239" s="117">
        <v>11.495914006649</v>
      </c>
      <c r="CM239" s="117">
        <v>121.179283977539</v>
      </c>
      <c r="CN239" s="117">
        <v>78.239999999999995</v>
      </c>
      <c r="CO239" s="117">
        <v>17.212800000000001</v>
      </c>
      <c r="CP239" s="117">
        <v>33.210430797115002</v>
      </c>
      <c r="CQ239" s="117">
        <v>0</v>
      </c>
      <c r="CR239" s="117">
        <v>44.508388799999999</v>
      </c>
      <c r="CS239" s="117">
        <v>18.1501174499736</v>
      </c>
      <c r="CT239" s="117">
        <v>191.32173704708899</v>
      </c>
      <c r="CU239" s="117">
        <v>38.61</v>
      </c>
      <c r="CV239" s="117">
        <v>8.4941999999999993</v>
      </c>
      <c r="CW239" s="117">
        <v>29.355398132264199</v>
      </c>
      <c r="CX239" s="117">
        <v>0</v>
      </c>
      <c r="CY239" s="117">
        <v>21.964070700000001</v>
      </c>
      <c r="CZ239" s="117">
        <v>10.3157847303096</v>
      </c>
      <c r="DA239" s="117">
        <v>108.739453562574</v>
      </c>
      <c r="DB239" s="117">
        <v>0</v>
      </c>
      <c r="DC239" s="117">
        <v>0</v>
      </c>
      <c r="DD239" s="117">
        <v>0</v>
      </c>
      <c r="DE239" s="117">
        <v>0</v>
      </c>
      <c r="DF239" s="117">
        <v>0</v>
      </c>
      <c r="DG239" s="117">
        <v>0</v>
      </c>
      <c r="DH239" s="117">
        <v>0</v>
      </c>
      <c r="DI239" s="117">
        <v>18.36</v>
      </c>
      <c r="DJ239" s="117">
        <v>4.0392000000000001</v>
      </c>
      <c r="DK239" s="117">
        <v>15.8010106911701</v>
      </c>
      <c r="DL239" s="117">
        <v>0</v>
      </c>
      <c r="DM239" s="117">
        <v>10.4444532</v>
      </c>
      <c r="DN239" s="117">
        <v>5.0984472224335402</v>
      </c>
      <c r="DO239" s="117">
        <v>53.743111113603597</v>
      </c>
      <c r="DP239" s="117">
        <v>0</v>
      </c>
      <c r="DQ239" s="117">
        <v>0</v>
      </c>
      <c r="DR239" s="117">
        <v>0</v>
      </c>
      <c r="DS239" s="117">
        <v>0</v>
      </c>
      <c r="DT239" s="117">
        <v>0</v>
      </c>
      <c r="DU239" s="117">
        <v>0</v>
      </c>
      <c r="DV239" s="117">
        <v>0</v>
      </c>
      <c r="DW239" s="117">
        <v>1323.46</v>
      </c>
      <c r="DX239" s="117">
        <v>291.16120000000001</v>
      </c>
      <c r="DY239" s="117">
        <v>106.789733995725</v>
      </c>
      <c r="DZ239" s="117">
        <v>0</v>
      </c>
      <c r="EA239" s="117">
        <v>752.87669019999998</v>
      </c>
      <c r="EB239" s="117">
        <v>259.33008589195401</v>
      </c>
      <c r="EC239" s="117">
        <v>2733.6177100876798</v>
      </c>
      <c r="ED239" s="117">
        <v>543.1</v>
      </c>
      <c r="EE239" s="117">
        <v>119.482</v>
      </c>
      <c r="EF239" s="117">
        <v>20.396584268883299</v>
      </c>
      <c r="EG239" s="117">
        <v>25.2425</v>
      </c>
      <c r="EH239" s="117">
        <v>308.95329700000002</v>
      </c>
      <c r="EI239" s="117">
        <v>106.610046900791</v>
      </c>
      <c r="EJ239" s="117">
        <v>1123.78442816967</v>
      </c>
      <c r="EK239" s="117">
        <v>531.44000000000005</v>
      </c>
      <c r="EL239" s="117">
        <v>116.91679999999999</v>
      </c>
      <c r="EM239" s="117">
        <v>64.499078923625007</v>
      </c>
      <c r="EN239" s="117">
        <v>0</v>
      </c>
      <c r="EO239" s="117">
        <v>302.3202728</v>
      </c>
      <c r="EP239" s="117">
        <v>106.400612462154</v>
      </c>
      <c r="EQ239" s="117">
        <v>1121.5767641857799</v>
      </c>
      <c r="ER239" s="117">
        <v>0</v>
      </c>
      <c r="ES239" s="117">
        <v>0</v>
      </c>
      <c r="ET239" s="117">
        <v>0</v>
      </c>
      <c r="EU239" s="117">
        <v>0</v>
      </c>
      <c r="EV239" s="117">
        <v>0</v>
      </c>
      <c r="EW239" s="117">
        <v>0</v>
      </c>
      <c r="EX239" s="117">
        <v>0</v>
      </c>
      <c r="EY239" s="117">
        <v>254.8</v>
      </c>
      <c r="EZ239" s="117">
        <v>26.705587999999999</v>
      </c>
      <c r="FA239" s="117">
        <v>281.51</v>
      </c>
      <c r="FB239" s="117">
        <v>0</v>
      </c>
      <c r="FC239" s="117">
        <v>0</v>
      </c>
      <c r="FD239" s="117">
        <v>0</v>
      </c>
      <c r="FE239" s="171">
        <v>769.0798489583334</v>
      </c>
      <c r="FF239" s="194">
        <f t="shared" si="68"/>
        <v>13165.205791310389</v>
      </c>
      <c r="FG239" s="195">
        <f t="shared" si="70"/>
        <v>0</v>
      </c>
      <c r="FH239" s="196">
        <f t="shared" si="71"/>
        <v>1123.78442816967</v>
      </c>
      <c r="FI239" s="202">
        <f t="shared" si="72"/>
        <v>15798.246949572465</v>
      </c>
      <c r="FJ239" s="203">
        <f t="shared" si="73"/>
        <v>0</v>
      </c>
      <c r="FK239" s="204">
        <f t="shared" si="74"/>
        <v>1348.541313803604</v>
      </c>
      <c r="FL239" s="214">
        <v>0.05</v>
      </c>
      <c r="FM239" s="211">
        <f t="shared" si="75"/>
        <v>789.91234747862336</v>
      </c>
      <c r="FN239" s="212">
        <f t="shared" si="76"/>
        <v>0</v>
      </c>
      <c r="FO239" s="213">
        <f t="shared" si="77"/>
        <v>67.4270656901802</v>
      </c>
      <c r="FP239" s="219">
        <f t="shared" si="78"/>
        <v>16588.15929705109</v>
      </c>
      <c r="FQ239" s="220">
        <f t="shared" si="79"/>
        <v>0</v>
      </c>
      <c r="FR239" s="223">
        <f t="shared" si="80"/>
        <v>1415.9683794937841</v>
      </c>
      <c r="FS239" s="228">
        <f t="shared" si="81"/>
        <v>5.2549414655080042</v>
      </c>
      <c r="FT239" s="229"/>
      <c r="FU239" s="244">
        <f t="shared" si="82"/>
        <v>4.6000312034021693</v>
      </c>
      <c r="FV239" s="245">
        <f t="shared" si="83"/>
        <v>16588.15929705109</v>
      </c>
      <c r="FW239" s="252">
        <v>4.0392999999999999</v>
      </c>
      <c r="FX239" s="257"/>
      <c r="FY239" s="261">
        <f t="shared" si="84"/>
        <v>1.3009534982566298</v>
      </c>
      <c r="FZ239" s="253"/>
      <c r="GA239" s="92"/>
      <c r="GB239" s="68" t="s">
        <v>1236</v>
      </c>
      <c r="GC239" s="85" t="s">
        <v>2362</v>
      </c>
      <c r="GD239" s="85" t="str">
        <f t="shared" si="85"/>
        <v>№2/173 від 20.02.2019</v>
      </c>
      <c r="GE239" s="85" t="s">
        <v>2593</v>
      </c>
      <c r="GF239" s="431">
        <v>3</v>
      </c>
      <c r="GG239" s="431">
        <v>2</v>
      </c>
    </row>
    <row r="240" spans="1:189" ht="15" hidden="1" customHeight="1" x14ac:dyDescent="0.25">
      <c r="A240" s="70" t="s">
        <v>315</v>
      </c>
      <c r="B240" s="155">
        <v>5</v>
      </c>
      <c r="C240" s="141">
        <f t="shared" si="69"/>
        <v>2816.07</v>
      </c>
      <c r="D240" s="168">
        <v>2338.0700000000002</v>
      </c>
      <c r="E240" s="168">
        <v>0</v>
      </c>
      <c r="F240" s="234"/>
      <c r="G240" s="235">
        <v>478</v>
      </c>
      <c r="H240" s="162">
        <f t="shared" si="66"/>
        <v>3371.6584890550785</v>
      </c>
      <c r="I240" s="117">
        <v>299.08999999999997</v>
      </c>
      <c r="J240" s="117">
        <v>65.799800000000005</v>
      </c>
      <c r="K240" s="117">
        <v>18.015178953820001</v>
      </c>
      <c r="L240" s="117">
        <v>170.14332830000001</v>
      </c>
      <c r="M240" s="117">
        <v>57.964993083272901</v>
      </c>
      <c r="N240" s="117">
        <v>611.01330033709303</v>
      </c>
      <c r="O240" s="117">
        <v>67.13</v>
      </c>
      <c r="P240" s="117">
        <v>14.768599999999999</v>
      </c>
      <c r="Q240" s="117">
        <v>2.3078774489399998</v>
      </c>
      <c r="R240" s="117">
        <v>38.188243100000001</v>
      </c>
      <c r="S240" s="117">
        <v>12.8281906607344</v>
      </c>
      <c r="T240" s="117">
        <v>135.22291120967401</v>
      </c>
      <c r="U240" s="117">
        <v>0</v>
      </c>
      <c r="V240" s="117">
        <v>0</v>
      </c>
      <c r="W240" s="117">
        <v>0</v>
      </c>
      <c r="X240" s="117">
        <v>0</v>
      </c>
      <c r="Y240" s="117">
        <v>0</v>
      </c>
      <c r="Z240" s="117">
        <v>335.42</v>
      </c>
      <c r="AA240" s="117">
        <v>0</v>
      </c>
      <c r="AB240" s="117">
        <v>0</v>
      </c>
      <c r="AC240" s="117">
        <v>0</v>
      </c>
      <c r="AD240" s="117">
        <v>0</v>
      </c>
      <c r="AE240" s="117">
        <v>0</v>
      </c>
      <c r="AF240" s="117">
        <v>99.17</v>
      </c>
      <c r="AG240" s="117">
        <v>0</v>
      </c>
      <c r="AH240" s="117">
        <v>0</v>
      </c>
      <c r="AI240" s="117">
        <v>0</v>
      </c>
      <c r="AJ240" s="117">
        <v>0</v>
      </c>
      <c r="AK240" s="117">
        <v>0</v>
      </c>
      <c r="AL240" s="117">
        <v>0</v>
      </c>
      <c r="AM240" s="117">
        <v>178.91</v>
      </c>
      <c r="AN240" s="117">
        <v>39.360199999999999</v>
      </c>
      <c r="AO240" s="117">
        <v>43.380407127681899</v>
      </c>
      <c r="AP240" s="117">
        <v>101.77653170000001</v>
      </c>
      <c r="AQ240" s="117">
        <v>38.090798420529303</v>
      </c>
      <c r="AR240" s="117">
        <v>401.51793724821101</v>
      </c>
      <c r="AS240" s="117">
        <v>0</v>
      </c>
      <c r="AT240" s="117">
        <v>0</v>
      </c>
      <c r="AU240" s="117">
        <v>0</v>
      </c>
      <c r="AV240" s="117">
        <v>0</v>
      </c>
      <c r="AW240" s="117">
        <v>0</v>
      </c>
      <c r="AX240" s="117">
        <v>266.64999999999998</v>
      </c>
      <c r="AY240" s="117">
        <v>715.68</v>
      </c>
      <c r="AZ240" s="117">
        <v>157.4496</v>
      </c>
      <c r="BA240" s="117">
        <v>60.226785645202298</v>
      </c>
      <c r="BB240" s="117">
        <v>407.1288816</v>
      </c>
      <c r="BC240" s="117">
        <v>140.496260859969</v>
      </c>
      <c r="BD240" s="117">
        <f t="shared" si="67"/>
        <v>1522.6643402601003</v>
      </c>
      <c r="BE240" s="117">
        <v>0</v>
      </c>
      <c r="BF240" s="117">
        <v>0</v>
      </c>
      <c r="BG240" s="117">
        <v>0</v>
      </c>
      <c r="BH240" s="117">
        <v>0</v>
      </c>
      <c r="BI240" s="117">
        <v>0</v>
      </c>
      <c r="BJ240" s="117">
        <v>0</v>
      </c>
      <c r="BK240" s="117">
        <v>0</v>
      </c>
      <c r="BL240" s="117">
        <v>90.65</v>
      </c>
      <c r="BM240" s="117">
        <v>19.943000000000001</v>
      </c>
      <c r="BN240" s="117">
        <v>3.12178462666667</v>
      </c>
      <c r="BO240" s="117">
        <v>51.568065500000003</v>
      </c>
      <c r="BP240" s="117">
        <v>17.323295521776</v>
      </c>
      <c r="BQ240" s="117">
        <v>182.606145648443</v>
      </c>
      <c r="BR240" s="117">
        <v>569.37581174603099</v>
      </c>
      <c r="BS240" s="117">
        <v>125.262678584127</v>
      </c>
      <c r="BT240" s="117">
        <v>512.06628357702402</v>
      </c>
      <c r="BU240" s="117">
        <v>424.77</v>
      </c>
      <c r="BV240" s="117">
        <v>323.90081802796499</v>
      </c>
      <c r="BW240" s="117">
        <v>204.94291579072299</v>
      </c>
      <c r="BX240" s="117">
        <v>2160.3185077258699</v>
      </c>
      <c r="BY240" s="117">
        <v>536.28971684517103</v>
      </c>
      <c r="BZ240" s="117">
        <v>31.74</v>
      </c>
      <c r="CA240" s="117">
        <v>6.9828000000000001</v>
      </c>
      <c r="CB240" s="117">
        <v>20.4943064865246</v>
      </c>
      <c r="CC240" s="117">
        <v>0</v>
      </c>
      <c r="CD240" s="117">
        <v>18.055933799999998</v>
      </c>
      <c r="CE240" s="117">
        <v>8.0989873524306404</v>
      </c>
      <c r="CF240" s="117">
        <v>85.372027638955203</v>
      </c>
      <c r="CG240" s="117">
        <v>36.74</v>
      </c>
      <c r="CH240" s="117">
        <v>8.0828000000000007</v>
      </c>
      <c r="CI240" s="117">
        <v>51.530368980494998</v>
      </c>
      <c r="CJ240" s="117">
        <v>0</v>
      </c>
      <c r="CK240" s="117">
        <v>20.9002838</v>
      </c>
      <c r="CL240" s="117">
        <v>12.2893343859237</v>
      </c>
      <c r="CM240" s="117">
        <v>129.542787166419</v>
      </c>
      <c r="CN240" s="117">
        <v>69.430000000000007</v>
      </c>
      <c r="CO240" s="117">
        <v>15.2746</v>
      </c>
      <c r="CP240" s="117">
        <v>29.65380447958</v>
      </c>
      <c r="CQ240" s="117">
        <v>0</v>
      </c>
      <c r="CR240" s="117">
        <v>39.496644099999997</v>
      </c>
      <c r="CS240" s="117">
        <v>16.125547641625801</v>
      </c>
      <c r="CT240" s="117">
        <v>169.98059622120601</v>
      </c>
      <c r="CU240" s="117">
        <v>34.99</v>
      </c>
      <c r="CV240" s="117">
        <v>7.6978</v>
      </c>
      <c r="CW240" s="117">
        <v>26.8612922056254</v>
      </c>
      <c r="CX240" s="117">
        <v>0</v>
      </c>
      <c r="CY240" s="117">
        <v>19.904761300000001</v>
      </c>
      <c r="CZ240" s="117">
        <v>9.3756583859246003</v>
      </c>
      <c r="DA240" s="117">
        <v>98.829511891549998</v>
      </c>
      <c r="DB240" s="117">
        <v>0</v>
      </c>
      <c r="DC240" s="117">
        <v>0</v>
      </c>
      <c r="DD240" s="117">
        <v>0</v>
      </c>
      <c r="DE240" s="117">
        <v>0</v>
      </c>
      <c r="DF240" s="117">
        <v>0</v>
      </c>
      <c r="DG240" s="117">
        <v>0</v>
      </c>
      <c r="DH240" s="117">
        <v>0</v>
      </c>
      <c r="DI240" s="117">
        <v>17.96</v>
      </c>
      <c r="DJ240" s="117">
        <v>3.9512</v>
      </c>
      <c r="DK240" s="117">
        <v>15.4500249101921</v>
      </c>
      <c r="DL240" s="117">
        <v>0</v>
      </c>
      <c r="DM240" s="117">
        <v>10.216905199999999</v>
      </c>
      <c r="DN240" s="117">
        <v>4.9866638168492301</v>
      </c>
      <c r="DO240" s="117">
        <v>52.5647939270413</v>
      </c>
      <c r="DP240" s="117">
        <v>0</v>
      </c>
      <c r="DQ240" s="117">
        <v>0</v>
      </c>
      <c r="DR240" s="117">
        <v>0</v>
      </c>
      <c r="DS240" s="117">
        <v>0</v>
      </c>
      <c r="DT240" s="117">
        <v>0</v>
      </c>
      <c r="DU240" s="117">
        <v>0</v>
      </c>
      <c r="DV240" s="117">
        <v>0</v>
      </c>
      <c r="DW240" s="117">
        <v>1097.47</v>
      </c>
      <c r="DX240" s="117">
        <v>241.4434</v>
      </c>
      <c r="DY240" s="117">
        <v>95.506618839824995</v>
      </c>
      <c r="DZ240" s="117">
        <v>0</v>
      </c>
      <c r="EA240" s="117">
        <v>624.31775889999994</v>
      </c>
      <c r="EB240" s="117">
        <v>215.776306484911</v>
      </c>
      <c r="EC240" s="117">
        <v>2274.5140842247301</v>
      </c>
      <c r="ED240" s="117">
        <v>744.42</v>
      </c>
      <c r="EE240" s="117">
        <v>163.7724</v>
      </c>
      <c r="EF240" s="117">
        <v>29.500231202933399</v>
      </c>
      <c r="EG240" s="117">
        <v>0</v>
      </c>
      <c r="EH240" s="117">
        <v>423.47820539999998</v>
      </c>
      <c r="EI240" s="117">
        <v>142.66431538435299</v>
      </c>
      <c r="EJ240" s="117">
        <v>1503.8351519872799</v>
      </c>
      <c r="EK240" s="117">
        <v>408.61</v>
      </c>
      <c r="EL240" s="117">
        <v>89.894199999999998</v>
      </c>
      <c r="EM240" s="117">
        <v>59.302470307625001</v>
      </c>
      <c r="EN240" s="117">
        <v>0</v>
      </c>
      <c r="EO240" s="117">
        <v>232.4459707</v>
      </c>
      <c r="EP240" s="117">
        <v>82.826379304009194</v>
      </c>
      <c r="EQ240" s="117">
        <v>873.07902031163405</v>
      </c>
      <c r="ER240" s="117">
        <v>584</v>
      </c>
      <c r="ES240" s="117">
        <v>128.47999999999999</v>
      </c>
      <c r="ET240" s="117">
        <v>13.4659888</v>
      </c>
      <c r="EU240" s="117">
        <v>141.94598880000001</v>
      </c>
      <c r="EV240" s="117">
        <v>15.3592</v>
      </c>
      <c r="EW240" s="117">
        <v>1.609797752</v>
      </c>
      <c r="EX240" s="117">
        <v>16.968997752</v>
      </c>
      <c r="EY240" s="117">
        <v>43.4</v>
      </c>
      <c r="EZ240" s="117">
        <v>4.5487539999999997</v>
      </c>
      <c r="FA240" s="117">
        <v>47.95</v>
      </c>
      <c r="FB240" s="117">
        <v>0</v>
      </c>
      <c r="FC240" s="117">
        <v>0</v>
      </c>
      <c r="FD240" s="117">
        <v>0</v>
      </c>
      <c r="FE240" s="171">
        <v>616.30520416666661</v>
      </c>
      <c r="FF240" s="194">
        <f t="shared" si="68"/>
        <v>11725.471306516873</v>
      </c>
      <c r="FG240" s="195">
        <f t="shared" si="70"/>
        <v>0</v>
      </c>
      <c r="FH240" s="196">
        <f t="shared" si="71"/>
        <v>1503.8351519872799</v>
      </c>
      <c r="FI240" s="202">
        <f t="shared" si="72"/>
        <v>14070.565567820247</v>
      </c>
      <c r="FJ240" s="203">
        <f t="shared" si="73"/>
        <v>0</v>
      </c>
      <c r="FK240" s="204">
        <f t="shared" si="74"/>
        <v>1804.6021823847359</v>
      </c>
      <c r="FL240" s="214">
        <v>0.05</v>
      </c>
      <c r="FM240" s="211">
        <f t="shared" si="75"/>
        <v>703.52827839101246</v>
      </c>
      <c r="FN240" s="212">
        <f t="shared" si="76"/>
        <v>0</v>
      </c>
      <c r="FO240" s="213">
        <f t="shared" si="77"/>
        <v>90.230109119236801</v>
      </c>
      <c r="FP240" s="219">
        <f t="shared" si="78"/>
        <v>14774.093846211261</v>
      </c>
      <c r="FQ240" s="220">
        <f t="shared" si="79"/>
        <v>0</v>
      </c>
      <c r="FR240" s="223">
        <f t="shared" si="80"/>
        <v>1894.8322915039728</v>
      </c>
      <c r="FS240" s="228">
        <f t="shared" si="81"/>
        <v>5.3839135344839804</v>
      </c>
      <c r="FT240" s="229"/>
      <c r="FU240" s="244">
        <f t="shared" si="82"/>
        <v>4.573487716820706</v>
      </c>
      <c r="FV240" s="245">
        <f t="shared" si="83"/>
        <v>14774.093846211257</v>
      </c>
      <c r="FW240" s="252">
        <v>4.3085000000000004</v>
      </c>
      <c r="FX240" s="257"/>
      <c r="FY240" s="261">
        <f t="shared" si="84"/>
        <v>1.2496027699858372</v>
      </c>
      <c r="FZ240" s="253"/>
      <c r="GA240" s="92"/>
      <c r="GB240" s="68" t="s">
        <v>1238</v>
      </c>
      <c r="GC240" s="85" t="s">
        <v>2362</v>
      </c>
      <c r="GD240" s="85" t="str">
        <f t="shared" si="85"/>
        <v>№77 від 20.02.2019</v>
      </c>
      <c r="GE240" s="85" t="s">
        <v>2594</v>
      </c>
      <c r="GF240" s="431">
        <v>3</v>
      </c>
      <c r="GG240" s="431">
        <v>2</v>
      </c>
    </row>
    <row r="241" spans="1:189" ht="15" hidden="1" customHeight="1" x14ac:dyDescent="0.25">
      <c r="A241" s="66" t="s">
        <v>316</v>
      </c>
      <c r="B241" s="155">
        <v>5</v>
      </c>
      <c r="C241" s="141">
        <f t="shared" si="69"/>
        <v>2850.7000000000003</v>
      </c>
      <c r="D241" s="168">
        <v>2771.3</v>
      </c>
      <c r="E241" s="168">
        <v>0</v>
      </c>
      <c r="F241" s="234"/>
      <c r="G241" s="235">
        <v>79.400000000000006</v>
      </c>
      <c r="H241" s="162">
        <f t="shared" si="66"/>
        <v>3946.9985243126048</v>
      </c>
      <c r="I241" s="117">
        <v>500.88</v>
      </c>
      <c r="J241" s="117">
        <v>110.1936</v>
      </c>
      <c r="K241" s="117">
        <v>27.758157046674999</v>
      </c>
      <c r="L241" s="117">
        <v>284.93560559999997</v>
      </c>
      <c r="M241" s="117">
        <v>96.820057278997993</v>
      </c>
      <c r="N241" s="117">
        <v>1020.58741992567</v>
      </c>
      <c r="O241" s="117">
        <v>104.88</v>
      </c>
      <c r="P241" s="117">
        <v>23.073599999999999</v>
      </c>
      <c r="Q241" s="117">
        <v>3.6056369135324999</v>
      </c>
      <c r="R241" s="117">
        <v>59.663085600000002</v>
      </c>
      <c r="S241" s="117">
        <v>20.042011622643301</v>
      </c>
      <c r="T241" s="117">
        <v>211.26433413617599</v>
      </c>
      <c r="U241" s="117">
        <v>0</v>
      </c>
      <c r="V241" s="117">
        <v>0</v>
      </c>
      <c r="W241" s="117">
        <v>0</v>
      </c>
      <c r="X241" s="117">
        <v>0</v>
      </c>
      <c r="Y241" s="117">
        <v>0</v>
      </c>
      <c r="Z241" s="117">
        <v>412.02</v>
      </c>
      <c r="AA241" s="117">
        <v>0</v>
      </c>
      <c r="AB241" s="117">
        <v>0</v>
      </c>
      <c r="AC241" s="117">
        <v>0</v>
      </c>
      <c r="AD241" s="117">
        <v>0</v>
      </c>
      <c r="AE241" s="117">
        <v>0</v>
      </c>
      <c r="AF241" s="117">
        <v>87.06</v>
      </c>
      <c r="AG241" s="117">
        <v>26.46</v>
      </c>
      <c r="AH241" s="117">
        <v>5.8212000000000002</v>
      </c>
      <c r="AI241" s="117">
        <v>0.90717415608749996</v>
      </c>
      <c r="AJ241" s="117">
        <v>15.052300199999999</v>
      </c>
      <c r="AK241" s="117">
        <v>5.0561050792615303</v>
      </c>
      <c r="AL241" s="117">
        <v>53.296779435349002</v>
      </c>
      <c r="AM241" s="117">
        <v>246.23</v>
      </c>
      <c r="AN241" s="117">
        <v>54.1706</v>
      </c>
      <c r="AO241" s="117">
        <v>53.431393688804903</v>
      </c>
      <c r="AP241" s="117">
        <v>140.07286010000001</v>
      </c>
      <c r="AQ241" s="117">
        <v>51.766167725604603</v>
      </c>
      <c r="AR241" s="117">
        <v>545.67102151440997</v>
      </c>
      <c r="AS241" s="117">
        <v>0</v>
      </c>
      <c r="AT241" s="117">
        <v>0</v>
      </c>
      <c r="AU241" s="117">
        <v>0</v>
      </c>
      <c r="AV241" s="117">
        <v>0</v>
      </c>
      <c r="AW241" s="117">
        <v>0</v>
      </c>
      <c r="AX241" s="117">
        <v>75.709999999999994</v>
      </c>
      <c r="AY241" s="117">
        <v>724.48</v>
      </c>
      <c r="AZ241" s="117">
        <v>159.38560000000001</v>
      </c>
      <c r="BA241" s="117">
        <v>69.467808510552302</v>
      </c>
      <c r="BB241" s="117">
        <v>412.1349376</v>
      </c>
      <c r="BC241" s="117">
        <v>143.11473735584701</v>
      </c>
      <c r="BD241" s="117">
        <f t="shared" si="67"/>
        <v>1541.3889693010003</v>
      </c>
      <c r="BE241" s="117">
        <v>0</v>
      </c>
      <c r="BF241" s="117">
        <v>0</v>
      </c>
      <c r="BG241" s="117">
        <v>0</v>
      </c>
      <c r="BH241" s="117">
        <v>0</v>
      </c>
      <c r="BI241" s="117">
        <v>0</v>
      </c>
      <c r="BJ241" s="117">
        <v>0</v>
      </c>
      <c r="BK241" s="117">
        <v>0</v>
      </c>
      <c r="BL241" s="117">
        <v>145.02000000000001</v>
      </c>
      <c r="BM241" s="117">
        <v>31.904399999999999</v>
      </c>
      <c r="BN241" s="117">
        <v>4.2499189491666698</v>
      </c>
      <c r="BO241" s="117">
        <v>82.497527399999996</v>
      </c>
      <c r="BP241" s="117">
        <v>27.635446215856199</v>
      </c>
      <c r="BQ241" s="117">
        <v>291.30729256502298</v>
      </c>
      <c r="BR241" s="117">
        <v>1089.7673869047571</v>
      </c>
      <c r="BS241" s="117">
        <v>239.74882511904701</v>
      </c>
      <c r="BT241" s="117">
        <v>1132.6222214285699</v>
      </c>
      <c r="BU241" s="117">
        <v>429.99</v>
      </c>
      <c r="BV241" s="117">
        <v>619.93597338851202</v>
      </c>
      <c r="BW241" s="117">
        <v>368.099470480994</v>
      </c>
      <c r="BX241" s="117">
        <v>3880.1638773218801</v>
      </c>
      <c r="BY241" s="117">
        <v>775.41732288467904</v>
      </c>
      <c r="BZ241" s="117">
        <v>50.94</v>
      </c>
      <c r="CA241" s="117">
        <v>11.206799999999999</v>
      </c>
      <c r="CB241" s="117">
        <v>32.657490049400202</v>
      </c>
      <c r="CC241" s="117">
        <v>0</v>
      </c>
      <c r="CD241" s="117">
        <v>28.978237799999999</v>
      </c>
      <c r="CE241" s="117">
        <v>12.9736467438956</v>
      </c>
      <c r="CF241" s="117">
        <v>136.75617459329601</v>
      </c>
      <c r="CG241" s="117">
        <v>57.4</v>
      </c>
      <c r="CH241" s="117">
        <v>12.628</v>
      </c>
      <c r="CI241" s="117">
        <v>80.508012562297495</v>
      </c>
      <c r="CJ241" s="117">
        <v>0</v>
      </c>
      <c r="CK241" s="117">
        <v>32.653137999999998</v>
      </c>
      <c r="CL241" s="117">
        <v>19.2000548704343</v>
      </c>
      <c r="CM241" s="117">
        <v>202.38920543273201</v>
      </c>
      <c r="CN241" s="117">
        <v>52.25</v>
      </c>
      <c r="CO241" s="117">
        <v>11.494999999999999</v>
      </c>
      <c r="CP241" s="117">
        <v>27.209365999315001</v>
      </c>
      <c r="CQ241" s="117">
        <v>0</v>
      </c>
      <c r="CR241" s="117">
        <v>29.723457499999999</v>
      </c>
      <c r="CS241" s="117">
        <v>12.6482426809632</v>
      </c>
      <c r="CT241" s="117">
        <v>133.32606618027799</v>
      </c>
      <c r="CU241" s="117">
        <v>23.61</v>
      </c>
      <c r="CV241" s="117">
        <v>5.1942000000000004</v>
      </c>
      <c r="CW241" s="117">
        <v>18.2022995149267</v>
      </c>
      <c r="CX241" s="117">
        <v>0</v>
      </c>
      <c r="CY241" s="117">
        <v>13.431020699999999</v>
      </c>
      <c r="CZ241" s="117">
        <v>6.3344564937264698</v>
      </c>
      <c r="DA241" s="117">
        <v>66.771976708653199</v>
      </c>
      <c r="DB241" s="117">
        <v>16.600000000000001</v>
      </c>
      <c r="DC241" s="117">
        <v>3.6520000000000001</v>
      </c>
      <c r="DD241" s="117">
        <v>21.121707628380001</v>
      </c>
      <c r="DE241" s="117">
        <v>0</v>
      </c>
      <c r="DF241" s="117">
        <v>9.4432419999999997</v>
      </c>
      <c r="DG241" s="117">
        <v>5.3261244905505096</v>
      </c>
      <c r="DH241" s="117">
        <v>56.1430741189305</v>
      </c>
      <c r="DI241" s="117">
        <v>25.23</v>
      </c>
      <c r="DJ241" s="117">
        <v>5.5506000000000002</v>
      </c>
      <c r="DK241" s="117">
        <v>21.743306885473999</v>
      </c>
      <c r="DL241" s="117">
        <v>0</v>
      </c>
      <c r="DM241" s="117">
        <v>14.3525901</v>
      </c>
      <c r="DN241" s="117">
        <v>7.00932564904753</v>
      </c>
      <c r="DO241" s="117">
        <v>73.885822634521503</v>
      </c>
      <c r="DP241" s="117">
        <v>46.22</v>
      </c>
      <c r="DQ241" s="117">
        <v>10.1684</v>
      </c>
      <c r="DR241" s="117">
        <v>13.3937747828443</v>
      </c>
      <c r="DS241" s="117">
        <v>0</v>
      </c>
      <c r="DT241" s="117">
        <v>26.293171399999999</v>
      </c>
      <c r="DU241" s="117">
        <v>10.0696570334239</v>
      </c>
      <c r="DV241" s="117">
        <v>106.14500321626799</v>
      </c>
      <c r="DW241" s="117">
        <v>1592.87</v>
      </c>
      <c r="DX241" s="117">
        <v>350.4314</v>
      </c>
      <c r="DY241" s="117">
        <v>159.546390446233</v>
      </c>
      <c r="DZ241" s="117">
        <v>0</v>
      </c>
      <c r="EA241" s="117">
        <v>906.1359569</v>
      </c>
      <c r="EB241" s="117">
        <v>315.37158655935798</v>
      </c>
      <c r="EC241" s="117">
        <v>3324.3553339055902</v>
      </c>
      <c r="ED241" s="117">
        <v>656.3</v>
      </c>
      <c r="EE241" s="117">
        <v>144.386</v>
      </c>
      <c r="EF241" s="117">
        <v>26.926568790141701</v>
      </c>
      <c r="EG241" s="117">
        <v>17.612500000000001</v>
      </c>
      <c r="EH241" s="117">
        <v>373.34938099999999</v>
      </c>
      <c r="EI241" s="117">
        <v>127.718788082505</v>
      </c>
      <c r="EJ241" s="117">
        <v>1346.29323787265</v>
      </c>
      <c r="EK241" s="117">
        <v>629.97</v>
      </c>
      <c r="EL241" s="117">
        <v>138.5934</v>
      </c>
      <c r="EM241" s="117">
        <v>82.116022653450003</v>
      </c>
      <c r="EN241" s="117">
        <v>0</v>
      </c>
      <c r="EO241" s="117">
        <v>358.37103389999999</v>
      </c>
      <c r="EP241" s="117">
        <v>126.720578351367</v>
      </c>
      <c r="EQ241" s="117">
        <v>1335.77103490482</v>
      </c>
      <c r="ER241" s="117">
        <v>568</v>
      </c>
      <c r="ES241" s="117">
        <v>124.96</v>
      </c>
      <c r="ET241" s="117">
        <v>13.097057599999999</v>
      </c>
      <c r="EU241" s="117">
        <v>138.05705760000001</v>
      </c>
      <c r="EV241" s="117">
        <v>14.9384</v>
      </c>
      <c r="EW241" s="117">
        <v>1.5656937040000001</v>
      </c>
      <c r="EX241" s="117">
        <v>16.504093703999999</v>
      </c>
      <c r="EY241" s="117">
        <v>450.8</v>
      </c>
      <c r="EZ241" s="117">
        <v>47.248348</v>
      </c>
      <c r="FA241" s="117">
        <v>498.05</v>
      </c>
      <c r="FB241" s="117">
        <v>0</v>
      </c>
      <c r="FC241" s="117">
        <v>0</v>
      </c>
      <c r="FD241" s="117">
        <v>0</v>
      </c>
      <c r="FE241" s="171">
        <v>883.65135729166661</v>
      </c>
      <c r="FF241" s="194">
        <f t="shared" si="68"/>
        <v>16436.569132362914</v>
      </c>
      <c r="FG241" s="195">
        <f t="shared" si="70"/>
        <v>0</v>
      </c>
      <c r="FH241" s="196">
        <f t="shared" si="71"/>
        <v>1346.29323787265</v>
      </c>
      <c r="FI241" s="202">
        <f t="shared" si="72"/>
        <v>19723.882958835497</v>
      </c>
      <c r="FJ241" s="203">
        <f t="shared" si="73"/>
        <v>0</v>
      </c>
      <c r="FK241" s="204">
        <f t="shared" si="74"/>
        <v>1615.55188544718</v>
      </c>
      <c r="FL241" s="214">
        <v>0.05</v>
      </c>
      <c r="FM241" s="211">
        <f t="shared" si="75"/>
        <v>986.19414794177487</v>
      </c>
      <c r="FN241" s="212">
        <f t="shared" si="76"/>
        <v>0</v>
      </c>
      <c r="FO241" s="213">
        <f t="shared" si="77"/>
        <v>80.777594272359011</v>
      </c>
      <c r="FP241" s="219">
        <f t="shared" si="78"/>
        <v>20710.077106777273</v>
      </c>
      <c r="FQ241" s="220">
        <f t="shared" si="79"/>
        <v>0</v>
      </c>
      <c r="FR241" s="223">
        <f t="shared" si="80"/>
        <v>1696.329479719539</v>
      </c>
      <c r="FS241" s="228">
        <f t="shared" si="81"/>
        <v>7.2819582301436023</v>
      </c>
      <c r="FT241" s="229"/>
      <c r="FU241" s="244">
        <f t="shared" si="82"/>
        <v>6.6698521861499751</v>
      </c>
      <c r="FV241" s="245">
        <f t="shared" si="83"/>
        <v>20710.077106777277</v>
      </c>
      <c r="FW241" s="252">
        <v>4.9962</v>
      </c>
      <c r="FX241" s="257"/>
      <c r="FY241" s="261">
        <f t="shared" si="84"/>
        <v>1.4574993455313243</v>
      </c>
      <c r="FZ241" s="253"/>
      <c r="GA241" s="92"/>
      <c r="GB241" s="68" t="s">
        <v>1242</v>
      </c>
      <c r="GC241" s="85" t="s">
        <v>2362</v>
      </c>
      <c r="GD241" s="85" t="str">
        <f t="shared" si="85"/>
        <v>№2/180 від 20.02.2019</v>
      </c>
      <c r="GE241" s="85" t="s">
        <v>2595</v>
      </c>
      <c r="GF241" s="431">
        <v>4</v>
      </c>
      <c r="GG241" s="431">
        <v>1</v>
      </c>
    </row>
    <row r="242" spans="1:189" ht="15" hidden="1" customHeight="1" x14ac:dyDescent="0.25">
      <c r="A242" s="66" t="s">
        <v>317</v>
      </c>
      <c r="B242" s="155">
        <v>5</v>
      </c>
      <c r="C242" s="141">
        <f t="shared" si="69"/>
        <v>4529.63</v>
      </c>
      <c r="D242" s="168">
        <v>4489.03</v>
      </c>
      <c r="E242" s="168">
        <v>0</v>
      </c>
      <c r="F242" s="234"/>
      <c r="G242" s="235">
        <v>40.6</v>
      </c>
      <c r="H242" s="162">
        <f t="shared" si="66"/>
        <v>6082.1408832995767</v>
      </c>
      <c r="I242" s="117">
        <v>793.72</v>
      </c>
      <c r="J242" s="117">
        <v>174.61840000000001</v>
      </c>
      <c r="K242" s="117">
        <v>43.944643407394999</v>
      </c>
      <c r="L242" s="117">
        <v>451.5234964</v>
      </c>
      <c r="M242" s="117">
        <v>153.42156343721399</v>
      </c>
      <c r="N242" s="117">
        <v>1617.2281032446101</v>
      </c>
      <c r="O242" s="117">
        <v>180.31</v>
      </c>
      <c r="P242" s="117">
        <v>39.668199999999999</v>
      </c>
      <c r="Q242" s="117">
        <v>6.1988828664525002</v>
      </c>
      <c r="R242" s="117">
        <v>102.5729497</v>
      </c>
      <c r="S242" s="117">
        <v>34.456290913289799</v>
      </c>
      <c r="T242" s="117">
        <v>363.20632347974203</v>
      </c>
      <c r="U242" s="117">
        <v>0</v>
      </c>
      <c r="V242" s="117">
        <v>0</v>
      </c>
      <c r="W242" s="117">
        <v>0</v>
      </c>
      <c r="X242" s="117">
        <v>0</v>
      </c>
      <c r="Y242" s="117">
        <v>0</v>
      </c>
      <c r="Z242" s="117">
        <v>556.66</v>
      </c>
      <c r="AA242" s="117">
        <v>0</v>
      </c>
      <c r="AB242" s="117">
        <v>0</v>
      </c>
      <c r="AC242" s="117">
        <v>0</v>
      </c>
      <c r="AD242" s="117">
        <v>0</v>
      </c>
      <c r="AE242" s="117">
        <v>0</v>
      </c>
      <c r="AF242" s="117">
        <v>0</v>
      </c>
      <c r="AG242" s="117">
        <v>0</v>
      </c>
      <c r="AH242" s="117">
        <v>0</v>
      </c>
      <c r="AI242" s="117">
        <v>0</v>
      </c>
      <c r="AJ242" s="117">
        <v>0</v>
      </c>
      <c r="AK242" s="117">
        <v>0</v>
      </c>
      <c r="AL242" s="117">
        <v>0</v>
      </c>
      <c r="AM242" s="117">
        <v>462.13</v>
      </c>
      <c r="AN242" s="117">
        <v>101.6686</v>
      </c>
      <c r="AO242" s="117">
        <v>67.201596656904201</v>
      </c>
      <c r="AP242" s="117">
        <v>262.8918931</v>
      </c>
      <c r="AQ242" s="117">
        <v>93.688829927421096</v>
      </c>
      <c r="AR242" s="117">
        <v>987.58091968432495</v>
      </c>
      <c r="AS242" s="117">
        <v>0</v>
      </c>
      <c r="AT242" s="117">
        <v>0</v>
      </c>
      <c r="AU242" s="117">
        <v>0</v>
      </c>
      <c r="AV242" s="117">
        <v>0</v>
      </c>
      <c r="AW242" s="117">
        <v>0</v>
      </c>
      <c r="AX242" s="117">
        <v>108.27</v>
      </c>
      <c r="AY242" s="117">
        <v>1151.17</v>
      </c>
      <c r="AZ242" s="117">
        <v>253.25739999999999</v>
      </c>
      <c r="BA242" s="117">
        <v>112.179289749286</v>
      </c>
      <c r="BB242" s="117">
        <v>654.86607790000005</v>
      </c>
      <c r="BC242" s="117">
        <v>227.59206077732199</v>
      </c>
      <c r="BD242" s="117">
        <f t="shared" si="67"/>
        <v>2449.1955368909003</v>
      </c>
      <c r="BE242" s="117">
        <v>0</v>
      </c>
      <c r="BF242" s="117">
        <v>0</v>
      </c>
      <c r="BG242" s="117">
        <v>0</v>
      </c>
      <c r="BH242" s="117">
        <v>0</v>
      </c>
      <c r="BI242" s="117">
        <v>0</v>
      </c>
      <c r="BJ242" s="117">
        <v>0</v>
      </c>
      <c r="BK242" s="117">
        <v>0</v>
      </c>
      <c r="BL242" s="117">
        <v>365.21</v>
      </c>
      <c r="BM242" s="117">
        <v>80.346199999999996</v>
      </c>
      <c r="BN242" s="117">
        <v>11.058154705833299</v>
      </c>
      <c r="BO242" s="117">
        <v>207.75701269999999</v>
      </c>
      <c r="BP242" s="117">
        <v>69.632763017805402</v>
      </c>
      <c r="BQ242" s="117">
        <v>734.004130423638</v>
      </c>
      <c r="BR242" s="117">
        <v>1131.0208950793697</v>
      </c>
      <c r="BS242" s="117">
        <v>248.82459691746001</v>
      </c>
      <c r="BT242" s="117">
        <v>886.24164391868896</v>
      </c>
      <c r="BU242" s="117">
        <v>683.24</v>
      </c>
      <c r="BV242" s="117">
        <v>643.40385658379796</v>
      </c>
      <c r="BW242" s="117">
        <v>376.55413532385302</v>
      </c>
      <c r="BX242" s="117">
        <v>3969.2851278231701</v>
      </c>
      <c r="BY242" s="117">
        <v>981.73421826205004</v>
      </c>
      <c r="BZ242" s="117">
        <v>78.510000000000005</v>
      </c>
      <c r="CA242" s="117">
        <v>17.272200000000002</v>
      </c>
      <c r="CB242" s="117">
        <v>49.380364596680799</v>
      </c>
      <c r="CC242" s="117">
        <v>0</v>
      </c>
      <c r="CD242" s="117">
        <v>44.6619837</v>
      </c>
      <c r="CE242" s="117">
        <v>19.895510906975101</v>
      </c>
      <c r="CF242" s="117">
        <v>209.72005920365601</v>
      </c>
      <c r="CG242" s="117">
        <v>98.69</v>
      </c>
      <c r="CH242" s="117">
        <v>21.7118</v>
      </c>
      <c r="CI242" s="117">
        <v>138.41088298747499</v>
      </c>
      <c r="CJ242" s="117">
        <v>0</v>
      </c>
      <c r="CK242" s="117">
        <v>56.141780300000001</v>
      </c>
      <c r="CL242" s="117">
        <v>33.010377297160296</v>
      </c>
      <c r="CM242" s="117">
        <v>347.964840584635</v>
      </c>
      <c r="CN242" s="117">
        <v>108.62</v>
      </c>
      <c r="CO242" s="117">
        <v>23.8964</v>
      </c>
      <c r="CP242" s="117">
        <v>60.114612763199197</v>
      </c>
      <c r="CQ242" s="117">
        <v>0</v>
      </c>
      <c r="CR242" s="117">
        <v>61.790659400000003</v>
      </c>
      <c r="CS242" s="117">
        <v>26.665935459424901</v>
      </c>
      <c r="CT242" s="117">
        <v>281.08760762262398</v>
      </c>
      <c r="CU242" s="117">
        <v>0</v>
      </c>
      <c r="CV242" s="117">
        <v>0</v>
      </c>
      <c r="CW242" s="117">
        <v>0</v>
      </c>
      <c r="CX242" s="117">
        <v>0</v>
      </c>
      <c r="CY242" s="117">
        <v>0</v>
      </c>
      <c r="CZ242" s="117">
        <v>0</v>
      </c>
      <c r="DA242" s="117">
        <v>0</v>
      </c>
      <c r="DB242" s="117">
        <v>0</v>
      </c>
      <c r="DC242" s="117">
        <v>0</v>
      </c>
      <c r="DD242" s="117">
        <v>0</v>
      </c>
      <c r="DE242" s="117">
        <v>0</v>
      </c>
      <c r="DF242" s="117">
        <v>0</v>
      </c>
      <c r="DG242" s="117">
        <v>0</v>
      </c>
      <c r="DH242" s="117">
        <v>0</v>
      </c>
      <c r="DI242" s="117">
        <v>48.68</v>
      </c>
      <c r="DJ242" s="117">
        <v>10.7096</v>
      </c>
      <c r="DK242" s="117">
        <v>42.317171956751999</v>
      </c>
      <c r="DL242" s="117">
        <v>0</v>
      </c>
      <c r="DM242" s="117">
        <v>27.6925916</v>
      </c>
      <c r="DN242" s="117">
        <v>13.5623472943832</v>
      </c>
      <c r="DO242" s="117">
        <v>142.961710851135</v>
      </c>
      <c r="DP242" s="117">
        <v>0</v>
      </c>
      <c r="DQ242" s="117">
        <v>0</v>
      </c>
      <c r="DR242" s="117">
        <v>0</v>
      </c>
      <c r="DS242" s="117">
        <v>0</v>
      </c>
      <c r="DT242" s="117">
        <v>0</v>
      </c>
      <c r="DU242" s="117">
        <v>0</v>
      </c>
      <c r="DV242" s="117">
        <v>0</v>
      </c>
      <c r="DW242" s="117">
        <v>1171.05</v>
      </c>
      <c r="DX242" s="117">
        <v>257.63099999999997</v>
      </c>
      <c r="DY242" s="117">
        <v>103.122184931425</v>
      </c>
      <c r="DZ242" s="117">
        <v>0</v>
      </c>
      <c r="EA242" s="117">
        <v>666.17521350000004</v>
      </c>
      <c r="EB242" s="117">
        <v>230.37011593959801</v>
      </c>
      <c r="EC242" s="117">
        <v>2428.34851437103</v>
      </c>
      <c r="ED242" s="117">
        <v>897.12</v>
      </c>
      <c r="EE242" s="117">
        <v>197.3664</v>
      </c>
      <c r="EF242" s="117">
        <v>36.092189369608398</v>
      </c>
      <c r="EG242" s="117">
        <v>0</v>
      </c>
      <c r="EH242" s="117">
        <v>510.34465440000002</v>
      </c>
      <c r="EI242" s="117">
        <v>171.98516517949301</v>
      </c>
      <c r="EJ242" s="117">
        <v>1812.9084089491</v>
      </c>
      <c r="EK242" s="117">
        <v>563.33000000000004</v>
      </c>
      <c r="EL242" s="117">
        <v>123.93259999999999</v>
      </c>
      <c r="EM242" s="117">
        <v>96.055472731574994</v>
      </c>
      <c r="EN242" s="117">
        <v>0</v>
      </c>
      <c r="EO242" s="117">
        <v>320.46153709999999</v>
      </c>
      <c r="EP242" s="117">
        <v>115.68714090644799</v>
      </c>
      <c r="EQ242" s="117">
        <v>1219.46675073803</v>
      </c>
      <c r="ER242" s="117">
        <v>902.2</v>
      </c>
      <c r="ES242" s="117">
        <v>198.48400000000001</v>
      </c>
      <c r="ET242" s="117">
        <v>20.803108040000001</v>
      </c>
      <c r="EU242" s="117">
        <v>219.28710803999999</v>
      </c>
      <c r="EV242" s="117">
        <v>23.72786</v>
      </c>
      <c r="EW242" s="117">
        <v>2.4869170066000001</v>
      </c>
      <c r="EX242" s="117">
        <v>26.214777006599999</v>
      </c>
      <c r="EY242" s="117">
        <v>558.6</v>
      </c>
      <c r="EZ242" s="117">
        <v>58.546866000000001</v>
      </c>
      <c r="FA242" s="117">
        <v>617.15</v>
      </c>
      <c r="FB242" s="117">
        <v>0</v>
      </c>
      <c r="FC242" s="117">
        <v>0</v>
      </c>
      <c r="FD242" s="117">
        <v>0</v>
      </c>
      <c r="FE242" s="171">
        <v>889.73030104166685</v>
      </c>
      <c r="FF242" s="194">
        <f t="shared" si="68"/>
        <v>18980.270219954862</v>
      </c>
      <c r="FG242" s="195">
        <f t="shared" si="70"/>
        <v>0</v>
      </c>
      <c r="FH242" s="196">
        <f t="shared" si="71"/>
        <v>1812.9084089491</v>
      </c>
      <c r="FI242" s="202">
        <f t="shared" si="72"/>
        <v>22776.324263945833</v>
      </c>
      <c r="FJ242" s="203">
        <f t="shared" si="73"/>
        <v>0</v>
      </c>
      <c r="FK242" s="204">
        <f t="shared" si="74"/>
        <v>2175.4900907389201</v>
      </c>
      <c r="FL242" s="214">
        <v>0.05</v>
      </c>
      <c r="FM242" s="211">
        <f t="shared" si="75"/>
        <v>1138.8162131972917</v>
      </c>
      <c r="FN242" s="212">
        <f t="shared" si="76"/>
        <v>0</v>
      </c>
      <c r="FO242" s="213">
        <f t="shared" si="77"/>
        <v>108.77450453694601</v>
      </c>
      <c r="FP242" s="219">
        <f t="shared" si="78"/>
        <v>23915.140477143126</v>
      </c>
      <c r="FQ242" s="220">
        <f t="shared" si="79"/>
        <v>0</v>
      </c>
      <c r="FR242" s="223">
        <f t="shared" si="80"/>
        <v>2284.2645952758662</v>
      </c>
      <c r="FS242" s="228">
        <f t="shared" si="81"/>
        <v>5.2842726631581112</v>
      </c>
      <c r="FT242" s="229"/>
      <c r="FU242" s="244">
        <f t="shared" si="82"/>
        <v>4.7754178336568902</v>
      </c>
      <c r="FV242" s="245">
        <f t="shared" si="83"/>
        <v>23915.140477143123</v>
      </c>
      <c r="FW242" s="252">
        <v>4.5137999999999998</v>
      </c>
      <c r="FX242" s="257"/>
      <c r="FY242" s="261">
        <f t="shared" si="84"/>
        <v>1.1706926897864574</v>
      </c>
      <c r="FZ242" s="253"/>
      <c r="GA242" s="92"/>
      <c r="GB242" s="68" t="s">
        <v>1266</v>
      </c>
      <c r="GC242" s="85" t="s">
        <v>2362</v>
      </c>
      <c r="GD242" s="85" t="str">
        <f t="shared" si="85"/>
        <v>№2/203 від 20.02.2019</v>
      </c>
      <c r="GE242" s="85" t="s">
        <v>2596</v>
      </c>
      <c r="GF242" s="431">
        <v>6</v>
      </c>
      <c r="GG242" s="431">
        <v>2</v>
      </c>
    </row>
    <row r="243" spans="1:189" ht="15" hidden="1" customHeight="1" x14ac:dyDescent="0.25">
      <c r="A243" s="66" t="s">
        <v>318</v>
      </c>
      <c r="B243" s="155">
        <v>5</v>
      </c>
      <c r="C243" s="141">
        <f t="shared" si="69"/>
        <v>4524.01</v>
      </c>
      <c r="D243" s="168">
        <v>4524.01</v>
      </c>
      <c r="E243" s="168">
        <v>0</v>
      </c>
      <c r="F243" s="234"/>
      <c r="G243" s="235">
        <v>0</v>
      </c>
      <c r="H243" s="162">
        <f t="shared" si="66"/>
        <v>6051.0960319897358</v>
      </c>
      <c r="I243" s="117">
        <v>765.13</v>
      </c>
      <c r="J243" s="117">
        <v>168.32859999999999</v>
      </c>
      <c r="K243" s="117">
        <v>40.632975619627501</v>
      </c>
      <c r="L243" s="117">
        <v>435.25950310000002</v>
      </c>
      <c r="M243" s="117">
        <v>147.71408656060399</v>
      </c>
      <c r="N243" s="117">
        <v>1557.0651652802301</v>
      </c>
      <c r="O243" s="117">
        <v>171.36</v>
      </c>
      <c r="P243" s="117">
        <v>37.699199999999998</v>
      </c>
      <c r="Q243" s="117">
        <v>5.8911512088975</v>
      </c>
      <c r="R243" s="117">
        <v>97.481563199999997</v>
      </c>
      <c r="S243" s="117">
        <v>32.745988949196601</v>
      </c>
      <c r="T243" s="117">
        <v>345.177903358094</v>
      </c>
      <c r="U243" s="117">
        <v>0</v>
      </c>
      <c r="V243" s="117">
        <v>0</v>
      </c>
      <c r="W243" s="117">
        <v>0</v>
      </c>
      <c r="X243" s="117">
        <v>0</v>
      </c>
      <c r="Y243" s="117">
        <v>0</v>
      </c>
      <c r="Z243" s="117">
        <v>569.35</v>
      </c>
      <c r="AA243" s="117">
        <v>0</v>
      </c>
      <c r="AB243" s="117">
        <v>0</v>
      </c>
      <c r="AC243" s="117">
        <v>0</v>
      </c>
      <c r="AD243" s="117">
        <v>0</v>
      </c>
      <c r="AE243" s="117">
        <v>0</v>
      </c>
      <c r="AF243" s="117">
        <v>0</v>
      </c>
      <c r="AG243" s="117">
        <v>48.3</v>
      </c>
      <c r="AH243" s="117">
        <v>10.625999999999999</v>
      </c>
      <c r="AI243" s="117">
        <v>1.6556065826999999</v>
      </c>
      <c r="AJ243" s="117">
        <v>27.476420999999998</v>
      </c>
      <c r="AK243" s="117">
        <v>9.2293618709427907</v>
      </c>
      <c r="AL243" s="117">
        <v>97.287389453642803</v>
      </c>
      <c r="AM243" s="117">
        <v>411.96</v>
      </c>
      <c r="AN243" s="117">
        <v>90.631200000000007</v>
      </c>
      <c r="AO243" s="117">
        <v>64.261667187712902</v>
      </c>
      <c r="AP243" s="117">
        <v>234.35168519999999</v>
      </c>
      <c r="AQ243" s="117">
        <v>83.974249135756196</v>
      </c>
      <c r="AR243" s="117">
        <v>885.17880152346902</v>
      </c>
      <c r="AS243" s="117">
        <v>0</v>
      </c>
      <c r="AT243" s="117">
        <v>0</v>
      </c>
      <c r="AU243" s="117">
        <v>0</v>
      </c>
      <c r="AV243" s="117">
        <v>0</v>
      </c>
      <c r="AW243" s="117">
        <v>0</v>
      </c>
      <c r="AX243" s="117">
        <v>150.88</v>
      </c>
      <c r="AY243" s="117">
        <v>1149.74</v>
      </c>
      <c r="AZ243" s="117">
        <v>252.94280000000001</v>
      </c>
      <c r="BA243" s="117">
        <v>112.892286201939</v>
      </c>
      <c r="BB243" s="117">
        <v>654.05259379999995</v>
      </c>
      <c r="BC243" s="117">
        <v>227.39867714100299</v>
      </c>
      <c r="BD243" s="117">
        <f t="shared" si="67"/>
        <v>2446.1567723743001</v>
      </c>
      <c r="BE243" s="117">
        <v>0</v>
      </c>
      <c r="BF243" s="117">
        <v>0</v>
      </c>
      <c r="BG243" s="117">
        <v>0</v>
      </c>
      <c r="BH243" s="117">
        <v>0</v>
      </c>
      <c r="BI243" s="117">
        <v>0</v>
      </c>
      <c r="BJ243" s="117">
        <v>0</v>
      </c>
      <c r="BK243" s="117">
        <v>0</v>
      </c>
      <c r="BL243" s="117">
        <v>356.71</v>
      </c>
      <c r="BM243" s="117">
        <v>78.476200000000006</v>
      </c>
      <c r="BN243" s="117">
        <v>10.1374191991667</v>
      </c>
      <c r="BO243" s="117">
        <v>202.92161770000001</v>
      </c>
      <c r="BP243" s="117">
        <v>67.942583279401703</v>
      </c>
      <c r="BQ243" s="117">
        <v>716.18782017856904</v>
      </c>
      <c r="BR243" s="117">
        <v>1173.6288083333393</v>
      </c>
      <c r="BS243" s="117">
        <v>258.19833783333303</v>
      </c>
      <c r="BT243" s="117">
        <v>1390.5120563508301</v>
      </c>
      <c r="BU243" s="117">
        <v>682.39</v>
      </c>
      <c r="BV243" s="117">
        <v>667.64222019658303</v>
      </c>
      <c r="BW243" s="117">
        <v>437.306248814664</v>
      </c>
      <c r="BX243" s="117">
        <v>4609.6776715287497</v>
      </c>
      <c r="BY243" s="117">
        <v>1040.1015193518199</v>
      </c>
      <c r="BZ243" s="117">
        <v>73.5</v>
      </c>
      <c r="CA243" s="117">
        <v>16.170000000000002</v>
      </c>
      <c r="CB243" s="117">
        <v>48.200507531513303</v>
      </c>
      <c r="CC243" s="117">
        <v>0</v>
      </c>
      <c r="CD243" s="117">
        <v>41.811945000000001</v>
      </c>
      <c r="CE243" s="117">
        <v>18.832517849827902</v>
      </c>
      <c r="CF243" s="117">
        <v>198.51497038134099</v>
      </c>
      <c r="CG243" s="117">
        <v>93.79</v>
      </c>
      <c r="CH243" s="117">
        <v>20.633800000000001</v>
      </c>
      <c r="CI243" s="117">
        <v>131.540147570925</v>
      </c>
      <c r="CJ243" s="117">
        <v>0</v>
      </c>
      <c r="CK243" s="117">
        <v>53.354317299999998</v>
      </c>
      <c r="CL243" s="117">
        <v>31.371547341121701</v>
      </c>
      <c r="CM243" s="117">
        <v>330.689812212047</v>
      </c>
      <c r="CN243" s="117">
        <v>108.87</v>
      </c>
      <c r="CO243" s="117">
        <v>23.9514</v>
      </c>
      <c r="CP243" s="117">
        <v>59.0495146867325</v>
      </c>
      <c r="CQ243" s="117">
        <v>0</v>
      </c>
      <c r="CR243" s="117">
        <v>61.932876899999997</v>
      </c>
      <c r="CS243" s="117">
        <v>26.601175396205502</v>
      </c>
      <c r="CT243" s="117">
        <v>280.40496698293799</v>
      </c>
      <c r="CU243" s="117">
        <v>0</v>
      </c>
      <c r="CV243" s="117">
        <v>0</v>
      </c>
      <c r="CW243" s="117">
        <v>0</v>
      </c>
      <c r="CX243" s="117">
        <v>0</v>
      </c>
      <c r="CY243" s="117">
        <v>0</v>
      </c>
      <c r="CZ243" s="117">
        <v>0</v>
      </c>
      <c r="DA243" s="117">
        <v>0</v>
      </c>
      <c r="DB243" s="117">
        <v>30.29</v>
      </c>
      <c r="DC243" s="117">
        <v>6.6638000000000002</v>
      </c>
      <c r="DD243" s="117">
        <v>38.547123753975001</v>
      </c>
      <c r="DE243" s="117">
        <v>0</v>
      </c>
      <c r="DF243" s="117">
        <v>17.231072300000001</v>
      </c>
      <c r="DG243" s="117">
        <v>9.7192405064171208</v>
      </c>
      <c r="DH243" s="117">
        <v>102.451236560392</v>
      </c>
      <c r="DI243" s="117">
        <v>43.65</v>
      </c>
      <c r="DJ243" s="117">
        <v>9.6029999999999998</v>
      </c>
      <c r="DK243" s="117">
        <v>37.809537640814803</v>
      </c>
      <c r="DL243" s="117">
        <v>0</v>
      </c>
      <c r="DM243" s="117">
        <v>24.831175500000001</v>
      </c>
      <c r="DN243" s="117">
        <v>12.146820074288801</v>
      </c>
      <c r="DO243" s="117">
        <v>128.04053321510401</v>
      </c>
      <c r="DP243" s="117">
        <v>0</v>
      </c>
      <c r="DQ243" s="117">
        <v>0</v>
      </c>
      <c r="DR243" s="117">
        <v>0</v>
      </c>
      <c r="DS243" s="117">
        <v>0</v>
      </c>
      <c r="DT243" s="117">
        <v>0</v>
      </c>
      <c r="DU243" s="117">
        <v>0</v>
      </c>
      <c r="DV243" s="117">
        <v>0</v>
      </c>
      <c r="DW243" s="117">
        <v>1406.14</v>
      </c>
      <c r="DX243" s="117">
        <v>309.35079999999999</v>
      </c>
      <c r="DY243" s="117">
        <v>110.166958942425</v>
      </c>
      <c r="DZ243" s="117">
        <v>0</v>
      </c>
      <c r="EA243" s="117">
        <v>799.91086180000002</v>
      </c>
      <c r="EB243" s="117">
        <v>275.185847140014</v>
      </c>
      <c r="EC243" s="117">
        <v>2900.7544678824402</v>
      </c>
      <c r="ED243" s="117">
        <v>932.09</v>
      </c>
      <c r="EE243" s="117">
        <v>205.0598</v>
      </c>
      <c r="EF243" s="117">
        <v>37.443911816133301</v>
      </c>
      <c r="EG243" s="117">
        <v>32.582500000000003</v>
      </c>
      <c r="EH243" s="117">
        <v>530.23803829999997</v>
      </c>
      <c r="EI243" s="117">
        <v>182.098387554672</v>
      </c>
      <c r="EJ243" s="117">
        <v>1919.5126376707999</v>
      </c>
      <c r="EK243" s="117">
        <v>481.45</v>
      </c>
      <c r="EL243" s="117">
        <v>105.919</v>
      </c>
      <c r="EM243" s="117">
        <v>70.510932712900001</v>
      </c>
      <c r="EN243" s="117">
        <v>0</v>
      </c>
      <c r="EO243" s="117">
        <v>273.88246149999998</v>
      </c>
      <c r="EP243" s="117">
        <v>97.658016537454003</v>
      </c>
      <c r="EQ243" s="117">
        <v>1029.4204107503499</v>
      </c>
      <c r="ER243" s="117">
        <v>707.8</v>
      </c>
      <c r="ES243" s="117">
        <v>155.71600000000001</v>
      </c>
      <c r="ET243" s="117">
        <v>16.32059396</v>
      </c>
      <c r="EU243" s="117">
        <v>172.03659396</v>
      </c>
      <c r="EV243" s="117">
        <v>18.61514</v>
      </c>
      <c r="EW243" s="117">
        <v>1.9510528234</v>
      </c>
      <c r="EX243" s="117">
        <v>20.566192823400002</v>
      </c>
      <c r="EY243" s="117">
        <v>551.6</v>
      </c>
      <c r="EZ243" s="117">
        <v>57.813195999999998</v>
      </c>
      <c r="FA243" s="117">
        <v>609.41</v>
      </c>
      <c r="FB243" s="117">
        <v>0</v>
      </c>
      <c r="FC243" s="117">
        <v>0</v>
      </c>
      <c r="FD243" s="117">
        <v>0</v>
      </c>
      <c r="FE243" s="171">
        <v>901.35781250000002</v>
      </c>
      <c r="FF243" s="194">
        <f t="shared" si="68"/>
        <v>19970.121158635866</v>
      </c>
      <c r="FG243" s="195">
        <f t="shared" si="70"/>
        <v>0</v>
      </c>
      <c r="FH243" s="196">
        <f t="shared" si="71"/>
        <v>1919.5126376707999</v>
      </c>
      <c r="FI243" s="202">
        <f t="shared" si="72"/>
        <v>23964.145390363039</v>
      </c>
      <c r="FJ243" s="203">
        <f t="shared" si="73"/>
        <v>0</v>
      </c>
      <c r="FK243" s="204">
        <f t="shared" si="74"/>
        <v>2303.41516520496</v>
      </c>
      <c r="FL243" s="214">
        <v>0.05</v>
      </c>
      <c r="FM243" s="211">
        <f t="shared" si="75"/>
        <v>1198.2072695181521</v>
      </c>
      <c r="FN243" s="212">
        <f t="shared" si="76"/>
        <v>0</v>
      </c>
      <c r="FO243" s="213">
        <f t="shared" si="77"/>
        <v>115.17075826024801</v>
      </c>
      <c r="FP243" s="219">
        <f t="shared" si="78"/>
        <v>25162.352659881191</v>
      </c>
      <c r="FQ243" s="220">
        <f t="shared" si="79"/>
        <v>0</v>
      </c>
      <c r="FR243" s="223">
        <f t="shared" si="80"/>
        <v>2418.585923465208</v>
      </c>
      <c r="FS243" s="228">
        <f t="shared" si="81"/>
        <v>5.5619577896337962</v>
      </c>
      <c r="FT243" s="229"/>
      <c r="FU243" s="244">
        <f t="shared" si="82"/>
        <v>5.0273466982645889</v>
      </c>
      <c r="FV243" s="245">
        <f t="shared" si="83"/>
        <v>25162.352659881191</v>
      </c>
      <c r="FW243" s="252">
        <v>4.5812999999999997</v>
      </c>
      <c r="FX243" s="257"/>
      <c r="FY243" s="261">
        <f t="shared" si="84"/>
        <v>1.2140566628759952</v>
      </c>
      <c r="FZ243" s="253"/>
      <c r="GA243" s="92"/>
      <c r="GB243" s="68" t="s">
        <v>1274</v>
      </c>
      <c r="GC243" s="85" t="s">
        <v>2362</v>
      </c>
      <c r="GD243" s="85" t="str">
        <f t="shared" si="85"/>
        <v>№2/212 від 20.02.2019</v>
      </c>
      <c r="GE243" s="85" t="s">
        <v>2597</v>
      </c>
      <c r="GF243" s="431">
        <v>6</v>
      </c>
      <c r="GG243" s="431">
        <v>2</v>
      </c>
    </row>
    <row r="244" spans="1:189" ht="15" hidden="1" customHeight="1" x14ac:dyDescent="0.25">
      <c r="A244" s="66" t="s">
        <v>319</v>
      </c>
      <c r="B244" s="155">
        <v>5</v>
      </c>
      <c r="C244" s="141">
        <f t="shared" si="69"/>
        <v>2744.3</v>
      </c>
      <c r="D244" s="168">
        <v>2744.3</v>
      </c>
      <c r="E244" s="168">
        <v>0</v>
      </c>
      <c r="F244" s="234"/>
      <c r="G244" s="235">
        <v>0</v>
      </c>
      <c r="H244" s="162">
        <f t="shared" si="66"/>
        <v>3993.5200070332403</v>
      </c>
      <c r="I244" s="117">
        <v>505.05</v>
      </c>
      <c r="J244" s="117">
        <v>111.111</v>
      </c>
      <c r="K244" s="117">
        <v>27.9795557524317</v>
      </c>
      <c r="L244" s="117">
        <v>287.3077935</v>
      </c>
      <c r="M244" s="117">
        <v>97.625101485147397</v>
      </c>
      <c r="N244" s="117">
        <v>1029.0734507375801</v>
      </c>
      <c r="O244" s="117">
        <v>139.38999999999999</v>
      </c>
      <c r="P244" s="117">
        <v>30.665800000000001</v>
      </c>
      <c r="Q244" s="117">
        <v>4.7918372366025004</v>
      </c>
      <c r="R244" s="117">
        <v>79.294789300000005</v>
      </c>
      <c r="S244" s="117">
        <v>26.636667725301301</v>
      </c>
      <c r="T244" s="117">
        <v>280.77909426190399</v>
      </c>
      <c r="U244" s="117">
        <v>0</v>
      </c>
      <c r="V244" s="117">
        <v>0</v>
      </c>
      <c r="W244" s="117">
        <v>0</v>
      </c>
      <c r="X244" s="117">
        <v>0</v>
      </c>
      <c r="Y244" s="117">
        <v>0</v>
      </c>
      <c r="Z244" s="117">
        <v>378.06</v>
      </c>
      <c r="AA244" s="117">
        <v>0</v>
      </c>
      <c r="AB244" s="117">
        <v>0</v>
      </c>
      <c r="AC244" s="117">
        <v>0</v>
      </c>
      <c r="AD244" s="117">
        <v>0</v>
      </c>
      <c r="AE244" s="117">
        <v>0</v>
      </c>
      <c r="AF244" s="117">
        <v>90.25</v>
      </c>
      <c r="AG244" s="117">
        <v>26.46</v>
      </c>
      <c r="AH244" s="117">
        <v>5.8212000000000002</v>
      </c>
      <c r="AI244" s="117">
        <v>0.90717415608749996</v>
      </c>
      <c r="AJ244" s="117">
        <v>15.052300199999999</v>
      </c>
      <c r="AK244" s="117">
        <v>5.0561050792615303</v>
      </c>
      <c r="AL244" s="117">
        <v>53.296779435349002</v>
      </c>
      <c r="AM244" s="117">
        <v>278.07</v>
      </c>
      <c r="AN244" s="117">
        <v>61.175400000000003</v>
      </c>
      <c r="AO244" s="117">
        <v>47.9050140388645</v>
      </c>
      <c r="AP244" s="117">
        <v>158.18568089999999</v>
      </c>
      <c r="AQ244" s="117">
        <v>57.1566761105423</v>
      </c>
      <c r="AR244" s="117">
        <v>602.492771049407</v>
      </c>
      <c r="AS244" s="117">
        <v>0</v>
      </c>
      <c r="AT244" s="117">
        <v>0</v>
      </c>
      <c r="AU244" s="117">
        <v>0</v>
      </c>
      <c r="AV244" s="117">
        <v>0</v>
      </c>
      <c r="AW244" s="117">
        <v>0</v>
      </c>
      <c r="AX244" s="117">
        <v>75.709999999999994</v>
      </c>
      <c r="AY244" s="117">
        <v>697.44</v>
      </c>
      <c r="AZ244" s="117">
        <v>153.43680000000001</v>
      </c>
      <c r="BA244" s="117">
        <v>68.481347526636796</v>
      </c>
      <c r="BB244" s="117">
        <v>396.75269279999998</v>
      </c>
      <c r="BC244" s="117">
        <v>137.941577174635</v>
      </c>
      <c r="BD244" s="117">
        <f t="shared" si="67"/>
        <v>1483.8579115490002</v>
      </c>
      <c r="BE244" s="117">
        <v>0</v>
      </c>
      <c r="BF244" s="117">
        <v>0</v>
      </c>
      <c r="BG244" s="117">
        <v>0</v>
      </c>
      <c r="BH244" s="117">
        <v>0</v>
      </c>
      <c r="BI244" s="117">
        <v>0</v>
      </c>
      <c r="BJ244" s="117">
        <v>0</v>
      </c>
      <c r="BK244" s="117">
        <v>0</v>
      </c>
      <c r="BL244" s="117">
        <v>144.53</v>
      </c>
      <c r="BM244" s="117">
        <v>31.796600000000002</v>
      </c>
      <c r="BN244" s="117">
        <v>4.2398654775000004</v>
      </c>
      <c r="BO244" s="117">
        <v>82.218781100000001</v>
      </c>
      <c r="BP244" s="117">
        <v>27.542521693787801</v>
      </c>
      <c r="BQ244" s="117">
        <v>290.32776827128799</v>
      </c>
      <c r="BR244" s="117">
        <v>907.46882142856703</v>
      </c>
      <c r="BS244" s="117">
        <v>199.64314071428601</v>
      </c>
      <c r="BT244" s="117">
        <v>983.99109523809602</v>
      </c>
      <c r="BU244" s="117">
        <v>413.96</v>
      </c>
      <c r="BV244" s="117">
        <v>516.23178844607105</v>
      </c>
      <c r="BW244" s="117">
        <v>316.66191279113002</v>
      </c>
      <c r="BX244" s="117">
        <v>3337.9567586181502</v>
      </c>
      <c r="BY244" s="117">
        <v>734.60304680282604</v>
      </c>
      <c r="BZ244" s="117">
        <v>51.18</v>
      </c>
      <c r="CA244" s="117">
        <v>11.259600000000001</v>
      </c>
      <c r="CB244" s="117">
        <v>32.7933551205291</v>
      </c>
      <c r="CC244" s="117">
        <v>0</v>
      </c>
      <c r="CD244" s="117">
        <v>29.114766599999999</v>
      </c>
      <c r="CE244" s="117">
        <v>13.032884713528601</v>
      </c>
      <c r="CF244" s="117">
        <v>137.380606434058</v>
      </c>
      <c r="CG244" s="117">
        <v>76.290000000000006</v>
      </c>
      <c r="CH244" s="117">
        <v>16.783799999999999</v>
      </c>
      <c r="CI244" s="117">
        <v>106.99437630204</v>
      </c>
      <c r="CJ244" s="117">
        <v>0</v>
      </c>
      <c r="CK244" s="117">
        <v>43.3990923</v>
      </c>
      <c r="CL244" s="117">
        <v>25.5178044221798</v>
      </c>
      <c r="CM244" s="117">
        <v>268.98507302422001</v>
      </c>
      <c r="CN244" s="117">
        <v>43.68</v>
      </c>
      <c r="CO244" s="117">
        <v>9.6096000000000004</v>
      </c>
      <c r="CP244" s="117">
        <v>24.788060437450799</v>
      </c>
      <c r="CQ244" s="117">
        <v>0</v>
      </c>
      <c r="CR244" s="117">
        <v>24.848241600000001</v>
      </c>
      <c r="CS244" s="117">
        <v>10.787663792545199</v>
      </c>
      <c r="CT244" s="117">
        <v>113.713565829996</v>
      </c>
      <c r="CU244" s="117">
        <v>27.36</v>
      </c>
      <c r="CV244" s="117">
        <v>6.0191999999999997</v>
      </c>
      <c r="CW244" s="117">
        <v>22.041420319406299</v>
      </c>
      <c r="CX244" s="117">
        <v>0</v>
      </c>
      <c r="CY244" s="117">
        <v>15.5642832</v>
      </c>
      <c r="CZ244" s="117">
        <v>7.4399277378689703</v>
      </c>
      <c r="DA244" s="117">
        <v>78.424831257275301</v>
      </c>
      <c r="DB244" s="117">
        <v>16.600000000000001</v>
      </c>
      <c r="DC244" s="117">
        <v>3.6520000000000001</v>
      </c>
      <c r="DD244" s="117">
        <v>21.121707628380001</v>
      </c>
      <c r="DE244" s="117">
        <v>0</v>
      </c>
      <c r="DF244" s="117">
        <v>9.4432419999999997</v>
      </c>
      <c r="DG244" s="117">
        <v>5.3261244905505096</v>
      </c>
      <c r="DH244" s="117">
        <v>56.1430741189305</v>
      </c>
      <c r="DI244" s="117">
        <v>27.33</v>
      </c>
      <c r="DJ244" s="117">
        <v>6.0125999999999999</v>
      </c>
      <c r="DK244" s="117">
        <v>23.480903782637402</v>
      </c>
      <c r="DL244" s="117">
        <v>0</v>
      </c>
      <c r="DM244" s="117">
        <v>15.547217099999999</v>
      </c>
      <c r="DN244" s="117">
        <v>7.5851752557092302</v>
      </c>
      <c r="DO244" s="117">
        <v>79.955896138346603</v>
      </c>
      <c r="DP244" s="117">
        <v>0</v>
      </c>
      <c r="DQ244" s="117">
        <v>0</v>
      </c>
      <c r="DR244" s="117">
        <v>0</v>
      </c>
      <c r="DS244" s="117">
        <v>0</v>
      </c>
      <c r="DT244" s="117">
        <v>0</v>
      </c>
      <c r="DU244" s="117">
        <v>0</v>
      </c>
      <c r="DV244" s="117">
        <v>0</v>
      </c>
      <c r="DW244" s="117">
        <v>925.11</v>
      </c>
      <c r="DX244" s="117">
        <v>203.52420000000001</v>
      </c>
      <c r="DY244" s="117">
        <v>91.283780839524994</v>
      </c>
      <c r="DZ244" s="117">
        <v>0</v>
      </c>
      <c r="EA244" s="117">
        <v>526.26732570000001</v>
      </c>
      <c r="EB244" s="117">
        <v>183.01768197840801</v>
      </c>
      <c r="EC244" s="117">
        <v>1929.20298851794</v>
      </c>
      <c r="ED244" s="117">
        <v>680.48</v>
      </c>
      <c r="EE244" s="117">
        <v>149.7056</v>
      </c>
      <c r="EF244" s="117">
        <v>27.2791274836333</v>
      </c>
      <c r="EG244" s="117">
        <v>17.7</v>
      </c>
      <c r="EH244" s="117">
        <v>387.1046576</v>
      </c>
      <c r="EI244" s="117">
        <v>132.29845425061501</v>
      </c>
      <c r="EJ244" s="117">
        <v>1394.56783933425</v>
      </c>
      <c r="EK244" s="117">
        <v>339.45</v>
      </c>
      <c r="EL244" s="117">
        <v>74.679000000000002</v>
      </c>
      <c r="EM244" s="117">
        <v>53.755212895375003</v>
      </c>
      <c r="EN244" s="117">
        <v>0</v>
      </c>
      <c r="EO244" s="117">
        <v>193.10292150000001</v>
      </c>
      <c r="EP244" s="117">
        <v>69.278061555979306</v>
      </c>
      <c r="EQ244" s="117">
        <v>730.26519595135403</v>
      </c>
      <c r="ER244" s="117">
        <v>550</v>
      </c>
      <c r="ES244" s="117">
        <v>121</v>
      </c>
      <c r="ET244" s="117">
        <v>12.68201</v>
      </c>
      <c r="EU244" s="117">
        <v>133.68200999999999</v>
      </c>
      <c r="EV244" s="117">
        <v>14.465</v>
      </c>
      <c r="EW244" s="117">
        <v>1.51607665</v>
      </c>
      <c r="EX244" s="117">
        <v>15.98107665</v>
      </c>
      <c r="EY244" s="117">
        <v>641.20000000000005</v>
      </c>
      <c r="EZ244" s="117">
        <v>67.204172</v>
      </c>
      <c r="FA244" s="117">
        <v>708.4</v>
      </c>
      <c r="FB244" s="117">
        <v>0</v>
      </c>
      <c r="FC244" s="117">
        <v>0</v>
      </c>
      <c r="FD244" s="117">
        <v>0</v>
      </c>
      <c r="FE244" s="171">
        <v>107.17880885416669</v>
      </c>
      <c r="FF244" s="194">
        <f t="shared" si="68"/>
        <v>13375.685500033214</v>
      </c>
      <c r="FG244" s="195">
        <f t="shared" si="70"/>
        <v>0</v>
      </c>
      <c r="FH244" s="196">
        <f t="shared" si="71"/>
        <v>1394.56783933425</v>
      </c>
      <c r="FI244" s="202">
        <f t="shared" si="72"/>
        <v>16050.822600039857</v>
      </c>
      <c r="FJ244" s="203">
        <f t="shared" si="73"/>
        <v>0</v>
      </c>
      <c r="FK244" s="204">
        <f t="shared" si="74"/>
        <v>1673.4814072011</v>
      </c>
      <c r="FL244" s="214">
        <v>0.05</v>
      </c>
      <c r="FM244" s="211">
        <f t="shared" si="75"/>
        <v>802.54113000199288</v>
      </c>
      <c r="FN244" s="212">
        <f t="shared" si="76"/>
        <v>0</v>
      </c>
      <c r="FO244" s="213">
        <f t="shared" si="77"/>
        <v>83.674070360054998</v>
      </c>
      <c r="FP244" s="219">
        <f t="shared" si="78"/>
        <v>16853.363730041849</v>
      </c>
      <c r="FQ244" s="220">
        <f t="shared" si="79"/>
        <v>0</v>
      </c>
      <c r="FR244" s="223">
        <f t="shared" si="80"/>
        <v>1757.1554775611548</v>
      </c>
      <c r="FS244" s="228">
        <f t="shared" si="81"/>
        <v>6.1412249863505624</v>
      </c>
      <c r="FT244" s="229"/>
      <c r="FU244" s="244">
        <f t="shared" si="82"/>
        <v>5.500932205837807</v>
      </c>
      <c r="FV244" s="245">
        <f t="shared" si="83"/>
        <v>16853.363730041849</v>
      </c>
      <c r="FW244" s="252">
        <v>5.0983000000000001</v>
      </c>
      <c r="FX244" s="257"/>
      <c r="FY244" s="261">
        <f t="shared" si="84"/>
        <v>1.2045632831238966</v>
      </c>
      <c r="FZ244" s="253"/>
      <c r="GA244" s="92"/>
      <c r="GB244" s="68" t="s">
        <v>1277</v>
      </c>
      <c r="GC244" s="85" t="s">
        <v>2362</v>
      </c>
      <c r="GD244" s="85" t="str">
        <f t="shared" si="85"/>
        <v>№2/215 від 20.02.2019</v>
      </c>
      <c r="GE244" s="85" t="s">
        <v>2598</v>
      </c>
      <c r="GF244" s="431">
        <v>4</v>
      </c>
      <c r="GG244" s="431">
        <v>3</v>
      </c>
    </row>
    <row r="245" spans="1:189" ht="15" hidden="1" customHeight="1" x14ac:dyDescent="0.25">
      <c r="A245" s="66" t="s">
        <v>320</v>
      </c>
      <c r="B245" s="155">
        <v>5</v>
      </c>
      <c r="C245" s="141">
        <f t="shared" si="69"/>
        <v>2292.33</v>
      </c>
      <c r="D245" s="168">
        <v>2128.4299999999998</v>
      </c>
      <c r="E245" s="168">
        <v>0</v>
      </c>
      <c r="F245" s="234"/>
      <c r="G245" s="235">
        <v>163.9</v>
      </c>
      <c r="H245" s="162">
        <f t="shared" si="66"/>
        <v>3066.7504108617159</v>
      </c>
      <c r="I245" s="117">
        <v>367.89</v>
      </c>
      <c r="J245" s="117">
        <v>80.9358</v>
      </c>
      <c r="K245" s="117">
        <v>22.347844217725001</v>
      </c>
      <c r="L245" s="117">
        <v>209.28158429999999</v>
      </c>
      <c r="M245" s="117">
        <v>71.318512500942802</v>
      </c>
      <c r="N245" s="117">
        <v>751.77374101866803</v>
      </c>
      <c r="O245" s="117">
        <v>86.36</v>
      </c>
      <c r="P245" s="117">
        <v>18.999199999999998</v>
      </c>
      <c r="Q245" s="117">
        <v>2.9690569157025002</v>
      </c>
      <c r="R245" s="117">
        <v>49.127613199999999</v>
      </c>
      <c r="S245" s="117">
        <v>16.5029497468268</v>
      </c>
      <c r="T245" s="117">
        <v>173.958819862529</v>
      </c>
      <c r="U245" s="117">
        <v>0</v>
      </c>
      <c r="V245" s="117">
        <v>0</v>
      </c>
      <c r="W245" s="117">
        <v>0</v>
      </c>
      <c r="X245" s="117">
        <v>0</v>
      </c>
      <c r="Y245" s="117">
        <v>0</v>
      </c>
      <c r="Z245" s="117">
        <v>289.13</v>
      </c>
      <c r="AA245" s="117">
        <v>0</v>
      </c>
      <c r="AB245" s="117">
        <v>0</v>
      </c>
      <c r="AC245" s="117">
        <v>0</v>
      </c>
      <c r="AD245" s="117">
        <v>0</v>
      </c>
      <c r="AE245" s="117">
        <v>0</v>
      </c>
      <c r="AF245" s="117">
        <v>72.989999999999995</v>
      </c>
      <c r="AG245" s="117">
        <v>19.850000000000001</v>
      </c>
      <c r="AH245" s="117">
        <v>4.367</v>
      </c>
      <c r="AI245" s="117">
        <v>0.68038978229250002</v>
      </c>
      <c r="AJ245" s="117">
        <v>11.2920695</v>
      </c>
      <c r="AK245" s="117">
        <v>3.7930172273770801</v>
      </c>
      <c r="AL245" s="117">
        <v>39.982476509669603</v>
      </c>
      <c r="AM245" s="117">
        <v>199.22</v>
      </c>
      <c r="AN245" s="117">
        <v>43.828400000000002</v>
      </c>
      <c r="AO245" s="117">
        <v>49.826996607032498</v>
      </c>
      <c r="AP245" s="117">
        <v>113.3302814</v>
      </c>
      <c r="AQ245" s="117">
        <v>42.574417111917001</v>
      </c>
      <c r="AR245" s="117">
        <v>448.78009511894902</v>
      </c>
      <c r="AS245" s="117">
        <v>0</v>
      </c>
      <c r="AT245" s="117">
        <v>0</v>
      </c>
      <c r="AU245" s="117">
        <v>0</v>
      </c>
      <c r="AV245" s="117">
        <v>0</v>
      </c>
      <c r="AW245" s="117">
        <v>0</v>
      </c>
      <c r="AX245" s="117">
        <v>50.66</v>
      </c>
      <c r="AY245" s="117">
        <v>582.58000000000004</v>
      </c>
      <c r="AZ245" s="117">
        <v>128.16759999999999</v>
      </c>
      <c r="BA245" s="117">
        <v>53.758398088883197</v>
      </c>
      <c r="BB245" s="117">
        <v>331.41228460000002</v>
      </c>
      <c r="BC245" s="117">
        <v>114.863195208622</v>
      </c>
      <c r="BD245" s="117">
        <f t="shared" si="67"/>
        <v>1239.4752783519</v>
      </c>
      <c r="BE245" s="117">
        <v>0</v>
      </c>
      <c r="BF245" s="117">
        <v>0</v>
      </c>
      <c r="BG245" s="117">
        <v>0</v>
      </c>
      <c r="BH245" s="117">
        <v>0</v>
      </c>
      <c r="BI245" s="117">
        <v>0</v>
      </c>
      <c r="BJ245" s="117">
        <v>0</v>
      </c>
      <c r="BK245" s="117">
        <v>0</v>
      </c>
      <c r="BL245" s="117">
        <v>92.48</v>
      </c>
      <c r="BM245" s="117">
        <v>20.345600000000001</v>
      </c>
      <c r="BN245" s="117">
        <v>2.7426078083333301</v>
      </c>
      <c r="BO245" s="117">
        <v>52.609097599999998</v>
      </c>
      <c r="BP245" s="117">
        <v>17.6266633798474</v>
      </c>
      <c r="BQ245" s="117">
        <v>185.80396878817999</v>
      </c>
      <c r="BR245" s="117">
        <v>613.97404761904716</v>
      </c>
      <c r="BS245" s="117">
        <v>135.07429047619101</v>
      </c>
      <c r="BT245" s="117">
        <v>822.76308118870304</v>
      </c>
      <c r="BU245" s="117">
        <v>345.77</v>
      </c>
      <c r="BV245" s="117">
        <v>349.27141646904801</v>
      </c>
      <c r="BW245" s="117">
        <v>237.58884571527099</v>
      </c>
      <c r="BX245" s="117">
        <v>2504.44168146826</v>
      </c>
      <c r="BY245" s="117">
        <v>577.59069384936799</v>
      </c>
      <c r="BZ245" s="117">
        <v>40.409999999999997</v>
      </c>
      <c r="CA245" s="117">
        <v>8.8902000000000001</v>
      </c>
      <c r="CB245" s="117">
        <v>25.771659308270799</v>
      </c>
      <c r="CC245" s="117">
        <v>0</v>
      </c>
      <c r="CD245" s="117">
        <v>22.988036699999999</v>
      </c>
      <c r="CE245" s="117">
        <v>10.2776577006269</v>
      </c>
      <c r="CF245" s="117">
        <v>108.337553708898</v>
      </c>
      <c r="CG245" s="117">
        <v>47.27</v>
      </c>
      <c r="CH245" s="117">
        <v>10.3994</v>
      </c>
      <c r="CI245" s="117">
        <v>66.294571117904994</v>
      </c>
      <c r="CJ245" s="117">
        <v>0</v>
      </c>
      <c r="CK245" s="117">
        <v>26.890484900000001</v>
      </c>
      <c r="CL245" s="117">
        <v>15.8110555352366</v>
      </c>
      <c r="CM245" s="117">
        <v>166.66551155314201</v>
      </c>
      <c r="CN245" s="117">
        <v>54.41</v>
      </c>
      <c r="CO245" s="117">
        <v>11.9702</v>
      </c>
      <c r="CP245" s="117">
        <v>23.799003493010002</v>
      </c>
      <c r="CQ245" s="117">
        <v>0</v>
      </c>
      <c r="CR245" s="117">
        <v>30.952216700000001</v>
      </c>
      <c r="CS245" s="117">
        <v>12.6957841504294</v>
      </c>
      <c r="CT245" s="117">
        <v>133.82720434343901</v>
      </c>
      <c r="CU245" s="117">
        <v>24.48</v>
      </c>
      <c r="CV245" s="117">
        <v>5.3856000000000002</v>
      </c>
      <c r="CW245" s="117">
        <v>18.522501798016702</v>
      </c>
      <c r="CX245" s="117">
        <v>0</v>
      </c>
      <c r="CY245" s="117">
        <v>13.925937599999999</v>
      </c>
      <c r="CZ245" s="117">
        <v>6.5311344693061297</v>
      </c>
      <c r="DA245" s="117">
        <v>68.845173867322799</v>
      </c>
      <c r="DB245" s="117">
        <v>12.45</v>
      </c>
      <c r="DC245" s="117">
        <v>2.7389999999999999</v>
      </c>
      <c r="DD245" s="117">
        <v>15.841280721285001</v>
      </c>
      <c r="DE245" s="117">
        <v>0</v>
      </c>
      <c r="DF245" s="117">
        <v>7.0824315000000002</v>
      </c>
      <c r="DG245" s="117">
        <v>3.9945933679128802</v>
      </c>
      <c r="DH245" s="117">
        <v>42.1073055891979</v>
      </c>
      <c r="DI245" s="117">
        <v>19.73</v>
      </c>
      <c r="DJ245" s="117">
        <v>4.3406000000000002</v>
      </c>
      <c r="DK245" s="117">
        <v>17.029473926591098</v>
      </c>
      <c r="DL245" s="117">
        <v>0</v>
      </c>
      <c r="DM245" s="117">
        <v>11.2238051</v>
      </c>
      <c r="DN245" s="117">
        <v>5.4840657607770096</v>
      </c>
      <c r="DO245" s="117">
        <v>57.8079447873681</v>
      </c>
      <c r="DP245" s="117">
        <v>0</v>
      </c>
      <c r="DQ245" s="117">
        <v>0</v>
      </c>
      <c r="DR245" s="117">
        <v>0</v>
      </c>
      <c r="DS245" s="117">
        <v>0</v>
      </c>
      <c r="DT245" s="117">
        <v>0</v>
      </c>
      <c r="DU245" s="117">
        <v>0</v>
      </c>
      <c r="DV245" s="117">
        <v>0</v>
      </c>
      <c r="DW245" s="433">
        <v>837.44</v>
      </c>
      <c r="DX245" s="433">
        <v>184.24</v>
      </c>
      <c r="DY245" s="433">
        <v>77.92</v>
      </c>
      <c r="DZ245" s="433">
        <v>0</v>
      </c>
      <c r="EA245" s="433">
        <v>476.39</v>
      </c>
      <c r="EB245" s="433">
        <v>165.32</v>
      </c>
      <c r="EC245" s="433">
        <f>SUBTOTAL(9,DW245:EB245)</f>
        <v>0</v>
      </c>
      <c r="ED245" s="117">
        <v>886.4</v>
      </c>
      <c r="EE245" s="117">
        <v>195.00800000000001</v>
      </c>
      <c r="EF245" s="117">
        <v>35.666777386474998</v>
      </c>
      <c r="EG245" s="117">
        <v>20.149999999999999</v>
      </c>
      <c r="EH245" s="117">
        <v>504.24636800000002</v>
      </c>
      <c r="EI245" s="117">
        <v>172.04259074795601</v>
      </c>
      <c r="EJ245" s="117">
        <v>1813.51373613443</v>
      </c>
      <c r="EK245" s="433">
        <v>371.26</v>
      </c>
      <c r="EL245" s="433">
        <v>81.680000000000007</v>
      </c>
      <c r="EM245" s="433">
        <v>59.04</v>
      </c>
      <c r="EN245" s="433">
        <v>0</v>
      </c>
      <c r="EO245" s="433">
        <v>211.2</v>
      </c>
      <c r="EP245" s="433">
        <v>75.86</v>
      </c>
      <c r="EQ245" s="433">
        <f>SUBTOTAL(9,EK245:EP245)</f>
        <v>0</v>
      </c>
      <c r="ER245" s="117">
        <v>670</v>
      </c>
      <c r="ES245" s="117">
        <v>147.4</v>
      </c>
      <c r="ET245" s="117">
        <v>15.448994000000001</v>
      </c>
      <c r="EU245" s="117">
        <v>162.848994</v>
      </c>
      <c r="EV245" s="117">
        <v>17.620999999999999</v>
      </c>
      <c r="EW245" s="117">
        <v>1.8468570099999999</v>
      </c>
      <c r="EX245" s="117">
        <v>19.467857009999999</v>
      </c>
      <c r="EY245" s="117">
        <v>313.60000000000002</v>
      </c>
      <c r="EZ245" s="117">
        <v>32.868416000000003</v>
      </c>
      <c r="FA245" s="117">
        <v>346.47</v>
      </c>
      <c r="FB245" s="117">
        <v>0</v>
      </c>
      <c r="FC245" s="117">
        <v>0</v>
      </c>
      <c r="FD245" s="117">
        <v>0</v>
      </c>
      <c r="FE245" s="171">
        <v>379.05313958333335</v>
      </c>
      <c r="FF245" s="194">
        <f t="shared" si="68"/>
        <v>9055.9404816952865</v>
      </c>
      <c r="FG245" s="195">
        <f t="shared" si="70"/>
        <v>0</v>
      </c>
      <c r="FH245" s="196">
        <f t="shared" si="71"/>
        <v>1813.51373613443</v>
      </c>
      <c r="FI245" s="202">
        <f t="shared" si="72"/>
        <v>10867.128578034344</v>
      </c>
      <c r="FJ245" s="203">
        <f t="shared" si="73"/>
        <v>0</v>
      </c>
      <c r="FK245" s="204">
        <f t="shared" si="74"/>
        <v>2176.216483361316</v>
      </c>
      <c r="FL245" s="214">
        <v>0.05</v>
      </c>
      <c r="FM245" s="211">
        <f t="shared" si="75"/>
        <v>543.35642890171721</v>
      </c>
      <c r="FN245" s="212">
        <f t="shared" si="76"/>
        <v>0</v>
      </c>
      <c r="FO245" s="213">
        <f t="shared" si="77"/>
        <v>108.81082416806581</v>
      </c>
      <c r="FP245" s="219">
        <f t="shared" si="78"/>
        <v>11410.485006936062</v>
      </c>
      <c r="FQ245" s="220">
        <f t="shared" si="79"/>
        <v>0</v>
      </c>
      <c r="FR245" s="223">
        <f t="shared" si="80"/>
        <v>2285.0273075293817</v>
      </c>
      <c r="FS245" s="228">
        <f t="shared" si="81"/>
        <v>5.0544397189050887</v>
      </c>
      <c r="FT245" s="229"/>
      <c r="FU245" s="244">
        <f t="shared" si="82"/>
        <v>3.9808656255454848</v>
      </c>
      <c r="FV245" s="245">
        <f t="shared" si="83"/>
        <v>11410.485006936062</v>
      </c>
      <c r="FW245" s="252">
        <v>4.7332999999999998</v>
      </c>
      <c r="FX245" s="257"/>
      <c r="FY245" s="261">
        <f t="shared" si="84"/>
        <v>1.0678468972820419</v>
      </c>
      <c r="FZ245" s="253"/>
      <c r="GA245" s="92"/>
      <c r="GB245" s="68" t="s">
        <v>1287</v>
      </c>
      <c r="GC245" s="85" t="s">
        <v>2362</v>
      </c>
      <c r="GD245" s="85" t="str">
        <f t="shared" si="85"/>
        <v>№2/225 від 20.02.2019</v>
      </c>
      <c r="GE245" s="85" t="s">
        <v>2599</v>
      </c>
      <c r="GF245" s="431">
        <v>3</v>
      </c>
      <c r="GG245" s="431">
        <v>2</v>
      </c>
    </row>
    <row r="246" spans="1:189" ht="15" hidden="1" customHeight="1" x14ac:dyDescent="0.25">
      <c r="A246" s="66" t="s">
        <v>321</v>
      </c>
      <c r="B246" s="155">
        <v>5</v>
      </c>
      <c r="C246" s="141">
        <f t="shared" si="69"/>
        <v>4735.0700000000006</v>
      </c>
      <c r="D246" s="168">
        <v>4358.7700000000004</v>
      </c>
      <c r="E246" s="168">
        <v>0</v>
      </c>
      <c r="F246" s="234"/>
      <c r="G246" s="235">
        <v>376.3</v>
      </c>
      <c r="H246" s="162">
        <f t="shared" si="66"/>
        <v>5936.1762255618596</v>
      </c>
      <c r="I246" s="117">
        <v>662.94</v>
      </c>
      <c r="J246" s="117">
        <v>145.8468</v>
      </c>
      <c r="K246" s="117">
        <v>37.413449254842497</v>
      </c>
      <c r="L246" s="117">
        <v>377.12667779999998</v>
      </c>
      <c r="M246" s="117">
        <v>128.21689522461801</v>
      </c>
      <c r="N246" s="117">
        <v>1351.5438222794601</v>
      </c>
      <c r="O246" s="117">
        <v>150.83000000000001</v>
      </c>
      <c r="P246" s="117">
        <v>33.182600000000001</v>
      </c>
      <c r="Q246" s="117">
        <v>5.1853187568000001</v>
      </c>
      <c r="R246" s="117">
        <v>85.802662100000006</v>
      </c>
      <c r="S246" s="117">
        <v>28.822810879601199</v>
      </c>
      <c r="T246" s="117">
        <v>303.82339173640099</v>
      </c>
      <c r="U246" s="117">
        <v>0</v>
      </c>
      <c r="V246" s="117">
        <v>0</v>
      </c>
      <c r="W246" s="117">
        <v>0</v>
      </c>
      <c r="X246" s="117">
        <v>0</v>
      </c>
      <c r="Y246" s="117">
        <v>0</v>
      </c>
      <c r="Z246" s="117">
        <v>602.6</v>
      </c>
      <c r="AA246" s="117">
        <v>0</v>
      </c>
      <c r="AB246" s="117">
        <v>0</v>
      </c>
      <c r="AC246" s="117">
        <v>0</v>
      </c>
      <c r="AD246" s="117">
        <v>0</v>
      </c>
      <c r="AE246" s="117">
        <v>0</v>
      </c>
      <c r="AF246" s="117">
        <v>143.71</v>
      </c>
      <c r="AG246" s="117">
        <v>33.08</v>
      </c>
      <c r="AH246" s="117">
        <v>7.2775999999999996</v>
      </c>
      <c r="AI246" s="117">
        <v>1.1339951907900001</v>
      </c>
      <c r="AJ246" s="117">
        <v>18.818219599999999</v>
      </c>
      <c r="AK246" s="117">
        <v>6.3210716882227</v>
      </c>
      <c r="AL246" s="117">
        <v>66.630886479012702</v>
      </c>
      <c r="AM246" s="117">
        <v>371.11</v>
      </c>
      <c r="AN246" s="117">
        <v>81.644199999999998</v>
      </c>
      <c r="AO246" s="117">
        <v>66.411927364948994</v>
      </c>
      <c r="AP246" s="117">
        <v>211.1133457</v>
      </c>
      <c r="AQ246" s="117">
        <v>76.540591571937298</v>
      </c>
      <c r="AR246" s="117">
        <v>806.82006463688595</v>
      </c>
      <c r="AS246" s="117">
        <v>0</v>
      </c>
      <c r="AT246" s="117">
        <v>0</v>
      </c>
      <c r="AU246" s="117">
        <v>0</v>
      </c>
      <c r="AV246" s="117">
        <v>0</v>
      </c>
      <c r="AW246" s="117">
        <v>0</v>
      </c>
      <c r="AX246" s="117">
        <v>100.77</v>
      </c>
      <c r="AY246" s="117">
        <v>1203.3800000000001</v>
      </c>
      <c r="AZ246" s="117">
        <v>264.74360000000001</v>
      </c>
      <c r="BA246" s="117">
        <v>110.250869723216</v>
      </c>
      <c r="BB246" s="117">
        <v>684.56678060000002</v>
      </c>
      <c r="BC246" s="117">
        <v>237.178872446377</v>
      </c>
      <c r="BD246" s="117">
        <f t="shared" si="67"/>
        <v>2560.2780604301006</v>
      </c>
      <c r="BE246" s="117">
        <v>0</v>
      </c>
      <c r="BF246" s="117">
        <v>0</v>
      </c>
      <c r="BG246" s="117">
        <v>0</v>
      </c>
      <c r="BH246" s="117">
        <v>0</v>
      </c>
      <c r="BI246" s="117">
        <v>0</v>
      </c>
      <c r="BJ246" s="117">
        <v>0</v>
      </c>
      <c r="BK246" s="117">
        <v>0</v>
      </c>
      <c r="BL246" s="117">
        <v>197.65</v>
      </c>
      <c r="BM246" s="117">
        <v>43.482999999999997</v>
      </c>
      <c r="BN246" s="117">
        <v>6.1645759550000001</v>
      </c>
      <c r="BO246" s="117">
        <v>112.4371555</v>
      </c>
      <c r="BP246" s="117">
        <v>37.703797203798501</v>
      </c>
      <c r="BQ246" s="117">
        <v>397.43852865879802</v>
      </c>
      <c r="BR246" s="117">
        <v>925.79321428571893</v>
      </c>
      <c r="BS246" s="117">
        <v>203.67450714285701</v>
      </c>
      <c r="BT246" s="117">
        <v>813.99832473661695</v>
      </c>
      <c r="BU246" s="117">
        <v>714.23</v>
      </c>
      <c r="BV246" s="117">
        <v>526.65598581071299</v>
      </c>
      <c r="BW246" s="117">
        <v>333.751936471394</v>
      </c>
      <c r="BX246" s="117">
        <v>3518.1039684472998</v>
      </c>
      <c r="BY246" s="117">
        <v>1045.47698389843</v>
      </c>
      <c r="BZ246" s="117">
        <v>67.349999999999994</v>
      </c>
      <c r="CA246" s="117">
        <v>14.817</v>
      </c>
      <c r="CB246" s="117">
        <v>42.473393730174003</v>
      </c>
      <c r="CC246" s="117">
        <v>0</v>
      </c>
      <c r="CD246" s="117">
        <v>38.313394500000001</v>
      </c>
      <c r="CE246" s="117">
        <v>17.0791865444045</v>
      </c>
      <c r="CF246" s="117">
        <v>180.032974774579</v>
      </c>
      <c r="CG246" s="117">
        <v>82.55</v>
      </c>
      <c r="CH246" s="117">
        <v>18.161000000000001</v>
      </c>
      <c r="CI246" s="117">
        <v>115.77947748978001</v>
      </c>
      <c r="CJ246" s="117">
        <v>0</v>
      </c>
      <c r="CK246" s="117">
        <v>46.960218500000003</v>
      </c>
      <c r="CL246" s="117">
        <v>27.612267446688801</v>
      </c>
      <c r="CM246" s="117">
        <v>291.06296343646898</v>
      </c>
      <c r="CN246" s="117">
        <v>95.95</v>
      </c>
      <c r="CO246" s="117">
        <v>21.109000000000002</v>
      </c>
      <c r="CP246" s="117">
        <v>69.200212994734997</v>
      </c>
      <c r="CQ246" s="117">
        <v>0</v>
      </c>
      <c r="CR246" s="117">
        <v>54.583076499999997</v>
      </c>
      <c r="CS246" s="117">
        <v>25.242680361943201</v>
      </c>
      <c r="CT246" s="117">
        <v>266.08496985667801</v>
      </c>
      <c r="CU246" s="117">
        <v>45.7</v>
      </c>
      <c r="CV246" s="117">
        <v>10.054</v>
      </c>
      <c r="CW246" s="117">
        <v>31.724530034421701</v>
      </c>
      <c r="CX246" s="117">
        <v>0</v>
      </c>
      <c r="CY246" s="117">
        <v>25.997358999999999</v>
      </c>
      <c r="CZ246" s="117">
        <v>11.893407929697799</v>
      </c>
      <c r="DA246" s="117">
        <v>125.36929696412</v>
      </c>
      <c r="DB246" s="117">
        <v>20.74</v>
      </c>
      <c r="DC246" s="117">
        <v>4.5628000000000002</v>
      </c>
      <c r="DD246" s="117">
        <v>26.402134535475</v>
      </c>
      <c r="DE246" s="117">
        <v>0</v>
      </c>
      <c r="DF246" s="117">
        <v>11.798363800000001</v>
      </c>
      <c r="DG246" s="117">
        <v>6.6557806985411299</v>
      </c>
      <c r="DH246" s="117">
        <v>70.159079034016102</v>
      </c>
      <c r="DI246" s="117">
        <v>38.42</v>
      </c>
      <c r="DJ246" s="117">
        <v>8.4524000000000008</v>
      </c>
      <c r="DK246" s="117">
        <v>33.341382100811401</v>
      </c>
      <c r="DL246" s="117">
        <v>0</v>
      </c>
      <c r="DM246" s="117">
        <v>21.855985400000002</v>
      </c>
      <c r="DN246" s="117">
        <v>10.697932331760001</v>
      </c>
      <c r="DO246" s="117">
        <v>112.767699832571</v>
      </c>
      <c r="DP246" s="117">
        <v>0</v>
      </c>
      <c r="DQ246" s="117">
        <v>0</v>
      </c>
      <c r="DR246" s="117">
        <v>0</v>
      </c>
      <c r="DS246" s="117">
        <v>0</v>
      </c>
      <c r="DT246" s="117">
        <v>0</v>
      </c>
      <c r="DU246" s="117">
        <v>0</v>
      </c>
      <c r="DV246" s="117">
        <v>0</v>
      </c>
      <c r="DW246" s="117">
        <v>2418.77</v>
      </c>
      <c r="DX246" s="117">
        <v>532.12940000000003</v>
      </c>
      <c r="DY246" s="117">
        <v>203.28927574559199</v>
      </c>
      <c r="DZ246" s="117">
        <v>0</v>
      </c>
      <c r="EA246" s="117">
        <v>1375.9656898999999</v>
      </c>
      <c r="EB246" s="117">
        <v>474.80547906331401</v>
      </c>
      <c r="EC246" s="117">
        <v>5004.9598447089002</v>
      </c>
      <c r="ED246" s="117">
        <v>1151.04</v>
      </c>
      <c r="EE246" s="117">
        <v>253.22880000000001</v>
      </c>
      <c r="EF246" s="117">
        <v>47.784759183449999</v>
      </c>
      <c r="EG246" s="117">
        <v>0</v>
      </c>
      <c r="EH246" s="117">
        <v>654.79212480000001</v>
      </c>
      <c r="EI246" s="117">
        <v>220.81849613830499</v>
      </c>
      <c r="EJ246" s="117">
        <v>2327.6641801217502</v>
      </c>
      <c r="EK246" s="117">
        <v>599.71</v>
      </c>
      <c r="EL246" s="117">
        <v>131.93620000000001</v>
      </c>
      <c r="EM246" s="117">
        <v>86.207004944925004</v>
      </c>
      <c r="EN246" s="117">
        <v>0</v>
      </c>
      <c r="EO246" s="117">
        <v>341.15702770000001</v>
      </c>
      <c r="EP246" s="117">
        <v>121.475862483515</v>
      </c>
      <c r="EQ246" s="117">
        <v>1280.48609512844</v>
      </c>
      <c r="ER246" s="117">
        <v>923</v>
      </c>
      <c r="ES246" s="117">
        <v>203.06</v>
      </c>
      <c r="ET246" s="117">
        <v>21.282718599999999</v>
      </c>
      <c r="EU246" s="117">
        <v>224.34271860000001</v>
      </c>
      <c r="EV246" s="117">
        <v>24.274899999999999</v>
      </c>
      <c r="EW246" s="117">
        <v>2.5442522689999998</v>
      </c>
      <c r="EX246" s="117">
        <v>26.819152269</v>
      </c>
      <c r="EY246" s="117">
        <v>658</v>
      </c>
      <c r="EZ246" s="117">
        <v>68.964979999999997</v>
      </c>
      <c r="FA246" s="117">
        <v>726.96</v>
      </c>
      <c r="FB246" s="117">
        <v>0</v>
      </c>
      <c r="FC246" s="117">
        <v>0</v>
      </c>
      <c r="FD246" s="117">
        <v>0</v>
      </c>
      <c r="FE246" s="171">
        <v>1303.994878125</v>
      </c>
      <c r="FF246" s="194">
        <f t="shared" si="68"/>
        <v>21792.422575519475</v>
      </c>
      <c r="FG246" s="195">
        <f t="shared" si="70"/>
        <v>0</v>
      </c>
      <c r="FH246" s="196">
        <f t="shared" si="71"/>
        <v>2327.6641801217502</v>
      </c>
      <c r="FI246" s="202">
        <f t="shared" si="72"/>
        <v>26150.907090623368</v>
      </c>
      <c r="FJ246" s="203">
        <f t="shared" si="73"/>
        <v>0</v>
      </c>
      <c r="FK246" s="204">
        <f t="shared" si="74"/>
        <v>2793.1970161460999</v>
      </c>
      <c r="FL246" s="214">
        <v>0.05</v>
      </c>
      <c r="FM246" s="211">
        <f t="shared" si="75"/>
        <v>1307.5453545311684</v>
      </c>
      <c r="FN246" s="212">
        <f t="shared" si="76"/>
        <v>0</v>
      </c>
      <c r="FO246" s="213">
        <f t="shared" si="77"/>
        <v>139.65985080730499</v>
      </c>
      <c r="FP246" s="219">
        <f t="shared" si="78"/>
        <v>27458.452445154537</v>
      </c>
      <c r="FQ246" s="220">
        <f t="shared" si="79"/>
        <v>0</v>
      </c>
      <c r="FR246" s="223">
        <f t="shared" si="80"/>
        <v>2932.8568669534047</v>
      </c>
      <c r="FS246" s="228">
        <f t="shared" si="81"/>
        <v>5.852426880316556</v>
      </c>
      <c r="FT246" s="229"/>
      <c r="FU246" s="244">
        <f t="shared" si="82"/>
        <v>5.1795634654189122</v>
      </c>
      <c r="FV246" s="245">
        <f t="shared" si="83"/>
        <v>27458.452445154533</v>
      </c>
      <c r="FW246" s="252">
        <v>4.4302999999999999</v>
      </c>
      <c r="FX246" s="257"/>
      <c r="FY246" s="261">
        <f t="shared" si="84"/>
        <v>1.3210001309880948</v>
      </c>
      <c r="FZ246" s="253"/>
      <c r="GA246" s="92"/>
      <c r="GB246" s="68" t="s">
        <v>1290</v>
      </c>
      <c r="GC246" s="85" t="s">
        <v>2362</v>
      </c>
      <c r="GD246" s="85" t="str">
        <f t="shared" si="85"/>
        <v>№2/228 від 20.02.2019</v>
      </c>
      <c r="GE246" s="85" t="s">
        <v>2600</v>
      </c>
      <c r="GF246" s="431">
        <v>5</v>
      </c>
      <c r="GG246" s="431">
        <v>2</v>
      </c>
    </row>
    <row r="247" spans="1:189" ht="15" hidden="1" customHeight="1" x14ac:dyDescent="0.25">
      <c r="A247" s="66" t="s">
        <v>322</v>
      </c>
      <c r="B247" s="155">
        <v>5</v>
      </c>
      <c r="C247" s="141">
        <f t="shared" si="69"/>
        <v>3267.3</v>
      </c>
      <c r="D247" s="168">
        <v>3267.3</v>
      </c>
      <c r="E247" s="168">
        <v>0</v>
      </c>
      <c r="F247" s="234"/>
      <c r="G247" s="235">
        <v>0</v>
      </c>
      <c r="H247" s="162">
        <f t="shared" si="66"/>
        <v>4441.4885678902783</v>
      </c>
      <c r="I247" s="117">
        <v>529.04999999999995</v>
      </c>
      <c r="J247" s="117">
        <v>116.39100000000001</v>
      </c>
      <c r="K247" s="117">
        <v>30.488733496835</v>
      </c>
      <c r="L247" s="117">
        <v>300.96067349999998</v>
      </c>
      <c r="M247" s="117">
        <v>102.387883557338</v>
      </c>
      <c r="N247" s="117">
        <v>1079.2782905541701</v>
      </c>
      <c r="O247" s="117">
        <v>122.3</v>
      </c>
      <c r="P247" s="117">
        <v>26.905999999999999</v>
      </c>
      <c r="Q247" s="117">
        <v>4.2046028202674997</v>
      </c>
      <c r="R247" s="117">
        <v>69.572800999999998</v>
      </c>
      <c r="S247" s="117">
        <v>23.370890554402202</v>
      </c>
      <c r="T247" s="117">
        <v>246.35429437466999</v>
      </c>
      <c r="U247" s="117">
        <v>0</v>
      </c>
      <c r="V247" s="117">
        <v>0</v>
      </c>
      <c r="W247" s="117">
        <v>0</v>
      </c>
      <c r="X247" s="117">
        <v>0</v>
      </c>
      <c r="Y247" s="117">
        <v>0</v>
      </c>
      <c r="Z247" s="117">
        <v>505.59</v>
      </c>
      <c r="AA247" s="117">
        <v>0</v>
      </c>
      <c r="AB247" s="117">
        <v>0</v>
      </c>
      <c r="AC247" s="117">
        <v>0</v>
      </c>
      <c r="AD247" s="117">
        <v>0</v>
      </c>
      <c r="AE247" s="117">
        <v>0</v>
      </c>
      <c r="AF247" s="117">
        <v>99.52</v>
      </c>
      <c r="AG247" s="117">
        <v>26.46</v>
      </c>
      <c r="AH247" s="117">
        <v>5.8212000000000002</v>
      </c>
      <c r="AI247" s="117">
        <v>0.90717415608749996</v>
      </c>
      <c r="AJ247" s="117">
        <v>15.052300199999999</v>
      </c>
      <c r="AK247" s="117">
        <v>5.0561050792615303</v>
      </c>
      <c r="AL247" s="117">
        <v>53.296779435349002</v>
      </c>
      <c r="AM247" s="117">
        <v>279.08</v>
      </c>
      <c r="AN247" s="117">
        <v>61.397599999999997</v>
      </c>
      <c r="AO247" s="117">
        <v>57.502552039366499</v>
      </c>
      <c r="AP247" s="117">
        <v>158.76023960000001</v>
      </c>
      <c r="AQ247" s="117">
        <v>58.351960447722</v>
      </c>
      <c r="AR247" s="117">
        <v>615.09235208708901</v>
      </c>
      <c r="AS247" s="117">
        <v>0</v>
      </c>
      <c r="AT247" s="117">
        <v>0</v>
      </c>
      <c r="AU247" s="117">
        <v>0</v>
      </c>
      <c r="AV247" s="117">
        <v>0</v>
      </c>
      <c r="AW247" s="117">
        <v>0</v>
      </c>
      <c r="AX247" s="117">
        <v>75.709999999999994</v>
      </c>
      <c r="AY247" s="117">
        <v>830.36</v>
      </c>
      <c r="AZ247" s="117">
        <v>182.67920000000001</v>
      </c>
      <c r="BA247" s="117">
        <v>81.532305787916897</v>
      </c>
      <c r="BB247" s="117">
        <v>472.36689319999999</v>
      </c>
      <c r="BC247" s="117">
        <v>164.230813597924</v>
      </c>
      <c r="BD247" s="117">
        <f t="shared" si="67"/>
        <v>1766.6468514390003</v>
      </c>
      <c r="BE247" s="117">
        <v>0</v>
      </c>
      <c r="BF247" s="117">
        <v>0</v>
      </c>
      <c r="BG247" s="117">
        <v>0</v>
      </c>
      <c r="BH247" s="117">
        <v>0</v>
      </c>
      <c r="BI247" s="117">
        <v>0</v>
      </c>
      <c r="BJ247" s="117">
        <v>0</v>
      </c>
      <c r="BK247" s="117">
        <v>0</v>
      </c>
      <c r="BL247" s="117">
        <v>144.63999999999999</v>
      </c>
      <c r="BM247" s="117">
        <v>31.820799999999998</v>
      </c>
      <c r="BN247" s="117">
        <v>4.2412082666666704</v>
      </c>
      <c r="BO247" s="117">
        <v>82.281356799999998</v>
      </c>
      <c r="BP247" s="117">
        <v>27.563286492637399</v>
      </c>
      <c r="BQ247" s="117">
        <v>290.546651559304</v>
      </c>
      <c r="BR247" s="117">
        <v>787.06412619048785</v>
      </c>
      <c r="BS247" s="117">
        <v>173.15410776190501</v>
      </c>
      <c r="BT247" s="117">
        <v>965.42419323519096</v>
      </c>
      <c r="BU247" s="117">
        <v>492.83</v>
      </c>
      <c r="BV247" s="117">
        <v>447.73716946597699</v>
      </c>
      <c r="BW247" s="117">
        <v>300.40742782525899</v>
      </c>
      <c r="BX247" s="117">
        <v>3166.61702447882</v>
      </c>
      <c r="BY247" s="117">
        <v>833.748074214707</v>
      </c>
      <c r="BZ247" s="117">
        <v>56.12</v>
      </c>
      <c r="CA247" s="117">
        <v>12.346399999999999</v>
      </c>
      <c r="CB247" s="117">
        <v>39.976121513175798</v>
      </c>
      <c r="CC247" s="117">
        <v>0</v>
      </c>
      <c r="CD247" s="117">
        <v>31.9249844</v>
      </c>
      <c r="CE247" s="117">
        <v>14.71191829476</v>
      </c>
      <c r="CF247" s="117">
        <v>155.079424207936</v>
      </c>
      <c r="CG247" s="117">
        <v>66.94</v>
      </c>
      <c r="CH247" s="117">
        <v>14.726800000000001</v>
      </c>
      <c r="CI247" s="117">
        <v>93.882309600052494</v>
      </c>
      <c r="CJ247" s="117">
        <v>0</v>
      </c>
      <c r="CK247" s="117">
        <v>38.080157800000002</v>
      </c>
      <c r="CL247" s="117">
        <v>22.390483516199399</v>
      </c>
      <c r="CM247" s="117">
        <v>236.01975091625201</v>
      </c>
      <c r="CN247" s="117">
        <v>64.5</v>
      </c>
      <c r="CO247" s="117">
        <v>14.19</v>
      </c>
      <c r="CP247" s="117">
        <v>29.794226889594999</v>
      </c>
      <c r="CQ247" s="117">
        <v>0</v>
      </c>
      <c r="CR247" s="117">
        <v>36.692115000000001</v>
      </c>
      <c r="CS247" s="117">
        <v>15.215932393448499</v>
      </c>
      <c r="CT247" s="117">
        <v>160.39227428304301</v>
      </c>
      <c r="CU247" s="117">
        <v>33.07</v>
      </c>
      <c r="CV247" s="117">
        <v>7.2754000000000003</v>
      </c>
      <c r="CW247" s="117">
        <v>25.444281484005799</v>
      </c>
      <c r="CX247" s="117">
        <v>0</v>
      </c>
      <c r="CY247" s="117">
        <v>18.812530899999999</v>
      </c>
      <c r="CZ247" s="117">
        <v>8.8671578799676496</v>
      </c>
      <c r="DA247" s="117">
        <v>93.469370263973403</v>
      </c>
      <c r="DB247" s="117">
        <v>16.600000000000001</v>
      </c>
      <c r="DC247" s="117">
        <v>3.6520000000000001</v>
      </c>
      <c r="DD247" s="117">
        <v>21.121707628380001</v>
      </c>
      <c r="DE247" s="117">
        <v>0</v>
      </c>
      <c r="DF247" s="117">
        <v>9.4432419999999997</v>
      </c>
      <c r="DG247" s="117">
        <v>5.3261244905505096</v>
      </c>
      <c r="DH247" s="117">
        <v>56.1430741189305</v>
      </c>
      <c r="DI247" s="117">
        <v>28.48</v>
      </c>
      <c r="DJ247" s="117">
        <v>6.2656000000000001</v>
      </c>
      <c r="DK247" s="117">
        <v>24.6514619395669</v>
      </c>
      <c r="DL247" s="117">
        <v>0</v>
      </c>
      <c r="DM247" s="117">
        <v>16.201417599999999</v>
      </c>
      <c r="DN247" s="117">
        <v>7.9234766405420096</v>
      </c>
      <c r="DO247" s="117">
        <v>83.521956180108901</v>
      </c>
      <c r="DP247" s="117">
        <v>21.39</v>
      </c>
      <c r="DQ247" s="117">
        <v>4.7058</v>
      </c>
      <c r="DR247" s="117">
        <v>6.1982173536897696</v>
      </c>
      <c r="DS247" s="117">
        <v>0</v>
      </c>
      <c r="DT247" s="117">
        <v>12.1681293</v>
      </c>
      <c r="DU247" s="117">
        <v>4.6600775907732297</v>
      </c>
      <c r="DV247" s="117">
        <v>49.122224244462998</v>
      </c>
      <c r="DW247" s="117">
        <v>1274.31</v>
      </c>
      <c r="DX247" s="117">
        <v>280.34820000000002</v>
      </c>
      <c r="DY247" s="117">
        <v>152.793305678867</v>
      </c>
      <c r="DZ247" s="117">
        <v>0</v>
      </c>
      <c r="EA247" s="117">
        <v>724.91672970000002</v>
      </c>
      <c r="EB247" s="117">
        <v>254.93651475005899</v>
      </c>
      <c r="EC247" s="117">
        <v>2687.3047501289302</v>
      </c>
      <c r="ED247" s="117">
        <v>717.29</v>
      </c>
      <c r="EE247" s="117">
        <v>157.8038</v>
      </c>
      <c r="EF247" s="117">
        <v>28.809190123908301</v>
      </c>
      <c r="EG247" s="117">
        <v>23.734999999999999</v>
      </c>
      <c r="EH247" s="117">
        <v>408.0447623</v>
      </c>
      <c r="EI247" s="117">
        <v>139.99290928155</v>
      </c>
      <c r="EJ247" s="117">
        <v>1475.67566170546</v>
      </c>
      <c r="EK247" s="117">
        <v>362.98</v>
      </c>
      <c r="EL247" s="117">
        <v>79.855599999999995</v>
      </c>
      <c r="EM247" s="117">
        <v>72.181879446449997</v>
      </c>
      <c r="EN247" s="117">
        <v>0</v>
      </c>
      <c r="EO247" s="117">
        <v>206.48843260000001</v>
      </c>
      <c r="EP247" s="117">
        <v>75.621034641588395</v>
      </c>
      <c r="EQ247" s="117">
        <v>797.12694668803795</v>
      </c>
      <c r="ER247" s="117">
        <v>382.3</v>
      </c>
      <c r="ES247" s="117">
        <v>84.105999999999995</v>
      </c>
      <c r="ET247" s="117">
        <v>8.81514986</v>
      </c>
      <c r="EU247" s="117">
        <v>92.92114986</v>
      </c>
      <c r="EV247" s="117">
        <v>10.054489999999999</v>
      </c>
      <c r="EW247" s="117">
        <v>1.0538110969000001</v>
      </c>
      <c r="EX247" s="117">
        <v>11.1083010969</v>
      </c>
      <c r="EY247" s="117">
        <v>583.79999999999995</v>
      </c>
      <c r="EZ247" s="117">
        <v>61.188077999999997</v>
      </c>
      <c r="FA247" s="117">
        <v>644.99</v>
      </c>
      <c r="FB247" s="117">
        <v>0</v>
      </c>
      <c r="FC247" s="117">
        <v>0</v>
      </c>
      <c r="FD247" s="117">
        <v>0</v>
      </c>
      <c r="FE247" s="171">
        <v>805.87733333333335</v>
      </c>
      <c r="FF247" s="194">
        <f t="shared" si="68"/>
        <v>15247.404460955771</v>
      </c>
      <c r="FG247" s="195">
        <f t="shared" si="70"/>
        <v>0</v>
      </c>
      <c r="FH247" s="196">
        <f t="shared" si="71"/>
        <v>1475.67566170546</v>
      </c>
      <c r="FI247" s="202">
        <f t="shared" si="72"/>
        <v>18296.885353146925</v>
      </c>
      <c r="FJ247" s="203">
        <f t="shared" si="73"/>
        <v>0</v>
      </c>
      <c r="FK247" s="204">
        <f t="shared" si="74"/>
        <v>1770.810794046552</v>
      </c>
      <c r="FL247" s="214">
        <v>0.05</v>
      </c>
      <c r="FM247" s="211">
        <f t="shared" si="75"/>
        <v>914.84426765734634</v>
      </c>
      <c r="FN247" s="212">
        <f t="shared" si="76"/>
        <v>0</v>
      </c>
      <c r="FO247" s="213">
        <f t="shared" si="77"/>
        <v>88.540539702327607</v>
      </c>
      <c r="FP247" s="219">
        <f t="shared" si="78"/>
        <v>19211.729620804272</v>
      </c>
      <c r="FQ247" s="220">
        <f t="shared" si="79"/>
        <v>0</v>
      </c>
      <c r="FR247" s="223">
        <f t="shared" si="80"/>
        <v>1859.3513337488796</v>
      </c>
      <c r="FS247" s="228">
        <f t="shared" si="81"/>
        <v>5.8800017203208368</v>
      </c>
      <c r="FT247" s="229"/>
      <c r="FU247" s="244">
        <f t="shared" si="82"/>
        <v>5.3109228681343588</v>
      </c>
      <c r="FV247" s="245">
        <f t="shared" si="83"/>
        <v>19211.729620804272</v>
      </c>
      <c r="FW247" s="252">
        <v>4.6806999999999999</v>
      </c>
      <c r="FX247" s="257"/>
      <c r="FY247" s="261">
        <f t="shared" si="84"/>
        <v>1.2562227274383826</v>
      </c>
      <c r="FZ247" s="253"/>
      <c r="GA247" s="92"/>
      <c r="GB247" s="68" t="s">
        <v>1312</v>
      </c>
      <c r="GC247" s="85" t="s">
        <v>2362</v>
      </c>
      <c r="GD247" s="85" t="str">
        <f t="shared" si="85"/>
        <v>№2/254 від 20.02.2019</v>
      </c>
      <c r="GE247" s="85" t="s">
        <v>2601</v>
      </c>
      <c r="GF247" s="431">
        <v>4</v>
      </c>
      <c r="GG247" s="431">
        <v>1</v>
      </c>
    </row>
    <row r="248" spans="1:189" ht="15" hidden="1" customHeight="1" x14ac:dyDescent="0.25">
      <c r="A248" s="66" t="s">
        <v>323</v>
      </c>
      <c r="B248" s="155">
        <v>5</v>
      </c>
      <c r="C248" s="141">
        <f t="shared" si="69"/>
        <v>3505.5</v>
      </c>
      <c r="D248" s="168">
        <v>3228.8</v>
      </c>
      <c r="E248" s="168">
        <v>0</v>
      </c>
      <c r="F248" s="234"/>
      <c r="G248" s="235">
        <v>276.7</v>
      </c>
      <c r="H248" s="162">
        <f t="shared" si="66"/>
        <v>4490.0509471782088</v>
      </c>
      <c r="I248" s="117">
        <v>584.15</v>
      </c>
      <c r="J248" s="117">
        <v>128.51300000000001</v>
      </c>
      <c r="K248" s="117">
        <v>31.936911174770799</v>
      </c>
      <c r="L248" s="117">
        <v>332.30541049999999</v>
      </c>
      <c r="M248" s="117">
        <v>112.870446764733</v>
      </c>
      <c r="N248" s="117">
        <v>1189.7757684395001</v>
      </c>
      <c r="O248" s="117">
        <v>119.84</v>
      </c>
      <c r="P248" s="117">
        <v>26.364799999999999</v>
      </c>
      <c r="Q248" s="117">
        <v>4.1200261066649997</v>
      </c>
      <c r="R248" s="117">
        <v>68.173380800000004</v>
      </c>
      <c r="S248" s="117">
        <v>22.900797065887598</v>
      </c>
      <c r="T248" s="117">
        <v>241.399003972553</v>
      </c>
      <c r="U248" s="117">
        <v>0</v>
      </c>
      <c r="V248" s="117">
        <v>0</v>
      </c>
      <c r="W248" s="117">
        <v>0</v>
      </c>
      <c r="X248" s="117">
        <v>0</v>
      </c>
      <c r="Y248" s="117">
        <v>0</v>
      </c>
      <c r="Z248" s="117">
        <v>460.9</v>
      </c>
      <c r="AA248" s="117">
        <v>0</v>
      </c>
      <c r="AB248" s="117">
        <v>0</v>
      </c>
      <c r="AC248" s="117">
        <v>0</v>
      </c>
      <c r="AD248" s="117">
        <v>0</v>
      </c>
      <c r="AE248" s="117">
        <v>0</v>
      </c>
      <c r="AF248" s="117">
        <v>0</v>
      </c>
      <c r="AG248" s="117">
        <v>0</v>
      </c>
      <c r="AH248" s="117">
        <v>0</v>
      </c>
      <c r="AI248" s="117">
        <v>0</v>
      </c>
      <c r="AJ248" s="117">
        <v>0</v>
      </c>
      <c r="AK248" s="117">
        <v>0</v>
      </c>
      <c r="AL248" s="117">
        <v>0</v>
      </c>
      <c r="AM248" s="117">
        <v>260.70999999999998</v>
      </c>
      <c r="AN248" s="117">
        <v>57.356200000000001</v>
      </c>
      <c r="AO248" s="117">
        <v>51.091221512494201</v>
      </c>
      <c r="AP248" s="117">
        <v>148.3100977</v>
      </c>
      <c r="AQ248" s="117">
        <v>54.235770688661503</v>
      </c>
      <c r="AR248" s="117">
        <v>571.70328990115604</v>
      </c>
      <c r="AS248" s="117">
        <v>0</v>
      </c>
      <c r="AT248" s="117">
        <v>0</v>
      </c>
      <c r="AU248" s="117">
        <v>0</v>
      </c>
      <c r="AV248" s="117">
        <v>0</v>
      </c>
      <c r="AW248" s="117">
        <v>0</v>
      </c>
      <c r="AX248" s="117">
        <v>130.83000000000001</v>
      </c>
      <c r="AY248" s="117">
        <v>890.89</v>
      </c>
      <c r="AZ248" s="117">
        <v>195.9958</v>
      </c>
      <c r="BA248" s="117">
        <v>81.661307119349502</v>
      </c>
      <c r="BB248" s="117">
        <v>506.8005943</v>
      </c>
      <c r="BC248" s="117">
        <v>175.59319258576201</v>
      </c>
      <c r="BD248" s="117">
        <f t="shared" si="67"/>
        <v>1895.4428848650002</v>
      </c>
      <c r="BE248" s="117">
        <v>0</v>
      </c>
      <c r="BF248" s="117">
        <v>0</v>
      </c>
      <c r="BG248" s="117">
        <v>0</v>
      </c>
      <c r="BH248" s="117">
        <v>0</v>
      </c>
      <c r="BI248" s="117">
        <v>0</v>
      </c>
      <c r="BJ248" s="117">
        <v>0</v>
      </c>
      <c r="BK248" s="117">
        <v>0</v>
      </c>
      <c r="BL248" s="117">
        <v>287.43</v>
      </c>
      <c r="BM248" s="117">
        <v>63.2346</v>
      </c>
      <c r="BN248" s="117">
        <v>8.2805454266666594</v>
      </c>
      <c r="BO248" s="117">
        <v>163.51030410000001</v>
      </c>
      <c r="BP248" s="117">
        <v>54.758555664889997</v>
      </c>
      <c r="BQ248" s="117">
        <v>577.21400519155702</v>
      </c>
      <c r="BR248" s="117">
        <v>689.44222380953249</v>
      </c>
      <c r="BS248" s="117">
        <v>151.677289238095</v>
      </c>
      <c r="BT248" s="117">
        <v>535.82835202464298</v>
      </c>
      <c r="BU248" s="117">
        <v>528.88</v>
      </c>
      <c r="BV248" s="117">
        <v>392.20299785852399</v>
      </c>
      <c r="BW248" s="117">
        <v>240.85661474377599</v>
      </c>
      <c r="BX248" s="117">
        <v>2538.8874776745702</v>
      </c>
      <c r="BY248" s="117">
        <v>652.90029395982003</v>
      </c>
      <c r="BZ248" s="117">
        <v>55.23</v>
      </c>
      <c r="CA248" s="117">
        <v>12.150600000000001</v>
      </c>
      <c r="CB248" s="117">
        <v>35.066523400420003</v>
      </c>
      <c r="CC248" s="117">
        <v>0</v>
      </c>
      <c r="CD248" s="117">
        <v>31.418690099999999</v>
      </c>
      <c r="CE248" s="117">
        <v>14.030475912979</v>
      </c>
      <c r="CF248" s="117">
        <v>147.89628941339899</v>
      </c>
      <c r="CG248" s="117">
        <v>65.59</v>
      </c>
      <c r="CH248" s="117">
        <v>14.4298</v>
      </c>
      <c r="CI248" s="117">
        <v>91.994207189437503</v>
      </c>
      <c r="CJ248" s="117">
        <v>0</v>
      </c>
      <c r="CK248" s="117">
        <v>37.312183300000001</v>
      </c>
      <c r="CL248" s="117">
        <v>21.939478025198</v>
      </c>
      <c r="CM248" s="117">
        <v>231.26566851463599</v>
      </c>
      <c r="CN248" s="117">
        <v>79.63</v>
      </c>
      <c r="CO248" s="117">
        <v>17.518599999999999</v>
      </c>
      <c r="CP248" s="117">
        <v>33.933896563351702</v>
      </c>
      <c r="CQ248" s="117">
        <v>0</v>
      </c>
      <c r="CR248" s="117">
        <v>45.299118100000001</v>
      </c>
      <c r="CS248" s="117">
        <v>18.4865570328659</v>
      </c>
      <c r="CT248" s="117">
        <v>194.86817169621801</v>
      </c>
      <c r="CU248" s="117">
        <v>0</v>
      </c>
      <c r="CV248" s="117">
        <v>0</v>
      </c>
      <c r="CW248" s="117">
        <v>0</v>
      </c>
      <c r="CX248" s="117">
        <v>0</v>
      </c>
      <c r="CY248" s="117">
        <v>0</v>
      </c>
      <c r="CZ248" s="117">
        <v>0</v>
      </c>
      <c r="DA248" s="117">
        <v>0</v>
      </c>
      <c r="DB248" s="117">
        <v>0</v>
      </c>
      <c r="DC248" s="117">
        <v>0</v>
      </c>
      <c r="DD248" s="117">
        <v>0</v>
      </c>
      <c r="DE248" s="117">
        <v>0</v>
      </c>
      <c r="DF248" s="117">
        <v>0</v>
      </c>
      <c r="DG248" s="117">
        <v>0</v>
      </c>
      <c r="DH248" s="117">
        <v>0</v>
      </c>
      <c r="DI248" s="117">
        <v>26.91</v>
      </c>
      <c r="DJ248" s="117">
        <v>5.9202000000000004</v>
      </c>
      <c r="DK248" s="117">
        <v>23.249497488699699</v>
      </c>
      <c r="DL248" s="117">
        <v>0</v>
      </c>
      <c r="DM248" s="117">
        <v>15.3082917</v>
      </c>
      <c r="DN248" s="117">
        <v>7.4821751468676201</v>
      </c>
      <c r="DO248" s="117">
        <v>78.870164335567296</v>
      </c>
      <c r="DP248" s="117">
        <v>0</v>
      </c>
      <c r="DQ248" s="117">
        <v>0</v>
      </c>
      <c r="DR248" s="117">
        <v>0</v>
      </c>
      <c r="DS248" s="117">
        <v>0</v>
      </c>
      <c r="DT248" s="117">
        <v>0</v>
      </c>
      <c r="DU248" s="117">
        <v>0</v>
      </c>
      <c r="DV248" s="117">
        <v>0</v>
      </c>
      <c r="DW248" s="117">
        <v>747.68</v>
      </c>
      <c r="DX248" s="117">
        <v>164.4896</v>
      </c>
      <c r="DY248" s="117">
        <v>70.718172881441703</v>
      </c>
      <c r="DZ248" s="117">
        <v>0</v>
      </c>
      <c r="EA248" s="117">
        <v>425.33272160000001</v>
      </c>
      <c r="EB248" s="117">
        <v>147.59559002660001</v>
      </c>
      <c r="EC248" s="117">
        <v>1555.8160845080399</v>
      </c>
      <c r="ED248" s="117">
        <v>516.52</v>
      </c>
      <c r="EE248" s="117">
        <v>113.6344</v>
      </c>
      <c r="EF248" s="117">
        <v>19.227922972675</v>
      </c>
      <c r="EG248" s="117">
        <v>0</v>
      </c>
      <c r="EH248" s="117">
        <v>293.8327324</v>
      </c>
      <c r="EI248" s="117">
        <v>98.858369953610094</v>
      </c>
      <c r="EJ248" s="117">
        <v>1042.0734253262899</v>
      </c>
      <c r="EK248" s="117">
        <v>371.66</v>
      </c>
      <c r="EL248" s="117">
        <v>81.765199999999993</v>
      </c>
      <c r="EM248" s="117">
        <v>60.613689342950003</v>
      </c>
      <c r="EN248" s="117">
        <v>0</v>
      </c>
      <c r="EO248" s="117">
        <v>211.42622420000001</v>
      </c>
      <c r="EP248" s="117">
        <v>76.035998550436602</v>
      </c>
      <c r="EQ248" s="117">
        <v>801.50111209338695</v>
      </c>
      <c r="ER248" s="117">
        <v>440.8</v>
      </c>
      <c r="ES248" s="117">
        <v>96.975999999999999</v>
      </c>
      <c r="ET248" s="117">
        <v>10.16405456</v>
      </c>
      <c r="EU248" s="117">
        <v>107.14005456</v>
      </c>
      <c r="EV248" s="117">
        <v>11.59304</v>
      </c>
      <c r="EW248" s="117">
        <v>1.2150665223999999</v>
      </c>
      <c r="EX248" s="117">
        <v>12.808106522399999</v>
      </c>
      <c r="EY248" s="117">
        <v>355.6</v>
      </c>
      <c r="EZ248" s="117">
        <v>37.270435999999997</v>
      </c>
      <c r="FA248" s="117">
        <v>392.87</v>
      </c>
      <c r="FB248" s="117">
        <v>0</v>
      </c>
      <c r="FC248" s="117">
        <v>0</v>
      </c>
      <c r="FD248" s="117">
        <v>0</v>
      </c>
      <c r="FE248" s="171">
        <v>433.84843333333333</v>
      </c>
      <c r="FF248" s="194">
        <f t="shared" si="68"/>
        <v>12605.109940347607</v>
      </c>
      <c r="FG248" s="195">
        <f t="shared" si="70"/>
        <v>0</v>
      </c>
      <c r="FH248" s="196">
        <f t="shared" si="71"/>
        <v>1042.0734253262899</v>
      </c>
      <c r="FI248" s="202">
        <f t="shared" si="72"/>
        <v>15126.131928417128</v>
      </c>
      <c r="FJ248" s="203">
        <f t="shared" si="73"/>
        <v>0</v>
      </c>
      <c r="FK248" s="204">
        <f t="shared" si="74"/>
        <v>1250.4881103915479</v>
      </c>
      <c r="FL248" s="214">
        <v>0.05</v>
      </c>
      <c r="FM248" s="211">
        <f t="shared" si="75"/>
        <v>756.30659642085641</v>
      </c>
      <c r="FN248" s="212">
        <f t="shared" si="76"/>
        <v>0</v>
      </c>
      <c r="FO248" s="213">
        <f t="shared" si="77"/>
        <v>62.5244055195774</v>
      </c>
      <c r="FP248" s="219">
        <f t="shared" si="78"/>
        <v>15882.438524837984</v>
      </c>
      <c r="FQ248" s="220">
        <f t="shared" si="79"/>
        <v>0</v>
      </c>
      <c r="FR248" s="223">
        <f t="shared" si="80"/>
        <v>1313.0125159111253</v>
      </c>
      <c r="FS248" s="228">
        <f t="shared" si="81"/>
        <v>4.5628185363384697</v>
      </c>
      <c r="FT248" s="229"/>
      <c r="FU248" s="244">
        <f t="shared" si="82"/>
        <v>4.1561620336405243</v>
      </c>
      <c r="FV248" s="245">
        <f t="shared" si="83"/>
        <v>15882.438524837986</v>
      </c>
      <c r="FW248" s="252">
        <v>3.4719000000000002</v>
      </c>
      <c r="FX248" s="257"/>
      <c r="FY248" s="261">
        <f t="shared" si="84"/>
        <v>1.3142136974966068</v>
      </c>
      <c r="FZ248" s="253"/>
      <c r="GA248" s="92"/>
      <c r="GB248" s="68" t="s">
        <v>1315</v>
      </c>
      <c r="GC248" s="85" t="s">
        <v>2362</v>
      </c>
      <c r="GD248" s="85" t="str">
        <f t="shared" si="85"/>
        <v>№2/257 від 20.02.2019</v>
      </c>
      <c r="GE248" s="85" t="s">
        <v>2602</v>
      </c>
      <c r="GF248" s="431">
        <v>4</v>
      </c>
      <c r="GG248" s="431">
        <v>2</v>
      </c>
    </row>
    <row r="249" spans="1:189" ht="15" hidden="1" customHeight="1" x14ac:dyDescent="0.25">
      <c r="A249" s="66" t="s">
        <v>324</v>
      </c>
      <c r="B249" s="155">
        <v>5</v>
      </c>
      <c r="C249" s="141">
        <f t="shared" si="69"/>
        <v>3564.3</v>
      </c>
      <c r="D249" s="168">
        <v>3564.3</v>
      </c>
      <c r="E249" s="168">
        <v>0</v>
      </c>
      <c r="F249" s="234"/>
      <c r="G249" s="235">
        <v>0</v>
      </c>
      <c r="H249" s="162">
        <f t="shared" si="66"/>
        <v>4470.118581859213</v>
      </c>
      <c r="I249" s="117">
        <v>587.33000000000004</v>
      </c>
      <c r="J249" s="117">
        <v>129.21260000000001</v>
      </c>
      <c r="K249" s="117">
        <v>32.290495440788298</v>
      </c>
      <c r="L249" s="117">
        <v>334.11441710000003</v>
      </c>
      <c r="M249" s="117">
        <v>113.5037287894</v>
      </c>
      <c r="N249" s="117">
        <v>1196.45124133019</v>
      </c>
      <c r="O249" s="117">
        <v>108.16</v>
      </c>
      <c r="P249" s="117">
        <v>23.795200000000001</v>
      </c>
      <c r="Q249" s="117">
        <v>3.718369204095</v>
      </c>
      <c r="R249" s="117">
        <v>61.528979200000002</v>
      </c>
      <c r="S249" s="117">
        <v>20.668799098233201</v>
      </c>
      <c r="T249" s="117">
        <v>217.87134750232801</v>
      </c>
      <c r="U249" s="117">
        <v>0</v>
      </c>
      <c r="V249" s="117">
        <v>0</v>
      </c>
      <c r="W249" s="117">
        <v>0</v>
      </c>
      <c r="X249" s="117">
        <v>0</v>
      </c>
      <c r="Y249" s="117">
        <v>0</v>
      </c>
      <c r="Z249" s="117">
        <v>450.83</v>
      </c>
      <c r="AA249" s="117">
        <v>0</v>
      </c>
      <c r="AB249" s="117">
        <v>0</v>
      </c>
      <c r="AC249" s="117">
        <v>0</v>
      </c>
      <c r="AD249" s="117">
        <v>0</v>
      </c>
      <c r="AE249" s="117">
        <v>0</v>
      </c>
      <c r="AF249" s="117">
        <v>0</v>
      </c>
      <c r="AG249" s="117">
        <v>0</v>
      </c>
      <c r="AH249" s="117">
        <v>0</v>
      </c>
      <c r="AI249" s="117">
        <v>0</v>
      </c>
      <c r="AJ249" s="117">
        <v>0</v>
      </c>
      <c r="AK249" s="117">
        <v>0</v>
      </c>
      <c r="AL249" s="117">
        <v>0</v>
      </c>
      <c r="AM249" s="117">
        <v>264.61</v>
      </c>
      <c r="AN249" s="117">
        <v>58.214199999999998</v>
      </c>
      <c r="AO249" s="117">
        <v>51.162300941725697</v>
      </c>
      <c r="AP249" s="117">
        <v>150.5286907</v>
      </c>
      <c r="AQ249" s="117">
        <v>54.974437235969297</v>
      </c>
      <c r="AR249" s="117">
        <v>579.48962887769505</v>
      </c>
      <c r="AS249" s="117">
        <v>0</v>
      </c>
      <c r="AT249" s="117">
        <v>0</v>
      </c>
      <c r="AU249" s="117">
        <v>0</v>
      </c>
      <c r="AV249" s="117">
        <v>0</v>
      </c>
      <c r="AW249" s="117">
        <v>0</v>
      </c>
      <c r="AX249" s="117">
        <v>98.24</v>
      </c>
      <c r="AY249" s="117">
        <v>905.84</v>
      </c>
      <c r="AZ249" s="117">
        <v>199.28479999999999</v>
      </c>
      <c r="BA249" s="117">
        <v>88.943653022334203</v>
      </c>
      <c r="BB249" s="117">
        <v>515.30520079999997</v>
      </c>
      <c r="BC249" s="117">
        <v>179.15945265711801</v>
      </c>
      <c r="BD249" s="117">
        <f t="shared" si="67"/>
        <v>1927.2363641490003</v>
      </c>
      <c r="BE249" s="117">
        <v>0</v>
      </c>
      <c r="BF249" s="117">
        <v>0</v>
      </c>
      <c r="BG249" s="117">
        <v>0</v>
      </c>
      <c r="BH249" s="117">
        <v>0</v>
      </c>
      <c r="BI249" s="117">
        <v>0</v>
      </c>
      <c r="BJ249" s="117">
        <v>0</v>
      </c>
      <c r="BK249" s="117">
        <v>0</v>
      </c>
      <c r="BL249" s="117">
        <v>293.67</v>
      </c>
      <c r="BM249" s="117">
        <v>64.607399999999998</v>
      </c>
      <c r="BN249" s="117">
        <v>8.8334970341666601</v>
      </c>
      <c r="BO249" s="117">
        <v>167.06005289999999</v>
      </c>
      <c r="BP249" s="117">
        <v>55.986457262599998</v>
      </c>
      <c r="BQ249" s="117">
        <v>590.15740719676705</v>
      </c>
      <c r="BR249" s="117">
        <v>1063.4665357142892</v>
      </c>
      <c r="BS249" s="117">
        <v>233.96263785714299</v>
      </c>
      <c r="BT249" s="117">
        <v>1178.9734794232099</v>
      </c>
      <c r="BU249" s="117">
        <v>537.52</v>
      </c>
      <c r="BV249" s="117">
        <v>604.97420817178499</v>
      </c>
      <c r="BW249" s="117">
        <v>379.29658001885298</v>
      </c>
      <c r="BX249" s="117">
        <v>3998.1934411852799</v>
      </c>
      <c r="BY249" s="117">
        <v>637.59251089989698</v>
      </c>
      <c r="BZ249" s="117">
        <v>55.74</v>
      </c>
      <c r="CA249" s="117">
        <v>12.2628</v>
      </c>
      <c r="CB249" s="117">
        <v>35.344877445625798</v>
      </c>
      <c r="CC249" s="117">
        <v>0</v>
      </c>
      <c r="CD249" s="117">
        <v>31.708813800000001</v>
      </c>
      <c r="CE249" s="117">
        <v>14.1552708474541</v>
      </c>
      <c r="CF249" s="117">
        <v>149.21176209308001</v>
      </c>
      <c r="CG249" s="117">
        <v>59.2</v>
      </c>
      <c r="CH249" s="117">
        <v>13.023999999999999</v>
      </c>
      <c r="CI249" s="117">
        <v>83.025555764932506</v>
      </c>
      <c r="CJ249" s="117">
        <v>0</v>
      </c>
      <c r="CK249" s="117">
        <v>33.677104</v>
      </c>
      <c r="CL249" s="117">
        <v>19.801403209962601</v>
      </c>
      <c r="CM249" s="117">
        <v>208.72806297489501</v>
      </c>
      <c r="CN249" s="117">
        <v>71.959999999999994</v>
      </c>
      <c r="CO249" s="117">
        <v>15.831200000000001</v>
      </c>
      <c r="CP249" s="117">
        <v>51.934232506326701</v>
      </c>
      <c r="CQ249" s="117">
        <v>0</v>
      </c>
      <c r="CR249" s="117">
        <v>40.935885200000001</v>
      </c>
      <c r="CS249" s="117">
        <v>18.935112708800101</v>
      </c>
      <c r="CT249" s="117">
        <v>199.596430415127</v>
      </c>
      <c r="CU249" s="117">
        <v>0</v>
      </c>
      <c r="CV249" s="117">
        <v>0</v>
      </c>
      <c r="CW249" s="117">
        <v>0</v>
      </c>
      <c r="CX249" s="117">
        <v>0</v>
      </c>
      <c r="CY249" s="117">
        <v>0</v>
      </c>
      <c r="CZ249" s="117">
        <v>0</v>
      </c>
      <c r="DA249" s="117">
        <v>0</v>
      </c>
      <c r="DB249" s="117">
        <v>0</v>
      </c>
      <c r="DC249" s="117">
        <v>0</v>
      </c>
      <c r="DD249" s="117">
        <v>0</v>
      </c>
      <c r="DE249" s="117">
        <v>0</v>
      </c>
      <c r="DF249" s="117">
        <v>0</v>
      </c>
      <c r="DG249" s="117">
        <v>0</v>
      </c>
      <c r="DH249" s="117">
        <v>0</v>
      </c>
      <c r="DI249" s="117">
        <v>27.31</v>
      </c>
      <c r="DJ249" s="117">
        <v>6.0082000000000004</v>
      </c>
      <c r="DK249" s="117">
        <v>23.607519678350499</v>
      </c>
      <c r="DL249" s="117">
        <v>0</v>
      </c>
      <c r="DM249" s="117">
        <v>15.5358397</v>
      </c>
      <c r="DN249" s="117">
        <v>7.59469603844492</v>
      </c>
      <c r="DO249" s="117">
        <v>80.056255416795395</v>
      </c>
      <c r="DP249" s="117">
        <v>0</v>
      </c>
      <c r="DQ249" s="117">
        <v>0</v>
      </c>
      <c r="DR249" s="117">
        <v>0</v>
      </c>
      <c r="DS249" s="117">
        <v>0</v>
      </c>
      <c r="DT249" s="117">
        <v>0</v>
      </c>
      <c r="DU249" s="117">
        <v>0</v>
      </c>
      <c r="DV249" s="117">
        <v>0</v>
      </c>
      <c r="DW249" s="117">
        <v>633.95000000000005</v>
      </c>
      <c r="DX249" s="117">
        <v>139.46899999999999</v>
      </c>
      <c r="DY249" s="117">
        <v>62.866567681441701</v>
      </c>
      <c r="DZ249" s="117">
        <v>0</v>
      </c>
      <c r="EA249" s="117">
        <v>360.63513649999999</v>
      </c>
      <c r="EB249" s="117">
        <v>125.44925900525701</v>
      </c>
      <c r="EC249" s="117">
        <v>1322.3699631867</v>
      </c>
      <c r="ED249" s="117">
        <v>534.58000000000004</v>
      </c>
      <c r="EE249" s="117">
        <v>117.60760000000001</v>
      </c>
      <c r="EF249" s="117">
        <v>20.809311675808299</v>
      </c>
      <c r="EG249" s="117">
        <v>22.65</v>
      </c>
      <c r="EH249" s="117">
        <v>304.1065246</v>
      </c>
      <c r="EI249" s="117">
        <v>104.78415765606699</v>
      </c>
      <c r="EJ249" s="117">
        <v>1104.5375939318701</v>
      </c>
      <c r="EK249" s="117">
        <v>313.14999999999998</v>
      </c>
      <c r="EL249" s="117">
        <v>68.893000000000001</v>
      </c>
      <c r="EM249" s="117">
        <v>54.642788467549998</v>
      </c>
      <c r="EN249" s="117">
        <v>0</v>
      </c>
      <c r="EO249" s="117">
        <v>178.14164049999999</v>
      </c>
      <c r="EP249" s="117">
        <v>64.440062830088905</v>
      </c>
      <c r="EQ249" s="117">
        <v>679.26749179763897</v>
      </c>
      <c r="ER249" s="117">
        <v>713.5</v>
      </c>
      <c r="ES249" s="117">
        <v>156.97</v>
      </c>
      <c r="ET249" s="117">
        <v>16.4520257</v>
      </c>
      <c r="EU249" s="117">
        <v>173.42202570000001</v>
      </c>
      <c r="EV249" s="117">
        <v>18.765049999999999</v>
      </c>
      <c r="EW249" s="117">
        <v>1.9667648904999999</v>
      </c>
      <c r="EX249" s="117">
        <v>20.731814890500001</v>
      </c>
      <c r="EY249" s="117">
        <v>124.6</v>
      </c>
      <c r="EZ249" s="117">
        <v>13.059326</v>
      </c>
      <c r="FA249" s="117">
        <v>137.66</v>
      </c>
      <c r="FB249" s="117">
        <v>0</v>
      </c>
      <c r="FC249" s="117">
        <v>0</v>
      </c>
      <c r="FD249" s="117">
        <v>0</v>
      </c>
      <c r="FE249" s="171">
        <v>346.08227499999998</v>
      </c>
      <c r="FF249" s="194">
        <f t="shared" si="68"/>
        <v>13480.133105647867</v>
      </c>
      <c r="FG249" s="195">
        <f t="shared" si="70"/>
        <v>0</v>
      </c>
      <c r="FH249" s="196">
        <f t="shared" si="71"/>
        <v>1104.5375939318701</v>
      </c>
      <c r="FI249" s="202">
        <f t="shared" si="72"/>
        <v>16176.15972677744</v>
      </c>
      <c r="FJ249" s="203">
        <f t="shared" si="73"/>
        <v>0</v>
      </c>
      <c r="FK249" s="204">
        <f t="shared" si="74"/>
        <v>1325.445112718244</v>
      </c>
      <c r="FL249" s="214">
        <v>0.05</v>
      </c>
      <c r="FM249" s="211">
        <f t="shared" si="75"/>
        <v>808.80798633887207</v>
      </c>
      <c r="FN249" s="212">
        <f t="shared" si="76"/>
        <v>0</v>
      </c>
      <c r="FO249" s="213">
        <f t="shared" si="77"/>
        <v>66.272255635912202</v>
      </c>
      <c r="FP249" s="219">
        <f t="shared" si="78"/>
        <v>16984.967713116312</v>
      </c>
      <c r="FQ249" s="220">
        <f t="shared" si="79"/>
        <v>0</v>
      </c>
      <c r="FR249" s="223">
        <f t="shared" si="80"/>
        <v>1391.7173683541562</v>
      </c>
      <c r="FS249" s="228">
        <f t="shared" si="81"/>
        <v>4.765302503469492</v>
      </c>
      <c r="FT249" s="229"/>
      <c r="FU249" s="244">
        <f t="shared" si="82"/>
        <v>4.3748422817277319</v>
      </c>
      <c r="FV249" s="245">
        <f t="shared" si="83"/>
        <v>16984.967713116312</v>
      </c>
      <c r="FW249" s="252">
        <v>3.9821</v>
      </c>
      <c r="FX249" s="257"/>
      <c r="FY249" s="261">
        <f t="shared" si="84"/>
        <v>1.1966807723235209</v>
      </c>
      <c r="FZ249" s="253"/>
      <c r="GA249" s="92"/>
      <c r="GB249" s="68" t="s">
        <v>1316</v>
      </c>
      <c r="GC249" s="85" t="s">
        <v>2362</v>
      </c>
      <c r="GD249" s="85" t="str">
        <f t="shared" si="85"/>
        <v>№2/258 від 20.02.2019</v>
      </c>
      <c r="GE249" s="85" t="s">
        <v>2603</v>
      </c>
      <c r="GF249" s="431">
        <v>4</v>
      </c>
      <c r="GG249" s="431">
        <v>2</v>
      </c>
    </row>
    <row r="250" spans="1:189" ht="15" hidden="1" customHeight="1" x14ac:dyDescent="0.25">
      <c r="A250" s="66" t="s">
        <v>325</v>
      </c>
      <c r="B250" s="155">
        <v>5</v>
      </c>
      <c r="C250" s="141">
        <f t="shared" si="69"/>
        <v>3571.4</v>
      </c>
      <c r="D250" s="168">
        <v>3571.4</v>
      </c>
      <c r="E250" s="168">
        <v>0</v>
      </c>
      <c r="F250" s="234"/>
      <c r="G250" s="235">
        <v>0</v>
      </c>
      <c r="H250" s="162">
        <f t="shared" si="66"/>
        <v>4491.7190888913028</v>
      </c>
      <c r="I250" s="117">
        <v>572.41999999999996</v>
      </c>
      <c r="J250" s="117">
        <v>125.9324</v>
      </c>
      <c r="K250" s="117">
        <v>31.502167961647501</v>
      </c>
      <c r="L250" s="117">
        <v>325.63256539999998</v>
      </c>
      <c r="M250" s="117">
        <v>110.62560644763499</v>
      </c>
      <c r="N250" s="117">
        <v>1166.1127398092799</v>
      </c>
      <c r="O250" s="117">
        <v>108.16</v>
      </c>
      <c r="P250" s="117">
        <v>23.795200000000001</v>
      </c>
      <c r="Q250" s="117">
        <v>3.718369204095</v>
      </c>
      <c r="R250" s="117">
        <v>61.528979200000002</v>
      </c>
      <c r="S250" s="117">
        <v>20.668799098233201</v>
      </c>
      <c r="T250" s="117">
        <v>217.87134750232801</v>
      </c>
      <c r="U250" s="117">
        <v>0</v>
      </c>
      <c r="V250" s="117">
        <v>0</v>
      </c>
      <c r="W250" s="117">
        <v>0</v>
      </c>
      <c r="X250" s="117">
        <v>0</v>
      </c>
      <c r="Y250" s="117">
        <v>0</v>
      </c>
      <c r="Z250" s="117">
        <v>494.07</v>
      </c>
      <c r="AA250" s="117">
        <v>0</v>
      </c>
      <c r="AB250" s="117">
        <v>0</v>
      </c>
      <c r="AC250" s="117">
        <v>0</v>
      </c>
      <c r="AD250" s="117">
        <v>0</v>
      </c>
      <c r="AE250" s="117">
        <v>0</v>
      </c>
      <c r="AF250" s="117">
        <v>0</v>
      </c>
      <c r="AG250" s="117">
        <v>0</v>
      </c>
      <c r="AH250" s="117">
        <v>0</v>
      </c>
      <c r="AI250" s="117">
        <v>0</v>
      </c>
      <c r="AJ250" s="117">
        <v>0</v>
      </c>
      <c r="AK250" s="117">
        <v>0</v>
      </c>
      <c r="AL250" s="117">
        <v>0</v>
      </c>
      <c r="AM250" s="117">
        <v>264.61</v>
      </c>
      <c r="AN250" s="117">
        <v>58.214199999999998</v>
      </c>
      <c r="AO250" s="117">
        <v>51.162300941725697</v>
      </c>
      <c r="AP250" s="117">
        <v>150.5286907</v>
      </c>
      <c r="AQ250" s="117">
        <v>54.974437235969297</v>
      </c>
      <c r="AR250" s="117">
        <v>579.48962887769505</v>
      </c>
      <c r="AS250" s="117">
        <v>0</v>
      </c>
      <c r="AT250" s="117">
        <v>0</v>
      </c>
      <c r="AU250" s="117">
        <v>0</v>
      </c>
      <c r="AV250" s="117">
        <v>0</v>
      </c>
      <c r="AW250" s="117">
        <v>0</v>
      </c>
      <c r="AX250" s="117">
        <v>103.1</v>
      </c>
      <c r="AY250" s="117">
        <v>907.64</v>
      </c>
      <c r="AZ250" s="117">
        <v>199.6808</v>
      </c>
      <c r="BA250" s="117">
        <v>89.1208266430897</v>
      </c>
      <c r="BB250" s="117">
        <v>516.32916680000005</v>
      </c>
      <c r="BC250" s="117">
        <v>179.51550686076999</v>
      </c>
      <c r="BD250" s="117">
        <f t="shared" si="67"/>
        <v>1931.0753727020001</v>
      </c>
      <c r="BE250" s="117">
        <v>0</v>
      </c>
      <c r="BF250" s="117">
        <v>0</v>
      </c>
      <c r="BG250" s="117">
        <v>0</v>
      </c>
      <c r="BH250" s="117">
        <v>0</v>
      </c>
      <c r="BI250" s="117">
        <v>0</v>
      </c>
      <c r="BJ250" s="117">
        <v>0</v>
      </c>
      <c r="BK250" s="117">
        <v>0</v>
      </c>
      <c r="BL250" s="117">
        <v>295.05</v>
      </c>
      <c r="BM250" s="117">
        <v>64.911000000000001</v>
      </c>
      <c r="BN250" s="117">
        <v>8.8654362033333296</v>
      </c>
      <c r="BO250" s="117">
        <v>167.84509349999999</v>
      </c>
      <c r="BP250" s="117">
        <v>56.248543028206299</v>
      </c>
      <c r="BQ250" s="117">
        <v>592.92007273153899</v>
      </c>
      <c r="BR250" s="117">
        <v>1050.8189190476155</v>
      </c>
      <c r="BS250" s="117">
        <v>231.18016219047601</v>
      </c>
      <c r="BT250" s="117">
        <v>1168.6146460898799</v>
      </c>
      <c r="BU250" s="117">
        <v>538.72</v>
      </c>
      <c r="BV250" s="117">
        <v>597.77935847861897</v>
      </c>
      <c r="BW250" s="117">
        <v>375.96532252338898</v>
      </c>
      <c r="BX250" s="117">
        <v>3963.07840832998</v>
      </c>
      <c r="BY250" s="117">
        <v>648.93530104896195</v>
      </c>
      <c r="BZ250" s="117">
        <v>53.3</v>
      </c>
      <c r="CA250" s="117">
        <v>11.726000000000001</v>
      </c>
      <c r="CB250" s="117">
        <v>33.749471651979697</v>
      </c>
      <c r="CC250" s="117">
        <v>0</v>
      </c>
      <c r="CD250" s="117">
        <v>30.320771000000001</v>
      </c>
      <c r="CE250" s="117">
        <v>13.530577192354</v>
      </c>
      <c r="CF250" s="117">
        <v>142.62681984433399</v>
      </c>
      <c r="CG250" s="117">
        <v>59.2</v>
      </c>
      <c r="CH250" s="117">
        <v>13.023999999999999</v>
      </c>
      <c r="CI250" s="117">
        <v>83.025555764932506</v>
      </c>
      <c r="CJ250" s="117">
        <v>0</v>
      </c>
      <c r="CK250" s="117">
        <v>33.677104</v>
      </c>
      <c r="CL250" s="117">
        <v>19.801403209962601</v>
      </c>
      <c r="CM250" s="117">
        <v>208.72806297489501</v>
      </c>
      <c r="CN250" s="117">
        <v>79.040000000000006</v>
      </c>
      <c r="CO250" s="117">
        <v>17.3888</v>
      </c>
      <c r="CP250" s="117">
        <v>55.496015281405803</v>
      </c>
      <c r="CQ250" s="117">
        <v>0</v>
      </c>
      <c r="CR250" s="117">
        <v>44.963484800000003</v>
      </c>
      <c r="CS250" s="117">
        <v>20.6358627315322</v>
      </c>
      <c r="CT250" s="117">
        <v>217.52416281293799</v>
      </c>
      <c r="CU250" s="117">
        <v>0</v>
      </c>
      <c r="CV250" s="117">
        <v>0</v>
      </c>
      <c r="CW250" s="117">
        <v>0</v>
      </c>
      <c r="CX250" s="117">
        <v>0</v>
      </c>
      <c r="CY250" s="117">
        <v>0</v>
      </c>
      <c r="CZ250" s="117">
        <v>0</v>
      </c>
      <c r="DA250" s="117">
        <v>0</v>
      </c>
      <c r="DB250" s="117">
        <v>0</v>
      </c>
      <c r="DC250" s="117">
        <v>0</v>
      </c>
      <c r="DD250" s="117">
        <v>0</v>
      </c>
      <c r="DE250" s="117">
        <v>0</v>
      </c>
      <c r="DF250" s="117">
        <v>0</v>
      </c>
      <c r="DG250" s="117">
        <v>0</v>
      </c>
      <c r="DH250" s="117">
        <v>0</v>
      </c>
      <c r="DI250" s="117">
        <v>27.31</v>
      </c>
      <c r="DJ250" s="117">
        <v>6.0082000000000004</v>
      </c>
      <c r="DK250" s="117">
        <v>23.607519678350499</v>
      </c>
      <c r="DL250" s="117">
        <v>0</v>
      </c>
      <c r="DM250" s="117">
        <v>15.5358397</v>
      </c>
      <c r="DN250" s="117">
        <v>7.59469603844492</v>
      </c>
      <c r="DO250" s="117">
        <v>80.056255416795395</v>
      </c>
      <c r="DP250" s="117">
        <v>0</v>
      </c>
      <c r="DQ250" s="117">
        <v>0</v>
      </c>
      <c r="DR250" s="117">
        <v>0</v>
      </c>
      <c r="DS250" s="117">
        <v>0</v>
      </c>
      <c r="DT250" s="117">
        <v>0</v>
      </c>
      <c r="DU250" s="117">
        <v>0</v>
      </c>
      <c r="DV250" s="117">
        <v>0</v>
      </c>
      <c r="DW250" s="117">
        <v>515.51</v>
      </c>
      <c r="DX250" s="117">
        <v>113.4122</v>
      </c>
      <c r="DY250" s="117">
        <v>45.459904613524998</v>
      </c>
      <c r="DZ250" s="117">
        <v>0</v>
      </c>
      <c r="EA250" s="117">
        <v>293.25817369999999</v>
      </c>
      <c r="EB250" s="117">
        <v>101.418377570041</v>
      </c>
      <c r="EC250" s="117">
        <v>1069.0586558835701</v>
      </c>
      <c r="ED250" s="117">
        <v>633.61</v>
      </c>
      <c r="EE250" s="117">
        <v>139.39420000000001</v>
      </c>
      <c r="EF250" s="117">
        <v>23.461682607524999</v>
      </c>
      <c r="EG250" s="117">
        <v>22.625</v>
      </c>
      <c r="EH250" s="117">
        <v>360.44172070000002</v>
      </c>
      <c r="EI250" s="117">
        <v>123.626812152662</v>
      </c>
      <c r="EJ250" s="117">
        <v>1303.1594154601901</v>
      </c>
      <c r="EK250" s="117">
        <v>318.85000000000002</v>
      </c>
      <c r="EL250" s="117">
        <v>70.147000000000006</v>
      </c>
      <c r="EM250" s="117">
        <v>56.388225178200003</v>
      </c>
      <c r="EN250" s="117">
        <v>0</v>
      </c>
      <c r="EO250" s="117">
        <v>181.38419949999999</v>
      </c>
      <c r="EP250" s="117">
        <v>65.691703400522101</v>
      </c>
      <c r="EQ250" s="117">
        <v>692.46112807872203</v>
      </c>
      <c r="ER250" s="117">
        <v>726.7</v>
      </c>
      <c r="ES250" s="117">
        <v>159.874</v>
      </c>
      <c r="ET250" s="117">
        <v>16.756393939999999</v>
      </c>
      <c r="EU250" s="117">
        <v>176.63039394</v>
      </c>
      <c r="EV250" s="117">
        <v>19.112210000000001</v>
      </c>
      <c r="EW250" s="117">
        <v>2.0031507301000002</v>
      </c>
      <c r="EX250" s="117">
        <v>21.115360730100001</v>
      </c>
      <c r="EY250" s="117">
        <v>660.8</v>
      </c>
      <c r="EZ250" s="117">
        <v>69.258448000000001</v>
      </c>
      <c r="FA250" s="117">
        <v>730.06</v>
      </c>
      <c r="FB250" s="117">
        <v>0</v>
      </c>
      <c r="FC250" s="117">
        <v>0</v>
      </c>
      <c r="FD250" s="117">
        <v>0</v>
      </c>
      <c r="FE250" s="171">
        <v>348.19019583333329</v>
      </c>
      <c r="FF250" s="194">
        <f t="shared" si="68"/>
        <v>14037.328020927696</v>
      </c>
      <c r="FG250" s="195">
        <f t="shared" si="70"/>
        <v>0</v>
      </c>
      <c r="FH250" s="196">
        <f t="shared" si="71"/>
        <v>1303.1594154601901</v>
      </c>
      <c r="FI250" s="202">
        <f t="shared" si="72"/>
        <v>16844.793625113234</v>
      </c>
      <c r="FJ250" s="203">
        <f t="shared" si="73"/>
        <v>0</v>
      </c>
      <c r="FK250" s="204">
        <f t="shared" si="74"/>
        <v>1563.791298552228</v>
      </c>
      <c r="FL250" s="214">
        <v>0.05</v>
      </c>
      <c r="FM250" s="211">
        <f t="shared" si="75"/>
        <v>842.23968125566171</v>
      </c>
      <c r="FN250" s="212">
        <f t="shared" si="76"/>
        <v>0</v>
      </c>
      <c r="FO250" s="213">
        <f t="shared" si="77"/>
        <v>78.1895649276114</v>
      </c>
      <c r="FP250" s="219">
        <f t="shared" si="78"/>
        <v>17687.033306368896</v>
      </c>
      <c r="FQ250" s="220">
        <f t="shared" si="79"/>
        <v>0</v>
      </c>
      <c r="FR250" s="223">
        <f t="shared" si="80"/>
        <v>1641.9808634798394</v>
      </c>
      <c r="FS250" s="228">
        <f t="shared" si="81"/>
        <v>4.9524089450548514</v>
      </c>
      <c r="FT250" s="229"/>
      <c r="FU250" s="244">
        <f t="shared" si="82"/>
        <v>4.4926506252139378</v>
      </c>
      <c r="FV250" s="245">
        <f t="shared" si="83"/>
        <v>17687.033306368896</v>
      </c>
      <c r="FW250" s="252">
        <v>4.2823000000000002</v>
      </c>
      <c r="FX250" s="257"/>
      <c r="FY250" s="261">
        <f t="shared" si="84"/>
        <v>1.1564834189699114</v>
      </c>
      <c r="FZ250" s="253"/>
      <c r="GA250" s="92"/>
      <c r="GB250" s="68" t="s">
        <v>1317</v>
      </c>
      <c r="GC250" s="85" t="s">
        <v>2362</v>
      </c>
      <c r="GD250" s="85" t="str">
        <f t="shared" si="85"/>
        <v>№2/259 від 20.02.2019</v>
      </c>
      <c r="GE250" s="85" t="s">
        <v>2604</v>
      </c>
      <c r="GF250" s="431">
        <v>4</v>
      </c>
      <c r="GG250" s="431">
        <v>2</v>
      </c>
    </row>
    <row r="251" spans="1:189" ht="15" hidden="1" customHeight="1" x14ac:dyDescent="0.25">
      <c r="A251" s="66" t="s">
        <v>326</v>
      </c>
      <c r="B251" s="155">
        <v>5</v>
      </c>
      <c r="C251" s="141">
        <f t="shared" si="69"/>
        <v>2681.5</v>
      </c>
      <c r="D251" s="168">
        <v>2470.9</v>
      </c>
      <c r="E251" s="168">
        <v>0</v>
      </c>
      <c r="F251" s="234"/>
      <c r="G251" s="235">
        <v>210.6</v>
      </c>
      <c r="H251" s="162">
        <f t="shared" si="66"/>
        <v>3327.9118901188021</v>
      </c>
      <c r="I251" s="117">
        <v>417.3</v>
      </c>
      <c r="J251" s="117">
        <v>91.805999999999997</v>
      </c>
      <c r="K251" s="117">
        <v>22.175435101479199</v>
      </c>
      <c r="L251" s="117">
        <v>237.38945100000001</v>
      </c>
      <c r="M251" s="117">
        <v>80.564395572295993</v>
      </c>
      <c r="N251" s="117">
        <v>849.23528167377503</v>
      </c>
      <c r="O251" s="117">
        <v>94.29</v>
      </c>
      <c r="P251" s="117">
        <v>20.7438</v>
      </c>
      <c r="Q251" s="117">
        <v>3.2415574411499999</v>
      </c>
      <c r="R251" s="117">
        <v>53.6387523</v>
      </c>
      <c r="S251" s="117">
        <v>18.0183178419699</v>
      </c>
      <c r="T251" s="117">
        <v>189.93242758311999</v>
      </c>
      <c r="U251" s="117">
        <v>0</v>
      </c>
      <c r="V251" s="117">
        <v>0</v>
      </c>
      <c r="W251" s="117">
        <v>0</v>
      </c>
      <c r="X251" s="117">
        <v>0</v>
      </c>
      <c r="Y251" s="117">
        <v>0</v>
      </c>
      <c r="Z251" s="117">
        <v>326.52</v>
      </c>
      <c r="AA251" s="117">
        <v>0</v>
      </c>
      <c r="AB251" s="117">
        <v>0</v>
      </c>
      <c r="AC251" s="117">
        <v>0</v>
      </c>
      <c r="AD251" s="117">
        <v>0</v>
      </c>
      <c r="AE251" s="117">
        <v>0</v>
      </c>
      <c r="AF251" s="117">
        <v>0</v>
      </c>
      <c r="AG251" s="117">
        <v>0</v>
      </c>
      <c r="AH251" s="117">
        <v>0</v>
      </c>
      <c r="AI251" s="117">
        <v>0</v>
      </c>
      <c r="AJ251" s="117">
        <v>0</v>
      </c>
      <c r="AK251" s="117">
        <v>0</v>
      </c>
      <c r="AL251" s="117">
        <v>0</v>
      </c>
      <c r="AM251" s="117">
        <v>195.73</v>
      </c>
      <c r="AN251" s="117">
        <v>43.060600000000001</v>
      </c>
      <c r="AO251" s="117">
        <v>40.648926812009201</v>
      </c>
      <c r="AP251" s="117">
        <v>111.3449251</v>
      </c>
      <c r="AQ251" s="117">
        <v>40.958118404897697</v>
      </c>
      <c r="AR251" s="117">
        <v>431.74257031690701</v>
      </c>
      <c r="AS251" s="117">
        <v>0</v>
      </c>
      <c r="AT251" s="117">
        <v>0</v>
      </c>
      <c r="AU251" s="117">
        <v>0</v>
      </c>
      <c r="AV251" s="117">
        <v>0</v>
      </c>
      <c r="AW251" s="117">
        <v>0</v>
      </c>
      <c r="AX251" s="117">
        <v>80.58</v>
      </c>
      <c r="AY251" s="117">
        <v>681.48</v>
      </c>
      <c r="AZ251" s="117">
        <v>149.9256</v>
      </c>
      <c r="BA251" s="117">
        <v>62.488324388409801</v>
      </c>
      <c r="BB251" s="117">
        <v>387.6735276</v>
      </c>
      <c r="BC251" s="117">
        <v>134.32108464290499</v>
      </c>
      <c r="BD251" s="117">
        <f t="shared" si="67"/>
        <v>1449.901610545</v>
      </c>
      <c r="BE251" s="117">
        <v>0</v>
      </c>
      <c r="BF251" s="117">
        <v>0</v>
      </c>
      <c r="BG251" s="117">
        <v>0</v>
      </c>
      <c r="BH251" s="117">
        <v>0</v>
      </c>
      <c r="BI251" s="117">
        <v>0</v>
      </c>
      <c r="BJ251" s="117">
        <v>0</v>
      </c>
      <c r="BK251" s="117">
        <v>0</v>
      </c>
      <c r="BL251" s="117">
        <v>209.26</v>
      </c>
      <c r="BM251" s="117">
        <v>46.037199999999999</v>
      </c>
      <c r="BN251" s="117">
        <v>6.0799721833333296</v>
      </c>
      <c r="BO251" s="117">
        <v>119.0417362</v>
      </c>
      <c r="BP251" s="117">
        <v>39.871705787657099</v>
      </c>
      <c r="BQ251" s="117">
        <v>420.29061417099001</v>
      </c>
      <c r="BR251" s="117">
        <v>592.3316746031752</v>
      </c>
      <c r="BS251" s="117">
        <v>130.31296841269801</v>
      </c>
      <c r="BT251" s="117">
        <v>482.34915833321298</v>
      </c>
      <c r="BU251" s="117">
        <v>404.49</v>
      </c>
      <c r="BV251" s="117">
        <v>336.95971973150699</v>
      </c>
      <c r="BW251" s="117">
        <v>204.00674544445701</v>
      </c>
      <c r="BX251" s="117">
        <v>2150.4502665250502</v>
      </c>
      <c r="BY251" s="117">
        <v>482.07050671675</v>
      </c>
      <c r="BZ251" s="117">
        <v>38.909999999999997</v>
      </c>
      <c r="CA251" s="117">
        <v>8.5602</v>
      </c>
      <c r="CB251" s="117">
        <v>25.3135449901208</v>
      </c>
      <c r="CC251" s="117">
        <v>0</v>
      </c>
      <c r="CD251" s="117">
        <v>22.1347317</v>
      </c>
      <c r="CE251" s="117">
        <v>9.9484055418915602</v>
      </c>
      <c r="CF251" s="117">
        <v>104.866882232012</v>
      </c>
      <c r="CG251" s="117">
        <v>51.61</v>
      </c>
      <c r="CH251" s="117">
        <v>11.354200000000001</v>
      </c>
      <c r="CI251" s="117">
        <v>72.378542205337496</v>
      </c>
      <c r="CJ251" s="117">
        <v>0</v>
      </c>
      <c r="CK251" s="117">
        <v>29.359380699999999</v>
      </c>
      <c r="CL251" s="117">
        <v>17.2624295017084</v>
      </c>
      <c r="CM251" s="117">
        <v>181.964552407046</v>
      </c>
      <c r="CN251" s="117">
        <v>55.78</v>
      </c>
      <c r="CO251" s="117">
        <v>12.271599999999999</v>
      </c>
      <c r="CP251" s="117">
        <v>24.308219196647499</v>
      </c>
      <c r="CQ251" s="117">
        <v>0</v>
      </c>
      <c r="CR251" s="117">
        <v>31.731568599999999</v>
      </c>
      <c r="CS251" s="117">
        <v>13.006018354966701</v>
      </c>
      <c r="CT251" s="117">
        <v>137.097406151614</v>
      </c>
      <c r="CU251" s="117">
        <v>0</v>
      </c>
      <c r="CV251" s="117">
        <v>0</v>
      </c>
      <c r="CW251" s="117">
        <v>0</v>
      </c>
      <c r="CX251" s="117">
        <v>0</v>
      </c>
      <c r="CY251" s="117">
        <v>0</v>
      </c>
      <c r="CZ251" s="117">
        <v>0</v>
      </c>
      <c r="DA251" s="117">
        <v>0</v>
      </c>
      <c r="DB251" s="117">
        <v>0</v>
      </c>
      <c r="DC251" s="117">
        <v>0</v>
      </c>
      <c r="DD251" s="117">
        <v>0</v>
      </c>
      <c r="DE251" s="117">
        <v>0</v>
      </c>
      <c r="DF251" s="117">
        <v>0</v>
      </c>
      <c r="DG251" s="117">
        <v>0</v>
      </c>
      <c r="DH251" s="117">
        <v>0</v>
      </c>
      <c r="DI251" s="117">
        <v>19.84</v>
      </c>
      <c r="DJ251" s="117">
        <v>4.3647999999999998</v>
      </c>
      <c r="DK251" s="117">
        <v>17.1347602451375</v>
      </c>
      <c r="DL251" s="117">
        <v>0</v>
      </c>
      <c r="DM251" s="117">
        <v>11.2863808</v>
      </c>
      <c r="DN251" s="117">
        <v>5.5157248809408603</v>
      </c>
      <c r="DO251" s="117">
        <v>58.141665926078403</v>
      </c>
      <c r="DP251" s="117">
        <v>0</v>
      </c>
      <c r="DQ251" s="117">
        <v>0</v>
      </c>
      <c r="DR251" s="117">
        <v>0</v>
      </c>
      <c r="DS251" s="117">
        <v>0</v>
      </c>
      <c r="DT251" s="117">
        <v>0</v>
      </c>
      <c r="DU251" s="117">
        <v>0</v>
      </c>
      <c r="DV251" s="117">
        <v>0</v>
      </c>
      <c r="DW251" s="117">
        <v>700.66</v>
      </c>
      <c r="DX251" s="117">
        <v>154.14519999999999</v>
      </c>
      <c r="DY251" s="117">
        <v>51.707170157016698</v>
      </c>
      <c r="DZ251" s="117">
        <v>0</v>
      </c>
      <c r="EA251" s="117">
        <v>398.58445419999998</v>
      </c>
      <c r="EB251" s="117">
        <v>136.78719816085899</v>
      </c>
      <c r="EC251" s="117">
        <v>1441.8840225178801</v>
      </c>
      <c r="ED251" s="117">
        <v>389.75</v>
      </c>
      <c r="EE251" s="117">
        <v>85.745000000000005</v>
      </c>
      <c r="EF251" s="117">
        <v>14.096839347525</v>
      </c>
      <c r="EG251" s="117">
        <v>0</v>
      </c>
      <c r="EH251" s="117">
        <v>221.7170825</v>
      </c>
      <c r="EI251" s="117">
        <v>74.552288098839099</v>
      </c>
      <c r="EJ251" s="117">
        <v>785.86120994636406</v>
      </c>
      <c r="EK251" s="117">
        <v>368.81</v>
      </c>
      <c r="EL251" s="117">
        <v>81.138199999999998</v>
      </c>
      <c r="EM251" s="117">
        <v>56.554408487624997</v>
      </c>
      <c r="EN251" s="117">
        <v>0</v>
      </c>
      <c r="EO251" s="117">
        <v>209.80494469999999</v>
      </c>
      <c r="EP251" s="117">
        <v>75.076194649594996</v>
      </c>
      <c r="EQ251" s="117">
        <v>791.38374783721997</v>
      </c>
      <c r="ER251" s="117">
        <v>235.9</v>
      </c>
      <c r="ES251" s="117">
        <v>51.898000000000003</v>
      </c>
      <c r="ET251" s="117">
        <v>5.43942938</v>
      </c>
      <c r="EU251" s="117">
        <v>57.337429380000003</v>
      </c>
      <c r="EV251" s="117">
        <v>6.2041700000000004</v>
      </c>
      <c r="EW251" s="117">
        <v>0.65025905770000003</v>
      </c>
      <c r="EX251" s="117">
        <v>6.8544290577</v>
      </c>
      <c r="EY251" s="117">
        <v>359.8</v>
      </c>
      <c r="EZ251" s="117">
        <v>37.710638000000003</v>
      </c>
      <c r="FA251" s="117">
        <v>397.51</v>
      </c>
      <c r="FB251" s="117">
        <v>0</v>
      </c>
      <c r="FC251" s="117">
        <v>0</v>
      </c>
      <c r="FD251" s="117">
        <v>0</v>
      </c>
      <c r="FE251" s="171">
        <v>346.27390416666668</v>
      </c>
      <c r="FF251" s="194">
        <f t="shared" si="68"/>
        <v>10207.828020437424</v>
      </c>
      <c r="FG251" s="195">
        <f t="shared" si="70"/>
        <v>0</v>
      </c>
      <c r="FH251" s="196">
        <f t="shared" si="71"/>
        <v>785.86120994636406</v>
      </c>
      <c r="FI251" s="202">
        <f t="shared" si="72"/>
        <v>12249.393624524908</v>
      </c>
      <c r="FJ251" s="203">
        <f t="shared" si="73"/>
        <v>0</v>
      </c>
      <c r="FK251" s="204">
        <f t="shared" si="74"/>
        <v>943.03345193563678</v>
      </c>
      <c r="FL251" s="214">
        <v>0.05</v>
      </c>
      <c r="FM251" s="211">
        <f t="shared" si="75"/>
        <v>612.46968122624537</v>
      </c>
      <c r="FN251" s="212">
        <f t="shared" si="76"/>
        <v>0</v>
      </c>
      <c r="FO251" s="213">
        <f t="shared" si="77"/>
        <v>47.151672596781843</v>
      </c>
      <c r="FP251" s="219">
        <f t="shared" si="78"/>
        <v>12861.863305751152</v>
      </c>
      <c r="FQ251" s="220">
        <f t="shared" si="79"/>
        <v>0</v>
      </c>
      <c r="FR251" s="223">
        <f t="shared" si="80"/>
        <v>990.18512453241863</v>
      </c>
      <c r="FS251" s="228">
        <f t="shared" si="81"/>
        <v>4.8279913723478831</v>
      </c>
      <c r="FT251" s="229"/>
      <c r="FU251" s="244">
        <f t="shared" si="82"/>
        <v>4.4272527246760154</v>
      </c>
      <c r="FV251" s="245">
        <f t="shared" si="83"/>
        <v>12861.863305751152</v>
      </c>
      <c r="FW251" s="252">
        <v>3.7099000000000002</v>
      </c>
      <c r="FX251" s="257"/>
      <c r="FY251" s="261">
        <f t="shared" si="84"/>
        <v>1.3013804610226376</v>
      </c>
      <c r="FZ251" s="253"/>
      <c r="GA251" s="92"/>
      <c r="GB251" s="68" t="s">
        <v>1318</v>
      </c>
      <c r="GC251" s="85" t="s">
        <v>2362</v>
      </c>
      <c r="GD251" s="85" t="str">
        <f t="shared" si="85"/>
        <v>№2/260 від 20.02.2019</v>
      </c>
      <c r="GE251" s="85" t="s">
        <v>2605</v>
      </c>
      <c r="GF251" s="431">
        <v>3</v>
      </c>
      <c r="GG251" s="431">
        <v>2</v>
      </c>
    </row>
    <row r="252" spans="1:189" ht="15" hidden="1" customHeight="1" x14ac:dyDescent="0.25">
      <c r="A252" s="70" t="s">
        <v>327</v>
      </c>
      <c r="B252" s="155">
        <v>5</v>
      </c>
      <c r="C252" s="141">
        <f t="shared" si="69"/>
        <v>3174.5</v>
      </c>
      <c r="D252" s="168">
        <v>3107.5</v>
      </c>
      <c r="E252" s="168">
        <v>0</v>
      </c>
      <c r="F252" s="234"/>
      <c r="G252" s="235">
        <v>67</v>
      </c>
      <c r="H252" s="162">
        <f t="shared" si="66"/>
        <v>4387.976322684427</v>
      </c>
      <c r="I252" s="117">
        <v>635.48</v>
      </c>
      <c r="J252" s="117">
        <v>139.8056</v>
      </c>
      <c r="K252" s="117">
        <v>33.573054790318302</v>
      </c>
      <c r="L252" s="117">
        <v>361.50550759999999</v>
      </c>
      <c r="M252" s="117">
        <v>122.665867860129</v>
      </c>
      <c r="N252" s="117">
        <v>1293.03003025045</v>
      </c>
      <c r="O252" s="117">
        <v>134.6</v>
      </c>
      <c r="P252" s="117">
        <v>29.611999999999998</v>
      </c>
      <c r="Q252" s="117">
        <v>4.6274130664650004</v>
      </c>
      <c r="R252" s="117">
        <v>76.569901999999999</v>
      </c>
      <c r="S252" s="117">
        <v>25.721350312116201</v>
      </c>
      <c r="T252" s="117">
        <v>271.130665378581</v>
      </c>
      <c r="U252" s="117">
        <v>0</v>
      </c>
      <c r="V252" s="117">
        <v>0</v>
      </c>
      <c r="W252" s="117">
        <v>0</v>
      </c>
      <c r="X252" s="117">
        <v>0</v>
      </c>
      <c r="Y252" s="117">
        <v>0</v>
      </c>
      <c r="Z252" s="117">
        <v>412.28</v>
      </c>
      <c r="AA252" s="117">
        <v>0</v>
      </c>
      <c r="AB252" s="117">
        <v>0</v>
      </c>
      <c r="AC252" s="117">
        <v>0</v>
      </c>
      <c r="AD252" s="117">
        <v>0</v>
      </c>
      <c r="AE252" s="117">
        <v>0</v>
      </c>
      <c r="AF252" s="117">
        <v>0</v>
      </c>
      <c r="AG252" s="117">
        <v>0</v>
      </c>
      <c r="AH252" s="117">
        <v>0</v>
      </c>
      <c r="AI252" s="117">
        <v>0</v>
      </c>
      <c r="AJ252" s="117">
        <v>0</v>
      </c>
      <c r="AK252" s="117">
        <v>0</v>
      </c>
      <c r="AL252" s="117">
        <v>0</v>
      </c>
      <c r="AM252" s="117">
        <v>256.97000000000003</v>
      </c>
      <c r="AN252" s="117">
        <v>56.5334</v>
      </c>
      <c r="AO252" s="117">
        <v>51.022921530794399</v>
      </c>
      <c r="AP252" s="117">
        <v>146.18252390000001</v>
      </c>
      <c r="AQ252" s="117">
        <v>53.527394089601501</v>
      </c>
      <c r="AR252" s="117">
        <v>564.236239520396</v>
      </c>
      <c r="AS252" s="117">
        <v>0</v>
      </c>
      <c r="AT252" s="117">
        <v>0</v>
      </c>
      <c r="AU252" s="117">
        <v>0</v>
      </c>
      <c r="AV252" s="117">
        <v>0</v>
      </c>
      <c r="AW252" s="117">
        <v>0</v>
      </c>
      <c r="AX252" s="117">
        <v>130.83000000000001</v>
      </c>
      <c r="AY252" s="117">
        <v>806.77</v>
      </c>
      <c r="AZ252" s="117">
        <v>177.48939999999999</v>
      </c>
      <c r="BA252" s="117">
        <v>77.808518668185499</v>
      </c>
      <c r="BB252" s="117">
        <v>458.94724989999997</v>
      </c>
      <c r="BC252" s="117">
        <v>159.41759981763201</v>
      </c>
      <c r="BD252" s="117">
        <f t="shared" si="67"/>
        <v>1716.4693875350001</v>
      </c>
      <c r="BE252" s="117">
        <v>0</v>
      </c>
      <c r="BF252" s="117">
        <v>0</v>
      </c>
      <c r="BG252" s="117">
        <v>0</v>
      </c>
      <c r="BH252" s="117">
        <v>0</v>
      </c>
      <c r="BI252" s="117">
        <v>0</v>
      </c>
      <c r="BJ252" s="117">
        <v>0</v>
      </c>
      <c r="BK252" s="117">
        <v>0</v>
      </c>
      <c r="BL252" s="117">
        <v>253.08</v>
      </c>
      <c r="BM252" s="117">
        <v>55.677599999999998</v>
      </c>
      <c r="BN252" s="117">
        <v>7.5178666958333302</v>
      </c>
      <c r="BO252" s="117">
        <v>143.96961959999999</v>
      </c>
      <c r="BP252" s="117">
        <v>48.238287494666302</v>
      </c>
      <c r="BQ252" s="117">
        <v>508.483373790499</v>
      </c>
      <c r="BR252" s="117">
        <v>794.69826111111308</v>
      </c>
      <c r="BS252" s="117">
        <v>174.833617444444</v>
      </c>
      <c r="BT252" s="117">
        <v>646.18943486666501</v>
      </c>
      <c r="BU252" s="117">
        <v>478.76</v>
      </c>
      <c r="BV252" s="117">
        <v>452.07999979827798</v>
      </c>
      <c r="BW252" s="117">
        <v>266.90509123864001</v>
      </c>
      <c r="BX252" s="117">
        <v>2813.46640445914</v>
      </c>
      <c r="BY252" s="117">
        <v>767.22247104764301</v>
      </c>
      <c r="BZ252" s="117">
        <v>58.22</v>
      </c>
      <c r="CA252" s="117">
        <v>12.808400000000001</v>
      </c>
      <c r="CB252" s="117">
        <v>37.127905011624001</v>
      </c>
      <c r="CC252" s="117">
        <v>0</v>
      </c>
      <c r="CD252" s="117">
        <v>33.119611399999997</v>
      </c>
      <c r="CE252" s="117">
        <v>14.8071287991023</v>
      </c>
      <c r="CF252" s="117">
        <v>156.083045210726</v>
      </c>
      <c r="CG252" s="117">
        <v>73.67</v>
      </c>
      <c r="CH252" s="117">
        <v>16.2074</v>
      </c>
      <c r="CI252" s="117">
        <v>103.32300495766501</v>
      </c>
      <c r="CJ252" s="117">
        <v>0</v>
      </c>
      <c r="CK252" s="117">
        <v>41.9086529</v>
      </c>
      <c r="CL252" s="117">
        <v>24.6417803540619</v>
      </c>
      <c r="CM252" s="117">
        <v>259.750838211727</v>
      </c>
      <c r="CN252" s="117">
        <v>70.95</v>
      </c>
      <c r="CO252" s="117">
        <v>15.609</v>
      </c>
      <c r="CP252" s="117">
        <v>37.851281284434201</v>
      </c>
      <c r="CQ252" s="117">
        <v>0</v>
      </c>
      <c r="CR252" s="117">
        <v>40.361326499999997</v>
      </c>
      <c r="CS252" s="117">
        <v>17.2697122118865</v>
      </c>
      <c r="CT252" s="117">
        <v>182.04131999632099</v>
      </c>
      <c r="CU252" s="117">
        <v>0</v>
      </c>
      <c r="CV252" s="117">
        <v>0</v>
      </c>
      <c r="CW252" s="117">
        <v>0</v>
      </c>
      <c r="CX252" s="117">
        <v>0</v>
      </c>
      <c r="CY252" s="117">
        <v>0</v>
      </c>
      <c r="CZ252" s="117">
        <v>0</v>
      </c>
      <c r="DA252" s="117">
        <v>0</v>
      </c>
      <c r="DB252" s="117">
        <v>0</v>
      </c>
      <c r="DC252" s="117">
        <v>0</v>
      </c>
      <c r="DD252" s="117">
        <v>0</v>
      </c>
      <c r="DE252" s="117">
        <v>0</v>
      </c>
      <c r="DF252" s="117">
        <v>0</v>
      </c>
      <c r="DG252" s="117">
        <v>0</v>
      </c>
      <c r="DH252" s="117">
        <v>0</v>
      </c>
      <c r="DI252" s="117">
        <v>26.53</v>
      </c>
      <c r="DJ252" s="117">
        <v>5.8365999999999998</v>
      </c>
      <c r="DK252" s="117">
        <v>22.906530579805601</v>
      </c>
      <c r="DL252" s="117">
        <v>0</v>
      </c>
      <c r="DM252" s="117">
        <v>15.0921211</v>
      </c>
      <c r="DN252" s="117">
        <v>7.37498202856042</v>
      </c>
      <c r="DO252" s="117">
        <v>77.740233708366006</v>
      </c>
      <c r="DP252" s="117">
        <v>39.89</v>
      </c>
      <c r="DQ252" s="117">
        <v>8.7758000000000003</v>
      </c>
      <c r="DR252" s="117">
        <v>11.5585259851198</v>
      </c>
      <c r="DS252" s="117">
        <v>0</v>
      </c>
      <c r="DT252" s="117">
        <v>22.692224299999999</v>
      </c>
      <c r="DU252" s="117">
        <v>8.6904836353834103</v>
      </c>
      <c r="DV252" s="117">
        <v>91.607033920503198</v>
      </c>
      <c r="DW252" s="117">
        <v>816.17</v>
      </c>
      <c r="DX252" s="117">
        <v>179.5574</v>
      </c>
      <c r="DY252" s="117">
        <v>97.471600491949999</v>
      </c>
      <c r="DZ252" s="117">
        <v>0</v>
      </c>
      <c r="EA252" s="117">
        <v>464.29462790000002</v>
      </c>
      <c r="EB252" s="117">
        <v>163.24090719175999</v>
      </c>
      <c r="EC252" s="117">
        <v>1720.7345355837101</v>
      </c>
      <c r="ED252" s="117">
        <v>470.35</v>
      </c>
      <c r="EE252" s="117">
        <v>103.477</v>
      </c>
      <c r="EF252" s="117">
        <v>17.408368869050001</v>
      </c>
      <c r="EG252" s="117">
        <v>0</v>
      </c>
      <c r="EH252" s="117">
        <v>267.56800449999997</v>
      </c>
      <c r="EI252" s="117">
        <v>90.011181562810094</v>
      </c>
      <c r="EJ252" s="117">
        <v>948.81455493186002</v>
      </c>
      <c r="EK252" s="117">
        <v>401.34</v>
      </c>
      <c r="EL252" s="117">
        <v>88.294799999999995</v>
      </c>
      <c r="EM252" s="117">
        <v>56.289833300150001</v>
      </c>
      <c r="EN252" s="117">
        <v>0</v>
      </c>
      <c r="EO252" s="117">
        <v>228.3102858</v>
      </c>
      <c r="EP252" s="117">
        <v>81.147561870886705</v>
      </c>
      <c r="EQ252" s="117">
        <v>855.38248097103701</v>
      </c>
      <c r="ER252" s="117">
        <v>357</v>
      </c>
      <c r="ES252" s="117">
        <v>78.540000000000006</v>
      </c>
      <c r="ET252" s="117">
        <v>8.2317774000000004</v>
      </c>
      <c r="EU252" s="117">
        <v>86.771777400000005</v>
      </c>
      <c r="EV252" s="117">
        <v>9.3890999999999991</v>
      </c>
      <c r="EW252" s="117">
        <v>0.98407157099999998</v>
      </c>
      <c r="EX252" s="117">
        <v>10.373171571</v>
      </c>
      <c r="EY252" s="117">
        <v>695.8</v>
      </c>
      <c r="EZ252" s="117">
        <v>72.926798000000005</v>
      </c>
      <c r="FA252" s="117">
        <v>768.73</v>
      </c>
      <c r="FB252" s="117">
        <v>0</v>
      </c>
      <c r="FC252" s="117">
        <v>0</v>
      </c>
      <c r="FD252" s="117">
        <v>0</v>
      </c>
      <c r="FE252" s="171">
        <v>335.36770989583334</v>
      </c>
      <c r="FF252" s="194">
        <f t="shared" si="68"/>
        <v>13203.322802335149</v>
      </c>
      <c r="FG252" s="195">
        <f t="shared" si="70"/>
        <v>0</v>
      </c>
      <c r="FH252" s="196">
        <f t="shared" si="71"/>
        <v>948.81455493186002</v>
      </c>
      <c r="FI252" s="202">
        <f t="shared" si="72"/>
        <v>15843.987362802178</v>
      </c>
      <c r="FJ252" s="203">
        <f t="shared" si="73"/>
        <v>0</v>
      </c>
      <c r="FK252" s="204">
        <f t="shared" si="74"/>
        <v>1138.5774659182321</v>
      </c>
      <c r="FL252" s="214">
        <v>0.05</v>
      </c>
      <c r="FM252" s="211">
        <f t="shared" si="75"/>
        <v>792.19936814010896</v>
      </c>
      <c r="FN252" s="212">
        <f t="shared" si="76"/>
        <v>0</v>
      </c>
      <c r="FO252" s="213">
        <f t="shared" si="77"/>
        <v>56.928873295911607</v>
      </c>
      <c r="FP252" s="219">
        <f t="shared" si="78"/>
        <v>16636.186730942285</v>
      </c>
      <c r="FQ252" s="220">
        <f t="shared" si="79"/>
        <v>0</v>
      </c>
      <c r="FR252" s="223">
        <f t="shared" si="80"/>
        <v>1195.5063392141437</v>
      </c>
      <c r="FS252" s="228">
        <f t="shared" si="81"/>
        <v>5.2486888431134213</v>
      </c>
      <c r="FT252" s="229"/>
      <c r="FU252" s="244">
        <f t="shared" si="82"/>
        <v>4.8639724024974456</v>
      </c>
      <c r="FV252" s="245">
        <f t="shared" si="83"/>
        <v>16636.186730942285</v>
      </c>
      <c r="FW252" s="252">
        <v>4.1787999999999998</v>
      </c>
      <c r="FX252" s="257"/>
      <c r="FY252" s="261">
        <f t="shared" si="84"/>
        <v>1.2560277694824882</v>
      </c>
      <c r="FZ252" s="253"/>
      <c r="GA252" s="92"/>
      <c r="GB252" s="68" t="s">
        <v>2363</v>
      </c>
      <c r="GC252" s="85" t="s">
        <v>2362</v>
      </c>
      <c r="GD252" s="85" t="str">
        <f t="shared" si="85"/>
        <v>№78 від 20.02.2019</v>
      </c>
      <c r="GE252" s="85" t="s">
        <v>2606</v>
      </c>
      <c r="GF252" s="431">
        <v>4</v>
      </c>
      <c r="GG252" s="431">
        <v>2</v>
      </c>
    </row>
    <row r="253" spans="1:189" ht="15" hidden="1" customHeight="1" x14ac:dyDescent="0.25">
      <c r="A253" s="66" t="s">
        <v>328</v>
      </c>
      <c r="B253" s="155">
        <v>5</v>
      </c>
      <c r="C253" s="141">
        <f t="shared" si="69"/>
        <v>2102.6</v>
      </c>
      <c r="D253" s="168">
        <v>2102.6</v>
      </c>
      <c r="E253" s="168">
        <v>0</v>
      </c>
      <c r="F253" s="234"/>
      <c r="G253" s="235">
        <v>0</v>
      </c>
      <c r="H253" s="162">
        <f t="shared" ref="H253:H316" si="86">N253+T253+Z253+AF253+AL253+AR253+AX253+BD253</f>
        <v>2911.6849790997881</v>
      </c>
      <c r="I253" s="117">
        <v>391.81</v>
      </c>
      <c r="J253" s="117">
        <v>86.1982</v>
      </c>
      <c r="K253" s="117">
        <v>23.4282703149875</v>
      </c>
      <c r="L253" s="117">
        <v>222.8889547</v>
      </c>
      <c r="M253" s="117">
        <v>75.916547795820804</v>
      </c>
      <c r="N253" s="117">
        <v>800.24197281080797</v>
      </c>
      <c r="O253" s="117">
        <v>93.78</v>
      </c>
      <c r="P253" s="117">
        <v>20.631599999999999</v>
      </c>
      <c r="Q253" s="117">
        <v>3.2239235446425001</v>
      </c>
      <c r="R253" s="117">
        <v>53.348628599999998</v>
      </c>
      <c r="S253" s="117">
        <v>17.920848986279999</v>
      </c>
      <c r="T253" s="117">
        <v>188.90500113092301</v>
      </c>
      <c r="U253" s="117">
        <v>0</v>
      </c>
      <c r="V253" s="117">
        <v>0</v>
      </c>
      <c r="W253" s="117">
        <v>0</v>
      </c>
      <c r="X253" s="117">
        <v>0</v>
      </c>
      <c r="Y253" s="117">
        <v>0</v>
      </c>
      <c r="Z253" s="117">
        <v>292.83</v>
      </c>
      <c r="AA253" s="117">
        <v>0</v>
      </c>
      <c r="AB253" s="117">
        <v>0</v>
      </c>
      <c r="AC253" s="117">
        <v>0</v>
      </c>
      <c r="AD253" s="117">
        <v>0</v>
      </c>
      <c r="AE253" s="117">
        <v>0</v>
      </c>
      <c r="AF253" s="117">
        <v>0</v>
      </c>
      <c r="AG253" s="117">
        <v>0</v>
      </c>
      <c r="AH253" s="117">
        <v>0</v>
      </c>
      <c r="AI253" s="117">
        <v>0</v>
      </c>
      <c r="AJ253" s="117">
        <v>0</v>
      </c>
      <c r="AK253" s="117">
        <v>0</v>
      </c>
      <c r="AL253" s="117">
        <v>0</v>
      </c>
      <c r="AM253" s="117">
        <v>193.43</v>
      </c>
      <c r="AN253" s="117">
        <v>42.554600000000001</v>
      </c>
      <c r="AO253" s="117">
        <v>40.607135999072703</v>
      </c>
      <c r="AP253" s="117">
        <v>110.03652409999999</v>
      </c>
      <c r="AQ253" s="117">
        <v>40.5225079409838</v>
      </c>
      <c r="AR253" s="117">
        <v>427.15076804005702</v>
      </c>
      <c r="AS253" s="117">
        <v>0</v>
      </c>
      <c r="AT253" s="117">
        <v>0</v>
      </c>
      <c r="AU253" s="117">
        <v>0</v>
      </c>
      <c r="AV253" s="117">
        <v>0</v>
      </c>
      <c r="AW253" s="117">
        <v>0</v>
      </c>
      <c r="AX253" s="117">
        <v>65.67</v>
      </c>
      <c r="AY253" s="117">
        <v>534.36</v>
      </c>
      <c r="AZ253" s="117">
        <v>117.5592</v>
      </c>
      <c r="BA253" s="117">
        <v>52.468345774699003</v>
      </c>
      <c r="BB253" s="117">
        <v>303.98137320000001</v>
      </c>
      <c r="BC253" s="117">
        <v>105.687146397738</v>
      </c>
      <c r="BD253" s="117">
        <f t="shared" ref="BD253:BD316" si="87">C253*0.54070543</f>
        <v>1136.887237118</v>
      </c>
      <c r="BE253" s="117">
        <v>0</v>
      </c>
      <c r="BF253" s="117">
        <v>0</v>
      </c>
      <c r="BG253" s="117">
        <v>0</v>
      </c>
      <c r="BH253" s="117">
        <v>0</v>
      </c>
      <c r="BI253" s="117">
        <v>0</v>
      </c>
      <c r="BJ253" s="117">
        <v>0</v>
      </c>
      <c r="BK253" s="117">
        <v>0</v>
      </c>
      <c r="BL253" s="117">
        <v>154.25</v>
      </c>
      <c r="BM253" s="117">
        <v>33.935000000000002</v>
      </c>
      <c r="BN253" s="117">
        <v>4.9464667041666699</v>
      </c>
      <c r="BO253" s="117">
        <v>87.748197500000003</v>
      </c>
      <c r="BP253" s="117">
        <v>29.438997605238701</v>
      </c>
      <c r="BQ253" s="117">
        <v>310.31866180940602</v>
      </c>
      <c r="BR253" s="117">
        <v>547.56569603174296</v>
      </c>
      <c r="BS253" s="117">
        <v>120.464453126984</v>
      </c>
      <c r="BT253" s="117">
        <v>436.96494914964302</v>
      </c>
      <c r="BU253" s="117">
        <v>317.14999999999998</v>
      </c>
      <c r="BV253" s="117">
        <v>311.49369750157899</v>
      </c>
      <c r="BW253" s="117">
        <v>181.70268218884101</v>
      </c>
      <c r="BX253" s="117">
        <v>1915.34147799879</v>
      </c>
      <c r="BY253" s="117">
        <v>457.10990317232603</v>
      </c>
      <c r="BZ253" s="117">
        <v>42.97</v>
      </c>
      <c r="CA253" s="117">
        <v>9.4534000000000002</v>
      </c>
      <c r="CB253" s="117">
        <v>27.444656508577101</v>
      </c>
      <c r="CC253" s="117">
        <v>0</v>
      </c>
      <c r="CD253" s="117">
        <v>24.4443439</v>
      </c>
      <c r="CE253" s="117">
        <v>10.932982686822999</v>
      </c>
      <c r="CF253" s="117">
        <v>115.2453830954</v>
      </c>
      <c r="CG253" s="117">
        <v>51.33</v>
      </c>
      <c r="CH253" s="117">
        <v>11.2926</v>
      </c>
      <c r="CI253" s="117">
        <v>71.985178371232493</v>
      </c>
      <c r="CJ253" s="117">
        <v>0</v>
      </c>
      <c r="CK253" s="117">
        <v>29.200097100000001</v>
      </c>
      <c r="CL253" s="117">
        <v>17.1687034281398</v>
      </c>
      <c r="CM253" s="117">
        <v>180.97657889937199</v>
      </c>
      <c r="CN253" s="117">
        <v>40.57</v>
      </c>
      <c r="CO253" s="117">
        <v>8.9253999999999998</v>
      </c>
      <c r="CP253" s="117">
        <v>21.046583722333299</v>
      </c>
      <c r="CQ253" s="117">
        <v>0</v>
      </c>
      <c r="CR253" s="117">
        <v>23.0790559</v>
      </c>
      <c r="CS253" s="117">
        <v>9.8124211628167508</v>
      </c>
      <c r="CT253" s="117">
        <v>103.43346078515</v>
      </c>
      <c r="CU253" s="117">
        <v>0</v>
      </c>
      <c r="CV253" s="117">
        <v>0</v>
      </c>
      <c r="CW253" s="117">
        <v>0</v>
      </c>
      <c r="CX253" s="117">
        <v>0</v>
      </c>
      <c r="CY253" s="117">
        <v>0</v>
      </c>
      <c r="CZ253" s="117">
        <v>0</v>
      </c>
      <c r="DA253" s="117">
        <v>0</v>
      </c>
      <c r="DB253" s="117">
        <v>0</v>
      </c>
      <c r="DC253" s="117">
        <v>0</v>
      </c>
      <c r="DD253" s="117">
        <v>0</v>
      </c>
      <c r="DE253" s="117">
        <v>0</v>
      </c>
      <c r="DF253" s="117">
        <v>0</v>
      </c>
      <c r="DG253" s="117">
        <v>0</v>
      </c>
      <c r="DH253" s="117">
        <v>0</v>
      </c>
      <c r="DI253" s="117">
        <v>19.61</v>
      </c>
      <c r="DJ253" s="117">
        <v>4.3141999999999996</v>
      </c>
      <c r="DK253" s="117">
        <v>16.9242060350979</v>
      </c>
      <c r="DL253" s="117">
        <v>0</v>
      </c>
      <c r="DM253" s="117">
        <v>11.1555407</v>
      </c>
      <c r="DN253" s="117">
        <v>5.45053365730561</v>
      </c>
      <c r="DO253" s="117">
        <v>57.454480392403497</v>
      </c>
      <c r="DP253" s="117">
        <v>0</v>
      </c>
      <c r="DQ253" s="117">
        <v>0</v>
      </c>
      <c r="DR253" s="117">
        <v>0</v>
      </c>
      <c r="DS253" s="117">
        <v>0</v>
      </c>
      <c r="DT253" s="117">
        <v>0</v>
      </c>
      <c r="DU253" s="117">
        <v>0</v>
      </c>
      <c r="DV253" s="117">
        <v>0</v>
      </c>
      <c r="DW253" s="117">
        <v>455.48</v>
      </c>
      <c r="DX253" s="117">
        <v>100.2056</v>
      </c>
      <c r="DY253" s="117">
        <v>32.724402805616698</v>
      </c>
      <c r="DZ253" s="117">
        <v>0</v>
      </c>
      <c r="EA253" s="117">
        <v>259.10890760000001</v>
      </c>
      <c r="EB253" s="117">
        <v>88.828456999612698</v>
      </c>
      <c r="EC253" s="117">
        <v>936.34736740522999</v>
      </c>
      <c r="ED253" s="117">
        <v>406.11</v>
      </c>
      <c r="EE253" s="117">
        <v>89.344200000000001</v>
      </c>
      <c r="EF253" s="117">
        <v>15.698128743591701</v>
      </c>
      <c r="EG253" s="117">
        <v>0</v>
      </c>
      <c r="EH253" s="117">
        <v>231.02379569999999</v>
      </c>
      <c r="EI253" s="117">
        <v>77.787479602932905</v>
      </c>
      <c r="EJ253" s="117">
        <v>819.96360404652501</v>
      </c>
      <c r="EK253" s="117">
        <v>274.47000000000003</v>
      </c>
      <c r="EL253" s="117">
        <v>60.383400000000002</v>
      </c>
      <c r="EM253" s="117">
        <v>39.226501974225002</v>
      </c>
      <c r="EN253" s="117">
        <v>0</v>
      </c>
      <c r="EO253" s="117">
        <v>156.13774889999999</v>
      </c>
      <c r="EP253" s="117">
        <v>55.572111988127503</v>
      </c>
      <c r="EQ253" s="117">
        <v>585.78976286235297</v>
      </c>
      <c r="ER253" s="117">
        <v>378</v>
      </c>
      <c r="ES253" s="117">
        <v>83.16</v>
      </c>
      <c r="ET253" s="117">
        <v>8.7159996</v>
      </c>
      <c r="EU253" s="117">
        <v>91.8759996</v>
      </c>
      <c r="EV253" s="117">
        <v>9.9413999999999998</v>
      </c>
      <c r="EW253" s="117">
        <v>1.0419581339999999</v>
      </c>
      <c r="EX253" s="117">
        <v>10.983358133999999</v>
      </c>
      <c r="EY253" s="117">
        <v>203</v>
      </c>
      <c r="EZ253" s="117">
        <v>21.276430000000001</v>
      </c>
      <c r="FA253" s="117">
        <v>224.28</v>
      </c>
      <c r="FB253" s="117">
        <v>0</v>
      </c>
      <c r="FC253" s="117">
        <v>0</v>
      </c>
      <c r="FD253" s="117">
        <v>0</v>
      </c>
      <c r="FE253" s="171">
        <v>243.20559114583332</v>
      </c>
      <c r="FF253" s="194">
        <f t="shared" si="68"/>
        <v>8506.9007052742527</v>
      </c>
      <c r="FG253" s="195">
        <f t="shared" si="70"/>
        <v>0</v>
      </c>
      <c r="FH253" s="196">
        <f t="shared" si="71"/>
        <v>819.96360404652501</v>
      </c>
      <c r="FI253" s="202">
        <f t="shared" si="72"/>
        <v>10208.280846329102</v>
      </c>
      <c r="FJ253" s="203">
        <f t="shared" si="73"/>
        <v>0</v>
      </c>
      <c r="FK253" s="204">
        <f t="shared" si="74"/>
        <v>983.95632485582996</v>
      </c>
      <c r="FL253" s="214">
        <v>0.05</v>
      </c>
      <c r="FM253" s="211">
        <f t="shared" si="75"/>
        <v>510.41404231645515</v>
      </c>
      <c r="FN253" s="212">
        <f t="shared" si="76"/>
        <v>0</v>
      </c>
      <c r="FO253" s="213">
        <f t="shared" si="77"/>
        <v>49.197816242791504</v>
      </c>
      <c r="FP253" s="219">
        <f t="shared" si="78"/>
        <v>10718.694888645558</v>
      </c>
      <c r="FQ253" s="220">
        <f t="shared" si="79"/>
        <v>0</v>
      </c>
      <c r="FR253" s="223">
        <f t="shared" si="80"/>
        <v>1033.1541410986215</v>
      </c>
      <c r="FS253" s="228">
        <f t="shared" si="81"/>
        <v>5.0978288255709874</v>
      </c>
      <c r="FT253" s="229"/>
      <c r="FU253" s="244">
        <f t="shared" si="82"/>
        <v>4.6064590257523719</v>
      </c>
      <c r="FV253" s="245">
        <f t="shared" si="83"/>
        <v>10718.694888645558</v>
      </c>
      <c r="FW253" s="252">
        <v>4.0724</v>
      </c>
      <c r="FX253" s="257"/>
      <c r="FY253" s="261">
        <f t="shared" si="84"/>
        <v>1.2517996330348167</v>
      </c>
      <c r="FZ253" s="253"/>
      <c r="GA253" s="92"/>
      <c r="GB253" s="68" t="s">
        <v>1333</v>
      </c>
      <c r="GC253" s="85" t="s">
        <v>2362</v>
      </c>
      <c r="GD253" s="85" t="str">
        <f t="shared" si="85"/>
        <v>№2/276 від 20.02.2019</v>
      </c>
      <c r="GE253" s="85" t="s">
        <v>2607</v>
      </c>
      <c r="GF253" s="431">
        <v>3</v>
      </c>
      <c r="GG253" s="431">
        <v>2</v>
      </c>
    </row>
    <row r="254" spans="1:189" ht="15" hidden="1" customHeight="1" x14ac:dyDescent="0.25">
      <c r="A254" s="66" t="s">
        <v>329</v>
      </c>
      <c r="B254" s="155">
        <v>5</v>
      </c>
      <c r="C254" s="141">
        <f t="shared" si="69"/>
        <v>3559.5</v>
      </c>
      <c r="D254" s="168">
        <v>3559.5</v>
      </c>
      <c r="E254" s="168">
        <v>0</v>
      </c>
      <c r="F254" s="234"/>
      <c r="G254" s="235">
        <v>0</v>
      </c>
      <c r="H254" s="162">
        <f t="shared" si="86"/>
        <v>4553.1989223887667</v>
      </c>
      <c r="I254" s="117">
        <v>587.15</v>
      </c>
      <c r="J254" s="117">
        <v>129.173</v>
      </c>
      <c r="K254" s="117">
        <v>32.246987589139998</v>
      </c>
      <c r="L254" s="117">
        <v>334.01202050000001</v>
      </c>
      <c r="M254" s="117">
        <v>113.46542026782301</v>
      </c>
      <c r="N254" s="117">
        <v>1196.0474283569599</v>
      </c>
      <c r="O254" s="117">
        <v>108.16</v>
      </c>
      <c r="P254" s="117">
        <v>23.795200000000001</v>
      </c>
      <c r="Q254" s="117">
        <v>3.718369204095</v>
      </c>
      <c r="R254" s="117">
        <v>61.528979200000002</v>
      </c>
      <c r="S254" s="117">
        <v>20.668799098233201</v>
      </c>
      <c r="T254" s="117">
        <v>217.87134750232801</v>
      </c>
      <c r="U254" s="117">
        <v>0</v>
      </c>
      <c r="V254" s="117">
        <v>0</v>
      </c>
      <c r="W254" s="117">
        <v>0</v>
      </c>
      <c r="X254" s="117">
        <v>0</v>
      </c>
      <c r="Y254" s="117">
        <v>0</v>
      </c>
      <c r="Z254" s="117">
        <v>454.36</v>
      </c>
      <c r="AA254" s="117">
        <v>0</v>
      </c>
      <c r="AB254" s="117">
        <v>0</v>
      </c>
      <c r="AC254" s="117">
        <v>0</v>
      </c>
      <c r="AD254" s="117">
        <v>0</v>
      </c>
      <c r="AE254" s="117">
        <v>0</v>
      </c>
      <c r="AF254" s="117">
        <v>0</v>
      </c>
      <c r="AG254" s="117">
        <v>0</v>
      </c>
      <c r="AH254" s="117">
        <v>0</v>
      </c>
      <c r="AI254" s="117">
        <v>0</v>
      </c>
      <c r="AJ254" s="117">
        <v>0</v>
      </c>
      <c r="AK254" s="117">
        <v>0</v>
      </c>
      <c r="AL254" s="117">
        <v>0</v>
      </c>
      <c r="AM254" s="117">
        <v>305.88</v>
      </c>
      <c r="AN254" s="117">
        <v>67.293599999999998</v>
      </c>
      <c r="AO254" s="117">
        <v>52.008692555320401</v>
      </c>
      <c r="AP254" s="117">
        <v>174.00595559999999</v>
      </c>
      <c r="AQ254" s="117">
        <v>62.800920289159102</v>
      </c>
      <c r="AR254" s="117">
        <v>661.98916844447899</v>
      </c>
      <c r="AS254" s="117">
        <v>0</v>
      </c>
      <c r="AT254" s="117">
        <v>0</v>
      </c>
      <c r="AU254" s="117">
        <v>0</v>
      </c>
      <c r="AV254" s="117">
        <v>0</v>
      </c>
      <c r="AW254" s="117">
        <v>0</v>
      </c>
      <c r="AX254" s="117">
        <v>98.29</v>
      </c>
      <c r="AY254" s="117">
        <v>904.62</v>
      </c>
      <c r="AZ254" s="117">
        <v>199.0164</v>
      </c>
      <c r="BA254" s="117">
        <v>88.8238736730911</v>
      </c>
      <c r="BB254" s="117">
        <v>514.61117939999997</v>
      </c>
      <c r="BC254" s="117">
        <v>178.91815899659099</v>
      </c>
      <c r="BD254" s="117">
        <f t="shared" si="87"/>
        <v>1924.6409780850001</v>
      </c>
      <c r="BE254" s="117">
        <v>0</v>
      </c>
      <c r="BF254" s="117">
        <v>0</v>
      </c>
      <c r="BG254" s="117">
        <v>0</v>
      </c>
      <c r="BH254" s="117">
        <v>0</v>
      </c>
      <c r="BI254" s="117">
        <v>0</v>
      </c>
      <c r="BJ254" s="117">
        <v>0</v>
      </c>
      <c r="BK254" s="117">
        <v>0</v>
      </c>
      <c r="BL254" s="117">
        <v>284.62</v>
      </c>
      <c r="BM254" s="117">
        <v>62.616399999999999</v>
      </c>
      <c r="BN254" s="117">
        <v>8.0916844016666705</v>
      </c>
      <c r="BO254" s="117">
        <v>161.9117794</v>
      </c>
      <c r="BP254" s="117">
        <v>54.211910125052697</v>
      </c>
      <c r="BQ254" s="117">
        <v>571.45177392671997</v>
      </c>
      <c r="BR254" s="117">
        <v>1072.4220833333281</v>
      </c>
      <c r="BS254" s="117">
        <v>235.932858333333</v>
      </c>
      <c r="BT254" s="117">
        <v>1204.10661175417</v>
      </c>
      <c r="BU254" s="117">
        <v>536.91</v>
      </c>
      <c r="BV254" s="117">
        <v>610.06875054583304</v>
      </c>
      <c r="BW254" s="117">
        <v>383.54593825874599</v>
      </c>
      <c r="BX254" s="117">
        <v>4042.98624222541</v>
      </c>
      <c r="BY254" s="117">
        <v>654.20326108497102</v>
      </c>
      <c r="BZ254" s="117">
        <v>55.74</v>
      </c>
      <c r="CA254" s="117">
        <v>12.2628</v>
      </c>
      <c r="CB254" s="117">
        <v>35.3425914996998</v>
      </c>
      <c r="CC254" s="117">
        <v>0</v>
      </c>
      <c r="CD254" s="117">
        <v>31.708813800000001</v>
      </c>
      <c r="CE254" s="117">
        <v>14.1550312574616</v>
      </c>
      <c r="CF254" s="117">
        <v>149.20923655716101</v>
      </c>
      <c r="CG254" s="117">
        <v>59.2</v>
      </c>
      <c r="CH254" s="117">
        <v>13.023999999999999</v>
      </c>
      <c r="CI254" s="117">
        <v>83.025555764932506</v>
      </c>
      <c r="CJ254" s="117">
        <v>0</v>
      </c>
      <c r="CK254" s="117">
        <v>33.677104</v>
      </c>
      <c r="CL254" s="117">
        <v>19.801403209962601</v>
      </c>
      <c r="CM254" s="117">
        <v>208.72806297489501</v>
      </c>
      <c r="CN254" s="117">
        <v>83.78</v>
      </c>
      <c r="CO254" s="117">
        <v>18.4316</v>
      </c>
      <c r="CP254" s="117">
        <v>45.830009698202502</v>
      </c>
      <c r="CQ254" s="117">
        <v>0</v>
      </c>
      <c r="CR254" s="117">
        <v>47.659928600000001</v>
      </c>
      <c r="CS254" s="117">
        <v>20.511478229034701</v>
      </c>
      <c r="CT254" s="117">
        <v>216.21301652723699</v>
      </c>
      <c r="CU254" s="117">
        <v>0</v>
      </c>
      <c r="CV254" s="117">
        <v>0</v>
      </c>
      <c r="CW254" s="117">
        <v>0</v>
      </c>
      <c r="CX254" s="117">
        <v>0</v>
      </c>
      <c r="CY254" s="117">
        <v>0</v>
      </c>
      <c r="CZ254" s="117">
        <v>0</v>
      </c>
      <c r="DA254" s="117">
        <v>0</v>
      </c>
      <c r="DB254" s="117">
        <v>0</v>
      </c>
      <c r="DC254" s="117">
        <v>0</v>
      </c>
      <c r="DD254" s="117">
        <v>0</v>
      </c>
      <c r="DE254" s="117">
        <v>0</v>
      </c>
      <c r="DF254" s="117">
        <v>0</v>
      </c>
      <c r="DG254" s="117">
        <v>0</v>
      </c>
      <c r="DH254" s="117">
        <v>0</v>
      </c>
      <c r="DI254" s="117">
        <v>27.31</v>
      </c>
      <c r="DJ254" s="117">
        <v>6.0082000000000004</v>
      </c>
      <c r="DK254" s="117">
        <v>23.6045233340765</v>
      </c>
      <c r="DL254" s="117">
        <v>0</v>
      </c>
      <c r="DM254" s="117">
        <v>15.5358397</v>
      </c>
      <c r="DN254" s="117">
        <v>7.5943819916015602</v>
      </c>
      <c r="DO254" s="117">
        <v>80.052945025678099</v>
      </c>
      <c r="DP254" s="117">
        <v>0</v>
      </c>
      <c r="DQ254" s="117">
        <v>0</v>
      </c>
      <c r="DR254" s="117">
        <v>0</v>
      </c>
      <c r="DS254" s="117">
        <v>0</v>
      </c>
      <c r="DT254" s="117">
        <v>0</v>
      </c>
      <c r="DU254" s="117">
        <v>0</v>
      </c>
      <c r="DV254" s="117">
        <v>0</v>
      </c>
      <c r="DW254" s="117">
        <v>861.66</v>
      </c>
      <c r="DX254" s="117">
        <v>189.5652</v>
      </c>
      <c r="DY254" s="117">
        <v>82.859764804275002</v>
      </c>
      <c r="DZ254" s="117">
        <v>0</v>
      </c>
      <c r="EA254" s="117">
        <v>490.1725242</v>
      </c>
      <c r="EB254" s="117">
        <v>170.238427422538</v>
      </c>
      <c r="EC254" s="117">
        <v>1794.49591642681</v>
      </c>
      <c r="ED254" s="117">
        <v>625.26</v>
      </c>
      <c r="EE254" s="117">
        <v>137.55719999999999</v>
      </c>
      <c r="EF254" s="117">
        <v>25.0288862563417</v>
      </c>
      <c r="EG254" s="117">
        <v>22.5</v>
      </c>
      <c r="EH254" s="117">
        <v>355.69165620000001</v>
      </c>
      <c r="EI254" s="117">
        <v>122.21241578684899</v>
      </c>
      <c r="EJ254" s="117">
        <v>1288.2501582431901</v>
      </c>
      <c r="EK254" s="117">
        <v>437.69</v>
      </c>
      <c r="EL254" s="117">
        <v>96.291799999999995</v>
      </c>
      <c r="EM254" s="117">
        <v>75.407661886875005</v>
      </c>
      <c r="EN254" s="117">
        <v>0</v>
      </c>
      <c r="EO254" s="117">
        <v>248.98871030000001</v>
      </c>
      <c r="EP254" s="117">
        <v>89.966616226906396</v>
      </c>
      <c r="EQ254" s="117">
        <v>948.34478841378098</v>
      </c>
      <c r="ER254" s="117">
        <v>623.79999999999995</v>
      </c>
      <c r="ES254" s="117">
        <v>137.23599999999999</v>
      </c>
      <c r="ET254" s="117">
        <v>14.38370516</v>
      </c>
      <c r="EU254" s="117">
        <v>151.61970516</v>
      </c>
      <c r="EV254" s="117">
        <v>16.405940000000001</v>
      </c>
      <c r="EW254" s="117">
        <v>1.7195065714</v>
      </c>
      <c r="EX254" s="117">
        <v>18.125446571400001</v>
      </c>
      <c r="EY254" s="117">
        <v>140</v>
      </c>
      <c r="EZ254" s="117">
        <v>14.673400000000001</v>
      </c>
      <c r="FA254" s="117">
        <v>154.66999999999999</v>
      </c>
      <c r="FB254" s="117">
        <v>0</v>
      </c>
      <c r="FC254" s="117">
        <v>0</v>
      </c>
      <c r="FD254" s="117">
        <v>0</v>
      </c>
      <c r="FE254" s="171">
        <v>419.09298749999999</v>
      </c>
      <c r="FF254" s="194">
        <f t="shared" si="68"/>
        <v>14596.439201941048</v>
      </c>
      <c r="FG254" s="195">
        <f t="shared" si="70"/>
        <v>0</v>
      </c>
      <c r="FH254" s="196">
        <f t="shared" si="71"/>
        <v>1288.2501582431901</v>
      </c>
      <c r="FI254" s="202">
        <f t="shared" si="72"/>
        <v>17515.727042329258</v>
      </c>
      <c r="FJ254" s="203">
        <f t="shared" si="73"/>
        <v>0</v>
      </c>
      <c r="FK254" s="204">
        <f t="shared" si="74"/>
        <v>1545.9001898918279</v>
      </c>
      <c r="FL254" s="214">
        <v>0.05</v>
      </c>
      <c r="FM254" s="211">
        <f t="shared" si="75"/>
        <v>875.78635211646292</v>
      </c>
      <c r="FN254" s="212">
        <f t="shared" si="76"/>
        <v>0</v>
      </c>
      <c r="FO254" s="213">
        <f t="shared" si="77"/>
        <v>77.295009494591397</v>
      </c>
      <c r="FP254" s="219">
        <f t="shared" si="78"/>
        <v>18391.513394445719</v>
      </c>
      <c r="FQ254" s="220">
        <f t="shared" si="79"/>
        <v>0</v>
      </c>
      <c r="FR254" s="223">
        <f t="shared" si="80"/>
        <v>1623.1951993864193</v>
      </c>
      <c r="FS254" s="228">
        <f t="shared" si="81"/>
        <v>5.1668811334304587</v>
      </c>
      <c r="FT254" s="229"/>
      <c r="FU254" s="244">
        <f t="shared" si="82"/>
        <v>4.7108633783001261</v>
      </c>
      <c r="FV254" s="245">
        <f t="shared" si="83"/>
        <v>18391.513394445719</v>
      </c>
      <c r="FW254" s="252">
        <v>4.2636000000000003</v>
      </c>
      <c r="FX254" s="257"/>
      <c r="FY254" s="261">
        <f t="shared" si="84"/>
        <v>1.211858789152467</v>
      </c>
      <c r="FZ254" s="253"/>
      <c r="GA254" s="92"/>
      <c r="GB254" s="68" t="s">
        <v>1335</v>
      </c>
      <c r="GC254" s="85" t="s">
        <v>2362</v>
      </c>
      <c r="GD254" s="85" t="str">
        <f t="shared" si="85"/>
        <v>№2/278 від 20.02.2019</v>
      </c>
      <c r="GE254" s="85" t="s">
        <v>2608</v>
      </c>
      <c r="GF254" s="431">
        <v>4</v>
      </c>
      <c r="GG254" s="431">
        <v>2</v>
      </c>
    </row>
    <row r="255" spans="1:189" ht="15" hidden="1" customHeight="1" x14ac:dyDescent="0.25">
      <c r="A255" s="66" t="s">
        <v>330</v>
      </c>
      <c r="B255" s="155">
        <v>5</v>
      </c>
      <c r="C255" s="141">
        <f t="shared" si="69"/>
        <v>3575.2</v>
      </c>
      <c r="D255" s="168">
        <v>3575.2</v>
      </c>
      <c r="E255" s="168">
        <v>0</v>
      </c>
      <c r="F255" s="234"/>
      <c r="G255" s="235">
        <v>0</v>
      </c>
      <c r="H255" s="162">
        <f t="shared" si="86"/>
        <v>4500.422426463243</v>
      </c>
      <c r="I255" s="117">
        <v>587.19000000000005</v>
      </c>
      <c r="J255" s="117">
        <v>129.18180000000001</v>
      </c>
      <c r="K255" s="117">
        <v>32.251435350902497</v>
      </c>
      <c r="L255" s="117">
        <v>334.03477529999998</v>
      </c>
      <c r="M255" s="117">
        <v>113.47338609632099</v>
      </c>
      <c r="N255" s="117">
        <v>1196.1313967472199</v>
      </c>
      <c r="O255" s="117">
        <v>108.16</v>
      </c>
      <c r="P255" s="117">
        <v>23.795200000000001</v>
      </c>
      <c r="Q255" s="117">
        <v>3.718369204095</v>
      </c>
      <c r="R255" s="117">
        <v>61.528979200000002</v>
      </c>
      <c r="S255" s="117">
        <v>20.668799098233201</v>
      </c>
      <c r="T255" s="117">
        <v>217.87134750232801</v>
      </c>
      <c r="U255" s="117">
        <v>0</v>
      </c>
      <c r="V255" s="117">
        <v>0</v>
      </c>
      <c r="W255" s="117">
        <v>0</v>
      </c>
      <c r="X255" s="117">
        <v>0</v>
      </c>
      <c r="Y255" s="117">
        <v>0</v>
      </c>
      <c r="Z255" s="117">
        <v>458.44</v>
      </c>
      <c r="AA255" s="117">
        <v>0</v>
      </c>
      <c r="AB255" s="117">
        <v>0</v>
      </c>
      <c r="AC255" s="117">
        <v>0</v>
      </c>
      <c r="AD255" s="117">
        <v>0</v>
      </c>
      <c r="AE255" s="117">
        <v>0</v>
      </c>
      <c r="AF255" s="117">
        <v>0</v>
      </c>
      <c r="AG255" s="117">
        <v>0</v>
      </c>
      <c r="AH255" s="117">
        <v>0</v>
      </c>
      <c r="AI255" s="117">
        <v>0</v>
      </c>
      <c r="AJ255" s="117">
        <v>0</v>
      </c>
      <c r="AK255" s="117">
        <v>0</v>
      </c>
      <c r="AL255" s="117">
        <v>0</v>
      </c>
      <c r="AM255" s="117">
        <v>264.61</v>
      </c>
      <c r="AN255" s="117">
        <v>58.214199999999998</v>
      </c>
      <c r="AO255" s="117">
        <v>51.162300941725697</v>
      </c>
      <c r="AP255" s="117">
        <v>150.5286907</v>
      </c>
      <c r="AQ255" s="117">
        <v>54.974437235969297</v>
      </c>
      <c r="AR255" s="117">
        <v>579.48962887769505</v>
      </c>
      <c r="AS255" s="117">
        <v>0</v>
      </c>
      <c r="AT255" s="117">
        <v>0</v>
      </c>
      <c r="AU255" s="117">
        <v>0</v>
      </c>
      <c r="AV255" s="117">
        <v>0</v>
      </c>
      <c r="AW255" s="117">
        <v>0</v>
      </c>
      <c r="AX255" s="117">
        <v>115.36</v>
      </c>
      <c r="AY255" s="117">
        <v>908.61</v>
      </c>
      <c r="AZ255" s="117">
        <v>199.89420000000001</v>
      </c>
      <c r="BA255" s="117">
        <v>89.215651961240297</v>
      </c>
      <c r="BB255" s="117">
        <v>516.88097070000003</v>
      </c>
      <c r="BC255" s="117">
        <v>179.707312223125</v>
      </c>
      <c r="BD255" s="117">
        <f t="shared" si="87"/>
        <v>1933.1300533359999</v>
      </c>
      <c r="BE255" s="117">
        <v>0</v>
      </c>
      <c r="BF255" s="117">
        <v>0</v>
      </c>
      <c r="BG255" s="117">
        <v>0</v>
      </c>
      <c r="BH255" s="117">
        <v>0</v>
      </c>
      <c r="BI255" s="117">
        <v>0</v>
      </c>
      <c r="BJ255" s="117">
        <v>0</v>
      </c>
      <c r="BK255" s="117">
        <v>0</v>
      </c>
      <c r="BL255" s="117">
        <v>284.87</v>
      </c>
      <c r="BM255" s="117">
        <v>62.671399999999998</v>
      </c>
      <c r="BN255" s="117">
        <v>8.0974915233333302</v>
      </c>
      <c r="BO255" s="117">
        <v>162.05399689999999</v>
      </c>
      <c r="BP255" s="117">
        <v>54.2593916356495</v>
      </c>
      <c r="BQ255" s="117">
        <v>571.95228005898298</v>
      </c>
      <c r="BR255" s="117">
        <v>1071.4487499999923</v>
      </c>
      <c r="BS255" s="117">
        <v>235.71872500000001</v>
      </c>
      <c r="BT255" s="117">
        <v>1203.4116117541701</v>
      </c>
      <c r="BU255" s="117">
        <v>539.29999999999995</v>
      </c>
      <c r="BV255" s="117">
        <v>609.51505041250005</v>
      </c>
      <c r="BW255" s="117">
        <v>383.54109951643801</v>
      </c>
      <c r="BX255" s="117">
        <v>4042.9352366830999</v>
      </c>
      <c r="BY255" s="117">
        <v>655.53730450273304</v>
      </c>
      <c r="BZ255" s="117">
        <v>55.75</v>
      </c>
      <c r="CA255" s="117">
        <v>12.265000000000001</v>
      </c>
      <c r="CB255" s="117">
        <v>35.346020418588701</v>
      </c>
      <c r="CC255" s="117">
        <v>0</v>
      </c>
      <c r="CD255" s="117">
        <v>31.714502499999998</v>
      </c>
      <c r="CE255" s="117">
        <v>14.157265557097301</v>
      </c>
      <c r="CF255" s="117">
        <v>149.23278847568599</v>
      </c>
      <c r="CG255" s="117">
        <v>59.2</v>
      </c>
      <c r="CH255" s="117">
        <v>13.023999999999999</v>
      </c>
      <c r="CI255" s="117">
        <v>83.025555764932506</v>
      </c>
      <c r="CJ255" s="117">
        <v>0</v>
      </c>
      <c r="CK255" s="117">
        <v>33.677104</v>
      </c>
      <c r="CL255" s="117">
        <v>19.801403209962601</v>
      </c>
      <c r="CM255" s="117">
        <v>208.72806297489501</v>
      </c>
      <c r="CN255" s="117">
        <v>84.33</v>
      </c>
      <c r="CO255" s="117">
        <v>18.552600000000002</v>
      </c>
      <c r="CP255" s="117">
        <v>46.029303968289199</v>
      </c>
      <c r="CQ255" s="117">
        <v>0</v>
      </c>
      <c r="CR255" s="117">
        <v>47.972807099999997</v>
      </c>
      <c r="CS255" s="117">
        <v>20.635486567067399</v>
      </c>
      <c r="CT255" s="117">
        <v>217.52019763535699</v>
      </c>
      <c r="CU255" s="117">
        <v>0</v>
      </c>
      <c r="CV255" s="117">
        <v>0</v>
      </c>
      <c r="CW255" s="117">
        <v>0</v>
      </c>
      <c r="CX255" s="117">
        <v>0</v>
      </c>
      <c r="CY255" s="117">
        <v>0</v>
      </c>
      <c r="CZ255" s="117">
        <v>0</v>
      </c>
      <c r="DA255" s="117">
        <v>0</v>
      </c>
      <c r="DB255" s="117">
        <v>0</v>
      </c>
      <c r="DC255" s="117">
        <v>0</v>
      </c>
      <c r="DD255" s="117">
        <v>0</v>
      </c>
      <c r="DE255" s="117">
        <v>0</v>
      </c>
      <c r="DF255" s="117">
        <v>0</v>
      </c>
      <c r="DG255" s="117">
        <v>0</v>
      </c>
      <c r="DH255" s="117">
        <v>0</v>
      </c>
      <c r="DI255" s="117">
        <v>27.31</v>
      </c>
      <c r="DJ255" s="117">
        <v>6.0082000000000004</v>
      </c>
      <c r="DK255" s="117">
        <v>23.607519678350499</v>
      </c>
      <c r="DL255" s="117">
        <v>0</v>
      </c>
      <c r="DM255" s="117">
        <v>15.5358397</v>
      </c>
      <c r="DN255" s="117">
        <v>7.59469603844492</v>
      </c>
      <c r="DO255" s="117">
        <v>80.056255416795395</v>
      </c>
      <c r="DP255" s="117">
        <v>0</v>
      </c>
      <c r="DQ255" s="117">
        <v>0</v>
      </c>
      <c r="DR255" s="117">
        <v>0</v>
      </c>
      <c r="DS255" s="117">
        <v>0</v>
      </c>
      <c r="DT255" s="117">
        <v>0</v>
      </c>
      <c r="DU255" s="117">
        <v>0</v>
      </c>
      <c r="DV255" s="117">
        <v>0</v>
      </c>
      <c r="DW255" s="117">
        <v>1026.55</v>
      </c>
      <c r="DX255" s="117">
        <v>225.84100000000001</v>
      </c>
      <c r="DY255" s="117">
        <v>84.783912913375005</v>
      </c>
      <c r="DZ255" s="117">
        <v>0</v>
      </c>
      <c r="EA255" s="117">
        <v>583.97349850000001</v>
      </c>
      <c r="EB255" s="117">
        <v>201.355565000236</v>
      </c>
      <c r="EC255" s="117">
        <v>2122.50397641362</v>
      </c>
      <c r="ED255" s="117">
        <v>676.8</v>
      </c>
      <c r="EE255" s="117">
        <v>148.89599999999999</v>
      </c>
      <c r="EF255" s="117">
        <v>27.8164042788333</v>
      </c>
      <c r="EG255" s="117">
        <v>22.6</v>
      </c>
      <c r="EH255" s="117">
        <v>385.01121599999999</v>
      </c>
      <c r="EI255" s="117">
        <v>132.17836664142399</v>
      </c>
      <c r="EJ255" s="117">
        <v>1393.3019869202501</v>
      </c>
      <c r="EK255" s="117">
        <v>468.9</v>
      </c>
      <c r="EL255" s="117">
        <v>103.158</v>
      </c>
      <c r="EM255" s="117">
        <v>74.472436788950006</v>
      </c>
      <c r="EN255" s="117">
        <v>0</v>
      </c>
      <c r="EO255" s="117">
        <v>266.74314299999998</v>
      </c>
      <c r="EP255" s="117">
        <v>95.720203897679795</v>
      </c>
      <c r="EQ255" s="117">
        <v>1008.99378368663</v>
      </c>
      <c r="ER255" s="117">
        <v>861.2</v>
      </c>
      <c r="ES255" s="117">
        <v>189.464</v>
      </c>
      <c r="ET255" s="117">
        <v>19.85772184</v>
      </c>
      <c r="EU255" s="117">
        <v>209.32172184000001</v>
      </c>
      <c r="EV255" s="117">
        <v>22.649560000000001</v>
      </c>
      <c r="EW255" s="117">
        <v>2.3739003836000001</v>
      </c>
      <c r="EX255" s="117">
        <v>25.0234603836</v>
      </c>
      <c r="EY255" s="117">
        <v>338.8</v>
      </c>
      <c r="EZ255" s="117">
        <v>35.509627999999999</v>
      </c>
      <c r="FA255" s="117">
        <v>374.31</v>
      </c>
      <c r="FB255" s="117">
        <v>0</v>
      </c>
      <c r="FC255" s="117">
        <v>0</v>
      </c>
      <c r="FD255" s="117">
        <v>0</v>
      </c>
      <c r="FE255" s="171">
        <v>477.53648437500004</v>
      </c>
      <c r="FF255" s="194">
        <f t="shared" si="68"/>
        <v>15381.83866132716</v>
      </c>
      <c r="FG255" s="195">
        <f t="shared" si="70"/>
        <v>0</v>
      </c>
      <c r="FH255" s="196">
        <f t="shared" si="71"/>
        <v>1393.3019869202501</v>
      </c>
      <c r="FI255" s="202">
        <f t="shared" si="72"/>
        <v>18458.206393592591</v>
      </c>
      <c r="FJ255" s="203">
        <f t="shared" si="73"/>
        <v>0</v>
      </c>
      <c r="FK255" s="204">
        <f t="shared" si="74"/>
        <v>1671.9623843043</v>
      </c>
      <c r="FL255" s="214">
        <v>0.05</v>
      </c>
      <c r="FM255" s="211">
        <f t="shared" si="75"/>
        <v>922.91031967962954</v>
      </c>
      <c r="FN255" s="212">
        <f t="shared" si="76"/>
        <v>0</v>
      </c>
      <c r="FO255" s="213">
        <f t="shared" si="77"/>
        <v>83.598119215215007</v>
      </c>
      <c r="FP255" s="219">
        <f t="shared" si="78"/>
        <v>19381.116713272218</v>
      </c>
      <c r="FQ255" s="220">
        <f t="shared" si="79"/>
        <v>0</v>
      </c>
      <c r="FR255" s="223">
        <f t="shared" si="80"/>
        <v>1755.5605035195151</v>
      </c>
      <c r="FS255" s="228">
        <f t="shared" si="81"/>
        <v>5.4209881162654447</v>
      </c>
      <c r="FT255" s="229"/>
      <c r="FU255" s="244">
        <f t="shared" si="82"/>
        <v>4.929949711835059</v>
      </c>
      <c r="FV255" s="245">
        <f t="shared" si="83"/>
        <v>19381.116713272218</v>
      </c>
      <c r="FW255" s="252">
        <v>4.4538000000000002</v>
      </c>
      <c r="FX255" s="257"/>
      <c r="FY255" s="261">
        <f t="shared" si="84"/>
        <v>1.2171602039304514</v>
      </c>
      <c r="FZ255" s="253"/>
      <c r="GA255" s="92"/>
      <c r="GB255" s="68" t="s">
        <v>1336</v>
      </c>
      <c r="GC255" s="85" t="s">
        <v>2362</v>
      </c>
      <c r="GD255" s="85" t="str">
        <f t="shared" si="85"/>
        <v>№2/279 від 20.02.2019</v>
      </c>
      <c r="GE255" s="85" t="s">
        <v>2609</v>
      </c>
      <c r="GF255" s="431">
        <v>4</v>
      </c>
      <c r="GG255" s="431">
        <v>2</v>
      </c>
    </row>
    <row r="256" spans="1:189" ht="15" hidden="1" customHeight="1" x14ac:dyDescent="0.25">
      <c r="A256" s="66" t="s">
        <v>331</v>
      </c>
      <c r="B256" s="155">
        <v>5</v>
      </c>
      <c r="C256" s="141">
        <f t="shared" si="69"/>
        <v>3564.2</v>
      </c>
      <c r="D256" s="168">
        <v>3564.2</v>
      </c>
      <c r="E256" s="168">
        <v>0</v>
      </c>
      <c r="F256" s="234"/>
      <c r="G256" s="235">
        <v>0</v>
      </c>
      <c r="H256" s="162">
        <f t="shared" si="86"/>
        <v>4477.6745113162133</v>
      </c>
      <c r="I256" s="117">
        <v>587.33000000000004</v>
      </c>
      <c r="J256" s="117">
        <v>129.21260000000001</v>
      </c>
      <c r="K256" s="117">
        <v>32.290495440788298</v>
      </c>
      <c r="L256" s="117">
        <v>334.11441710000003</v>
      </c>
      <c r="M256" s="117">
        <v>113.5037287894</v>
      </c>
      <c r="N256" s="117">
        <v>1196.45124133019</v>
      </c>
      <c r="O256" s="117">
        <v>108.16</v>
      </c>
      <c r="P256" s="117">
        <v>23.795200000000001</v>
      </c>
      <c r="Q256" s="117">
        <v>3.718369204095</v>
      </c>
      <c r="R256" s="117">
        <v>61.528979200000002</v>
      </c>
      <c r="S256" s="117">
        <v>20.668799098233201</v>
      </c>
      <c r="T256" s="117">
        <v>217.87134750232801</v>
      </c>
      <c r="U256" s="117">
        <v>0</v>
      </c>
      <c r="V256" s="117">
        <v>0</v>
      </c>
      <c r="W256" s="117">
        <v>0</v>
      </c>
      <c r="X256" s="117">
        <v>0</v>
      </c>
      <c r="Y256" s="117">
        <v>0</v>
      </c>
      <c r="Z256" s="117">
        <v>458.44</v>
      </c>
      <c r="AA256" s="117">
        <v>0</v>
      </c>
      <c r="AB256" s="117">
        <v>0</v>
      </c>
      <c r="AC256" s="117">
        <v>0</v>
      </c>
      <c r="AD256" s="117">
        <v>0</v>
      </c>
      <c r="AE256" s="117">
        <v>0</v>
      </c>
      <c r="AF256" s="117">
        <v>0</v>
      </c>
      <c r="AG256" s="117">
        <v>0</v>
      </c>
      <c r="AH256" s="117">
        <v>0</v>
      </c>
      <c r="AI256" s="117">
        <v>0</v>
      </c>
      <c r="AJ256" s="117">
        <v>0</v>
      </c>
      <c r="AK256" s="117">
        <v>0</v>
      </c>
      <c r="AL256" s="117">
        <v>0</v>
      </c>
      <c r="AM256" s="117">
        <v>264.61</v>
      </c>
      <c r="AN256" s="117">
        <v>58.214199999999998</v>
      </c>
      <c r="AO256" s="117">
        <v>51.162300941725697</v>
      </c>
      <c r="AP256" s="117">
        <v>150.5286907</v>
      </c>
      <c r="AQ256" s="117">
        <v>54.974437235969297</v>
      </c>
      <c r="AR256" s="117">
        <v>579.48962887769505</v>
      </c>
      <c r="AS256" s="117">
        <v>0</v>
      </c>
      <c r="AT256" s="117">
        <v>0</v>
      </c>
      <c r="AU256" s="117">
        <v>0</v>
      </c>
      <c r="AV256" s="117">
        <v>0</v>
      </c>
      <c r="AW256" s="117">
        <v>0</v>
      </c>
      <c r="AX256" s="117">
        <v>98.24</v>
      </c>
      <c r="AY256" s="117">
        <v>905.81</v>
      </c>
      <c r="AZ256" s="117">
        <v>199.2782</v>
      </c>
      <c r="BA256" s="117">
        <v>88.941157619224995</v>
      </c>
      <c r="BB256" s="117">
        <v>515.2881347</v>
      </c>
      <c r="BC256" s="117">
        <v>179.15356636997899</v>
      </c>
      <c r="BD256" s="117">
        <f t="shared" si="87"/>
        <v>1927.182293606</v>
      </c>
      <c r="BE256" s="117">
        <v>0</v>
      </c>
      <c r="BF256" s="117">
        <v>0</v>
      </c>
      <c r="BG256" s="117">
        <v>0</v>
      </c>
      <c r="BH256" s="117">
        <v>0</v>
      </c>
      <c r="BI256" s="117">
        <v>0</v>
      </c>
      <c r="BJ256" s="117">
        <v>0</v>
      </c>
      <c r="BK256" s="117">
        <v>0</v>
      </c>
      <c r="BL256" s="117">
        <v>284.87</v>
      </c>
      <c r="BM256" s="117">
        <v>62.671399999999998</v>
      </c>
      <c r="BN256" s="117">
        <v>8.0974915233333302</v>
      </c>
      <c r="BO256" s="117">
        <v>162.05399689999999</v>
      </c>
      <c r="BP256" s="117">
        <v>54.2593916356495</v>
      </c>
      <c r="BQ256" s="117">
        <v>571.95228005898298</v>
      </c>
      <c r="BR256" s="117">
        <v>1072.7792499999896</v>
      </c>
      <c r="BS256" s="117">
        <v>236.01143500000001</v>
      </c>
      <c r="BT256" s="117">
        <v>1207.6286117541699</v>
      </c>
      <c r="BU256" s="117">
        <v>537.74</v>
      </c>
      <c r="BV256" s="117">
        <v>610.27193194749998</v>
      </c>
      <c r="BW256" s="117">
        <v>384.06903708022099</v>
      </c>
      <c r="BX256" s="117">
        <v>4048.50026578188</v>
      </c>
      <c r="BY256" s="117">
        <v>655.51627812012703</v>
      </c>
      <c r="BZ256" s="117">
        <v>55.74</v>
      </c>
      <c r="CA256" s="117">
        <v>12.2628</v>
      </c>
      <c r="CB256" s="117">
        <v>35.344877445625798</v>
      </c>
      <c r="CC256" s="117">
        <v>0</v>
      </c>
      <c r="CD256" s="117">
        <v>31.708813800000001</v>
      </c>
      <c r="CE256" s="117">
        <v>14.1552708474541</v>
      </c>
      <c r="CF256" s="117">
        <v>149.21176209308001</v>
      </c>
      <c r="CG256" s="117">
        <v>59.2</v>
      </c>
      <c r="CH256" s="117">
        <v>13.023999999999999</v>
      </c>
      <c r="CI256" s="117">
        <v>83.025555764932506</v>
      </c>
      <c r="CJ256" s="117">
        <v>0</v>
      </c>
      <c r="CK256" s="117">
        <v>33.677104</v>
      </c>
      <c r="CL256" s="117">
        <v>19.801403209962601</v>
      </c>
      <c r="CM256" s="117">
        <v>208.72806297489501</v>
      </c>
      <c r="CN256" s="117">
        <v>84.33</v>
      </c>
      <c r="CO256" s="117">
        <v>18.552600000000002</v>
      </c>
      <c r="CP256" s="117">
        <v>46.029303968289199</v>
      </c>
      <c r="CQ256" s="117">
        <v>0</v>
      </c>
      <c r="CR256" s="117">
        <v>47.972807099999997</v>
      </c>
      <c r="CS256" s="117">
        <v>20.635486567067399</v>
      </c>
      <c r="CT256" s="117">
        <v>217.52019763535699</v>
      </c>
      <c r="CU256" s="117">
        <v>0</v>
      </c>
      <c r="CV256" s="117">
        <v>0</v>
      </c>
      <c r="CW256" s="117">
        <v>0</v>
      </c>
      <c r="CX256" s="117">
        <v>0</v>
      </c>
      <c r="CY256" s="117">
        <v>0</v>
      </c>
      <c r="CZ256" s="117">
        <v>0</v>
      </c>
      <c r="DA256" s="117">
        <v>0</v>
      </c>
      <c r="DB256" s="117">
        <v>0</v>
      </c>
      <c r="DC256" s="117">
        <v>0</v>
      </c>
      <c r="DD256" s="117">
        <v>0</v>
      </c>
      <c r="DE256" s="117">
        <v>0</v>
      </c>
      <c r="DF256" s="117">
        <v>0</v>
      </c>
      <c r="DG256" s="117">
        <v>0</v>
      </c>
      <c r="DH256" s="117">
        <v>0</v>
      </c>
      <c r="DI256" s="117">
        <v>27.31</v>
      </c>
      <c r="DJ256" s="117">
        <v>6.0082000000000004</v>
      </c>
      <c r="DK256" s="117">
        <v>23.607519678350499</v>
      </c>
      <c r="DL256" s="117">
        <v>0</v>
      </c>
      <c r="DM256" s="117">
        <v>15.5358397</v>
      </c>
      <c r="DN256" s="117">
        <v>7.59469603844492</v>
      </c>
      <c r="DO256" s="117">
        <v>80.056255416795395</v>
      </c>
      <c r="DP256" s="117">
        <v>0</v>
      </c>
      <c r="DQ256" s="117">
        <v>0</v>
      </c>
      <c r="DR256" s="117">
        <v>0</v>
      </c>
      <c r="DS256" s="117">
        <v>0</v>
      </c>
      <c r="DT256" s="117">
        <v>0</v>
      </c>
      <c r="DU256" s="117">
        <v>0</v>
      </c>
      <c r="DV256" s="117">
        <v>0</v>
      </c>
      <c r="DW256" s="117">
        <v>962.38</v>
      </c>
      <c r="DX256" s="117">
        <v>211.7236</v>
      </c>
      <c r="DY256" s="117">
        <v>97.695770009300006</v>
      </c>
      <c r="DZ256" s="117">
        <v>0</v>
      </c>
      <c r="EA256" s="117">
        <v>547.46911060000002</v>
      </c>
      <c r="EB256" s="117">
        <v>190.67752945266099</v>
      </c>
      <c r="EC256" s="117">
        <v>2009.9460100619599</v>
      </c>
      <c r="ED256" s="117">
        <v>654.82000000000005</v>
      </c>
      <c r="EE256" s="117">
        <v>144.06039999999999</v>
      </c>
      <c r="EF256" s="117">
        <v>26.543690631366701</v>
      </c>
      <c r="EG256" s="117">
        <v>22.75</v>
      </c>
      <c r="EH256" s="117">
        <v>372.50745339999997</v>
      </c>
      <c r="EI256" s="117">
        <v>127.939632629928</v>
      </c>
      <c r="EJ256" s="117">
        <v>1348.6211766613001</v>
      </c>
      <c r="EK256" s="117">
        <v>402.41</v>
      </c>
      <c r="EL256" s="117">
        <v>88.530199999999994</v>
      </c>
      <c r="EM256" s="117">
        <v>68.723442098899994</v>
      </c>
      <c r="EN256" s="117">
        <v>0</v>
      </c>
      <c r="EO256" s="117">
        <v>228.9189767</v>
      </c>
      <c r="EP256" s="117">
        <v>82.651344276312699</v>
      </c>
      <c r="EQ256" s="117">
        <v>871.23396307521296</v>
      </c>
      <c r="ER256" s="117">
        <v>715.6</v>
      </c>
      <c r="ES256" s="117">
        <v>157.43199999999999</v>
      </c>
      <c r="ET256" s="117">
        <v>16.500447919999999</v>
      </c>
      <c r="EU256" s="117">
        <v>173.93244791999999</v>
      </c>
      <c r="EV256" s="117">
        <v>18.82028</v>
      </c>
      <c r="EW256" s="117">
        <v>1.9725535467999999</v>
      </c>
      <c r="EX256" s="117">
        <v>20.792833546800001</v>
      </c>
      <c r="EY256" s="117">
        <v>574</v>
      </c>
      <c r="EZ256" s="117">
        <v>60.160939999999997</v>
      </c>
      <c r="FA256" s="117">
        <v>634.16</v>
      </c>
      <c r="FB256" s="117">
        <v>0</v>
      </c>
      <c r="FC256" s="117">
        <v>0</v>
      </c>
      <c r="FD256" s="117">
        <v>0</v>
      </c>
      <c r="FE256" s="171">
        <v>465.85050416666661</v>
      </c>
      <c r="FF256" s="194">
        <f t="shared" si="68"/>
        <v>15278.180270709143</v>
      </c>
      <c r="FG256" s="195">
        <f t="shared" si="70"/>
        <v>0</v>
      </c>
      <c r="FH256" s="196">
        <f t="shared" si="71"/>
        <v>1348.6211766613001</v>
      </c>
      <c r="FI256" s="202">
        <f t="shared" si="72"/>
        <v>18333.81632485097</v>
      </c>
      <c r="FJ256" s="203">
        <f t="shared" si="73"/>
        <v>0</v>
      </c>
      <c r="FK256" s="204">
        <f t="shared" si="74"/>
        <v>1618.34541199356</v>
      </c>
      <c r="FL256" s="214">
        <v>0.05</v>
      </c>
      <c r="FM256" s="211">
        <f t="shared" si="75"/>
        <v>916.69081624254852</v>
      </c>
      <c r="FN256" s="212">
        <f t="shared" si="76"/>
        <v>0</v>
      </c>
      <c r="FO256" s="213">
        <f t="shared" si="77"/>
        <v>80.917270599678005</v>
      </c>
      <c r="FP256" s="219">
        <f t="shared" si="78"/>
        <v>19250.50714109352</v>
      </c>
      <c r="FQ256" s="220">
        <f t="shared" si="79"/>
        <v>0</v>
      </c>
      <c r="FR256" s="223">
        <f t="shared" si="80"/>
        <v>1699.262682593238</v>
      </c>
      <c r="FS256" s="228">
        <f t="shared" si="81"/>
        <v>5.4010737728223788</v>
      </c>
      <c r="FT256" s="229"/>
      <c r="FU256" s="244">
        <f t="shared" si="82"/>
        <v>4.9243152624713211</v>
      </c>
      <c r="FV256" s="245">
        <f t="shared" si="83"/>
        <v>19250.50714109352</v>
      </c>
      <c r="FW256" s="252">
        <v>4.4161999999999999</v>
      </c>
      <c r="FX256" s="257"/>
      <c r="FY256" s="261">
        <f t="shared" si="84"/>
        <v>1.2230138519139484</v>
      </c>
      <c r="FZ256" s="253"/>
      <c r="GA256" s="92"/>
      <c r="GB256" s="68" t="s">
        <v>1337</v>
      </c>
      <c r="GC256" s="85" t="s">
        <v>2362</v>
      </c>
      <c r="GD256" s="85" t="str">
        <f t="shared" si="85"/>
        <v>№2/280 від 20.02.2019</v>
      </c>
      <c r="GE256" s="85" t="s">
        <v>2610</v>
      </c>
      <c r="GF256" s="431">
        <v>4</v>
      </c>
      <c r="GG256" s="431">
        <v>2</v>
      </c>
    </row>
    <row r="257" spans="1:189" ht="15" hidden="1" customHeight="1" x14ac:dyDescent="0.25">
      <c r="A257" s="66" t="s">
        <v>332</v>
      </c>
      <c r="B257" s="155">
        <v>5</v>
      </c>
      <c r="C257" s="141">
        <f t="shared" si="69"/>
        <v>3571.96</v>
      </c>
      <c r="D257" s="168">
        <v>3571.96</v>
      </c>
      <c r="E257" s="168">
        <v>0</v>
      </c>
      <c r="F257" s="234"/>
      <c r="G257" s="235">
        <v>0</v>
      </c>
      <c r="H257" s="162">
        <f t="shared" si="86"/>
        <v>4476.6193216590827</v>
      </c>
      <c r="I257" s="117">
        <v>587.16999999999996</v>
      </c>
      <c r="J257" s="117">
        <v>129.17740000000001</v>
      </c>
      <c r="K257" s="117">
        <v>32.249903882438304</v>
      </c>
      <c r="L257" s="117">
        <v>334.02339790000002</v>
      </c>
      <c r="M257" s="117">
        <v>113.469475753818</v>
      </c>
      <c r="N257" s="117">
        <v>1196.0901775362599</v>
      </c>
      <c r="O257" s="117">
        <v>108.16</v>
      </c>
      <c r="P257" s="117">
        <v>23.795200000000001</v>
      </c>
      <c r="Q257" s="117">
        <v>3.718369204095</v>
      </c>
      <c r="R257" s="117">
        <v>61.528979200000002</v>
      </c>
      <c r="S257" s="117">
        <v>20.668799098233201</v>
      </c>
      <c r="T257" s="117">
        <v>217.87134750232801</v>
      </c>
      <c r="U257" s="117">
        <v>0</v>
      </c>
      <c r="V257" s="117">
        <v>0</v>
      </c>
      <c r="W257" s="117">
        <v>0</v>
      </c>
      <c r="X257" s="117">
        <v>0</v>
      </c>
      <c r="Y257" s="117">
        <v>0</v>
      </c>
      <c r="Z257" s="117">
        <v>453.55</v>
      </c>
      <c r="AA257" s="117">
        <v>0</v>
      </c>
      <c r="AB257" s="117">
        <v>0</v>
      </c>
      <c r="AC257" s="117">
        <v>0</v>
      </c>
      <c r="AD257" s="117">
        <v>0</v>
      </c>
      <c r="AE257" s="117">
        <v>0</v>
      </c>
      <c r="AF257" s="117">
        <v>0</v>
      </c>
      <c r="AG257" s="117">
        <v>0</v>
      </c>
      <c r="AH257" s="117">
        <v>0</v>
      </c>
      <c r="AI257" s="117">
        <v>0</v>
      </c>
      <c r="AJ257" s="117">
        <v>0</v>
      </c>
      <c r="AK257" s="117">
        <v>0</v>
      </c>
      <c r="AL257" s="117">
        <v>0</v>
      </c>
      <c r="AM257" s="117">
        <v>264.61</v>
      </c>
      <c r="AN257" s="117">
        <v>58.214199999999998</v>
      </c>
      <c r="AO257" s="117">
        <v>51.162300941725697</v>
      </c>
      <c r="AP257" s="117">
        <v>150.5286907</v>
      </c>
      <c r="AQ257" s="117">
        <v>54.974437235969297</v>
      </c>
      <c r="AR257" s="117">
        <v>579.48962887769505</v>
      </c>
      <c r="AS257" s="117">
        <v>0</v>
      </c>
      <c r="AT257" s="117">
        <v>0</v>
      </c>
      <c r="AU257" s="117">
        <v>0</v>
      </c>
      <c r="AV257" s="117">
        <v>0</v>
      </c>
      <c r="AW257" s="117">
        <v>0</v>
      </c>
      <c r="AX257" s="117">
        <v>98.24</v>
      </c>
      <c r="AY257" s="117">
        <v>907.78</v>
      </c>
      <c r="AZ257" s="117">
        <v>199.7116</v>
      </c>
      <c r="BA257" s="117">
        <v>89.134800900501403</v>
      </c>
      <c r="BB257" s="117">
        <v>516.40880860000004</v>
      </c>
      <c r="BC257" s="117">
        <v>179.54322030774699</v>
      </c>
      <c r="BD257" s="117">
        <f t="shared" si="87"/>
        <v>1931.3781677428001</v>
      </c>
      <c r="BE257" s="117">
        <v>0</v>
      </c>
      <c r="BF257" s="117">
        <v>0</v>
      </c>
      <c r="BG257" s="117">
        <v>0</v>
      </c>
      <c r="BH257" s="117">
        <v>0</v>
      </c>
      <c r="BI257" s="117">
        <v>0</v>
      </c>
      <c r="BJ257" s="117">
        <v>0</v>
      </c>
      <c r="BK257" s="117">
        <v>0</v>
      </c>
      <c r="BL257" s="117">
        <v>285.12</v>
      </c>
      <c r="BM257" s="117">
        <v>62.726399999999998</v>
      </c>
      <c r="BN257" s="117">
        <v>8.1030752941666702</v>
      </c>
      <c r="BO257" s="117">
        <v>162.1962144</v>
      </c>
      <c r="BP257" s="117">
        <v>54.306849736845599</v>
      </c>
      <c r="BQ257" s="117">
        <v>572.45253943101295</v>
      </c>
      <c r="BR257" s="117">
        <v>1071.8075500000007</v>
      </c>
      <c r="BS257" s="117">
        <v>235.79766100000001</v>
      </c>
      <c r="BT257" s="117">
        <v>1204.2209450875</v>
      </c>
      <c r="BU257" s="117">
        <v>538.82000000000005</v>
      </c>
      <c r="BV257" s="117">
        <v>609.71916096849998</v>
      </c>
      <c r="BW257" s="117">
        <v>383.64288888063902</v>
      </c>
      <c r="BX257" s="117">
        <v>4044.00820593664</v>
      </c>
      <c r="BY257" s="117">
        <v>653.96747300903496</v>
      </c>
      <c r="BZ257" s="117">
        <v>55.74</v>
      </c>
      <c r="CA257" s="117">
        <v>12.2628</v>
      </c>
      <c r="CB257" s="117">
        <v>35.344877445625798</v>
      </c>
      <c r="CC257" s="117">
        <v>0</v>
      </c>
      <c r="CD257" s="117">
        <v>31.708813800000001</v>
      </c>
      <c r="CE257" s="117">
        <v>14.1552708474541</v>
      </c>
      <c r="CF257" s="117">
        <v>149.21176209308001</v>
      </c>
      <c r="CG257" s="117">
        <v>59.2</v>
      </c>
      <c r="CH257" s="117">
        <v>13.023999999999999</v>
      </c>
      <c r="CI257" s="117">
        <v>83.025555764932506</v>
      </c>
      <c r="CJ257" s="117">
        <v>0</v>
      </c>
      <c r="CK257" s="117">
        <v>33.677104</v>
      </c>
      <c r="CL257" s="117">
        <v>19.801403209962601</v>
      </c>
      <c r="CM257" s="117">
        <v>208.72806297489501</v>
      </c>
      <c r="CN257" s="117">
        <v>83.68</v>
      </c>
      <c r="CO257" s="117">
        <v>18.409600000000001</v>
      </c>
      <c r="CP257" s="117">
        <v>45.7901948372742</v>
      </c>
      <c r="CQ257" s="117">
        <v>0</v>
      </c>
      <c r="CR257" s="117">
        <v>47.603041599999997</v>
      </c>
      <c r="CS257" s="117">
        <v>20.488556086990702</v>
      </c>
      <c r="CT257" s="117">
        <v>215.97139252426501</v>
      </c>
      <c r="CU257" s="117">
        <v>0</v>
      </c>
      <c r="CV257" s="117">
        <v>0</v>
      </c>
      <c r="CW257" s="117">
        <v>0</v>
      </c>
      <c r="CX257" s="117">
        <v>0</v>
      </c>
      <c r="CY257" s="117">
        <v>0</v>
      </c>
      <c r="CZ257" s="117">
        <v>0</v>
      </c>
      <c r="DA257" s="117">
        <v>0</v>
      </c>
      <c r="DB257" s="117">
        <v>0</v>
      </c>
      <c r="DC257" s="117">
        <v>0</v>
      </c>
      <c r="DD257" s="117">
        <v>0</v>
      </c>
      <c r="DE257" s="117">
        <v>0</v>
      </c>
      <c r="DF257" s="117">
        <v>0</v>
      </c>
      <c r="DG257" s="117">
        <v>0</v>
      </c>
      <c r="DH257" s="117">
        <v>0</v>
      </c>
      <c r="DI257" s="117">
        <v>27.31</v>
      </c>
      <c r="DJ257" s="117">
        <v>6.0082000000000004</v>
      </c>
      <c r="DK257" s="117">
        <v>23.607519678350499</v>
      </c>
      <c r="DL257" s="117">
        <v>0</v>
      </c>
      <c r="DM257" s="117">
        <v>15.5358397</v>
      </c>
      <c r="DN257" s="117">
        <v>7.59469603844492</v>
      </c>
      <c r="DO257" s="117">
        <v>80.056255416795395</v>
      </c>
      <c r="DP257" s="117">
        <v>0</v>
      </c>
      <c r="DQ257" s="117">
        <v>0</v>
      </c>
      <c r="DR257" s="117">
        <v>0</v>
      </c>
      <c r="DS257" s="117">
        <v>0</v>
      </c>
      <c r="DT257" s="117">
        <v>0</v>
      </c>
      <c r="DU257" s="117">
        <v>0</v>
      </c>
      <c r="DV257" s="117">
        <v>0</v>
      </c>
      <c r="DW257" s="117">
        <v>1303.98</v>
      </c>
      <c r="DX257" s="117">
        <v>286.87560000000002</v>
      </c>
      <c r="DY257" s="117">
        <v>112.55011921844201</v>
      </c>
      <c r="DZ257" s="117">
        <v>0</v>
      </c>
      <c r="EA257" s="117">
        <v>741.79510259999995</v>
      </c>
      <c r="EB257" s="117">
        <v>256.28149813479098</v>
      </c>
      <c r="EC257" s="117">
        <v>2701.4823199532302</v>
      </c>
      <c r="ED257" s="117">
        <v>668.91</v>
      </c>
      <c r="EE257" s="117">
        <v>147.1602</v>
      </c>
      <c r="EF257" s="117">
        <v>27.046797610799999</v>
      </c>
      <c r="EG257" s="117">
        <v>22.625</v>
      </c>
      <c r="EH257" s="117">
        <v>380.52283169999998</v>
      </c>
      <c r="EI257" s="117">
        <v>130.621016760065</v>
      </c>
      <c r="EJ257" s="117">
        <v>1376.88584607087</v>
      </c>
      <c r="EK257" s="117">
        <v>426.1</v>
      </c>
      <c r="EL257" s="117">
        <v>93.742000000000004</v>
      </c>
      <c r="EM257" s="117">
        <v>69.007154607125003</v>
      </c>
      <c r="EN257" s="117">
        <v>0</v>
      </c>
      <c r="EO257" s="117">
        <v>242.39550700000001</v>
      </c>
      <c r="EP257" s="117">
        <v>87.122752983042801</v>
      </c>
      <c r="EQ257" s="117">
        <v>918.36741459016798</v>
      </c>
      <c r="ER257" s="117">
        <v>713.4</v>
      </c>
      <c r="ES257" s="117">
        <v>156.94800000000001</v>
      </c>
      <c r="ET257" s="117">
        <v>16.44971988</v>
      </c>
      <c r="EU257" s="117">
        <v>173.39771988000001</v>
      </c>
      <c r="EV257" s="117">
        <v>18.762419999999999</v>
      </c>
      <c r="EW257" s="117">
        <v>1.9664892402</v>
      </c>
      <c r="EX257" s="117">
        <v>20.7289092402</v>
      </c>
      <c r="EY257" s="117">
        <v>553</v>
      </c>
      <c r="EZ257" s="117">
        <v>57.95993</v>
      </c>
      <c r="FA257" s="117">
        <v>610.96</v>
      </c>
      <c r="FB257" s="117">
        <v>0</v>
      </c>
      <c r="FC257" s="117">
        <v>0</v>
      </c>
      <c r="FD257" s="117">
        <v>0</v>
      </c>
      <c r="FE257" s="171">
        <v>479.14842187499994</v>
      </c>
      <c r="FF257" s="194">
        <f t="shared" si="68"/>
        <v>16028.018171645241</v>
      </c>
      <c r="FG257" s="195">
        <f t="shared" si="70"/>
        <v>0</v>
      </c>
      <c r="FH257" s="196">
        <f t="shared" si="71"/>
        <v>1376.88584607087</v>
      </c>
      <c r="FI257" s="202">
        <f t="shared" si="72"/>
        <v>19233.62180597429</v>
      </c>
      <c r="FJ257" s="203">
        <f t="shared" si="73"/>
        <v>0</v>
      </c>
      <c r="FK257" s="204">
        <f t="shared" si="74"/>
        <v>1652.263015285044</v>
      </c>
      <c r="FL257" s="214">
        <v>0.05</v>
      </c>
      <c r="FM257" s="211">
        <f t="shared" si="75"/>
        <v>961.68109029871448</v>
      </c>
      <c r="FN257" s="212">
        <f t="shared" si="76"/>
        <v>0</v>
      </c>
      <c r="FO257" s="213">
        <f t="shared" si="77"/>
        <v>82.613150764252211</v>
      </c>
      <c r="FP257" s="219">
        <f t="shared" si="78"/>
        <v>20195.302896273002</v>
      </c>
      <c r="FQ257" s="220">
        <f t="shared" si="79"/>
        <v>0</v>
      </c>
      <c r="FR257" s="223">
        <f t="shared" si="80"/>
        <v>1734.8761660492962</v>
      </c>
      <c r="FS257" s="228">
        <f t="shared" si="81"/>
        <v>5.6538435190408078</v>
      </c>
      <c r="FT257" s="229"/>
      <c r="FU257" s="244">
        <f t="shared" si="82"/>
        <v>5.1681504636736433</v>
      </c>
      <c r="FV257" s="245">
        <f t="shared" si="83"/>
        <v>20195.302896273006</v>
      </c>
      <c r="FW257" s="252">
        <v>4.6618000000000004</v>
      </c>
      <c r="FX257" s="257"/>
      <c r="FY257" s="261">
        <f t="shared" si="84"/>
        <v>1.2128026768717679</v>
      </c>
      <c r="FZ257" s="253"/>
      <c r="GA257" s="92"/>
      <c r="GB257" s="68" t="s">
        <v>1338</v>
      </c>
      <c r="GC257" s="85" t="s">
        <v>2362</v>
      </c>
      <c r="GD257" s="85" t="str">
        <f t="shared" si="85"/>
        <v>№2/281 від 20.02.2019</v>
      </c>
      <c r="GE257" s="85" t="s">
        <v>2611</v>
      </c>
      <c r="GF257" s="431">
        <v>4</v>
      </c>
      <c r="GG257" s="431">
        <v>2</v>
      </c>
    </row>
    <row r="258" spans="1:189" ht="15" hidden="1" customHeight="1" x14ac:dyDescent="0.25">
      <c r="A258" s="66" t="s">
        <v>333</v>
      </c>
      <c r="B258" s="155">
        <v>5</v>
      </c>
      <c r="C258" s="141">
        <f t="shared" si="69"/>
        <v>4572.3</v>
      </c>
      <c r="D258" s="168">
        <v>4471.5</v>
      </c>
      <c r="E258" s="168">
        <v>0</v>
      </c>
      <c r="F258" s="234"/>
      <c r="G258" s="235">
        <v>100.8</v>
      </c>
      <c r="H258" s="162">
        <f t="shared" si="86"/>
        <v>6191.7865158598324</v>
      </c>
      <c r="I258" s="117">
        <v>794.58</v>
      </c>
      <c r="J258" s="117">
        <v>174.80760000000001</v>
      </c>
      <c r="K258" s="117">
        <v>43.641659714660797</v>
      </c>
      <c r="L258" s="117">
        <v>452.01272460000001</v>
      </c>
      <c r="M258" s="117">
        <v>153.55105037601999</v>
      </c>
      <c r="N258" s="117">
        <v>1618.59303469068</v>
      </c>
      <c r="O258" s="117">
        <v>177.55</v>
      </c>
      <c r="P258" s="117">
        <v>39.061</v>
      </c>
      <c r="Q258" s="117">
        <v>6.1037478114899999</v>
      </c>
      <c r="R258" s="117">
        <v>101.00286850000001</v>
      </c>
      <c r="S258" s="117">
        <v>33.9288433656073</v>
      </c>
      <c r="T258" s="117">
        <v>357.64645967709703</v>
      </c>
      <c r="U258" s="117">
        <v>0</v>
      </c>
      <c r="V258" s="117">
        <v>0</v>
      </c>
      <c r="W258" s="117">
        <v>0</v>
      </c>
      <c r="X258" s="117">
        <v>0</v>
      </c>
      <c r="Y258" s="117">
        <v>0</v>
      </c>
      <c r="Z258" s="117">
        <v>618.48</v>
      </c>
      <c r="AA258" s="117">
        <v>0</v>
      </c>
      <c r="AB258" s="117">
        <v>0</v>
      </c>
      <c r="AC258" s="117">
        <v>0</v>
      </c>
      <c r="AD258" s="117">
        <v>0</v>
      </c>
      <c r="AE258" s="117">
        <v>0</v>
      </c>
      <c r="AF258" s="117">
        <v>0</v>
      </c>
      <c r="AG258" s="117">
        <v>0</v>
      </c>
      <c r="AH258" s="117">
        <v>0</v>
      </c>
      <c r="AI258" s="117">
        <v>0</v>
      </c>
      <c r="AJ258" s="117">
        <v>0</v>
      </c>
      <c r="AK258" s="117">
        <v>0</v>
      </c>
      <c r="AL258" s="117">
        <v>0</v>
      </c>
      <c r="AM258" s="117">
        <v>452.6</v>
      </c>
      <c r="AN258" s="117">
        <v>99.572000000000003</v>
      </c>
      <c r="AO258" s="117">
        <v>60.597193164286097</v>
      </c>
      <c r="AP258" s="117">
        <v>257.47056199999997</v>
      </c>
      <c r="AQ258" s="117">
        <v>91.209828738768806</v>
      </c>
      <c r="AR258" s="117">
        <v>961.44958390305499</v>
      </c>
      <c r="AS258" s="117">
        <v>0</v>
      </c>
      <c r="AT258" s="117">
        <v>0</v>
      </c>
      <c r="AU258" s="117">
        <v>0</v>
      </c>
      <c r="AV258" s="117">
        <v>0</v>
      </c>
      <c r="AW258" s="117">
        <v>0</v>
      </c>
      <c r="AX258" s="117">
        <v>163.35</v>
      </c>
      <c r="AY258" s="117">
        <v>1162.01</v>
      </c>
      <c r="AZ258" s="117">
        <v>255.6422</v>
      </c>
      <c r="BA258" s="117">
        <v>111.978932096761</v>
      </c>
      <c r="BB258" s="117">
        <v>661.03262870000003</v>
      </c>
      <c r="BC258" s="117">
        <v>229.60346876910799</v>
      </c>
      <c r="BD258" s="117">
        <f t="shared" si="87"/>
        <v>2472.2674375890001</v>
      </c>
      <c r="BE258" s="117">
        <v>0</v>
      </c>
      <c r="BF258" s="117">
        <v>0</v>
      </c>
      <c r="BG258" s="117">
        <v>0</v>
      </c>
      <c r="BH258" s="117">
        <v>0</v>
      </c>
      <c r="BI258" s="117">
        <v>0</v>
      </c>
      <c r="BJ258" s="117">
        <v>0</v>
      </c>
      <c r="BK258" s="117">
        <v>0</v>
      </c>
      <c r="BL258" s="117">
        <v>349.78</v>
      </c>
      <c r="BM258" s="117">
        <v>76.951599999999999</v>
      </c>
      <c r="BN258" s="117">
        <v>10.0546869483333</v>
      </c>
      <c r="BO258" s="117">
        <v>198.97934860000001</v>
      </c>
      <c r="BP258" s="117">
        <v>66.634596261820803</v>
      </c>
      <c r="BQ258" s="117">
        <v>702.40023181015397</v>
      </c>
      <c r="BR258" s="117">
        <v>1072.1833900000033</v>
      </c>
      <c r="BS258" s="117">
        <v>235.88034579999999</v>
      </c>
      <c r="BT258" s="117">
        <v>822.66385852541703</v>
      </c>
      <c r="BU258" s="117">
        <v>689.64</v>
      </c>
      <c r="BV258" s="117">
        <v>609.93296506929903</v>
      </c>
      <c r="BW258" s="117">
        <v>359.52980163016099</v>
      </c>
      <c r="BX258" s="117">
        <v>3789.8303610248799</v>
      </c>
      <c r="BY258" s="117">
        <v>890.46786670469805</v>
      </c>
      <c r="BZ258" s="117">
        <v>78.209999999999994</v>
      </c>
      <c r="CA258" s="117">
        <v>17.206199999999999</v>
      </c>
      <c r="CB258" s="117">
        <v>49.268964655470199</v>
      </c>
      <c r="CC258" s="117">
        <v>0</v>
      </c>
      <c r="CD258" s="117">
        <v>44.491322699999998</v>
      </c>
      <c r="CE258" s="117">
        <v>19.827587639726801</v>
      </c>
      <c r="CF258" s="117">
        <v>209.00407499519699</v>
      </c>
      <c r="CG258" s="117">
        <v>97.17</v>
      </c>
      <c r="CH258" s="117">
        <v>21.377400000000002</v>
      </c>
      <c r="CI258" s="117">
        <v>136.28670361894501</v>
      </c>
      <c r="CJ258" s="117">
        <v>0</v>
      </c>
      <c r="CK258" s="117">
        <v>55.277097900000001</v>
      </c>
      <c r="CL258" s="117">
        <v>32.5027550312006</v>
      </c>
      <c r="CM258" s="117">
        <v>342.61395655014599</v>
      </c>
      <c r="CN258" s="117">
        <v>73.819999999999993</v>
      </c>
      <c r="CO258" s="117">
        <v>16.240400000000001</v>
      </c>
      <c r="CP258" s="117">
        <v>40.252193188137497</v>
      </c>
      <c r="CQ258" s="117">
        <v>0</v>
      </c>
      <c r="CR258" s="117">
        <v>41.993983399999998</v>
      </c>
      <c r="CS258" s="117">
        <v>18.0594522922026</v>
      </c>
      <c r="CT258" s="117">
        <v>190.36602888034</v>
      </c>
      <c r="CU258" s="117">
        <v>0</v>
      </c>
      <c r="CV258" s="117">
        <v>0</v>
      </c>
      <c r="CW258" s="117">
        <v>0</v>
      </c>
      <c r="CX258" s="117">
        <v>0</v>
      </c>
      <c r="CY258" s="117">
        <v>0</v>
      </c>
      <c r="CZ258" s="117">
        <v>0</v>
      </c>
      <c r="DA258" s="117">
        <v>0</v>
      </c>
      <c r="DB258" s="117">
        <v>0</v>
      </c>
      <c r="DC258" s="117">
        <v>0</v>
      </c>
      <c r="DD258" s="117">
        <v>0</v>
      </c>
      <c r="DE258" s="117">
        <v>0</v>
      </c>
      <c r="DF258" s="117">
        <v>0</v>
      </c>
      <c r="DG258" s="117">
        <v>0</v>
      </c>
      <c r="DH258" s="117">
        <v>0</v>
      </c>
      <c r="DI258" s="117">
        <v>50.62</v>
      </c>
      <c r="DJ258" s="117">
        <v>11.1364</v>
      </c>
      <c r="DK258" s="117">
        <v>43.844995009006901</v>
      </c>
      <c r="DL258" s="117">
        <v>0</v>
      </c>
      <c r="DM258" s="117">
        <v>28.796199399999999</v>
      </c>
      <c r="DN258" s="117">
        <v>14.086211870008</v>
      </c>
      <c r="DO258" s="117">
        <v>148.483806279015</v>
      </c>
      <c r="DP258" s="117">
        <v>0</v>
      </c>
      <c r="DQ258" s="117">
        <v>0</v>
      </c>
      <c r="DR258" s="117">
        <v>0</v>
      </c>
      <c r="DS258" s="117">
        <v>0</v>
      </c>
      <c r="DT258" s="117">
        <v>0</v>
      </c>
      <c r="DU258" s="117">
        <v>0</v>
      </c>
      <c r="DV258" s="117">
        <v>0</v>
      </c>
      <c r="DW258" s="117">
        <v>1681.38</v>
      </c>
      <c r="DX258" s="117">
        <v>369.90359999999998</v>
      </c>
      <c r="DY258" s="117">
        <v>157.20268705095</v>
      </c>
      <c r="DZ258" s="117">
        <v>0</v>
      </c>
      <c r="EA258" s="117">
        <v>956.48664059999999</v>
      </c>
      <c r="EB258" s="117">
        <v>331.72081254709599</v>
      </c>
      <c r="EC258" s="117">
        <v>3496.6937401980499</v>
      </c>
      <c r="ED258" s="117">
        <v>901.6</v>
      </c>
      <c r="EE258" s="117">
        <v>198.352</v>
      </c>
      <c r="EF258" s="117">
        <v>33.665349047425003</v>
      </c>
      <c r="EG258" s="117">
        <v>0</v>
      </c>
      <c r="EH258" s="117">
        <v>512.893192</v>
      </c>
      <c r="EI258" s="117">
        <v>172.57076980718099</v>
      </c>
      <c r="EJ258" s="117">
        <v>1819.0813108546099</v>
      </c>
      <c r="EK258" s="117">
        <v>644.09</v>
      </c>
      <c r="EL258" s="117">
        <v>141.69980000000001</v>
      </c>
      <c r="EM258" s="117">
        <v>94.678103148899993</v>
      </c>
      <c r="EN258" s="117">
        <v>0</v>
      </c>
      <c r="EO258" s="117">
        <v>366.40347830000002</v>
      </c>
      <c r="EP258" s="117">
        <v>130.684589489659</v>
      </c>
      <c r="EQ258" s="117">
        <v>1377.55597093856</v>
      </c>
      <c r="ER258" s="117">
        <v>200</v>
      </c>
      <c r="ES258" s="117">
        <v>44</v>
      </c>
      <c r="ET258" s="117">
        <v>4.6116400000000004</v>
      </c>
      <c r="EU258" s="117">
        <v>48.611640000000001</v>
      </c>
      <c r="EV258" s="117">
        <v>5.26</v>
      </c>
      <c r="EW258" s="117">
        <v>0.55130060000000003</v>
      </c>
      <c r="EX258" s="117">
        <v>5.8113006</v>
      </c>
      <c r="EY258" s="117">
        <v>347.2</v>
      </c>
      <c r="EZ258" s="117">
        <v>36.390031999999998</v>
      </c>
      <c r="FA258" s="117">
        <v>383.59</v>
      </c>
      <c r="FB258" s="117">
        <v>0</v>
      </c>
      <c r="FC258" s="117">
        <v>0</v>
      </c>
      <c r="FD258" s="117">
        <v>0</v>
      </c>
      <c r="FE258" s="171">
        <v>233.73497708333332</v>
      </c>
      <c r="FF258" s="194">
        <f t="shared" si="68"/>
        <v>18939.563915074115</v>
      </c>
      <c r="FG258" s="195">
        <f t="shared" si="70"/>
        <v>0</v>
      </c>
      <c r="FH258" s="196">
        <f t="shared" si="71"/>
        <v>1819.0813108546099</v>
      </c>
      <c r="FI258" s="202">
        <f t="shared" si="72"/>
        <v>22727.476698088936</v>
      </c>
      <c r="FJ258" s="203">
        <f t="shared" si="73"/>
        <v>0</v>
      </c>
      <c r="FK258" s="204">
        <f t="shared" si="74"/>
        <v>2182.897573025532</v>
      </c>
      <c r="FL258" s="214">
        <v>0.05</v>
      </c>
      <c r="FM258" s="211">
        <f t="shared" si="75"/>
        <v>1136.3738349044468</v>
      </c>
      <c r="FN258" s="212">
        <f t="shared" si="76"/>
        <v>0</v>
      </c>
      <c r="FO258" s="213">
        <f t="shared" si="77"/>
        <v>109.1448786512766</v>
      </c>
      <c r="FP258" s="219">
        <f t="shared" si="78"/>
        <v>23863.850532993383</v>
      </c>
      <c r="FQ258" s="220">
        <f t="shared" si="79"/>
        <v>0</v>
      </c>
      <c r="FR258" s="223">
        <f t="shared" si="80"/>
        <v>2292.0424516768085</v>
      </c>
      <c r="FS258" s="228">
        <f t="shared" si="81"/>
        <v>5.2305228267685697</v>
      </c>
      <c r="FT258" s="229"/>
      <c r="FU258" s="244">
        <f t="shared" si="82"/>
        <v>4.717933661683742</v>
      </c>
      <c r="FV258" s="245">
        <f t="shared" si="83"/>
        <v>23863.85053299338</v>
      </c>
      <c r="FW258" s="252">
        <v>4.2107999999999999</v>
      </c>
      <c r="FX258" s="257"/>
      <c r="FY258" s="261">
        <f t="shared" si="84"/>
        <v>1.2421684304095588</v>
      </c>
      <c r="FZ258" s="253"/>
      <c r="GA258" s="92"/>
      <c r="GB258" s="68" t="s">
        <v>1339</v>
      </c>
      <c r="GC258" s="85" t="s">
        <v>2362</v>
      </c>
      <c r="GD258" s="85" t="str">
        <f t="shared" si="85"/>
        <v>№2/282 від 20.02.2019</v>
      </c>
      <c r="GE258" s="85" t="s">
        <v>2612</v>
      </c>
      <c r="GF258" s="431">
        <v>6</v>
      </c>
      <c r="GG258" s="431">
        <v>3</v>
      </c>
    </row>
    <row r="259" spans="1:189" ht="15" hidden="1" customHeight="1" x14ac:dyDescent="0.25">
      <c r="A259" s="66" t="s">
        <v>334</v>
      </c>
      <c r="B259" s="155">
        <v>5</v>
      </c>
      <c r="C259" s="141">
        <f t="shared" si="69"/>
        <v>4577.8</v>
      </c>
      <c r="D259" s="168">
        <v>4538</v>
      </c>
      <c r="E259" s="168">
        <v>0</v>
      </c>
      <c r="F259" s="234"/>
      <c r="G259" s="235">
        <v>39.799999999999997</v>
      </c>
      <c r="H259" s="162">
        <f t="shared" si="86"/>
        <v>6313.0701418260642</v>
      </c>
      <c r="I259" s="117">
        <v>794.71</v>
      </c>
      <c r="J259" s="117">
        <v>174.83619999999999</v>
      </c>
      <c r="K259" s="117">
        <v>43.65627784206</v>
      </c>
      <c r="L259" s="117">
        <v>452.0866777</v>
      </c>
      <c r="M259" s="117">
        <v>153.576956392363</v>
      </c>
      <c r="N259" s="117">
        <v>1618.8661119344199</v>
      </c>
      <c r="O259" s="117">
        <v>177.58</v>
      </c>
      <c r="P259" s="117">
        <v>39.067599999999999</v>
      </c>
      <c r="Q259" s="117">
        <v>6.1049209605300003</v>
      </c>
      <c r="R259" s="117">
        <v>101.0199346</v>
      </c>
      <c r="S259" s="117">
        <v>33.934591067299102</v>
      </c>
      <c r="T259" s="117">
        <v>357.70704662782902</v>
      </c>
      <c r="U259" s="117">
        <v>0</v>
      </c>
      <c r="V259" s="117">
        <v>0</v>
      </c>
      <c r="W259" s="117">
        <v>0</v>
      </c>
      <c r="X259" s="117">
        <v>0</v>
      </c>
      <c r="Y259" s="117">
        <v>0</v>
      </c>
      <c r="Z259" s="117">
        <v>638.57000000000005</v>
      </c>
      <c r="AA259" s="117">
        <v>0</v>
      </c>
      <c r="AB259" s="117">
        <v>0</v>
      </c>
      <c r="AC259" s="117">
        <v>0</v>
      </c>
      <c r="AD259" s="117">
        <v>0</v>
      </c>
      <c r="AE259" s="117">
        <v>0</v>
      </c>
      <c r="AF259" s="117">
        <v>0</v>
      </c>
      <c r="AG259" s="117">
        <v>48.3</v>
      </c>
      <c r="AH259" s="117">
        <v>10.625999999999999</v>
      </c>
      <c r="AI259" s="117">
        <v>1.6556065826999999</v>
      </c>
      <c r="AJ259" s="117">
        <v>27.476420999999998</v>
      </c>
      <c r="AK259" s="117">
        <v>9.2293618709427907</v>
      </c>
      <c r="AL259" s="117">
        <v>97.287389453642803</v>
      </c>
      <c r="AM259" s="117">
        <v>452.9</v>
      </c>
      <c r="AN259" s="117">
        <v>99.638000000000005</v>
      </c>
      <c r="AO259" s="117">
        <v>60.602428466018203</v>
      </c>
      <c r="AP259" s="117">
        <v>257.64122300000002</v>
      </c>
      <c r="AQ259" s="117">
        <v>91.266624890153295</v>
      </c>
      <c r="AR259" s="117">
        <v>962.04827635617198</v>
      </c>
      <c r="AS259" s="117">
        <v>0</v>
      </c>
      <c r="AT259" s="117">
        <v>0</v>
      </c>
      <c r="AU259" s="117">
        <v>0</v>
      </c>
      <c r="AV259" s="117">
        <v>0</v>
      </c>
      <c r="AW259" s="117">
        <v>0</v>
      </c>
      <c r="AX259" s="117">
        <v>163.35</v>
      </c>
      <c r="AY259" s="117">
        <v>1163.4100000000001</v>
      </c>
      <c r="AZ259" s="117">
        <v>255.9502</v>
      </c>
      <c r="BA259" s="117">
        <v>113.398138000548</v>
      </c>
      <c r="BB259" s="117">
        <v>661.82904670000005</v>
      </c>
      <c r="BC259" s="117">
        <v>230.01470379046501</v>
      </c>
      <c r="BD259" s="117">
        <f t="shared" si="87"/>
        <v>2475.2413174540002</v>
      </c>
      <c r="BE259" s="117">
        <v>0</v>
      </c>
      <c r="BF259" s="117">
        <v>0</v>
      </c>
      <c r="BG259" s="117">
        <v>0</v>
      </c>
      <c r="BH259" s="117">
        <v>0</v>
      </c>
      <c r="BI259" s="117">
        <v>0</v>
      </c>
      <c r="BJ259" s="117">
        <v>0</v>
      </c>
      <c r="BK259" s="117">
        <v>0</v>
      </c>
      <c r="BL259" s="117">
        <v>355.17</v>
      </c>
      <c r="BM259" s="117">
        <v>78.1374</v>
      </c>
      <c r="BN259" s="117">
        <v>10.113534959166699</v>
      </c>
      <c r="BO259" s="117">
        <v>202.04555790000001</v>
      </c>
      <c r="BP259" s="117">
        <v>67.651343116569294</v>
      </c>
      <c r="BQ259" s="117">
        <v>713.11783597573606</v>
      </c>
      <c r="BR259" s="117">
        <v>1178.8670833333315</v>
      </c>
      <c r="BS259" s="117">
        <v>259.35075833333298</v>
      </c>
      <c r="BT259" s="117">
        <v>1387.8645138955001</v>
      </c>
      <c r="BU259" s="117">
        <v>690.5</v>
      </c>
      <c r="BV259" s="117">
        <v>670.62211769583303</v>
      </c>
      <c r="BW259" s="117">
        <v>438.86090084217199</v>
      </c>
      <c r="BX259" s="117">
        <v>4626.0653741001697</v>
      </c>
      <c r="BY259" s="117">
        <v>991.90787119341906</v>
      </c>
      <c r="BZ259" s="117">
        <v>78.23</v>
      </c>
      <c r="CA259" s="117">
        <v>17.210599999999999</v>
      </c>
      <c r="CB259" s="117">
        <v>49.280394385099598</v>
      </c>
      <c r="CC259" s="117">
        <v>0</v>
      </c>
      <c r="CD259" s="117">
        <v>44.502700099999998</v>
      </c>
      <c r="CE259" s="117">
        <v>19.832535418983301</v>
      </c>
      <c r="CF259" s="117">
        <v>209.05622990408301</v>
      </c>
      <c r="CG259" s="117">
        <v>97.19</v>
      </c>
      <c r="CH259" s="117">
        <v>21.381799999999998</v>
      </c>
      <c r="CI259" s="117">
        <v>136.31293031861301</v>
      </c>
      <c r="CJ259" s="117">
        <v>0</v>
      </c>
      <c r="CK259" s="117">
        <v>55.288475300000002</v>
      </c>
      <c r="CL259" s="117">
        <v>32.5092536808868</v>
      </c>
      <c r="CM259" s="117">
        <v>342.68245929950001</v>
      </c>
      <c r="CN259" s="117">
        <v>73</v>
      </c>
      <c r="CO259" s="117">
        <v>16.059999999999999</v>
      </c>
      <c r="CP259" s="117">
        <v>40.613832032330002</v>
      </c>
      <c r="CQ259" s="117">
        <v>0</v>
      </c>
      <c r="CR259" s="117">
        <v>41.527509999999999</v>
      </c>
      <c r="CS259" s="117">
        <v>17.943612658408501</v>
      </c>
      <c r="CT259" s="117">
        <v>189.14495469073901</v>
      </c>
      <c r="CU259" s="117">
        <v>0</v>
      </c>
      <c r="CV259" s="117">
        <v>0</v>
      </c>
      <c r="CW259" s="117">
        <v>0</v>
      </c>
      <c r="CX259" s="117">
        <v>0</v>
      </c>
      <c r="CY259" s="117">
        <v>0</v>
      </c>
      <c r="CZ259" s="117">
        <v>0</v>
      </c>
      <c r="DA259" s="117">
        <v>0</v>
      </c>
      <c r="DB259" s="117">
        <v>30.29</v>
      </c>
      <c r="DC259" s="117">
        <v>6.6638000000000002</v>
      </c>
      <c r="DD259" s="117">
        <v>38.547123753975001</v>
      </c>
      <c r="DE259" s="117">
        <v>0</v>
      </c>
      <c r="DF259" s="117">
        <v>17.231072300000001</v>
      </c>
      <c r="DG259" s="117">
        <v>9.7192405064171208</v>
      </c>
      <c r="DH259" s="117">
        <v>102.451236560392</v>
      </c>
      <c r="DI259" s="117">
        <v>50.65</v>
      </c>
      <c r="DJ259" s="117">
        <v>11.143000000000001</v>
      </c>
      <c r="DK259" s="117">
        <v>43.872052707388399</v>
      </c>
      <c r="DL259" s="117">
        <v>0</v>
      </c>
      <c r="DM259" s="117">
        <v>28.8132655</v>
      </c>
      <c r="DN259" s="117">
        <v>14.0946725313163</v>
      </c>
      <c r="DO259" s="117">
        <v>148.57299073870499</v>
      </c>
      <c r="DP259" s="117">
        <v>0</v>
      </c>
      <c r="DQ259" s="117">
        <v>0</v>
      </c>
      <c r="DR259" s="117">
        <v>0</v>
      </c>
      <c r="DS259" s="117">
        <v>0</v>
      </c>
      <c r="DT259" s="117">
        <v>0</v>
      </c>
      <c r="DU259" s="117">
        <v>0</v>
      </c>
      <c r="DV259" s="117">
        <v>0</v>
      </c>
      <c r="DW259" s="117">
        <v>1651.69</v>
      </c>
      <c r="DX259" s="117">
        <v>363.37180000000001</v>
      </c>
      <c r="DY259" s="117">
        <v>153.21100806566699</v>
      </c>
      <c r="DZ259" s="117">
        <v>0</v>
      </c>
      <c r="EA259" s="117">
        <v>939.59689030000004</v>
      </c>
      <c r="EB259" s="117">
        <v>325.73582308570599</v>
      </c>
      <c r="EC259" s="117">
        <v>3433.6055214513799</v>
      </c>
      <c r="ED259" s="117">
        <v>947.92</v>
      </c>
      <c r="EE259" s="117">
        <v>208.54239999999999</v>
      </c>
      <c r="EF259" s="117">
        <v>36.157412587041598</v>
      </c>
      <c r="EG259" s="117">
        <v>32.075000000000003</v>
      </c>
      <c r="EH259" s="117">
        <v>539.24325039999997</v>
      </c>
      <c r="EI259" s="117">
        <v>184.878348381672</v>
      </c>
      <c r="EJ259" s="117">
        <v>1948.8164113687101</v>
      </c>
      <c r="EK259" s="117">
        <v>605.1</v>
      </c>
      <c r="EL259" s="117">
        <v>133.12200000000001</v>
      </c>
      <c r="EM259" s="117">
        <v>84.261474741274995</v>
      </c>
      <c r="EN259" s="117">
        <v>0</v>
      </c>
      <c r="EO259" s="117">
        <v>344.22323699999998</v>
      </c>
      <c r="EP259" s="117">
        <v>122.282530457603</v>
      </c>
      <c r="EQ259" s="117">
        <v>1288.98924219887</v>
      </c>
      <c r="ER259" s="117">
        <v>200</v>
      </c>
      <c r="ES259" s="117">
        <v>44</v>
      </c>
      <c r="ET259" s="117">
        <v>4.6116400000000004</v>
      </c>
      <c r="EU259" s="117">
        <v>48.611640000000001</v>
      </c>
      <c r="EV259" s="117">
        <v>5.26</v>
      </c>
      <c r="EW259" s="117">
        <v>0.55130060000000003</v>
      </c>
      <c r="EX259" s="117">
        <v>5.8113006</v>
      </c>
      <c r="EY259" s="117">
        <v>422.8</v>
      </c>
      <c r="EZ259" s="117">
        <v>44.313668</v>
      </c>
      <c r="FA259" s="117">
        <v>467.11</v>
      </c>
      <c r="FB259" s="117">
        <v>0</v>
      </c>
      <c r="FC259" s="117">
        <v>0</v>
      </c>
      <c r="FD259" s="117">
        <v>0</v>
      </c>
      <c r="FE259" s="171">
        <v>207.73784895833333</v>
      </c>
      <c r="FF259" s="194">
        <f t="shared" si="68"/>
        <v>20044.843187672679</v>
      </c>
      <c r="FG259" s="195">
        <f t="shared" si="70"/>
        <v>0</v>
      </c>
      <c r="FH259" s="196">
        <f t="shared" si="71"/>
        <v>1948.8164113687101</v>
      </c>
      <c r="FI259" s="202">
        <f t="shared" si="72"/>
        <v>24053.811825207213</v>
      </c>
      <c r="FJ259" s="203">
        <f t="shared" si="73"/>
        <v>0</v>
      </c>
      <c r="FK259" s="204">
        <f t="shared" si="74"/>
        <v>2338.5796936424522</v>
      </c>
      <c r="FL259" s="214">
        <v>0.05</v>
      </c>
      <c r="FM259" s="211">
        <f t="shared" si="75"/>
        <v>1202.6905912603606</v>
      </c>
      <c r="FN259" s="212">
        <f t="shared" si="76"/>
        <v>0</v>
      </c>
      <c r="FO259" s="213">
        <f t="shared" si="77"/>
        <v>116.92898468212262</v>
      </c>
      <c r="FP259" s="219">
        <f t="shared" si="78"/>
        <v>25256.502416467574</v>
      </c>
      <c r="FQ259" s="220">
        <f t="shared" si="79"/>
        <v>0</v>
      </c>
      <c r="FR259" s="223">
        <f t="shared" si="80"/>
        <v>2455.5086783245747</v>
      </c>
      <c r="FS259" s="228">
        <f t="shared" si="81"/>
        <v>5.5218747365741807</v>
      </c>
      <c r="FT259" s="229"/>
      <c r="FU259" s="244">
        <f t="shared" si="82"/>
        <v>4.9807754244709246</v>
      </c>
      <c r="FV259" s="245">
        <f t="shared" si="83"/>
        <v>25256.502416467574</v>
      </c>
      <c r="FW259" s="252">
        <v>4.4782000000000002</v>
      </c>
      <c r="FX259" s="257"/>
      <c r="FY259" s="261">
        <f t="shared" si="84"/>
        <v>1.2330567497151044</v>
      </c>
      <c r="FZ259" s="253"/>
      <c r="GA259" s="92"/>
      <c r="GB259" s="68" t="s">
        <v>1340</v>
      </c>
      <c r="GC259" s="85" t="s">
        <v>2362</v>
      </c>
      <c r="GD259" s="85" t="str">
        <f t="shared" si="85"/>
        <v>№2/283 від 20.02.2019</v>
      </c>
      <c r="GE259" s="85" t="s">
        <v>2613</v>
      </c>
      <c r="GF259" s="431">
        <v>6</v>
      </c>
      <c r="GG259" s="431">
        <v>3</v>
      </c>
    </row>
    <row r="260" spans="1:189" ht="15" hidden="1" customHeight="1" x14ac:dyDescent="0.25">
      <c r="A260" s="66" t="s">
        <v>335</v>
      </c>
      <c r="B260" s="155">
        <v>5</v>
      </c>
      <c r="C260" s="141">
        <f t="shared" si="69"/>
        <v>3208.93</v>
      </c>
      <c r="D260" s="168">
        <v>3208.93</v>
      </c>
      <c r="E260" s="168">
        <v>0</v>
      </c>
      <c r="F260" s="234"/>
      <c r="G260" s="235">
        <v>0</v>
      </c>
      <c r="H260" s="162">
        <f t="shared" si="86"/>
        <v>4196.9991791176963</v>
      </c>
      <c r="I260" s="117">
        <v>547.67999999999995</v>
      </c>
      <c r="J260" s="117">
        <v>120.4896</v>
      </c>
      <c r="K260" s="117">
        <v>30.275478651635002</v>
      </c>
      <c r="L260" s="117">
        <v>311.55872160000001</v>
      </c>
      <c r="M260" s="117">
        <v>105.858498304373</v>
      </c>
      <c r="N260" s="117">
        <v>1115.86229855601</v>
      </c>
      <c r="O260" s="117">
        <v>119.23</v>
      </c>
      <c r="P260" s="117">
        <v>26.230599999999999</v>
      </c>
      <c r="Q260" s="117">
        <v>4.0989094239449999</v>
      </c>
      <c r="R260" s="117">
        <v>67.826370100000005</v>
      </c>
      <c r="S260" s="117">
        <v>22.7842140329047</v>
      </c>
      <c r="T260" s="117">
        <v>240.17009355684999</v>
      </c>
      <c r="U260" s="117">
        <v>0</v>
      </c>
      <c r="V260" s="117">
        <v>0</v>
      </c>
      <c r="W260" s="117">
        <v>0</v>
      </c>
      <c r="X260" s="117">
        <v>0</v>
      </c>
      <c r="Y260" s="117">
        <v>0</v>
      </c>
      <c r="Z260" s="117">
        <v>444.02</v>
      </c>
      <c r="AA260" s="117">
        <v>0</v>
      </c>
      <c r="AB260" s="117">
        <v>0</v>
      </c>
      <c r="AC260" s="117">
        <v>0</v>
      </c>
      <c r="AD260" s="117">
        <v>0</v>
      </c>
      <c r="AE260" s="117">
        <v>0</v>
      </c>
      <c r="AF260" s="117">
        <v>0</v>
      </c>
      <c r="AG260" s="117">
        <v>0</v>
      </c>
      <c r="AH260" s="117">
        <v>0</v>
      </c>
      <c r="AI260" s="117">
        <v>0</v>
      </c>
      <c r="AJ260" s="117">
        <v>0</v>
      </c>
      <c r="AK260" s="117">
        <v>0</v>
      </c>
      <c r="AL260" s="117">
        <v>0</v>
      </c>
      <c r="AM260" s="117">
        <v>258.51</v>
      </c>
      <c r="AN260" s="117">
        <v>56.872199999999999</v>
      </c>
      <c r="AO260" s="117">
        <v>46.570640449795697</v>
      </c>
      <c r="AP260" s="117">
        <v>147.05858370000001</v>
      </c>
      <c r="AQ260" s="117">
        <v>53.349487365140099</v>
      </c>
      <c r="AR260" s="117">
        <v>562.36091151493599</v>
      </c>
      <c r="AS260" s="117">
        <v>0</v>
      </c>
      <c r="AT260" s="117">
        <v>0</v>
      </c>
      <c r="AU260" s="117">
        <v>0</v>
      </c>
      <c r="AV260" s="117">
        <v>0</v>
      </c>
      <c r="AW260" s="117">
        <v>0</v>
      </c>
      <c r="AX260" s="117">
        <v>99.5</v>
      </c>
      <c r="AY260" s="117">
        <v>815.52</v>
      </c>
      <c r="AZ260" s="117">
        <v>179.4144</v>
      </c>
      <c r="BA260" s="117">
        <v>80.075738993058806</v>
      </c>
      <c r="BB260" s="117">
        <v>463.92486239999999</v>
      </c>
      <c r="BC260" s="117">
        <v>161.29577749600699</v>
      </c>
      <c r="BD260" s="117">
        <f t="shared" si="87"/>
        <v>1735.0858754899</v>
      </c>
      <c r="BE260" s="117">
        <v>0</v>
      </c>
      <c r="BF260" s="117">
        <v>0</v>
      </c>
      <c r="BG260" s="117">
        <v>0</v>
      </c>
      <c r="BH260" s="117">
        <v>0</v>
      </c>
      <c r="BI260" s="117">
        <v>0</v>
      </c>
      <c r="BJ260" s="117">
        <v>0</v>
      </c>
      <c r="BK260" s="117">
        <v>0</v>
      </c>
      <c r="BL260" s="117">
        <v>248.67</v>
      </c>
      <c r="BM260" s="117">
        <v>54.7074</v>
      </c>
      <c r="BN260" s="117">
        <v>7.0813666150000003</v>
      </c>
      <c r="BO260" s="117">
        <v>141.46090290000001</v>
      </c>
      <c r="BP260" s="117">
        <v>47.3657005618672</v>
      </c>
      <c r="BQ260" s="117">
        <v>499.28537007686703</v>
      </c>
      <c r="BR260" s="117">
        <v>787.21868214286428</v>
      </c>
      <c r="BS260" s="117">
        <v>173.18811007142901</v>
      </c>
      <c r="BT260" s="117">
        <v>950.95697112080995</v>
      </c>
      <c r="BU260" s="117">
        <v>484.03</v>
      </c>
      <c r="BV260" s="117">
        <v>447.82509171060701</v>
      </c>
      <c r="BW260" s="117">
        <v>297.99776819734001</v>
      </c>
      <c r="BX260" s="117">
        <v>3141.21662324305</v>
      </c>
      <c r="BY260" s="117">
        <v>593.33426164590696</v>
      </c>
      <c r="BZ260" s="117">
        <v>53.72</v>
      </c>
      <c r="CA260" s="117">
        <v>11.8184</v>
      </c>
      <c r="CB260" s="117">
        <v>34.211097740354603</v>
      </c>
      <c r="CC260" s="117">
        <v>0</v>
      </c>
      <c r="CD260" s="117">
        <v>30.5596964</v>
      </c>
      <c r="CE260" s="117">
        <v>13.6577066378506</v>
      </c>
      <c r="CF260" s="117">
        <v>143.966900778205</v>
      </c>
      <c r="CG260" s="117">
        <v>65.260000000000005</v>
      </c>
      <c r="CH260" s="117">
        <v>14.357200000000001</v>
      </c>
      <c r="CI260" s="117">
        <v>91.522163256330003</v>
      </c>
      <c r="CJ260" s="117">
        <v>0</v>
      </c>
      <c r="CK260" s="117">
        <v>37.124456199999997</v>
      </c>
      <c r="CL260" s="117">
        <v>21.828130917217901</v>
      </c>
      <c r="CM260" s="117">
        <v>230.091950373548</v>
      </c>
      <c r="CN260" s="117">
        <v>52.25</v>
      </c>
      <c r="CO260" s="117">
        <v>11.494999999999999</v>
      </c>
      <c r="CP260" s="117">
        <v>29.459443202000799</v>
      </c>
      <c r="CQ260" s="117">
        <v>0</v>
      </c>
      <c r="CR260" s="117">
        <v>29.723457499999999</v>
      </c>
      <c r="CS260" s="117">
        <v>12.8840732725767</v>
      </c>
      <c r="CT260" s="117">
        <v>135.811973974577</v>
      </c>
      <c r="CU260" s="117">
        <v>0</v>
      </c>
      <c r="CV260" s="117">
        <v>0</v>
      </c>
      <c r="CW260" s="117">
        <v>0</v>
      </c>
      <c r="CX260" s="117">
        <v>0</v>
      </c>
      <c r="CY260" s="117">
        <v>0</v>
      </c>
      <c r="CZ260" s="117">
        <v>0</v>
      </c>
      <c r="DA260" s="117">
        <v>0</v>
      </c>
      <c r="DB260" s="117">
        <v>0</v>
      </c>
      <c r="DC260" s="117">
        <v>0</v>
      </c>
      <c r="DD260" s="117">
        <v>0</v>
      </c>
      <c r="DE260" s="117">
        <v>0</v>
      </c>
      <c r="DF260" s="117">
        <v>0</v>
      </c>
      <c r="DG260" s="117">
        <v>0</v>
      </c>
      <c r="DH260" s="117">
        <v>0</v>
      </c>
      <c r="DI260" s="117">
        <v>28.51</v>
      </c>
      <c r="DJ260" s="117">
        <v>6.2721999999999998</v>
      </c>
      <c r="DK260" s="117">
        <v>24.5448277631262</v>
      </c>
      <c r="DL260" s="117">
        <v>0</v>
      </c>
      <c r="DM260" s="117">
        <v>16.2184837</v>
      </c>
      <c r="DN260" s="117">
        <v>7.9179250564502599</v>
      </c>
      <c r="DO260" s="117">
        <v>83.463436519576504</v>
      </c>
      <c r="DP260" s="117">
        <v>0</v>
      </c>
      <c r="DQ260" s="117">
        <v>0</v>
      </c>
      <c r="DR260" s="117">
        <v>0</v>
      </c>
      <c r="DS260" s="117">
        <v>0</v>
      </c>
      <c r="DT260" s="117">
        <v>0</v>
      </c>
      <c r="DU260" s="117">
        <v>0</v>
      </c>
      <c r="DV260" s="117">
        <v>0</v>
      </c>
      <c r="DW260" s="117">
        <v>1601.53</v>
      </c>
      <c r="DX260" s="117">
        <v>352.33659999999998</v>
      </c>
      <c r="DY260" s="117">
        <v>156.25976456124201</v>
      </c>
      <c r="DZ260" s="117">
        <v>0</v>
      </c>
      <c r="EA260" s="117">
        <v>911.06237109999995</v>
      </c>
      <c r="EB260" s="117">
        <v>316.65079138465501</v>
      </c>
      <c r="EC260" s="117">
        <v>3337.8395270459</v>
      </c>
      <c r="ED260" s="117">
        <v>658.68</v>
      </c>
      <c r="EE260" s="117">
        <v>144.90960000000001</v>
      </c>
      <c r="EF260" s="117">
        <v>26.144289526375001</v>
      </c>
      <c r="EG260" s="117">
        <v>22.5975</v>
      </c>
      <c r="EH260" s="117">
        <v>374.7032916</v>
      </c>
      <c r="EI260" s="117">
        <v>128.60550492885599</v>
      </c>
      <c r="EJ260" s="117">
        <v>1355.6401860552401</v>
      </c>
      <c r="EK260" s="117">
        <v>436.11</v>
      </c>
      <c r="EL260" s="117">
        <v>95.944199999999995</v>
      </c>
      <c r="EM260" s="117">
        <v>63.131845864725001</v>
      </c>
      <c r="EN260" s="117">
        <v>0</v>
      </c>
      <c r="EO260" s="117">
        <v>248.0898957</v>
      </c>
      <c r="EP260" s="117">
        <v>88.383751435398807</v>
      </c>
      <c r="EQ260" s="117">
        <v>931.65969300012398</v>
      </c>
      <c r="ER260" s="117">
        <v>100</v>
      </c>
      <c r="ES260" s="117">
        <v>22</v>
      </c>
      <c r="ET260" s="117">
        <v>2.3058200000000002</v>
      </c>
      <c r="EU260" s="117">
        <v>24.305820000000001</v>
      </c>
      <c r="EV260" s="117">
        <v>2.63</v>
      </c>
      <c r="EW260" s="117">
        <v>0.27565030000000001</v>
      </c>
      <c r="EX260" s="117">
        <v>2.9056503</v>
      </c>
      <c r="EY260" s="117">
        <v>294</v>
      </c>
      <c r="EZ260" s="117">
        <v>30.814139999999998</v>
      </c>
      <c r="FA260" s="117">
        <v>324.81</v>
      </c>
      <c r="FB260" s="117">
        <v>0</v>
      </c>
      <c r="FC260" s="117">
        <v>0</v>
      </c>
      <c r="FD260" s="117">
        <v>0</v>
      </c>
      <c r="FE260" s="171">
        <v>142.86303385416667</v>
      </c>
      <c r="FF260" s="194">
        <f t="shared" si="68"/>
        <v>14550.859344338949</v>
      </c>
      <c r="FG260" s="195">
        <f t="shared" si="70"/>
        <v>0</v>
      </c>
      <c r="FH260" s="196">
        <f t="shared" si="71"/>
        <v>1355.6401860552401</v>
      </c>
      <c r="FI260" s="202">
        <f t="shared" si="72"/>
        <v>17461.031213206737</v>
      </c>
      <c r="FJ260" s="203">
        <f t="shared" si="73"/>
        <v>0</v>
      </c>
      <c r="FK260" s="204">
        <f t="shared" si="74"/>
        <v>1626.768223266288</v>
      </c>
      <c r="FL260" s="214">
        <v>0.05</v>
      </c>
      <c r="FM260" s="211">
        <f t="shared" si="75"/>
        <v>873.05156066033692</v>
      </c>
      <c r="FN260" s="212">
        <f t="shared" si="76"/>
        <v>0</v>
      </c>
      <c r="FO260" s="213">
        <f t="shared" si="77"/>
        <v>81.338411163314404</v>
      </c>
      <c r="FP260" s="219">
        <f t="shared" si="78"/>
        <v>18334.082773867074</v>
      </c>
      <c r="FQ260" s="220">
        <f t="shared" si="79"/>
        <v>0</v>
      </c>
      <c r="FR260" s="223">
        <f t="shared" si="80"/>
        <v>1708.1066344296025</v>
      </c>
      <c r="FS260" s="228">
        <f t="shared" si="81"/>
        <v>5.7134567515860661</v>
      </c>
      <c r="FT260" s="229"/>
      <c r="FU260" s="244">
        <f t="shared" si="82"/>
        <v>5.1811588720967654</v>
      </c>
      <c r="FV260" s="245">
        <f t="shared" si="83"/>
        <v>18334.082773867074</v>
      </c>
      <c r="FW260" s="252">
        <v>4.5278999999999998</v>
      </c>
      <c r="FX260" s="257"/>
      <c r="FY260" s="261">
        <f t="shared" si="84"/>
        <v>1.2618336870483151</v>
      </c>
      <c r="FZ260" s="253"/>
      <c r="GA260" s="92"/>
      <c r="GB260" s="68" t="s">
        <v>1341</v>
      </c>
      <c r="GC260" s="85" t="s">
        <v>2362</v>
      </c>
      <c r="GD260" s="85" t="str">
        <f t="shared" si="85"/>
        <v>№2/284 від 20.02.2019</v>
      </c>
      <c r="GE260" s="85" t="s">
        <v>2614</v>
      </c>
      <c r="GF260" s="431">
        <v>4</v>
      </c>
      <c r="GG260" s="431">
        <v>3</v>
      </c>
    </row>
    <row r="261" spans="1:189" ht="15" hidden="1" customHeight="1" x14ac:dyDescent="0.25">
      <c r="A261" s="66" t="s">
        <v>336</v>
      </c>
      <c r="B261" s="155">
        <v>5</v>
      </c>
      <c r="C261" s="141">
        <f t="shared" si="69"/>
        <v>6256.6</v>
      </c>
      <c r="D261" s="168">
        <v>5131.2</v>
      </c>
      <c r="E261" s="168">
        <v>0</v>
      </c>
      <c r="F261" s="234"/>
      <c r="G261" s="235">
        <v>1125.4000000000001</v>
      </c>
      <c r="H261" s="162">
        <f t="shared" si="86"/>
        <v>8627.9170382609918</v>
      </c>
      <c r="I261" s="117">
        <v>1036.96</v>
      </c>
      <c r="J261" s="117">
        <v>228.13120000000001</v>
      </c>
      <c r="K261" s="117">
        <v>57.1749683222017</v>
      </c>
      <c r="L261" s="117">
        <v>589.89543519999995</v>
      </c>
      <c r="M261" s="117">
        <v>200.41365766516199</v>
      </c>
      <c r="N261" s="117">
        <v>2112.57526118736</v>
      </c>
      <c r="O261" s="117">
        <v>236.99</v>
      </c>
      <c r="P261" s="117">
        <v>52.137799999999999</v>
      </c>
      <c r="Q261" s="117">
        <v>8.1473001173549999</v>
      </c>
      <c r="R261" s="117">
        <v>134.8165013</v>
      </c>
      <c r="S261" s="117">
        <v>45.287520744552999</v>
      </c>
      <c r="T261" s="117">
        <v>477.37912216190801</v>
      </c>
      <c r="U261" s="117">
        <v>0</v>
      </c>
      <c r="V261" s="117">
        <v>0</v>
      </c>
      <c r="W261" s="117">
        <v>0</v>
      </c>
      <c r="X261" s="117">
        <v>0</v>
      </c>
      <c r="Y261" s="117">
        <v>0</v>
      </c>
      <c r="Z261" s="117">
        <v>814.95</v>
      </c>
      <c r="AA261" s="117">
        <v>0</v>
      </c>
      <c r="AB261" s="117">
        <v>0</v>
      </c>
      <c r="AC261" s="117">
        <v>0</v>
      </c>
      <c r="AD261" s="117">
        <v>0</v>
      </c>
      <c r="AE261" s="117">
        <v>0</v>
      </c>
      <c r="AF261" s="117">
        <v>0</v>
      </c>
      <c r="AG261" s="117">
        <v>74.760000000000005</v>
      </c>
      <c r="AH261" s="117">
        <v>16.447199999999999</v>
      </c>
      <c r="AI261" s="117">
        <v>2.5627807387875001</v>
      </c>
      <c r="AJ261" s="117">
        <v>42.5287212</v>
      </c>
      <c r="AK261" s="117">
        <v>14.2854669502044</v>
      </c>
      <c r="AL261" s="117">
        <v>150.584168888992</v>
      </c>
      <c r="AM261" s="117">
        <v>721.94</v>
      </c>
      <c r="AN261" s="117">
        <v>158.82679999999999</v>
      </c>
      <c r="AO261" s="117">
        <v>87.568447840996598</v>
      </c>
      <c r="AP261" s="117">
        <v>410.69000779999999</v>
      </c>
      <c r="AQ261" s="117">
        <v>144.535637043733</v>
      </c>
      <c r="AR261" s="117">
        <v>1523.5608926847301</v>
      </c>
      <c r="AS261" s="117">
        <v>0</v>
      </c>
      <c r="AT261" s="117">
        <v>0</v>
      </c>
      <c r="AU261" s="117">
        <v>0</v>
      </c>
      <c r="AV261" s="117">
        <v>0</v>
      </c>
      <c r="AW261" s="117">
        <v>0</v>
      </c>
      <c r="AX261" s="117">
        <v>165.89</v>
      </c>
      <c r="AY261" s="117">
        <v>1590.06</v>
      </c>
      <c r="AZ261" s="117">
        <v>349.81319999999999</v>
      </c>
      <c r="BA261" s="117">
        <v>132.476303098231</v>
      </c>
      <c r="BB261" s="117">
        <v>904.53743220000001</v>
      </c>
      <c r="BC261" s="117">
        <v>312.00751968860698</v>
      </c>
      <c r="BD261" s="117">
        <f t="shared" si="87"/>
        <v>3382.9775933380006</v>
      </c>
      <c r="BE261" s="117">
        <v>0</v>
      </c>
      <c r="BF261" s="117">
        <v>0</v>
      </c>
      <c r="BG261" s="117">
        <v>0</v>
      </c>
      <c r="BH261" s="117">
        <v>0</v>
      </c>
      <c r="BI261" s="117">
        <v>0</v>
      </c>
      <c r="BJ261" s="117">
        <v>0</v>
      </c>
      <c r="BK261" s="117">
        <v>0</v>
      </c>
      <c r="BL261" s="117">
        <v>451.54</v>
      </c>
      <c r="BM261" s="117">
        <v>99.338800000000006</v>
      </c>
      <c r="BN261" s="117">
        <v>12.989819189166701</v>
      </c>
      <c r="BO261" s="117">
        <v>256.86755979999998</v>
      </c>
      <c r="BP261" s="117">
        <v>86.021358919854606</v>
      </c>
      <c r="BQ261" s="117">
        <v>906.75753790902195</v>
      </c>
      <c r="BR261" s="117">
        <v>1522.8010190476132</v>
      </c>
      <c r="BS261" s="117">
        <v>335.01622419047601</v>
      </c>
      <c r="BT261" s="117">
        <v>1763.3912595992999</v>
      </c>
      <c r="BU261" s="117">
        <v>943.73</v>
      </c>
      <c r="BV261" s="117">
        <v>866.27581570561802</v>
      </c>
      <c r="BW261" s="117">
        <v>569.24557272649304</v>
      </c>
      <c r="BX261" s="117">
        <v>6000.4598912695001</v>
      </c>
      <c r="BY261" s="117">
        <v>1385.9993982865501</v>
      </c>
      <c r="BZ261" s="117">
        <v>103.33</v>
      </c>
      <c r="CA261" s="117">
        <v>22.732600000000001</v>
      </c>
      <c r="CB261" s="117">
        <v>64.662171126675801</v>
      </c>
      <c r="CC261" s="117">
        <v>0</v>
      </c>
      <c r="CD261" s="117">
        <v>58.781337100000002</v>
      </c>
      <c r="CE261" s="117">
        <v>26.1507352032379</v>
      </c>
      <c r="CF261" s="117">
        <v>275.65684342991398</v>
      </c>
      <c r="CG261" s="117">
        <v>129.71</v>
      </c>
      <c r="CH261" s="117">
        <v>28.536200000000001</v>
      </c>
      <c r="CI261" s="117">
        <v>181.91668840968001</v>
      </c>
      <c r="CJ261" s="117">
        <v>0</v>
      </c>
      <c r="CK261" s="117">
        <v>73.788127700000004</v>
      </c>
      <c r="CL261" s="117">
        <v>43.386205998455601</v>
      </c>
      <c r="CM261" s="117">
        <v>457.33722210813602</v>
      </c>
      <c r="CN261" s="117">
        <v>102</v>
      </c>
      <c r="CO261" s="117">
        <v>22.44</v>
      </c>
      <c r="CP261" s="117">
        <v>53.767125054588298</v>
      </c>
      <c r="CQ261" s="117">
        <v>0</v>
      </c>
      <c r="CR261" s="117">
        <v>58.024740000000001</v>
      </c>
      <c r="CS261" s="117">
        <v>24.759461776371399</v>
      </c>
      <c r="CT261" s="117">
        <v>260.99132683096002</v>
      </c>
      <c r="CU261" s="117">
        <v>0</v>
      </c>
      <c r="CV261" s="117">
        <v>0</v>
      </c>
      <c r="CW261" s="117">
        <v>0</v>
      </c>
      <c r="CX261" s="117">
        <v>0</v>
      </c>
      <c r="CY261" s="117">
        <v>0</v>
      </c>
      <c r="CZ261" s="117">
        <v>0</v>
      </c>
      <c r="DA261" s="117">
        <v>0</v>
      </c>
      <c r="DB261" s="117">
        <v>46.88</v>
      </c>
      <c r="DC261" s="117">
        <v>10.313599999999999</v>
      </c>
      <c r="DD261" s="117">
        <v>59.668794721447497</v>
      </c>
      <c r="DE261" s="117">
        <v>0</v>
      </c>
      <c r="DF261" s="117">
        <v>26.668625599999999</v>
      </c>
      <c r="DG261" s="117">
        <v>15.043486239890999</v>
      </c>
      <c r="DH261" s="117">
        <v>158.57450656133801</v>
      </c>
      <c r="DI261" s="117">
        <v>79.45</v>
      </c>
      <c r="DJ261" s="117">
        <v>17.478999999999999</v>
      </c>
      <c r="DK261" s="117">
        <v>69.168075040766595</v>
      </c>
      <c r="DL261" s="117">
        <v>0</v>
      </c>
      <c r="DM261" s="117">
        <v>45.196721500000002</v>
      </c>
      <c r="DN261" s="117">
        <v>22.145702815437801</v>
      </c>
      <c r="DO261" s="117">
        <v>233.43949935620401</v>
      </c>
      <c r="DP261" s="117">
        <v>0</v>
      </c>
      <c r="DQ261" s="117">
        <v>0</v>
      </c>
      <c r="DR261" s="117">
        <v>0</v>
      </c>
      <c r="DS261" s="117">
        <v>0</v>
      </c>
      <c r="DT261" s="117">
        <v>0</v>
      </c>
      <c r="DU261" s="117">
        <v>0</v>
      </c>
      <c r="DV261" s="117">
        <v>0</v>
      </c>
      <c r="DW261" s="117">
        <v>2101.61</v>
      </c>
      <c r="DX261" s="117">
        <v>462.35419999999999</v>
      </c>
      <c r="DY261" s="117">
        <v>213.750255586458</v>
      </c>
      <c r="DZ261" s="117">
        <v>0</v>
      </c>
      <c r="EA261" s="117">
        <v>1195.5428807000001</v>
      </c>
      <c r="EB261" s="117">
        <v>416.43710141618402</v>
      </c>
      <c r="EC261" s="117">
        <v>4389.6944377026402</v>
      </c>
      <c r="ED261" s="117">
        <v>1218.58</v>
      </c>
      <c r="EE261" s="117">
        <v>268.08760000000001</v>
      </c>
      <c r="EF261" s="117">
        <v>46.680950062591599</v>
      </c>
      <c r="EG261" s="117">
        <v>41.22</v>
      </c>
      <c r="EH261" s="117">
        <v>693.21360460000005</v>
      </c>
      <c r="EI261" s="117">
        <v>237.68624763018599</v>
      </c>
      <c r="EJ261" s="117">
        <v>2505.46840229278</v>
      </c>
      <c r="EK261" s="117">
        <v>774.52</v>
      </c>
      <c r="EL261" s="117">
        <v>170.39439999999999</v>
      </c>
      <c r="EM261" s="117">
        <v>125.31291286264999</v>
      </c>
      <c r="EN261" s="117">
        <v>0</v>
      </c>
      <c r="EO261" s="117">
        <v>440.6011924</v>
      </c>
      <c r="EP261" s="117">
        <v>158.34993563657801</v>
      </c>
      <c r="EQ261" s="117">
        <v>1669.1784408992301</v>
      </c>
      <c r="ER261" s="117">
        <v>300</v>
      </c>
      <c r="ES261" s="117">
        <v>66</v>
      </c>
      <c r="ET261" s="117">
        <v>6.9174600000000002</v>
      </c>
      <c r="EU261" s="117">
        <v>72.917460000000005</v>
      </c>
      <c r="EV261" s="117">
        <v>7.89</v>
      </c>
      <c r="EW261" s="117">
        <v>0.82695090000000004</v>
      </c>
      <c r="EX261" s="117">
        <v>8.7169509000000005</v>
      </c>
      <c r="EY261" s="117">
        <v>215.6</v>
      </c>
      <c r="EZ261" s="117">
        <v>22.597035999999999</v>
      </c>
      <c r="FA261" s="117">
        <v>238.2</v>
      </c>
      <c r="FB261" s="117">
        <v>0</v>
      </c>
      <c r="FC261" s="117">
        <v>0</v>
      </c>
      <c r="FD261" s="117">
        <v>0</v>
      </c>
      <c r="FE261" s="171">
        <v>315.22161197916665</v>
      </c>
      <c r="FF261" s="194">
        <f t="shared" si="68"/>
        <v>26120.531169499885</v>
      </c>
      <c r="FG261" s="195">
        <f t="shared" si="70"/>
        <v>0</v>
      </c>
      <c r="FH261" s="196">
        <f t="shared" si="71"/>
        <v>2505.46840229278</v>
      </c>
      <c r="FI261" s="202">
        <f t="shared" si="72"/>
        <v>31344.637403399862</v>
      </c>
      <c r="FJ261" s="203">
        <f t="shared" si="73"/>
        <v>0</v>
      </c>
      <c r="FK261" s="204">
        <f t="shared" si="74"/>
        <v>3006.5620827513358</v>
      </c>
      <c r="FL261" s="214">
        <v>0.05</v>
      </c>
      <c r="FM261" s="211">
        <f t="shared" si="75"/>
        <v>1567.2318701699933</v>
      </c>
      <c r="FN261" s="212">
        <f t="shared" si="76"/>
        <v>0</v>
      </c>
      <c r="FO261" s="213">
        <f t="shared" si="77"/>
        <v>150.32810413756678</v>
      </c>
      <c r="FP261" s="219">
        <f t="shared" si="78"/>
        <v>32911.869273569857</v>
      </c>
      <c r="FQ261" s="220">
        <f t="shared" si="79"/>
        <v>0</v>
      </c>
      <c r="FR261" s="223">
        <f t="shared" si="80"/>
        <v>3156.8901868889025</v>
      </c>
      <c r="FS261" s="228">
        <f t="shared" si="81"/>
        <v>5.3710088455560809</v>
      </c>
      <c r="FT261" s="229"/>
      <c r="FU261" s="244">
        <f t="shared" si="82"/>
        <v>4.7557745559378821</v>
      </c>
      <c r="FV261" s="245">
        <f t="shared" si="83"/>
        <v>32911.869273569857</v>
      </c>
      <c r="FW261" s="252">
        <v>4.4096000000000002</v>
      </c>
      <c r="FX261" s="257"/>
      <c r="FY261" s="261">
        <f t="shared" si="84"/>
        <v>1.2180263165720431</v>
      </c>
      <c r="FZ261" s="253"/>
      <c r="GA261" s="92"/>
      <c r="GB261" s="68" t="s">
        <v>1342</v>
      </c>
      <c r="GC261" s="85" t="s">
        <v>2362</v>
      </c>
      <c r="GD261" s="85" t="str">
        <f t="shared" si="85"/>
        <v>№2/285 від 20.02.2019</v>
      </c>
      <c r="GE261" s="85" t="s">
        <v>2615</v>
      </c>
      <c r="GF261" s="431">
        <v>8</v>
      </c>
      <c r="GG261" s="431">
        <v>3</v>
      </c>
    </row>
    <row r="262" spans="1:189" ht="15" hidden="1" customHeight="1" x14ac:dyDescent="0.25">
      <c r="A262" s="66" t="s">
        <v>337</v>
      </c>
      <c r="B262" s="155">
        <v>5</v>
      </c>
      <c r="C262" s="141">
        <f t="shared" si="69"/>
        <v>2767.8</v>
      </c>
      <c r="D262" s="168">
        <v>2767.8</v>
      </c>
      <c r="E262" s="168">
        <v>0</v>
      </c>
      <c r="F262" s="234"/>
      <c r="G262" s="235">
        <v>0</v>
      </c>
      <c r="H262" s="162">
        <f t="shared" si="86"/>
        <v>3763.7556320005915</v>
      </c>
      <c r="I262" s="117">
        <v>500.66</v>
      </c>
      <c r="J262" s="117">
        <v>110.1452</v>
      </c>
      <c r="K262" s="117">
        <v>27.525328320266699</v>
      </c>
      <c r="L262" s="117">
        <v>284.81045419999998</v>
      </c>
      <c r="M262" s="117">
        <v>96.754406377949195</v>
      </c>
      <c r="N262" s="117">
        <v>1019.8953888982199</v>
      </c>
      <c r="O262" s="117">
        <v>116.46</v>
      </c>
      <c r="P262" s="117">
        <v>25.621200000000002</v>
      </c>
      <c r="Q262" s="117">
        <v>4.0037743689824996</v>
      </c>
      <c r="R262" s="117">
        <v>66.250600199999994</v>
      </c>
      <c r="S262" s="117">
        <v>22.254891570575001</v>
      </c>
      <c r="T262" s="117">
        <v>234.59046613955701</v>
      </c>
      <c r="U262" s="117">
        <v>0</v>
      </c>
      <c r="V262" s="117">
        <v>0</v>
      </c>
      <c r="W262" s="117">
        <v>0</v>
      </c>
      <c r="X262" s="117">
        <v>0</v>
      </c>
      <c r="Y262" s="117">
        <v>0</v>
      </c>
      <c r="Z262" s="117">
        <v>380.8</v>
      </c>
      <c r="AA262" s="117">
        <v>0</v>
      </c>
      <c r="AB262" s="117">
        <v>0</v>
      </c>
      <c r="AC262" s="117">
        <v>0</v>
      </c>
      <c r="AD262" s="117">
        <v>0</v>
      </c>
      <c r="AE262" s="117">
        <v>0</v>
      </c>
      <c r="AF262" s="117">
        <v>0</v>
      </c>
      <c r="AG262" s="117">
        <v>0</v>
      </c>
      <c r="AH262" s="117">
        <v>0</v>
      </c>
      <c r="AI262" s="117">
        <v>0</v>
      </c>
      <c r="AJ262" s="117">
        <v>0</v>
      </c>
      <c r="AK262" s="117">
        <v>0</v>
      </c>
      <c r="AL262" s="117">
        <v>0</v>
      </c>
      <c r="AM262" s="117">
        <v>241.72</v>
      </c>
      <c r="AN262" s="117">
        <v>53.178400000000003</v>
      </c>
      <c r="AO262" s="117">
        <v>50.6052575207774</v>
      </c>
      <c r="AP262" s="117">
        <v>137.50725639999999</v>
      </c>
      <c r="AQ262" s="117">
        <v>50.624373888036601</v>
      </c>
      <c r="AR262" s="117">
        <v>533.63528780881404</v>
      </c>
      <c r="AS262" s="117">
        <v>0</v>
      </c>
      <c r="AT262" s="117">
        <v>0</v>
      </c>
      <c r="AU262" s="117">
        <v>0</v>
      </c>
      <c r="AV262" s="117">
        <v>0</v>
      </c>
      <c r="AW262" s="117">
        <v>0</v>
      </c>
      <c r="AX262" s="117">
        <v>98.27</v>
      </c>
      <c r="AY262" s="117">
        <v>703.41</v>
      </c>
      <c r="AZ262" s="117">
        <v>154.75020000000001</v>
      </c>
      <c r="BA262" s="117">
        <v>69.067767257306201</v>
      </c>
      <c r="BB262" s="117">
        <v>400.14884669999998</v>
      </c>
      <c r="BC262" s="117">
        <v>139.122363870866</v>
      </c>
      <c r="BD262" s="117">
        <f t="shared" si="87"/>
        <v>1496.5644891540003</v>
      </c>
      <c r="BE262" s="117">
        <v>0</v>
      </c>
      <c r="BF262" s="117">
        <v>0</v>
      </c>
      <c r="BG262" s="117">
        <v>0</v>
      </c>
      <c r="BH262" s="117">
        <v>0</v>
      </c>
      <c r="BI262" s="117">
        <v>0</v>
      </c>
      <c r="BJ262" s="117">
        <v>0</v>
      </c>
      <c r="BK262" s="117">
        <v>0</v>
      </c>
      <c r="BL262" s="117">
        <v>213.02</v>
      </c>
      <c r="BM262" s="117">
        <v>46.864400000000003</v>
      </c>
      <c r="BN262" s="117">
        <v>6.0651389866666703</v>
      </c>
      <c r="BO262" s="117">
        <v>121.1806874</v>
      </c>
      <c r="BP262" s="117">
        <v>40.575119027586602</v>
      </c>
      <c r="BQ262" s="117">
        <v>427.705345414254</v>
      </c>
      <c r="BR262" s="117">
        <v>982.01063809524476</v>
      </c>
      <c r="BS262" s="117">
        <v>216.042340380952</v>
      </c>
      <c r="BT262" s="117">
        <v>1123.5424678125901</v>
      </c>
      <c r="BU262" s="117">
        <v>417.49</v>
      </c>
      <c r="BV262" s="117">
        <v>558.63639169323801</v>
      </c>
      <c r="BW262" s="117">
        <v>345.63422583889599</v>
      </c>
      <c r="BX262" s="117">
        <v>3643.3560638209201</v>
      </c>
      <c r="BY262" s="117">
        <v>554.37444257593802</v>
      </c>
      <c r="BZ262" s="117">
        <v>50.44</v>
      </c>
      <c r="CA262" s="117">
        <v>11.0968</v>
      </c>
      <c r="CB262" s="117">
        <v>32.386735293601397</v>
      </c>
      <c r="CC262" s="117">
        <v>0</v>
      </c>
      <c r="CD262" s="117">
        <v>28.6938028</v>
      </c>
      <c r="CE262" s="117">
        <v>12.851523205590301</v>
      </c>
      <c r="CF262" s="117">
        <v>135.46886129919201</v>
      </c>
      <c r="CG262" s="117">
        <v>63.74</v>
      </c>
      <c r="CH262" s="117">
        <v>14.0228</v>
      </c>
      <c r="CI262" s="117">
        <v>89.397983887799995</v>
      </c>
      <c r="CJ262" s="117">
        <v>0</v>
      </c>
      <c r="CK262" s="117">
        <v>36.259773799999998</v>
      </c>
      <c r="CL262" s="117">
        <v>21.320508651258301</v>
      </c>
      <c r="CM262" s="117">
        <v>224.74106633905799</v>
      </c>
      <c r="CN262" s="117">
        <v>44.59</v>
      </c>
      <c r="CO262" s="117">
        <v>9.8097999999999992</v>
      </c>
      <c r="CP262" s="117">
        <v>25.137411984175799</v>
      </c>
      <c r="CQ262" s="117">
        <v>0</v>
      </c>
      <c r="CR262" s="117">
        <v>25.365913299999999</v>
      </c>
      <c r="CS262" s="117">
        <v>10.9948965610345</v>
      </c>
      <c r="CT262" s="117">
        <v>115.89802184521</v>
      </c>
      <c r="CU262" s="117">
        <v>0</v>
      </c>
      <c r="CV262" s="117">
        <v>0</v>
      </c>
      <c r="CW262" s="117">
        <v>0</v>
      </c>
      <c r="CX262" s="117">
        <v>0</v>
      </c>
      <c r="CY262" s="117">
        <v>0</v>
      </c>
      <c r="CZ262" s="117">
        <v>0</v>
      </c>
      <c r="DA262" s="117">
        <v>0</v>
      </c>
      <c r="DB262" s="117">
        <v>0</v>
      </c>
      <c r="DC262" s="117">
        <v>0</v>
      </c>
      <c r="DD262" s="117">
        <v>0</v>
      </c>
      <c r="DE262" s="117">
        <v>0</v>
      </c>
      <c r="DF262" s="117">
        <v>0</v>
      </c>
      <c r="DG262" s="117">
        <v>0</v>
      </c>
      <c r="DH262" s="117">
        <v>0</v>
      </c>
      <c r="DI262" s="117">
        <v>26.76</v>
      </c>
      <c r="DJ262" s="117">
        <v>5.8872</v>
      </c>
      <c r="DK262" s="117">
        <v>22.971425219817402</v>
      </c>
      <c r="DL262" s="117">
        <v>0</v>
      </c>
      <c r="DM262" s="117">
        <v>15.2229612</v>
      </c>
      <c r="DN262" s="117">
        <v>7.4249066726610602</v>
      </c>
      <c r="DO262" s="117">
        <v>78.266493092478498</v>
      </c>
      <c r="DP262" s="117">
        <v>0</v>
      </c>
      <c r="DQ262" s="117">
        <v>0</v>
      </c>
      <c r="DR262" s="117">
        <v>0</v>
      </c>
      <c r="DS262" s="117">
        <v>0</v>
      </c>
      <c r="DT262" s="117">
        <v>0</v>
      </c>
      <c r="DU262" s="117">
        <v>0</v>
      </c>
      <c r="DV262" s="117">
        <v>0</v>
      </c>
      <c r="DW262" s="117">
        <v>1245.53</v>
      </c>
      <c r="DX262" s="117">
        <v>274.01659999999998</v>
      </c>
      <c r="DY262" s="117">
        <v>122.087431008892</v>
      </c>
      <c r="DZ262" s="117">
        <v>0</v>
      </c>
      <c r="EA262" s="117">
        <v>708.54465110000001</v>
      </c>
      <c r="EB262" s="117">
        <v>246.32222767183299</v>
      </c>
      <c r="EC262" s="117">
        <v>2596.5009097807201</v>
      </c>
      <c r="ED262" s="117">
        <v>658.46</v>
      </c>
      <c r="EE262" s="117">
        <v>144.8612</v>
      </c>
      <c r="EF262" s="117">
        <v>25.783959224158298</v>
      </c>
      <c r="EG262" s="117">
        <v>22.65</v>
      </c>
      <c r="EH262" s="117">
        <v>374.57814020000001</v>
      </c>
      <c r="EI262" s="117">
        <v>128.53199311264601</v>
      </c>
      <c r="EJ262" s="117">
        <v>1354.8652925368101</v>
      </c>
      <c r="EK262" s="117">
        <v>360.55</v>
      </c>
      <c r="EL262" s="117">
        <v>79.320999999999998</v>
      </c>
      <c r="EM262" s="117">
        <v>53.087310659975003</v>
      </c>
      <c r="EN262" s="117">
        <v>0</v>
      </c>
      <c r="EO262" s="117">
        <v>205.1060785</v>
      </c>
      <c r="EP262" s="117">
        <v>73.164128627856996</v>
      </c>
      <c r="EQ262" s="117">
        <v>771.22851778783195</v>
      </c>
      <c r="ER262" s="117">
        <v>200</v>
      </c>
      <c r="ES262" s="117">
        <v>44</v>
      </c>
      <c r="ET262" s="117">
        <v>4.6116400000000004</v>
      </c>
      <c r="EU262" s="117">
        <v>48.611640000000001</v>
      </c>
      <c r="EV262" s="117">
        <v>5.26</v>
      </c>
      <c r="EW262" s="117">
        <v>0.55130060000000003</v>
      </c>
      <c r="EX262" s="117">
        <v>5.8113006</v>
      </c>
      <c r="EY262" s="117">
        <v>733.6</v>
      </c>
      <c r="EZ262" s="117">
        <v>76.888615999999999</v>
      </c>
      <c r="FA262" s="117">
        <v>810.49</v>
      </c>
      <c r="FB262" s="117">
        <v>0</v>
      </c>
      <c r="FC262" s="117">
        <v>0</v>
      </c>
      <c r="FD262" s="117">
        <v>0</v>
      </c>
      <c r="FE262" s="171">
        <v>108.48361197916667</v>
      </c>
      <c r="FF262" s="194">
        <f t="shared" si="68"/>
        <v>14085.182756496231</v>
      </c>
      <c r="FG262" s="195">
        <f t="shared" si="70"/>
        <v>0</v>
      </c>
      <c r="FH262" s="196">
        <f t="shared" si="71"/>
        <v>1354.8652925368101</v>
      </c>
      <c r="FI262" s="202">
        <f t="shared" si="72"/>
        <v>16902.219307795476</v>
      </c>
      <c r="FJ262" s="203">
        <f t="shared" si="73"/>
        <v>0</v>
      </c>
      <c r="FK262" s="204">
        <f t="shared" si="74"/>
        <v>1625.838351044172</v>
      </c>
      <c r="FL262" s="214">
        <v>0.05</v>
      </c>
      <c r="FM262" s="211">
        <f t="shared" si="75"/>
        <v>845.11096538977381</v>
      </c>
      <c r="FN262" s="212">
        <f t="shared" si="76"/>
        <v>0</v>
      </c>
      <c r="FO262" s="213">
        <f t="shared" si="77"/>
        <v>81.291917552208602</v>
      </c>
      <c r="FP262" s="219">
        <f t="shared" si="78"/>
        <v>17747.330273185249</v>
      </c>
      <c r="FQ262" s="220">
        <f t="shared" si="79"/>
        <v>0</v>
      </c>
      <c r="FR262" s="223">
        <f t="shared" si="80"/>
        <v>1707.1302685963806</v>
      </c>
      <c r="FS262" s="228">
        <f t="shared" si="81"/>
        <v>6.4120710575855364</v>
      </c>
      <c r="FT262" s="229"/>
      <c r="FU262" s="244">
        <f t="shared" si="82"/>
        <v>5.7952886785854716</v>
      </c>
      <c r="FV262" s="245">
        <f t="shared" si="83"/>
        <v>17747.330273185249</v>
      </c>
      <c r="FW262" s="252">
        <v>4.8407999999999998</v>
      </c>
      <c r="FX262" s="257"/>
      <c r="FY262" s="261">
        <f t="shared" si="84"/>
        <v>1.3245891293971113</v>
      </c>
      <c r="FZ262" s="253"/>
      <c r="GA262" s="92"/>
      <c r="GB262" s="68" t="s">
        <v>1343</v>
      </c>
      <c r="GC262" s="85" t="s">
        <v>2362</v>
      </c>
      <c r="GD262" s="85" t="str">
        <f t="shared" si="85"/>
        <v>№2/286 від 20.02.2019</v>
      </c>
      <c r="GE262" s="85" t="s">
        <v>2616</v>
      </c>
      <c r="GF262" s="431">
        <v>4</v>
      </c>
      <c r="GG262" s="431">
        <v>3</v>
      </c>
    </row>
    <row r="263" spans="1:189" ht="15" hidden="1" customHeight="1" x14ac:dyDescent="0.25">
      <c r="A263" s="66" t="s">
        <v>338</v>
      </c>
      <c r="B263" s="155">
        <v>5</v>
      </c>
      <c r="C263" s="141">
        <f t="shared" si="69"/>
        <v>4580.3</v>
      </c>
      <c r="D263" s="168">
        <v>4580.3</v>
      </c>
      <c r="E263" s="168">
        <v>0</v>
      </c>
      <c r="F263" s="234"/>
      <c r="G263" s="235">
        <v>0</v>
      </c>
      <c r="H263" s="162">
        <f t="shared" si="86"/>
        <v>6324.296345241748</v>
      </c>
      <c r="I263" s="117">
        <v>795.81</v>
      </c>
      <c r="J263" s="117">
        <v>175.07820000000001</v>
      </c>
      <c r="K263" s="117">
        <v>43.769415581148301</v>
      </c>
      <c r="L263" s="117">
        <v>452.71243470000002</v>
      </c>
      <c r="M263" s="117">
        <v>153.795054969967</v>
      </c>
      <c r="N263" s="117">
        <v>1621.1651052511199</v>
      </c>
      <c r="O263" s="117">
        <v>177.79</v>
      </c>
      <c r="P263" s="117">
        <v>39.113799999999998</v>
      </c>
      <c r="Q263" s="117">
        <v>6.1119598547700003</v>
      </c>
      <c r="R263" s="117">
        <v>101.1393973</v>
      </c>
      <c r="S263" s="117">
        <v>33.974702021391401</v>
      </c>
      <c r="T263" s="117">
        <v>358.12985917616101</v>
      </c>
      <c r="U263" s="117">
        <v>0</v>
      </c>
      <c r="V263" s="117">
        <v>0</v>
      </c>
      <c r="W263" s="117">
        <v>0</v>
      </c>
      <c r="X263" s="117">
        <v>0</v>
      </c>
      <c r="Y263" s="117">
        <v>0</v>
      </c>
      <c r="Z263" s="117">
        <v>645.07000000000005</v>
      </c>
      <c r="AA263" s="117">
        <v>0</v>
      </c>
      <c r="AB263" s="117">
        <v>0</v>
      </c>
      <c r="AC263" s="117">
        <v>0</v>
      </c>
      <c r="AD263" s="117">
        <v>0</v>
      </c>
      <c r="AE263" s="117">
        <v>0</v>
      </c>
      <c r="AF263" s="117">
        <v>0</v>
      </c>
      <c r="AG263" s="117">
        <v>49.29</v>
      </c>
      <c r="AH263" s="117">
        <v>10.8438</v>
      </c>
      <c r="AI263" s="117">
        <v>1.68962790486</v>
      </c>
      <c r="AJ263" s="117">
        <v>28.039602299999999</v>
      </c>
      <c r="AK263" s="117">
        <v>9.4185441957713802</v>
      </c>
      <c r="AL263" s="117">
        <v>99.281574400631399</v>
      </c>
      <c r="AM263" s="117">
        <v>454.63</v>
      </c>
      <c r="AN263" s="117">
        <v>100.01860000000001</v>
      </c>
      <c r="AO263" s="117">
        <v>56.293401298208401</v>
      </c>
      <c r="AP263" s="117">
        <v>258.6253681</v>
      </c>
      <c r="AQ263" s="117">
        <v>91.1393559866262</v>
      </c>
      <c r="AR263" s="117">
        <v>960.70672538483495</v>
      </c>
      <c r="AS263" s="117">
        <v>0</v>
      </c>
      <c r="AT263" s="117">
        <v>0</v>
      </c>
      <c r="AU263" s="117">
        <v>0</v>
      </c>
      <c r="AV263" s="117">
        <v>0</v>
      </c>
      <c r="AW263" s="117">
        <v>0</v>
      </c>
      <c r="AX263" s="117">
        <v>163.35</v>
      </c>
      <c r="AY263" s="117">
        <v>1164.04</v>
      </c>
      <c r="AZ263" s="117">
        <v>256.08879999999999</v>
      </c>
      <c r="BA263" s="117">
        <v>114.29694861212499</v>
      </c>
      <c r="BB263" s="117">
        <v>662.18743480000001</v>
      </c>
      <c r="BC263" s="117">
        <v>230.22702775342401</v>
      </c>
      <c r="BD263" s="117">
        <f t="shared" si="87"/>
        <v>2476.5930810290001</v>
      </c>
      <c r="BE263" s="117">
        <v>0</v>
      </c>
      <c r="BF263" s="117">
        <v>0</v>
      </c>
      <c r="BG263" s="117">
        <v>0</v>
      </c>
      <c r="BH263" s="117">
        <v>0</v>
      </c>
      <c r="BI263" s="117">
        <v>0</v>
      </c>
      <c r="BJ263" s="117">
        <v>0</v>
      </c>
      <c r="BK263" s="117">
        <v>0</v>
      </c>
      <c r="BL263" s="117">
        <v>355.04</v>
      </c>
      <c r="BM263" s="117">
        <v>78.108800000000002</v>
      </c>
      <c r="BN263" s="117">
        <v>10.1106313983333</v>
      </c>
      <c r="BO263" s="117">
        <v>201.97160479999999</v>
      </c>
      <c r="BP263" s="117">
        <v>67.626664903947301</v>
      </c>
      <c r="BQ263" s="117">
        <v>712.85770110227998</v>
      </c>
      <c r="BR263" s="117">
        <v>1161.2572035714345</v>
      </c>
      <c r="BS263" s="117">
        <v>255.47658478571401</v>
      </c>
      <c r="BT263" s="117">
        <v>1370.5736019907399</v>
      </c>
      <c r="BU263" s="117">
        <v>690.88</v>
      </c>
      <c r="BV263" s="117">
        <v>660.60438539567804</v>
      </c>
      <c r="BW263" s="117">
        <v>433.78676601568299</v>
      </c>
      <c r="BX263" s="117">
        <v>4572.5785417592497</v>
      </c>
      <c r="BY263" s="117">
        <v>999.37259218854194</v>
      </c>
      <c r="BZ263" s="117">
        <v>78.42</v>
      </c>
      <c r="CA263" s="117">
        <v>17.252400000000002</v>
      </c>
      <c r="CB263" s="117">
        <v>49.3825718178364</v>
      </c>
      <c r="CC263" s="117">
        <v>0</v>
      </c>
      <c r="CD263" s="117">
        <v>44.610785399999997</v>
      </c>
      <c r="CE263" s="117">
        <v>19.878868014001402</v>
      </c>
      <c r="CF263" s="117">
        <v>209.54462523183801</v>
      </c>
      <c r="CG263" s="117">
        <v>97.31</v>
      </c>
      <c r="CH263" s="117">
        <v>21.408200000000001</v>
      </c>
      <c r="CI263" s="117">
        <v>136.47029051661701</v>
      </c>
      <c r="CJ263" s="117">
        <v>0</v>
      </c>
      <c r="CK263" s="117">
        <v>55.356739699999999</v>
      </c>
      <c r="CL263" s="117">
        <v>32.548245579003598</v>
      </c>
      <c r="CM263" s="117">
        <v>343.09347579562098</v>
      </c>
      <c r="CN263" s="117">
        <v>74.55</v>
      </c>
      <c r="CO263" s="117">
        <v>16.401</v>
      </c>
      <c r="CP263" s="117">
        <v>41.29732340652</v>
      </c>
      <c r="CQ263" s="117">
        <v>0</v>
      </c>
      <c r="CR263" s="117">
        <v>42.4092585</v>
      </c>
      <c r="CS263" s="117">
        <v>18.305861159622399</v>
      </c>
      <c r="CT263" s="117">
        <v>192.96344306614199</v>
      </c>
      <c r="CU263" s="117">
        <v>0</v>
      </c>
      <c r="CV263" s="117">
        <v>0</v>
      </c>
      <c r="CW263" s="117">
        <v>0</v>
      </c>
      <c r="CX263" s="117">
        <v>0</v>
      </c>
      <c r="CY263" s="117">
        <v>0</v>
      </c>
      <c r="CZ263" s="117">
        <v>0</v>
      </c>
      <c r="DA263" s="117">
        <v>0</v>
      </c>
      <c r="DB263" s="117">
        <v>30.91</v>
      </c>
      <c r="DC263" s="117">
        <v>6.8002000000000002</v>
      </c>
      <c r="DD263" s="117">
        <v>39.339154795222498</v>
      </c>
      <c r="DE263" s="117">
        <v>0</v>
      </c>
      <c r="DF263" s="117">
        <v>17.5837717</v>
      </c>
      <c r="DG263" s="117">
        <v>9.9184979879642707</v>
      </c>
      <c r="DH263" s="117">
        <v>104.551624483187</v>
      </c>
      <c r="DI263" s="117">
        <v>50.87</v>
      </c>
      <c r="DJ263" s="117">
        <v>11.1914</v>
      </c>
      <c r="DK263" s="117">
        <v>44.063609039079402</v>
      </c>
      <c r="DL263" s="117">
        <v>0</v>
      </c>
      <c r="DM263" s="117">
        <v>28.9384169</v>
      </c>
      <c r="DN263" s="117">
        <v>14.1559976726749</v>
      </c>
      <c r="DO263" s="117">
        <v>149.219423611754</v>
      </c>
      <c r="DP263" s="117">
        <v>0</v>
      </c>
      <c r="DQ263" s="117">
        <v>0</v>
      </c>
      <c r="DR263" s="117">
        <v>0</v>
      </c>
      <c r="DS263" s="117">
        <v>0</v>
      </c>
      <c r="DT263" s="117">
        <v>0</v>
      </c>
      <c r="DU263" s="117">
        <v>0</v>
      </c>
      <c r="DV263" s="117">
        <v>0</v>
      </c>
      <c r="DW263" s="117">
        <v>1643.53</v>
      </c>
      <c r="DX263" s="117">
        <v>361.57659999999998</v>
      </c>
      <c r="DY263" s="117">
        <v>146.639082422825</v>
      </c>
      <c r="DZ263" s="117">
        <v>0</v>
      </c>
      <c r="EA263" s="117">
        <v>934.9549111</v>
      </c>
      <c r="EB263" s="117">
        <v>323.51708920712798</v>
      </c>
      <c r="EC263" s="117">
        <v>3410.21768272996</v>
      </c>
      <c r="ED263" s="117">
        <v>883.21</v>
      </c>
      <c r="EE263" s="117">
        <v>194.30619999999999</v>
      </c>
      <c r="EF263" s="117">
        <v>33.782069857233303</v>
      </c>
      <c r="EG263" s="117">
        <v>32.182499999999997</v>
      </c>
      <c r="EH263" s="117">
        <v>502.43167269999998</v>
      </c>
      <c r="EI263" s="117">
        <v>172.50808310442301</v>
      </c>
      <c r="EJ263" s="117">
        <v>1818.4205256616499</v>
      </c>
      <c r="EK263" s="117">
        <v>571.4</v>
      </c>
      <c r="EL263" s="117">
        <v>125.708</v>
      </c>
      <c r="EM263" s="117">
        <v>86.763561700775</v>
      </c>
      <c r="EN263" s="117">
        <v>0</v>
      </c>
      <c r="EO263" s="117">
        <v>325.05231800000001</v>
      </c>
      <c r="EP263" s="117">
        <v>116.226311831438</v>
      </c>
      <c r="EQ263" s="117">
        <v>1225.1501915322101</v>
      </c>
      <c r="ER263" s="117">
        <v>200</v>
      </c>
      <c r="ES263" s="117">
        <v>44</v>
      </c>
      <c r="ET263" s="117">
        <v>4.6116400000000004</v>
      </c>
      <c r="EU263" s="117">
        <v>48.611640000000001</v>
      </c>
      <c r="EV263" s="117">
        <v>5.26</v>
      </c>
      <c r="EW263" s="117">
        <v>0.55130060000000003</v>
      </c>
      <c r="EX263" s="117">
        <v>5.8113006</v>
      </c>
      <c r="EY263" s="117">
        <v>401.8</v>
      </c>
      <c r="EZ263" s="117">
        <v>42.112658000000003</v>
      </c>
      <c r="FA263" s="117">
        <v>443.91</v>
      </c>
      <c r="FB263" s="117">
        <v>0</v>
      </c>
      <c r="FC263" s="117">
        <v>0</v>
      </c>
      <c r="FD263" s="117">
        <v>0</v>
      </c>
      <c r="FE263" s="171">
        <v>171.20490625000002</v>
      </c>
      <c r="FF263" s="194">
        <f t="shared" si="68"/>
        <v>19732.43142706564</v>
      </c>
      <c r="FG263" s="195">
        <f t="shared" si="70"/>
        <v>0</v>
      </c>
      <c r="FH263" s="196">
        <f t="shared" si="71"/>
        <v>1818.4205256616499</v>
      </c>
      <c r="FI263" s="202">
        <f t="shared" si="72"/>
        <v>23678.917712478767</v>
      </c>
      <c r="FJ263" s="203">
        <f t="shared" si="73"/>
        <v>0</v>
      </c>
      <c r="FK263" s="204">
        <f t="shared" si="74"/>
        <v>2182.1046307939796</v>
      </c>
      <c r="FL263" s="214">
        <v>0.05</v>
      </c>
      <c r="FM263" s="211">
        <f t="shared" si="75"/>
        <v>1183.9458856239385</v>
      </c>
      <c r="FN263" s="212">
        <f t="shared" si="76"/>
        <v>0</v>
      </c>
      <c r="FO263" s="213">
        <f t="shared" si="77"/>
        <v>109.10523153969899</v>
      </c>
      <c r="FP263" s="219">
        <f t="shared" si="78"/>
        <v>24862.863598102707</v>
      </c>
      <c r="FQ263" s="220">
        <f t="shared" si="79"/>
        <v>0</v>
      </c>
      <c r="FR263" s="223">
        <f t="shared" si="80"/>
        <v>2291.2098623336788</v>
      </c>
      <c r="FS263" s="228">
        <f t="shared" si="81"/>
        <v>5.4282172779299849</v>
      </c>
      <c r="FT263" s="229"/>
      <c r="FU263" s="244">
        <f t="shared" si="82"/>
        <v>4.9279858820970306</v>
      </c>
      <c r="FV263" s="245">
        <f t="shared" si="83"/>
        <v>24862.863598102711</v>
      </c>
      <c r="FW263" s="252">
        <v>4.4450000000000003</v>
      </c>
      <c r="FX263" s="257"/>
      <c r="FY263" s="261">
        <f t="shared" si="84"/>
        <v>1.2211962380044961</v>
      </c>
      <c r="FZ263" s="253"/>
      <c r="GA263" s="92"/>
      <c r="GB263" s="68" t="s">
        <v>1344</v>
      </c>
      <c r="GC263" s="85" t="s">
        <v>2362</v>
      </c>
      <c r="GD263" s="85" t="str">
        <f t="shared" si="85"/>
        <v>№2/287 від 20.02.2019</v>
      </c>
      <c r="GE263" s="85" t="s">
        <v>2617</v>
      </c>
      <c r="GF263" s="431">
        <v>6</v>
      </c>
      <c r="GG263" s="431">
        <v>3</v>
      </c>
    </row>
    <row r="264" spans="1:189" ht="15" hidden="1" customHeight="1" x14ac:dyDescent="0.25">
      <c r="A264" s="66" t="s">
        <v>339</v>
      </c>
      <c r="B264" s="155">
        <v>5</v>
      </c>
      <c r="C264" s="141">
        <f t="shared" si="69"/>
        <v>6211.0999999999995</v>
      </c>
      <c r="D264" s="168">
        <v>5975.2</v>
      </c>
      <c r="E264" s="168">
        <v>0</v>
      </c>
      <c r="F264" s="234"/>
      <c r="G264" s="235">
        <v>235.9</v>
      </c>
      <c r="H264" s="162">
        <f t="shared" si="86"/>
        <v>8621.262677938641</v>
      </c>
      <c r="I264" s="117">
        <v>1037.83</v>
      </c>
      <c r="J264" s="117">
        <v>228.32259999999999</v>
      </c>
      <c r="K264" s="117">
        <v>57.268027518882498</v>
      </c>
      <c r="L264" s="117">
        <v>590.39035209999997</v>
      </c>
      <c r="M264" s="117">
        <v>200.58652877385501</v>
      </c>
      <c r="N264" s="117">
        <v>2114.3975083927398</v>
      </c>
      <c r="O264" s="117">
        <v>237.16</v>
      </c>
      <c r="P264" s="117">
        <v>52.175199999999997</v>
      </c>
      <c r="Q264" s="117">
        <v>8.1532025234625003</v>
      </c>
      <c r="R264" s="117">
        <v>134.91320920000001</v>
      </c>
      <c r="S264" s="117">
        <v>45.320012924735998</v>
      </c>
      <c r="T264" s="117">
        <v>477.72162464819797</v>
      </c>
      <c r="U264" s="117">
        <v>0</v>
      </c>
      <c r="V264" s="117">
        <v>0</v>
      </c>
      <c r="W264" s="117">
        <v>0</v>
      </c>
      <c r="X264" s="117">
        <v>0</v>
      </c>
      <c r="Y264" s="117">
        <v>0</v>
      </c>
      <c r="Z264" s="117">
        <v>841.16</v>
      </c>
      <c r="AA264" s="117">
        <v>0</v>
      </c>
      <c r="AB264" s="117">
        <v>0</v>
      </c>
      <c r="AC264" s="117">
        <v>0</v>
      </c>
      <c r="AD264" s="117">
        <v>0</v>
      </c>
      <c r="AE264" s="117">
        <v>0</v>
      </c>
      <c r="AF264" s="117">
        <v>0</v>
      </c>
      <c r="AG264" s="117">
        <v>74.760000000000005</v>
      </c>
      <c r="AH264" s="117">
        <v>16.447199999999999</v>
      </c>
      <c r="AI264" s="117">
        <v>2.5627807387875001</v>
      </c>
      <c r="AJ264" s="117">
        <v>42.5287212</v>
      </c>
      <c r="AK264" s="117">
        <v>14.2854669502044</v>
      </c>
      <c r="AL264" s="117">
        <v>150.584168888992</v>
      </c>
      <c r="AM264" s="117">
        <v>735.35</v>
      </c>
      <c r="AN264" s="117">
        <v>161.77699999999999</v>
      </c>
      <c r="AO264" s="117">
        <v>97.063274833287807</v>
      </c>
      <c r="AP264" s="117">
        <v>418.3185545</v>
      </c>
      <c r="AQ264" s="117">
        <v>148.04505040242199</v>
      </c>
      <c r="AR264" s="117">
        <v>1560.5538797357101</v>
      </c>
      <c r="AS264" s="117">
        <v>0</v>
      </c>
      <c r="AT264" s="117">
        <v>0</v>
      </c>
      <c r="AU264" s="117">
        <v>0</v>
      </c>
      <c r="AV264" s="117">
        <v>0</v>
      </c>
      <c r="AW264" s="117">
        <v>0</v>
      </c>
      <c r="AX264" s="117">
        <v>118.47</v>
      </c>
      <c r="AY264" s="117">
        <v>1578.5</v>
      </c>
      <c r="AZ264" s="117">
        <v>347.27</v>
      </c>
      <c r="BA264" s="117">
        <v>150.03437489349099</v>
      </c>
      <c r="BB264" s="117">
        <v>897.96129499999995</v>
      </c>
      <c r="BC264" s="117">
        <v>311.68037986153701</v>
      </c>
      <c r="BD264" s="117">
        <f t="shared" si="87"/>
        <v>3358.375496273</v>
      </c>
      <c r="BE264" s="117">
        <v>0</v>
      </c>
      <c r="BF264" s="117">
        <v>0</v>
      </c>
      <c r="BG264" s="117">
        <v>0</v>
      </c>
      <c r="BH264" s="117">
        <v>0</v>
      </c>
      <c r="BI264" s="117">
        <v>0</v>
      </c>
      <c r="BJ264" s="117">
        <v>0</v>
      </c>
      <c r="BK264" s="117">
        <v>0</v>
      </c>
      <c r="BL264" s="117">
        <v>457.05</v>
      </c>
      <c r="BM264" s="117">
        <v>100.551</v>
      </c>
      <c r="BN264" s="117">
        <v>13.2867534775</v>
      </c>
      <c r="BO264" s="117">
        <v>260.00203349999998</v>
      </c>
      <c r="BP264" s="117">
        <v>87.085558573111797</v>
      </c>
      <c r="BQ264" s="117">
        <v>917.97534555061202</v>
      </c>
      <c r="BR264" s="117">
        <v>1400.464072539685</v>
      </c>
      <c r="BS264" s="117">
        <v>308.10209595872999</v>
      </c>
      <c r="BT264" s="117">
        <v>1070.92760545601</v>
      </c>
      <c r="BU264" s="117">
        <v>936.85</v>
      </c>
      <c r="BV264" s="117">
        <v>796.68199694564896</v>
      </c>
      <c r="BW264" s="117">
        <v>473.01023104803699</v>
      </c>
      <c r="BX264" s="117">
        <v>4986.0360019481104</v>
      </c>
      <c r="BY264" s="117">
        <v>1396.4933461681501</v>
      </c>
      <c r="BZ264" s="117">
        <v>103.47</v>
      </c>
      <c r="CA264" s="117">
        <v>22.763400000000001</v>
      </c>
      <c r="CB264" s="117">
        <v>64.741889158478998</v>
      </c>
      <c r="CC264" s="117">
        <v>0</v>
      </c>
      <c r="CD264" s="117">
        <v>58.860978899999999</v>
      </c>
      <c r="CE264" s="117">
        <v>26.1853392552092</v>
      </c>
      <c r="CF264" s="117">
        <v>276.02160731368798</v>
      </c>
      <c r="CG264" s="117">
        <v>129.80000000000001</v>
      </c>
      <c r="CH264" s="117">
        <v>28.556000000000001</v>
      </c>
      <c r="CI264" s="117">
        <v>182.04778524711</v>
      </c>
      <c r="CJ264" s="117">
        <v>0</v>
      </c>
      <c r="CK264" s="117">
        <v>73.839326</v>
      </c>
      <c r="CL264" s="117">
        <v>43.416820489809602</v>
      </c>
      <c r="CM264" s="117">
        <v>457.65993173691999</v>
      </c>
      <c r="CN264" s="117">
        <v>101.99</v>
      </c>
      <c r="CO264" s="117">
        <v>22.437799999999999</v>
      </c>
      <c r="CP264" s="117">
        <v>54.232969505658303</v>
      </c>
      <c r="CQ264" s="117">
        <v>0</v>
      </c>
      <c r="CR264" s="117">
        <v>58.019051300000001</v>
      </c>
      <c r="CS264" s="117">
        <v>24.806412018641002</v>
      </c>
      <c r="CT264" s="117">
        <v>261.48623282429901</v>
      </c>
      <c r="CU264" s="117">
        <v>0</v>
      </c>
      <c r="CV264" s="117">
        <v>0</v>
      </c>
      <c r="CW264" s="117">
        <v>0</v>
      </c>
      <c r="CX264" s="117">
        <v>0</v>
      </c>
      <c r="CY264" s="117">
        <v>0</v>
      </c>
      <c r="CZ264" s="117">
        <v>0</v>
      </c>
      <c r="DA264" s="117">
        <v>0</v>
      </c>
      <c r="DB264" s="117">
        <v>46.88</v>
      </c>
      <c r="DC264" s="117">
        <v>10.313599999999999</v>
      </c>
      <c r="DD264" s="117">
        <v>59.668794721447497</v>
      </c>
      <c r="DE264" s="117">
        <v>0</v>
      </c>
      <c r="DF264" s="117">
        <v>26.668625599999999</v>
      </c>
      <c r="DG264" s="117">
        <v>15.043486239890999</v>
      </c>
      <c r="DH264" s="117">
        <v>158.57450656133801</v>
      </c>
      <c r="DI264" s="117">
        <v>82.67</v>
      </c>
      <c r="DJ264" s="117">
        <v>18.1874</v>
      </c>
      <c r="DK264" s="117">
        <v>71.836121545925707</v>
      </c>
      <c r="DL264" s="117">
        <v>0</v>
      </c>
      <c r="DM264" s="117">
        <v>47.0284829</v>
      </c>
      <c r="DN264" s="117">
        <v>23.0290632859775</v>
      </c>
      <c r="DO264" s="117">
        <v>242.75106773190299</v>
      </c>
      <c r="DP264" s="117">
        <v>0</v>
      </c>
      <c r="DQ264" s="117">
        <v>0</v>
      </c>
      <c r="DR264" s="117">
        <v>0</v>
      </c>
      <c r="DS264" s="117">
        <v>0</v>
      </c>
      <c r="DT264" s="117">
        <v>0</v>
      </c>
      <c r="DU264" s="117">
        <v>0</v>
      </c>
      <c r="DV264" s="117">
        <v>0</v>
      </c>
      <c r="DW264" s="117">
        <v>2599.86</v>
      </c>
      <c r="DX264" s="117">
        <v>571.9692</v>
      </c>
      <c r="DY264" s="117">
        <v>225.54776658042499</v>
      </c>
      <c r="DZ264" s="117">
        <v>0</v>
      </c>
      <c r="EA264" s="117">
        <v>1478.9823581999999</v>
      </c>
      <c r="EB264" s="117">
        <v>511.09122083023601</v>
      </c>
      <c r="EC264" s="117">
        <v>5387.4505456106599</v>
      </c>
      <c r="ED264" s="117">
        <v>1310.44</v>
      </c>
      <c r="EE264" s="117">
        <v>288.29680000000002</v>
      </c>
      <c r="EF264" s="117">
        <v>54.963854625183401</v>
      </c>
      <c r="EG264" s="117">
        <v>0</v>
      </c>
      <c r="EH264" s="117">
        <v>745.47000279999997</v>
      </c>
      <c r="EI264" s="117">
        <v>251.457076604733</v>
      </c>
      <c r="EJ264" s="117">
        <v>2650.6277340299098</v>
      </c>
      <c r="EK264" s="117">
        <v>753.38</v>
      </c>
      <c r="EL264" s="117">
        <v>165.74359999999999</v>
      </c>
      <c r="EM264" s="117">
        <v>107.24474574609999</v>
      </c>
      <c r="EN264" s="117">
        <v>0</v>
      </c>
      <c r="EO264" s="117">
        <v>428.57528059999999</v>
      </c>
      <c r="EP264" s="117">
        <v>152.49264147733501</v>
      </c>
      <c r="EQ264" s="117">
        <v>1607.4362678234299</v>
      </c>
      <c r="ER264" s="117">
        <v>1208.2</v>
      </c>
      <c r="ES264" s="117">
        <v>265.80399999999997</v>
      </c>
      <c r="ET264" s="117">
        <v>27.85891724</v>
      </c>
      <c r="EU264" s="117">
        <v>293.66291724000001</v>
      </c>
      <c r="EV264" s="117">
        <v>31.775659999999998</v>
      </c>
      <c r="EW264" s="117">
        <v>3.3304069246000001</v>
      </c>
      <c r="EX264" s="117">
        <v>35.1060669246</v>
      </c>
      <c r="EY264" s="117">
        <v>1387.4</v>
      </c>
      <c r="EZ264" s="117">
        <v>145.41339400000001</v>
      </c>
      <c r="FA264" s="117">
        <v>1532.81</v>
      </c>
      <c r="FB264" s="117">
        <v>0</v>
      </c>
      <c r="FC264" s="117">
        <v>0</v>
      </c>
      <c r="FD264" s="117">
        <v>0</v>
      </c>
      <c r="FE264" s="171">
        <v>901.00147499999991</v>
      </c>
      <c r="FF264" s="194">
        <f t="shared" si="68"/>
        <v>28329.862378234113</v>
      </c>
      <c r="FG264" s="195">
        <f t="shared" si="70"/>
        <v>0</v>
      </c>
      <c r="FH264" s="196">
        <f t="shared" si="71"/>
        <v>2650.6277340299098</v>
      </c>
      <c r="FI264" s="202">
        <f t="shared" si="72"/>
        <v>33995.834853880937</v>
      </c>
      <c r="FJ264" s="203">
        <f t="shared" si="73"/>
        <v>0</v>
      </c>
      <c r="FK264" s="204">
        <f t="shared" si="74"/>
        <v>3180.7532808358915</v>
      </c>
      <c r="FL264" s="214">
        <v>0.05</v>
      </c>
      <c r="FM264" s="211">
        <f t="shared" si="75"/>
        <v>1699.7917426940469</v>
      </c>
      <c r="FN264" s="212">
        <f t="shared" si="76"/>
        <v>0</v>
      </c>
      <c r="FO264" s="213">
        <f t="shared" si="77"/>
        <v>159.03766404179459</v>
      </c>
      <c r="FP264" s="219">
        <f t="shared" si="78"/>
        <v>35695.626596574984</v>
      </c>
      <c r="FQ264" s="220">
        <f t="shared" si="79"/>
        <v>0</v>
      </c>
      <c r="FR264" s="223">
        <f t="shared" si="80"/>
        <v>3339.7909448776859</v>
      </c>
      <c r="FS264" s="228">
        <f t="shared" si="81"/>
        <v>5.7682988588602049</v>
      </c>
      <c r="FT264" s="229"/>
      <c r="FU264" s="244">
        <f t="shared" si="82"/>
        <v>5.2093567406252195</v>
      </c>
      <c r="FV264" s="245">
        <f t="shared" si="83"/>
        <v>35695.626596574984</v>
      </c>
      <c r="FW264" s="252">
        <v>4.7293000000000003</v>
      </c>
      <c r="FX264" s="257"/>
      <c r="FY264" s="261">
        <f t="shared" si="84"/>
        <v>1.2196940052143457</v>
      </c>
      <c r="FZ264" s="253"/>
      <c r="GA264" s="92"/>
      <c r="GB264" s="68" t="s">
        <v>1345</v>
      </c>
      <c r="GC264" s="85" t="s">
        <v>2362</v>
      </c>
      <c r="GD264" s="85" t="str">
        <f t="shared" si="85"/>
        <v>№2/288 від 20.02.2019</v>
      </c>
      <c r="GE264" s="85" t="s">
        <v>2618</v>
      </c>
      <c r="GF264" s="431">
        <v>8</v>
      </c>
      <c r="GG264" s="431">
        <v>3</v>
      </c>
    </row>
    <row r="265" spans="1:189" ht="15" hidden="1" customHeight="1" x14ac:dyDescent="0.25">
      <c r="A265" s="66" t="s">
        <v>340</v>
      </c>
      <c r="B265" s="155">
        <v>5</v>
      </c>
      <c r="C265" s="141">
        <f t="shared" si="69"/>
        <v>3171.42</v>
      </c>
      <c r="D265" s="168">
        <v>2685</v>
      </c>
      <c r="E265" s="168">
        <v>0</v>
      </c>
      <c r="F265" s="234"/>
      <c r="G265" s="235">
        <v>486.42</v>
      </c>
      <c r="H265" s="162">
        <f t="shared" si="86"/>
        <v>4211.076207297263</v>
      </c>
      <c r="I265" s="117">
        <v>581.99</v>
      </c>
      <c r="J265" s="117">
        <v>128.0378</v>
      </c>
      <c r="K265" s="117">
        <v>32.405439050003302</v>
      </c>
      <c r="L265" s="117">
        <v>331.07665129999998</v>
      </c>
      <c r="M265" s="117">
        <v>112.51457160758299</v>
      </c>
      <c r="N265" s="117">
        <v>1186.0244619575899</v>
      </c>
      <c r="O265" s="117">
        <v>119.2</v>
      </c>
      <c r="P265" s="117">
        <v>26.224</v>
      </c>
      <c r="Q265" s="117">
        <v>4.0977729358125004</v>
      </c>
      <c r="R265" s="117">
        <v>67.809303999999997</v>
      </c>
      <c r="S265" s="117">
        <v>22.778470173642599</v>
      </c>
      <c r="T265" s="117">
        <v>240.10954710945501</v>
      </c>
      <c r="U265" s="117">
        <v>0</v>
      </c>
      <c r="V265" s="117">
        <v>0</v>
      </c>
      <c r="W265" s="117">
        <v>0</v>
      </c>
      <c r="X265" s="117">
        <v>0</v>
      </c>
      <c r="Y265" s="117">
        <v>0</v>
      </c>
      <c r="Z265" s="117">
        <v>432.94</v>
      </c>
      <c r="AA265" s="117">
        <v>0</v>
      </c>
      <c r="AB265" s="117">
        <v>0</v>
      </c>
      <c r="AC265" s="117">
        <v>0</v>
      </c>
      <c r="AD265" s="117">
        <v>0</v>
      </c>
      <c r="AE265" s="117">
        <v>0</v>
      </c>
      <c r="AF265" s="117">
        <v>0</v>
      </c>
      <c r="AG265" s="117">
        <v>0</v>
      </c>
      <c r="AH265" s="117">
        <v>0</v>
      </c>
      <c r="AI265" s="117">
        <v>0</v>
      </c>
      <c r="AJ265" s="117">
        <v>0</v>
      </c>
      <c r="AK265" s="117">
        <v>0</v>
      </c>
      <c r="AL265" s="117">
        <v>0</v>
      </c>
      <c r="AM265" s="117">
        <v>256.06</v>
      </c>
      <c r="AN265" s="117">
        <v>56.333199999999998</v>
      </c>
      <c r="AO265" s="117">
        <v>44.506355634485303</v>
      </c>
      <c r="AP265" s="117">
        <v>145.66485220000001</v>
      </c>
      <c r="AQ265" s="117">
        <v>52.673775585132397</v>
      </c>
      <c r="AR265" s="117">
        <v>555.23818341961805</v>
      </c>
      <c r="AS265" s="117">
        <v>0</v>
      </c>
      <c r="AT265" s="117">
        <v>0</v>
      </c>
      <c r="AU265" s="117">
        <v>0</v>
      </c>
      <c r="AV265" s="117">
        <v>0</v>
      </c>
      <c r="AW265" s="117">
        <v>0</v>
      </c>
      <c r="AX265" s="117">
        <v>81.96</v>
      </c>
      <c r="AY265" s="117">
        <v>805.99</v>
      </c>
      <c r="AZ265" s="117">
        <v>177.31780000000001</v>
      </c>
      <c r="BA265" s="117">
        <v>68.917248257298695</v>
      </c>
      <c r="BB265" s="117">
        <v>458.50353130000002</v>
      </c>
      <c r="BC265" s="117">
        <v>158.33946242340099</v>
      </c>
      <c r="BD265" s="117">
        <f t="shared" si="87"/>
        <v>1714.8040148106002</v>
      </c>
      <c r="BE265" s="117">
        <v>0</v>
      </c>
      <c r="BF265" s="117">
        <v>0</v>
      </c>
      <c r="BG265" s="117">
        <v>0</v>
      </c>
      <c r="BH265" s="117">
        <v>0</v>
      </c>
      <c r="BI265" s="117">
        <v>0</v>
      </c>
      <c r="BJ265" s="117">
        <v>0</v>
      </c>
      <c r="BK265" s="117">
        <v>0</v>
      </c>
      <c r="BL265" s="117">
        <v>220.92</v>
      </c>
      <c r="BM265" s="117">
        <v>48.602400000000003</v>
      </c>
      <c r="BN265" s="117">
        <v>6.3246601708333401</v>
      </c>
      <c r="BO265" s="117">
        <v>125.6747604</v>
      </c>
      <c r="BP265" s="117">
        <v>42.083502014029001</v>
      </c>
      <c r="BQ265" s="117">
        <v>443.60532258486199</v>
      </c>
      <c r="BR265" s="117">
        <v>810.56576785715617</v>
      </c>
      <c r="BS265" s="117">
        <v>178.32446892857101</v>
      </c>
      <c r="BT265" s="117">
        <v>975.50762273068995</v>
      </c>
      <c r="BU265" s="117">
        <v>482.89</v>
      </c>
      <c r="BV265" s="117">
        <v>461.10654836089299</v>
      </c>
      <c r="BW265" s="117">
        <v>304.82881788961998</v>
      </c>
      <c r="BX265" s="117">
        <v>3213.2232257669302</v>
      </c>
      <c r="BY265" s="117">
        <v>629.65655914173897</v>
      </c>
      <c r="BZ265" s="117">
        <v>62.94</v>
      </c>
      <c r="CA265" s="117">
        <v>13.8468</v>
      </c>
      <c r="CB265" s="117">
        <v>40.289390625888103</v>
      </c>
      <c r="CC265" s="117">
        <v>0</v>
      </c>
      <c r="CD265" s="117">
        <v>35.8046778</v>
      </c>
      <c r="CE265" s="117">
        <v>16.023443819717301</v>
      </c>
      <c r="CF265" s="117">
        <v>168.90431224560501</v>
      </c>
      <c r="CG265" s="117">
        <v>65.239999999999995</v>
      </c>
      <c r="CH265" s="117">
        <v>14.3528</v>
      </c>
      <c r="CI265" s="117">
        <v>91.4959365566625</v>
      </c>
      <c r="CJ265" s="117">
        <v>0</v>
      </c>
      <c r="CK265" s="117">
        <v>37.113078799999997</v>
      </c>
      <c r="CL265" s="117">
        <v>21.8216322675319</v>
      </c>
      <c r="CM265" s="117">
        <v>230.02344762419401</v>
      </c>
      <c r="CN265" s="117">
        <v>55.07</v>
      </c>
      <c r="CO265" s="117">
        <v>12.115399999999999</v>
      </c>
      <c r="CP265" s="117">
        <v>29.6662416715658</v>
      </c>
      <c r="CQ265" s="117">
        <v>0</v>
      </c>
      <c r="CR265" s="117">
        <v>31.327670900000001</v>
      </c>
      <c r="CS265" s="117">
        <v>13.4344737506258</v>
      </c>
      <c r="CT265" s="117">
        <v>141.613786322192</v>
      </c>
      <c r="CU265" s="117">
        <v>0</v>
      </c>
      <c r="CV265" s="117">
        <v>0</v>
      </c>
      <c r="CW265" s="117">
        <v>0</v>
      </c>
      <c r="CX265" s="117">
        <v>0</v>
      </c>
      <c r="CY265" s="117">
        <v>0</v>
      </c>
      <c r="CZ265" s="117">
        <v>0</v>
      </c>
      <c r="DA265" s="117">
        <v>0</v>
      </c>
      <c r="DB265" s="117">
        <v>0</v>
      </c>
      <c r="DC265" s="117">
        <v>0</v>
      </c>
      <c r="DD265" s="117">
        <v>0</v>
      </c>
      <c r="DE265" s="117">
        <v>0</v>
      </c>
      <c r="DF265" s="117">
        <v>0</v>
      </c>
      <c r="DG265" s="117">
        <v>0</v>
      </c>
      <c r="DH265" s="117">
        <v>0</v>
      </c>
      <c r="DI265" s="117">
        <v>30.47</v>
      </c>
      <c r="DJ265" s="117">
        <v>6.7034000000000002</v>
      </c>
      <c r="DK265" s="117">
        <v>26.154070944631702</v>
      </c>
      <c r="DL265" s="117">
        <v>0</v>
      </c>
      <c r="DM265" s="117">
        <v>17.3334689</v>
      </c>
      <c r="DN265" s="117">
        <v>8.4540731051158495</v>
      </c>
      <c r="DO265" s="117">
        <v>89.115012949747594</v>
      </c>
      <c r="DP265" s="117">
        <v>0</v>
      </c>
      <c r="DQ265" s="117">
        <v>0</v>
      </c>
      <c r="DR265" s="117">
        <v>0</v>
      </c>
      <c r="DS265" s="117">
        <v>0</v>
      </c>
      <c r="DT265" s="117">
        <v>0</v>
      </c>
      <c r="DU265" s="117">
        <v>0</v>
      </c>
      <c r="DV265" s="117">
        <v>0</v>
      </c>
      <c r="DW265" s="117">
        <v>558.44000000000005</v>
      </c>
      <c r="DX265" s="117">
        <v>122.85680000000001</v>
      </c>
      <c r="DY265" s="117">
        <v>58.796186688133297</v>
      </c>
      <c r="DZ265" s="117">
        <v>0</v>
      </c>
      <c r="EA265" s="117">
        <v>317.67976279999999</v>
      </c>
      <c r="EB265" s="117">
        <v>110.86516187385099</v>
      </c>
      <c r="EC265" s="117">
        <v>1168.6379113619801</v>
      </c>
      <c r="ED265" s="117">
        <v>758.19</v>
      </c>
      <c r="EE265" s="117">
        <v>166.80179999999999</v>
      </c>
      <c r="EF265" s="117">
        <v>31.134931454333302</v>
      </c>
      <c r="EG265" s="117">
        <v>22.637499999999999</v>
      </c>
      <c r="EH265" s="117">
        <v>431.31154529999998</v>
      </c>
      <c r="EI265" s="117">
        <v>147.79004216162099</v>
      </c>
      <c r="EJ265" s="117">
        <v>1557.8658189159501</v>
      </c>
      <c r="EK265" s="117">
        <v>341.84</v>
      </c>
      <c r="EL265" s="117">
        <v>75.204800000000006</v>
      </c>
      <c r="EM265" s="117">
        <v>52.568221604575001</v>
      </c>
      <c r="EN265" s="117">
        <v>0</v>
      </c>
      <c r="EO265" s="117">
        <v>194.46252079999999</v>
      </c>
      <c r="EP265" s="117">
        <v>69.601757599423493</v>
      </c>
      <c r="EQ265" s="117">
        <v>733.67730000399899</v>
      </c>
      <c r="ER265" s="117">
        <v>659.3</v>
      </c>
      <c r="ES265" s="117">
        <v>145.04599999999999</v>
      </c>
      <c r="ET265" s="117">
        <v>15.20227126</v>
      </c>
      <c r="EU265" s="117">
        <v>160.24827126</v>
      </c>
      <c r="EV265" s="117">
        <v>17.339590000000001</v>
      </c>
      <c r="EW265" s="117">
        <v>1.8173624279</v>
      </c>
      <c r="EX265" s="117">
        <v>19.156952427899999</v>
      </c>
      <c r="EY265" s="117">
        <v>425.6</v>
      </c>
      <c r="EZ265" s="117">
        <v>44.607135999999997</v>
      </c>
      <c r="FA265" s="117">
        <v>470.21</v>
      </c>
      <c r="FB265" s="117">
        <v>0</v>
      </c>
      <c r="FC265" s="117">
        <v>0</v>
      </c>
      <c r="FD265" s="117">
        <v>0</v>
      </c>
      <c r="FE265" s="171">
        <v>514.26409166666667</v>
      </c>
      <c r="FF265" s="194">
        <f t="shared" si="68"/>
        <v>13121.621660427289</v>
      </c>
      <c r="FG265" s="195">
        <f t="shared" si="70"/>
        <v>0</v>
      </c>
      <c r="FH265" s="196">
        <f t="shared" si="71"/>
        <v>1557.8658189159501</v>
      </c>
      <c r="FI265" s="202">
        <f t="shared" si="72"/>
        <v>15745.945992512745</v>
      </c>
      <c r="FJ265" s="203">
        <f t="shared" si="73"/>
        <v>0</v>
      </c>
      <c r="FK265" s="204">
        <f t="shared" si="74"/>
        <v>1869.4389826991401</v>
      </c>
      <c r="FL265" s="214">
        <v>0.05</v>
      </c>
      <c r="FM265" s="211">
        <f t="shared" si="75"/>
        <v>787.29729962563727</v>
      </c>
      <c r="FN265" s="212">
        <f t="shared" si="76"/>
        <v>0</v>
      </c>
      <c r="FO265" s="213">
        <f t="shared" si="77"/>
        <v>93.471949134957015</v>
      </c>
      <c r="FP265" s="219">
        <f t="shared" si="78"/>
        <v>16533.243292138381</v>
      </c>
      <c r="FQ265" s="220">
        <f t="shared" si="79"/>
        <v>0</v>
      </c>
      <c r="FR265" s="223">
        <f t="shared" si="80"/>
        <v>1962.910931834097</v>
      </c>
      <c r="FS265" s="228">
        <f t="shared" si="81"/>
        <v>5.3253268833214387</v>
      </c>
      <c r="FT265" s="229"/>
      <c r="FU265" s="244">
        <f t="shared" si="82"/>
        <v>4.594261359360881</v>
      </c>
      <c r="FV265" s="245">
        <f t="shared" si="83"/>
        <v>16533.243292138381</v>
      </c>
      <c r="FW265" s="252">
        <v>4.2365000000000004</v>
      </c>
      <c r="FX265" s="257"/>
      <c r="FY265" s="261">
        <f t="shared" si="84"/>
        <v>1.2570109485002805</v>
      </c>
      <c r="FZ265" s="253"/>
      <c r="GA265" s="92"/>
      <c r="GB265" s="68" t="s">
        <v>1346</v>
      </c>
      <c r="GC265" s="85" t="s">
        <v>2362</v>
      </c>
      <c r="GD265" s="85" t="str">
        <f t="shared" si="85"/>
        <v>№2/289 від 20.02.2019</v>
      </c>
      <c r="GE265" s="85" t="s">
        <v>2619</v>
      </c>
      <c r="GF265" s="431">
        <v>4</v>
      </c>
      <c r="GG265" s="431">
        <v>3</v>
      </c>
    </row>
    <row r="266" spans="1:189" ht="15" hidden="1" customHeight="1" x14ac:dyDescent="0.25">
      <c r="A266" s="66" t="s">
        <v>341</v>
      </c>
      <c r="B266" s="155">
        <v>5</v>
      </c>
      <c r="C266" s="141">
        <f t="shared" si="69"/>
        <v>3165.2999999999997</v>
      </c>
      <c r="D266" s="168">
        <v>2595.6999999999998</v>
      </c>
      <c r="E266" s="168">
        <v>0</v>
      </c>
      <c r="F266" s="234"/>
      <c r="G266" s="235">
        <v>569.6</v>
      </c>
      <c r="H266" s="162">
        <f t="shared" si="86"/>
        <v>4228.7770020059179</v>
      </c>
      <c r="I266" s="117">
        <v>568.70000000000005</v>
      </c>
      <c r="J266" s="117">
        <v>125.114</v>
      </c>
      <c r="K266" s="117">
        <v>31.876916966300801</v>
      </c>
      <c r="L266" s="117">
        <v>323.516369</v>
      </c>
      <c r="M266" s="117">
        <v>109.967415642128</v>
      </c>
      <c r="N266" s="117">
        <v>1159.17470160843</v>
      </c>
      <c r="O266" s="117">
        <v>119.2</v>
      </c>
      <c r="P266" s="117">
        <v>26.224</v>
      </c>
      <c r="Q266" s="117">
        <v>4.0977729358125004</v>
      </c>
      <c r="R266" s="117">
        <v>67.809303999999997</v>
      </c>
      <c r="S266" s="117">
        <v>22.778470173642599</v>
      </c>
      <c r="T266" s="117">
        <v>240.10954710945501</v>
      </c>
      <c r="U266" s="117">
        <v>0</v>
      </c>
      <c r="V266" s="117">
        <v>0</v>
      </c>
      <c r="W266" s="117">
        <v>0</v>
      </c>
      <c r="X266" s="117">
        <v>0</v>
      </c>
      <c r="Y266" s="117">
        <v>0</v>
      </c>
      <c r="Z266" s="117">
        <v>431.68</v>
      </c>
      <c r="AA266" s="117">
        <v>0</v>
      </c>
      <c r="AB266" s="117">
        <v>0</v>
      </c>
      <c r="AC266" s="117">
        <v>0</v>
      </c>
      <c r="AD266" s="117">
        <v>0</v>
      </c>
      <c r="AE266" s="117">
        <v>0</v>
      </c>
      <c r="AF266" s="117">
        <v>0</v>
      </c>
      <c r="AG266" s="117">
        <v>0</v>
      </c>
      <c r="AH266" s="117">
        <v>0</v>
      </c>
      <c r="AI266" s="117">
        <v>0</v>
      </c>
      <c r="AJ266" s="117">
        <v>0</v>
      </c>
      <c r="AK266" s="117">
        <v>0</v>
      </c>
      <c r="AL266" s="117">
        <v>0</v>
      </c>
      <c r="AM266" s="117">
        <v>256.17</v>
      </c>
      <c r="AN266" s="117">
        <v>56.357399999999998</v>
      </c>
      <c r="AO266" s="117">
        <v>44.508412574862703</v>
      </c>
      <c r="AP266" s="117">
        <v>145.72742790000001</v>
      </c>
      <c r="AQ266" s="117">
        <v>52.694615234170399</v>
      </c>
      <c r="AR266" s="117">
        <v>555.45785570903297</v>
      </c>
      <c r="AS266" s="117">
        <v>0</v>
      </c>
      <c r="AT266" s="117">
        <v>0</v>
      </c>
      <c r="AU266" s="117">
        <v>0</v>
      </c>
      <c r="AV266" s="117">
        <v>0</v>
      </c>
      <c r="AW266" s="117">
        <v>0</v>
      </c>
      <c r="AX266" s="117">
        <v>130.86000000000001</v>
      </c>
      <c r="AY266" s="117">
        <v>804.43</v>
      </c>
      <c r="AZ266" s="117">
        <v>176.97460000000001</v>
      </c>
      <c r="BA266" s="117">
        <v>67.016442252708501</v>
      </c>
      <c r="BB266" s="117">
        <v>457.6160941</v>
      </c>
      <c r="BC266" s="117">
        <v>157.84775226112799</v>
      </c>
      <c r="BD266" s="117">
        <f t="shared" si="87"/>
        <v>1711.4948975790001</v>
      </c>
      <c r="BE266" s="117">
        <v>0</v>
      </c>
      <c r="BF266" s="117">
        <v>0</v>
      </c>
      <c r="BG266" s="117">
        <v>0</v>
      </c>
      <c r="BH266" s="117">
        <v>0</v>
      </c>
      <c r="BI266" s="117">
        <v>0</v>
      </c>
      <c r="BJ266" s="117">
        <v>0</v>
      </c>
      <c r="BK266" s="117">
        <v>0</v>
      </c>
      <c r="BL266" s="117">
        <v>206.24</v>
      </c>
      <c r="BM266" s="117">
        <v>45.372799999999998</v>
      </c>
      <c r="BN266" s="117">
        <v>5.8325083233333297</v>
      </c>
      <c r="BO266" s="117">
        <v>117.3237488</v>
      </c>
      <c r="BP266" s="117">
        <v>39.279544877096498</v>
      </c>
      <c r="BQ266" s="117">
        <v>414.04860200042998</v>
      </c>
      <c r="BR266" s="117">
        <v>813.45443452381903</v>
      </c>
      <c r="BS266" s="117">
        <v>178.95997559523801</v>
      </c>
      <c r="BT266" s="117">
        <v>976.19972541069001</v>
      </c>
      <c r="BU266" s="117">
        <v>477.45</v>
      </c>
      <c r="BV266" s="117">
        <v>462.74982416756001</v>
      </c>
      <c r="BW266" s="117">
        <v>304.87279111587299</v>
      </c>
      <c r="BX266" s="117">
        <v>3213.68675081318</v>
      </c>
      <c r="BY266" s="117">
        <v>629.80112067640403</v>
      </c>
      <c r="BZ266" s="117">
        <v>62.55</v>
      </c>
      <c r="CA266" s="117">
        <v>13.760999999999999</v>
      </c>
      <c r="CB266" s="117">
        <v>40.067492630869403</v>
      </c>
      <c r="CC266" s="117">
        <v>0</v>
      </c>
      <c r="CD266" s="117">
        <v>35.582818500000002</v>
      </c>
      <c r="CE266" s="117">
        <v>15.927065019626401</v>
      </c>
      <c r="CF266" s="117">
        <v>167.88837615049599</v>
      </c>
      <c r="CG266" s="117">
        <v>65.239999999999995</v>
      </c>
      <c r="CH266" s="117">
        <v>14.3528</v>
      </c>
      <c r="CI266" s="117">
        <v>91.4959365566625</v>
      </c>
      <c r="CJ266" s="117">
        <v>0</v>
      </c>
      <c r="CK266" s="117">
        <v>37.113078799999997</v>
      </c>
      <c r="CL266" s="117">
        <v>21.8216322675319</v>
      </c>
      <c r="CM266" s="117">
        <v>230.02344762419401</v>
      </c>
      <c r="CN266" s="117">
        <v>55.58</v>
      </c>
      <c r="CO266" s="117">
        <v>12.227600000000001</v>
      </c>
      <c r="CP266" s="117">
        <v>29.776389459609199</v>
      </c>
      <c r="CQ266" s="117">
        <v>0</v>
      </c>
      <c r="CR266" s="117">
        <v>31.6177946</v>
      </c>
      <c r="CS266" s="117">
        <v>13.5416389872876</v>
      </c>
      <c r="CT266" s="117">
        <v>142.74342304689699</v>
      </c>
      <c r="CU266" s="117">
        <v>0</v>
      </c>
      <c r="CV266" s="117">
        <v>0</v>
      </c>
      <c r="CW266" s="117">
        <v>0</v>
      </c>
      <c r="CX266" s="117">
        <v>0</v>
      </c>
      <c r="CY266" s="117">
        <v>0</v>
      </c>
      <c r="CZ266" s="117">
        <v>0</v>
      </c>
      <c r="DA266" s="117">
        <v>0</v>
      </c>
      <c r="DB266" s="117">
        <v>0</v>
      </c>
      <c r="DC266" s="117">
        <v>0</v>
      </c>
      <c r="DD266" s="117">
        <v>0</v>
      </c>
      <c r="DE266" s="117">
        <v>0</v>
      </c>
      <c r="DF266" s="117">
        <v>0</v>
      </c>
      <c r="DG266" s="117">
        <v>0</v>
      </c>
      <c r="DH266" s="117">
        <v>0</v>
      </c>
      <c r="DI266" s="117">
        <v>30.48</v>
      </c>
      <c r="DJ266" s="117">
        <v>6.7055999999999996</v>
      </c>
      <c r="DK266" s="117">
        <v>26.164115468506399</v>
      </c>
      <c r="DL266" s="117">
        <v>0</v>
      </c>
      <c r="DM266" s="117">
        <v>17.3391576</v>
      </c>
      <c r="DN266" s="117">
        <v>8.4570007863101608</v>
      </c>
      <c r="DO266" s="117">
        <v>89.1458738548166</v>
      </c>
      <c r="DP266" s="117">
        <v>0</v>
      </c>
      <c r="DQ266" s="117">
        <v>0</v>
      </c>
      <c r="DR266" s="117">
        <v>0</v>
      </c>
      <c r="DS266" s="117">
        <v>0</v>
      </c>
      <c r="DT266" s="117">
        <v>0</v>
      </c>
      <c r="DU266" s="117">
        <v>0</v>
      </c>
      <c r="DV266" s="117">
        <v>0</v>
      </c>
      <c r="DW266" s="117">
        <v>1039.03</v>
      </c>
      <c r="DX266" s="117">
        <v>228.5866</v>
      </c>
      <c r="DY266" s="117">
        <v>98.920607521791695</v>
      </c>
      <c r="DZ266" s="117">
        <v>0</v>
      </c>
      <c r="EA266" s="117">
        <v>591.07299609999995</v>
      </c>
      <c r="EB266" s="117">
        <v>205.1771254416</v>
      </c>
      <c r="EC266" s="117">
        <v>2162.7873290633902</v>
      </c>
      <c r="ED266" s="117">
        <v>748.63</v>
      </c>
      <c r="EE266" s="117">
        <v>164.6986</v>
      </c>
      <c r="EF266" s="117">
        <v>30.826324717775002</v>
      </c>
      <c r="EG266" s="117">
        <v>22.537500000000001</v>
      </c>
      <c r="EH266" s="117">
        <v>425.87314809999998</v>
      </c>
      <c r="EI266" s="117">
        <v>145.95479768703001</v>
      </c>
      <c r="EJ266" s="117">
        <v>1538.5203705048</v>
      </c>
      <c r="EK266" s="117">
        <v>349.21</v>
      </c>
      <c r="EL266" s="117">
        <v>76.8262</v>
      </c>
      <c r="EM266" s="117">
        <v>53.077594491924998</v>
      </c>
      <c r="EN266" s="117">
        <v>0</v>
      </c>
      <c r="EO266" s="117">
        <v>198.65509270000001</v>
      </c>
      <c r="EP266" s="117">
        <v>71.0369570665857</v>
      </c>
      <c r="EQ266" s="117">
        <v>748.805844258511</v>
      </c>
      <c r="ER266" s="117">
        <v>640</v>
      </c>
      <c r="ES266" s="117">
        <v>140.80000000000001</v>
      </c>
      <c r="ET266" s="117">
        <v>14.757248000000001</v>
      </c>
      <c r="EU266" s="117">
        <v>155.55724799999999</v>
      </c>
      <c r="EV266" s="117">
        <v>16.832000000000001</v>
      </c>
      <c r="EW266" s="117">
        <v>1.7641619200000001</v>
      </c>
      <c r="EX266" s="117">
        <v>18.59616192</v>
      </c>
      <c r="EY266" s="117">
        <v>491.4</v>
      </c>
      <c r="EZ266" s="117">
        <v>51.503633999999998</v>
      </c>
      <c r="FA266" s="117">
        <v>542.9</v>
      </c>
      <c r="FB266" s="117">
        <v>0</v>
      </c>
      <c r="FC266" s="117">
        <v>0</v>
      </c>
      <c r="FD266" s="117">
        <v>0</v>
      </c>
      <c r="FE266" s="171">
        <v>138.98661406250002</v>
      </c>
      <c r="FF266" s="194">
        <f t="shared" ref="FF266:FF329" si="88">H266+BH266+BK266+BQ266+BX266+BY266+EC266+EJ266+EQ266+EU266+EX266+FA266+FD266+FE266</f>
        <v>13792.467043305134</v>
      </c>
      <c r="FG266" s="195">
        <f t="shared" si="70"/>
        <v>0</v>
      </c>
      <c r="FH266" s="196">
        <f t="shared" si="71"/>
        <v>1538.5203705048</v>
      </c>
      <c r="FI266" s="202">
        <f t="shared" si="72"/>
        <v>16550.960451966159</v>
      </c>
      <c r="FJ266" s="203">
        <f t="shared" si="73"/>
        <v>0</v>
      </c>
      <c r="FK266" s="204">
        <f t="shared" si="74"/>
        <v>1846.2244446057598</v>
      </c>
      <c r="FL266" s="214">
        <v>0.05</v>
      </c>
      <c r="FM266" s="211">
        <f t="shared" si="75"/>
        <v>827.54802259830797</v>
      </c>
      <c r="FN266" s="212">
        <f t="shared" si="76"/>
        <v>0</v>
      </c>
      <c r="FO266" s="213">
        <f t="shared" si="77"/>
        <v>92.311222230287996</v>
      </c>
      <c r="FP266" s="219">
        <f t="shared" si="78"/>
        <v>17378.508474564467</v>
      </c>
      <c r="FQ266" s="220">
        <f t="shared" si="79"/>
        <v>0</v>
      </c>
      <c r="FR266" s="223">
        <f t="shared" si="80"/>
        <v>1938.5356668360478</v>
      </c>
      <c r="FS266" s="228">
        <f t="shared" si="81"/>
        <v>5.6247118556187585</v>
      </c>
      <c r="FT266" s="229"/>
      <c r="FU266" s="244">
        <f t="shared" si="82"/>
        <v>4.8778860795906933</v>
      </c>
      <c r="FV266" s="245">
        <f t="shared" si="83"/>
        <v>17378.508474564471</v>
      </c>
      <c r="FW266" s="252">
        <v>4.6155999999999997</v>
      </c>
      <c r="FX266" s="257"/>
      <c r="FY266" s="261">
        <f t="shared" si="84"/>
        <v>1.2186306992847644</v>
      </c>
      <c r="FZ266" s="253"/>
      <c r="GA266" s="92"/>
      <c r="GB266" s="68" t="s">
        <v>1347</v>
      </c>
      <c r="GC266" s="85" t="s">
        <v>2362</v>
      </c>
      <c r="GD266" s="85" t="str">
        <f t="shared" si="85"/>
        <v>№2/290 від 20.02.2019</v>
      </c>
      <c r="GE266" s="85" t="s">
        <v>2620</v>
      </c>
      <c r="GF266" s="431">
        <v>4</v>
      </c>
      <c r="GG266" s="431">
        <v>3</v>
      </c>
    </row>
    <row r="267" spans="1:189" ht="15" hidden="1" customHeight="1" x14ac:dyDescent="0.25">
      <c r="A267" s="66" t="s">
        <v>342</v>
      </c>
      <c r="B267" s="155">
        <v>5</v>
      </c>
      <c r="C267" s="141">
        <f t="shared" ref="C267:C330" si="89">D267+G267</f>
        <v>4456.6000000000004</v>
      </c>
      <c r="D267" s="168">
        <v>4456.6000000000004</v>
      </c>
      <c r="E267" s="168">
        <v>0</v>
      </c>
      <c r="F267" s="234"/>
      <c r="G267" s="235">
        <v>0</v>
      </c>
      <c r="H267" s="162">
        <f t="shared" si="86"/>
        <v>6190.6146360063121</v>
      </c>
      <c r="I267" s="117">
        <v>754.97</v>
      </c>
      <c r="J267" s="117">
        <v>166.0934</v>
      </c>
      <c r="K267" s="117">
        <v>41.658117904032501</v>
      </c>
      <c r="L267" s="117">
        <v>429.47978389999997</v>
      </c>
      <c r="M267" s="117">
        <v>145.91661844207999</v>
      </c>
      <c r="N267" s="117">
        <v>1538.1179202461101</v>
      </c>
      <c r="O267" s="117">
        <v>176.28</v>
      </c>
      <c r="P267" s="117">
        <v>38.781599999999997</v>
      </c>
      <c r="Q267" s="117">
        <v>6.0603046361024999</v>
      </c>
      <c r="R267" s="117">
        <v>100.2804036</v>
      </c>
      <c r="S267" s="117">
        <v>33.6861759262259</v>
      </c>
      <c r="T267" s="117">
        <v>355.08848416232797</v>
      </c>
      <c r="U267" s="117">
        <v>0</v>
      </c>
      <c r="V267" s="117">
        <v>0</v>
      </c>
      <c r="W267" s="117">
        <v>0</v>
      </c>
      <c r="X267" s="117">
        <v>0</v>
      </c>
      <c r="Y267" s="117">
        <v>0</v>
      </c>
      <c r="Z267" s="117">
        <v>615.36</v>
      </c>
      <c r="AA267" s="117">
        <v>0</v>
      </c>
      <c r="AB267" s="117">
        <v>0</v>
      </c>
      <c r="AC267" s="117">
        <v>0</v>
      </c>
      <c r="AD267" s="117">
        <v>0</v>
      </c>
      <c r="AE267" s="117">
        <v>0</v>
      </c>
      <c r="AF267" s="117">
        <v>0</v>
      </c>
      <c r="AG267" s="117">
        <v>48.3</v>
      </c>
      <c r="AH267" s="117">
        <v>10.625999999999999</v>
      </c>
      <c r="AI267" s="117">
        <v>1.6556065826999999</v>
      </c>
      <c r="AJ267" s="117">
        <v>27.476420999999998</v>
      </c>
      <c r="AK267" s="117">
        <v>9.2293618709427907</v>
      </c>
      <c r="AL267" s="117">
        <v>97.287389453642803</v>
      </c>
      <c r="AM267" s="117">
        <v>479.62</v>
      </c>
      <c r="AN267" s="117">
        <v>105.5164</v>
      </c>
      <c r="AO267" s="117">
        <v>72.483537537508695</v>
      </c>
      <c r="AP267" s="117">
        <v>272.84142939999998</v>
      </c>
      <c r="AQ267" s="117">
        <v>97.521655868720302</v>
      </c>
      <c r="AR267" s="117">
        <v>1027.9830228062301</v>
      </c>
      <c r="AS267" s="117">
        <v>0</v>
      </c>
      <c r="AT267" s="117">
        <v>0</v>
      </c>
      <c r="AU267" s="117">
        <v>0</v>
      </c>
      <c r="AV267" s="117">
        <v>0</v>
      </c>
      <c r="AW267" s="117">
        <v>0</v>
      </c>
      <c r="AX267" s="117">
        <v>147.07</v>
      </c>
      <c r="AY267" s="117">
        <v>1132.6099999999999</v>
      </c>
      <c r="AZ267" s="117">
        <v>249.17420000000001</v>
      </c>
      <c r="BA267" s="117">
        <v>111.210134966006</v>
      </c>
      <c r="BB267" s="117">
        <v>644.30785070000002</v>
      </c>
      <c r="BC267" s="117">
        <v>224.01064207965501</v>
      </c>
      <c r="BD267" s="117">
        <f t="shared" si="87"/>
        <v>2409.7078193380003</v>
      </c>
      <c r="BE267" s="117">
        <v>0</v>
      </c>
      <c r="BF267" s="117">
        <v>0</v>
      </c>
      <c r="BG267" s="117">
        <v>0</v>
      </c>
      <c r="BH267" s="117">
        <v>0</v>
      </c>
      <c r="BI267" s="117">
        <v>0</v>
      </c>
      <c r="BJ267" s="117">
        <v>0</v>
      </c>
      <c r="BK267" s="117">
        <v>0</v>
      </c>
      <c r="BL267" s="117">
        <v>320.66000000000003</v>
      </c>
      <c r="BM267" s="117">
        <v>70.545199999999994</v>
      </c>
      <c r="BN267" s="117">
        <v>9.12500015</v>
      </c>
      <c r="BO267" s="117">
        <v>182.4138542</v>
      </c>
      <c r="BP267" s="117">
        <v>61.077404336423498</v>
      </c>
      <c r="BQ267" s="117">
        <v>643.82145868642397</v>
      </c>
      <c r="BR267" s="117">
        <v>1296.9993261904667</v>
      </c>
      <c r="BS267" s="117">
        <v>285.33985176190498</v>
      </c>
      <c r="BT267" s="117">
        <v>1457.41960627036</v>
      </c>
      <c r="BU267" s="117">
        <v>672.24</v>
      </c>
      <c r="BV267" s="117">
        <v>737.82400668997604</v>
      </c>
      <c r="BW267" s="117">
        <v>466.38592671556199</v>
      </c>
      <c r="BX267" s="117">
        <v>4916.2087176282703</v>
      </c>
      <c r="BY267" s="117">
        <v>981.030507201349</v>
      </c>
      <c r="BZ267" s="117">
        <v>76.17</v>
      </c>
      <c r="CA267" s="117">
        <v>16.757400000000001</v>
      </c>
      <c r="CB267" s="117">
        <v>48.126208522007097</v>
      </c>
      <c r="CC267" s="117">
        <v>0</v>
      </c>
      <c r="CD267" s="117">
        <v>43.330827900000003</v>
      </c>
      <c r="CE267" s="117">
        <v>19.3253327813906</v>
      </c>
      <c r="CF267" s="117">
        <v>203.709769203398</v>
      </c>
      <c r="CG267" s="117">
        <v>96.48</v>
      </c>
      <c r="CH267" s="117">
        <v>21.2256</v>
      </c>
      <c r="CI267" s="117">
        <v>135.31642571397001</v>
      </c>
      <c r="CJ267" s="117">
        <v>0</v>
      </c>
      <c r="CK267" s="117">
        <v>54.8845776</v>
      </c>
      <c r="CL267" s="117">
        <v>32.271691093337203</v>
      </c>
      <c r="CM267" s="117">
        <v>340.17829440730702</v>
      </c>
      <c r="CN267" s="117">
        <v>73.680000000000007</v>
      </c>
      <c r="CO267" s="117">
        <v>16.209599999999998</v>
      </c>
      <c r="CP267" s="117">
        <v>40.012968123604203</v>
      </c>
      <c r="CQ267" s="117">
        <v>0</v>
      </c>
      <c r="CR267" s="117">
        <v>41.9143416</v>
      </c>
      <c r="CS267" s="117">
        <v>18.008130308130902</v>
      </c>
      <c r="CT267" s="117">
        <v>189.825040031735</v>
      </c>
      <c r="CU267" s="117">
        <v>0</v>
      </c>
      <c r="CV267" s="117">
        <v>0</v>
      </c>
      <c r="CW267" s="117">
        <v>0</v>
      </c>
      <c r="CX267" s="117">
        <v>0</v>
      </c>
      <c r="CY267" s="117">
        <v>0</v>
      </c>
      <c r="CZ267" s="117">
        <v>0</v>
      </c>
      <c r="DA267" s="117">
        <v>0</v>
      </c>
      <c r="DB267" s="117">
        <v>30.29</v>
      </c>
      <c r="DC267" s="117">
        <v>6.6638000000000002</v>
      </c>
      <c r="DD267" s="117">
        <v>38.547123753975001</v>
      </c>
      <c r="DE267" s="117">
        <v>0</v>
      </c>
      <c r="DF267" s="117">
        <v>17.231072300000001</v>
      </c>
      <c r="DG267" s="117">
        <v>9.7192405064171208</v>
      </c>
      <c r="DH267" s="117">
        <v>102.451236560392</v>
      </c>
      <c r="DI267" s="117">
        <v>49.4</v>
      </c>
      <c r="DJ267" s="117">
        <v>10.868</v>
      </c>
      <c r="DK267" s="117">
        <v>42.752971680503499</v>
      </c>
      <c r="DL267" s="117">
        <v>0</v>
      </c>
      <c r="DM267" s="117">
        <v>28.102177999999999</v>
      </c>
      <c r="DN267" s="117">
        <v>13.743017318013599</v>
      </c>
      <c r="DO267" s="117">
        <v>144.866166998517</v>
      </c>
      <c r="DP267" s="117">
        <v>0</v>
      </c>
      <c r="DQ267" s="117">
        <v>0</v>
      </c>
      <c r="DR267" s="117">
        <v>0</v>
      </c>
      <c r="DS267" s="117">
        <v>0</v>
      </c>
      <c r="DT267" s="117">
        <v>0</v>
      </c>
      <c r="DU267" s="117">
        <v>0</v>
      </c>
      <c r="DV267" s="117">
        <v>0</v>
      </c>
      <c r="DW267" s="117">
        <v>1704.26</v>
      </c>
      <c r="DX267" s="117">
        <v>374.93720000000002</v>
      </c>
      <c r="DY267" s="117">
        <v>154.03012172464199</v>
      </c>
      <c r="DZ267" s="117">
        <v>0</v>
      </c>
      <c r="EA267" s="117">
        <v>969.50238620000005</v>
      </c>
      <c r="EB267" s="117">
        <v>335.678100687582</v>
      </c>
      <c r="EC267" s="117">
        <v>3538.4078086122199</v>
      </c>
      <c r="ED267" s="117">
        <v>971.89</v>
      </c>
      <c r="EE267" s="117">
        <v>213.8158</v>
      </c>
      <c r="EF267" s="117">
        <v>40.167999386408297</v>
      </c>
      <c r="EG267" s="117">
        <v>28.56</v>
      </c>
      <c r="EH267" s="117">
        <v>552.87906429999998</v>
      </c>
      <c r="EI267" s="117">
        <v>189.424461242973</v>
      </c>
      <c r="EJ267" s="117">
        <v>1996.7373249293801</v>
      </c>
      <c r="EK267" s="117">
        <v>490.41</v>
      </c>
      <c r="EL267" s="117">
        <v>107.89019999999999</v>
      </c>
      <c r="EM267" s="117">
        <v>72.481612347725004</v>
      </c>
      <c r="EN267" s="117">
        <v>0</v>
      </c>
      <c r="EO267" s="117">
        <v>278.97953669999998</v>
      </c>
      <c r="EP267" s="117">
        <v>99.544486993692104</v>
      </c>
      <c r="EQ267" s="117">
        <v>1049.30583604142</v>
      </c>
      <c r="ER267" s="117">
        <v>842</v>
      </c>
      <c r="ES267" s="117">
        <v>185.24</v>
      </c>
      <c r="ET267" s="117">
        <v>19.415004400000001</v>
      </c>
      <c r="EU267" s="117">
        <v>204.6550044</v>
      </c>
      <c r="EV267" s="117">
        <v>22.144600000000001</v>
      </c>
      <c r="EW267" s="117">
        <v>2.3209755259999998</v>
      </c>
      <c r="EX267" s="117">
        <v>24.465575525999999</v>
      </c>
      <c r="EY267" s="117">
        <v>702.8</v>
      </c>
      <c r="EZ267" s="117">
        <v>73.660467999999995</v>
      </c>
      <c r="FA267" s="117">
        <v>776.46</v>
      </c>
      <c r="FB267" s="117">
        <v>0</v>
      </c>
      <c r="FC267" s="117">
        <v>0</v>
      </c>
      <c r="FD267" s="117">
        <v>0</v>
      </c>
      <c r="FE267" s="171">
        <v>184.45407552083336</v>
      </c>
      <c r="FF267" s="194">
        <f t="shared" si="88"/>
        <v>20506.160944552208</v>
      </c>
      <c r="FG267" s="195">
        <f t="shared" ref="FG267:FG330" si="90">BH267+BK267+FD267</f>
        <v>0</v>
      </c>
      <c r="FH267" s="196">
        <f t="shared" ref="FH267:FH330" si="91">EJ267</f>
        <v>1996.7373249293801</v>
      </c>
      <c r="FI267" s="202">
        <f t="shared" ref="FI267:FI330" si="92">FF267*1.2</f>
        <v>24607.39313346265</v>
      </c>
      <c r="FJ267" s="203">
        <f t="shared" ref="FJ267:FJ330" si="93">FG267*1.2</f>
        <v>0</v>
      </c>
      <c r="FK267" s="204">
        <f t="shared" ref="FK267:FK330" si="94">FH267*1.2</f>
        <v>2396.0847899152559</v>
      </c>
      <c r="FL267" s="214">
        <v>0.05</v>
      </c>
      <c r="FM267" s="211">
        <f t="shared" ref="FM267:FM330" si="95">FI267*FL267</f>
        <v>1230.3696566731326</v>
      </c>
      <c r="FN267" s="212">
        <f t="shared" ref="FN267:FN330" si="96">FJ267*FL267</f>
        <v>0</v>
      </c>
      <c r="FO267" s="213">
        <f t="shared" ref="FO267:FO330" si="97">FK267*FL267</f>
        <v>119.8042394957628</v>
      </c>
      <c r="FP267" s="219">
        <f t="shared" ref="FP267:FP330" si="98">FI267+FM267</f>
        <v>25837.762790135785</v>
      </c>
      <c r="FQ267" s="220">
        <f t="shared" ref="FQ267:FQ330" si="99">FJ267+FN267</f>
        <v>0</v>
      </c>
      <c r="FR267" s="223">
        <f t="shared" ref="FR267:FR330" si="100">FK267+FO267</f>
        <v>2515.8890294110188</v>
      </c>
      <c r="FS267" s="228">
        <f t="shared" ref="FS267:FS313" si="101">(FP267-FR267)/C267+FR267/D267</f>
        <v>5.7976400821558549</v>
      </c>
      <c r="FT267" s="229"/>
      <c r="FU267" s="244">
        <f t="shared" ref="FU267:FU313" si="102">(FP267-FR267)/C267</f>
        <v>5.233109042930657</v>
      </c>
      <c r="FV267" s="245">
        <f t="shared" ref="FV267:FV313" si="103">FS267*D267+G267*FU267</f>
        <v>25837.762790135785</v>
      </c>
      <c r="FW267" s="252">
        <v>4.4619</v>
      </c>
      <c r="FX267" s="257"/>
      <c r="FY267" s="261">
        <f t="shared" ref="FY267:FY330" si="104">FS267/FW267</f>
        <v>1.2993657594647694</v>
      </c>
      <c r="FZ267" s="253"/>
      <c r="GA267" s="92"/>
      <c r="GB267" s="68" t="s">
        <v>1348</v>
      </c>
      <c r="GC267" s="85" t="s">
        <v>2362</v>
      </c>
      <c r="GD267" s="85" t="str">
        <f t="shared" ref="GD267:GD330" si="105">CONCATENATE(GB267,GC267)</f>
        <v>№2/291 від 20.02.2019</v>
      </c>
      <c r="GE267" s="85" t="s">
        <v>2621</v>
      </c>
      <c r="GF267" s="431">
        <v>6</v>
      </c>
      <c r="GG267" s="431">
        <v>3</v>
      </c>
    </row>
    <row r="268" spans="1:189" ht="15" hidden="1" customHeight="1" x14ac:dyDescent="0.25">
      <c r="A268" s="66" t="s">
        <v>343</v>
      </c>
      <c r="B268" s="155">
        <v>5</v>
      </c>
      <c r="C268" s="141">
        <f t="shared" si="89"/>
        <v>3670.1</v>
      </c>
      <c r="D268" s="168">
        <v>3569.1</v>
      </c>
      <c r="E268" s="168">
        <v>0</v>
      </c>
      <c r="F268" s="234"/>
      <c r="G268" s="235">
        <v>101</v>
      </c>
      <c r="H268" s="162">
        <f t="shared" si="86"/>
        <v>4295.3134813455963</v>
      </c>
      <c r="I268" s="117">
        <v>506.94</v>
      </c>
      <c r="J268" s="117">
        <v>111.52679999999999</v>
      </c>
      <c r="K268" s="117">
        <v>28.59802138992</v>
      </c>
      <c r="L268" s="117">
        <v>288.38295779999999</v>
      </c>
      <c r="M268" s="117">
        <v>98.044281736895499</v>
      </c>
      <c r="N268" s="117">
        <v>1033.4920609268199</v>
      </c>
      <c r="O268" s="117">
        <v>114.34</v>
      </c>
      <c r="P268" s="117">
        <v>25.154800000000002</v>
      </c>
      <c r="Q268" s="117">
        <v>3.9309658066875</v>
      </c>
      <c r="R268" s="117">
        <v>65.044595799999996</v>
      </c>
      <c r="S268" s="117">
        <v>21.849778599996998</v>
      </c>
      <c r="T268" s="117">
        <v>230.32014020668399</v>
      </c>
      <c r="U268" s="117">
        <v>0</v>
      </c>
      <c r="V268" s="117">
        <v>0</v>
      </c>
      <c r="W268" s="117">
        <v>0</v>
      </c>
      <c r="X268" s="117">
        <v>0</v>
      </c>
      <c r="Y268" s="117">
        <v>0</v>
      </c>
      <c r="Z268" s="117">
        <v>488.59</v>
      </c>
      <c r="AA268" s="117">
        <v>0</v>
      </c>
      <c r="AB268" s="117">
        <v>0</v>
      </c>
      <c r="AC268" s="117">
        <v>0</v>
      </c>
      <c r="AD268" s="117">
        <v>0</v>
      </c>
      <c r="AE268" s="117">
        <v>0</v>
      </c>
      <c r="AF268" s="117">
        <v>123.41</v>
      </c>
      <c r="AG268" s="117">
        <v>0</v>
      </c>
      <c r="AH268" s="117">
        <v>0</v>
      </c>
      <c r="AI268" s="117">
        <v>0</v>
      </c>
      <c r="AJ268" s="117">
        <v>0</v>
      </c>
      <c r="AK268" s="117">
        <v>0</v>
      </c>
      <c r="AL268" s="117">
        <v>0</v>
      </c>
      <c r="AM268" s="117">
        <v>142.91999999999999</v>
      </c>
      <c r="AN268" s="117">
        <v>31.442399999999999</v>
      </c>
      <c r="AO268" s="117">
        <v>58.251374475400901</v>
      </c>
      <c r="AP268" s="117">
        <v>81.302900399999999</v>
      </c>
      <c r="AQ268" s="117">
        <v>32.901606693690802</v>
      </c>
      <c r="AR268" s="117">
        <v>346.81828156909199</v>
      </c>
      <c r="AS268" s="117">
        <v>0</v>
      </c>
      <c r="AT268" s="117">
        <v>0</v>
      </c>
      <c r="AU268" s="117">
        <v>0</v>
      </c>
      <c r="AV268" s="117">
        <v>0</v>
      </c>
      <c r="AW268" s="117">
        <v>0</v>
      </c>
      <c r="AX268" s="117">
        <v>88.24</v>
      </c>
      <c r="AY268" s="117">
        <v>932.72</v>
      </c>
      <c r="AZ268" s="117">
        <v>205.19839999999999</v>
      </c>
      <c r="BA268" s="117">
        <v>89.461202101888603</v>
      </c>
      <c r="BB268" s="117">
        <v>530.59642640000004</v>
      </c>
      <c r="BC268" s="117">
        <v>184.25346754728301</v>
      </c>
      <c r="BD268" s="117">
        <f t="shared" si="87"/>
        <v>1984.442998643</v>
      </c>
      <c r="BE268" s="117">
        <v>0</v>
      </c>
      <c r="BF268" s="117">
        <v>0</v>
      </c>
      <c r="BG268" s="117">
        <v>0</v>
      </c>
      <c r="BH268" s="117">
        <v>0</v>
      </c>
      <c r="BI268" s="117">
        <v>0</v>
      </c>
      <c r="BJ268" s="117">
        <v>0</v>
      </c>
      <c r="BK268" s="117">
        <v>0</v>
      </c>
      <c r="BL268" s="117">
        <v>139.25</v>
      </c>
      <c r="BM268" s="117">
        <v>30.635000000000002</v>
      </c>
      <c r="BN268" s="117">
        <v>4.0577803000000001</v>
      </c>
      <c r="BO268" s="117">
        <v>79.2151475</v>
      </c>
      <c r="BP268" s="117">
        <v>26.533482412718001</v>
      </c>
      <c r="BQ268" s="117">
        <v>279.69141021271798</v>
      </c>
      <c r="BR268" s="117">
        <v>485.28635015873328</v>
      </c>
      <c r="BS268" s="117">
        <v>106.762997034921</v>
      </c>
      <c r="BT268" s="117">
        <v>481.92982173771298</v>
      </c>
      <c r="BU268" s="117">
        <v>553.59</v>
      </c>
      <c r="BV268" s="117">
        <v>276.06484601479599</v>
      </c>
      <c r="BW268" s="117">
        <v>199.519881106507</v>
      </c>
      <c r="BX268" s="117">
        <v>2103.15389605267</v>
      </c>
      <c r="BY268" s="117">
        <v>722.03314991608795</v>
      </c>
      <c r="BZ268" s="117">
        <v>52.43</v>
      </c>
      <c r="CA268" s="117">
        <v>11.534599999999999</v>
      </c>
      <c r="CB268" s="117">
        <v>33.464714093300501</v>
      </c>
      <c r="CC268" s="117">
        <v>0</v>
      </c>
      <c r="CD268" s="117">
        <v>29.825854100000001</v>
      </c>
      <c r="CE268" s="117">
        <v>13.3376141783399</v>
      </c>
      <c r="CF268" s="117">
        <v>140.59278237164</v>
      </c>
      <c r="CG268" s="117">
        <v>62.58</v>
      </c>
      <c r="CH268" s="117">
        <v>13.7676</v>
      </c>
      <c r="CI268" s="117">
        <v>87.772111812952502</v>
      </c>
      <c r="CJ268" s="117">
        <v>0</v>
      </c>
      <c r="CK268" s="117">
        <v>35.599884600000003</v>
      </c>
      <c r="CL268" s="117">
        <v>20.932610900041599</v>
      </c>
      <c r="CM268" s="117">
        <v>220.65220731299399</v>
      </c>
      <c r="CN268" s="117">
        <v>68</v>
      </c>
      <c r="CO268" s="117">
        <v>14.96</v>
      </c>
      <c r="CP268" s="117">
        <v>34.9831053047767</v>
      </c>
      <c r="CQ268" s="117">
        <v>0</v>
      </c>
      <c r="CR268" s="117">
        <v>38.683160000000001</v>
      </c>
      <c r="CS268" s="117">
        <v>16.4159988665937</v>
      </c>
      <c r="CT268" s="117">
        <v>173.04226417136999</v>
      </c>
      <c r="CU268" s="117">
        <v>36.11</v>
      </c>
      <c r="CV268" s="117">
        <v>7.9442000000000004</v>
      </c>
      <c r="CW268" s="117">
        <v>30.223561704732099</v>
      </c>
      <c r="CX268" s="117">
        <v>0</v>
      </c>
      <c r="CY268" s="117">
        <v>20.541895700000001</v>
      </c>
      <c r="CZ268" s="117">
        <v>9.9380482925899702</v>
      </c>
      <c r="DA268" s="117">
        <v>104.757705697322</v>
      </c>
      <c r="DB268" s="117">
        <v>0</v>
      </c>
      <c r="DC268" s="117">
        <v>0</v>
      </c>
      <c r="DD268" s="117">
        <v>0</v>
      </c>
      <c r="DE268" s="117">
        <v>0</v>
      </c>
      <c r="DF268" s="117">
        <v>0</v>
      </c>
      <c r="DG268" s="117">
        <v>0</v>
      </c>
      <c r="DH268" s="117">
        <v>0</v>
      </c>
      <c r="DI268" s="117">
        <v>28.56</v>
      </c>
      <c r="DJ268" s="117">
        <v>6.2831999999999999</v>
      </c>
      <c r="DK268" s="117">
        <v>24.025223279052302</v>
      </c>
      <c r="DL268" s="117">
        <v>0</v>
      </c>
      <c r="DM268" s="117">
        <v>16.246927199999998</v>
      </c>
      <c r="DN268" s="117">
        <v>7.87283988370947</v>
      </c>
      <c r="DO268" s="117">
        <v>82.988190362761799</v>
      </c>
      <c r="DP268" s="117">
        <v>0</v>
      </c>
      <c r="DQ268" s="117">
        <v>0</v>
      </c>
      <c r="DR268" s="117">
        <v>0</v>
      </c>
      <c r="DS268" s="117">
        <v>0</v>
      </c>
      <c r="DT268" s="117">
        <v>0</v>
      </c>
      <c r="DU268" s="117">
        <v>0</v>
      </c>
      <c r="DV268" s="117">
        <v>0</v>
      </c>
      <c r="DW268" s="117">
        <v>1444.9</v>
      </c>
      <c r="DX268" s="117">
        <v>317.87799999999999</v>
      </c>
      <c r="DY268" s="117">
        <v>122.25638762920801</v>
      </c>
      <c r="DZ268" s="117">
        <v>0</v>
      </c>
      <c r="EA268" s="117">
        <v>821.96026300000005</v>
      </c>
      <c r="EB268" s="117">
        <v>283.72010933244798</v>
      </c>
      <c r="EC268" s="117">
        <v>2990.7147599616601</v>
      </c>
      <c r="ED268" s="117">
        <v>716.8</v>
      </c>
      <c r="EE268" s="117">
        <v>157.696</v>
      </c>
      <c r="EF268" s="117">
        <v>29.514803886641701</v>
      </c>
      <c r="EG268" s="117">
        <v>0</v>
      </c>
      <c r="EH268" s="117">
        <v>407.76601599999998</v>
      </c>
      <c r="EI268" s="117">
        <v>137.48732849231899</v>
      </c>
      <c r="EJ268" s="117">
        <v>1449.26414837896</v>
      </c>
      <c r="EK268" s="117">
        <v>391.84</v>
      </c>
      <c r="EL268" s="117">
        <v>86.204800000000006</v>
      </c>
      <c r="EM268" s="117">
        <v>54.088733540625</v>
      </c>
      <c r="EN268" s="117">
        <v>0</v>
      </c>
      <c r="EO268" s="117">
        <v>222.90602079999999</v>
      </c>
      <c r="EP268" s="117">
        <v>79.135695690440897</v>
      </c>
      <c r="EQ268" s="117">
        <v>834.17525003106596</v>
      </c>
      <c r="ER268" s="117">
        <v>833.6</v>
      </c>
      <c r="ES268" s="117">
        <v>183.392</v>
      </c>
      <c r="ET268" s="117">
        <v>19.221315520000001</v>
      </c>
      <c r="EU268" s="117">
        <v>202.61331551999999</v>
      </c>
      <c r="EV268" s="117">
        <v>21.923680000000001</v>
      </c>
      <c r="EW268" s="117">
        <v>2.2978209008000001</v>
      </c>
      <c r="EX268" s="117">
        <v>24.221500900799999</v>
      </c>
      <c r="EY268" s="117">
        <v>1071</v>
      </c>
      <c r="EZ268" s="117">
        <v>112.25151</v>
      </c>
      <c r="FA268" s="117">
        <v>1183.25</v>
      </c>
      <c r="FB268" s="117">
        <v>0</v>
      </c>
      <c r="FC268" s="117">
        <v>0</v>
      </c>
      <c r="FD268" s="117">
        <v>0</v>
      </c>
      <c r="FE268" s="171">
        <v>102.87465416666667</v>
      </c>
      <c r="FF268" s="194">
        <f t="shared" si="88"/>
        <v>14187.305566486224</v>
      </c>
      <c r="FG268" s="195">
        <f t="shared" si="90"/>
        <v>0</v>
      </c>
      <c r="FH268" s="196">
        <f t="shared" si="91"/>
        <v>1449.26414837896</v>
      </c>
      <c r="FI268" s="202">
        <f t="shared" si="92"/>
        <v>17024.766679783468</v>
      </c>
      <c r="FJ268" s="203">
        <f t="shared" si="93"/>
        <v>0</v>
      </c>
      <c r="FK268" s="204">
        <f t="shared" si="94"/>
        <v>1739.1169780547521</v>
      </c>
      <c r="FL268" s="214">
        <v>0.05</v>
      </c>
      <c r="FM268" s="211">
        <f t="shared" si="95"/>
        <v>851.2383339891735</v>
      </c>
      <c r="FN268" s="212">
        <f t="shared" si="96"/>
        <v>0</v>
      </c>
      <c r="FO268" s="213">
        <f t="shared" si="97"/>
        <v>86.955848902737614</v>
      </c>
      <c r="FP268" s="219">
        <f t="shared" si="98"/>
        <v>17876.005013772643</v>
      </c>
      <c r="FQ268" s="220">
        <f t="shared" si="99"/>
        <v>0</v>
      </c>
      <c r="FR268" s="223">
        <f t="shared" si="100"/>
        <v>1826.0728269574897</v>
      </c>
      <c r="FS268" s="228">
        <f t="shared" si="101"/>
        <v>4.8847933422630572</v>
      </c>
      <c r="FT268" s="229"/>
      <c r="FU268" s="244">
        <f t="shared" si="102"/>
        <v>4.3731593653620209</v>
      </c>
      <c r="FV268" s="245">
        <f t="shared" si="103"/>
        <v>17876.005013772643</v>
      </c>
      <c r="FW268" s="252">
        <v>3.8511000000000002</v>
      </c>
      <c r="FX268" s="257"/>
      <c r="FY268" s="261">
        <f t="shared" si="104"/>
        <v>1.2684150871862732</v>
      </c>
      <c r="FZ268" s="253"/>
      <c r="GA268" s="92"/>
      <c r="GB268" s="68" t="s">
        <v>1349</v>
      </c>
      <c r="GC268" s="85" t="s">
        <v>2362</v>
      </c>
      <c r="GD268" s="85" t="str">
        <f t="shared" si="105"/>
        <v>№2/292 від 20.02.2019</v>
      </c>
      <c r="GE268" s="85" t="s">
        <v>2622</v>
      </c>
      <c r="GF268" s="431">
        <v>2</v>
      </c>
      <c r="GG268" s="431">
        <v>3</v>
      </c>
    </row>
    <row r="269" spans="1:189" ht="15" hidden="1" customHeight="1" x14ac:dyDescent="0.25">
      <c r="A269" s="66" t="s">
        <v>344</v>
      </c>
      <c r="B269" s="155">
        <v>5</v>
      </c>
      <c r="C269" s="141">
        <f t="shared" si="89"/>
        <v>3567.9</v>
      </c>
      <c r="D269" s="168">
        <v>3567.9</v>
      </c>
      <c r="E269" s="168">
        <v>0</v>
      </c>
      <c r="F269" s="234"/>
      <c r="G269" s="235">
        <v>0</v>
      </c>
      <c r="H269" s="162">
        <f t="shared" si="86"/>
        <v>4505.9237572603797</v>
      </c>
      <c r="I269" s="117">
        <v>587.39</v>
      </c>
      <c r="J269" s="117">
        <v>129.22579999999999</v>
      </c>
      <c r="K269" s="117">
        <v>32.296910729793296</v>
      </c>
      <c r="L269" s="117">
        <v>334.14854930000001</v>
      </c>
      <c r="M269" s="117">
        <v>113.515650663722</v>
      </c>
      <c r="N269" s="117">
        <v>1196.5769106935199</v>
      </c>
      <c r="O269" s="117">
        <v>108.19</v>
      </c>
      <c r="P269" s="117">
        <v>23.8018</v>
      </c>
      <c r="Q269" s="117">
        <v>3.719542353135</v>
      </c>
      <c r="R269" s="117">
        <v>61.546045300000003</v>
      </c>
      <c r="S269" s="117">
        <v>20.6745467999251</v>
      </c>
      <c r="T269" s="117">
        <v>217.93193445305999</v>
      </c>
      <c r="U269" s="117">
        <v>0</v>
      </c>
      <c r="V269" s="117">
        <v>0</v>
      </c>
      <c r="W269" s="117">
        <v>0</v>
      </c>
      <c r="X269" s="117">
        <v>0</v>
      </c>
      <c r="Y269" s="117">
        <v>0</v>
      </c>
      <c r="Z269" s="117">
        <v>486.43</v>
      </c>
      <c r="AA269" s="117">
        <v>0</v>
      </c>
      <c r="AB269" s="117">
        <v>0</v>
      </c>
      <c r="AC269" s="117">
        <v>0</v>
      </c>
      <c r="AD269" s="117">
        <v>0</v>
      </c>
      <c r="AE269" s="117">
        <v>0</v>
      </c>
      <c r="AF269" s="117">
        <v>0</v>
      </c>
      <c r="AG269" s="117">
        <v>0</v>
      </c>
      <c r="AH269" s="117">
        <v>0</v>
      </c>
      <c r="AI269" s="117">
        <v>0</v>
      </c>
      <c r="AJ269" s="117">
        <v>0</v>
      </c>
      <c r="AK269" s="117">
        <v>0</v>
      </c>
      <c r="AL269" s="117">
        <v>0</v>
      </c>
      <c r="AM269" s="117">
        <v>264.18</v>
      </c>
      <c r="AN269" s="117">
        <v>58.119599999999998</v>
      </c>
      <c r="AO269" s="117">
        <v>50.141505482711402</v>
      </c>
      <c r="AP269" s="117">
        <v>150.28407659999999</v>
      </c>
      <c r="AQ269" s="117">
        <v>54.7868263340889</v>
      </c>
      <c r="AR269" s="117">
        <v>577.51200841679997</v>
      </c>
      <c r="AS269" s="117">
        <v>0</v>
      </c>
      <c r="AT269" s="117">
        <v>0</v>
      </c>
      <c r="AU269" s="117">
        <v>0</v>
      </c>
      <c r="AV269" s="117">
        <v>0</v>
      </c>
      <c r="AW269" s="117">
        <v>0</v>
      </c>
      <c r="AX269" s="117">
        <v>98.29</v>
      </c>
      <c r="AY269" s="117">
        <v>906.75</v>
      </c>
      <c r="AZ269" s="117">
        <v>199.48500000000001</v>
      </c>
      <c r="BA269" s="117">
        <v>89.033487534266499</v>
      </c>
      <c r="BB269" s="117">
        <v>515.82287250000002</v>
      </c>
      <c r="BC269" s="117">
        <v>179.339485445192</v>
      </c>
      <c r="BD269" s="117">
        <f t="shared" si="87"/>
        <v>1929.1829036970003</v>
      </c>
      <c r="BE269" s="117">
        <v>0</v>
      </c>
      <c r="BF269" s="117">
        <v>0</v>
      </c>
      <c r="BG269" s="117">
        <v>0</v>
      </c>
      <c r="BH269" s="117">
        <v>0</v>
      </c>
      <c r="BI269" s="117">
        <v>0</v>
      </c>
      <c r="BJ269" s="117">
        <v>0</v>
      </c>
      <c r="BK269" s="117">
        <v>0</v>
      </c>
      <c r="BL269" s="117">
        <v>285.62</v>
      </c>
      <c r="BM269" s="117">
        <v>62.836399999999998</v>
      </c>
      <c r="BN269" s="117">
        <v>8.1154480108333296</v>
      </c>
      <c r="BO269" s="117">
        <v>162.4806494</v>
      </c>
      <c r="BP269" s="117">
        <v>54.401892253629399</v>
      </c>
      <c r="BQ269" s="117">
        <v>573.45438966446204</v>
      </c>
      <c r="BR269" s="117">
        <v>1053.1294904761871</v>
      </c>
      <c r="BS269" s="117">
        <v>231.68848790476201</v>
      </c>
      <c r="BT269" s="117">
        <v>1196.62725034048</v>
      </c>
      <c r="BU269" s="117">
        <v>538.20000000000005</v>
      </c>
      <c r="BV269" s="117">
        <v>599.09377324719003</v>
      </c>
      <c r="BW269" s="117">
        <v>379.28003479633099</v>
      </c>
      <c r="BX269" s="117">
        <v>3998.0190367649502</v>
      </c>
      <c r="BY269" s="117">
        <v>644.24768811097704</v>
      </c>
      <c r="BZ269" s="117">
        <v>55.76</v>
      </c>
      <c r="CA269" s="117">
        <v>12.267200000000001</v>
      </c>
      <c r="CB269" s="117">
        <v>35.350559636789399</v>
      </c>
      <c r="CC269" s="117">
        <v>0</v>
      </c>
      <c r="CD269" s="117">
        <v>31.720191199999999</v>
      </c>
      <c r="CE269" s="117">
        <v>14.1596162272039</v>
      </c>
      <c r="CF269" s="117">
        <v>149.25756706399301</v>
      </c>
      <c r="CG269" s="117">
        <v>59.22</v>
      </c>
      <c r="CH269" s="117">
        <v>13.0284</v>
      </c>
      <c r="CI269" s="117">
        <v>83.051782464599995</v>
      </c>
      <c r="CJ269" s="117">
        <v>0</v>
      </c>
      <c r="CK269" s="117">
        <v>33.688481400000001</v>
      </c>
      <c r="CL269" s="117">
        <v>19.807901859648702</v>
      </c>
      <c r="CM269" s="117">
        <v>208.79656572424901</v>
      </c>
      <c r="CN269" s="117">
        <v>74.709999999999994</v>
      </c>
      <c r="CO269" s="117">
        <v>16.436199999999999</v>
      </c>
      <c r="CP269" s="117">
        <v>52.910297401785797</v>
      </c>
      <c r="CQ269" s="117">
        <v>0</v>
      </c>
      <c r="CR269" s="117">
        <v>42.500277699999998</v>
      </c>
      <c r="CS269" s="117">
        <v>19.553015598418199</v>
      </c>
      <c r="CT269" s="117">
        <v>206.109790700204</v>
      </c>
      <c r="CU269" s="117">
        <v>0</v>
      </c>
      <c r="CV269" s="117">
        <v>0</v>
      </c>
      <c r="CW269" s="117">
        <v>0</v>
      </c>
      <c r="CX269" s="117">
        <v>0</v>
      </c>
      <c r="CY269" s="117">
        <v>0</v>
      </c>
      <c r="CZ269" s="117">
        <v>0</v>
      </c>
      <c r="DA269" s="117">
        <v>0</v>
      </c>
      <c r="DB269" s="117">
        <v>0</v>
      </c>
      <c r="DC269" s="117">
        <v>0</v>
      </c>
      <c r="DD269" s="117">
        <v>0</v>
      </c>
      <c r="DE269" s="117">
        <v>0</v>
      </c>
      <c r="DF269" s="117">
        <v>0</v>
      </c>
      <c r="DG269" s="117">
        <v>0</v>
      </c>
      <c r="DH269" s="117">
        <v>0</v>
      </c>
      <c r="DI269" s="117">
        <v>27.32</v>
      </c>
      <c r="DJ269" s="117">
        <v>6.0103999999999997</v>
      </c>
      <c r="DK269" s="117">
        <v>23.614530468521401</v>
      </c>
      <c r="DL269" s="117">
        <v>0</v>
      </c>
      <c r="DM269" s="117">
        <v>15.541528400000001</v>
      </c>
      <c r="DN269" s="117">
        <v>7.5973057540097297</v>
      </c>
      <c r="DO269" s="117">
        <v>80.083764622531106</v>
      </c>
      <c r="DP269" s="117">
        <v>0</v>
      </c>
      <c r="DQ269" s="117">
        <v>0</v>
      </c>
      <c r="DR269" s="117">
        <v>0</v>
      </c>
      <c r="DS269" s="117">
        <v>0</v>
      </c>
      <c r="DT269" s="117">
        <v>0</v>
      </c>
      <c r="DU269" s="117">
        <v>0</v>
      </c>
      <c r="DV269" s="117">
        <v>0</v>
      </c>
      <c r="DW269" s="117">
        <v>1023.73</v>
      </c>
      <c r="DX269" s="117">
        <v>225.22059999999999</v>
      </c>
      <c r="DY269" s="117">
        <v>86.108254432466694</v>
      </c>
      <c r="DZ269" s="117">
        <v>0</v>
      </c>
      <c r="EA269" s="117">
        <v>582.36928509999996</v>
      </c>
      <c r="EB269" s="117">
        <v>200.96564330439799</v>
      </c>
      <c r="EC269" s="117">
        <v>2118.3937828368698</v>
      </c>
      <c r="ED269" s="117">
        <v>639.35</v>
      </c>
      <c r="EE269" s="117">
        <v>140.65700000000001</v>
      </c>
      <c r="EF269" s="117">
        <v>25.910865690033301</v>
      </c>
      <c r="EG269" s="117">
        <v>22.625</v>
      </c>
      <c r="EH269" s="117">
        <v>363.70703450000002</v>
      </c>
      <c r="EI269" s="117">
        <v>124.959712038917</v>
      </c>
      <c r="EJ269" s="117">
        <v>1317.2096122289499</v>
      </c>
      <c r="EK269" s="117">
        <v>291.33</v>
      </c>
      <c r="EL269" s="117">
        <v>64.092600000000004</v>
      </c>
      <c r="EM269" s="117">
        <v>44.446127445125001</v>
      </c>
      <c r="EN269" s="117">
        <v>0</v>
      </c>
      <c r="EO269" s="117">
        <v>165.72889710000001</v>
      </c>
      <c r="EP269" s="117">
        <v>59.280287028574499</v>
      </c>
      <c r="EQ269" s="117">
        <v>624.87791157369998</v>
      </c>
      <c r="ER269" s="117">
        <v>706.4</v>
      </c>
      <c r="ES269" s="117">
        <v>155.40799999999999</v>
      </c>
      <c r="ET269" s="117">
        <v>16.288312479999998</v>
      </c>
      <c r="EU269" s="117">
        <v>171.69631247999999</v>
      </c>
      <c r="EV269" s="117">
        <v>18.578320000000001</v>
      </c>
      <c r="EW269" s="117">
        <v>1.9471937192</v>
      </c>
      <c r="EX269" s="117">
        <v>20.525513719199999</v>
      </c>
      <c r="EY269" s="117">
        <v>428.4</v>
      </c>
      <c r="EZ269" s="117">
        <v>44.900604000000001</v>
      </c>
      <c r="FA269" s="117">
        <v>473.3</v>
      </c>
      <c r="FB269" s="117">
        <v>0</v>
      </c>
      <c r="FC269" s="117">
        <v>0</v>
      </c>
      <c r="FD269" s="117">
        <v>0</v>
      </c>
      <c r="FE269" s="171">
        <v>554.38317916666665</v>
      </c>
      <c r="FF269" s="194">
        <f t="shared" si="88"/>
        <v>15002.031183806155</v>
      </c>
      <c r="FG269" s="195">
        <f t="shared" si="90"/>
        <v>0</v>
      </c>
      <c r="FH269" s="196">
        <f t="shared" si="91"/>
        <v>1317.2096122289499</v>
      </c>
      <c r="FI269" s="202">
        <f t="shared" si="92"/>
        <v>18002.437420567385</v>
      </c>
      <c r="FJ269" s="203">
        <f t="shared" si="93"/>
        <v>0</v>
      </c>
      <c r="FK269" s="204">
        <f t="shared" si="94"/>
        <v>1580.6515346747399</v>
      </c>
      <c r="FL269" s="214">
        <v>0.05</v>
      </c>
      <c r="FM269" s="211">
        <f t="shared" si="95"/>
        <v>900.12187102836924</v>
      </c>
      <c r="FN269" s="212">
        <f t="shared" si="96"/>
        <v>0</v>
      </c>
      <c r="FO269" s="213">
        <f t="shared" si="97"/>
        <v>79.032576733737002</v>
      </c>
      <c r="FP269" s="219">
        <f t="shared" si="98"/>
        <v>18902.559291595753</v>
      </c>
      <c r="FQ269" s="220">
        <f t="shared" si="99"/>
        <v>0</v>
      </c>
      <c r="FR269" s="223">
        <f t="shared" si="100"/>
        <v>1659.6841114084768</v>
      </c>
      <c r="FS269" s="228">
        <f t="shared" si="101"/>
        <v>5.2979509772122961</v>
      </c>
      <c r="FT269" s="229"/>
      <c r="FU269" s="244">
        <f t="shared" si="102"/>
        <v>4.8327798369313246</v>
      </c>
      <c r="FV269" s="245">
        <f t="shared" si="103"/>
        <v>18902.559291595753</v>
      </c>
      <c r="FW269" s="252">
        <v>4.2888000000000002</v>
      </c>
      <c r="FX269" s="257"/>
      <c r="FY269" s="261">
        <f t="shared" si="104"/>
        <v>1.2352991459644413</v>
      </c>
      <c r="FZ269" s="253"/>
      <c r="GA269" s="92"/>
      <c r="GB269" s="68" t="s">
        <v>1363</v>
      </c>
      <c r="GC269" s="85" t="s">
        <v>2362</v>
      </c>
      <c r="GD269" s="85" t="str">
        <f t="shared" si="105"/>
        <v>№2/310 від 20.02.2019</v>
      </c>
      <c r="GE269" s="85" t="s">
        <v>2623</v>
      </c>
      <c r="GF269" s="431">
        <v>4</v>
      </c>
      <c r="GG269" s="431">
        <v>2</v>
      </c>
    </row>
    <row r="270" spans="1:189" ht="15" hidden="1" customHeight="1" x14ac:dyDescent="0.25">
      <c r="A270" s="66" t="s">
        <v>345</v>
      </c>
      <c r="B270" s="155">
        <v>5</v>
      </c>
      <c r="C270" s="141">
        <f t="shared" si="89"/>
        <v>1869.4</v>
      </c>
      <c r="D270" s="168">
        <v>1700.4</v>
      </c>
      <c r="E270" s="168">
        <v>0</v>
      </c>
      <c r="F270" s="234"/>
      <c r="G270" s="235">
        <v>169</v>
      </c>
      <c r="H270" s="162">
        <f t="shared" si="86"/>
        <v>2289.4446638618911</v>
      </c>
      <c r="I270" s="117">
        <v>294.39</v>
      </c>
      <c r="J270" s="117">
        <v>64.765799999999999</v>
      </c>
      <c r="K270" s="117">
        <v>16.6704541441392</v>
      </c>
      <c r="L270" s="117">
        <v>167.46963930000001</v>
      </c>
      <c r="M270" s="117">
        <v>56.942842591880201</v>
      </c>
      <c r="N270" s="117">
        <v>600.23873603601896</v>
      </c>
      <c r="O270" s="117">
        <v>61.02</v>
      </c>
      <c r="P270" s="117">
        <v>13.4244</v>
      </c>
      <c r="Q270" s="117">
        <v>2.0976271444274999</v>
      </c>
      <c r="R270" s="117">
        <v>34.712447400000002</v>
      </c>
      <c r="S270" s="117">
        <v>11.6605814770015</v>
      </c>
      <c r="T270" s="117">
        <v>122.915056021429</v>
      </c>
      <c r="U270" s="117">
        <v>0</v>
      </c>
      <c r="V270" s="117">
        <v>0</v>
      </c>
      <c r="W270" s="117">
        <v>0</v>
      </c>
      <c r="X270" s="117">
        <v>0</v>
      </c>
      <c r="Y270" s="117">
        <v>0</v>
      </c>
      <c r="Z270" s="117">
        <v>240.22</v>
      </c>
      <c r="AA270" s="117">
        <v>0</v>
      </c>
      <c r="AB270" s="117">
        <v>0</v>
      </c>
      <c r="AC270" s="117">
        <v>0</v>
      </c>
      <c r="AD270" s="117">
        <v>0</v>
      </c>
      <c r="AE270" s="117">
        <v>0</v>
      </c>
      <c r="AF270" s="117">
        <v>0</v>
      </c>
      <c r="AG270" s="117">
        <v>0</v>
      </c>
      <c r="AH270" s="117">
        <v>0</v>
      </c>
      <c r="AI270" s="117">
        <v>0</v>
      </c>
      <c r="AJ270" s="117">
        <v>0</v>
      </c>
      <c r="AK270" s="117">
        <v>0</v>
      </c>
      <c r="AL270" s="117">
        <v>0</v>
      </c>
      <c r="AM270" s="117">
        <v>109.58</v>
      </c>
      <c r="AN270" s="117">
        <v>24.107600000000001</v>
      </c>
      <c r="AO270" s="117">
        <v>29.820920937190198</v>
      </c>
      <c r="AP270" s="117">
        <v>62.336774599999998</v>
      </c>
      <c r="AQ270" s="117">
        <v>23.670845425252899</v>
      </c>
      <c r="AR270" s="117">
        <v>249.51614096244299</v>
      </c>
      <c r="AS270" s="117">
        <v>0</v>
      </c>
      <c r="AT270" s="117">
        <v>0</v>
      </c>
      <c r="AU270" s="117">
        <v>0</v>
      </c>
      <c r="AV270" s="117">
        <v>0</v>
      </c>
      <c r="AW270" s="117">
        <v>0</v>
      </c>
      <c r="AX270" s="117">
        <v>65.760000000000005</v>
      </c>
      <c r="AY270" s="117">
        <v>475.09</v>
      </c>
      <c r="AZ270" s="117">
        <v>104.5198</v>
      </c>
      <c r="BA270" s="117">
        <v>43.0974095626636</v>
      </c>
      <c r="BB270" s="117">
        <v>270.26444830000003</v>
      </c>
      <c r="BC270" s="117">
        <v>93.592359460585797</v>
      </c>
      <c r="BD270" s="117">
        <f t="shared" si="87"/>
        <v>1010.7947308420001</v>
      </c>
      <c r="BE270" s="117">
        <v>0</v>
      </c>
      <c r="BF270" s="117">
        <v>0</v>
      </c>
      <c r="BG270" s="117">
        <v>0</v>
      </c>
      <c r="BH270" s="117">
        <v>0</v>
      </c>
      <c r="BI270" s="117">
        <v>0</v>
      </c>
      <c r="BJ270" s="117">
        <v>0</v>
      </c>
      <c r="BK270" s="117">
        <v>0</v>
      </c>
      <c r="BL270" s="117">
        <v>137.12</v>
      </c>
      <c r="BM270" s="117">
        <v>30.166399999999999</v>
      </c>
      <c r="BN270" s="117">
        <v>4.0071510191666597</v>
      </c>
      <c r="BO270" s="117">
        <v>78.003454399999995</v>
      </c>
      <c r="BP270" s="117">
        <v>26.128819137982902</v>
      </c>
      <c r="BQ270" s="117">
        <v>275.42582455715001</v>
      </c>
      <c r="BR270" s="117">
        <v>397.34304126984017</v>
      </c>
      <c r="BS270" s="117">
        <v>87.415469079364897</v>
      </c>
      <c r="BT270" s="117">
        <v>340.53305063988</v>
      </c>
      <c r="BU270" s="117">
        <v>281.98</v>
      </c>
      <c r="BV270" s="117">
        <v>226.03653588717401</v>
      </c>
      <c r="BW270" s="117">
        <v>139.74402163360099</v>
      </c>
      <c r="BX270" s="117">
        <v>1473.0521185098601</v>
      </c>
      <c r="BY270" s="117">
        <v>328.57206856602801</v>
      </c>
      <c r="BZ270" s="117">
        <v>29.1</v>
      </c>
      <c r="CA270" s="117">
        <v>6.4020000000000001</v>
      </c>
      <c r="CB270" s="117">
        <v>19.067735336559501</v>
      </c>
      <c r="CC270" s="117">
        <v>0</v>
      </c>
      <c r="CD270" s="117">
        <v>16.554117000000002</v>
      </c>
      <c r="CE270" s="117">
        <v>7.4544909633948002</v>
      </c>
      <c r="CF270" s="117">
        <v>78.578343299954298</v>
      </c>
      <c r="CG270" s="117">
        <v>33.4</v>
      </c>
      <c r="CH270" s="117">
        <v>7.3479999999999999</v>
      </c>
      <c r="CI270" s="117">
        <v>46.836266331810002</v>
      </c>
      <c r="CJ270" s="117">
        <v>0</v>
      </c>
      <c r="CK270" s="117">
        <v>19.000257999999999</v>
      </c>
      <c r="CL270" s="117">
        <v>11.171123995217</v>
      </c>
      <c r="CM270" s="117">
        <v>117.755648327027</v>
      </c>
      <c r="CN270" s="117">
        <v>40.94</v>
      </c>
      <c r="CO270" s="117">
        <v>9.0068000000000001</v>
      </c>
      <c r="CP270" s="117">
        <v>18.398202863711699</v>
      </c>
      <c r="CQ270" s="117">
        <v>0</v>
      </c>
      <c r="CR270" s="117">
        <v>23.289537800000002</v>
      </c>
      <c r="CS270" s="117">
        <v>9.6042162069636206</v>
      </c>
      <c r="CT270" s="117">
        <v>101.238756870675</v>
      </c>
      <c r="CU270" s="117">
        <v>0</v>
      </c>
      <c r="CV270" s="117">
        <v>0</v>
      </c>
      <c r="CW270" s="117">
        <v>0</v>
      </c>
      <c r="CX270" s="117">
        <v>0</v>
      </c>
      <c r="CY270" s="117">
        <v>0</v>
      </c>
      <c r="CZ270" s="117">
        <v>0</v>
      </c>
      <c r="DA270" s="117">
        <v>0</v>
      </c>
      <c r="DB270" s="117">
        <v>0</v>
      </c>
      <c r="DC270" s="117">
        <v>0</v>
      </c>
      <c r="DD270" s="117">
        <v>0</v>
      </c>
      <c r="DE270" s="117">
        <v>0</v>
      </c>
      <c r="DF270" s="117">
        <v>0</v>
      </c>
      <c r="DG270" s="117">
        <v>0</v>
      </c>
      <c r="DH270" s="117">
        <v>0</v>
      </c>
      <c r="DI270" s="117">
        <v>10.61</v>
      </c>
      <c r="DJ270" s="117">
        <v>2.3342000000000001</v>
      </c>
      <c r="DK270" s="117">
        <v>9.0785971596067494</v>
      </c>
      <c r="DL270" s="117">
        <v>0</v>
      </c>
      <c r="DM270" s="117">
        <v>6.0357107000000001</v>
      </c>
      <c r="DN270" s="117">
        <v>2.9408122087653799</v>
      </c>
      <c r="DO270" s="117">
        <v>30.9993200683721</v>
      </c>
      <c r="DP270" s="117">
        <v>0</v>
      </c>
      <c r="DQ270" s="117">
        <v>0</v>
      </c>
      <c r="DR270" s="117">
        <v>0</v>
      </c>
      <c r="DS270" s="117">
        <v>0</v>
      </c>
      <c r="DT270" s="117">
        <v>0</v>
      </c>
      <c r="DU270" s="117">
        <v>0</v>
      </c>
      <c r="DV270" s="117">
        <v>0</v>
      </c>
      <c r="DW270" s="117">
        <v>549.49</v>
      </c>
      <c r="DX270" s="117">
        <v>120.8878</v>
      </c>
      <c r="DY270" s="117">
        <v>47.348043288033303</v>
      </c>
      <c r="DZ270" s="117">
        <v>0</v>
      </c>
      <c r="EA270" s="117">
        <v>312.58837629999999</v>
      </c>
      <c r="EB270" s="117">
        <v>107.987233355021</v>
      </c>
      <c r="EC270" s="117">
        <v>1138.30145294305</v>
      </c>
      <c r="ED270" s="117">
        <v>314.45999999999998</v>
      </c>
      <c r="EE270" s="117">
        <v>69.181200000000004</v>
      </c>
      <c r="EF270" s="117">
        <v>13.2367541670917</v>
      </c>
      <c r="EG270" s="117">
        <v>0</v>
      </c>
      <c r="EH270" s="117">
        <v>178.8868602</v>
      </c>
      <c r="EI270" s="117">
        <v>60.345910193814902</v>
      </c>
      <c r="EJ270" s="117">
        <v>636.11072456090699</v>
      </c>
      <c r="EK270" s="117">
        <v>293.22000000000003</v>
      </c>
      <c r="EL270" s="117">
        <v>64.508399999999995</v>
      </c>
      <c r="EM270" s="117">
        <v>38.203535381575001</v>
      </c>
      <c r="EN270" s="117">
        <v>0</v>
      </c>
      <c r="EO270" s="117">
        <v>166.80406139999999</v>
      </c>
      <c r="EP270" s="117">
        <v>58.980359822676903</v>
      </c>
      <c r="EQ270" s="117">
        <v>621.71635660425204</v>
      </c>
      <c r="ER270" s="117">
        <v>508</v>
      </c>
      <c r="ES270" s="117">
        <v>111.76</v>
      </c>
      <c r="ET270" s="117">
        <v>11.713565600000001</v>
      </c>
      <c r="EU270" s="117">
        <v>123.4735656</v>
      </c>
      <c r="EV270" s="117">
        <v>13.3604</v>
      </c>
      <c r="EW270" s="117">
        <v>1.4003035239999999</v>
      </c>
      <c r="EX270" s="117">
        <v>14.760703524</v>
      </c>
      <c r="EY270" s="117">
        <v>280</v>
      </c>
      <c r="EZ270" s="117">
        <v>29.346800000000002</v>
      </c>
      <c r="FA270" s="117">
        <v>309.35000000000002</v>
      </c>
      <c r="FB270" s="117">
        <v>0</v>
      </c>
      <c r="FC270" s="117">
        <v>0</v>
      </c>
      <c r="FD270" s="117">
        <v>0</v>
      </c>
      <c r="FE270" s="171">
        <v>293.38425416666666</v>
      </c>
      <c r="FF270" s="194">
        <f t="shared" si="88"/>
        <v>7503.5917328938049</v>
      </c>
      <c r="FG270" s="195">
        <f t="shared" si="90"/>
        <v>0</v>
      </c>
      <c r="FH270" s="196">
        <f t="shared" si="91"/>
        <v>636.11072456090699</v>
      </c>
      <c r="FI270" s="202">
        <f t="shared" si="92"/>
        <v>9004.3100794725651</v>
      </c>
      <c r="FJ270" s="203">
        <f t="shared" si="93"/>
        <v>0</v>
      </c>
      <c r="FK270" s="204">
        <f t="shared" si="94"/>
        <v>763.33286947308841</v>
      </c>
      <c r="FL270" s="214">
        <v>0.05</v>
      </c>
      <c r="FM270" s="211">
        <f t="shared" si="95"/>
        <v>450.2155039736283</v>
      </c>
      <c r="FN270" s="212">
        <f t="shared" si="96"/>
        <v>0</v>
      </c>
      <c r="FO270" s="213">
        <f t="shared" si="97"/>
        <v>38.166643473654425</v>
      </c>
      <c r="FP270" s="219">
        <f t="shared" si="98"/>
        <v>9454.5255834461932</v>
      </c>
      <c r="FQ270" s="220">
        <f t="shared" si="99"/>
        <v>0</v>
      </c>
      <c r="FR270" s="223">
        <f t="shared" si="100"/>
        <v>801.49951294674281</v>
      </c>
      <c r="FS270" s="228">
        <f t="shared" si="101"/>
        <v>5.1001312297910992</v>
      </c>
      <c r="FT270" s="229"/>
      <c r="FU270" s="244">
        <f t="shared" si="102"/>
        <v>4.6287718361503423</v>
      </c>
      <c r="FV270" s="245">
        <f t="shared" si="103"/>
        <v>9454.5255834461932</v>
      </c>
      <c r="FW270" s="252">
        <v>4.0510000000000002</v>
      </c>
      <c r="FX270" s="257"/>
      <c r="FY270" s="261">
        <f t="shared" si="104"/>
        <v>1.2589808022194764</v>
      </c>
      <c r="FZ270" s="253"/>
      <c r="GA270" s="92"/>
      <c r="GB270" s="68" t="s">
        <v>1368</v>
      </c>
      <c r="GC270" s="85" t="s">
        <v>2362</v>
      </c>
      <c r="GD270" s="85" t="str">
        <f t="shared" si="105"/>
        <v>№2/315 від 20.02.2019</v>
      </c>
      <c r="GE270" s="85" t="s">
        <v>2624</v>
      </c>
      <c r="GF270" s="431">
        <v>2</v>
      </c>
      <c r="GG270" s="431">
        <v>2</v>
      </c>
    </row>
    <row r="271" spans="1:189" ht="15" hidden="1" customHeight="1" x14ac:dyDescent="0.25">
      <c r="A271" s="66" t="s">
        <v>346</v>
      </c>
      <c r="B271" s="155">
        <v>5</v>
      </c>
      <c r="C271" s="141">
        <f t="shared" si="89"/>
        <v>2762.24</v>
      </c>
      <c r="D271" s="168">
        <v>2762.24</v>
      </c>
      <c r="E271" s="168">
        <v>0</v>
      </c>
      <c r="F271" s="234"/>
      <c r="G271" s="235">
        <v>0</v>
      </c>
      <c r="H271" s="162">
        <f t="shared" si="86"/>
        <v>3363.812784519439</v>
      </c>
      <c r="I271" s="117">
        <v>500.72</v>
      </c>
      <c r="J271" s="117">
        <v>110.1584</v>
      </c>
      <c r="K271" s="117">
        <v>27.529956059882501</v>
      </c>
      <c r="L271" s="117">
        <v>284.84458640000003</v>
      </c>
      <c r="M271" s="117">
        <v>96.766140899220304</v>
      </c>
      <c r="N271" s="117">
        <v>1020.0190833591</v>
      </c>
      <c r="O271" s="117">
        <v>104.16</v>
      </c>
      <c r="P271" s="117">
        <v>22.915199999999999</v>
      </c>
      <c r="Q271" s="117">
        <v>3.5809641227850002</v>
      </c>
      <c r="R271" s="117">
        <v>59.2534992</v>
      </c>
      <c r="S271" s="117">
        <v>19.904431812861102</v>
      </c>
      <c r="T271" s="117">
        <v>209.814095135646</v>
      </c>
      <c r="U271" s="117">
        <v>0</v>
      </c>
      <c r="V271" s="117">
        <v>0</v>
      </c>
      <c r="W271" s="117">
        <v>0</v>
      </c>
      <c r="X271" s="117">
        <v>0</v>
      </c>
      <c r="Y271" s="117">
        <v>0</v>
      </c>
      <c r="Z271" s="117">
        <v>0</v>
      </c>
      <c r="AA271" s="117">
        <v>0</v>
      </c>
      <c r="AB271" s="117">
        <v>0</v>
      </c>
      <c r="AC271" s="117">
        <v>0</v>
      </c>
      <c r="AD271" s="117">
        <v>0</v>
      </c>
      <c r="AE271" s="117">
        <v>0</v>
      </c>
      <c r="AF271" s="117">
        <v>0</v>
      </c>
      <c r="AG271" s="117">
        <v>0</v>
      </c>
      <c r="AH271" s="117">
        <v>0</v>
      </c>
      <c r="AI271" s="117">
        <v>0</v>
      </c>
      <c r="AJ271" s="117">
        <v>0</v>
      </c>
      <c r="AK271" s="117">
        <v>0</v>
      </c>
      <c r="AL271" s="117">
        <v>0</v>
      </c>
      <c r="AM271" s="117">
        <v>243.01</v>
      </c>
      <c r="AN271" s="117">
        <v>53.462200000000003</v>
      </c>
      <c r="AO271" s="117">
        <v>51.6431237269273</v>
      </c>
      <c r="AP271" s="117">
        <v>138.24109870000001</v>
      </c>
      <c r="AQ271" s="117">
        <v>50.975016634566202</v>
      </c>
      <c r="AR271" s="117">
        <v>537.33143906149303</v>
      </c>
      <c r="AS271" s="117">
        <v>0</v>
      </c>
      <c r="AT271" s="117">
        <v>0</v>
      </c>
      <c r="AU271" s="117">
        <v>0</v>
      </c>
      <c r="AV271" s="117">
        <v>0</v>
      </c>
      <c r="AW271" s="117">
        <v>0</v>
      </c>
      <c r="AX271" s="117">
        <v>103.09</v>
      </c>
      <c r="AY271" s="117">
        <v>702</v>
      </c>
      <c r="AZ271" s="117">
        <v>154.44</v>
      </c>
      <c r="BA271" s="117">
        <v>68.929022844433007</v>
      </c>
      <c r="BB271" s="117">
        <v>399.34674000000001</v>
      </c>
      <c r="BC271" s="117">
        <v>138.843459103725</v>
      </c>
      <c r="BD271" s="117">
        <f t="shared" si="87"/>
        <v>1493.5581669631999</v>
      </c>
      <c r="BE271" s="117">
        <v>0</v>
      </c>
      <c r="BF271" s="117">
        <v>0</v>
      </c>
      <c r="BG271" s="117">
        <v>0</v>
      </c>
      <c r="BH271" s="117">
        <v>0</v>
      </c>
      <c r="BI271" s="117">
        <v>0</v>
      </c>
      <c r="BJ271" s="117">
        <v>0</v>
      </c>
      <c r="BK271" s="117">
        <v>0</v>
      </c>
      <c r="BL271" s="117">
        <v>144.52000000000001</v>
      </c>
      <c r="BM271" s="117">
        <v>31.7944</v>
      </c>
      <c r="BN271" s="117">
        <v>4.2383047058333299</v>
      </c>
      <c r="BO271" s="117">
        <v>82.213092399999994</v>
      </c>
      <c r="BP271" s="117">
        <v>27.5404831946624</v>
      </c>
      <c r="BQ271" s="117">
        <v>290.30628030049502</v>
      </c>
      <c r="BR271" s="117">
        <v>916.80175952380432</v>
      </c>
      <c r="BS271" s="117">
        <v>201.69638709523801</v>
      </c>
      <c r="BT271" s="117">
        <v>1017.48465714286</v>
      </c>
      <c r="BU271" s="117">
        <v>416.65</v>
      </c>
      <c r="BV271" s="117">
        <v>521.54101694030896</v>
      </c>
      <c r="BW271" s="117">
        <v>322.20415814779898</v>
      </c>
      <c r="BX271" s="117">
        <v>3396.3779788500101</v>
      </c>
      <c r="BY271" s="117">
        <v>453.48749847713799</v>
      </c>
      <c r="BZ271" s="117">
        <v>50.45</v>
      </c>
      <c r="CA271" s="117">
        <v>11.099</v>
      </c>
      <c r="CB271" s="117">
        <v>32.392315476555702</v>
      </c>
      <c r="CC271" s="117">
        <v>0</v>
      </c>
      <c r="CD271" s="117">
        <v>28.699491500000001</v>
      </c>
      <c r="CE271" s="117">
        <v>12.8539829792128</v>
      </c>
      <c r="CF271" s="117">
        <v>135.494789955768</v>
      </c>
      <c r="CG271" s="117">
        <v>57.01</v>
      </c>
      <c r="CH271" s="117">
        <v>12.542199999999999</v>
      </c>
      <c r="CI271" s="117">
        <v>79.957325191094995</v>
      </c>
      <c r="CJ271" s="117">
        <v>0</v>
      </c>
      <c r="CK271" s="117">
        <v>32.4312787</v>
      </c>
      <c r="CL271" s="117">
        <v>19.069215655825701</v>
      </c>
      <c r="CM271" s="117">
        <v>201.010019546921</v>
      </c>
      <c r="CN271" s="117">
        <v>0</v>
      </c>
      <c r="CO271" s="117">
        <v>0</v>
      </c>
      <c r="CP271" s="117">
        <v>0</v>
      </c>
      <c r="CQ271" s="117">
        <v>0</v>
      </c>
      <c r="CR271" s="117">
        <v>0</v>
      </c>
      <c r="CS271" s="117">
        <v>0</v>
      </c>
      <c r="CT271" s="117">
        <v>0</v>
      </c>
      <c r="CU271" s="117">
        <v>0</v>
      </c>
      <c r="CV271" s="117">
        <v>0</v>
      </c>
      <c r="CW271" s="117">
        <v>0</v>
      </c>
      <c r="CX271" s="117">
        <v>0</v>
      </c>
      <c r="CY271" s="117">
        <v>0</v>
      </c>
      <c r="CZ271" s="117">
        <v>0</v>
      </c>
      <c r="DA271" s="117">
        <v>0</v>
      </c>
      <c r="DB271" s="117">
        <v>0</v>
      </c>
      <c r="DC271" s="117">
        <v>0</v>
      </c>
      <c r="DD271" s="117">
        <v>0</v>
      </c>
      <c r="DE271" s="117">
        <v>0</v>
      </c>
      <c r="DF271" s="117">
        <v>0</v>
      </c>
      <c r="DG271" s="117">
        <v>0</v>
      </c>
      <c r="DH271" s="117">
        <v>0</v>
      </c>
      <c r="DI271" s="117">
        <v>40.17</v>
      </c>
      <c r="DJ271" s="117">
        <v>8.8374000000000006</v>
      </c>
      <c r="DK271" s="117">
        <v>34.025985406948003</v>
      </c>
      <c r="DL271" s="117">
        <v>0</v>
      </c>
      <c r="DM271" s="117">
        <v>22.851507900000001</v>
      </c>
      <c r="DN271" s="117">
        <v>11.097795667501201</v>
      </c>
      <c r="DO271" s="117">
        <v>116.982688974449</v>
      </c>
      <c r="DP271" s="117">
        <v>0</v>
      </c>
      <c r="DQ271" s="117">
        <v>0</v>
      </c>
      <c r="DR271" s="117">
        <v>0</v>
      </c>
      <c r="DS271" s="117">
        <v>0</v>
      </c>
      <c r="DT271" s="117">
        <v>0</v>
      </c>
      <c r="DU271" s="117">
        <v>0</v>
      </c>
      <c r="DV271" s="117">
        <v>0</v>
      </c>
      <c r="DW271" s="117">
        <v>1647.46</v>
      </c>
      <c r="DX271" s="117">
        <v>362.44119999999998</v>
      </c>
      <c r="DY271" s="117">
        <v>169.02665943709201</v>
      </c>
      <c r="DZ271" s="117">
        <v>0</v>
      </c>
      <c r="EA271" s="117">
        <v>937.19057020000002</v>
      </c>
      <c r="EB271" s="117">
        <v>326.60037261026298</v>
      </c>
      <c r="EC271" s="117">
        <v>3442.7188022473501</v>
      </c>
      <c r="ED271" s="117">
        <v>640.91999999999996</v>
      </c>
      <c r="EE271" s="117">
        <v>141.00239999999999</v>
      </c>
      <c r="EF271" s="117">
        <v>25.346363456750002</v>
      </c>
      <c r="EG271" s="117">
        <v>19.05</v>
      </c>
      <c r="EH271" s="117">
        <v>364.60016039999999</v>
      </c>
      <c r="EI271" s="117">
        <v>124.82021240942601</v>
      </c>
      <c r="EJ271" s="117">
        <v>1315.7391362661799</v>
      </c>
      <c r="EK271" s="117">
        <v>550.23</v>
      </c>
      <c r="EL271" s="117">
        <v>121.0506</v>
      </c>
      <c r="EM271" s="117">
        <v>66.954815957600005</v>
      </c>
      <c r="EN271" s="117">
        <v>0</v>
      </c>
      <c r="EO271" s="117">
        <v>313.00934009999997</v>
      </c>
      <c r="EP271" s="117">
        <v>110.180962882397</v>
      </c>
      <c r="EQ271" s="117">
        <v>1161.42571894</v>
      </c>
      <c r="ER271" s="117">
        <v>586</v>
      </c>
      <c r="ES271" s="117">
        <v>128.91999999999999</v>
      </c>
      <c r="ET271" s="117">
        <v>13.512105200000001</v>
      </c>
      <c r="EU271" s="117">
        <v>142.4321052</v>
      </c>
      <c r="EV271" s="117">
        <v>15.411799999999999</v>
      </c>
      <c r="EW271" s="117">
        <v>1.6153107579999999</v>
      </c>
      <c r="EX271" s="117">
        <v>17.027110757999999</v>
      </c>
      <c r="EY271" s="117">
        <v>499.8</v>
      </c>
      <c r="EZ271" s="117">
        <v>52.384037999999997</v>
      </c>
      <c r="FA271" s="117">
        <v>552.17999999999995</v>
      </c>
      <c r="FB271" s="117">
        <v>0</v>
      </c>
      <c r="FC271" s="117">
        <v>0</v>
      </c>
      <c r="FD271" s="117">
        <v>0</v>
      </c>
      <c r="FE271" s="171">
        <v>264.6506854166667</v>
      </c>
      <c r="FF271" s="194">
        <f t="shared" si="88"/>
        <v>14400.158100975277</v>
      </c>
      <c r="FG271" s="195">
        <f t="shared" si="90"/>
        <v>0</v>
      </c>
      <c r="FH271" s="196">
        <f t="shared" si="91"/>
        <v>1315.7391362661799</v>
      </c>
      <c r="FI271" s="202">
        <f t="shared" si="92"/>
        <v>17280.189721170333</v>
      </c>
      <c r="FJ271" s="203">
        <f t="shared" si="93"/>
        <v>0</v>
      </c>
      <c r="FK271" s="204">
        <f t="shared" si="94"/>
        <v>1578.8869635194158</v>
      </c>
      <c r="FL271" s="214">
        <v>0.05</v>
      </c>
      <c r="FM271" s="211">
        <f t="shared" si="95"/>
        <v>864.0094860585167</v>
      </c>
      <c r="FN271" s="212">
        <f t="shared" si="96"/>
        <v>0</v>
      </c>
      <c r="FO271" s="213">
        <f t="shared" si="97"/>
        <v>78.944348175970788</v>
      </c>
      <c r="FP271" s="219">
        <f t="shared" si="98"/>
        <v>18144.199207228849</v>
      </c>
      <c r="FQ271" s="220">
        <f t="shared" si="99"/>
        <v>0</v>
      </c>
      <c r="FR271" s="223">
        <f t="shared" si="100"/>
        <v>1657.8313116953866</v>
      </c>
      <c r="FS271" s="228">
        <f t="shared" si="101"/>
        <v>6.5686541383908885</v>
      </c>
      <c r="FT271" s="229"/>
      <c r="FU271" s="244">
        <f t="shared" si="102"/>
        <v>5.9684777193630758</v>
      </c>
      <c r="FV271" s="245">
        <f t="shared" si="103"/>
        <v>18144.199207228845</v>
      </c>
      <c r="FW271" s="252">
        <v>4.5243000000000002</v>
      </c>
      <c r="FX271" s="257"/>
      <c r="FY271" s="261">
        <f t="shared" si="104"/>
        <v>1.4518608709393472</v>
      </c>
      <c r="FZ271" s="253"/>
      <c r="GA271" s="92"/>
      <c r="GB271" s="68" t="s">
        <v>1372</v>
      </c>
      <c r="GC271" s="85" t="s">
        <v>2362</v>
      </c>
      <c r="GD271" s="85" t="str">
        <f t="shared" si="105"/>
        <v>№2/319 від 20.02.2019</v>
      </c>
      <c r="GE271" s="85" t="s">
        <v>2625</v>
      </c>
      <c r="GF271" s="431">
        <v>4</v>
      </c>
      <c r="GG271" s="431">
        <v>3</v>
      </c>
    </row>
    <row r="272" spans="1:189" ht="15" hidden="1" customHeight="1" x14ac:dyDescent="0.25">
      <c r="A272" s="66" t="s">
        <v>347</v>
      </c>
      <c r="B272" s="155">
        <v>5</v>
      </c>
      <c r="C272" s="141">
        <f t="shared" si="89"/>
        <v>2066.5</v>
      </c>
      <c r="D272" s="168">
        <v>1762.3</v>
      </c>
      <c r="E272" s="168">
        <v>0</v>
      </c>
      <c r="F272" s="234"/>
      <c r="G272" s="235">
        <v>304.2</v>
      </c>
      <c r="H272" s="162">
        <f t="shared" si="86"/>
        <v>2504.4368213137914</v>
      </c>
      <c r="I272" s="117">
        <v>311.89</v>
      </c>
      <c r="J272" s="117">
        <v>68.615799999999993</v>
      </c>
      <c r="K272" s="117">
        <v>18.905487302929998</v>
      </c>
      <c r="L272" s="117">
        <v>177.4248643</v>
      </c>
      <c r="M272" s="117">
        <v>60.458197049503099</v>
      </c>
      <c r="N272" s="117">
        <v>637.29434865243297</v>
      </c>
      <c r="O272" s="117">
        <v>66.040000000000006</v>
      </c>
      <c r="P272" s="117">
        <v>14.5288</v>
      </c>
      <c r="Q272" s="117">
        <v>2.2702633578450002</v>
      </c>
      <c r="R272" s="117">
        <v>37.568174800000001</v>
      </c>
      <c r="S272" s="117">
        <v>12.6198826313237</v>
      </c>
      <c r="T272" s="117">
        <v>133.027120789169</v>
      </c>
      <c r="U272" s="117">
        <v>0</v>
      </c>
      <c r="V272" s="117">
        <v>0</v>
      </c>
      <c r="W272" s="117">
        <v>0</v>
      </c>
      <c r="X272" s="117">
        <v>0</v>
      </c>
      <c r="Y272" s="117">
        <v>0</v>
      </c>
      <c r="Z272" s="117">
        <v>257.42</v>
      </c>
      <c r="AA272" s="117">
        <v>0</v>
      </c>
      <c r="AB272" s="117">
        <v>0</v>
      </c>
      <c r="AC272" s="117">
        <v>0</v>
      </c>
      <c r="AD272" s="117">
        <v>0</v>
      </c>
      <c r="AE272" s="117">
        <v>0</v>
      </c>
      <c r="AF272" s="117">
        <v>0</v>
      </c>
      <c r="AG272" s="117">
        <v>0</v>
      </c>
      <c r="AH272" s="117">
        <v>0</v>
      </c>
      <c r="AI272" s="117">
        <v>0</v>
      </c>
      <c r="AJ272" s="117">
        <v>0</v>
      </c>
      <c r="AK272" s="117">
        <v>0</v>
      </c>
      <c r="AL272" s="117">
        <v>0</v>
      </c>
      <c r="AM272" s="117">
        <v>123.51</v>
      </c>
      <c r="AN272" s="117">
        <v>27.1722</v>
      </c>
      <c r="AO272" s="117">
        <v>30.0750140495579</v>
      </c>
      <c r="AP272" s="117">
        <v>70.261133700000002</v>
      </c>
      <c r="AQ272" s="117">
        <v>26.309233027631201</v>
      </c>
      <c r="AR272" s="117">
        <v>277.32758077718898</v>
      </c>
      <c r="AS272" s="117">
        <v>0</v>
      </c>
      <c r="AT272" s="117">
        <v>0</v>
      </c>
      <c r="AU272" s="117">
        <v>0</v>
      </c>
      <c r="AV272" s="117">
        <v>0</v>
      </c>
      <c r="AW272" s="117">
        <v>0</v>
      </c>
      <c r="AX272" s="117">
        <v>82</v>
      </c>
      <c r="AY272" s="117">
        <v>525.17999999999995</v>
      </c>
      <c r="AZ272" s="117">
        <v>115.53959999999999</v>
      </c>
      <c r="BA272" s="117">
        <v>45.174524161912501</v>
      </c>
      <c r="BB272" s="117">
        <v>298.75914660000001</v>
      </c>
      <c r="BC272" s="117">
        <v>103.201509308556</v>
      </c>
      <c r="BD272" s="117">
        <f t="shared" si="87"/>
        <v>1117.3677710950001</v>
      </c>
      <c r="BE272" s="117">
        <v>0</v>
      </c>
      <c r="BF272" s="117">
        <v>0</v>
      </c>
      <c r="BG272" s="117">
        <v>0</v>
      </c>
      <c r="BH272" s="117">
        <v>0</v>
      </c>
      <c r="BI272" s="117">
        <v>0</v>
      </c>
      <c r="BJ272" s="117">
        <v>0</v>
      </c>
      <c r="BK272" s="117">
        <v>0</v>
      </c>
      <c r="BL272" s="117">
        <v>131.47</v>
      </c>
      <c r="BM272" s="117">
        <v>28.923400000000001</v>
      </c>
      <c r="BN272" s="117">
        <v>3.8881096225</v>
      </c>
      <c r="BO272" s="117">
        <v>74.789338900000004</v>
      </c>
      <c r="BP272" s="117">
        <v>25.0570156336432</v>
      </c>
      <c r="BQ272" s="117">
        <v>264.127864156143</v>
      </c>
      <c r="BR272" s="117">
        <v>398.68411428571591</v>
      </c>
      <c r="BS272" s="117">
        <v>87.710505142857102</v>
      </c>
      <c r="BT272" s="117">
        <v>345.176536680119</v>
      </c>
      <c r="BU272" s="117">
        <v>311.70999999999998</v>
      </c>
      <c r="BV272" s="117">
        <v>226.79943209371399</v>
      </c>
      <c r="BW272" s="117">
        <v>143.59814644949401</v>
      </c>
      <c r="BX272" s="117">
        <v>1513.6787346519</v>
      </c>
      <c r="BY272" s="117">
        <v>373.99270968669902</v>
      </c>
      <c r="BZ272" s="117">
        <v>32.979999999999997</v>
      </c>
      <c r="CA272" s="117">
        <v>7.2556000000000003</v>
      </c>
      <c r="CB272" s="117">
        <v>21.179579640789601</v>
      </c>
      <c r="CC272" s="117">
        <v>0</v>
      </c>
      <c r="CD272" s="117">
        <v>18.761332599999999</v>
      </c>
      <c r="CE272" s="117">
        <v>8.4033002479571604</v>
      </c>
      <c r="CF272" s="117">
        <v>88.579812488746796</v>
      </c>
      <c r="CG272" s="117">
        <v>36.14</v>
      </c>
      <c r="CH272" s="117">
        <v>7.9508000000000001</v>
      </c>
      <c r="CI272" s="117">
        <v>50.691224573857497</v>
      </c>
      <c r="CJ272" s="117">
        <v>0</v>
      </c>
      <c r="CK272" s="117">
        <v>20.558961799999999</v>
      </c>
      <c r="CL272" s="117">
        <v>12.088888781844</v>
      </c>
      <c r="CM272" s="117">
        <v>127.429875155701</v>
      </c>
      <c r="CN272" s="117">
        <v>50</v>
      </c>
      <c r="CO272" s="117">
        <v>11</v>
      </c>
      <c r="CP272" s="117">
        <v>21.657930773645798</v>
      </c>
      <c r="CQ272" s="117">
        <v>0</v>
      </c>
      <c r="CR272" s="117">
        <v>28.4435</v>
      </c>
      <c r="CS272" s="117">
        <v>11.6445409593858</v>
      </c>
      <c r="CT272" s="117">
        <v>122.74597173303199</v>
      </c>
      <c r="CU272" s="117">
        <v>0</v>
      </c>
      <c r="CV272" s="117">
        <v>0</v>
      </c>
      <c r="CW272" s="117">
        <v>0</v>
      </c>
      <c r="CX272" s="117">
        <v>0</v>
      </c>
      <c r="CY272" s="117">
        <v>0</v>
      </c>
      <c r="CZ272" s="117">
        <v>0</v>
      </c>
      <c r="DA272" s="117">
        <v>0</v>
      </c>
      <c r="DB272" s="117">
        <v>0</v>
      </c>
      <c r="DC272" s="117">
        <v>0</v>
      </c>
      <c r="DD272" s="117">
        <v>0</v>
      </c>
      <c r="DE272" s="117">
        <v>0</v>
      </c>
      <c r="DF272" s="117">
        <v>0</v>
      </c>
      <c r="DG272" s="117">
        <v>0</v>
      </c>
      <c r="DH272" s="117">
        <v>0</v>
      </c>
      <c r="DI272" s="117">
        <v>12.04</v>
      </c>
      <c r="DJ272" s="117">
        <v>2.6488</v>
      </c>
      <c r="DK272" s="117">
        <v>10.356222585088499</v>
      </c>
      <c r="DL272" s="117">
        <v>0</v>
      </c>
      <c r="DM272" s="117">
        <v>6.8491948000000002</v>
      </c>
      <c r="DN272" s="117">
        <v>3.3428329241311299</v>
      </c>
      <c r="DO272" s="117">
        <v>35.237050309219597</v>
      </c>
      <c r="DP272" s="117">
        <v>0</v>
      </c>
      <c r="DQ272" s="117">
        <v>0</v>
      </c>
      <c r="DR272" s="117">
        <v>0</v>
      </c>
      <c r="DS272" s="117">
        <v>0</v>
      </c>
      <c r="DT272" s="117">
        <v>0</v>
      </c>
      <c r="DU272" s="117">
        <v>0</v>
      </c>
      <c r="DV272" s="117">
        <v>0</v>
      </c>
      <c r="DW272" s="117">
        <v>231.1</v>
      </c>
      <c r="DX272" s="117">
        <v>50.841999999999999</v>
      </c>
      <c r="DY272" s="117">
        <v>15.9544617664</v>
      </c>
      <c r="DZ272" s="117">
        <v>0</v>
      </c>
      <c r="EA272" s="117">
        <v>131.465857</v>
      </c>
      <c r="EB272" s="117">
        <v>45.001464629906401</v>
      </c>
      <c r="EC272" s="117">
        <v>474.36378339630602</v>
      </c>
      <c r="ED272" s="117">
        <v>361.42</v>
      </c>
      <c r="EE272" s="117">
        <v>79.5124</v>
      </c>
      <c r="EF272" s="117">
        <v>14.1649209772833</v>
      </c>
      <c r="EG272" s="117">
        <v>0</v>
      </c>
      <c r="EH272" s="117">
        <v>205.60099539999999</v>
      </c>
      <c r="EI272" s="117">
        <v>69.247790539503001</v>
      </c>
      <c r="EJ272" s="117">
        <v>729.94610691678599</v>
      </c>
      <c r="EK272" s="117">
        <v>116.2</v>
      </c>
      <c r="EL272" s="117">
        <v>25.564</v>
      </c>
      <c r="EM272" s="117">
        <v>13.815636887775</v>
      </c>
      <c r="EN272" s="117">
        <v>0</v>
      </c>
      <c r="EO272" s="117">
        <v>66.102694</v>
      </c>
      <c r="EP272" s="117">
        <v>23.2345251003477</v>
      </c>
      <c r="EQ272" s="117">
        <v>244.91685598812299</v>
      </c>
      <c r="ER272" s="117">
        <v>250.8</v>
      </c>
      <c r="ES272" s="117">
        <v>55.176000000000002</v>
      </c>
      <c r="ET272" s="117">
        <v>5.78299656</v>
      </c>
      <c r="EU272" s="117">
        <v>60.958996560000003</v>
      </c>
      <c r="EV272" s="117">
        <v>6.5960400000000003</v>
      </c>
      <c r="EW272" s="117">
        <v>0.69133095239999998</v>
      </c>
      <c r="EX272" s="117">
        <v>7.2873709523999999</v>
      </c>
      <c r="EY272" s="117">
        <v>217</v>
      </c>
      <c r="EZ272" s="117">
        <v>22.743770000000001</v>
      </c>
      <c r="FA272" s="117">
        <v>239.74</v>
      </c>
      <c r="FB272" s="117">
        <v>0</v>
      </c>
      <c r="FC272" s="117">
        <v>0</v>
      </c>
      <c r="FD272" s="117">
        <v>0</v>
      </c>
      <c r="FE272" s="171">
        <v>137.01468750000001</v>
      </c>
      <c r="FF272" s="194">
        <f t="shared" si="88"/>
        <v>6550.4639311221472</v>
      </c>
      <c r="FG272" s="195">
        <f t="shared" si="90"/>
        <v>0</v>
      </c>
      <c r="FH272" s="196">
        <f t="shared" si="91"/>
        <v>729.94610691678599</v>
      </c>
      <c r="FI272" s="202">
        <f t="shared" si="92"/>
        <v>7860.5567173465761</v>
      </c>
      <c r="FJ272" s="203">
        <f t="shared" si="93"/>
        <v>0</v>
      </c>
      <c r="FK272" s="204">
        <f t="shared" si="94"/>
        <v>875.93532830014317</v>
      </c>
      <c r="FL272" s="214">
        <v>0.05</v>
      </c>
      <c r="FM272" s="211">
        <f t="shared" si="95"/>
        <v>393.0278358673288</v>
      </c>
      <c r="FN272" s="212">
        <f t="shared" si="96"/>
        <v>0</v>
      </c>
      <c r="FO272" s="213">
        <f t="shared" si="97"/>
        <v>43.796766415007163</v>
      </c>
      <c r="FP272" s="219">
        <f t="shared" si="98"/>
        <v>8253.5845532139047</v>
      </c>
      <c r="FQ272" s="220">
        <f t="shared" si="99"/>
        <v>0</v>
      </c>
      <c r="FR272" s="223">
        <f t="shared" si="100"/>
        <v>919.73209471515031</v>
      </c>
      <c r="FS272" s="228">
        <f t="shared" si="101"/>
        <v>4.0708175244672304</v>
      </c>
      <c r="FT272" s="229"/>
      <c r="FU272" s="244">
        <f t="shared" si="102"/>
        <v>3.548924489958265</v>
      </c>
      <c r="FV272" s="245">
        <f t="shared" si="103"/>
        <v>8253.5845532139047</v>
      </c>
      <c r="FW272" s="252">
        <v>3.0573000000000001</v>
      </c>
      <c r="FX272" s="257"/>
      <c r="FY272" s="261">
        <f t="shared" si="104"/>
        <v>1.3315073837919833</v>
      </c>
      <c r="FZ272" s="253"/>
      <c r="GA272" s="92"/>
      <c r="GB272" s="68" t="s">
        <v>1387</v>
      </c>
      <c r="GC272" s="85" t="s">
        <v>2362</v>
      </c>
      <c r="GD272" s="85" t="str">
        <f t="shared" si="105"/>
        <v>№2/336 від 20.02.2019</v>
      </c>
      <c r="GE272" s="85" t="s">
        <v>2626</v>
      </c>
      <c r="GF272" s="431">
        <v>2</v>
      </c>
      <c r="GG272" s="431">
        <v>2</v>
      </c>
    </row>
    <row r="273" spans="1:189" ht="15" hidden="1" customHeight="1" x14ac:dyDescent="0.25">
      <c r="A273" s="66" t="s">
        <v>348</v>
      </c>
      <c r="B273" s="155">
        <v>5</v>
      </c>
      <c r="C273" s="141">
        <f t="shared" si="89"/>
        <v>5961.3</v>
      </c>
      <c r="D273" s="168">
        <v>4483.3</v>
      </c>
      <c r="E273" s="168">
        <v>0</v>
      </c>
      <c r="F273" s="234"/>
      <c r="G273" s="235">
        <v>1478</v>
      </c>
      <c r="H273" s="162">
        <f t="shared" si="86"/>
        <v>7042.4221197550514</v>
      </c>
      <c r="I273" s="117">
        <v>787.48</v>
      </c>
      <c r="J273" s="117">
        <v>173.2456</v>
      </c>
      <c r="K273" s="117">
        <v>43.823346095193301</v>
      </c>
      <c r="L273" s="117">
        <v>447.97374760000002</v>
      </c>
      <c r="M273" s="117">
        <v>152.23890352619301</v>
      </c>
      <c r="N273" s="117">
        <v>1604.76159722139</v>
      </c>
      <c r="O273" s="117">
        <v>177.44</v>
      </c>
      <c r="P273" s="117">
        <v>39.036799999999999</v>
      </c>
      <c r="Q273" s="117">
        <v>6.1002283643700004</v>
      </c>
      <c r="R273" s="117">
        <v>100.94029279999999</v>
      </c>
      <c r="S273" s="117">
        <v>33.907850431237598</v>
      </c>
      <c r="T273" s="117">
        <v>357.42517159560799</v>
      </c>
      <c r="U273" s="117">
        <v>0</v>
      </c>
      <c r="V273" s="117">
        <v>0</v>
      </c>
      <c r="W273" s="117">
        <v>0</v>
      </c>
      <c r="X273" s="117">
        <v>0</v>
      </c>
      <c r="Y273" s="117">
        <v>0</v>
      </c>
      <c r="Z273" s="117">
        <v>653.09</v>
      </c>
      <c r="AA273" s="117">
        <v>0</v>
      </c>
      <c r="AB273" s="117">
        <v>0</v>
      </c>
      <c r="AC273" s="117">
        <v>0</v>
      </c>
      <c r="AD273" s="117">
        <v>0</v>
      </c>
      <c r="AE273" s="117">
        <v>0</v>
      </c>
      <c r="AF273" s="117">
        <v>0</v>
      </c>
      <c r="AG273" s="117">
        <v>48.3</v>
      </c>
      <c r="AH273" s="117">
        <v>10.625999999999999</v>
      </c>
      <c r="AI273" s="117">
        <v>1.6556065826999999</v>
      </c>
      <c r="AJ273" s="117">
        <v>27.476420999999998</v>
      </c>
      <c r="AK273" s="117">
        <v>9.2293618709427907</v>
      </c>
      <c r="AL273" s="117">
        <v>97.287389453642803</v>
      </c>
      <c r="AM273" s="117">
        <v>467.53</v>
      </c>
      <c r="AN273" s="117">
        <v>102.8566</v>
      </c>
      <c r="AO273" s="117">
        <v>86.677714751147306</v>
      </c>
      <c r="AP273" s="117">
        <v>265.96379109999998</v>
      </c>
      <c r="AQ273" s="117">
        <v>96.742575774258697</v>
      </c>
      <c r="AR273" s="117">
        <v>1019.77068162541</v>
      </c>
      <c r="AS273" s="117">
        <v>0</v>
      </c>
      <c r="AT273" s="117">
        <v>0</v>
      </c>
      <c r="AU273" s="117">
        <v>0</v>
      </c>
      <c r="AV273" s="117">
        <v>0</v>
      </c>
      <c r="AW273" s="117">
        <v>0</v>
      </c>
      <c r="AX273" s="117">
        <v>86.78</v>
      </c>
      <c r="AY273" s="117">
        <v>1515.01</v>
      </c>
      <c r="AZ273" s="117">
        <v>333.30220000000003</v>
      </c>
      <c r="BA273" s="117">
        <v>117.69723592686501</v>
      </c>
      <c r="BB273" s="117">
        <v>861.84373870000002</v>
      </c>
      <c r="BC273" s="117">
        <v>296.38729123264199</v>
      </c>
      <c r="BD273" s="117">
        <f t="shared" si="87"/>
        <v>3223.3072798590006</v>
      </c>
      <c r="BE273" s="117">
        <v>0</v>
      </c>
      <c r="BF273" s="117">
        <v>0</v>
      </c>
      <c r="BG273" s="117">
        <v>0</v>
      </c>
      <c r="BH273" s="117">
        <v>0</v>
      </c>
      <c r="BI273" s="117">
        <v>0</v>
      </c>
      <c r="BJ273" s="117">
        <v>0</v>
      </c>
      <c r="BK273" s="117">
        <v>0</v>
      </c>
      <c r="BL273" s="117">
        <v>335.83</v>
      </c>
      <c r="BM273" s="117">
        <v>73.882599999999996</v>
      </c>
      <c r="BN273" s="117">
        <v>9.4748725491666708</v>
      </c>
      <c r="BO273" s="117">
        <v>191.04361209999999</v>
      </c>
      <c r="BP273" s="117">
        <v>63.958319982079203</v>
      </c>
      <c r="BQ273" s="117">
        <v>674.18940463124602</v>
      </c>
      <c r="BR273" s="117">
        <v>1201.2257964285791</v>
      </c>
      <c r="BS273" s="117">
        <v>264.269675214286</v>
      </c>
      <c r="BT273" s="117">
        <v>1507.54021196485</v>
      </c>
      <c r="BU273" s="117">
        <v>899.19</v>
      </c>
      <c r="BV273" s="117">
        <v>683.34131881432199</v>
      </c>
      <c r="BW273" s="117">
        <v>477.46897752385303</v>
      </c>
      <c r="BX273" s="117">
        <v>5033.0359799458902</v>
      </c>
      <c r="BY273" s="117">
        <v>1002.40531772263</v>
      </c>
      <c r="BZ273" s="117">
        <v>78.88</v>
      </c>
      <c r="CA273" s="117">
        <v>17.3536</v>
      </c>
      <c r="CB273" s="117">
        <v>49.5966331825121</v>
      </c>
      <c r="CC273" s="117">
        <v>0</v>
      </c>
      <c r="CD273" s="117">
        <v>44.872465599999998</v>
      </c>
      <c r="CE273" s="117">
        <v>19.987549859395099</v>
      </c>
      <c r="CF273" s="117">
        <v>210.690248641907</v>
      </c>
      <c r="CG273" s="117">
        <v>97.12</v>
      </c>
      <c r="CH273" s="117">
        <v>21.366399999999999</v>
      </c>
      <c r="CI273" s="117">
        <v>136.20806018085</v>
      </c>
      <c r="CJ273" s="117">
        <v>0</v>
      </c>
      <c r="CK273" s="117">
        <v>55.248654399999999</v>
      </c>
      <c r="CL273" s="117">
        <v>32.485137839218901</v>
      </c>
      <c r="CM273" s="117">
        <v>342.42825242006899</v>
      </c>
      <c r="CN273" s="117">
        <v>76.84</v>
      </c>
      <c r="CO273" s="117">
        <v>16.904800000000002</v>
      </c>
      <c r="CP273" s="117">
        <v>42.270334053319999</v>
      </c>
      <c r="CQ273" s="117">
        <v>0</v>
      </c>
      <c r="CR273" s="117">
        <v>43.711970800000003</v>
      </c>
      <c r="CS273" s="117">
        <v>18.8371978596765</v>
      </c>
      <c r="CT273" s="117">
        <v>198.56430271299701</v>
      </c>
      <c r="CU273" s="117">
        <v>0</v>
      </c>
      <c r="CV273" s="117">
        <v>0</v>
      </c>
      <c r="CW273" s="117">
        <v>0</v>
      </c>
      <c r="CX273" s="117">
        <v>0</v>
      </c>
      <c r="CY273" s="117">
        <v>0</v>
      </c>
      <c r="CZ273" s="117">
        <v>0</v>
      </c>
      <c r="DA273" s="117">
        <v>0</v>
      </c>
      <c r="DB273" s="117">
        <v>30.29</v>
      </c>
      <c r="DC273" s="117">
        <v>6.6638000000000002</v>
      </c>
      <c r="DD273" s="117">
        <v>38.547123753975001</v>
      </c>
      <c r="DE273" s="117">
        <v>0</v>
      </c>
      <c r="DF273" s="117">
        <v>17.231072300000001</v>
      </c>
      <c r="DG273" s="117">
        <v>9.7192405064171208</v>
      </c>
      <c r="DH273" s="117">
        <v>102.451236560392</v>
      </c>
      <c r="DI273" s="117">
        <v>50.55</v>
      </c>
      <c r="DJ273" s="117">
        <v>11.121</v>
      </c>
      <c r="DK273" s="117">
        <v>43.777848993659397</v>
      </c>
      <c r="DL273" s="117">
        <v>0</v>
      </c>
      <c r="DM273" s="117">
        <v>28.7563785</v>
      </c>
      <c r="DN273" s="117">
        <v>14.066049893610399</v>
      </c>
      <c r="DO273" s="117">
        <v>148.27127738727</v>
      </c>
      <c r="DP273" s="117">
        <v>0</v>
      </c>
      <c r="DQ273" s="117">
        <v>0</v>
      </c>
      <c r="DR273" s="117">
        <v>0</v>
      </c>
      <c r="DS273" s="117">
        <v>0</v>
      </c>
      <c r="DT273" s="117">
        <v>0</v>
      </c>
      <c r="DU273" s="117">
        <v>0</v>
      </c>
      <c r="DV273" s="117">
        <v>0</v>
      </c>
      <c r="DW273" s="117">
        <v>1500.24</v>
      </c>
      <c r="DX273" s="117">
        <v>330.05279999999999</v>
      </c>
      <c r="DY273" s="117">
        <v>129.84675420175799</v>
      </c>
      <c r="DZ273" s="117">
        <v>0</v>
      </c>
      <c r="EA273" s="117">
        <v>853.44152880000001</v>
      </c>
      <c r="EB273" s="117">
        <v>294.89143330941403</v>
      </c>
      <c r="EC273" s="117">
        <v>3108.4725163111698</v>
      </c>
      <c r="ED273" s="117">
        <v>987.46</v>
      </c>
      <c r="EE273" s="117">
        <v>217.24119999999999</v>
      </c>
      <c r="EF273" s="117">
        <v>38.647934555091602</v>
      </c>
      <c r="EG273" s="117">
        <v>37.167499999999997</v>
      </c>
      <c r="EH273" s="117">
        <v>561.73637020000001</v>
      </c>
      <c r="EI273" s="117">
        <v>193.08653742838101</v>
      </c>
      <c r="EJ273" s="117">
        <v>2035.33954218347</v>
      </c>
      <c r="EK273" s="117">
        <v>550.75</v>
      </c>
      <c r="EL273" s="117">
        <v>121.16500000000001</v>
      </c>
      <c r="EM273" s="117">
        <v>77.419388906324997</v>
      </c>
      <c r="EN273" s="117">
        <v>0</v>
      </c>
      <c r="EO273" s="117">
        <v>313.30515250000002</v>
      </c>
      <c r="EP273" s="117">
        <v>111.37525033479599</v>
      </c>
      <c r="EQ273" s="117">
        <v>1174.01479174112</v>
      </c>
      <c r="ER273" s="117">
        <v>365</v>
      </c>
      <c r="ES273" s="117">
        <v>80.3</v>
      </c>
      <c r="ET273" s="117">
        <v>8.4162429999999997</v>
      </c>
      <c r="EU273" s="117">
        <v>88.716243000000006</v>
      </c>
      <c r="EV273" s="117">
        <v>9.5995000000000008</v>
      </c>
      <c r="EW273" s="117">
        <v>1.006123595</v>
      </c>
      <c r="EX273" s="117">
        <v>10.605623595000001</v>
      </c>
      <c r="EY273" s="117">
        <v>82.6</v>
      </c>
      <c r="EZ273" s="117">
        <v>8.6573060000000002</v>
      </c>
      <c r="FA273" s="117">
        <v>91.26</v>
      </c>
      <c r="FB273" s="117">
        <v>0</v>
      </c>
      <c r="FC273" s="117">
        <v>0</v>
      </c>
      <c r="FD273" s="117">
        <v>0</v>
      </c>
      <c r="FE273" s="171">
        <v>202.83905468750001</v>
      </c>
      <c r="FF273" s="194">
        <f t="shared" si="88"/>
        <v>20463.300593573076</v>
      </c>
      <c r="FG273" s="195">
        <f t="shared" si="90"/>
        <v>0</v>
      </c>
      <c r="FH273" s="196">
        <f t="shared" si="91"/>
        <v>2035.33954218347</v>
      </c>
      <c r="FI273" s="202">
        <f t="shared" si="92"/>
        <v>24555.960712287691</v>
      </c>
      <c r="FJ273" s="203">
        <f t="shared" si="93"/>
        <v>0</v>
      </c>
      <c r="FK273" s="204">
        <f t="shared" si="94"/>
        <v>2442.4074506201641</v>
      </c>
      <c r="FL273" s="214">
        <v>0.05</v>
      </c>
      <c r="FM273" s="211">
        <f t="shared" si="95"/>
        <v>1227.7980356143846</v>
      </c>
      <c r="FN273" s="212">
        <f t="shared" si="96"/>
        <v>0</v>
      </c>
      <c r="FO273" s="213">
        <f t="shared" si="97"/>
        <v>122.12037253100821</v>
      </c>
      <c r="FP273" s="219">
        <f t="shared" si="98"/>
        <v>25783.758747902077</v>
      </c>
      <c r="FQ273" s="220">
        <f t="shared" si="99"/>
        <v>0</v>
      </c>
      <c r="FR273" s="223">
        <f t="shared" si="100"/>
        <v>2564.5278231511725</v>
      </c>
      <c r="FS273" s="228">
        <f t="shared" si="101"/>
        <v>4.4670124293187952</v>
      </c>
      <c r="FT273" s="229"/>
      <c r="FU273" s="244">
        <f t="shared" si="102"/>
        <v>3.8949945355460893</v>
      </c>
      <c r="FV273" s="245">
        <f t="shared" si="103"/>
        <v>25783.758747902077</v>
      </c>
      <c r="FW273" s="252">
        <v>3.5659999999999998</v>
      </c>
      <c r="FX273" s="257"/>
      <c r="FY273" s="261">
        <f t="shared" si="104"/>
        <v>1.2526675348622534</v>
      </c>
      <c r="FZ273" s="253"/>
      <c r="GA273" s="92"/>
      <c r="GB273" s="68" t="s">
        <v>1388</v>
      </c>
      <c r="GC273" s="85" t="s">
        <v>2362</v>
      </c>
      <c r="GD273" s="85" t="str">
        <f t="shared" si="105"/>
        <v>№2/338 від 20.02.2019</v>
      </c>
      <c r="GE273" s="85" t="s">
        <v>2627</v>
      </c>
      <c r="GF273" s="431">
        <v>6</v>
      </c>
      <c r="GG273" s="431">
        <v>3</v>
      </c>
    </row>
    <row r="274" spans="1:189" ht="15" hidden="1" customHeight="1" x14ac:dyDescent="0.25">
      <c r="A274" s="66" t="s">
        <v>349</v>
      </c>
      <c r="B274" s="155">
        <v>5</v>
      </c>
      <c r="C274" s="141">
        <f t="shared" si="89"/>
        <v>4212.1099999999997</v>
      </c>
      <c r="D274" s="168">
        <v>3766.2</v>
      </c>
      <c r="E274" s="168">
        <v>0</v>
      </c>
      <c r="F274" s="234"/>
      <c r="G274" s="235">
        <v>445.91</v>
      </c>
      <c r="H274" s="162">
        <f t="shared" si="86"/>
        <v>5470.0380838515857</v>
      </c>
      <c r="I274" s="117">
        <v>701.1</v>
      </c>
      <c r="J274" s="117">
        <v>154.24199999999999</v>
      </c>
      <c r="K274" s="117">
        <v>38.371522260592499</v>
      </c>
      <c r="L274" s="117">
        <v>398.83475700000002</v>
      </c>
      <c r="M274" s="117">
        <v>135.47198514930199</v>
      </c>
      <c r="N274" s="117">
        <v>1428.0202644098899</v>
      </c>
      <c r="O274" s="117">
        <v>148.88</v>
      </c>
      <c r="P274" s="117">
        <v>32.753599999999999</v>
      </c>
      <c r="Q274" s="117">
        <v>5.1183392787975004</v>
      </c>
      <c r="R274" s="117">
        <v>84.693365600000007</v>
      </c>
      <c r="S274" s="117">
        <v>28.450182404346801</v>
      </c>
      <c r="T274" s="117">
        <v>299.89548728314401</v>
      </c>
      <c r="U274" s="117">
        <v>0</v>
      </c>
      <c r="V274" s="117">
        <v>0</v>
      </c>
      <c r="W274" s="117">
        <v>0</v>
      </c>
      <c r="X274" s="117">
        <v>0</v>
      </c>
      <c r="Y274" s="117">
        <v>0</v>
      </c>
      <c r="Z274" s="117">
        <v>515.04999999999995</v>
      </c>
      <c r="AA274" s="117">
        <v>0</v>
      </c>
      <c r="AB274" s="117">
        <v>0</v>
      </c>
      <c r="AC274" s="117">
        <v>0</v>
      </c>
      <c r="AD274" s="117">
        <v>0</v>
      </c>
      <c r="AE274" s="117">
        <v>0</v>
      </c>
      <c r="AF274" s="117">
        <v>0</v>
      </c>
      <c r="AG274" s="117">
        <v>0</v>
      </c>
      <c r="AH274" s="117">
        <v>0</v>
      </c>
      <c r="AI274" s="117">
        <v>0</v>
      </c>
      <c r="AJ274" s="117">
        <v>0</v>
      </c>
      <c r="AK274" s="117">
        <v>0</v>
      </c>
      <c r="AL274" s="117">
        <v>0</v>
      </c>
      <c r="AM274" s="117">
        <v>363.96</v>
      </c>
      <c r="AN274" s="117">
        <v>80.071200000000005</v>
      </c>
      <c r="AO274" s="117">
        <v>60.548931227125102</v>
      </c>
      <c r="AP274" s="117">
        <v>207.0459252</v>
      </c>
      <c r="AQ274" s="117">
        <v>74.585526974127006</v>
      </c>
      <c r="AR274" s="117">
        <v>786.21158340125203</v>
      </c>
      <c r="AS274" s="117">
        <v>0</v>
      </c>
      <c r="AT274" s="117">
        <v>0</v>
      </c>
      <c r="AU274" s="117">
        <v>0</v>
      </c>
      <c r="AV274" s="117">
        <v>0</v>
      </c>
      <c r="AW274" s="117">
        <v>0</v>
      </c>
      <c r="AX274" s="117">
        <v>163.35</v>
      </c>
      <c r="AY274" s="117">
        <v>1070.47</v>
      </c>
      <c r="AZ274" s="117">
        <v>235.5034</v>
      </c>
      <c r="BA274" s="117">
        <v>95.738005567626004</v>
      </c>
      <c r="BB274" s="117">
        <v>608.95826890000001</v>
      </c>
      <c r="BC274" s="117">
        <v>210.738288580952</v>
      </c>
      <c r="BD274" s="117">
        <f t="shared" si="87"/>
        <v>2277.5107487573</v>
      </c>
      <c r="BE274" s="117">
        <v>0</v>
      </c>
      <c r="BF274" s="117">
        <v>0</v>
      </c>
      <c r="BG274" s="117">
        <v>0</v>
      </c>
      <c r="BH274" s="117">
        <v>0</v>
      </c>
      <c r="BI274" s="117">
        <v>0</v>
      </c>
      <c r="BJ274" s="117">
        <v>0</v>
      </c>
      <c r="BK274" s="117">
        <v>0</v>
      </c>
      <c r="BL274" s="117">
        <v>331.75</v>
      </c>
      <c r="BM274" s="117">
        <v>72.984999999999999</v>
      </c>
      <c r="BN274" s="117">
        <v>9.78337066666667</v>
      </c>
      <c r="BO274" s="117">
        <v>188.7226225</v>
      </c>
      <c r="BP274" s="117">
        <v>63.225688493798401</v>
      </c>
      <c r="BQ274" s="117">
        <v>666.46668166046504</v>
      </c>
      <c r="BR274" s="117">
        <v>965.12089968254736</v>
      </c>
      <c r="BS274" s="117">
        <v>212.32659793015799</v>
      </c>
      <c r="BT274" s="117">
        <v>803.87052225606999</v>
      </c>
      <c r="BU274" s="117">
        <v>635.4</v>
      </c>
      <c r="BV274" s="117">
        <v>549.02832620240599</v>
      </c>
      <c r="BW274" s="117">
        <v>331.80187453171902</v>
      </c>
      <c r="BX274" s="117">
        <v>3497.5482206029001</v>
      </c>
      <c r="BY274" s="117">
        <v>804.31587388692299</v>
      </c>
      <c r="BZ274" s="117">
        <v>67.31</v>
      </c>
      <c r="CA274" s="117">
        <v>14.808199999999999</v>
      </c>
      <c r="CB274" s="117">
        <v>42.498658347016402</v>
      </c>
      <c r="CC274" s="117">
        <v>0</v>
      </c>
      <c r="CD274" s="117">
        <v>38.2906397</v>
      </c>
      <c r="CE274" s="117">
        <v>17.074334870307698</v>
      </c>
      <c r="CF274" s="117">
        <v>179.981832917324</v>
      </c>
      <c r="CG274" s="117">
        <v>81.489999999999995</v>
      </c>
      <c r="CH274" s="117">
        <v>17.927800000000001</v>
      </c>
      <c r="CI274" s="117">
        <v>114.284702252363</v>
      </c>
      <c r="CJ274" s="117">
        <v>0</v>
      </c>
      <c r="CK274" s="117">
        <v>46.357216299999997</v>
      </c>
      <c r="CL274" s="117">
        <v>27.2568591014732</v>
      </c>
      <c r="CM274" s="117">
        <v>287.31657765383602</v>
      </c>
      <c r="CN274" s="117">
        <v>93.03</v>
      </c>
      <c r="CO274" s="117">
        <v>20.4666</v>
      </c>
      <c r="CP274" s="117">
        <v>40.449788070281699</v>
      </c>
      <c r="CQ274" s="117">
        <v>0</v>
      </c>
      <c r="CR274" s="117">
        <v>52.921976100000002</v>
      </c>
      <c r="CS274" s="117">
        <v>21.6818732486873</v>
      </c>
      <c r="CT274" s="117">
        <v>228.550237418969</v>
      </c>
      <c r="CU274" s="117">
        <v>0</v>
      </c>
      <c r="CV274" s="117">
        <v>0</v>
      </c>
      <c r="CW274" s="117">
        <v>0</v>
      </c>
      <c r="CX274" s="117">
        <v>0</v>
      </c>
      <c r="CY274" s="117">
        <v>0</v>
      </c>
      <c r="CZ274" s="117">
        <v>0</v>
      </c>
      <c r="DA274" s="117">
        <v>0</v>
      </c>
      <c r="DB274" s="117">
        <v>0</v>
      </c>
      <c r="DC274" s="117">
        <v>0</v>
      </c>
      <c r="DD274" s="117">
        <v>0</v>
      </c>
      <c r="DE274" s="117">
        <v>0</v>
      </c>
      <c r="DF274" s="117">
        <v>0</v>
      </c>
      <c r="DG274" s="117">
        <v>0</v>
      </c>
      <c r="DH274" s="117">
        <v>0</v>
      </c>
      <c r="DI274" s="117">
        <v>36.97</v>
      </c>
      <c r="DJ274" s="117">
        <v>8.1334</v>
      </c>
      <c r="DK274" s="117">
        <v>32.042742685922903</v>
      </c>
      <c r="DL274" s="117">
        <v>0</v>
      </c>
      <c r="DM274" s="117">
        <v>21.031123900000001</v>
      </c>
      <c r="DN274" s="117">
        <v>10.2899593108706</v>
      </c>
      <c r="DO274" s="117">
        <v>108.46722589679401</v>
      </c>
      <c r="DP274" s="117">
        <v>0</v>
      </c>
      <c r="DQ274" s="117">
        <v>0</v>
      </c>
      <c r="DR274" s="117">
        <v>0</v>
      </c>
      <c r="DS274" s="117">
        <v>0</v>
      </c>
      <c r="DT274" s="117">
        <v>0</v>
      </c>
      <c r="DU274" s="117">
        <v>0</v>
      </c>
      <c r="DV274" s="117">
        <v>0</v>
      </c>
      <c r="DW274" s="117">
        <v>1144.8399999999999</v>
      </c>
      <c r="DX274" s="117">
        <v>251.8648</v>
      </c>
      <c r="DY274" s="117">
        <v>91.579941536350006</v>
      </c>
      <c r="DZ274" s="117">
        <v>0</v>
      </c>
      <c r="EA274" s="117">
        <v>651.26513079999995</v>
      </c>
      <c r="EB274" s="117">
        <v>224.24622211957299</v>
      </c>
      <c r="EC274" s="117">
        <v>2363.79609445592</v>
      </c>
      <c r="ED274" s="117">
        <v>747.34</v>
      </c>
      <c r="EE274" s="117">
        <v>164.41480000000001</v>
      </c>
      <c r="EF274" s="117">
        <v>29.7671220028333</v>
      </c>
      <c r="EG274" s="117">
        <v>0</v>
      </c>
      <c r="EH274" s="117">
        <v>425.13930579999999</v>
      </c>
      <c r="EI274" s="117">
        <v>143.23976328601501</v>
      </c>
      <c r="EJ274" s="117">
        <v>1509.9009910888401</v>
      </c>
      <c r="EK274" s="117">
        <v>533.29</v>
      </c>
      <c r="EL274" s="117">
        <v>117.32380000000001</v>
      </c>
      <c r="EM274" s="117">
        <v>73.896667508125006</v>
      </c>
      <c r="EN274" s="117">
        <v>0</v>
      </c>
      <c r="EO274" s="117">
        <v>303.37268230000001</v>
      </c>
      <c r="EP274" s="117">
        <v>107.732432931389</v>
      </c>
      <c r="EQ274" s="117">
        <v>1135.61558273951</v>
      </c>
      <c r="ER274" s="117">
        <v>262.7</v>
      </c>
      <c r="ES274" s="117">
        <v>57.793999999999997</v>
      </c>
      <c r="ET274" s="117">
        <v>6.0573891399999997</v>
      </c>
      <c r="EU274" s="117">
        <v>63.851389140000002</v>
      </c>
      <c r="EV274" s="117">
        <v>6.9090100000000003</v>
      </c>
      <c r="EW274" s="117">
        <v>0.72413333810000002</v>
      </c>
      <c r="EX274" s="117">
        <v>7.6331433381</v>
      </c>
      <c r="EY274" s="117">
        <v>310.8</v>
      </c>
      <c r="EZ274" s="117">
        <v>32.574947999999999</v>
      </c>
      <c r="FA274" s="117">
        <v>343.37</v>
      </c>
      <c r="FB274" s="117">
        <v>0</v>
      </c>
      <c r="FC274" s="117">
        <v>0</v>
      </c>
      <c r="FD274" s="117">
        <v>0</v>
      </c>
      <c r="FE274" s="171">
        <v>632.77884531250004</v>
      </c>
      <c r="FF274" s="194">
        <f t="shared" si="88"/>
        <v>16495.314906076746</v>
      </c>
      <c r="FG274" s="195">
        <f t="shared" si="90"/>
        <v>0</v>
      </c>
      <c r="FH274" s="196">
        <f t="shared" si="91"/>
        <v>1509.9009910888401</v>
      </c>
      <c r="FI274" s="202">
        <f t="shared" si="92"/>
        <v>19794.377887292096</v>
      </c>
      <c r="FJ274" s="203">
        <f t="shared" si="93"/>
        <v>0</v>
      </c>
      <c r="FK274" s="204">
        <f t="shared" si="94"/>
        <v>1811.8811893066081</v>
      </c>
      <c r="FL274" s="214">
        <v>0.05</v>
      </c>
      <c r="FM274" s="211">
        <f t="shared" si="95"/>
        <v>989.71889436460481</v>
      </c>
      <c r="FN274" s="212">
        <f t="shared" si="96"/>
        <v>0</v>
      </c>
      <c r="FO274" s="213">
        <f t="shared" si="97"/>
        <v>90.594059465330417</v>
      </c>
      <c r="FP274" s="219">
        <f t="shared" si="98"/>
        <v>20784.096781656699</v>
      </c>
      <c r="FQ274" s="220">
        <f t="shared" si="99"/>
        <v>0</v>
      </c>
      <c r="FR274" s="223">
        <f t="shared" si="100"/>
        <v>1902.4752487719386</v>
      </c>
      <c r="FS274" s="228">
        <f t="shared" si="101"/>
        <v>4.9878435676047559</v>
      </c>
      <c r="FT274" s="229"/>
      <c r="FU274" s="244">
        <f t="shared" si="102"/>
        <v>4.4826990588766114</v>
      </c>
      <c r="FV274" s="245">
        <f t="shared" si="103"/>
        <v>20784.096781656703</v>
      </c>
      <c r="FW274" s="252">
        <v>3.8424999999999998</v>
      </c>
      <c r="FX274" s="257"/>
      <c r="FY274" s="261">
        <f t="shared" si="104"/>
        <v>1.298072496448863</v>
      </c>
      <c r="FZ274" s="253"/>
      <c r="GA274" s="92"/>
      <c r="GB274" s="68" t="s">
        <v>1390</v>
      </c>
      <c r="GC274" s="85" t="s">
        <v>2362</v>
      </c>
      <c r="GD274" s="85" t="str">
        <f t="shared" si="105"/>
        <v>№2/340 від 20.02.2019</v>
      </c>
      <c r="GE274" s="85" t="s">
        <v>2628</v>
      </c>
      <c r="GF274" s="431">
        <v>5</v>
      </c>
      <c r="GG274" s="431">
        <v>2</v>
      </c>
    </row>
    <row r="275" spans="1:189" ht="15" hidden="1" customHeight="1" x14ac:dyDescent="0.25">
      <c r="A275" s="66" t="s">
        <v>350</v>
      </c>
      <c r="B275" s="155">
        <v>5</v>
      </c>
      <c r="C275" s="141">
        <f t="shared" si="89"/>
        <v>3203.6</v>
      </c>
      <c r="D275" s="168">
        <v>3203.6</v>
      </c>
      <c r="E275" s="168">
        <v>0</v>
      </c>
      <c r="F275" s="234"/>
      <c r="G275" s="235">
        <v>0</v>
      </c>
      <c r="H275" s="162">
        <f t="shared" si="86"/>
        <v>4178.7614571913064</v>
      </c>
      <c r="I275" s="117">
        <v>581.38</v>
      </c>
      <c r="J275" s="117">
        <v>127.9036</v>
      </c>
      <c r="K275" s="117">
        <v>31.6743876492575</v>
      </c>
      <c r="L275" s="117">
        <v>330.72964059999998</v>
      </c>
      <c r="M275" s="117">
        <v>112.32358031680501</v>
      </c>
      <c r="N275" s="117">
        <v>1184.0112085660601</v>
      </c>
      <c r="O275" s="117">
        <v>119.23</v>
      </c>
      <c r="P275" s="117">
        <v>26.230599999999999</v>
      </c>
      <c r="Q275" s="117">
        <v>4.0989094239449999</v>
      </c>
      <c r="R275" s="117">
        <v>67.826370100000005</v>
      </c>
      <c r="S275" s="117">
        <v>22.7842140329047</v>
      </c>
      <c r="T275" s="117">
        <v>240.17009355684999</v>
      </c>
      <c r="U275" s="117">
        <v>0</v>
      </c>
      <c r="V275" s="117">
        <v>0</v>
      </c>
      <c r="W275" s="117">
        <v>0</v>
      </c>
      <c r="X275" s="117">
        <v>0</v>
      </c>
      <c r="Y275" s="117">
        <v>0</v>
      </c>
      <c r="Z275" s="117">
        <v>387.32</v>
      </c>
      <c r="AA275" s="117">
        <v>0</v>
      </c>
      <c r="AB275" s="117">
        <v>0</v>
      </c>
      <c r="AC275" s="117">
        <v>0</v>
      </c>
      <c r="AD275" s="117">
        <v>0</v>
      </c>
      <c r="AE275" s="117">
        <v>0</v>
      </c>
      <c r="AF275" s="117">
        <v>0</v>
      </c>
      <c r="AG275" s="117">
        <v>0</v>
      </c>
      <c r="AH275" s="117">
        <v>0</v>
      </c>
      <c r="AI275" s="117">
        <v>0</v>
      </c>
      <c r="AJ275" s="117">
        <v>0</v>
      </c>
      <c r="AK275" s="117">
        <v>0</v>
      </c>
      <c r="AL275" s="117">
        <v>0</v>
      </c>
      <c r="AM275" s="117">
        <v>256.97000000000003</v>
      </c>
      <c r="AN275" s="117">
        <v>56.5334</v>
      </c>
      <c r="AO275" s="117">
        <v>51.022921530794399</v>
      </c>
      <c r="AP275" s="117">
        <v>146.18252390000001</v>
      </c>
      <c r="AQ275" s="117">
        <v>53.527394089601501</v>
      </c>
      <c r="AR275" s="117">
        <v>564.236239520396</v>
      </c>
      <c r="AS275" s="117">
        <v>0</v>
      </c>
      <c r="AT275" s="117">
        <v>0</v>
      </c>
      <c r="AU275" s="117">
        <v>0</v>
      </c>
      <c r="AV275" s="117">
        <v>0</v>
      </c>
      <c r="AW275" s="117">
        <v>0</v>
      </c>
      <c r="AX275" s="117">
        <v>70.819999999999993</v>
      </c>
      <c r="AY275" s="117">
        <v>814.17</v>
      </c>
      <c r="AZ275" s="117">
        <v>179.1174</v>
      </c>
      <c r="BA275" s="117">
        <v>79.942734007336696</v>
      </c>
      <c r="BB275" s="117">
        <v>463.15688790000002</v>
      </c>
      <c r="BC275" s="117">
        <v>161.02872376610799</v>
      </c>
      <c r="BD275" s="117">
        <f t="shared" si="87"/>
        <v>1732.2039155480002</v>
      </c>
      <c r="BE275" s="117">
        <v>0</v>
      </c>
      <c r="BF275" s="117">
        <v>0</v>
      </c>
      <c r="BG275" s="117">
        <v>0</v>
      </c>
      <c r="BH275" s="117">
        <v>0</v>
      </c>
      <c r="BI275" s="117">
        <v>0</v>
      </c>
      <c r="BJ275" s="117">
        <v>0</v>
      </c>
      <c r="BK275" s="117">
        <v>0</v>
      </c>
      <c r="BL275" s="117">
        <v>287.8</v>
      </c>
      <c r="BM275" s="117">
        <v>63.316000000000003</v>
      </c>
      <c r="BN275" s="117">
        <v>8.2892561091666597</v>
      </c>
      <c r="BO275" s="117">
        <v>163.720786</v>
      </c>
      <c r="BP275" s="117">
        <v>54.828840473461803</v>
      </c>
      <c r="BQ275" s="117">
        <v>577.95488258262901</v>
      </c>
      <c r="BR275" s="117">
        <v>763.07286984127404</v>
      </c>
      <c r="BS275" s="117">
        <v>167.876031365079</v>
      </c>
      <c r="BT275" s="117">
        <v>605.24908842095203</v>
      </c>
      <c r="BU275" s="117">
        <v>483.22</v>
      </c>
      <c r="BV275" s="117">
        <v>434.08926346660297</v>
      </c>
      <c r="BW275" s="117">
        <v>257.152095196772</v>
      </c>
      <c r="BX275" s="117">
        <v>2710.6593482906801</v>
      </c>
      <c r="BY275" s="117">
        <v>654.030398643328</v>
      </c>
      <c r="BZ275" s="117">
        <v>54.74</v>
      </c>
      <c r="CA275" s="117">
        <v>12.0428</v>
      </c>
      <c r="CB275" s="117">
        <v>34.797247791615803</v>
      </c>
      <c r="CC275" s="117">
        <v>0</v>
      </c>
      <c r="CD275" s="117">
        <v>31.139943800000001</v>
      </c>
      <c r="CE275" s="117">
        <v>13.9103823187173</v>
      </c>
      <c r="CF275" s="117">
        <v>146.63037391033299</v>
      </c>
      <c r="CG275" s="117">
        <v>65.260000000000005</v>
      </c>
      <c r="CH275" s="117">
        <v>14.357200000000001</v>
      </c>
      <c r="CI275" s="117">
        <v>91.522163256330003</v>
      </c>
      <c r="CJ275" s="117">
        <v>0</v>
      </c>
      <c r="CK275" s="117">
        <v>37.124456199999997</v>
      </c>
      <c r="CL275" s="117">
        <v>21.828130917217901</v>
      </c>
      <c r="CM275" s="117">
        <v>230.091950373548</v>
      </c>
      <c r="CN275" s="117">
        <v>81.27</v>
      </c>
      <c r="CO275" s="117">
        <v>17.8794</v>
      </c>
      <c r="CP275" s="117">
        <v>35.253975267160797</v>
      </c>
      <c r="CQ275" s="117">
        <v>0</v>
      </c>
      <c r="CR275" s="117">
        <v>46.232064899999997</v>
      </c>
      <c r="CS275" s="117">
        <v>18.932400483920102</v>
      </c>
      <c r="CT275" s="117">
        <v>199.56784065108101</v>
      </c>
      <c r="CU275" s="117">
        <v>0</v>
      </c>
      <c r="CV275" s="117">
        <v>0</v>
      </c>
      <c r="CW275" s="117">
        <v>0</v>
      </c>
      <c r="CX275" s="117">
        <v>0</v>
      </c>
      <c r="CY275" s="117">
        <v>0</v>
      </c>
      <c r="CZ275" s="117">
        <v>0</v>
      </c>
      <c r="DA275" s="117">
        <v>0</v>
      </c>
      <c r="DB275" s="117">
        <v>0</v>
      </c>
      <c r="DC275" s="117">
        <v>0</v>
      </c>
      <c r="DD275" s="117">
        <v>0</v>
      </c>
      <c r="DE275" s="117">
        <v>0</v>
      </c>
      <c r="DF275" s="117">
        <v>0</v>
      </c>
      <c r="DG275" s="117">
        <v>0</v>
      </c>
      <c r="DH275" s="117">
        <v>0</v>
      </c>
      <c r="DI275" s="117">
        <v>26.53</v>
      </c>
      <c r="DJ275" s="117">
        <v>5.8365999999999998</v>
      </c>
      <c r="DK275" s="117">
        <v>22.906530579805601</v>
      </c>
      <c r="DL275" s="117">
        <v>0</v>
      </c>
      <c r="DM275" s="117">
        <v>15.0921211</v>
      </c>
      <c r="DN275" s="117">
        <v>7.37498202856042</v>
      </c>
      <c r="DO275" s="117">
        <v>77.740233708366006</v>
      </c>
      <c r="DP275" s="117">
        <v>0</v>
      </c>
      <c r="DQ275" s="117">
        <v>0</v>
      </c>
      <c r="DR275" s="117">
        <v>0</v>
      </c>
      <c r="DS275" s="117">
        <v>0</v>
      </c>
      <c r="DT275" s="117">
        <v>0</v>
      </c>
      <c r="DU275" s="117">
        <v>0</v>
      </c>
      <c r="DV275" s="117">
        <v>0</v>
      </c>
      <c r="DW275" s="117">
        <v>1154.8499999999999</v>
      </c>
      <c r="DX275" s="117">
        <v>254.06700000000001</v>
      </c>
      <c r="DY275" s="117">
        <v>94.680774966391695</v>
      </c>
      <c r="DZ275" s="117">
        <v>0</v>
      </c>
      <c r="EA275" s="117">
        <v>656.95951950000006</v>
      </c>
      <c r="EB275" s="117">
        <v>226.448010033022</v>
      </c>
      <c r="EC275" s="117">
        <v>2387.0053044994102</v>
      </c>
      <c r="ED275" s="117">
        <v>616.44000000000005</v>
      </c>
      <c r="EE275" s="117">
        <v>135.61680000000001</v>
      </c>
      <c r="EF275" s="117">
        <v>24.990499832133299</v>
      </c>
      <c r="EG275" s="117">
        <v>0</v>
      </c>
      <c r="EH275" s="117">
        <v>350.6742228</v>
      </c>
      <c r="EI275" s="117">
        <v>118.19649278707401</v>
      </c>
      <c r="EJ275" s="117">
        <v>1245.9180154191999</v>
      </c>
      <c r="EK275" s="117">
        <v>432</v>
      </c>
      <c r="EL275" s="117">
        <v>95.04</v>
      </c>
      <c r="EM275" s="117">
        <v>59.371956626874997</v>
      </c>
      <c r="EN275" s="117">
        <v>0</v>
      </c>
      <c r="EO275" s="117">
        <v>245.75183999999999</v>
      </c>
      <c r="EP275" s="117">
        <v>87.219087524462793</v>
      </c>
      <c r="EQ275" s="117">
        <v>919.38288415133798</v>
      </c>
      <c r="ER275" s="117">
        <v>707</v>
      </c>
      <c r="ES275" s="117">
        <v>155.54</v>
      </c>
      <c r="ET275" s="117">
        <v>16.302147399999999</v>
      </c>
      <c r="EU275" s="117">
        <v>171.84214739999999</v>
      </c>
      <c r="EV275" s="117">
        <v>18.594100000000001</v>
      </c>
      <c r="EW275" s="117">
        <v>1.9488476210000001</v>
      </c>
      <c r="EX275" s="117">
        <v>20.542947621</v>
      </c>
      <c r="EY275" s="117">
        <v>210</v>
      </c>
      <c r="EZ275" s="117">
        <v>22.010100000000001</v>
      </c>
      <c r="FA275" s="117">
        <v>232.01</v>
      </c>
      <c r="FB275" s="117">
        <v>0</v>
      </c>
      <c r="FC275" s="117">
        <v>0</v>
      </c>
      <c r="FD275" s="117">
        <v>0</v>
      </c>
      <c r="FE275" s="171">
        <v>689.23674427083336</v>
      </c>
      <c r="FF275" s="194">
        <f t="shared" si="88"/>
        <v>13787.344130069725</v>
      </c>
      <c r="FG275" s="195">
        <f t="shared" si="90"/>
        <v>0</v>
      </c>
      <c r="FH275" s="196">
        <f t="shared" si="91"/>
        <v>1245.9180154191999</v>
      </c>
      <c r="FI275" s="202">
        <f t="shared" si="92"/>
        <v>16544.812956083668</v>
      </c>
      <c r="FJ275" s="203">
        <f t="shared" si="93"/>
        <v>0</v>
      </c>
      <c r="FK275" s="204">
        <f t="shared" si="94"/>
        <v>1495.1016185030398</v>
      </c>
      <c r="FL275" s="214">
        <v>0.05</v>
      </c>
      <c r="FM275" s="211">
        <f t="shared" si="95"/>
        <v>827.24064780418348</v>
      </c>
      <c r="FN275" s="212">
        <f t="shared" si="96"/>
        <v>0</v>
      </c>
      <c r="FO275" s="213">
        <f t="shared" si="97"/>
        <v>74.755080925152001</v>
      </c>
      <c r="FP275" s="219">
        <f t="shared" si="98"/>
        <v>17372.053603887853</v>
      </c>
      <c r="FQ275" s="220">
        <f t="shared" si="99"/>
        <v>0</v>
      </c>
      <c r="FR275" s="223">
        <f t="shared" si="100"/>
        <v>1569.8566994281919</v>
      </c>
      <c r="FS275" s="228">
        <f t="shared" si="101"/>
        <v>5.4226662516818118</v>
      </c>
      <c r="FT275" s="229"/>
      <c r="FU275" s="244">
        <f t="shared" si="102"/>
        <v>4.9326373156635226</v>
      </c>
      <c r="FV275" s="245">
        <f t="shared" si="103"/>
        <v>17372.053603887853</v>
      </c>
      <c r="FW275" s="252">
        <v>4.1138000000000003</v>
      </c>
      <c r="FX275" s="257"/>
      <c r="FY275" s="261">
        <f t="shared" si="104"/>
        <v>1.3181647750697194</v>
      </c>
      <c r="FZ275" s="253"/>
      <c r="GA275" s="92"/>
      <c r="GB275" s="68" t="s">
        <v>1391</v>
      </c>
      <c r="GC275" s="85" t="s">
        <v>2362</v>
      </c>
      <c r="GD275" s="85" t="str">
        <f t="shared" si="105"/>
        <v>№2/341 від 20.02.2019</v>
      </c>
      <c r="GE275" s="85" t="s">
        <v>2629</v>
      </c>
      <c r="GF275" s="431">
        <v>4</v>
      </c>
      <c r="GG275" s="431">
        <v>2</v>
      </c>
    </row>
    <row r="276" spans="1:189" ht="15" hidden="1" customHeight="1" x14ac:dyDescent="0.25">
      <c r="A276" s="66" t="s">
        <v>351</v>
      </c>
      <c r="B276" s="155">
        <v>5</v>
      </c>
      <c r="C276" s="141">
        <f t="shared" si="89"/>
        <v>3709.9399999999996</v>
      </c>
      <c r="D276" s="168">
        <v>2920.74</v>
      </c>
      <c r="E276" s="168">
        <v>0</v>
      </c>
      <c r="F276" s="234"/>
      <c r="G276" s="235">
        <v>789.2</v>
      </c>
      <c r="H276" s="162">
        <f t="shared" si="86"/>
        <v>4567.9595900556469</v>
      </c>
      <c r="I276" s="117">
        <v>551.36</v>
      </c>
      <c r="J276" s="117">
        <v>121.2992</v>
      </c>
      <c r="K276" s="117">
        <v>30.657756406594999</v>
      </c>
      <c r="L276" s="117">
        <v>313.65216320000002</v>
      </c>
      <c r="M276" s="117">
        <v>106.588533425968</v>
      </c>
      <c r="N276" s="117">
        <v>1123.55765303256</v>
      </c>
      <c r="O276" s="117">
        <v>119.98</v>
      </c>
      <c r="P276" s="117">
        <v>26.395600000000002</v>
      </c>
      <c r="Q276" s="117">
        <v>4.1247553637324996</v>
      </c>
      <c r="R276" s="117">
        <v>68.253022599999994</v>
      </c>
      <c r="S276" s="117">
        <v>22.927541544378901</v>
      </c>
      <c r="T276" s="117">
        <v>241.680919508111</v>
      </c>
      <c r="U276" s="117">
        <v>0</v>
      </c>
      <c r="V276" s="117">
        <v>0</v>
      </c>
      <c r="W276" s="117">
        <v>0</v>
      </c>
      <c r="X276" s="117">
        <v>0</v>
      </c>
      <c r="Y276" s="117">
        <v>0</v>
      </c>
      <c r="Z276" s="117">
        <v>482.75</v>
      </c>
      <c r="AA276" s="117">
        <v>0</v>
      </c>
      <c r="AB276" s="117">
        <v>0</v>
      </c>
      <c r="AC276" s="117">
        <v>0</v>
      </c>
      <c r="AD276" s="117">
        <v>0</v>
      </c>
      <c r="AE276" s="117">
        <v>0</v>
      </c>
      <c r="AF276" s="117">
        <v>0</v>
      </c>
      <c r="AG276" s="117">
        <v>0</v>
      </c>
      <c r="AH276" s="117">
        <v>0</v>
      </c>
      <c r="AI276" s="117">
        <v>0</v>
      </c>
      <c r="AJ276" s="117">
        <v>0</v>
      </c>
      <c r="AK276" s="117">
        <v>0</v>
      </c>
      <c r="AL276" s="117">
        <v>0</v>
      </c>
      <c r="AM276" s="117">
        <v>265.99</v>
      </c>
      <c r="AN276" s="117">
        <v>58.517800000000001</v>
      </c>
      <c r="AO276" s="117">
        <v>73.201662317704205</v>
      </c>
      <c r="AP276" s="117">
        <v>151.3137313</v>
      </c>
      <c r="AQ276" s="117">
        <v>57.543120923071598</v>
      </c>
      <c r="AR276" s="117">
        <v>606.56631454077603</v>
      </c>
      <c r="AS276" s="117">
        <v>0</v>
      </c>
      <c r="AT276" s="117">
        <v>0</v>
      </c>
      <c r="AU276" s="117">
        <v>0</v>
      </c>
      <c r="AV276" s="117">
        <v>0</v>
      </c>
      <c r="AW276" s="117">
        <v>0</v>
      </c>
      <c r="AX276" s="117">
        <v>107.42</v>
      </c>
      <c r="AY276" s="117">
        <v>942.85</v>
      </c>
      <c r="AZ276" s="117">
        <v>207.42699999999999</v>
      </c>
      <c r="BA276" s="117">
        <v>75.992354308819202</v>
      </c>
      <c r="BB276" s="117">
        <v>536.35907950000001</v>
      </c>
      <c r="BC276" s="117">
        <v>184.74108614750199</v>
      </c>
      <c r="BD276" s="117">
        <f t="shared" si="87"/>
        <v>2005.9847029742</v>
      </c>
      <c r="BE276" s="117">
        <v>0</v>
      </c>
      <c r="BF276" s="117">
        <v>0</v>
      </c>
      <c r="BG276" s="117">
        <v>0</v>
      </c>
      <c r="BH276" s="117">
        <v>0</v>
      </c>
      <c r="BI276" s="117">
        <v>0</v>
      </c>
      <c r="BJ276" s="117">
        <v>0</v>
      </c>
      <c r="BK276" s="117">
        <v>0</v>
      </c>
      <c r="BL276" s="117">
        <v>245</v>
      </c>
      <c r="BM276" s="117">
        <v>53.9</v>
      </c>
      <c r="BN276" s="117">
        <v>6.8789075133333304</v>
      </c>
      <c r="BO276" s="117">
        <v>139.37315000000001</v>
      </c>
      <c r="BP276" s="117">
        <v>46.656387147972403</v>
      </c>
      <c r="BQ276" s="117">
        <v>491.80844466130497</v>
      </c>
      <c r="BR276" s="117">
        <v>760.54181936508542</v>
      </c>
      <c r="BS276" s="117">
        <v>167.31920026031699</v>
      </c>
      <c r="BT276" s="117">
        <v>633.76403302339202</v>
      </c>
      <c r="BU276" s="117">
        <v>559.6</v>
      </c>
      <c r="BV276" s="117">
        <v>432.64942478221298</v>
      </c>
      <c r="BW276" s="117">
        <v>267.67158397954302</v>
      </c>
      <c r="BX276" s="117">
        <v>2821.54606141055</v>
      </c>
      <c r="BY276" s="117">
        <v>630.70696232771502</v>
      </c>
      <c r="BZ276" s="117">
        <v>54.35</v>
      </c>
      <c r="CA276" s="117">
        <v>11.957000000000001</v>
      </c>
      <c r="CB276" s="117">
        <v>34.551919227453297</v>
      </c>
      <c r="CC276" s="117">
        <v>0</v>
      </c>
      <c r="CD276" s="117">
        <v>30.918084499999999</v>
      </c>
      <c r="CE276" s="117">
        <v>13.811547760674401</v>
      </c>
      <c r="CF276" s="117">
        <v>145.58855148812799</v>
      </c>
      <c r="CG276" s="117">
        <v>65.67</v>
      </c>
      <c r="CH276" s="117">
        <v>14.4474</v>
      </c>
      <c r="CI276" s="117">
        <v>92.099077327200007</v>
      </c>
      <c r="CJ276" s="117">
        <v>0</v>
      </c>
      <c r="CK276" s="117">
        <v>37.357692900000004</v>
      </c>
      <c r="CL276" s="117">
        <v>21.965468781512801</v>
      </c>
      <c r="CM276" s="117">
        <v>231.53963900871301</v>
      </c>
      <c r="CN276" s="117">
        <v>57</v>
      </c>
      <c r="CO276" s="117">
        <v>12.54</v>
      </c>
      <c r="CP276" s="117">
        <v>35.125053799601702</v>
      </c>
      <c r="CQ276" s="117">
        <v>0</v>
      </c>
      <c r="CR276" s="117">
        <v>32.42559</v>
      </c>
      <c r="CS276" s="117">
        <v>14.368470376636299</v>
      </c>
      <c r="CT276" s="117">
        <v>151.45911417623799</v>
      </c>
      <c r="CU276" s="117">
        <v>0</v>
      </c>
      <c r="CV276" s="117">
        <v>0</v>
      </c>
      <c r="CW276" s="117">
        <v>0</v>
      </c>
      <c r="CX276" s="117">
        <v>0</v>
      </c>
      <c r="CY276" s="117">
        <v>0</v>
      </c>
      <c r="CZ276" s="117">
        <v>0</v>
      </c>
      <c r="DA276" s="117">
        <v>0</v>
      </c>
      <c r="DB276" s="117">
        <v>0</v>
      </c>
      <c r="DC276" s="117">
        <v>0</v>
      </c>
      <c r="DD276" s="117">
        <v>0</v>
      </c>
      <c r="DE276" s="117">
        <v>0</v>
      </c>
      <c r="DF276" s="117">
        <v>0</v>
      </c>
      <c r="DG276" s="117">
        <v>0</v>
      </c>
      <c r="DH276" s="117">
        <v>0</v>
      </c>
      <c r="DI276" s="117">
        <v>34.96</v>
      </c>
      <c r="DJ276" s="117">
        <v>7.6912000000000003</v>
      </c>
      <c r="DK276" s="117">
        <v>29.892977841189101</v>
      </c>
      <c r="DL276" s="117">
        <v>0</v>
      </c>
      <c r="DM276" s="117">
        <v>19.8876952</v>
      </c>
      <c r="DN276" s="117">
        <v>9.6877846134470307</v>
      </c>
      <c r="DO276" s="117">
        <v>102.119657654636</v>
      </c>
      <c r="DP276" s="117">
        <v>0</v>
      </c>
      <c r="DQ276" s="117">
        <v>0</v>
      </c>
      <c r="DR276" s="117">
        <v>0</v>
      </c>
      <c r="DS276" s="117">
        <v>0</v>
      </c>
      <c r="DT276" s="117">
        <v>0</v>
      </c>
      <c r="DU276" s="117">
        <v>0</v>
      </c>
      <c r="DV276" s="117">
        <v>0</v>
      </c>
      <c r="DW276" s="117">
        <v>907.59</v>
      </c>
      <c r="DX276" s="117">
        <v>199.66980000000001</v>
      </c>
      <c r="DY276" s="117">
        <v>75.209063521183296</v>
      </c>
      <c r="DZ276" s="117">
        <v>0</v>
      </c>
      <c r="EA276" s="117">
        <v>516.30072329999996</v>
      </c>
      <c r="EB276" s="117">
        <v>178.04804039472799</v>
      </c>
      <c r="EC276" s="117">
        <v>1876.8176272159101</v>
      </c>
      <c r="ED276" s="117">
        <v>602.51</v>
      </c>
      <c r="EE276" s="117">
        <v>132.5522</v>
      </c>
      <c r="EF276" s="117">
        <v>23.480698869125</v>
      </c>
      <c r="EG276" s="117">
        <v>0</v>
      </c>
      <c r="EH276" s="117">
        <v>342.74986369999999</v>
      </c>
      <c r="EI276" s="117">
        <v>115.42649444486899</v>
      </c>
      <c r="EJ276" s="117">
        <v>1216.71925701399</v>
      </c>
      <c r="EK276" s="117">
        <v>392.8</v>
      </c>
      <c r="EL276" s="117">
        <v>86.415999999999997</v>
      </c>
      <c r="EM276" s="117">
        <v>55.313731459499998</v>
      </c>
      <c r="EN276" s="117">
        <v>0</v>
      </c>
      <c r="EO276" s="117">
        <v>223.452136</v>
      </c>
      <c r="EP276" s="117">
        <v>79.444079528430194</v>
      </c>
      <c r="EQ276" s="117">
        <v>837.42594698793005</v>
      </c>
      <c r="ER276" s="117">
        <v>424.35</v>
      </c>
      <c r="ES276" s="117">
        <v>93.356999999999999</v>
      </c>
      <c r="ET276" s="117">
        <v>9.7847471699999993</v>
      </c>
      <c r="EU276" s="117">
        <v>103.14174717</v>
      </c>
      <c r="EV276" s="117">
        <v>11.160405000000001</v>
      </c>
      <c r="EW276" s="117">
        <v>1.1697220480499999</v>
      </c>
      <c r="EX276" s="117">
        <v>12.33012704805</v>
      </c>
      <c r="EY276" s="117">
        <v>235.2</v>
      </c>
      <c r="EZ276" s="117">
        <v>24.651312000000001</v>
      </c>
      <c r="FA276" s="117">
        <v>259.85000000000002</v>
      </c>
      <c r="FB276" s="117">
        <v>0</v>
      </c>
      <c r="FC276" s="117">
        <v>0</v>
      </c>
      <c r="FD276" s="117">
        <v>0</v>
      </c>
      <c r="FE276" s="171">
        <v>447.7324734375</v>
      </c>
      <c r="FF276" s="194">
        <f t="shared" si="88"/>
        <v>13266.038237328599</v>
      </c>
      <c r="FG276" s="195">
        <f t="shared" si="90"/>
        <v>0</v>
      </c>
      <c r="FH276" s="196">
        <f t="shared" si="91"/>
        <v>1216.71925701399</v>
      </c>
      <c r="FI276" s="202">
        <f t="shared" si="92"/>
        <v>15919.245884794318</v>
      </c>
      <c r="FJ276" s="203">
        <f t="shared" si="93"/>
        <v>0</v>
      </c>
      <c r="FK276" s="204">
        <f t="shared" si="94"/>
        <v>1460.0631084167881</v>
      </c>
      <c r="FL276" s="214">
        <v>0.05</v>
      </c>
      <c r="FM276" s="211">
        <f t="shared" si="95"/>
        <v>795.9622942397159</v>
      </c>
      <c r="FN276" s="212">
        <f t="shared" si="96"/>
        <v>0</v>
      </c>
      <c r="FO276" s="213">
        <f t="shared" si="97"/>
        <v>73.003155420839406</v>
      </c>
      <c r="FP276" s="219">
        <f t="shared" si="98"/>
        <v>16715.208179034034</v>
      </c>
      <c r="FQ276" s="220">
        <f t="shared" si="99"/>
        <v>0</v>
      </c>
      <c r="FR276" s="223">
        <f t="shared" si="100"/>
        <v>1533.0662638376275</v>
      </c>
      <c r="FS276" s="228">
        <f t="shared" si="101"/>
        <v>4.6171773961444114</v>
      </c>
      <c r="FT276" s="229"/>
      <c r="FU276" s="244">
        <f t="shared" si="102"/>
        <v>4.0922877230349846</v>
      </c>
      <c r="FV276" s="245">
        <f t="shared" si="103"/>
        <v>16715.208179034038</v>
      </c>
      <c r="FW276" s="252">
        <v>3.5859999999999999</v>
      </c>
      <c r="FX276" s="257"/>
      <c r="FY276" s="261">
        <f t="shared" si="104"/>
        <v>1.2875564406426134</v>
      </c>
      <c r="FZ276" s="253"/>
      <c r="GA276" s="92"/>
      <c r="GB276" s="68" t="s">
        <v>1393</v>
      </c>
      <c r="GC276" s="85" t="s">
        <v>2362</v>
      </c>
      <c r="GD276" s="85" t="str">
        <f t="shared" si="105"/>
        <v>№2/343 від 20.02.2019</v>
      </c>
      <c r="GE276" s="85" t="s">
        <v>2630</v>
      </c>
      <c r="GF276" s="431">
        <v>4</v>
      </c>
      <c r="GG276" s="431">
        <v>3</v>
      </c>
    </row>
    <row r="277" spans="1:189" ht="15" hidden="1" customHeight="1" x14ac:dyDescent="0.25">
      <c r="A277" s="66" t="s">
        <v>352</v>
      </c>
      <c r="B277" s="155">
        <v>5</v>
      </c>
      <c r="C277" s="141">
        <f t="shared" si="89"/>
        <v>1950.8</v>
      </c>
      <c r="D277" s="168">
        <v>1754.6</v>
      </c>
      <c r="E277" s="168">
        <v>0</v>
      </c>
      <c r="F277" s="234"/>
      <c r="G277" s="235">
        <v>196.2</v>
      </c>
      <c r="H277" s="162">
        <f t="shared" si="86"/>
        <v>2315.2354889862791</v>
      </c>
      <c r="I277" s="117">
        <v>293.93</v>
      </c>
      <c r="J277" s="117">
        <v>64.664599999999993</v>
      </c>
      <c r="K277" s="117">
        <v>16.622304751750001</v>
      </c>
      <c r="L277" s="117">
        <v>167.20795910000001</v>
      </c>
      <c r="M277" s="117">
        <v>56.851549980301897</v>
      </c>
      <c r="N277" s="117">
        <v>599.27641383205196</v>
      </c>
      <c r="O277" s="117">
        <v>60.91</v>
      </c>
      <c r="P277" s="117">
        <v>13.4002</v>
      </c>
      <c r="Q277" s="117">
        <v>2.0940710363999999</v>
      </c>
      <c r="R277" s="117">
        <v>34.649871699999998</v>
      </c>
      <c r="S277" s="117">
        <v>11.6395847002021</v>
      </c>
      <c r="T277" s="117">
        <v>122.693727436602</v>
      </c>
      <c r="U277" s="117">
        <v>0</v>
      </c>
      <c r="V277" s="117">
        <v>0</v>
      </c>
      <c r="W277" s="117">
        <v>0</v>
      </c>
      <c r="X277" s="117">
        <v>0</v>
      </c>
      <c r="Y277" s="117">
        <v>0</v>
      </c>
      <c r="Z277" s="117">
        <v>255.11</v>
      </c>
      <c r="AA277" s="117">
        <v>0</v>
      </c>
      <c r="AB277" s="117">
        <v>0</v>
      </c>
      <c r="AC277" s="117">
        <v>0</v>
      </c>
      <c r="AD277" s="117">
        <v>0</v>
      </c>
      <c r="AE277" s="117">
        <v>0</v>
      </c>
      <c r="AF277" s="117">
        <v>0</v>
      </c>
      <c r="AG277" s="117">
        <v>0</v>
      </c>
      <c r="AH277" s="117">
        <v>0</v>
      </c>
      <c r="AI277" s="117">
        <v>0</v>
      </c>
      <c r="AJ277" s="117">
        <v>0</v>
      </c>
      <c r="AK277" s="117">
        <v>0</v>
      </c>
      <c r="AL277" s="117">
        <v>0</v>
      </c>
      <c r="AM277" s="117">
        <v>109.29</v>
      </c>
      <c r="AN277" s="117">
        <v>24.043800000000001</v>
      </c>
      <c r="AO277" s="117">
        <v>29.8156700215985</v>
      </c>
      <c r="AP277" s="117">
        <v>62.171802300000003</v>
      </c>
      <c r="AQ277" s="117">
        <v>23.615922552026699</v>
      </c>
      <c r="AR277" s="117">
        <v>248.937194873625</v>
      </c>
      <c r="AS277" s="117">
        <v>0</v>
      </c>
      <c r="AT277" s="117">
        <v>0</v>
      </c>
      <c r="AU277" s="117">
        <v>0</v>
      </c>
      <c r="AV277" s="117">
        <v>0</v>
      </c>
      <c r="AW277" s="117">
        <v>0</v>
      </c>
      <c r="AX277" s="117">
        <v>34.409999999999997</v>
      </c>
      <c r="AY277" s="117">
        <v>495.78</v>
      </c>
      <c r="AZ277" s="117">
        <v>109.0716</v>
      </c>
      <c r="BA277" s="117">
        <v>44.557040193059898</v>
      </c>
      <c r="BB277" s="117">
        <v>282.03436859999999</v>
      </c>
      <c r="BC277" s="117">
        <v>97.624541751600603</v>
      </c>
      <c r="BD277" s="117">
        <f t="shared" si="87"/>
        <v>1054.808152844</v>
      </c>
      <c r="BE277" s="117">
        <v>0</v>
      </c>
      <c r="BF277" s="117">
        <v>0</v>
      </c>
      <c r="BG277" s="117">
        <v>0</v>
      </c>
      <c r="BH277" s="117">
        <v>0</v>
      </c>
      <c r="BI277" s="117">
        <v>0</v>
      </c>
      <c r="BJ277" s="117">
        <v>0</v>
      </c>
      <c r="BK277" s="117">
        <v>0</v>
      </c>
      <c r="BL277" s="117">
        <v>137.62</v>
      </c>
      <c r="BM277" s="117">
        <v>30.276399999999999</v>
      </c>
      <c r="BN277" s="117">
        <v>4.0149728958333402</v>
      </c>
      <c r="BO277" s="117">
        <v>78.287889399999997</v>
      </c>
      <c r="BP277" s="117">
        <v>26.2233846812263</v>
      </c>
      <c r="BQ277" s="117">
        <v>276.422646977059</v>
      </c>
      <c r="BR277" s="117">
        <v>404.54541984126757</v>
      </c>
      <c r="BS277" s="117">
        <v>88.999992365079294</v>
      </c>
      <c r="BT277" s="117">
        <v>343.58701195595103</v>
      </c>
      <c r="BU277" s="117">
        <v>294.45999999999998</v>
      </c>
      <c r="BV277" s="117">
        <v>230.133752985103</v>
      </c>
      <c r="BW277" s="117">
        <v>142.722520626819</v>
      </c>
      <c r="BX277" s="117">
        <v>1504.4486977742199</v>
      </c>
      <c r="BY277" s="117">
        <v>342.08677503610397</v>
      </c>
      <c r="BZ277" s="117">
        <v>29.02</v>
      </c>
      <c r="CA277" s="117">
        <v>6.3844000000000003</v>
      </c>
      <c r="CB277" s="117">
        <v>19.024600414083299</v>
      </c>
      <c r="CC277" s="117">
        <v>0</v>
      </c>
      <c r="CD277" s="117">
        <v>16.508607399999999</v>
      </c>
      <c r="CE277" s="117">
        <v>7.4349706749940703</v>
      </c>
      <c r="CF277" s="117">
        <v>78.372578489077398</v>
      </c>
      <c r="CG277" s="117">
        <v>33.340000000000003</v>
      </c>
      <c r="CH277" s="117">
        <v>7.3348000000000004</v>
      </c>
      <c r="CI277" s="117">
        <v>46.757586232807498</v>
      </c>
      <c r="CJ277" s="117">
        <v>0</v>
      </c>
      <c r="CK277" s="117">
        <v>18.9661258</v>
      </c>
      <c r="CL277" s="117">
        <v>11.151628046158599</v>
      </c>
      <c r="CM277" s="117">
        <v>117.550140078966</v>
      </c>
      <c r="CN277" s="117">
        <v>40.630000000000003</v>
      </c>
      <c r="CO277" s="117">
        <v>8.9385999999999992</v>
      </c>
      <c r="CP277" s="117">
        <v>31.638364200680002</v>
      </c>
      <c r="CQ277" s="117">
        <v>0</v>
      </c>
      <c r="CR277" s="117">
        <v>23.113188099999999</v>
      </c>
      <c r="CS277" s="117">
        <v>10.933795162634301</v>
      </c>
      <c r="CT277" s="117">
        <v>115.25394746331401</v>
      </c>
      <c r="CU277" s="117">
        <v>0</v>
      </c>
      <c r="CV277" s="117">
        <v>0</v>
      </c>
      <c r="CW277" s="117">
        <v>0</v>
      </c>
      <c r="CX277" s="117">
        <v>0</v>
      </c>
      <c r="CY277" s="117">
        <v>0</v>
      </c>
      <c r="CZ277" s="117">
        <v>0</v>
      </c>
      <c r="DA277" s="117">
        <v>0</v>
      </c>
      <c r="DB277" s="117">
        <v>0</v>
      </c>
      <c r="DC277" s="117">
        <v>0</v>
      </c>
      <c r="DD277" s="117">
        <v>0</v>
      </c>
      <c r="DE277" s="117">
        <v>0</v>
      </c>
      <c r="DF277" s="117">
        <v>0</v>
      </c>
      <c r="DG277" s="117">
        <v>0</v>
      </c>
      <c r="DH277" s="117">
        <v>0</v>
      </c>
      <c r="DI277" s="117">
        <v>10.58</v>
      </c>
      <c r="DJ277" s="117">
        <v>2.3275999999999999</v>
      </c>
      <c r="DK277" s="117">
        <v>9.0515153811248101</v>
      </c>
      <c r="DL277" s="117">
        <v>0</v>
      </c>
      <c r="DM277" s="117">
        <v>6.0186446</v>
      </c>
      <c r="DN277" s="117">
        <v>2.9323490236216898</v>
      </c>
      <c r="DO277" s="117">
        <v>30.910109004746499</v>
      </c>
      <c r="DP277" s="117">
        <v>0</v>
      </c>
      <c r="DQ277" s="117">
        <v>0</v>
      </c>
      <c r="DR277" s="117">
        <v>0</v>
      </c>
      <c r="DS277" s="117">
        <v>0</v>
      </c>
      <c r="DT277" s="117">
        <v>0</v>
      </c>
      <c r="DU277" s="117">
        <v>0</v>
      </c>
      <c r="DV277" s="117">
        <v>0</v>
      </c>
      <c r="DW277" s="117">
        <v>736.33</v>
      </c>
      <c r="DX277" s="117">
        <v>161.99260000000001</v>
      </c>
      <c r="DY277" s="117">
        <v>62.2348722491083</v>
      </c>
      <c r="DZ277" s="117">
        <v>0</v>
      </c>
      <c r="EA277" s="117">
        <v>418.87604709999999</v>
      </c>
      <c r="EB277" s="117">
        <v>144.57842716298001</v>
      </c>
      <c r="EC277" s="117">
        <v>1524.0119465120899</v>
      </c>
      <c r="ED277" s="117">
        <v>317.36</v>
      </c>
      <c r="EE277" s="117">
        <v>69.819199999999995</v>
      </c>
      <c r="EF277" s="117">
        <v>12.6079126577417</v>
      </c>
      <c r="EG277" s="117">
        <v>0</v>
      </c>
      <c r="EH277" s="117">
        <v>180.5365832</v>
      </c>
      <c r="EI277" s="117">
        <v>60.823726562849899</v>
      </c>
      <c r="EJ277" s="117">
        <v>641.14742242059197</v>
      </c>
      <c r="EK277" s="117">
        <v>246.62</v>
      </c>
      <c r="EL277" s="117">
        <v>54.256399999999999</v>
      </c>
      <c r="EM277" s="117">
        <v>28.999465150875</v>
      </c>
      <c r="EN277" s="117">
        <v>0</v>
      </c>
      <c r="EO277" s="117">
        <v>140.29471939999999</v>
      </c>
      <c r="EP277" s="117">
        <v>49.278578966777197</v>
      </c>
      <c r="EQ277" s="117">
        <v>519.44916351765198</v>
      </c>
      <c r="ER277" s="117">
        <v>283</v>
      </c>
      <c r="ES277" s="117">
        <v>62.26</v>
      </c>
      <c r="ET277" s="117">
        <v>6.5254706000000002</v>
      </c>
      <c r="EU277" s="117">
        <v>68.785470599999996</v>
      </c>
      <c r="EV277" s="117">
        <v>7.4428999999999998</v>
      </c>
      <c r="EW277" s="117">
        <v>0.78009034899999996</v>
      </c>
      <c r="EX277" s="117">
        <v>8.2229903489999998</v>
      </c>
      <c r="EY277" s="117">
        <v>530.6</v>
      </c>
      <c r="EZ277" s="117">
        <v>55.612186000000001</v>
      </c>
      <c r="FA277" s="117">
        <v>586.21</v>
      </c>
      <c r="FB277" s="117">
        <v>0</v>
      </c>
      <c r="FC277" s="117">
        <v>0</v>
      </c>
      <c r="FD277" s="117">
        <v>0</v>
      </c>
      <c r="FE277" s="171">
        <v>203.59872433333331</v>
      </c>
      <c r="FF277" s="194">
        <f t="shared" si="88"/>
        <v>7989.6193265063284</v>
      </c>
      <c r="FG277" s="195">
        <f t="shared" si="90"/>
        <v>0</v>
      </c>
      <c r="FH277" s="196">
        <f t="shared" si="91"/>
        <v>641.14742242059197</v>
      </c>
      <c r="FI277" s="202">
        <f t="shared" si="92"/>
        <v>9587.5431918075938</v>
      </c>
      <c r="FJ277" s="203">
        <f t="shared" si="93"/>
        <v>0</v>
      </c>
      <c r="FK277" s="204">
        <f t="shared" si="94"/>
        <v>769.37690690471038</v>
      </c>
      <c r="FL277" s="214">
        <v>0.05</v>
      </c>
      <c r="FM277" s="211">
        <f t="shared" si="95"/>
        <v>479.37715959037973</v>
      </c>
      <c r="FN277" s="212">
        <f t="shared" si="96"/>
        <v>0</v>
      </c>
      <c r="FO277" s="213">
        <f t="shared" si="97"/>
        <v>38.468845345235522</v>
      </c>
      <c r="FP277" s="219">
        <f t="shared" si="98"/>
        <v>10066.920351397974</v>
      </c>
      <c r="FQ277" s="220">
        <f t="shared" si="99"/>
        <v>0</v>
      </c>
      <c r="FR277" s="223">
        <f t="shared" si="100"/>
        <v>807.84575224994592</v>
      </c>
      <c r="FS277" s="228">
        <f t="shared" si="101"/>
        <v>5.2067120937849873</v>
      </c>
      <c r="FT277" s="229"/>
      <c r="FU277" s="244">
        <f t="shared" si="102"/>
        <v>4.746296185743299</v>
      </c>
      <c r="FV277" s="245">
        <f t="shared" si="103"/>
        <v>10066.920351397974</v>
      </c>
      <c r="FW277" s="252">
        <v>3.7999000000000001</v>
      </c>
      <c r="FX277" s="257"/>
      <c r="FY277" s="261">
        <f t="shared" si="104"/>
        <v>1.370223451613197</v>
      </c>
      <c r="FZ277" s="253"/>
      <c r="GA277" s="92"/>
      <c r="GB277" s="68" t="s">
        <v>1396</v>
      </c>
      <c r="GC277" s="85" t="s">
        <v>2362</v>
      </c>
      <c r="GD277" s="85" t="str">
        <f t="shared" si="105"/>
        <v>№2/346 від 20.02.2019</v>
      </c>
      <c r="GE277" s="85" t="s">
        <v>2631</v>
      </c>
      <c r="GF277" s="431">
        <v>2</v>
      </c>
      <c r="GG277" s="431">
        <v>2</v>
      </c>
    </row>
    <row r="278" spans="1:189" ht="15" hidden="1" customHeight="1" x14ac:dyDescent="0.25">
      <c r="A278" s="66" t="s">
        <v>353</v>
      </c>
      <c r="B278" s="155">
        <v>5</v>
      </c>
      <c r="C278" s="141">
        <f t="shared" si="89"/>
        <v>4420.7</v>
      </c>
      <c r="D278" s="168">
        <v>3727.2</v>
      </c>
      <c r="E278" s="168">
        <v>0</v>
      </c>
      <c r="F278" s="234"/>
      <c r="G278" s="235">
        <v>693.5</v>
      </c>
      <c r="H278" s="162">
        <f t="shared" si="86"/>
        <v>5584.5719803067641</v>
      </c>
      <c r="I278" s="117">
        <v>701.1</v>
      </c>
      <c r="J278" s="117">
        <v>154.24199999999999</v>
      </c>
      <c r="K278" s="117">
        <v>38.371522260592499</v>
      </c>
      <c r="L278" s="117">
        <v>398.83475700000002</v>
      </c>
      <c r="M278" s="117">
        <v>135.47198514930199</v>
      </c>
      <c r="N278" s="117">
        <v>1428.0202644098899</v>
      </c>
      <c r="O278" s="117">
        <v>149.05000000000001</v>
      </c>
      <c r="P278" s="117">
        <v>32.790999999999997</v>
      </c>
      <c r="Q278" s="117">
        <v>5.1242416849049999</v>
      </c>
      <c r="R278" s="117">
        <v>84.790073500000005</v>
      </c>
      <c r="S278" s="117">
        <v>28.482674584529899</v>
      </c>
      <c r="T278" s="117">
        <v>300.23798976943499</v>
      </c>
      <c r="U278" s="117">
        <v>0</v>
      </c>
      <c r="V278" s="117">
        <v>0</v>
      </c>
      <c r="W278" s="117">
        <v>0</v>
      </c>
      <c r="X278" s="117">
        <v>0</v>
      </c>
      <c r="Y278" s="117">
        <v>0</v>
      </c>
      <c r="Z278" s="117">
        <v>537</v>
      </c>
      <c r="AA278" s="117">
        <v>0</v>
      </c>
      <c r="AB278" s="117">
        <v>0</v>
      </c>
      <c r="AC278" s="117">
        <v>0</v>
      </c>
      <c r="AD278" s="117">
        <v>0</v>
      </c>
      <c r="AE278" s="117">
        <v>0</v>
      </c>
      <c r="AF278" s="117">
        <v>0</v>
      </c>
      <c r="AG278" s="117">
        <v>0</v>
      </c>
      <c r="AH278" s="117">
        <v>0</v>
      </c>
      <c r="AI278" s="117">
        <v>0</v>
      </c>
      <c r="AJ278" s="117">
        <v>0</v>
      </c>
      <c r="AK278" s="117">
        <v>0</v>
      </c>
      <c r="AL278" s="117">
        <v>0</v>
      </c>
      <c r="AM278" s="117">
        <v>353.86</v>
      </c>
      <c r="AN278" s="117">
        <v>77.849199999999996</v>
      </c>
      <c r="AO278" s="117">
        <v>60.021147371671802</v>
      </c>
      <c r="AP278" s="117">
        <v>201.3003382</v>
      </c>
      <c r="AQ278" s="117">
        <v>72.636546154766904</v>
      </c>
      <c r="AR278" s="117">
        <v>765.66723172643901</v>
      </c>
      <c r="AS278" s="117">
        <v>0</v>
      </c>
      <c r="AT278" s="117">
        <v>0</v>
      </c>
      <c r="AU278" s="117">
        <v>0</v>
      </c>
      <c r="AV278" s="117">
        <v>0</v>
      </c>
      <c r="AW278" s="117">
        <v>0</v>
      </c>
      <c r="AX278" s="117">
        <v>163.35</v>
      </c>
      <c r="AY278" s="117">
        <v>1123.48</v>
      </c>
      <c r="AZ278" s="117">
        <v>247.16560000000001</v>
      </c>
      <c r="BA278" s="117">
        <v>95.739885558271098</v>
      </c>
      <c r="BB278" s="117">
        <v>639.1140676</v>
      </c>
      <c r="BC278" s="117">
        <v>220.67740816651801</v>
      </c>
      <c r="BD278" s="117">
        <f t="shared" si="87"/>
        <v>2390.296494401</v>
      </c>
      <c r="BE278" s="117">
        <v>0</v>
      </c>
      <c r="BF278" s="117">
        <v>0</v>
      </c>
      <c r="BG278" s="117">
        <v>0</v>
      </c>
      <c r="BH278" s="117">
        <v>0</v>
      </c>
      <c r="BI278" s="117">
        <v>0</v>
      </c>
      <c r="BJ278" s="117">
        <v>0</v>
      </c>
      <c r="BK278" s="117">
        <v>0</v>
      </c>
      <c r="BL278" s="117">
        <v>338.15</v>
      </c>
      <c r="BM278" s="117">
        <v>74.393000000000001</v>
      </c>
      <c r="BN278" s="117">
        <v>9.9160410616666699</v>
      </c>
      <c r="BO278" s="117">
        <v>192.36339050000001</v>
      </c>
      <c r="BP278" s="117">
        <v>64.439539051978301</v>
      </c>
      <c r="BQ278" s="117">
        <v>679.26197061364496</v>
      </c>
      <c r="BR278" s="117">
        <v>1051.9455047619131</v>
      </c>
      <c r="BS278" s="117">
        <v>231.42801104761901</v>
      </c>
      <c r="BT278" s="117">
        <v>850.17002585976195</v>
      </c>
      <c r="BU278" s="117">
        <v>663.62</v>
      </c>
      <c r="BV278" s="117">
        <v>598.42023929390405</v>
      </c>
      <c r="BW278" s="117">
        <v>355.89113608275198</v>
      </c>
      <c r="BX278" s="117">
        <v>3751.47491704595</v>
      </c>
      <c r="BY278" s="117">
        <v>791.30837130971497</v>
      </c>
      <c r="BZ278" s="117">
        <v>67.31</v>
      </c>
      <c r="CA278" s="117">
        <v>14.808199999999999</v>
      </c>
      <c r="CB278" s="117">
        <v>42.498658347016402</v>
      </c>
      <c r="CC278" s="117">
        <v>0</v>
      </c>
      <c r="CD278" s="117">
        <v>38.2906397</v>
      </c>
      <c r="CE278" s="117">
        <v>17.074334870307698</v>
      </c>
      <c r="CF278" s="117">
        <v>179.981832917324</v>
      </c>
      <c r="CG278" s="117">
        <v>81.58</v>
      </c>
      <c r="CH278" s="117">
        <v>17.947600000000001</v>
      </c>
      <c r="CI278" s="117">
        <v>114.415799089793</v>
      </c>
      <c r="CJ278" s="117">
        <v>0</v>
      </c>
      <c r="CK278" s="117">
        <v>46.4084146</v>
      </c>
      <c r="CL278" s="117">
        <v>27.287473592827201</v>
      </c>
      <c r="CM278" s="117">
        <v>287.63928728261999</v>
      </c>
      <c r="CN278" s="117">
        <v>78.790000000000006</v>
      </c>
      <c r="CO278" s="117">
        <v>17.3338</v>
      </c>
      <c r="CP278" s="117">
        <v>53.857682111775802</v>
      </c>
      <c r="CQ278" s="117">
        <v>0</v>
      </c>
      <c r="CR278" s="117">
        <v>44.821267300000002</v>
      </c>
      <c r="CS278" s="117">
        <v>20.4172761658482</v>
      </c>
      <c r="CT278" s="117">
        <v>215.220025577624</v>
      </c>
      <c r="CU278" s="117">
        <v>0</v>
      </c>
      <c r="CV278" s="117">
        <v>0</v>
      </c>
      <c r="CW278" s="117">
        <v>0</v>
      </c>
      <c r="CX278" s="117">
        <v>0</v>
      </c>
      <c r="CY278" s="117">
        <v>0</v>
      </c>
      <c r="CZ278" s="117">
        <v>0</v>
      </c>
      <c r="DA278" s="117">
        <v>0</v>
      </c>
      <c r="DB278" s="117">
        <v>0</v>
      </c>
      <c r="DC278" s="117">
        <v>0</v>
      </c>
      <c r="DD278" s="117">
        <v>0</v>
      </c>
      <c r="DE278" s="117">
        <v>0</v>
      </c>
      <c r="DF278" s="117">
        <v>0</v>
      </c>
      <c r="DG278" s="117">
        <v>0</v>
      </c>
      <c r="DH278" s="117">
        <v>0</v>
      </c>
      <c r="DI278" s="117">
        <v>36.97</v>
      </c>
      <c r="DJ278" s="117">
        <v>8.1334</v>
      </c>
      <c r="DK278" s="117">
        <v>32.042742355869102</v>
      </c>
      <c r="DL278" s="117">
        <v>0</v>
      </c>
      <c r="DM278" s="117">
        <v>21.031123900000001</v>
      </c>
      <c r="DN278" s="117">
        <v>10.2899592762776</v>
      </c>
      <c r="DO278" s="117">
        <v>108.467225532147</v>
      </c>
      <c r="DP278" s="117">
        <v>0</v>
      </c>
      <c r="DQ278" s="117">
        <v>0</v>
      </c>
      <c r="DR278" s="117">
        <v>0</v>
      </c>
      <c r="DS278" s="117">
        <v>0</v>
      </c>
      <c r="DT278" s="117">
        <v>0</v>
      </c>
      <c r="DU278" s="117">
        <v>0</v>
      </c>
      <c r="DV278" s="117">
        <v>0</v>
      </c>
      <c r="DW278" s="117">
        <v>1058.97</v>
      </c>
      <c r="DX278" s="117">
        <v>232.9734</v>
      </c>
      <c r="DY278" s="117">
        <v>86.131378421375004</v>
      </c>
      <c r="DZ278" s="117">
        <v>0</v>
      </c>
      <c r="EA278" s="117">
        <v>602.41626389999999</v>
      </c>
      <c r="EB278" s="117">
        <v>207.57526614570401</v>
      </c>
      <c r="EC278" s="117">
        <v>2188.06630846708</v>
      </c>
      <c r="ED278" s="117">
        <v>754.46</v>
      </c>
      <c r="EE278" s="117">
        <v>165.9812</v>
      </c>
      <c r="EF278" s="117">
        <v>30.026643735716601</v>
      </c>
      <c r="EG278" s="117">
        <v>0</v>
      </c>
      <c r="EH278" s="117">
        <v>429.18966019999999</v>
      </c>
      <c r="EI278" s="117">
        <v>144.601902987503</v>
      </c>
      <c r="EJ278" s="117">
        <v>1524.25940692322</v>
      </c>
      <c r="EK278" s="117">
        <v>519.1</v>
      </c>
      <c r="EL278" s="117">
        <v>114.202</v>
      </c>
      <c r="EM278" s="117">
        <v>72.724054759425002</v>
      </c>
      <c r="EN278" s="117">
        <v>0</v>
      </c>
      <c r="EO278" s="117">
        <v>295.30041699999998</v>
      </c>
      <c r="EP278" s="117">
        <v>104.949027505106</v>
      </c>
      <c r="EQ278" s="117">
        <v>1106.27549926454</v>
      </c>
      <c r="ER278" s="117">
        <v>689.3</v>
      </c>
      <c r="ES278" s="117">
        <v>151.64599999999999</v>
      </c>
      <c r="ET278" s="117">
        <v>15.89401726</v>
      </c>
      <c r="EU278" s="117">
        <v>167.54001726000001</v>
      </c>
      <c r="EV278" s="117">
        <v>18.128589999999999</v>
      </c>
      <c r="EW278" s="117">
        <v>1.9000575179000001</v>
      </c>
      <c r="EX278" s="117">
        <v>20.028647517900001</v>
      </c>
      <c r="EY278" s="117">
        <v>439.6</v>
      </c>
      <c r="EZ278" s="117">
        <v>46.074475999999997</v>
      </c>
      <c r="FA278" s="117">
        <v>485.67</v>
      </c>
      <c r="FB278" s="117">
        <v>0</v>
      </c>
      <c r="FC278" s="117">
        <v>0</v>
      </c>
      <c r="FD278" s="117">
        <v>0</v>
      </c>
      <c r="FE278" s="171">
        <v>273.37971423958334</v>
      </c>
      <c r="FF278" s="194">
        <f t="shared" si="88"/>
        <v>16571.8368329484</v>
      </c>
      <c r="FG278" s="195">
        <f t="shared" si="90"/>
        <v>0</v>
      </c>
      <c r="FH278" s="196">
        <f t="shared" si="91"/>
        <v>1524.25940692322</v>
      </c>
      <c r="FI278" s="202">
        <f t="shared" si="92"/>
        <v>19886.204199538079</v>
      </c>
      <c r="FJ278" s="203">
        <f t="shared" si="93"/>
        <v>0</v>
      </c>
      <c r="FK278" s="204">
        <f t="shared" si="94"/>
        <v>1829.111288307864</v>
      </c>
      <c r="FL278" s="214">
        <v>0.05</v>
      </c>
      <c r="FM278" s="211">
        <f t="shared" si="95"/>
        <v>994.31020997690393</v>
      </c>
      <c r="FN278" s="212">
        <f t="shared" si="96"/>
        <v>0</v>
      </c>
      <c r="FO278" s="213">
        <f t="shared" si="97"/>
        <v>91.455564415393212</v>
      </c>
      <c r="FP278" s="219">
        <f t="shared" si="98"/>
        <v>20880.514409514981</v>
      </c>
      <c r="FQ278" s="220">
        <f t="shared" si="99"/>
        <v>0</v>
      </c>
      <c r="FR278" s="223">
        <f t="shared" si="100"/>
        <v>1920.5668527232572</v>
      </c>
      <c r="FS278" s="228">
        <f t="shared" si="101"/>
        <v>4.8041857453638332</v>
      </c>
      <c r="FT278" s="229"/>
      <c r="FU278" s="244">
        <f t="shared" si="102"/>
        <v>4.2889016573827057</v>
      </c>
      <c r="FV278" s="245">
        <f t="shared" si="103"/>
        <v>20880.514409514988</v>
      </c>
      <c r="FW278" s="252">
        <v>3.7757999999999998</v>
      </c>
      <c r="FX278" s="257"/>
      <c r="FY278" s="261">
        <f t="shared" si="104"/>
        <v>1.2723623458244169</v>
      </c>
      <c r="FZ278" s="253"/>
      <c r="GA278" s="92"/>
      <c r="GB278" s="68" t="s">
        <v>1397</v>
      </c>
      <c r="GC278" s="85" t="s">
        <v>2362</v>
      </c>
      <c r="GD278" s="85" t="str">
        <f t="shared" si="105"/>
        <v>№2/347 від 20.02.2019</v>
      </c>
      <c r="GE278" s="85" t="s">
        <v>2632</v>
      </c>
      <c r="GF278" s="431">
        <v>5</v>
      </c>
      <c r="GG278" s="431">
        <v>2</v>
      </c>
    </row>
    <row r="279" spans="1:189" ht="15" hidden="1" customHeight="1" x14ac:dyDescent="0.25">
      <c r="A279" s="66" t="s">
        <v>354</v>
      </c>
      <c r="B279" s="155">
        <v>5</v>
      </c>
      <c r="C279" s="141">
        <f t="shared" si="89"/>
        <v>2543.14</v>
      </c>
      <c r="D279" s="168">
        <v>2104.64</v>
      </c>
      <c r="E279" s="168">
        <v>0</v>
      </c>
      <c r="F279" s="234"/>
      <c r="G279" s="235">
        <v>438.5</v>
      </c>
      <c r="H279" s="162">
        <f t="shared" si="86"/>
        <v>3098.7610231923973</v>
      </c>
      <c r="I279" s="117">
        <v>394.57</v>
      </c>
      <c r="J279" s="117">
        <v>86.805400000000006</v>
      </c>
      <c r="K279" s="117">
        <v>22.212152023479199</v>
      </c>
      <c r="L279" s="117">
        <v>224.4590359</v>
      </c>
      <c r="M279" s="117">
        <v>76.306562880259804</v>
      </c>
      <c r="N279" s="117">
        <v>804.35315080373903</v>
      </c>
      <c r="O279" s="117">
        <v>80.28</v>
      </c>
      <c r="P279" s="117">
        <v>17.6616</v>
      </c>
      <c r="Q279" s="117">
        <v>2.7600164211374998</v>
      </c>
      <c r="R279" s="117">
        <v>45.668883600000001</v>
      </c>
      <c r="S279" s="117">
        <v>15.3410921072155</v>
      </c>
      <c r="T279" s="117">
        <v>161.711592128353</v>
      </c>
      <c r="U279" s="117">
        <v>0</v>
      </c>
      <c r="V279" s="117">
        <v>0</v>
      </c>
      <c r="W279" s="117">
        <v>0</v>
      </c>
      <c r="X279" s="117">
        <v>0</v>
      </c>
      <c r="Y279" s="117">
        <v>0</v>
      </c>
      <c r="Z279" s="117">
        <v>325.05</v>
      </c>
      <c r="AA279" s="117">
        <v>0</v>
      </c>
      <c r="AB279" s="117">
        <v>0</v>
      </c>
      <c r="AC279" s="117">
        <v>0</v>
      </c>
      <c r="AD279" s="117">
        <v>0</v>
      </c>
      <c r="AE279" s="117">
        <v>0</v>
      </c>
      <c r="AF279" s="117">
        <v>0</v>
      </c>
      <c r="AG279" s="117">
        <v>0</v>
      </c>
      <c r="AH279" s="117">
        <v>0</v>
      </c>
      <c r="AI279" s="117">
        <v>0</v>
      </c>
      <c r="AJ279" s="117">
        <v>0</v>
      </c>
      <c r="AK279" s="117">
        <v>0</v>
      </c>
      <c r="AL279" s="117">
        <v>0</v>
      </c>
      <c r="AM279" s="117">
        <v>163.85</v>
      </c>
      <c r="AN279" s="117">
        <v>36.046999999999997</v>
      </c>
      <c r="AO279" s="117">
        <v>36.7030050587977</v>
      </c>
      <c r="AP279" s="117">
        <v>93.209349500000002</v>
      </c>
      <c r="AQ279" s="117">
        <v>34.5673184513076</v>
      </c>
      <c r="AR279" s="117">
        <v>364.37667301010498</v>
      </c>
      <c r="AS279" s="117">
        <v>0</v>
      </c>
      <c r="AT279" s="117">
        <v>0</v>
      </c>
      <c r="AU279" s="117">
        <v>0</v>
      </c>
      <c r="AV279" s="117">
        <v>0</v>
      </c>
      <c r="AW279" s="117">
        <v>0</v>
      </c>
      <c r="AX279" s="117">
        <v>68.180000000000007</v>
      </c>
      <c r="AY279" s="117">
        <v>646.32000000000005</v>
      </c>
      <c r="AZ279" s="117">
        <v>142.19040000000001</v>
      </c>
      <c r="BA279" s="117">
        <v>54.246202757944303</v>
      </c>
      <c r="BB279" s="117">
        <v>367.67205840000003</v>
      </c>
      <c r="BC279" s="117">
        <v>126.865027975964</v>
      </c>
      <c r="BD279" s="117">
        <f t="shared" si="87"/>
        <v>1375.0896072502001</v>
      </c>
      <c r="BE279" s="117">
        <v>0</v>
      </c>
      <c r="BF279" s="117">
        <v>0</v>
      </c>
      <c r="BG279" s="117">
        <v>0</v>
      </c>
      <c r="BH279" s="117">
        <v>0</v>
      </c>
      <c r="BI279" s="117">
        <v>0</v>
      </c>
      <c r="BJ279" s="117">
        <v>0</v>
      </c>
      <c r="BK279" s="117">
        <v>0</v>
      </c>
      <c r="BL279" s="117">
        <v>173.66</v>
      </c>
      <c r="BM279" s="117">
        <v>38.205199999999998</v>
      </c>
      <c r="BN279" s="117">
        <v>5.2497221549999997</v>
      </c>
      <c r="BO279" s="117">
        <v>98.7899642</v>
      </c>
      <c r="BP279" s="117">
        <v>33.1099911388675</v>
      </c>
      <c r="BQ279" s="117">
        <v>349.014877493867</v>
      </c>
      <c r="BR279" s="117">
        <v>639.18948333333014</v>
      </c>
      <c r="BS279" s="117">
        <v>140.621686333333</v>
      </c>
      <c r="BT279" s="117">
        <v>787.28217694241596</v>
      </c>
      <c r="BU279" s="117">
        <v>383.73</v>
      </c>
      <c r="BV279" s="117">
        <v>363.61572138383298</v>
      </c>
      <c r="BW279" s="117">
        <v>242.57635871633801</v>
      </c>
      <c r="BX279" s="117">
        <v>2557.0154267092498</v>
      </c>
      <c r="BY279" s="117">
        <v>447.80918175201401</v>
      </c>
      <c r="BZ279" s="117">
        <v>40.200000000000003</v>
      </c>
      <c r="CA279" s="117">
        <v>8.8439999999999994</v>
      </c>
      <c r="CB279" s="117">
        <v>25.957426264255801</v>
      </c>
      <c r="CC279" s="117">
        <v>0</v>
      </c>
      <c r="CD279" s="117">
        <v>22.868573999999999</v>
      </c>
      <c r="CE279" s="117">
        <v>10.2577547276966</v>
      </c>
      <c r="CF279" s="117">
        <v>108.127754991952</v>
      </c>
      <c r="CG279" s="117">
        <v>43.94</v>
      </c>
      <c r="CH279" s="117">
        <v>9.6668000000000003</v>
      </c>
      <c r="CI279" s="117">
        <v>61.626658507979997</v>
      </c>
      <c r="CJ279" s="117">
        <v>0</v>
      </c>
      <c r="CK279" s="117">
        <v>24.996147799999999</v>
      </c>
      <c r="CL279" s="117">
        <v>14.6974650371394</v>
      </c>
      <c r="CM279" s="117">
        <v>154.927071345119</v>
      </c>
      <c r="CN279" s="117">
        <v>52.51</v>
      </c>
      <c r="CO279" s="117">
        <v>11.552199999999999</v>
      </c>
      <c r="CP279" s="117">
        <v>28.778738912888301</v>
      </c>
      <c r="CQ279" s="117">
        <v>0</v>
      </c>
      <c r="CR279" s="117">
        <v>29.8713637</v>
      </c>
      <c r="CS279" s="117">
        <v>12.861476436856799</v>
      </c>
      <c r="CT279" s="117">
        <v>135.57377904974501</v>
      </c>
      <c r="CU279" s="117">
        <v>0</v>
      </c>
      <c r="CV279" s="117">
        <v>0</v>
      </c>
      <c r="CW279" s="117">
        <v>0</v>
      </c>
      <c r="CX279" s="117">
        <v>0</v>
      </c>
      <c r="CY279" s="117">
        <v>0</v>
      </c>
      <c r="CZ279" s="117">
        <v>0</v>
      </c>
      <c r="DA279" s="117">
        <v>0</v>
      </c>
      <c r="DB279" s="117">
        <v>0</v>
      </c>
      <c r="DC279" s="117">
        <v>0</v>
      </c>
      <c r="DD279" s="117">
        <v>0</v>
      </c>
      <c r="DE279" s="117">
        <v>0</v>
      </c>
      <c r="DF279" s="117">
        <v>0</v>
      </c>
      <c r="DG279" s="117">
        <v>0</v>
      </c>
      <c r="DH279" s="117">
        <v>0</v>
      </c>
      <c r="DI279" s="117">
        <v>16.82</v>
      </c>
      <c r="DJ279" s="117">
        <v>3.7004000000000001</v>
      </c>
      <c r="DK279" s="117">
        <v>14.426169684329</v>
      </c>
      <c r="DL279" s="117">
        <v>0</v>
      </c>
      <c r="DM279" s="117">
        <v>9.5683933999999997</v>
      </c>
      <c r="DN279" s="117">
        <v>4.66561328086852</v>
      </c>
      <c r="DO279" s="117">
        <v>49.180576365197503</v>
      </c>
      <c r="DP279" s="117">
        <v>0</v>
      </c>
      <c r="DQ279" s="117">
        <v>0</v>
      </c>
      <c r="DR279" s="117">
        <v>0</v>
      </c>
      <c r="DS279" s="117">
        <v>0</v>
      </c>
      <c r="DT279" s="117">
        <v>0</v>
      </c>
      <c r="DU279" s="117">
        <v>0</v>
      </c>
      <c r="DV279" s="117">
        <v>0</v>
      </c>
      <c r="DW279" s="117">
        <v>703.48</v>
      </c>
      <c r="DX279" s="117">
        <v>154.76560000000001</v>
      </c>
      <c r="DY279" s="117">
        <v>61.6120753501583</v>
      </c>
      <c r="DZ279" s="117">
        <v>0</v>
      </c>
      <c r="EA279" s="117">
        <v>400.18866759999997</v>
      </c>
      <c r="EB279" s="117">
        <v>138.35405720460599</v>
      </c>
      <c r="EC279" s="117">
        <v>1458.4004001547701</v>
      </c>
      <c r="ED279" s="117">
        <v>333.45</v>
      </c>
      <c r="EE279" s="117">
        <v>73.358999999999995</v>
      </c>
      <c r="EF279" s="117">
        <v>12.4174774577167</v>
      </c>
      <c r="EG279" s="117">
        <v>18.594999999999999</v>
      </c>
      <c r="EH279" s="117">
        <v>189.68970150000001</v>
      </c>
      <c r="EI279" s="117">
        <v>65.769446666558295</v>
      </c>
      <c r="EJ279" s="117">
        <v>693.28062562427499</v>
      </c>
      <c r="EK279" s="117">
        <v>272.20999999999998</v>
      </c>
      <c r="EL279" s="117">
        <v>59.886200000000002</v>
      </c>
      <c r="EM279" s="117">
        <v>35.980451320874998</v>
      </c>
      <c r="EN279" s="117">
        <v>0</v>
      </c>
      <c r="EO279" s="117">
        <v>154.85210269999999</v>
      </c>
      <c r="EP279" s="117">
        <v>54.808162708927902</v>
      </c>
      <c r="EQ279" s="117">
        <v>577.73691672980306</v>
      </c>
      <c r="ER279" s="117">
        <v>0</v>
      </c>
      <c r="ES279" s="117">
        <v>0</v>
      </c>
      <c r="ET279" s="117">
        <v>0</v>
      </c>
      <c r="EU279" s="117">
        <v>0</v>
      </c>
      <c r="EV279" s="117">
        <v>0</v>
      </c>
      <c r="EW279" s="117">
        <v>0</v>
      </c>
      <c r="EX279" s="117">
        <v>0</v>
      </c>
      <c r="EY279" s="117">
        <v>464.8</v>
      </c>
      <c r="EZ279" s="117">
        <v>48.715688</v>
      </c>
      <c r="FA279" s="117">
        <v>513.52</v>
      </c>
      <c r="FB279" s="117">
        <v>0</v>
      </c>
      <c r="FC279" s="117">
        <v>0</v>
      </c>
      <c r="FD279" s="117">
        <v>0</v>
      </c>
      <c r="FE279" s="171">
        <v>478.12609635416675</v>
      </c>
      <c r="FF279" s="194">
        <f t="shared" si="88"/>
        <v>10173.664548010545</v>
      </c>
      <c r="FG279" s="195">
        <f t="shared" si="90"/>
        <v>0</v>
      </c>
      <c r="FH279" s="196">
        <f t="shared" si="91"/>
        <v>693.28062562427499</v>
      </c>
      <c r="FI279" s="202">
        <f t="shared" si="92"/>
        <v>12208.397457612655</v>
      </c>
      <c r="FJ279" s="203">
        <f t="shared" si="93"/>
        <v>0</v>
      </c>
      <c r="FK279" s="204">
        <f t="shared" si="94"/>
        <v>831.93675074912994</v>
      </c>
      <c r="FL279" s="214">
        <v>0.05</v>
      </c>
      <c r="FM279" s="211">
        <f t="shared" si="95"/>
        <v>610.41987288063274</v>
      </c>
      <c r="FN279" s="212">
        <f t="shared" si="96"/>
        <v>0</v>
      </c>
      <c r="FO279" s="213">
        <f t="shared" si="97"/>
        <v>41.596837537456501</v>
      </c>
      <c r="FP279" s="219">
        <f t="shared" si="98"/>
        <v>12818.817330493288</v>
      </c>
      <c r="FQ279" s="220">
        <f t="shared" si="99"/>
        <v>0</v>
      </c>
      <c r="FR279" s="223">
        <f t="shared" si="100"/>
        <v>873.53358828658645</v>
      </c>
      <c r="FS279" s="228">
        <f t="shared" si="101"/>
        <v>5.1121123216823756</v>
      </c>
      <c r="FT279" s="229"/>
      <c r="FU279" s="244">
        <f t="shared" si="102"/>
        <v>4.6970610120585983</v>
      </c>
      <c r="FV279" s="245">
        <f t="shared" si="103"/>
        <v>12818.81733049329</v>
      </c>
      <c r="FW279" s="252">
        <v>4.2202999999999999</v>
      </c>
      <c r="FX279" s="257"/>
      <c r="FY279" s="261">
        <f t="shared" si="104"/>
        <v>1.2113149116608715</v>
      </c>
      <c r="FZ279" s="253"/>
      <c r="GA279" s="92"/>
      <c r="GB279" s="68" t="s">
        <v>1398</v>
      </c>
      <c r="GC279" s="85" t="s">
        <v>2362</v>
      </c>
      <c r="GD279" s="85" t="str">
        <f t="shared" si="105"/>
        <v>№2/348 від 20.02.2019</v>
      </c>
      <c r="GE279" s="85" t="s">
        <v>2633</v>
      </c>
      <c r="GF279" s="431">
        <v>3</v>
      </c>
      <c r="GG279" s="431">
        <v>2</v>
      </c>
    </row>
    <row r="280" spans="1:189" ht="15" hidden="1" customHeight="1" x14ac:dyDescent="0.25">
      <c r="A280" s="66" t="s">
        <v>355</v>
      </c>
      <c r="B280" s="155">
        <v>5</v>
      </c>
      <c r="C280" s="141">
        <f t="shared" si="89"/>
        <v>2998.76</v>
      </c>
      <c r="D280" s="168">
        <v>2552.36</v>
      </c>
      <c r="E280" s="168">
        <v>0</v>
      </c>
      <c r="F280" s="234"/>
      <c r="G280" s="235">
        <v>446.4</v>
      </c>
      <c r="H280" s="162">
        <f t="shared" si="86"/>
        <v>3743.3672885581982</v>
      </c>
      <c r="I280" s="117">
        <v>485.26</v>
      </c>
      <c r="J280" s="117">
        <v>106.7572</v>
      </c>
      <c r="K280" s="117">
        <v>25.161861157619999</v>
      </c>
      <c r="L280" s="117">
        <v>276.04985620000002</v>
      </c>
      <c r="M280" s="117">
        <v>93.619322828252194</v>
      </c>
      <c r="N280" s="117">
        <v>986.84824018587199</v>
      </c>
      <c r="O280" s="117">
        <v>103.21</v>
      </c>
      <c r="P280" s="117">
        <v>22.706199999999999</v>
      </c>
      <c r="Q280" s="117">
        <v>3.5481159496650001</v>
      </c>
      <c r="R280" s="117">
        <v>58.713072699999998</v>
      </c>
      <c r="S280" s="117">
        <v>19.722872104371401</v>
      </c>
      <c r="T280" s="117">
        <v>207.900260754036</v>
      </c>
      <c r="U280" s="117">
        <v>0</v>
      </c>
      <c r="V280" s="117">
        <v>0</v>
      </c>
      <c r="W280" s="117">
        <v>0</v>
      </c>
      <c r="X280" s="117">
        <v>0</v>
      </c>
      <c r="Y280" s="117">
        <v>0</v>
      </c>
      <c r="Z280" s="117">
        <v>340.07</v>
      </c>
      <c r="AA280" s="117">
        <v>0</v>
      </c>
      <c r="AB280" s="117">
        <v>0</v>
      </c>
      <c r="AC280" s="117">
        <v>0</v>
      </c>
      <c r="AD280" s="117">
        <v>0</v>
      </c>
      <c r="AE280" s="117">
        <v>0</v>
      </c>
      <c r="AF280" s="117">
        <v>0</v>
      </c>
      <c r="AG280" s="117">
        <v>0</v>
      </c>
      <c r="AH280" s="117">
        <v>0</v>
      </c>
      <c r="AI280" s="117">
        <v>0</v>
      </c>
      <c r="AJ280" s="117">
        <v>0</v>
      </c>
      <c r="AK280" s="117">
        <v>0</v>
      </c>
      <c r="AL280" s="117">
        <v>0</v>
      </c>
      <c r="AM280" s="117">
        <v>221.67</v>
      </c>
      <c r="AN280" s="117">
        <v>48.767400000000002</v>
      </c>
      <c r="AO280" s="117">
        <v>45.956251727846002</v>
      </c>
      <c r="AP280" s="117">
        <v>126.1014129</v>
      </c>
      <c r="AQ280" s="117">
        <v>46.377907723644498</v>
      </c>
      <c r="AR280" s="117">
        <v>488.87297235148998</v>
      </c>
      <c r="AS280" s="117">
        <v>0</v>
      </c>
      <c r="AT280" s="117">
        <v>0</v>
      </c>
      <c r="AU280" s="117">
        <v>0</v>
      </c>
      <c r="AV280" s="117">
        <v>0</v>
      </c>
      <c r="AW280" s="117">
        <v>0</v>
      </c>
      <c r="AX280" s="117">
        <v>98.23</v>
      </c>
      <c r="AY280" s="117">
        <v>762.11</v>
      </c>
      <c r="AZ280" s="117">
        <v>167.66419999999999</v>
      </c>
      <c r="BA280" s="117">
        <v>65.449734240471003</v>
      </c>
      <c r="BB280" s="117">
        <v>433.54151569999999</v>
      </c>
      <c r="BC280" s="117">
        <v>149.74890680826101</v>
      </c>
      <c r="BD280" s="117">
        <f t="shared" si="87"/>
        <v>1621.4458152668003</v>
      </c>
      <c r="BE280" s="117">
        <v>0</v>
      </c>
      <c r="BF280" s="117">
        <v>0</v>
      </c>
      <c r="BG280" s="117">
        <v>0</v>
      </c>
      <c r="BH280" s="117">
        <v>0</v>
      </c>
      <c r="BI280" s="117">
        <v>0</v>
      </c>
      <c r="BJ280" s="117">
        <v>0</v>
      </c>
      <c r="BK280" s="117">
        <v>0</v>
      </c>
      <c r="BL280" s="117">
        <v>238.32</v>
      </c>
      <c r="BM280" s="117">
        <v>52.430399999999999</v>
      </c>
      <c r="BN280" s="117">
        <v>7.2683194499999999</v>
      </c>
      <c r="BO280" s="117">
        <v>135.57309839999999</v>
      </c>
      <c r="BP280" s="117">
        <v>45.444758428858499</v>
      </c>
      <c r="BQ280" s="117">
        <v>479.03657627885798</v>
      </c>
      <c r="BR280" s="117">
        <v>698.40597698412773</v>
      </c>
      <c r="BS280" s="117">
        <v>153.64931493650801</v>
      </c>
      <c r="BT280" s="117">
        <v>525.44612107226203</v>
      </c>
      <c r="BU280" s="117">
        <v>452.38</v>
      </c>
      <c r="BV280" s="117">
        <v>397.30220812696001</v>
      </c>
      <c r="BW280" s="117">
        <v>233.43111532957201</v>
      </c>
      <c r="BX280" s="117">
        <v>2460.61473644943</v>
      </c>
      <c r="BY280" s="117">
        <v>519.75312672947496</v>
      </c>
      <c r="BZ280" s="117">
        <v>45.98</v>
      </c>
      <c r="CA280" s="117">
        <v>10.115600000000001</v>
      </c>
      <c r="CB280" s="117">
        <v>29.945930790811499</v>
      </c>
      <c r="CC280" s="117">
        <v>0</v>
      </c>
      <c r="CD280" s="117">
        <v>26.156642600000001</v>
      </c>
      <c r="CE280" s="117">
        <v>11.759490553091</v>
      </c>
      <c r="CF280" s="117">
        <v>123.957663943903</v>
      </c>
      <c r="CG280" s="117">
        <v>56.49</v>
      </c>
      <c r="CH280" s="117">
        <v>12.4278</v>
      </c>
      <c r="CI280" s="117">
        <v>79.223050922219997</v>
      </c>
      <c r="CJ280" s="117">
        <v>0</v>
      </c>
      <c r="CK280" s="117">
        <v>32.135466299999997</v>
      </c>
      <c r="CL280" s="117">
        <v>18.894760808060902</v>
      </c>
      <c r="CM280" s="117">
        <v>199.171078030281</v>
      </c>
      <c r="CN280" s="117">
        <v>50.21</v>
      </c>
      <c r="CO280" s="117">
        <v>11.046200000000001</v>
      </c>
      <c r="CP280" s="117">
        <v>26.667253491646701</v>
      </c>
      <c r="CQ280" s="117">
        <v>0</v>
      </c>
      <c r="CR280" s="117">
        <v>28.5629627</v>
      </c>
      <c r="CS280" s="117">
        <v>12.208941281046499</v>
      </c>
      <c r="CT280" s="117">
        <v>128.69535747269299</v>
      </c>
      <c r="CU280" s="117">
        <v>0</v>
      </c>
      <c r="CV280" s="117">
        <v>0</v>
      </c>
      <c r="CW280" s="117">
        <v>0</v>
      </c>
      <c r="CX280" s="117">
        <v>0</v>
      </c>
      <c r="CY280" s="117">
        <v>0</v>
      </c>
      <c r="CZ280" s="117">
        <v>0</v>
      </c>
      <c r="DA280" s="117">
        <v>0</v>
      </c>
      <c r="DB280" s="117">
        <v>0</v>
      </c>
      <c r="DC280" s="117">
        <v>0</v>
      </c>
      <c r="DD280" s="117">
        <v>0</v>
      </c>
      <c r="DE280" s="117">
        <v>0</v>
      </c>
      <c r="DF280" s="117">
        <v>0</v>
      </c>
      <c r="DG280" s="117">
        <v>0</v>
      </c>
      <c r="DH280" s="117">
        <v>0</v>
      </c>
      <c r="DI280" s="117">
        <v>23.22</v>
      </c>
      <c r="DJ280" s="117">
        <v>5.1083999999999996</v>
      </c>
      <c r="DK280" s="117">
        <v>19.947243482828998</v>
      </c>
      <c r="DL280" s="117">
        <v>0</v>
      </c>
      <c r="DM280" s="117">
        <v>13.209161399999999</v>
      </c>
      <c r="DN280" s="117">
        <v>6.44422239976931</v>
      </c>
      <c r="DO280" s="117">
        <v>67.929027282598298</v>
      </c>
      <c r="DP280" s="117">
        <v>0</v>
      </c>
      <c r="DQ280" s="117">
        <v>0</v>
      </c>
      <c r="DR280" s="117">
        <v>0</v>
      </c>
      <c r="DS280" s="117">
        <v>0</v>
      </c>
      <c r="DT280" s="117">
        <v>0</v>
      </c>
      <c r="DU280" s="117">
        <v>0</v>
      </c>
      <c r="DV280" s="117">
        <v>0</v>
      </c>
      <c r="DW280" s="117">
        <v>746.67</v>
      </c>
      <c r="DX280" s="117">
        <v>164.26740000000001</v>
      </c>
      <c r="DY280" s="117">
        <v>57.383042280908299</v>
      </c>
      <c r="DZ280" s="117">
        <v>0</v>
      </c>
      <c r="EA280" s="117">
        <v>424.7581629</v>
      </c>
      <c r="EB280" s="117">
        <v>146.00856860901101</v>
      </c>
      <c r="EC280" s="117">
        <v>1539.0871737899199</v>
      </c>
      <c r="ED280" s="117">
        <v>440.31</v>
      </c>
      <c r="EE280" s="117">
        <v>96.868200000000002</v>
      </c>
      <c r="EF280" s="117">
        <v>16.620232860624998</v>
      </c>
      <c r="EG280" s="117">
        <v>0</v>
      </c>
      <c r="EH280" s="117">
        <v>250.47914969999999</v>
      </c>
      <c r="EI280" s="117">
        <v>84.296333428179096</v>
      </c>
      <c r="EJ280" s="117">
        <v>888.57391598880395</v>
      </c>
      <c r="EK280" s="117">
        <v>288.97000000000003</v>
      </c>
      <c r="EL280" s="117">
        <v>63.573399999999999</v>
      </c>
      <c r="EM280" s="117">
        <v>39.648697362550003</v>
      </c>
      <c r="EN280" s="117">
        <v>0</v>
      </c>
      <c r="EO280" s="117">
        <v>164.38636389999999</v>
      </c>
      <c r="EP280" s="117">
        <v>58.334988524927901</v>
      </c>
      <c r="EQ280" s="117">
        <v>614.91344978747804</v>
      </c>
      <c r="ER280" s="117">
        <v>0</v>
      </c>
      <c r="ES280" s="117">
        <v>0</v>
      </c>
      <c r="ET280" s="117">
        <v>0</v>
      </c>
      <c r="EU280" s="117">
        <v>0</v>
      </c>
      <c r="EV280" s="117">
        <v>0</v>
      </c>
      <c r="EW280" s="117">
        <v>0</v>
      </c>
      <c r="EX280" s="117">
        <v>0</v>
      </c>
      <c r="EY280" s="117">
        <v>292.60000000000002</v>
      </c>
      <c r="EZ280" s="117">
        <v>30.667406</v>
      </c>
      <c r="FA280" s="117">
        <v>323.27</v>
      </c>
      <c r="FB280" s="117">
        <v>0</v>
      </c>
      <c r="FC280" s="117">
        <v>0</v>
      </c>
      <c r="FD280" s="117">
        <v>0</v>
      </c>
      <c r="FE280" s="171">
        <v>468.52056458333323</v>
      </c>
      <c r="FF280" s="194">
        <f t="shared" si="88"/>
        <v>11037.136832165497</v>
      </c>
      <c r="FG280" s="195">
        <f t="shared" si="90"/>
        <v>0</v>
      </c>
      <c r="FH280" s="196">
        <f t="shared" si="91"/>
        <v>888.57391598880395</v>
      </c>
      <c r="FI280" s="202">
        <f t="shared" si="92"/>
        <v>13244.564198598597</v>
      </c>
      <c r="FJ280" s="203">
        <f t="shared" si="93"/>
        <v>0</v>
      </c>
      <c r="FK280" s="204">
        <f t="shared" si="94"/>
        <v>1066.2886991865646</v>
      </c>
      <c r="FL280" s="214">
        <v>0.05</v>
      </c>
      <c r="FM280" s="211">
        <f t="shared" si="95"/>
        <v>662.2282099299299</v>
      </c>
      <c r="FN280" s="212">
        <f t="shared" si="96"/>
        <v>0</v>
      </c>
      <c r="FO280" s="213">
        <f t="shared" si="97"/>
        <v>53.314434959328231</v>
      </c>
      <c r="FP280" s="219">
        <f t="shared" si="98"/>
        <v>13906.792408528527</v>
      </c>
      <c r="FQ280" s="220">
        <f t="shared" si="99"/>
        <v>0</v>
      </c>
      <c r="FR280" s="223">
        <f t="shared" si="100"/>
        <v>1119.6031341458929</v>
      </c>
      <c r="FS280" s="228">
        <f t="shared" si="101"/>
        <v>4.7028130263776839</v>
      </c>
      <c r="FT280" s="229"/>
      <c r="FU280" s="244">
        <f t="shared" si="102"/>
        <v>4.2641589438243246</v>
      </c>
      <c r="FV280" s="245">
        <f t="shared" si="103"/>
        <v>13906.792408528523</v>
      </c>
      <c r="FW280" s="252">
        <v>3.9388999999999998</v>
      </c>
      <c r="FX280" s="257"/>
      <c r="FY280" s="261">
        <f t="shared" si="104"/>
        <v>1.1939407007991276</v>
      </c>
      <c r="FZ280" s="253"/>
      <c r="GA280" s="92"/>
      <c r="GB280" s="68" t="s">
        <v>1399</v>
      </c>
      <c r="GC280" s="85" t="s">
        <v>2362</v>
      </c>
      <c r="GD280" s="85" t="str">
        <f t="shared" si="105"/>
        <v>№2/349 від 20.02.2019</v>
      </c>
      <c r="GE280" s="85" t="s">
        <v>2634</v>
      </c>
      <c r="GF280" s="431">
        <v>4</v>
      </c>
      <c r="GG280" s="431">
        <v>2</v>
      </c>
    </row>
    <row r="281" spans="1:189" ht="15" hidden="1" customHeight="1" x14ac:dyDescent="0.25">
      <c r="A281" s="66" t="s">
        <v>356</v>
      </c>
      <c r="B281" s="155">
        <v>5</v>
      </c>
      <c r="C281" s="141">
        <f t="shared" si="89"/>
        <v>2604</v>
      </c>
      <c r="D281" s="168">
        <v>2562</v>
      </c>
      <c r="E281" s="168">
        <v>0</v>
      </c>
      <c r="F281" s="234"/>
      <c r="G281" s="235">
        <v>42</v>
      </c>
      <c r="H281" s="162">
        <f t="shared" si="86"/>
        <v>3267.3492266504841</v>
      </c>
      <c r="I281" s="117">
        <v>440.93</v>
      </c>
      <c r="J281" s="117">
        <v>97.004599999999996</v>
      </c>
      <c r="K281" s="117">
        <v>24.281685892727499</v>
      </c>
      <c r="L281" s="117">
        <v>250.8318491</v>
      </c>
      <c r="M281" s="117">
        <v>85.215575028587807</v>
      </c>
      <c r="N281" s="117">
        <v>898.26371002131498</v>
      </c>
      <c r="O281" s="117">
        <v>80.83</v>
      </c>
      <c r="P281" s="117">
        <v>17.782599999999999</v>
      </c>
      <c r="Q281" s="117">
        <v>2.7787868057775</v>
      </c>
      <c r="R281" s="117">
        <v>45.981762099999997</v>
      </c>
      <c r="S281" s="117">
        <v>15.4461797368145</v>
      </c>
      <c r="T281" s="117">
        <v>162.81932864259201</v>
      </c>
      <c r="U281" s="117">
        <v>0</v>
      </c>
      <c r="V281" s="117">
        <v>0</v>
      </c>
      <c r="W281" s="117">
        <v>0</v>
      </c>
      <c r="X281" s="117">
        <v>0</v>
      </c>
      <c r="Y281" s="117">
        <v>0</v>
      </c>
      <c r="Z281" s="117">
        <v>330.76</v>
      </c>
      <c r="AA281" s="117">
        <v>0</v>
      </c>
      <c r="AB281" s="117">
        <v>0</v>
      </c>
      <c r="AC281" s="117">
        <v>0</v>
      </c>
      <c r="AD281" s="117">
        <v>0</v>
      </c>
      <c r="AE281" s="117">
        <v>0</v>
      </c>
      <c r="AF281" s="117">
        <v>0</v>
      </c>
      <c r="AG281" s="117">
        <v>0</v>
      </c>
      <c r="AH281" s="117">
        <v>0</v>
      </c>
      <c r="AI281" s="117">
        <v>0</v>
      </c>
      <c r="AJ281" s="117">
        <v>0</v>
      </c>
      <c r="AK281" s="117">
        <v>0</v>
      </c>
      <c r="AL281" s="117">
        <v>0</v>
      </c>
      <c r="AM281" s="117">
        <v>176.67</v>
      </c>
      <c r="AN281" s="117">
        <v>38.867400000000004</v>
      </c>
      <c r="AO281" s="117">
        <v>40.301471110895498</v>
      </c>
      <c r="AP281" s="117">
        <v>100.50226290000001</v>
      </c>
      <c r="AQ281" s="117">
        <v>37.348114255681899</v>
      </c>
      <c r="AR281" s="117">
        <v>393.68924826657701</v>
      </c>
      <c r="AS281" s="117">
        <v>0</v>
      </c>
      <c r="AT281" s="117">
        <v>0</v>
      </c>
      <c r="AU281" s="117">
        <v>0</v>
      </c>
      <c r="AV281" s="117">
        <v>0</v>
      </c>
      <c r="AW281" s="117">
        <v>0</v>
      </c>
      <c r="AX281" s="117">
        <v>73.819999999999993</v>
      </c>
      <c r="AY281" s="117">
        <v>661.78</v>
      </c>
      <c r="AZ281" s="117">
        <v>145.5916</v>
      </c>
      <c r="BA281" s="117">
        <v>64.097636853290894</v>
      </c>
      <c r="BB281" s="117">
        <v>376.46678859999997</v>
      </c>
      <c r="BC281" s="117">
        <v>130.79617482775899</v>
      </c>
      <c r="BD281" s="117">
        <f t="shared" si="87"/>
        <v>1407.99693972</v>
      </c>
      <c r="BE281" s="117">
        <v>0</v>
      </c>
      <c r="BF281" s="117">
        <v>0</v>
      </c>
      <c r="BG281" s="117">
        <v>0</v>
      </c>
      <c r="BH281" s="117">
        <v>0</v>
      </c>
      <c r="BI281" s="117">
        <v>0</v>
      </c>
      <c r="BJ281" s="117">
        <v>0</v>
      </c>
      <c r="BK281" s="117">
        <v>0</v>
      </c>
      <c r="BL281" s="117">
        <v>213.79</v>
      </c>
      <c r="BM281" s="117">
        <v>47.033799999999999</v>
      </c>
      <c r="BN281" s="117">
        <v>6.0774603433333398</v>
      </c>
      <c r="BO281" s="117">
        <v>121.6187173</v>
      </c>
      <c r="BP281" s="117">
        <v>40.7207788567977</v>
      </c>
      <c r="BQ281" s="117">
        <v>429.240756500131</v>
      </c>
      <c r="BR281" s="117">
        <v>791.31687857142674</v>
      </c>
      <c r="BS281" s="117">
        <v>174.089713285714</v>
      </c>
      <c r="BT281" s="117">
        <v>879.45964153982197</v>
      </c>
      <c r="BU281" s="117">
        <v>392.15</v>
      </c>
      <c r="BV281" s="117">
        <v>450.15643271292902</v>
      </c>
      <c r="BW281" s="117">
        <v>281.64256713497798</v>
      </c>
      <c r="BX281" s="117">
        <v>2968.8152332448699</v>
      </c>
      <c r="BY281" s="117">
        <v>472.38490246404098</v>
      </c>
      <c r="BZ281" s="117">
        <v>41.96</v>
      </c>
      <c r="CA281" s="117">
        <v>9.2311999999999994</v>
      </c>
      <c r="CB281" s="117">
        <v>26.958160061285302</v>
      </c>
      <c r="CC281" s="117">
        <v>0</v>
      </c>
      <c r="CD281" s="117">
        <v>23.869785199999999</v>
      </c>
      <c r="CE281" s="117">
        <v>10.6926266148353</v>
      </c>
      <c r="CF281" s="117">
        <v>112.71177187612101</v>
      </c>
      <c r="CG281" s="117">
        <v>44.24</v>
      </c>
      <c r="CH281" s="117">
        <v>9.7327999999999992</v>
      </c>
      <c r="CI281" s="117">
        <v>62.046249041752503</v>
      </c>
      <c r="CJ281" s="117">
        <v>0</v>
      </c>
      <c r="CK281" s="117">
        <v>25.166808799999998</v>
      </c>
      <c r="CL281" s="117">
        <v>14.797689760394</v>
      </c>
      <c r="CM281" s="117">
        <v>155.98354760214701</v>
      </c>
      <c r="CN281" s="117">
        <v>58.49</v>
      </c>
      <c r="CO281" s="117">
        <v>12.867800000000001</v>
      </c>
      <c r="CP281" s="117">
        <v>32.345399342029197</v>
      </c>
      <c r="CQ281" s="117">
        <v>0</v>
      </c>
      <c r="CR281" s="117">
        <v>33.273206299999998</v>
      </c>
      <c r="CS281" s="117">
        <v>14.3564970753411</v>
      </c>
      <c r="CT281" s="117">
        <v>151.33290271736999</v>
      </c>
      <c r="CU281" s="117">
        <v>0</v>
      </c>
      <c r="CV281" s="117">
        <v>0</v>
      </c>
      <c r="CW281" s="117">
        <v>0</v>
      </c>
      <c r="CX281" s="117">
        <v>0</v>
      </c>
      <c r="CY281" s="117">
        <v>0</v>
      </c>
      <c r="CZ281" s="117">
        <v>0</v>
      </c>
      <c r="DA281" s="117">
        <v>0</v>
      </c>
      <c r="DB281" s="117">
        <v>0</v>
      </c>
      <c r="DC281" s="117">
        <v>0</v>
      </c>
      <c r="DD281" s="117">
        <v>0</v>
      </c>
      <c r="DE281" s="117">
        <v>0</v>
      </c>
      <c r="DF281" s="117">
        <v>0</v>
      </c>
      <c r="DG281" s="117">
        <v>0</v>
      </c>
      <c r="DH281" s="117">
        <v>0</v>
      </c>
      <c r="DI281" s="117">
        <v>17.89</v>
      </c>
      <c r="DJ281" s="117">
        <v>3.9358</v>
      </c>
      <c r="DK281" s="117">
        <v>15.3868752680731</v>
      </c>
      <c r="DL281" s="117">
        <v>0</v>
      </c>
      <c r="DM281" s="117">
        <v>10.177084300000001</v>
      </c>
      <c r="DN281" s="117">
        <v>4.96692070032974</v>
      </c>
      <c r="DO281" s="117">
        <v>52.356680268402798</v>
      </c>
      <c r="DP281" s="117">
        <v>0</v>
      </c>
      <c r="DQ281" s="117">
        <v>0</v>
      </c>
      <c r="DR281" s="117">
        <v>0</v>
      </c>
      <c r="DS281" s="117">
        <v>0</v>
      </c>
      <c r="DT281" s="117">
        <v>0</v>
      </c>
      <c r="DU281" s="117">
        <v>0</v>
      </c>
      <c r="DV281" s="117">
        <v>0</v>
      </c>
      <c r="DW281" s="117">
        <v>1052.57</v>
      </c>
      <c r="DX281" s="117">
        <v>231.56540000000001</v>
      </c>
      <c r="DY281" s="117">
        <v>85.232197249883299</v>
      </c>
      <c r="DZ281" s="117">
        <v>0</v>
      </c>
      <c r="EA281" s="117">
        <v>598.77549590000001</v>
      </c>
      <c r="EB281" s="117">
        <v>206.28107759303899</v>
      </c>
      <c r="EC281" s="117">
        <v>2174.4241707429201</v>
      </c>
      <c r="ED281" s="117">
        <v>497.17</v>
      </c>
      <c r="EE281" s="117">
        <v>109.37739999999999</v>
      </c>
      <c r="EF281" s="117">
        <v>19.855311039066699</v>
      </c>
      <c r="EG281" s="117">
        <v>15.725</v>
      </c>
      <c r="EH281" s="117">
        <v>282.8250979</v>
      </c>
      <c r="EI281" s="117">
        <v>96.944303904903606</v>
      </c>
      <c r="EJ281" s="117">
        <v>1021.89711284397</v>
      </c>
      <c r="EK281" s="117">
        <v>382.92</v>
      </c>
      <c r="EL281" s="117">
        <v>84.242400000000004</v>
      </c>
      <c r="EM281" s="117">
        <v>49.610863983074999</v>
      </c>
      <c r="EN281" s="117">
        <v>0</v>
      </c>
      <c r="EO281" s="117">
        <v>217.83170039999999</v>
      </c>
      <c r="EP281" s="117">
        <v>76.993946316990105</v>
      </c>
      <c r="EQ281" s="117">
        <v>811.59891070006495</v>
      </c>
      <c r="ER281" s="117">
        <v>463.7</v>
      </c>
      <c r="ES281" s="117">
        <v>102.014</v>
      </c>
      <c r="ET281" s="117">
        <v>10.69208734</v>
      </c>
      <c r="EU281" s="117">
        <v>112.70608734</v>
      </c>
      <c r="EV281" s="117">
        <v>12.195309999999999</v>
      </c>
      <c r="EW281" s="117">
        <v>1.2781904411</v>
      </c>
      <c r="EX281" s="117">
        <v>13.473500441100001</v>
      </c>
      <c r="EY281" s="117">
        <v>207.2</v>
      </c>
      <c r="EZ281" s="117">
        <v>21.716632000000001</v>
      </c>
      <c r="FA281" s="117">
        <v>228.92</v>
      </c>
      <c r="FB281" s="117">
        <v>0</v>
      </c>
      <c r="FC281" s="117">
        <v>0</v>
      </c>
      <c r="FD281" s="117">
        <v>0</v>
      </c>
      <c r="FE281" s="171">
        <v>455.18751302083331</v>
      </c>
      <c r="FF281" s="194">
        <f t="shared" si="88"/>
        <v>11955.997413948413</v>
      </c>
      <c r="FG281" s="195">
        <f t="shared" si="90"/>
        <v>0</v>
      </c>
      <c r="FH281" s="196">
        <f t="shared" si="91"/>
        <v>1021.89711284397</v>
      </c>
      <c r="FI281" s="202">
        <f t="shared" si="92"/>
        <v>14347.196896738094</v>
      </c>
      <c r="FJ281" s="203">
        <f t="shared" si="93"/>
        <v>0</v>
      </c>
      <c r="FK281" s="204">
        <f t="shared" si="94"/>
        <v>1226.2765354127639</v>
      </c>
      <c r="FL281" s="214">
        <v>0.05</v>
      </c>
      <c r="FM281" s="211">
        <f t="shared" si="95"/>
        <v>717.35984483690481</v>
      </c>
      <c r="FN281" s="212">
        <f t="shared" si="96"/>
        <v>0</v>
      </c>
      <c r="FO281" s="213">
        <f t="shared" si="97"/>
        <v>61.313826770638201</v>
      </c>
      <c r="FP281" s="219">
        <f t="shared" si="98"/>
        <v>15064.556741574999</v>
      </c>
      <c r="FQ281" s="220">
        <f t="shared" si="99"/>
        <v>0</v>
      </c>
      <c r="FR281" s="223">
        <f t="shared" si="100"/>
        <v>1287.590362183402</v>
      </c>
      <c r="FS281" s="228">
        <f t="shared" si="101"/>
        <v>5.7932660446617961</v>
      </c>
      <c r="FT281" s="229"/>
      <c r="FU281" s="244">
        <f t="shared" si="102"/>
        <v>5.2906936940827949</v>
      </c>
      <c r="FV281" s="245">
        <f t="shared" si="103"/>
        <v>15064.556741574999</v>
      </c>
      <c r="FW281" s="252">
        <v>4.5536000000000003</v>
      </c>
      <c r="FX281" s="257"/>
      <c r="FY281" s="261">
        <f t="shared" si="104"/>
        <v>1.2722386781144139</v>
      </c>
      <c r="FZ281" s="253"/>
      <c r="GA281" s="92"/>
      <c r="GB281" s="68" t="s">
        <v>1400</v>
      </c>
      <c r="GC281" s="85" t="s">
        <v>2362</v>
      </c>
      <c r="GD281" s="85" t="str">
        <f t="shared" si="105"/>
        <v>№2/350 від 20.02.2019</v>
      </c>
      <c r="GE281" s="85" t="s">
        <v>2635</v>
      </c>
      <c r="GF281" s="431">
        <v>3</v>
      </c>
      <c r="GG281" s="431">
        <v>2</v>
      </c>
    </row>
    <row r="282" spans="1:189" ht="15" hidden="1" customHeight="1" x14ac:dyDescent="0.25">
      <c r="A282" s="66" t="s">
        <v>357</v>
      </c>
      <c r="B282" s="155">
        <v>5</v>
      </c>
      <c r="C282" s="141">
        <f t="shared" si="89"/>
        <v>2780.9</v>
      </c>
      <c r="D282" s="168">
        <v>2295.3000000000002</v>
      </c>
      <c r="E282" s="168">
        <v>0</v>
      </c>
      <c r="F282" s="234"/>
      <c r="G282" s="235">
        <v>485.6</v>
      </c>
      <c r="H282" s="162">
        <f t="shared" si="86"/>
        <v>2992.2006910032233</v>
      </c>
      <c r="I282" s="117">
        <v>274.48</v>
      </c>
      <c r="J282" s="117">
        <v>60.385599999999997</v>
      </c>
      <c r="K282" s="117">
        <v>16.9505261160892</v>
      </c>
      <c r="L282" s="117">
        <v>156.1434376</v>
      </c>
      <c r="M282" s="117">
        <v>53.239241873083301</v>
      </c>
      <c r="N282" s="117">
        <v>561.19880558917203</v>
      </c>
      <c r="O282" s="117">
        <v>60.74</v>
      </c>
      <c r="P282" s="117">
        <v>13.3628</v>
      </c>
      <c r="Q282" s="117">
        <v>2.0882052912</v>
      </c>
      <c r="R282" s="117">
        <v>34.5531638</v>
      </c>
      <c r="S282" s="117">
        <v>11.607096362448701</v>
      </c>
      <c r="T282" s="117">
        <v>122.35126545364901</v>
      </c>
      <c r="U282" s="117">
        <v>0</v>
      </c>
      <c r="V282" s="117">
        <v>0</v>
      </c>
      <c r="W282" s="117">
        <v>0</v>
      </c>
      <c r="X282" s="117">
        <v>0</v>
      </c>
      <c r="Y282" s="117">
        <v>0</v>
      </c>
      <c r="Z282" s="117">
        <v>388.62</v>
      </c>
      <c r="AA282" s="117">
        <v>0</v>
      </c>
      <c r="AB282" s="117">
        <v>0</v>
      </c>
      <c r="AC282" s="117">
        <v>0</v>
      </c>
      <c r="AD282" s="117">
        <v>0</v>
      </c>
      <c r="AE282" s="117">
        <v>0</v>
      </c>
      <c r="AF282" s="117">
        <v>0</v>
      </c>
      <c r="AG282" s="117">
        <v>0</v>
      </c>
      <c r="AH282" s="117">
        <v>0</v>
      </c>
      <c r="AI282" s="117">
        <v>0</v>
      </c>
      <c r="AJ282" s="117">
        <v>0</v>
      </c>
      <c r="AK282" s="117">
        <v>0</v>
      </c>
      <c r="AL282" s="117">
        <v>0</v>
      </c>
      <c r="AM282" s="117">
        <v>170.64</v>
      </c>
      <c r="AN282" s="117">
        <v>37.540799999999997</v>
      </c>
      <c r="AO282" s="117">
        <v>36.826756941912201</v>
      </c>
      <c r="AP282" s="117">
        <v>97.071976800000002</v>
      </c>
      <c r="AQ282" s="117">
        <v>35.853355931489801</v>
      </c>
      <c r="AR282" s="117">
        <v>377.93288967340197</v>
      </c>
      <c r="AS282" s="117">
        <v>0</v>
      </c>
      <c r="AT282" s="117">
        <v>0</v>
      </c>
      <c r="AU282" s="117">
        <v>0</v>
      </c>
      <c r="AV282" s="117">
        <v>0</v>
      </c>
      <c r="AW282" s="117">
        <v>0</v>
      </c>
      <c r="AX282" s="117">
        <v>38.450000000000003</v>
      </c>
      <c r="AY282" s="117">
        <v>706.74</v>
      </c>
      <c r="AZ282" s="117">
        <v>155.4828</v>
      </c>
      <c r="BA282" s="117">
        <v>59.189432923011701</v>
      </c>
      <c r="BB282" s="117">
        <v>402.04318380000001</v>
      </c>
      <c r="BC282" s="117">
        <v>138.711362226739</v>
      </c>
      <c r="BD282" s="117">
        <f t="shared" si="87"/>
        <v>1503.6477302870001</v>
      </c>
      <c r="BE282" s="117">
        <v>0</v>
      </c>
      <c r="BF282" s="117">
        <v>0</v>
      </c>
      <c r="BG282" s="117">
        <v>0</v>
      </c>
      <c r="BH282" s="117">
        <v>0</v>
      </c>
      <c r="BI282" s="117">
        <v>0</v>
      </c>
      <c r="BJ282" s="117">
        <v>0</v>
      </c>
      <c r="BK282" s="117">
        <v>0</v>
      </c>
      <c r="BL282" s="117">
        <v>112.97</v>
      </c>
      <c r="BM282" s="117">
        <v>24.853400000000001</v>
      </c>
      <c r="BN282" s="117">
        <v>3.60422242666667</v>
      </c>
      <c r="BO282" s="117">
        <v>64.265243900000002</v>
      </c>
      <c r="BP282" s="117">
        <v>21.558669319698001</v>
      </c>
      <c r="BQ282" s="117">
        <v>227.251535646365</v>
      </c>
      <c r="BR282" s="117">
        <v>583.72507142856909</v>
      </c>
      <c r="BS282" s="117">
        <v>128.41951571428601</v>
      </c>
      <c r="BT282" s="117">
        <v>742.07892857142804</v>
      </c>
      <c r="BU282" s="117">
        <v>433.11</v>
      </c>
      <c r="BV282" s="117">
        <v>332.06368138357101</v>
      </c>
      <c r="BW282" s="117">
        <v>232.61502022782599</v>
      </c>
      <c r="BX282" s="117">
        <v>2452.01221732568</v>
      </c>
      <c r="BY282" s="117">
        <v>399.595771155428</v>
      </c>
      <c r="BZ282" s="117">
        <v>30.84</v>
      </c>
      <c r="CA282" s="117">
        <v>6.7847999999999997</v>
      </c>
      <c r="CB282" s="117">
        <v>19.981890007538301</v>
      </c>
      <c r="CC282" s="117">
        <v>0</v>
      </c>
      <c r="CD282" s="117">
        <v>17.543950800000001</v>
      </c>
      <c r="CE282" s="117">
        <v>7.8765386630380902</v>
      </c>
      <c r="CF282" s="117">
        <v>83.027179470576399</v>
      </c>
      <c r="CG282" s="117">
        <v>33.25</v>
      </c>
      <c r="CH282" s="117">
        <v>7.3150000000000004</v>
      </c>
      <c r="CI282" s="117">
        <v>46.626489395377497</v>
      </c>
      <c r="CJ282" s="117">
        <v>0</v>
      </c>
      <c r="CK282" s="117">
        <v>18.914927500000001</v>
      </c>
      <c r="CL282" s="117">
        <v>11.121013554804501</v>
      </c>
      <c r="CM282" s="117">
        <v>117.227430450182</v>
      </c>
      <c r="CN282" s="117">
        <v>53.82</v>
      </c>
      <c r="CO282" s="117">
        <v>11.840400000000001</v>
      </c>
      <c r="CP282" s="117">
        <v>37.763352710114198</v>
      </c>
      <c r="CQ282" s="117">
        <v>0</v>
      </c>
      <c r="CR282" s="117">
        <v>30.6165834</v>
      </c>
      <c r="CS282" s="117">
        <v>14.048767627701</v>
      </c>
      <c r="CT282" s="117">
        <v>148.08910373781501</v>
      </c>
      <c r="CU282" s="117">
        <v>0</v>
      </c>
      <c r="CV282" s="117">
        <v>0</v>
      </c>
      <c r="CW282" s="117">
        <v>0</v>
      </c>
      <c r="CX282" s="117">
        <v>0</v>
      </c>
      <c r="CY282" s="117">
        <v>0</v>
      </c>
      <c r="CZ282" s="117">
        <v>0</v>
      </c>
      <c r="DA282" s="117">
        <v>0</v>
      </c>
      <c r="DB282" s="117">
        <v>0</v>
      </c>
      <c r="DC282" s="117">
        <v>0</v>
      </c>
      <c r="DD282" s="117">
        <v>0</v>
      </c>
      <c r="DE282" s="117">
        <v>0</v>
      </c>
      <c r="DF282" s="117">
        <v>0</v>
      </c>
      <c r="DG282" s="117">
        <v>0</v>
      </c>
      <c r="DH282" s="117">
        <v>0</v>
      </c>
      <c r="DI282" s="117">
        <v>17.52</v>
      </c>
      <c r="DJ282" s="117">
        <v>3.8544</v>
      </c>
      <c r="DK282" s="117">
        <v>15.048926634724999</v>
      </c>
      <c r="DL282" s="117">
        <v>0</v>
      </c>
      <c r="DM282" s="117">
        <v>9.9666023999999993</v>
      </c>
      <c r="DN282" s="117">
        <v>4.8621284621295304</v>
      </c>
      <c r="DO282" s="117">
        <v>51.252057496854498</v>
      </c>
      <c r="DP282" s="117">
        <v>0</v>
      </c>
      <c r="DQ282" s="117">
        <v>0</v>
      </c>
      <c r="DR282" s="117">
        <v>0</v>
      </c>
      <c r="DS282" s="117">
        <v>0</v>
      </c>
      <c r="DT282" s="117">
        <v>0</v>
      </c>
      <c r="DU282" s="117">
        <v>0</v>
      </c>
      <c r="DV282" s="117">
        <v>0</v>
      </c>
      <c r="DW282" s="117">
        <v>1146.6500000000001</v>
      </c>
      <c r="DX282" s="117">
        <v>252.26300000000001</v>
      </c>
      <c r="DY282" s="117">
        <v>86.312032180958298</v>
      </c>
      <c r="DZ282" s="117">
        <v>0</v>
      </c>
      <c r="EA282" s="117">
        <v>652.29478549999999</v>
      </c>
      <c r="EB282" s="117">
        <v>224.03345209114099</v>
      </c>
      <c r="EC282" s="117">
        <v>2361.5532697721001</v>
      </c>
      <c r="ED282" s="117">
        <v>422.78</v>
      </c>
      <c r="EE282" s="117">
        <v>93.011600000000001</v>
      </c>
      <c r="EF282" s="117">
        <v>15.600016051041701</v>
      </c>
      <c r="EG282" s="117">
        <v>18</v>
      </c>
      <c r="EH282" s="117">
        <v>240.50685859999999</v>
      </c>
      <c r="EI282" s="117">
        <v>82.789259128175701</v>
      </c>
      <c r="EJ282" s="117">
        <v>872.68773377921798</v>
      </c>
      <c r="EK282" s="117">
        <v>498.1</v>
      </c>
      <c r="EL282" s="117">
        <v>109.58199999999999</v>
      </c>
      <c r="EM282" s="117">
        <v>52.348202149374998</v>
      </c>
      <c r="EN282" s="117">
        <v>0</v>
      </c>
      <c r="EO282" s="117">
        <v>283.35414700000001</v>
      </c>
      <c r="EP282" s="117">
        <v>98.876113634345998</v>
      </c>
      <c r="EQ282" s="117">
        <v>1042.26046278372</v>
      </c>
      <c r="ER282" s="117">
        <v>0</v>
      </c>
      <c r="ES282" s="117">
        <v>0</v>
      </c>
      <c r="ET282" s="117">
        <v>0</v>
      </c>
      <c r="EU282" s="117">
        <v>0</v>
      </c>
      <c r="EV282" s="117">
        <v>0</v>
      </c>
      <c r="EW282" s="117">
        <v>0</v>
      </c>
      <c r="EX282" s="117">
        <v>0</v>
      </c>
      <c r="EY282" s="117">
        <v>436.8</v>
      </c>
      <c r="EZ282" s="117">
        <v>45.781008</v>
      </c>
      <c r="FA282" s="117">
        <v>482.58</v>
      </c>
      <c r="FB282" s="117">
        <v>0</v>
      </c>
      <c r="FC282" s="117">
        <v>0</v>
      </c>
      <c r="FD282" s="117">
        <v>0</v>
      </c>
      <c r="FE282" s="171">
        <v>447.44574114583338</v>
      </c>
      <c r="FF282" s="194">
        <f t="shared" si="88"/>
        <v>11277.587422611567</v>
      </c>
      <c r="FG282" s="195">
        <f t="shared" si="90"/>
        <v>0</v>
      </c>
      <c r="FH282" s="196">
        <f t="shared" si="91"/>
        <v>872.68773377921798</v>
      </c>
      <c r="FI282" s="202">
        <f t="shared" si="92"/>
        <v>13533.10490713388</v>
      </c>
      <c r="FJ282" s="203">
        <f t="shared" si="93"/>
        <v>0</v>
      </c>
      <c r="FK282" s="204">
        <f t="shared" si="94"/>
        <v>1047.2252805350615</v>
      </c>
      <c r="FL282" s="214">
        <v>0.05</v>
      </c>
      <c r="FM282" s="211">
        <f t="shared" si="95"/>
        <v>676.65524535669408</v>
      </c>
      <c r="FN282" s="212">
        <f t="shared" si="96"/>
        <v>0</v>
      </c>
      <c r="FO282" s="213">
        <f t="shared" si="97"/>
        <v>52.361264026753076</v>
      </c>
      <c r="FP282" s="219">
        <f t="shared" si="98"/>
        <v>14209.760152490575</v>
      </c>
      <c r="FQ282" s="220">
        <f t="shared" si="99"/>
        <v>0</v>
      </c>
      <c r="FR282" s="223">
        <f t="shared" si="100"/>
        <v>1099.5865445618147</v>
      </c>
      <c r="FS282" s="228">
        <f t="shared" si="101"/>
        <v>5.1934236093589634</v>
      </c>
      <c r="FT282" s="229"/>
      <c r="FU282" s="244">
        <f t="shared" si="102"/>
        <v>4.7143635542194113</v>
      </c>
      <c r="FV282" s="245">
        <f t="shared" si="103"/>
        <v>14209.760152490577</v>
      </c>
      <c r="FW282" s="252">
        <v>3.7646000000000002</v>
      </c>
      <c r="FX282" s="257"/>
      <c r="FY282" s="261">
        <f t="shared" si="104"/>
        <v>1.3795419458532017</v>
      </c>
      <c r="FZ282" s="253"/>
      <c r="GA282" s="92"/>
      <c r="GB282" s="68" t="s">
        <v>1401</v>
      </c>
      <c r="GC282" s="85" t="s">
        <v>2362</v>
      </c>
      <c r="GD282" s="85" t="str">
        <f t="shared" si="105"/>
        <v>№2/351 від 20.02.2019</v>
      </c>
      <c r="GE282" s="85" t="s">
        <v>2636</v>
      </c>
      <c r="GF282" s="431">
        <v>3</v>
      </c>
      <c r="GG282" s="431">
        <v>2</v>
      </c>
    </row>
    <row r="283" spans="1:189" ht="15" hidden="1" customHeight="1" x14ac:dyDescent="0.25">
      <c r="A283" s="66" t="s">
        <v>358</v>
      </c>
      <c r="B283" s="155">
        <v>5</v>
      </c>
      <c r="C283" s="141">
        <f t="shared" si="89"/>
        <v>2595.52</v>
      </c>
      <c r="D283" s="168">
        <v>2595.52</v>
      </c>
      <c r="E283" s="168">
        <v>0</v>
      </c>
      <c r="F283" s="234"/>
      <c r="G283" s="235">
        <v>0</v>
      </c>
      <c r="H283" s="162">
        <f t="shared" si="86"/>
        <v>3282.2427642078219</v>
      </c>
      <c r="I283" s="117">
        <v>440.93</v>
      </c>
      <c r="J283" s="117">
        <v>97.004599999999996</v>
      </c>
      <c r="K283" s="117">
        <v>24.281685892727499</v>
      </c>
      <c r="L283" s="117">
        <v>250.8318491</v>
      </c>
      <c r="M283" s="117">
        <v>85.215575028587807</v>
      </c>
      <c r="N283" s="117">
        <v>898.26371002131498</v>
      </c>
      <c r="O283" s="117">
        <v>80.83</v>
      </c>
      <c r="P283" s="117">
        <v>17.782599999999999</v>
      </c>
      <c r="Q283" s="117">
        <v>2.7787868057775</v>
      </c>
      <c r="R283" s="117">
        <v>45.981762099999997</v>
      </c>
      <c r="S283" s="117">
        <v>15.4461797368145</v>
      </c>
      <c r="T283" s="117">
        <v>162.81932864259201</v>
      </c>
      <c r="U283" s="117">
        <v>0</v>
      </c>
      <c r="V283" s="117">
        <v>0</v>
      </c>
      <c r="W283" s="117">
        <v>0</v>
      </c>
      <c r="X283" s="117">
        <v>0</v>
      </c>
      <c r="Y283" s="117">
        <v>0</v>
      </c>
      <c r="Z283" s="117">
        <v>330.36</v>
      </c>
      <c r="AA283" s="117">
        <v>0</v>
      </c>
      <c r="AB283" s="117">
        <v>0</v>
      </c>
      <c r="AC283" s="117">
        <v>0</v>
      </c>
      <c r="AD283" s="117">
        <v>0</v>
      </c>
      <c r="AE283" s="117">
        <v>0</v>
      </c>
      <c r="AF283" s="117">
        <v>0</v>
      </c>
      <c r="AG283" s="117">
        <v>0</v>
      </c>
      <c r="AH283" s="117">
        <v>0</v>
      </c>
      <c r="AI283" s="117">
        <v>0</v>
      </c>
      <c r="AJ283" s="117">
        <v>0</v>
      </c>
      <c r="AK283" s="117">
        <v>0</v>
      </c>
      <c r="AL283" s="117">
        <v>0</v>
      </c>
      <c r="AM283" s="117">
        <v>175.13</v>
      </c>
      <c r="AN283" s="117">
        <v>38.528599999999997</v>
      </c>
      <c r="AO283" s="117">
        <v>37.235166732202103</v>
      </c>
      <c r="AP283" s="117">
        <v>99.626203099999998</v>
      </c>
      <c r="AQ283" s="117">
        <v>36.737998038113098</v>
      </c>
      <c r="AR283" s="117">
        <v>387.25796787031499</v>
      </c>
      <c r="AS283" s="117">
        <v>0</v>
      </c>
      <c r="AT283" s="117">
        <v>0</v>
      </c>
      <c r="AU283" s="117">
        <v>0</v>
      </c>
      <c r="AV283" s="117">
        <v>0</v>
      </c>
      <c r="AW283" s="117">
        <v>0</v>
      </c>
      <c r="AX283" s="117">
        <v>100.13</v>
      </c>
      <c r="AY283" s="117">
        <v>659.63</v>
      </c>
      <c r="AZ283" s="117">
        <v>145.11859999999999</v>
      </c>
      <c r="BA283" s="117">
        <v>64.768686780722504</v>
      </c>
      <c r="BB283" s="117">
        <v>375.24371810000002</v>
      </c>
      <c r="BC283" s="117">
        <v>130.46340092154799</v>
      </c>
      <c r="BD283" s="117">
        <f t="shared" si="87"/>
        <v>1403.4117576736001</v>
      </c>
      <c r="BE283" s="117">
        <v>0</v>
      </c>
      <c r="BF283" s="117">
        <v>0</v>
      </c>
      <c r="BG283" s="117">
        <v>0</v>
      </c>
      <c r="BH283" s="117">
        <v>0</v>
      </c>
      <c r="BI283" s="117">
        <v>0</v>
      </c>
      <c r="BJ283" s="117">
        <v>0</v>
      </c>
      <c r="BK283" s="117">
        <v>0</v>
      </c>
      <c r="BL283" s="117">
        <v>213.29</v>
      </c>
      <c r="BM283" s="117">
        <v>46.9238</v>
      </c>
      <c r="BN283" s="117">
        <v>6.0658460999999999</v>
      </c>
      <c r="BO283" s="117">
        <v>121.3342823</v>
      </c>
      <c r="BP283" s="117">
        <v>40.625815835604001</v>
      </c>
      <c r="BQ283" s="117">
        <v>428.23974423560401</v>
      </c>
      <c r="BR283" s="117">
        <v>820.75842857142902</v>
      </c>
      <c r="BS283" s="117">
        <v>180.56685428571399</v>
      </c>
      <c r="BT283" s="117">
        <v>908.20072537015506</v>
      </c>
      <c r="BU283" s="117">
        <v>391.5</v>
      </c>
      <c r="BV283" s="117">
        <v>466.90484726142898</v>
      </c>
      <c r="BW283" s="117">
        <v>290.106832963773</v>
      </c>
      <c r="BX283" s="117">
        <v>3058.0376884524999</v>
      </c>
      <c r="BY283" s="117">
        <v>472.25558678564499</v>
      </c>
      <c r="BZ283" s="117">
        <v>41.96</v>
      </c>
      <c r="CA283" s="117">
        <v>9.2311999999999994</v>
      </c>
      <c r="CB283" s="117">
        <v>26.958160061285302</v>
      </c>
      <c r="CC283" s="117">
        <v>0</v>
      </c>
      <c r="CD283" s="117">
        <v>23.869785199999999</v>
      </c>
      <c r="CE283" s="117">
        <v>10.6926266148353</v>
      </c>
      <c r="CF283" s="117">
        <v>112.71177187612101</v>
      </c>
      <c r="CG283" s="117">
        <v>44.24</v>
      </c>
      <c r="CH283" s="117">
        <v>9.7327999999999992</v>
      </c>
      <c r="CI283" s="117">
        <v>62.046249041752503</v>
      </c>
      <c r="CJ283" s="117">
        <v>0</v>
      </c>
      <c r="CK283" s="117">
        <v>25.166808799999998</v>
      </c>
      <c r="CL283" s="117">
        <v>14.797689760394</v>
      </c>
      <c r="CM283" s="117">
        <v>155.98354760214701</v>
      </c>
      <c r="CN283" s="117">
        <v>58.44</v>
      </c>
      <c r="CO283" s="117">
        <v>12.8568</v>
      </c>
      <c r="CP283" s="117">
        <v>32.317789399898302</v>
      </c>
      <c r="CQ283" s="117">
        <v>0</v>
      </c>
      <c r="CR283" s="117">
        <v>33.244762799999997</v>
      </c>
      <c r="CS283" s="117">
        <v>14.3442287040713</v>
      </c>
      <c r="CT283" s="117">
        <v>151.20358090396999</v>
      </c>
      <c r="CU283" s="117">
        <v>0</v>
      </c>
      <c r="CV283" s="117">
        <v>0</v>
      </c>
      <c r="CW283" s="117">
        <v>0</v>
      </c>
      <c r="CX283" s="117">
        <v>0</v>
      </c>
      <c r="CY283" s="117">
        <v>0</v>
      </c>
      <c r="CZ283" s="117">
        <v>0</v>
      </c>
      <c r="DA283" s="117">
        <v>0</v>
      </c>
      <c r="DB283" s="117">
        <v>0</v>
      </c>
      <c r="DC283" s="117">
        <v>0</v>
      </c>
      <c r="DD283" s="117">
        <v>0</v>
      </c>
      <c r="DE283" s="117">
        <v>0</v>
      </c>
      <c r="DF283" s="117">
        <v>0</v>
      </c>
      <c r="DG283" s="117">
        <v>0</v>
      </c>
      <c r="DH283" s="117">
        <v>0</v>
      </c>
      <c r="DI283" s="117">
        <v>17.89</v>
      </c>
      <c r="DJ283" s="117">
        <v>3.9358</v>
      </c>
      <c r="DK283" s="117">
        <v>15.3868808210682</v>
      </c>
      <c r="DL283" s="117">
        <v>0</v>
      </c>
      <c r="DM283" s="117">
        <v>10.177084300000001</v>
      </c>
      <c r="DN283" s="117">
        <v>4.9669212823391602</v>
      </c>
      <c r="DO283" s="117">
        <v>52.356686403407402</v>
      </c>
      <c r="DP283" s="117">
        <v>0</v>
      </c>
      <c r="DQ283" s="117">
        <v>0</v>
      </c>
      <c r="DR283" s="117">
        <v>0</v>
      </c>
      <c r="DS283" s="117">
        <v>0</v>
      </c>
      <c r="DT283" s="117">
        <v>0</v>
      </c>
      <c r="DU283" s="117">
        <v>0</v>
      </c>
      <c r="DV283" s="117">
        <v>0</v>
      </c>
      <c r="DW283" s="117">
        <v>835.22</v>
      </c>
      <c r="DX283" s="117">
        <v>183.7484</v>
      </c>
      <c r="DY283" s="117">
        <v>76.226819349091699</v>
      </c>
      <c r="DZ283" s="117">
        <v>0</v>
      </c>
      <c r="EA283" s="117">
        <v>475.13160140000002</v>
      </c>
      <c r="EB283" s="117">
        <v>164.58595408271199</v>
      </c>
      <c r="EC283" s="117">
        <v>1734.9127748318001</v>
      </c>
      <c r="ED283" s="117">
        <v>506.65</v>
      </c>
      <c r="EE283" s="117">
        <v>111.46299999999999</v>
      </c>
      <c r="EF283" s="117">
        <v>20.271157361616702</v>
      </c>
      <c r="EG283" s="117">
        <v>16.574999999999999</v>
      </c>
      <c r="EH283" s="117">
        <v>288.2179855</v>
      </c>
      <c r="EI283" s="117">
        <v>98.854396343326101</v>
      </c>
      <c r="EJ283" s="117">
        <v>1042.0315392049399</v>
      </c>
      <c r="EK283" s="117">
        <v>354.42</v>
      </c>
      <c r="EL283" s="117">
        <v>77.972399999999993</v>
      </c>
      <c r="EM283" s="117">
        <v>43.973680429825002</v>
      </c>
      <c r="EN283" s="117">
        <v>0</v>
      </c>
      <c r="EO283" s="117">
        <v>201.61890539999999</v>
      </c>
      <c r="EP283" s="117">
        <v>71.059606364823907</v>
      </c>
      <c r="EQ283" s="117">
        <v>749.044592194649</v>
      </c>
      <c r="ER283" s="117">
        <v>559.88</v>
      </c>
      <c r="ES283" s="117">
        <v>123.17359999999999</v>
      </c>
      <c r="ET283" s="117">
        <v>12.909825015999999</v>
      </c>
      <c r="EU283" s="117">
        <v>136.08342501600001</v>
      </c>
      <c r="EV283" s="117">
        <v>14.724843999999999</v>
      </c>
      <c r="EW283" s="117">
        <v>1.54331089964</v>
      </c>
      <c r="EX283" s="117">
        <v>16.268154899639999</v>
      </c>
      <c r="EY283" s="117">
        <v>334.6</v>
      </c>
      <c r="EZ283" s="117">
        <v>35.069426</v>
      </c>
      <c r="FA283" s="117">
        <v>369.67</v>
      </c>
      <c r="FB283" s="117">
        <v>0</v>
      </c>
      <c r="FC283" s="117">
        <v>0</v>
      </c>
      <c r="FD283" s="117">
        <v>0</v>
      </c>
      <c r="FE283" s="171">
        <v>574.32478020833332</v>
      </c>
      <c r="FF283" s="194">
        <f t="shared" si="88"/>
        <v>11863.111050036934</v>
      </c>
      <c r="FG283" s="195">
        <f t="shared" si="90"/>
        <v>0</v>
      </c>
      <c r="FH283" s="196">
        <f t="shared" si="91"/>
        <v>1042.0315392049399</v>
      </c>
      <c r="FI283" s="202">
        <f t="shared" si="92"/>
        <v>14235.733260044321</v>
      </c>
      <c r="FJ283" s="203">
        <f t="shared" si="93"/>
        <v>0</v>
      </c>
      <c r="FK283" s="204">
        <f t="shared" si="94"/>
        <v>1250.4378470459278</v>
      </c>
      <c r="FL283" s="214">
        <v>0.05</v>
      </c>
      <c r="FM283" s="211">
        <f t="shared" si="95"/>
        <v>711.78666300221607</v>
      </c>
      <c r="FN283" s="212">
        <f t="shared" si="96"/>
        <v>0</v>
      </c>
      <c r="FO283" s="213">
        <f t="shared" si="97"/>
        <v>62.521892352296391</v>
      </c>
      <c r="FP283" s="219">
        <f t="shared" si="98"/>
        <v>14947.519923046537</v>
      </c>
      <c r="FQ283" s="220">
        <f t="shared" si="99"/>
        <v>0</v>
      </c>
      <c r="FR283" s="223">
        <f t="shared" si="100"/>
        <v>1312.9597393982242</v>
      </c>
      <c r="FS283" s="228">
        <f t="shared" si="101"/>
        <v>5.7589692713007556</v>
      </c>
      <c r="FT283" s="229"/>
      <c r="FU283" s="244">
        <f t="shared" si="102"/>
        <v>5.2531131270991223</v>
      </c>
      <c r="FV283" s="245">
        <f t="shared" si="103"/>
        <v>14947.519923046537</v>
      </c>
      <c r="FW283" s="252">
        <v>4.5049000000000001</v>
      </c>
      <c r="FX283" s="257"/>
      <c r="FY283" s="261">
        <f t="shared" si="104"/>
        <v>1.2783789365581379</v>
      </c>
      <c r="FZ283" s="253"/>
      <c r="GA283" s="92"/>
      <c r="GB283" s="68" t="s">
        <v>1402</v>
      </c>
      <c r="GC283" s="85" t="s">
        <v>2362</v>
      </c>
      <c r="GD283" s="85" t="str">
        <f t="shared" si="105"/>
        <v>№2/352 від 20.02.2019</v>
      </c>
      <c r="GE283" s="85" t="s">
        <v>2637</v>
      </c>
      <c r="GF283" s="431">
        <v>3</v>
      </c>
      <c r="GG283" s="431">
        <v>2</v>
      </c>
    </row>
    <row r="284" spans="1:189" ht="15" hidden="1" customHeight="1" x14ac:dyDescent="0.25">
      <c r="A284" s="66" t="s">
        <v>359</v>
      </c>
      <c r="B284" s="155">
        <v>5</v>
      </c>
      <c r="C284" s="141">
        <f t="shared" si="89"/>
        <v>3235</v>
      </c>
      <c r="D284" s="168">
        <v>2559.3000000000002</v>
      </c>
      <c r="E284" s="168">
        <v>0</v>
      </c>
      <c r="F284" s="234"/>
      <c r="G284" s="235">
        <v>675.7</v>
      </c>
      <c r="H284" s="162">
        <f t="shared" si="86"/>
        <v>4001.8466992366971</v>
      </c>
      <c r="I284" s="117">
        <v>506.7</v>
      </c>
      <c r="J284" s="117">
        <v>111.474</v>
      </c>
      <c r="K284" s="117">
        <v>27.327792908559999</v>
      </c>
      <c r="L284" s="117">
        <v>288.24642899999998</v>
      </c>
      <c r="M284" s="117">
        <v>97.866151138236205</v>
      </c>
      <c r="N284" s="117">
        <v>1031.6143730468</v>
      </c>
      <c r="O284" s="117">
        <v>114.89</v>
      </c>
      <c r="P284" s="117">
        <v>25.2758</v>
      </c>
      <c r="Q284" s="117">
        <v>3.9497728522350002</v>
      </c>
      <c r="R284" s="117">
        <v>65.357474300000007</v>
      </c>
      <c r="S284" s="117">
        <v>21.954870072025798</v>
      </c>
      <c r="T284" s="117">
        <v>231.42791722426099</v>
      </c>
      <c r="U284" s="117">
        <v>0</v>
      </c>
      <c r="V284" s="117">
        <v>0</v>
      </c>
      <c r="W284" s="117">
        <v>0</v>
      </c>
      <c r="X284" s="117">
        <v>0</v>
      </c>
      <c r="Y284" s="117">
        <v>0</v>
      </c>
      <c r="Z284" s="117">
        <v>356.99</v>
      </c>
      <c r="AA284" s="117">
        <v>0</v>
      </c>
      <c r="AB284" s="117">
        <v>0</v>
      </c>
      <c r="AC284" s="117">
        <v>0</v>
      </c>
      <c r="AD284" s="117">
        <v>0</v>
      </c>
      <c r="AE284" s="117">
        <v>0</v>
      </c>
      <c r="AF284" s="117">
        <v>0</v>
      </c>
      <c r="AG284" s="117">
        <v>0</v>
      </c>
      <c r="AH284" s="117">
        <v>0</v>
      </c>
      <c r="AI284" s="117">
        <v>0</v>
      </c>
      <c r="AJ284" s="117">
        <v>0</v>
      </c>
      <c r="AK284" s="117">
        <v>0</v>
      </c>
      <c r="AL284" s="117">
        <v>0</v>
      </c>
      <c r="AM284" s="117">
        <v>227.96</v>
      </c>
      <c r="AN284" s="117">
        <v>50.151200000000003</v>
      </c>
      <c r="AO284" s="117">
        <v>46.443264835242402</v>
      </c>
      <c r="AP284" s="117">
        <v>129.6796052</v>
      </c>
      <c r="AQ284" s="117">
        <v>47.608272880393699</v>
      </c>
      <c r="AR284" s="117">
        <v>501.84234291563598</v>
      </c>
      <c r="AS284" s="117">
        <v>0</v>
      </c>
      <c r="AT284" s="117">
        <v>0</v>
      </c>
      <c r="AU284" s="117">
        <v>0</v>
      </c>
      <c r="AV284" s="117">
        <v>0</v>
      </c>
      <c r="AW284" s="117">
        <v>0</v>
      </c>
      <c r="AX284" s="117">
        <v>130.79</v>
      </c>
      <c r="AY284" s="117">
        <v>822.15</v>
      </c>
      <c r="AZ284" s="117">
        <v>180.87299999999999</v>
      </c>
      <c r="BA284" s="117">
        <v>66.525970653483199</v>
      </c>
      <c r="BB284" s="117">
        <v>467.69647049999998</v>
      </c>
      <c r="BC284" s="117">
        <v>161.118694687296</v>
      </c>
      <c r="BD284" s="117">
        <f t="shared" si="87"/>
        <v>1749.1820660500002</v>
      </c>
      <c r="BE284" s="117">
        <v>0</v>
      </c>
      <c r="BF284" s="117">
        <v>0</v>
      </c>
      <c r="BG284" s="117">
        <v>0</v>
      </c>
      <c r="BH284" s="117">
        <v>0</v>
      </c>
      <c r="BI284" s="117">
        <v>0</v>
      </c>
      <c r="BJ284" s="117">
        <v>0</v>
      </c>
      <c r="BK284" s="117">
        <v>0</v>
      </c>
      <c r="BL284" s="117">
        <v>238.32</v>
      </c>
      <c r="BM284" s="117">
        <v>52.430399999999999</v>
      </c>
      <c r="BN284" s="117">
        <v>7.2683194499999999</v>
      </c>
      <c r="BO284" s="117">
        <v>135.57309839999999</v>
      </c>
      <c r="BP284" s="117">
        <v>45.444758428858499</v>
      </c>
      <c r="BQ284" s="117">
        <v>479.03657627885798</v>
      </c>
      <c r="BR284" s="117">
        <v>720.03091222223043</v>
      </c>
      <c r="BS284" s="117">
        <v>158.40680068888901</v>
      </c>
      <c r="BT284" s="117">
        <v>545.92113250083196</v>
      </c>
      <c r="BU284" s="117">
        <v>487.57</v>
      </c>
      <c r="BV284" s="117">
        <v>409.60398503585498</v>
      </c>
      <c r="BW284" s="117">
        <v>243.31985595923399</v>
      </c>
      <c r="BX284" s="117">
        <v>2564.85268640704</v>
      </c>
      <c r="BY284" s="117">
        <v>569.58602650999001</v>
      </c>
      <c r="BZ284" s="117">
        <v>49.57</v>
      </c>
      <c r="CA284" s="117">
        <v>10.9054</v>
      </c>
      <c r="CB284" s="117">
        <v>31.928063952827099</v>
      </c>
      <c r="CC284" s="117">
        <v>0</v>
      </c>
      <c r="CD284" s="117">
        <v>28.198885900000001</v>
      </c>
      <c r="CE284" s="117">
        <v>12.6403322880748</v>
      </c>
      <c r="CF284" s="117">
        <v>133.24268214090199</v>
      </c>
      <c r="CG284" s="117">
        <v>62.88</v>
      </c>
      <c r="CH284" s="117">
        <v>13.833600000000001</v>
      </c>
      <c r="CI284" s="117">
        <v>88.191702346724995</v>
      </c>
      <c r="CJ284" s="117">
        <v>0</v>
      </c>
      <c r="CK284" s="117">
        <v>35.770545599999998</v>
      </c>
      <c r="CL284" s="117">
        <v>21.0328356232963</v>
      </c>
      <c r="CM284" s="117">
        <v>221.70868357002101</v>
      </c>
      <c r="CN284" s="117">
        <v>56.39</v>
      </c>
      <c r="CO284" s="117">
        <v>12.405799999999999</v>
      </c>
      <c r="CP284" s="117">
        <v>30.442491153659201</v>
      </c>
      <c r="CQ284" s="117">
        <v>0</v>
      </c>
      <c r="CR284" s="117">
        <v>32.078579300000001</v>
      </c>
      <c r="CS284" s="117">
        <v>13.763321192248</v>
      </c>
      <c r="CT284" s="117">
        <v>145.08019164590701</v>
      </c>
      <c r="CU284" s="117">
        <v>0</v>
      </c>
      <c r="CV284" s="117">
        <v>0</v>
      </c>
      <c r="CW284" s="117">
        <v>0</v>
      </c>
      <c r="CX284" s="117">
        <v>0</v>
      </c>
      <c r="CY284" s="117">
        <v>0</v>
      </c>
      <c r="CZ284" s="117">
        <v>0</v>
      </c>
      <c r="DA284" s="117">
        <v>0</v>
      </c>
      <c r="DB284" s="117">
        <v>0</v>
      </c>
      <c r="DC284" s="117">
        <v>0</v>
      </c>
      <c r="DD284" s="117">
        <v>0</v>
      </c>
      <c r="DE284" s="117">
        <v>0</v>
      </c>
      <c r="DF284" s="117">
        <v>0</v>
      </c>
      <c r="DG284" s="117">
        <v>0</v>
      </c>
      <c r="DH284" s="117">
        <v>0</v>
      </c>
      <c r="DI284" s="117">
        <v>23.77</v>
      </c>
      <c r="DJ284" s="117">
        <v>5.2294</v>
      </c>
      <c r="DK284" s="117">
        <v>20.434606074565401</v>
      </c>
      <c r="DL284" s="117">
        <v>0</v>
      </c>
      <c r="DM284" s="117">
        <v>13.522039899999999</v>
      </c>
      <c r="DN284" s="117">
        <v>6.5984231785942002</v>
      </c>
      <c r="DO284" s="117">
        <v>69.554469153159602</v>
      </c>
      <c r="DP284" s="117">
        <v>0</v>
      </c>
      <c r="DQ284" s="117">
        <v>0</v>
      </c>
      <c r="DR284" s="117">
        <v>0</v>
      </c>
      <c r="DS284" s="117">
        <v>0</v>
      </c>
      <c r="DT284" s="117">
        <v>0</v>
      </c>
      <c r="DU284" s="117">
        <v>0</v>
      </c>
      <c r="DV284" s="117">
        <v>0</v>
      </c>
      <c r="DW284" s="117">
        <v>1234.3900000000001</v>
      </c>
      <c r="DX284" s="117">
        <v>271.56580000000002</v>
      </c>
      <c r="DY284" s="117">
        <v>89.788264300191699</v>
      </c>
      <c r="DZ284" s="117">
        <v>0</v>
      </c>
      <c r="EA284" s="117">
        <v>702.20743930000003</v>
      </c>
      <c r="EB284" s="117">
        <v>240.848297092336</v>
      </c>
      <c r="EC284" s="117">
        <v>2538.79980069253</v>
      </c>
      <c r="ED284" s="117">
        <v>456</v>
      </c>
      <c r="EE284" s="117">
        <v>100.32</v>
      </c>
      <c r="EF284" s="117">
        <v>16.68219373805</v>
      </c>
      <c r="EG284" s="117">
        <v>0</v>
      </c>
      <c r="EH284" s="117">
        <v>259.40472</v>
      </c>
      <c r="EI284" s="117">
        <v>87.244568628885006</v>
      </c>
      <c r="EJ284" s="117">
        <v>919.65148236693506</v>
      </c>
      <c r="EK284" s="117">
        <v>320.17</v>
      </c>
      <c r="EL284" s="117">
        <v>70.437399999999997</v>
      </c>
      <c r="EM284" s="117">
        <v>43.733250088650003</v>
      </c>
      <c r="EN284" s="117">
        <v>0</v>
      </c>
      <c r="EO284" s="117">
        <v>182.13510790000001</v>
      </c>
      <c r="EP284" s="117">
        <v>64.612824194790406</v>
      </c>
      <c r="EQ284" s="117">
        <v>681.08858218344005</v>
      </c>
      <c r="ER284" s="117">
        <v>12.5</v>
      </c>
      <c r="ES284" s="117">
        <v>2.75</v>
      </c>
      <c r="ET284" s="117">
        <v>0.28822750000000003</v>
      </c>
      <c r="EU284" s="117">
        <v>3.0382275000000001</v>
      </c>
      <c r="EV284" s="117">
        <v>0.32874999999999999</v>
      </c>
      <c r="EW284" s="117">
        <v>3.4456287500000002E-2</v>
      </c>
      <c r="EX284" s="117">
        <v>0.3632062875</v>
      </c>
      <c r="EY284" s="117">
        <v>459.2</v>
      </c>
      <c r="EZ284" s="117">
        <v>48.128751999999999</v>
      </c>
      <c r="FA284" s="117">
        <v>507.33</v>
      </c>
      <c r="FB284" s="117">
        <v>0</v>
      </c>
      <c r="FC284" s="117">
        <v>0</v>
      </c>
      <c r="FD284" s="117">
        <v>0</v>
      </c>
      <c r="FE284" s="171">
        <v>592.81901302083338</v>
      </c>
      <c r="FF284" s="194">
        <f t="shared" si="88"/>
        <v>12858.412300483822</v>
      </c>
      <c r="FG284" s="195">
        <f t="shared" si="90"/>
        <v>0</v>
      </c>
      <c r="FH284" s="196">
        <f t="shared" si="91"/>
        <v>919.65148236693506</v>
      </c>
      <c r="FI284" s="202">
        <f t="shared" si="92"/>
        <v>15430.094760580585</v>
      </c>
      <c r="FJ284" s="203">
        <f t="shared" si="93"/>
        <v>0</v>
      </c>
      <c r="FK284" s="204">
        <f t="shared" si="94"/>
        <v>1103.5817788403219</v>
      </c>
      <c r="FL284" s="214">
        <v>0.05</v>
      </c>
      <c r="FM284" s="211">
        <f t="shared" si="95"/>
        <v>771.50473802902934</v>
      </c>
      <c r="FN284" s="212">
        <f t="shared" si="96"/>
        <v>0</v>
      </c>
      <c r="FO284" s="213">
        <f t="shared" si="97"/>
        <v>55.179088942016101</v>
      </c>
      <c r="FP284" s="219">
        <f t="shared" si="98"/>
        <v>16201.599498609614</v>
      </c>
      <c r="FQ284" s="220">
        <f t="shared" si="99"/>
        <v>0</v>
      </c>
      <c r="FR284" s="223">
        <f t="shared" si="100"/>
        <v>1158.760867782338</v>
      </c>
      <c r="FS284" s="228">
        <f t="shared" si="101"/>
        <v>5.1027921643170648</v>
      </c>
      <c r="FT284" s="229"/>
      <c r="FU284" s="244">
        <f t="shared" si="102"/>
        <v>4.6500273974736555</v>
      </c>
      <c r="FV284" s="245">
        <f t="shared" si="103"/>
        <v>16201.599498609614</v>
      </c>
      <c r="FW284" s="252">
        <v>3.8553000000000002</v>
      </c>
      <c r="FX284" s="257"/>
      <c r="FY284" s="261">
        <f t="shared" si="104"/>
        <v>1.323578493065926</v>
      </c>
      <c r="FZ284" s="253"/>
      <c r="GA284" s="92"/>
      <c r="GB284" s="68" t="s">
        <v>1404</v>
      </c>
      <c r="GC284" s="85" t="s">
        <v>2362</v>
      </c>
      <c r="GD284" s="85" t="str">
        <f t="shared" si="105"/>
        <v>№2/354 від 20.02.2019</v>
      </c>
      <c r="GE284" s="85" t="s">
        <v>2638</v>
      </c>
      <c r="GF284" s="431">
        <v>4</v>
      </c>
      <c r="GG284" s="431">
        <v>2</v>
      </c>
    </row>
    <row r="285" spans="1:189" ht="15" hidden="1" customHeight="1" x14ac:dyDescent="0.25">
      <c r="A285" s="66" t="s">
        <v>49</v>
      </c>
      <c r="B285" s="155">
        <v>5</v>
      </c>
      <c r="C285" s="141">
        <f t="shared" si="89"/>
        <v>9098.1</v>
      </c>
      <c r="D285" s="168">
        <v>6585.6</v>
      </c>
      <c r="E285" s="168">
        <v>0</v>
      </c>
      <c r="F285" s="234"/>
      <c r="G285" s="235">
        <v>2512.5</v>
      </c>
      <c r="H285" s="162">
        <f t="shared" si="86"/>
        <v>12017.58038442157</v>
      </c>
      <c r="I285" s="117">
        <v>1318.08</v>
      </c>
      <c r="J285" s="117">
        <v>289.9776</v>
      </c>
      <c r="K285" s="117">
        <v>73.090968815945004</v>
      </c>
      <c r="L285" s="117">
        <v>749.81616959999997</v>
      </c>
      <c r="M285" s="117">
        <v>254.789414233375</v>
      </c>
      <c r="N285" s="117">
        <v>2685.7541526493201</v>
      </c>
      <c r="O285" s="117">
        <v>298.86</v>
      </c>
      <c r="P285" s="117">
        <v>65.749200000000002</v>
      </c>
      <c r="Q285" s="117">
        <v>10.27429264869</v>
      </c>
      <c r="R285" s="117">
        <v>170.01248820000001</v>
      </c>
      <c r="S285" s="117">
        <v>57.110547752751202</v>
      </c>
      <c r="T285" s="117">
        <v>602.006528601441</v>
      </c>
      <c r="U285" s="117">
        <v>0</v>
      </c>
      <c r="V285" s="117">
        <v>0</v>
      </c>
      <c r="W285" s="117">
        <v>0</v>
      </c>
      <c r="X285" s="117">
        <v>0</v>
      </c>
      <c r="Y285" s="117">
        <v>0</v>
      </c>
      <c r="Z285" s="117">
        <v>1156.94</v>
      </c>
      <c r="AA285" s="117">
        <v>0</v>
      </c>
      <c r="AB285" s="117">
        <v>0</v>
      </c>
      <c r="AC285" s="117">
        <v>0</v>
      </c>
      <c r="AD285" s="117">
        <v>0</v>
      </c>
      <c r="AE285" s="117">
        <v>0</v>
      </c>
      <c r="AF285" s="117">
        <v>0</v>
      </c>
      <c r="AG285" s="117">
        <v>0</v>
      </c>
      <c r="AH285" s="117">
        <v>0</v>
      </c>
      <c r="AI285" s="117">
        <v>0</v>
      </c>
      <c r="AJ285" s="117">
        <v>0</v>
      </c>
      <c r="AK285" s="117">
        <v>0</v>
      </c>
      <c r="AL285" s="117">
        <v>0</v>
      </c>
      <c r="AM285" s="117">
        <v>1104.46</v>
      </c>
      <c r="AN285" s="117">
        <v>242.9812</v>
      </c>
      <c r="AO285" s="117">
        <v>130.80570160050499</v>
      </c>
      <c r="AP285" s="117">
        <v>628.29416019999996</v>
      </c>
      <c r="AQ285" s="117">
        <v>220.78656868730999</v>
      </c>
      <c r="AR285" s="117">
        <v>2327.32763048781</v>
      </c>
      <c r="AS285" s="117">
        <v>0</v>
      </c>
      <c r="AT285" s="117">
        <v>0</v>
      </c>
      <c r="AU285" s="117">
        <v>0</v>
      </c>
      <c r="AV285" s="117">
        <v>0</v>
      </c>
      <c r="AW285" s="117">
        <v>0</v>
      </c>
      <c r="AX285" s="117">
        <v>326.16000000000003</v>
      </c>
      <c r="AY285" s="117">
        <v>2312.1999999999998</v>
      </c>
      <c r="AZ285" s="117">
        <v>508.68400000000003</v>
      </c>
      <c r="BA285" s="117">
        <v>174.23228149230599</v>
      </c>
      <c r="BB285" s="117">
        <v>1315.341214</v>
      </c>
      <c r="BC285" s="117">
        <v>451.77905010254898</v>
      </c>
      <c r="BD285" s="117">
        <f t="shared" si="87"/>
        <v>4919.3920726830002</v>
      </c>
      <c r="BE285" s="117">
        <v>0</v>
      </c>
      <c r="BF285" s="117">
        <v>0</v>
      </c>
      <c r="BG285" s="117">
        <v>0</v>
      </c>
      <c r="BH285" s="117">
        <v>0</v>
      </c>
      <c r="BI285" s="117">
        <v>0</v>
      </c>
      <c r="BJ285" s="117">
        <v>0</v>
      </c>
      <c r="BK285" s="117">
        <v>0</v>
      </c>
      <c r="BL285" s="117">
        <v>598.88</v>
      </c>
      <c r="BM285" s="117">
        <v>131.75360000000001</v>
      </c>
      <c r="BN285" s="117">
        <v>18.2342302616666</v>
      </c>
      <c r="BO285" s="117">
        <v>340.68486560000002</v>
      </c>
      <c r="BP285" s="117">
        <v>114.19601805326199</v>
      </c>
      <c r="BQ285" s="117">
        <v>1203.74871391493</v>
      </c>
      <c r="BR285" s="117">
        <v>1888.2676785714334</v>
      </c>
      <c r="BS285" s="117">
        <v>415.41888928571399</v>
      </c>
      <c r="BT285" s="117">
        <v>1527.3908628494</v>
      </c>
      <c r="BU285" s="117">
        <v>1383.26</v>
      </c>
      <c r="BV285" s="117">
        <v>1074.1788343089299</v>
      </c>
      <c r="BW285" s="117">
        <v>659.09938973627197</v>
      </c>
      <c r="BX285" s="117">
        <v>6947.6156547517503</v>
      </c>
      <c r="BY285" s="117">
        <v>1757.02892734636</v>
      </c>
      <c r="BZ285" s="117">
        <v>131.80000000000001</v>
      </c>
      <c r="CA285" s="117">
        <v>28.995999999999999</v>
      </c>
      <c r="CB285" s="117">
        <v>84.906375862499999</v>
      </c>
      <c r="CC285" s="117">
        <v>0</v>
      </c>
      <c r="CD285" s="117">
        <v>74.977065999999994</v>
      </c>
      <c r="CE285" s="117">
        <v>33.610412301608598</v>
      </c>
      <c r="CF285" s="117">
        <v>354.28985416410899</v>
      </c>
      <c r="CG285" s="117">
        <v>163.57</v>
      </c>
      <c r="CH285" s="117">
        <v>35.985399999999998</v>
      </c>
      <c r="CI285" s="117">
        <v>229.408548911362</v>
      </c>
      <c r="CJ285" s="117">
        <v>0</v>
      </c>
      <c r="CK285" s="117">
        <v>93.050065900000007</v>
      </c>
      <c r="CL285" s="117">
        <v>54.712288892378901</v>
      </c>
      <c r="CM285" s="117">
        <v>576.726303703741</v>
      </c>
      <c r="CN285" s="117">
        <v>201.64</v>
      </c>
      <c r="CO285" s="117">
        <v>44.360799999999998</v>
      </c>
      <c r="CP285" s="117">
        <v>84.907363231683306</v>
      </c>
      <c r="CQ285" s="117">
        <v>0</v>
      </c>
      <c r="CR285" s="117">
        <v>114.7069468</v>
      </c>
      <c r="CS285" s="117">
        <v>46.704919682420702</v>
      </c>
      <c r="CT285" s="117">
        <v>492.32002971410401</v>
      </c>
      <c r="CU285" s="117">
        <v>0</v>
      </c>
      <c r="CV285" s="117">
        <v>0</v>
      </c>
      <c r="CW285" s="117">
        <v>0</v>
      </c>
      <c r="CX285" s="117">
        <v>0</v>
      </c>
      <c r="CY285" s="117">
        <v>0</v>
      </c>
      <c r="CZ285" s="117">
        <v>0</v>
      </c>
      <c r="DA285" s="117">
        <v>0</v>
      </c>
      <c r="DB285" s="117">
        <v>0</v>
      </c>
      <c r="DC285" s="117">
        <v>0</v>
      </c>
      <c r="DD285" s="117">
        <v>0</v>
      </c>
      <c r="DE285" s="117">
        <v>0</v>
      </c>
      <c r="DF285" s="117">
        <v>0</v>
      </c>
      <c r="DG285" s="117">
        <v>0</v>
      </c>
      <c r="DH285" s="117">
        <v>0</v>
      </c>
      <c r="DI285" s="117">
        <v>113.31</v>
      </c>
      <c r="DJ285" s="117">
        <v>24.9282</v>
      </c>
      <c r="DK285" s="117">
        <v>99.339454023088805</v>
      </c>
      <c r="DL285" s="117">
        <v>0</v>
      </c>
      <c r="DM285" s="117">
        <v>64.458659699999998</v>
      </c>
      <c r="DN285" s="117">
        <v>31.656426041317001</v>
      </c>
      <c r="DO285" s="117">
        <v>333.69273976440599</v>
      </c>
      <c r="DP285" s="117">
        <v>0</v>
      </c>
      <c r="DQ285" s="117">
        <v>0</v>
      </c>
      <c r="DR285" s="117">
        <v>0</v>
      </c>
      <c r="DS285" s="117">
        <v>0</v>
      </c>
      <c r="DT285" s="117">
        <v>0</v>
      </c>
      <c r="DU285" s="117">
        <v>0</v>
      </c>
      <c r="DV285" s="117">
        <v>0</v>
      </c>
      <c r="DW285" s="117">
        <v>2755.76</v>
      </c>
      <c r="DX285" s="117">
        <v>606.2672</v>
      </c>
      <c r="DY285" s="117">
        <v>230.09562376910799</v>
      </c>
      <c r="DZ285" s="117">
        <v>0</v>
      </c>
      <c r="EA285" s="117">
        <v>1567.6691911999999</v>
      </c>
      <c r="EB285" s="117">
        <v>540.79780108891202</v>
      </c>
      <c r="EC285" s="117">
        <v>5700.58981605802</v>
      </c>
      <c r="ED285" s="117">
        <v>1945.73</v>
      </c>
      <c r="EE285" s="117">
        <v>428.06060000000002</v>
      </c>
      <c r="EF285" s="117">
        <v>72.823214171683404</v>
      </c>
      <c r="EG285" s="117">
        <v>0</v>
      </c>
      <c r="EH285" s="117">
        <v>1106.8674251</v>
      </c>
      <c r="EI285" s="117">
        <v>372.44036868806501</v>
      </c>
      <c r="EJ285" s="117">
        <v>3925.92160795974</v>
      </c>
      <c r="EK285" s="117">
        <v>864.88</v>
      </c>
      <c r="EL285" s="117">
        <v>190.27359999999999</v>
      </c>
      <c r="EM285" s="117">
        <v>121.89476319405</v>
      </c>
      <c r="EN285" s="117">
        <v>0</v>
      </c>
      <c r="EO285" s="117">
        <v>492.0042856</v>
      </c>
      <c r="EP285" s="117">
        <v>174.93340812010399</v>
      </c>
      <c r="EQ285" s="117">
        <v>1843.9860569141499</v>
      </c>
      <c r="ER285" s="117">
        <v>309</v>
      </c>
      <c r="ES285" s="117">
        <v>67.98</v>
      </c>
      <c r="ET285" s="117">
        <v>7.1249837999999999</v>
      </c>
      <c r="EU285" s="117">
        <v>75.104983799999999</v>
      </c>
      <c r="EV285" s="117">
        <v>8.1266999999999996</v>
      </c>
      <c r="EW285" s="117">
        <v>0.85175942699999996</v>
      </c>
      <c r="EX285" s="117">
        <v>8.9784594270000007</v>
      </c>
      <c r="EY285" s="117">
        <v>1096.2</v>
      </c>
      <c r="EZ285" s="117">
        <v>114.89272200000001</v>
      </c>
      <c r="FA285" s="117">
        <v>1211.0899999999999</v>
      </c>
      <c r="FB285" s="117">
        <v>0</v>
      </c>
      <c r="FC285" s="117">
        <v>0</v>
      </c>
      <c r="FD285" s="117">
        <v>0</v>
      </c>
      <c r="FE285" s="171">
        <v>1352.3529822916669</v>
      </c>
      <c r="FF285" s="194">
        <f t="shared" si="88"/>
        <v>36043.997586885191</v>
      </c>
      <c r="FG285" s="195">
        <f t="shared" si="90"/>
        <v>0</v>
      </c>
      <c r="FH285" s="196">
        <f t="shared" si="91"/>
        <v>3925.92160795974</v>
      </c>
      <c r="FI285" s="202">
        <f t="shared" si="92"/>
        <v>43252.79710426223</v>
      </c>
      <c r="FJ285" s="203">
        <f t="shared" si="93"/>
        <v>0</v>
      </c>
      <c r="FK285" s="204">
        <f t="shared" si="94"/>
        <v>4711.105929551688</v>
      </c>
      <c r="FL285" s="214">
        <v>0.05</v>
      </c>
      <c r="FM285" s="211">
        <f t="shared" si="95"/>
        <v>2162.6398552131118</v>
      </c>
      <c r="FN285" s="212">
        <f t="shared" si="96"/>
        <v>0</v>
      </c>
      <c r="FO285" s="213">
        <f t="shared" si="97"/>
        <v>235.55529647758442</v>
      </c>
      <c r="FP285" s="219">
        <f t="shared" si="98"/>
        <v>45415.436959475344</v>
      </c>
      <c r="FQ285" s="220">
        <f t="shared" si="99"/>
        <v>0</v>
      </c>
      <c r="FR285" s="223">
        <f t="shared" si="100"/>
        <v>4946.6612260292723</v>
      </c>
      <c r="FS285" s="228">
        <f t="shared" si="101"/>
        <v>5.1991798862675314</v>
      </c>
      <c r="FT285" s="229"/>
      <c r="FU285" s="244">
        <f t="shared" si="102"/>
        <v>4.4480469255609485</v>
      </c>
      <c r="FV285" s="245">
        <f t="shared" si="103"/>
        <v>45415.436959475344</v>
      </c>
      <c r="FW285" s="252">
        <v>4.2354000000000003</v>
      </c>
      <c r="FX285" s="257"/>
      <c r="FY285" s="261">
        <f t="shared" si="104"/>
        <v>1.2275534509768926</v>
      </c>
      <c r="FZ285" s="253"/>
      <c r="GA285" s="92"/>
      <c r="GB285" s="68" t="s">
        <v>1419</v>
      </c>
      <c r="GC285" s="85" t="s">
        <v>2362</v>
      </c>
      <c r="GD285" s="85" t="str">
        <f t="shared" si="105"/>
        <v>№2/371 від 20.02.2019</v>
      </c>
      <c r="GE285" s="85" t="s">
        <v>2639</v>
      </c>
      <c r="GF285" s="431">
        <v>10</v>
      </c>
      <c r="GG285" s="431">
        <v>2</v>
      </c>
    </row>
    <row r="286" spans="1:189" ht="15" hidden="1" customHeight="1" x14ac:dyDescent="0.25">
      <c r="A286" s="66" t="s">
        <v>50</v>
      </c>
      <c r="B286" s="155">
        <v>5</v>
      </c>
      <c r="C286" s="141">
        <f t="shared" si="89"/>
        <v>2609.46</v>
      </c>
      <c r="D286" s="168">
        <v>2468.86</v>
      </c>
      <c r="E286" s="168">
        <v>0</v>
      </c>
      <c r="F286" s="234"/>
      <c r="G286" s="235">
        <v>140.6</v>
      </c>
      <c r="H286" s="162">
        <f t="shared" si="86"/>
        <v>3306.909943761937</v>
      </c>
      <c r="I286" s="117">
        <v>434.96</v>
      </c>
      <c r="J286" s="117">
        <v>95.691199999999995</v>
      </c>
      <c r="K286" s="117">
        <v>24.086477955865</v>
      </c>
      <c r="L286" s="117">
        <v>247.4356952</v>
      </c>
      <c r="M286" s="117">
        <v>84.075791240466202</v>
      </c>
      <c r="N286" s="117">
        <v>886.24916439633103</v>
      </c>
      <c r="O286" s="117">
        <v>90.19</v>
      </c>
      <c r="P286" s="117">
        <v>19.841799999999999</v>
      </c>
      <c r="Q286" s="117">
        <v>3.1006329127200001</v>
      </c>
      <c r="R286" s="117">
        <v>51.306385300000002</v>
      </c>
      <c r="S286" s="117">
        <v>17.234832536875199</v>
      </c>
      <c r="T286" s="117">
        <v>181.673650749595</v>
      </c>
      <c r="U286" s="117">
        <v>0</v>
      </c>
      <c r="V286" s="117">
        <v>0</v>
      </c>
      <c r="W286" s="117">
        <v>0</v>
      </c>
      <c r="X286" s="117">
        <v>0</v>
      </c>
      <c r="Y286" s="117">
        <v>0</v>
      </c>
      <c r="Z286" s="117">
        <v>328.26</v>
      </c>
      <c r="AA286" s="117">
        <v>0</v>
      </c>
      <c r="AB286" s="117">
        <v>0</v>
      </c>
      <c r="AC286" s="117">
        <v>0</v>
      </c>
      <c r="AD286" s="117">
        <v>0</v>
      </c>
      <c r="AE286" s="117">
        <v>0</v>
      </c>
      <c r="AF286" s="117">
        <v>0</v>
      </c>
      <c r="AG286" s="117">
        <v>0</v>
      </c>
      <c r="AH286" s="117">
        <v>0</v>
      </c>
      <c r="AI286" s="117">
        <v>0</v>
      </c>
      <c r="AJ286" s="117">
        <v>0</v>
      </c>
      <c r="AK286" s="117">
        <v>0</v>
      </c>
      <c r="AL286" s="117">
        <v>0</v>
      </c>
      <c r="AM286" s="117">
        <v>178.91</v>
      </c>
      <c r="AN286" s="117">
        <v>39.360199999999999</v>
      </c>
      <c r="AO286" s="117">
        <v>43.380407127681899</v>
      </c>
      <c r="AP286" s="117">
        <v>101.77653170000001</v>
      </c>
      <c r="AQ286" s="117">
        <v>38.090798420529303</v>
      </c>
      <c r="AR286" s="117">
        <v>401.51793724821101</v>
      </c>
      <c r="AS286" s="117">
        <v>0</v>
      </c>
      <c r="AT286" s="117">
        <v>0</v>
      </c>
      <c r="AU286" s="117">
        <v>0</v>
      </c>
      <c r="AV286" s="117">
        <v>0</v>
      </c>
      <c r="AW286" s="117">
        <v>0</v>
      </c>
      <c r="AX286" s="117">
        <v>98.26</v>
      </c>
      <c r="AY286" s="117">
        <v>663.17</v>
      </c>
      <c r="AZ286" s="117">
        <v>145.8974</v>
      </c>
      <c r="BA286" s="117">
        <v>62.161736173676402</v>
      </c>
      <c r="BB286" s="117">
        <v>377.25751789999998</v>
      </c>
      <c r="BC286" s="117">
        <v>130.853886213462</v>
      </c>
      <c r="BD286" s="117">
        <f t="shared" si="87"/>
        <v>1410.9491913678</v>
      </c>
      <c r="BE286" s="117">
        <v>0</v>
      </c>
      <c r="BF286" s="117">
        <v>0</v>
      </c>
      <c r="BG286" s="117">
        <v>0</v>
      </c>
      <c r="BH286" s="117">
        <v>0</v>
      </c>
      <c r="BI286" s="117">
        <v>0</v>
      </c>
      <c r="BJ286" s="117">
        <v>0</v>
      </c>
      <c r="BK286" s="117">
        <v>0</v>
      </c>
      <c r="BL286" s="117">
        <v>209.39</v>
      </c>
      <c r="BM286" s="117">
        <v>46.065800000000003</v>
      </c>
      <c r="BN286" s="117">
        <v>6.0828757441666701</v>
      </c>
      <c r="BO286" s="117">
        <v>119.1156893</v>
      </c>
      <c r="BP286" s="117">
        <v>39.896384000279099</v>
      </c>
      <c r="BQ286" s="117">
        <v>420.55074904444598</v>
      </c>
      <c r="BR286" s="117">
        <v>568.01153698412213</v>
      </c>
      <c r="BS286" s="117">
        <v>124.962538136508</v>
      </c>
      <c r="BT286" s="117">
        <v>469.52375961809503</v>
      </c>
      <c r="BU286" s="117">
        <v>393.6</v>
      </c>
      <c r="BV286" s="117">
        <v>323.12472304416002</v>
      </c>
      <c r="BW286" s="117">
        <v>196.96131628122501</v>
      </c>
      <c r="BX286" s="117">
        <v>2076.1838740641101</v>
      </c>
      <c r="BY286" s="117">
        <v>482.91934097520902</v>
      </c>
      <c r="BZ286" s="117">
        <v>41.88</v>
      </c>
      <c r="CA286" s="117">
        <v>9.2135999999999996</v>
      </c>
      <c r="CB286" s="117">
        <v>26.909109012815801</v>
      </c>
      <c r="CC286" s="117">
        <v>0</v>
      </c>
      <c r="CD286" s="117">
        <v>23.8242756</v>
      </c>
      <c r="CE286" s="117">
        <v>10.672486257269201</v>
      </c>
      <c r="CF286" s="117">
        <v>112.49947087008501</v>
      </c>
      <c r="CG286" s="117">
        <v>49.36</v>
      </c>
      <c r="CH286" s="117">
        <v>10.8592</v>
      </c>
      <c r="CI286" s="117">
        <v>69.231668193405</v>
      </c>
      <c r="CJ286" s="117">
        <v>0</v>
      </c>
      <c r="CK286" s="117">
        <v>28.079423200000001</v>
      </c>
      <c r="CL286" s="117">
        <v>16.5107498409428</v>
      </c>
      <c r="CM286" s="117">
        <v>174.041041234348</v>
      </c>
      <c r="CN286" s="117">
        <v>58.46</v>
      </c>
      <c r="CO286" s="117">
        <v>12.8612</v>
      </c>
      <c r="CP286" s="117">
        <v>25.593490027581701</v>
      </c>
      <c r="CQ286" s="117">
        <v>0</v>
      </c>
      <c r="CR286" s="117">
        <v>33.256140199999997</v>
      </c>
      <c r="CS286" s="117">
        <v>13.6432047161529</v>
      </c>
      <c r="CT286" s="117">
        <v>143.81403494373501</v>
      </c>
      <c r="CU286" s="117">
        <v>0</v>
      </c>
      <c r="CV286" s="117">
        <v>0</v>
      </c>
      <c r="CW286" s="117">
        <v>0</v>
      </c>
      <c r="CX286" s="117">
        <v>0</v>
      </c>
      <c r="CY286" s="117">
        <v>0</v>
      </c>
      <c r="CZ286" s="117">
        <v>0</v>
      </c>
      <c r="DA286" s="117">
        <v>0</v>
      </c>
      <c r="DB286" s="117">
        <v>0</v>
      </c>
      <c r="DC286" s="117">
        <v>0</v>
      </c>
      <c r="DD286" s="117">
        <v>0</v>
      </c>
      <c r="DE286" s="117">
        <v>0</v>
      </c>
      <c r="DF286" s="117">
        <v>0</v>
      </c>
      <c r="DG286" s="117">
        <v>0</v>
      </c>
      <c r="DH286" s="117">
        <v>0</v>
      </c>
      <c r="DI286" s="117">
        <v>17.96</v>
      </c>
      <c r="DJ286" s="117">
        <v>3.9512</v>
      </c>
      <c r="DK286" s="117">
        <v>15.4500249101921</v>
      </c>
      <c r="DL286" s="117">
        <v>0</v>
      </c>
      <c r="DM286" s="117">
        <v>10.216905199999999</v>
      </c>
      <c r="DN286" s="117">
        <v>4.9866638168492301</v>
      </c>
      <c r="DO286" s="117">
        <v>52.5647939270413</v>
      </c>
      <c r="DP286" s="117">
        <v>0</v>
      </c>
      <c r="DQ286" s="117">
        <v>0</v>
      </c>
      <c r="DR286" s="117">
        <v>0</v>
      </c>
      <c r="DS286" s="117">
        <v>0</v>
      </c>
      <c r="DT286" s="117">
        <v>0</v>
      </c>
      <c r="DU286" s="117">
        <v>0</v>
      </c>
      <c r="DV286" s="117">
        <v>0</v>
      </c>
      <c r="DW286" s="117">
        <v>1222.4000000000001</v>
      </c>
      <c r="DX286" s="117">
        <v>268.928</v>
      </c>
      <c r="DY286" s="117">
        <v>102.943309252492</v>
      </c>
      <c r="DZ286" s="117">
        <v>0</v>
      </c>
      <c r="EA286" s="117">
        <v>695.38668800000005</v>
      </c>
      <c r="EB286" s="117">
        <v>239.979054692033</v>
      </c>
      <c r="EC286" s="117">
        <v>2529.63705194452</v>
      </c>
      <c r="ED286" s="117">
        <v>463.5</v>
      </c>
      <c r="EE286" s="117">
        <v>101.97</v>
      </c>
      <c r="EF286" s="117">
        <v>18.065108280458301</v>
      </c>
      <c r="EG286" s="117">
        <v>0</v>
      </c>
      <c r="EH286" s="117">
        <v>263.671245</v>
      </c>
      <c r="EI286" s="117">
        <v>88.795697887324806</v>
      </c>
      <c r="EJ286" s="117">
        <v>936.00205116778295</v>
      </c>
      <c r="EK286" s="117">
        <v>433.56</v>
      </c>
      <c r="EL286" s="117">
        <v>95.383200000000002</v>
      </c>
      <c r="EM286" s="117">
        <v>59.093666198374997</v>
      </c>
      <c r="EN286" s="117">
        <v>0</v>
      </c>
      <c r="EO286" s="117">
        <v>246.63927720000001</v>
      </c>
      <c r="EP286" s="117">
        <v>87.482406589583704</v>
      </c>
      <c r="EQ286" s="117">
        <v>922.15854998795896</v>
      </c>
      <c r="ER286" s="117">
        <v>232</v>
      </c>
      <c r="ES286" s="117">
        <v>51.04</v>
      </c>
      <c r="ET286" s="117">
        <v>5.3495024000000004</v>
      </c>
      <c r="EU286" s="117">
        <v>56.389502399999998</v>
      </c>
      <c r="EV286" s="117">
        <v>6.1016000000000004</v>
      </c>
      <c r="EW286" s="117">
        <v>0.63950869600000004</v>
      </c>
      <c r="EX286" s="117">
        <v>6.7411086960000004</v>
      </c>
      <c r="EY286" s="117">
        <v>480.2</v>
      </c>
      <c r="EZ286" s="117">
        <v>50.329762000000002</v>
      </c>
      <c r="FA286" s="117">
        <v>530.53</v>
      </c>
      <c r="FB286" s="117">
        <v>0</v>
      </c>
      <c r="FC286" s="117">
        <v>0</v>
      </c>
      <c r="FD286" s="117">
        <v>0</v>
      </c>
      <c r="FE286" s="171">
        <v>761.26815520833327</v>
      </c>
      <c r="FF286" s="194">
        <f t="shared" si="88"/>
        <v>12029.290327250297</v>
      </c>
      <c r="FG286" s="195">
        <f t="shared" si="90"/>
        <v>0</v>
      </c>
      <c r="FH286" s="196">
        <f t="shared" si="91"/>
        <v>936.00205116778295</v>
      </c>
      <c r="FI286" s="202">
        <f t="shared" si="92"/>
        <v>14435.148392700356</v>
      </c>
      <c r="FJ286" s="203">
        <f t="shared" si="93"/>
        <v>0</v>
      </c>
      <c r="FK286" s="204">
        <f t="shared" si="94"/>
        <v>1123.2024614013394</v>
      </c>
      <c r="FL286" s="214">
        <v>0.05</v>
      </c>
      <c r="FM286" s="211">
        <f t="shared" si="95"/>
        <v>721.75741963501787</v>
      </c>
      <c r="FN286" s="212">
        <f t="shared" si="96"/>
        <v>0</v>
      </c>
      <c r="FO286" s="213">
        <f t="shared" si="97"/>
        <v>56.160123070066973</v>
      </c>
      <c r="FP286" s="219">
        <f t="shared" si="98"/>
        <v>15156.905812335373</v>
      </c>
      <c r="FQ286" s="220">
        <f t="shared" si="99"/>
        <v>0</v>
      </c>
      <c r="FR286" s="223">
        <f t="shared" si="100"/>
        <v>1179.3625844714063</v>
      </c>
      <c r="FS286" s="228">
        <f t="shared" si="101"/>
        <v>5.8341839913988647</v>
      </c>
      <c r="FT286" s="229"/>
      <c r="FU286" s="244">
        <f t="shared" si="102"/>
        <v>5.3564887861335171</v>
      </c>
      <c r="FV286" s="245">
        <f t="shared" si="103"/>
        <v>15156.905812335373</v>
      </c>
      <c r="FW286" s="252">
        <v>4.3021000000000003</v>
      </c>
      <c r="FX286" s="257"/>
      <c r="FY286" s="261">
        <f t="shared" si="104"/>
        <v>1.3561246812949175</v>
      </c>
      <c r="FZ286" s="253"/>
      <c r="GA286" s="92"/>
      <c r="GB286" s="68" t="s">
        <v>1420</v>
      </c>
      <c r="GC286" s="85" t="s">
        <v>2362</v>
      </c>
      <c r="GD286" s="85" t="str">
        <f t="shared" si="105"/>
        <v>№2/372 від 20.02.2019</v>
      </c>
      <c r="GE286" s="85" t="s">
        <v>2640</v>
      </c>
      <c r="GF286" s="431">
        <v>3</v>
      </c>
      <c r="GG286" s="431">
        <v>2</v>
      </c>
    </row>
    <row r="287" spans="1:189" ht="15" hidden="1" customHeight="1" x14ac:dyDescent="0.25">
      <c r="A287" s="66" t="s">
        <v>51</v>
      </c>
      <c r="B287" s="155">
        <v>5</v>
      </c>
      <c r="C287" s="141">
        <f t="shared" si="89"/>
        <v>2619.3000000000002</v>
      </c>
      <c r="D287" s="168">
        <v>2004.8</v>
      </c>
      <c r="E287" s="168">
        <v>0</v>
      </c>
      <c r="F287" s="234"/>
      <c r="G287" s="235">
        <v>614.5</v>
      </c>
      <c r="H287" s="162">
        <f t="shared" si="86"/>
        <v>3252.4930933759329</v>
      </c>
      <c r="I287" s="117">
        <v>384.6</v>
      </c>
      <c r="J287" s="117">
        <v>84.611999999999995</v>
      </c>
      <c r="K287" s="117">
        <v>22.04740704748</v>
      </c>
      <c r="L287" s="117">
        <v>218.78740199999999</v>
      </c>
      <c r="M287" s="117">
        <v>74.420006056266402</v>
      </c>
      <c r="N287" s="117">
        <v>784.46681510374594</v>
      </c>
      <c r="O287" s="117">
        <v>90.19</v>
      </c>
      <c r="P287" s="117">
        <v>19.841799999999999</v>
      </c>
      <c r="Q287" s="117">
        <v>3.1006329127200001</v>
      </c>
      <c r="R287" s="117">
        <v>51.306385300000002</v>
      </c>
      <c r="S287" s="117">
        <v>17.234832536875199</v>
      </c>
      <c r="T287" s="117">
        <v>181.673650749595</v>
      </c>
      <c r="U287" s="117">
        <v>0</v>
      </c>
      <c r="V287" s="117">
        <v>0</v>
      </c>
      <c r="W287" s="117">
        <v>0</v>
      </c>
      <c r="X287" s="117">
        <v>0</v>
      </c>
      <c r="Y287" s="117">
        <v>0</v>
      </c>
      <c r="Z287" s="117">
        <v>297.63</v>
      </c>
      <c r="AA287" s="117">
        <v>0</v>
      </c>
      <c r="AB287" s="117">
        <v>0</v>
      </c>
      <c r="AC287" s="117">
        <v>0</v>
      </c>
      <c r="AD287" s="117">
        <v>0</v>
      </c>
      <c r="AE287" s="117">
        <v>0</v>
      </c>
      <c r="AF287" s="117">
        <v>67.41</v>
      </c>
      <c r="AG287" s="117">
        <v>19.850000000000001</v>
      </c>
      <c r="AH287" s="117">
        <v>4.367</v>
      </c>
      <c r="AI287" s="117">
        <v>0.68038978229250002</v>
      </c>
      <c r="AJ287" s="117">
        <v>11.2920695</v>
      </c>
      <c r="AK287" s="117">
        <v>3.7930172273770801</v>
      </c>
      <c r="AL287" s="117">
        <v>39.982476509669603</v>
      </c>
      <c r="AM287" s="117">
        <v>182</v>
      </c>
      <c r="AN287" s="117">
        <v>40.04</v>
      </c>
      <c r="AO287" s="117">
        <v>49.513157591370302</v>
      </c>
      <c r="AP287" s="117">
        <v>103.53434</v>
      </c>
      <c r="AQ287" s="117">
        <v>39.312920622551502</v>
      </c>
      <c r="AR287" s="117">
        <v>414.40041821392202</v>
      </c>
      <c r="AS287" s="117">
        <v>0</v>
      </c>
      <c r="AT287" s="117">
        <v>0</v>
      </c>
      <c r="AU287" s="117">
        <v>0</v>
      </c>
      <c r="AV287" s="117">
        <v>0</v>
      </c>
      <c r="AW287" s="117">
        <v>0</v>
      </c>
      <c r="AX287" s="117">
        <v>50.66</v>
      </c>
      <c r="AY287" s="117">
        <v>665.67</v>
      </c>
      <c r="AZ287" s="117">
        <v>146.44739999999999</v>
      </c>
      <c r="BA287" s="117">
        <v>52.447935586111498</v>
      </c>
      <c r="BB287" s="117">
        <v>378.67969290000002</v>
      </c>
      <c r="BC287" s="117">
        <v>130.304511435629</v>
      </c>
      <c r="BD287" s="117">
        <f t="shared" si="87"/>
        <v>1416.2697327990002</v>
      </c>
      <c r="BE287" s="117">
        <v>0</v>
      </c>
      <c r="BF287" s="117">
        <v>0</v>
      </c>
      <c r="BG287" s="117">
        <v>0</v>
      </c>
      <c r="BH287" s="117">
        <v>0</v>
      </c>
      <c r="BI287" s="117">
        <v>0</v>
      </c>
      <c r="BJ287" s="117">
        <v>0</v>
      </c>
      <c r="BK287" s="117">
        <v>0</v>
      </c>
      <c r="BL287" s="117">
        <v>103.91</v>
      </c>
      <c r="BM287" s="117">
        <v>22.860199999999999</v>
      </c>
      <c r="BN287" s="117">
        <v>3.08275021916667</v>
      </c>
      <c r="BO287" s="117">
        <v>59.111281699999999</v>
      </c>
      <c r="BP287" s="117">
        <v>19.805341147447901</v>
      </c>
      <c r="BQ287" s="117">
        <v>208.76957306661501</v>
      </c>
      <c r="BR287" s="117">
        <v>539.27374761905003</v>
      </c>
      <c r="BS287" s="117">
        <v>118.64022447619</v>
      </c>
      <c r="BT287" s="117">
        <v>441.20199453161899</v>
      </c>
      <c r="BU287" s="117">
        <v>395.09</v>
      </c>
      <c r="BV287" s="117">
        <v>306.77665680804802</v>
      </c>
      <c r="BW287" s="117">
        <v>188.760988762213</v>
      </c>
      <c r="BX287" s="117">
        <v>1989.74361219712</v>
      </c>
      <c r="BY287" s="117">
        <v>566.36050734672403</v>
      </c>
      <c r="BZ287" s="117">
        <v>40.36</v>
      </c>
      <c r="CA287" s="117">
        <v>8.8792000000000009</v>
      </c>
      <c r="CB287" s="117">
        <v>26.029920596831399</v>
      </c>
      <c r="CC287" s="117">
        <v>0</v>
      </c>
      <c r="CD287" s="117">
        <v>22.9595932</v>
      </c>
      <c r="CE287" s="117">
        <v>10.295351493045899</v>
      </c>
      <c r="CF287" s="117">
        <v>108.524065289877</v>
      </c>
      <c r="CG287" s="117">
        <v>49.36</v>
      </c>
      <c r="CH287" s="117">
        <v>10.8592</v>
      </c>
      <c r="CI287" s="117">
        <v>69.231668193405</v>
      </c>
      <c r="CJ287" s="117">
        <v>0</v>
      </c>
      <c r="CK287" s="117">
        <v>28.079423200000001</v>
      </c>
      <c r="CL287" s="117">
        <v>16.5107498409428</v>
      </c>
      <c r="CM287" s="117">
        <v>174.041041234348</v>
      </c>
      <c r="CN287" s="117">
        <v>52.05</v>
      </c>
      <c r="CO287" s="117">
        <v>11.451000000000001</v>
      </c>
      <c r="CP287" s="117">
        <v>23.044367441363299</v>
      </c>
      <c r="CQ287" s="117">
        <v>0</v>
      </c>
      <c r="CR287" s="117">
        <v>29.609683499999999</v>
      </c>
      <c r="CS287" s="117">
        <v>12.1742108891643</v>
      </c>
      <c r="CT287" s="117">
        <v>128.329261830528</v>
      </c>
      <c r="CU287" s="117">
        <v>21.73</v>
      </c>
      <c r="CV287" s="117">
        <v>4.7805999999999997</v>
      </c>
      <c r="CW287" s="117">
        <v>16.154540894527901</v>
      </c>
      <c r="CX287" s="117">
        <v>0</v>
      </c>
      <c r="CY287" s="117">
        <v>12.361545100000001</v>
      </c>
      <c r="CZ287" s="117">
        <v>5.7673469590864697</v>
      </c>
      <c r="DA287" s="117">
        <v>60.794032953614398</v>
      </c>
      <c r="DB287" s="117">
        <v>12.45</v>
      </c>
      <c r="DC287" s="117">
        <v>2.7389999999999999</v>
      </c>
      <c r="DD287" s="117">
        <v>15.841280721285001</v>
      </c>
      <c r="DE287" s="117">
        <v>0</v>
      </c>
      <c r="DF287" s="117">
        <v>7.0824315000000002</v>
      </c>
      <c r="DG287" s="117">
        <v>3.9945933679128802</v>
      </c>
      <c r="DH287" s="117">
        <v>42.1073055891979</v>
      </c>
      <c r="DI287" s="117">
        <v>17.96</v>
      </c>
      <c r="DJ287" s="117">
        <v>3.9512</v>
      </c>
      <c r="DK287" s="117">
        <v>15.4500308135763</v>
      </c>
      <c r="DL287" s="117">
        <v>0</v>
      </c>
      <c r="DM287" s="117">
        <v>10.216905199999999</v>
      </c>
      <c r="DN287" s="117">
        <v>4.9866644355829299</v>
      </c>
      <c r="DO287" s="117">
        <v>52.5648004491592</v>
      </c>
      <c r="DP287" s="117">
        <v>0</v>
      </c>
      <c r="DQ287" s="117">
        <v>0</v>
      </c>
      <c r="DR287" s="117">
        <v>0</v>
      </c>
      <c r="DS287" s="117">
        <v>0</v>
      </c>
      <c r="DT287" s="117">
        <v>0</v>
      </c>
      <c r="DU287" s="117">
        <v>0</v>
      </c>
      <c r="DV287" s="117">
        <v>0</v>
      </c>
      <c r="DW287" s="117">
        <v>1660.54</v>
      </c>
      <c r="DX287" s="117">
        <v>365.31880000000001</v>
      </c>
      <c r="DY287" s="117">
        <v>139.542478770158</v>
      </c>
      <c r="DZ287" s="117">
        <v>0</v>
      </c>
      <c r="EA287" s="117">
        <v>944.63138979999997</v>
      </c>
      <c r="EB287" s="117">
        <v>325.96252399283799</v>
      </c>
      <c r="EC287" s="117">
        <v>3435.9951925629998</v>
      </c>
      <c r="ED287" s="117">
        <v>667.85</v>
      </c>
      <c r="EE287" s="117">
        <v>146.92699999999999</v>
      </c>
      <c r="EF287" s="117">
        <v>25.656765525391599</v>
      </c>
      <c r="EG287" s="117">
        <v>0</v>
      </c>
      <c r="EH287" s="117">
        <v>379.91982949999999</v>
      </c>
      <c r="EI287" s="117">
        <v>127.905260294611</v>
      </c>
      <c r="EJ287" s="117">
        <v>1348.2588553200001</v>
      </c>
      <c r="EK287" s="117">
        <v>381.58</v>
      </c>
      <c r="EL287" s="117">
        <v>83.947599999999994</v>
      </c>
      <c r="EM287" s="117">
        <v>56.084366896650003</v>
      </c>
      <c r="EN287" s="117">
        <v>0</v>
      </c>
      <c r="EO287" s="117">
        <v>217.06941459999999</v>
      </c>
      <c r="EP287" s="117">
        <v>77.421195594663899</v>
      </c>
      <c r="EQ287" s="117">
        <v>816.10257709131395</v>
      </c>
      <c r="ER287" s="117">
        <v>120</v>
      </c>
      <c r="ES287" s="117">
        <v>26.4</v>
      </c>
      <c r="ET287" s="117">
        <v>2.7669839999999999</v>
      </c>
      <c r="EU287" s="117">
        <v>29.166983999999999</v>
      </c>
      <c r="EV287" s="117">
        <v>3.1560000000000001</v>
      </c>
      <c r="EW287" s="117">
        <v>0.33078036</v>
      </c>
      <c r="EX287" s="117">
        <v>3.48678036</v>
      </c>
      <c r="EY287" s="117">
        <v>364</v>
      </c>
      <c r="EZ287" s="117">
        <v>38.150840000000002</v>
      </c>
      <c r="FA287" s="117">
        <v>402.15</v>
      </c>
      <c r="FB287" s="117">
        <v>0</v>
      </c>
      <c r="FC287" s="117">
        <v>0</v>
      </c>
      <c r="FD287" s="117">
        <v>0</v>
      </c>
      <c r="FE287" s="171">
        <v>1558.0609177083334</v>
      </c>
      <c r="FF287" s="194">
        <f t="shared" si="88"/>
        <v>13610.588093029039</v>
      </c>
      <c r="FG287" s="195">
        <f t="shared" si="90"/>
        <v>0</v>
      </c>
      <c r="FH287" s="196">
        <f t="shared" si="91"/>
        <v>1348.2588553200001</v>
      </c>
      <c r="FI287" s="202">
        <f t="shared" si="92"/>
        <v>16332.705711634846</v>
      </c>
      <c r="FJ287" s="203">
        <f t="shared" si="93"/>
        <v>0</v>
      </c>
      <c r="FK287" s="204">
        <f t="shared" si="94"/>
        <v>1617.9106263840001</v>
      </c>
      <c r="FL287" s="214">
        <v>0.05</v>
      </c>
      <c r="FM287" s="211">
        <f t="shared" si="95"/>
        <v>816.63528558174232</v>
      </c>
      <c r="FN287" s="212">
        <f t="shared" si="96"/>
        <v>0</v>
      </c>
      <c r="FO287" s="213">
        <f t="shared" si="97"/>
        <v>80.895531319200018</v>
      </c>
      <c r="FP287" s="219">
        <f t="shared" si="98"/>
        <v>17149.34099721659</v>
      </c>
      <c r="FQ287" s="220">
        <f t="shared" si="99"/>
        <v>0</v>
      </c>
      <c r="FR287" s="223">
        <f t="shared" si="100"/>
        <v>1698.8061577032001</v>
      </c>
      <c r="FS287" s="228">
        <f t="shared" si="101"/>
        <v>6.7460960900970175</v>
      </c>
      <c r="FT287" s="229"/>
      <c r="FU287" s="244">
        <f t="shared" si="102"/>
        <v>5.8987266977869615</v>
      </c>
      <c r="FV287" s="245">
        <f t="shared" si="103"/>
        <v>17149.34099721659</v>
      </c>
      <c r="FW287" s="252">
        <v>4.9504000000000001</v>
      </c>
      <c r="FX287" s="257"/>
      <c r="FY287" s="261">
        <f t="shared" si="104"/>
        <v>1.3627375747610329</v>
      </c>
      <c r="FZ287" s="253"/>
      <c r="GA287" s="92"/>
      <c r="GB287" s="68" t="s">
        <v>1421</v>
      </c>
      <c r="GC287" s="85" t="s">
        <v>2362</v>
      </c>
      <c r="GD287" s="85" t="str">
        <f t="shared" si="105"/>
        <v>№2/373 від 20.02.2019</v>
      </c>
      <c r="GE287" s="85" t="s">
        <v>2641</v>
      </c>
      <c r="GF287" s="431">
        <v>3</v>
      </c>
      <c r="GG287" s="431">
        <v>2</v>
      </c>
    </row>
    <row r="288" spans="1:189" ht="15" hidden="1" customHeight="1" x14ac:dyDescent="0.25">
      <c r="A288" s="66" t="s">
        <v>52</v>
      </c>
      <c r="B288" s="155">
        <v>5</v>
      </c>
      <c r="C288" s="141">
        <f t="shared" si="89"/>
        <v>5026.5</v>
      </c>
      <c r="D288" s="168">
        <v>3834.8</v>
      </c>
      <c r="E288" s="168">
        <v>0</v>
      </c>
      <c r="F288" s="234"/>
      <c r="G288" s="235">
        <v>1191.7</v>
      </c>
      <c r="H288" s="162">
        <f t="shared" si="86"/>
        <v>6702.9184934849163</v>
      </c>
      <c r="I288" s="117">
        <v>828.95</v>
      </c>
      <c r="J288" s="117">
        <v>182.369</v>
      </c>
      <c r="K288" s="117">
        <v>47.674257177985801</v>
      </c>
      <c r="L288" s="117">
        <v>471.56478650000003</v>
      </c>
      <c r="M288" s="117">
        <v>160.41778855788999</v>
      </c>
      <c r="N288" s="117">
        <v>1690.97583223588</v>
      </c>
      <c r="O288" s="117">
        <v>178.85</v>
      </c>
      <c r="P288" s="117">
        <v>39.347000000000001</v>
      </c>
      <c r="Q288" s="117">
        <v>6.1484007968250003</v>
      </c>
      <c r="R288" s="117">
        <v>101.7423995</v>
      </c>
      <c r="S288" s="117">
        <v>34.177262349110201</v>
      </c>
      <c r="T288" s="117">
        <v>360.26506264593502</v>
      </c>
      <c r="U288" s="117">
        <v>0</v>
      </c>
      <c r="V288" s="117">
        <v>0</v>
      </c>
      <c r="W288" s="117">
        <v>0</v>
      </c>
      <c r="X288" s="117">
        <v>0</v>
      </c>
      <c r="Y288" s="117">
        <v>0</v>
      </c>
      <c r="Z288" s="117">
        <v>710.57</v>
      </c>
      <c r="AA288" s="117">
        <v>0</v>
      </c>
      <c r="AB288" s="117">
        <v>0</v>
      </c>
      <c r="AC288" s="117">
        <v>0</v>
      </c>
      <c r="AD288" s="117">
        <v>0</v>
      </c>
      <c r="AE288" s="117">
        <v>0</v>
      </c>
      <c r="AF288" s="117">
        <v>0</v>
      </c>
      <c r="AG288" s="117">
        <v>0</v>
      </c>
      <c r="AH288" s="117">
        <v>0</v>
      </c>
      <c r="AI288" s="117">
        <v>0</v>
      </c>
      <c r="AJ288" s="117">
        <v>0</v>
      </c>
      <c r="AK288" s="117">
        <v>0</v>
      </c>
      <c r="AL288" s="117">
        <v>0</v>
      </c>
      <c r="AM288" s="117">
        <v>484.06</v>
      </c>
      <c r="AN288" s="117">
        <v>106.4932</v>
      </c>
      <c r="AO288" s="117">
        <v>108.167217988082</v>
      </c>
      <c r="AP288" s="117">
        <v>275.36721219999998</v>
      </c>
      <c r="AQ288" s="117">
        <v>102.094124520013</v>
      </c>
      <c r="AR288" s="117">
        <v>1076.1817547081</v>
      </c>
      <c r="AS288" s="117">
        <v>0</v>
      </c>
      <c r="AT288" s="117">
        <v>0</v>
      </c>
      <c r="AU288" s="117">
        <v>0</v>
      </c>
      <c r="AV288" s="117">
        <v>0</v>
      </c>
      <c r="AW288" s="117">
        <v>0</v>
      </c>
      <c r="AX288" s="117">
        <v>147.07</v>
      </c>
      <c r="AY288" s="117">
        <v>1277.44</v>
      </c>
      <c r="AZ288" s="117">
        <v>281.03680000000003</v>
      </c>
      <c r="BA288" s="117">
        <v>100.387007419063</v>
      </c>
      <c r="BB288" s="117">
        <v>726.69729280000001</v>
      </c>
      <c r="BC288" s="117">
        <v>250.03065891396</v>
      </c>
      <c r="BD288" s="117">
        <f t="shared" si="87"/>
        <v>2717.8558438950004</v>
      </c>
      <c r="BE288" s="117">
        <v>0</v>
      </c>
      <c r="BF288" s="117">
        <v>0</v>
      </c>
      <c r="BG288" s="117">
        <v>0</v>
      </c>
      <c r="BH288" s="117">
        <v>0</v>
      </c>
      <c r="BI288" s="117">
        <v>0</v>
      </c>
      <c r="BJ288" s="117">
        <v>0</v>
      </c>
      <c r="BK288" s="117">
        <v>0</v>
      </c>
      <c r="BL288" s="117">
        <v>337.4</v>
      </c>
      <c r="BM288" s="117">
        <v>74.227999999999994</v>
      </c>
      <c r="BN288" s="117">
        <v>9.8986196966666693</v>
      </c>
      <c r="BO288" s="117">
        <v>191.93673799999999</v>
      </c>
      <c r="BP288" s="117">
        <v>64.297094520187699</v>
      </c>
      <c r="BQ288" s="117">
        <v>677.76045221685501</v>
      </c>
      <c r="BR288" s="117">
        <v>1124.2641738095222</v>
      </c>
      <c r="BS288" s="117">
        <v>247.33811823809501</v>
      </c>
      <c r="BT288" s="117">
        <v>910.29388838464104</v>
      </c>
      <c r="BU288" s="117">
        <v>758.25</v>
      </c>
      <c r="BV288" s="117">
        <v>639.56016055502403</v>
      </c>
      <c r="BW288" s="117">
        <v>385.67002159887801</v>
      </c>
      <c r="BX288" s="117">
        <v>4065.3763625861602</v>
      </c>
      <c r="BY288" s="117">
        <v>1074.25172629338</v>
      </c>
      <c r="BZ288" s="117">
        <v>89.44</v>
      </c>
      <c r="CA288" s="117">
        <v>19.6768</v>
      </c>
      <c r="CB288" s="117">
        <v>64.770434394082699</v>
      </c>
      <c r="CC288" s="117">
        <v>0</v>
      </c>
      <c r="CD288" s="117">
        <v>50.879732799999999</v>
      </c>
      <c r="CE288" s="117">
        <v>23.557825831611801</v>
      </c>
      <c r="CF288" s="117">
        <v>248.32479302569499</v>
      </c>
      <c r="CG288" s="117">
        <v>97.89</v>
      </c>
      <c r="CH288" s="117">
        <v>21.535799999999998</v>
      </c>
      <c r="CI288" s="117">
        <v>137.28324488449499</v>
      </c>
      <c r="CJ288" s="117">
        <v>0</v>
      </c>
      <c r="CK288" s="117">
        <v>55.686684300000003</v>
      </c>
      <c r="CL288" s="117">
        <v>32.7421963758269</v>
      </c>
      <c r="CM288" s="117">
        <v>345.137925560322</v>
      </c>
      <c r="CN288" s="117">
        <v>93.09</v>
      </c>
      <c r="CO288" s="117">
        <v>20.479800000000001</v>
      </c>
      <c r="CP288" s="117">
        <v>40.467658011192498</v>
      </c>
      <c r="CQ288" s="117">
        <v>0</v>
      </c>
      <c r="CR288" s="117">
        <v>52.956108299999997</v>
      </c>
      <c r="CS288" s="117">
        <v>21.694995685076002</v>
      </c>
      <c r="CT288" s="117">
        <v>228.68856199626899</v>
      </c>
      <c r="CU288" s="117">
        <v>0</v>
      </c>
      <c r="CV288" s="117">
        <v>0</v>
      </c>
      <c r="CW288" s="117">
        <v>0</v>
      </c>
      <c r="CX288" s="117">
        <v>0</v>
      </c>
      <c r="CY288" s="117">
        <v>0</v>
      </c>
      <c r="CZ288" s="117">
        <v>0</v>
      </c>
      <c r="DA288" s="117">
        <v>0</v>
      </c>
      <c r="DB288" s="117">
        <v>0</v>
      </c>
      <c r="DC288" s="117">
        <v>0</v>
      </c>
      <c r="DD288" s="117">
        <v>0</v>
      </c>
      <c r="DE288" s="117">
        <v>0</v>
      </c>
      <c r="DF288" s="117">
        <v>0</v>
      </c>
      <c r="DG288" s="117">
        <v>0</v>
      </c>
      <c r="DH288" s="117">
        <v>0</v>
      </c>
      <c r="DI288" s="117">
        <v>48.93</v>
      </c>
      <c r="DJ288" s="117">
        <v>10.7646</v>
      </c>
      <c r="DK288" s="117">
        <v>42.542818443398303</v>
      </c>
      <c r="DL288" s="117">
        <v>0</v>
      </c>
      <c r="DM288" s="117">
        <v>27.834809100000001</v>
      </c>
      <c r="DN288" s="117">
        <v>13.6328701688235</v>
      </c>
      <c r="DO288" s="117">
        <v>143.705097712222</v>
      </c>
      <c r="DP288" s="117">
        <v>47.2</v>
      </c>
      <c r="DQ288" s="117">
        <v>10.384</v>
      </c>
      <c r="DR288" s="117">
        <v>13.677543527877599</v>
      </c>
      <c r="DS288" s="117">
        <v>0</v>
      </c>
      <c r="DT288" s="117">
        <v>26.850663999999998</v>
      </c>
      <c r="DU288" s="117">
        <v>10.2831404709968</v>
      </c>
      <c r="DV288" s="117">
        <v>108.395347998874</v>
      </c>
      <c r="DW288" s="117">
        <v>1493.86</v>
      </c>
      <c r="DX288" s="117">
        <v>328.64920000000001</v>
      </c>
      <c r="DY288" s="117">
        <v>152.61917913824999</v>
      </c>
      <c r="DZ288" s="117">
        <v>0</v>
      </c>
      <c r="EA288" s="117">
        <v>849.81213820000005</v>
      </c>
      <c r="EB288" s="117">
        <v>296.082015622222</v>
      </c>
      <c r="EC288" s="117">
        <v>3121.02253296047</v>
      </c>
      <c r="ED288" s="117">
        <v>856.73</v>
      </c>
      <c r="EE288" s="117">
        <v>188.48060000000001</v>
      </c>
      <c r="EF288" s="117">
        <v>30.909238120741701</v>
      </c>
      <c r="EG288" s="117">
        <v>0</v>
      </c>
      <c r="EH288" s="117">
        <v>487.36799509999997</v>
      </c>
      <c r="EI288" s="117">
        <v>163.869159799866</v>
      </c>
      <c r="EJ288" s="117">
        <v>1727.3569930206099</v>
      </c>
      <c r="EK288" s="117">
        <v>803.88</v>
      </c>
      <c r="EL288" s="117">
        <v>176.8536</v>
      </c>
      <c r="EM288" s="117">
        <v>108.41335845490001</v>
      </c>
      <c r="EN288" s="117">
        <v>0</v>
      </c>
      <c r="EO288" s="117">
        <v>457.30321559999999</v>
      </c>
      <c r="EP288" s="117">
        <v>162.08344274269399</v>
      </c>
      <c r="EQ288" s="117">
        <v>1708.53361679759</v>
      </c>
      <c r="ER288" s="117">
        <v>32</v>
      </c>
      <c r="ES288" s="117">
        <v>7.04</v>
      </c>
      <c r="ET288" s="117">
        <v>0.73786240000000003</v>
      </c>
      <c r="EU288" s="117">
        <v>7.7778624000000001</v>
      </c>
      <c r="EV288" s="117">
        <v>0.84160000000000001</v>
      </c>
      <c r="EW288" s="117">
        <v>8.8208096E-2</v>
      </c>
      <c r="EX288" s="117">
        <v>0.92980809600000003</v>
      </c>
      <c r="EY288" s="117">
        <v>876.4</v>
      </c>
      <c r="EZ288" s="117">
        <v>91.855484000000004</v>
      </c>
      <c r="FA288" s="117">
        <v>968.26</v>
      </c>
      <c r="FB288" s="117">
        <v>0</v>
      </c>
      <c r="FC288" s="117">
        <v>0</v>
      </c>
      <c r="FD288" s="117">
        <v>0</v>
      </c>
      <c r="FE288" s="171">
        <v>976.83370416666662</v>
      </c>
      <c r="FF288" s="194">
        <f t="shared" si="88"/>
        <v>21031.021552022645</v>
      </c>
      <c r="FG288" s="195">
        <f t="shared" si="90"/>
        <v>0</v>
      </c>
      <c r="FH288" s="196">
        <f t="shared" si="91"/>
        <v>1727.3569930206099</v>
      </c>
      <c r="FI288" s="202">
        <f t="shared" si="92"/>
        <v>25237.225862427174</v>
      </c>
      <c r="FJ288" s="203">
        <f t="shared" si="93"/>
        <v>0</v>
      </c>
      <c r="FK288" s="204">
        <f t="shared" si="94"/>
        <v>2072.8283916247319</v>
      </c>
      <c r="FL288" s="214">
        <v>0.05</v>
      </c>
      <c r="FM288" s="211">
        <f t="shared" si="95"/>
        <v>1261.8612931213588</v>
      </c>
      <c r="FN288" s="212">
        <f t="shared" si="96"/>
        <v>0</v>
      </c>
      <c r="FO288" s="213">
        <f t="shared" si="97"/>
        <v>103.6414195812366</v>
      </c>
      <c r="FP288" s="219">
        <f t="shared" si="98"/>
        <v>26499.087155548532</v>
      </c>
      <c r="FQ288" s="220">
        <f t="shared" si="99"/>
        <v>0</v>
      </c>
      <c r="FR288" s="223">
        <f t="shared" si="100"/>
        <v>2176.4698112059687</v>
      </c>
      <c r="FS288" s="228">
        <f t="shared" si="101"/>
        <v>5.4064349994425429</v>
      </c>
      <c r="FT288" s="229"/>
      <c r="FU288" s="244">
        <f t="shared" si="102"/>
        <v>4.8388774185501973</v>
      </c>
      <c r="FV288" s="245">
        <f t="shared" si="103"/>
        <v>26499.087155548536</v>
      </c>
      <c r="FW288" s="252">
        <v>4.1444999999999999</v>
      </c>
      <c r="FX288" s="257"/>
      <c r="FY288" s="261">
        <f t="shared" si="104"/>
        <v>1.3044842561087087</v>
      </c>
      <c r="FZ288" s="253"/>
      <c r="GA288" s="92"/>
      <c r="GB288" s="68" t="s">
        <v>1422</v>
      </c>
      <c r="GC288" s="85" t="s">
        <v>2362</v>
      </c>
      <c r="GD288" s="85" t="str">
        <f t="shared" si="105"/>
        <v>№2/374 від 20.02.2019</v>
      </c>
      <c r="GE288" s="85" t="s">
        <v>2642</v>
      </c>
      <c r="GF288" s="431">
        <v>6</v>
      </c>
      <c r="GG288" s="431">
        <v>1</v>
      </c>
    </row>
    <row r="289" spans="1:189" ht="15" hidden="1" customHeight="1" x14ac:dyDescent="0.25">
      <c r="A289" s="66" t="s">
        <v>53</v>
      </c>
      <c r="B289" s="155">
        <v>5</v>
      </c>
      <c r="C289" s="141">
        <f t="shared" si="89"/>
        <v>2840.51</v>
      </c>
      <c r="D289" s="168">
        <v>2289.0100000000002</v>
      </c>
      <c r="E289" s="168">
        <v>0</v>
      </c>
      <c r="F289" s="234"/>
      <c r="G289" s="235">
        <v>551.5</v>
      </c>
      <c r="H289" s="162">
        <f t="shared" si="86"/>
        <v>3546.6386448147477</v>
      </c>
      <c r="I289" s="117">
        <v>412.17</v>
      </c>
      <c r="J289" s="117">
        <v>90.677400000000006</v>
      </c>
      <c r="K289" s="117">
        <v>23.630516461172501</v>
      </c>
      <c r="L289" s="117">
        <v>234.47114790000001</v>
      </c>
      <c r="M289" s="117">
        <v>79.755071435694504</v>
      </c>
      <c r="N289" s="117">
        <v>840.70413579686704</v>
      </c>
      <c r="O289" s="117">
        <v>91.73</v>
      </c>
      <c r="P289" s="117">
        <v>20.180599999999998</v>
      </c>
      <c r="Q289" s="117">
        <v>3.1534612804275</v>
      </c>
      <c r="R289" s="117">
        <v>52.182445100000002</v>
      </c>
      <c r="S289" s="117">
        <v>17.529106333732699</v>
      </c>
      <c r="T289" s="117">
        <v>184.77561271415999</v>
      </c>
      <c r="U289" s="117">
        <v>0</v>
      </c>
      <c r="V289" s="117">
        <v>0</v>
      </c>
      <c r="W289" s="117">
        <v>0</v>
      </c>
      <c r="X289" s="117">
        <v>0</v>
      </c>
      <c r="Y289" s="117">
        <v>0</v>
      </c>
      <c r="Z289" s="117">
        <v>434.13</v>
      </c>
      <c r="AA289" s="117">
        <v>0</v>
      </c>
      <c r="AB289" s="117">
        <v>0</v>
      </c>
      <c r="AC289" s="117">
        <v>0</v>
      </c>
      <c r="AD289" s="117">
        <v>0</v>
      </c>
      <c r="AE289" s="117">
        <v>0</v>
      </c>
      <c r="AF289" s="117">
        <v>0</v>
      </c>
      <c r="AG289" s="117">
        <v>0</v>
      </c>
      <c r="AH289" s="117">
        <v>0</v>
      </c>
      <c r="AI289" s="117">
        <v>0</v>
      </c>
      <c r="AJ289" s="117">
        <v>0</v>
      </c>
      <c r="AK289" s="117">
        <v>0</v>
      </c>
      <c r="AL289" s="117">
        <v>0</v>
      </c>
      <c r="AM289" s="117">
        <v>187.03</v>
      </c>
      <c r="AN289" s="117">
        <v>41.146599999999999</v>
      </c>
      <c r="AO289" s="117">
        <v>53.222572742443703</v>
      </c>
      <c r="AP289" s="117">
        <v>106.3957561</v>
      </c>
      <c r="AQ289" s="117">
        <v>40.644786491976603</v>
      </c>
      <c r="AR289" s="117">
        <v>428.43971533441999</v>
      </c>
      <c r="AS289" s="117">
        <v>0</v>
      </c>
      <c r="AT289" s="117">
        <v>0</v>
      </c>
      <c r="AU289" s="117">
        <v>0</v>
      </c>
      <c r="AV289" s="117">
        <v>0</v>
      </c>
      <c r="AW289" s="117">
        <v>0</v>
      </c>
      <c r="AX289" s="117">
        <v>122.71</v>
      </c>
      <c r="AY289" s="117">
        <v>721.89</v>
      </c>
      <c r="AZ289" s="117">
        <v>158.8158</v>
      </c>
      <c r="BA289" s="117">
        <v>59.292006970683801</v>
      </c>
      <c r="BB289" s="117">
        <v>410.66156430000001</v>
      </c>
      <c r="BC289" s="117">
        <v>141.56260870288</v>
      </c>
      <c r="BD289" s="117">
        <f t="shared" si="87"/>
        <v>1535.8791809693003</v>
      </c>
      <c r="BE289" s="117">
        <v>0</v>
      </c>
      <c r="BF289" s="117">
        <v>0</v>
      </c>
      <c r="BG289" s="117">
        <v>0</v>
      </c>
      <c r="BH289" s="117">
        <v>0</v>
      </c>
      <c r="BI289" s="117">
        <v>0</v>
      </c>
      <c r="BJ289" s="117">
        <v>0</v>
      </c>
      <c r="BK289" s="117">
        <v>0</v>
      </c>
      <c r="BL289" s="117">
        <v>208.51</v>
      </c>
      <c r="BM289" s="117">
        <v>45.872199999999999</v>
      </c>
      <c r="BN289" s="117">
        <v>6.0627741691666701</v>
      </c>
      <c r="BO289" s="117">
        <v>118.6150837</v>
      </c>
      <c r="BP289" s="117">
        <v>39.7292846652674</v>
      </c>
      <c r="BQ289" s="117">
        <v>418.78934253443401</v>
      </c>
      <c r="BR289" s="117">
        <v>517.89350317460105</v>
      </c>
      <c r="BS289" s="117">
        <v>113.93657069841299</v>
      </c>
      <c r="BT289" s="117">
        <v>394.52655911095098</v>
      </c>
      <c r="BU289" s="117">
        <v>428.46</v>
      </c>
      <c r="BV289" s="117">
        <v>294.614077150936</v>
      </c>
      <c r="BW289" s="117">
        <v>183.35783272923899</v>
      </c>
      <c r="BX289" s="117">
        <v>1932.78854286414</v>
      </c>
      <c r="BY289" s="117">
        <v>538.28090047460398</v>
      </c>
      <c r="BZ289" s="117">
        <v>43.13</v>
      </c>
      <c r="CA289" s="117">
        <v>9.4885999999999999</v>
      </c>
      <c r="CB289" s="117">
        <v>32.051053491295299</v>
      </c>
      <c r="CC289" s="117">
        <v>0</v>
      </c>
      <c r="CD289" s="117">
        <v>24.535363100000001</v>
      </c>
      <c r="CE289" s="117">
        <v>11.445777788933601</v>
      </c>
      <c r="CF289" s="117">
        <v>120.650794380229</v>
      </c>
      <c r="CG289" s="117">
        <v>50.21</v>
      </c>
      <c r="CH289" s="117">
        <v>11.046200000000001</v>
      </c>
      <c r="CI289" s="117">
        <v>70.411759695719994</v>
      </c>
      <c r="CJ289" s="117">
        <v>0</v>
      </c>
      <c r="CK289" s="117">
        <v>28.5629627</v>
      </c>
      <c r="CL289" s="117">
        <v>16.7938029762954</v>
      </c>
      <c r="CM289" s="117">
        <v>177.02472537201501</v>
      </c>
      <c r="CN289" s="117">
        <v>52.47</v>
      </c>
      <c r="CO289" s="117">
        <v>11.5434</v>
      </c>
      <c r="CP289" s="117">
        <v>25.1744911689117</v>
      </c>
      <c r="CQ289" s="117">
        <v>0</v>
      </c>
      <c r="CR289" s="117">
        <v>29.848608899999999</v>
      </c>
      <c r="CS289" s="117">
        <v>12.476215572222699</v>
      </c>
      <c r="CT289" s="117">
        <v>131.51271564113401</v>
      </c>
      <c r="CU289" s="117">
        <v>0</v>
      </c>
      <c r="CV289" s="117">
        <v>0</v>
      </c>
      <c r="CW289" s="117">
        <v>0</v>
      </c>
      <c r="CX289" s="117">
        <v>0</v>
      </c>
      <c r="CY289" s="117">
        <v>0</v>
      </c>
      <c r="CZ289" s="117">
        <v>0</v>
      </c>
      <c r="DA289" s="117">
        <v>0</v>
      </c>
      <c r="DB289" s="117">
        <v>0</v>
      </c>
      <c r="DC289" s="117">
        <v>0</v>
      </c>
      <c r="DD289" s="117">
        <v>0</v>
      </c>
      <c r="DE289" s="117">
        <v>0</v>
      </c>
      <c r="DF289" s="117">
        <v>0</v>
      </c>
      <c r="DG289" s="117">
        <v>0</v>
      </c>
      <c r="DH289" s="117">
        <v>0</v>
      </c>
      <c r="DI289" s="117">
        <v>18.670000000000002</v>
      </c>
      <c r="DJ289" s="117">
        <v>4.1074000000000002</v>
      </c>
      <c r="DK289" s="117">
        <v>16.081820029071501</v>
      </c>
      <c r="DL289" s="117">
        <v>0</v>
      </c>
      <c r="DM289" s="117">
        <v>10.620802899999999</v>
      </c>
      <c r="DN289" s="117">
        <v>5.1860012031959801</v>
      </c>
      <c r="DO289" s="117">
        <v>54.666024132267502</v>
      </c>
      <c r="DP289" s="117">
        <v>23.7</v>
      </c>
      <c r="DQ289" s="117">
        <v>5.2140000000000004</v>
      </c>
      <c r="DR289" s="117">
        <v>6.8671303079883197</v>
      </c>
      <c r="DS289" s="117">
        <v>0</v>
      </c>
      <c r="DT289" s="117">
        <v>13.482219000000001</v>
      </c>
      <c r="DU289" s="117">
        <v>5.1632916409702503</v>
      </c>
      <c r="DV289" s="117">
        <v>54.4266409489586</v>
      </c>
      <c r="DW289" s="117">
        <v>543.5</v>
      </c>
      <c r="DX289" s="117">
        <v>119.57</v>
      </c>
      <c r="DY289" s="117">
        <v>46.706333737549997</v>
      </c>
      <c r="DZ289" s="117">
        <v>0</v>
      </c>
      <c r="EA289" s="117">
        <v>309.18084499999998</v>
      </c>
      <c r="EB289" s="117">
        <v>106.796901903483</v>
      </c>
      <c r="EC289" s="117">
        <v>1125.75408064103</v>
      </c>
      <c r="ED289" s="117">
        <v>480.05</v>
      </c>
      <c r="EE289" s="117">
        <v>105.611</v>
      </c>
      <c r="EF289" s="117">
        <v>17.7321974430333</v>
      </c>
      <c r="EG289" s="117">
        <v>0</v>
      </c>
      <c r="EH289" s="117">
        <v>273.08604350000002</v>
      </c>
      <c r="EI289" s="117">
        <v>91.863789243239296</v>
      </c>
      <c r="EJ289" s="117">
        <v>968.34303018627202</v>
      </c>
      <c r="EK289" s="117">
        <v>303.20999999999998</v>
      </c>
      <c r="EL289" s="117">
        <v>66.706199999999995</v>
      </c>
      <c r="EM289" s="117">
        <v>35.803495188524998</v>
      </c>
      <c r="EN289" s="117">
        <v>0</v>
      </c>
      <c r="EO289" s="117">
        <v>172.4870727</v>
      </c>
      <c r="EP289" s="117">
        <v>60.601851342396301</v>
      </c>
      <c r="EQ289" s="117">
        <v>638.80861923092095</v>
      </c>
      <c r="ER289" s="117">
        <v>235</v>
      </c>
      <c r="ES289" s="117">
        <v>51.7</v>
      </c>
      <c r="ET289" s="117">
        <v>5.4186769999999997</v>
      </c>
      <c r="EU289" s="117">
        <v>57.118676999999998</v>
      </c>
      <c r="EV289" s="117">
        <v>6.1805000000000003</v>
      </c>
      <c r="EW289" s="117">
        <v>0.64777820500000005</v>
      </c>
      <c r="EX289" s="117">
        <v>6.8282782050000002</v>
      </c>
      <c r="EY289" s="117">
        <v>256.2</v>
      </c>
      <c r="EZ289" s="117">
        <v>26.852322000000001</v>
      </c>
      <c r="FA289" s="117">
        <v>283.05</v>
      </c>
      <c r="FB289" s="117">
        <v>0</v>
      </c>
      <c r="FC289" s="117">
        <v>0</v>
      </c>
      <c r="FD289" s="117">
        <v>0</v>
      </c>
      <c r="FE289" s="171">
        <v>186.92267187499999</v>
      </c>
      <c r="FF289" s="194">
        <f t="shared" si="88"/>
        <v>9703.3227878261459</v>
      </c>
      <c r="FG289" s="195">
        <f t="shared" si="90"/>
        <v>0</v>
      </c>
      <c r="FH289" s="196">
        <f t="shared" si="91"/>
        <v>968.34303018627202</v>
      </c>
      <c r="FI289" s="202">
        <f t="shared" si="92"/>
        <v>11643.987345391375</v>
      </c>
      <c r="FJ289" s="203">
        <f t="shared" si="93"/>
        <v>0</v>
      </c>
      <c r="FK289" s="204">
        <f t="shared" si="94"/>
        <v>1162.0116362235265</v>
      </c>
      <c r="FL289" s="214">
        <v>0.05</v>
      </c>
      <c r="FM289" s="211">
        <f t="shared" si="95"/>
        <v>582.19936726956882</v>
      </c>
      <c r="FN289" s="212">
        <f t="shared" si="96"/>
        <v>0</v>
      </c>
      <c r="FO289" s="213">
        <f t="shared" si="97"/>
        <v>58.100581811176326</v>
      </c>
      <c r="FP289" s="219">
        <f t="shared" si="98"/>
        <v>12226.186712660943</v>
      </c>
      <c r="FQ289" s="220">
        <f t="shared" si="99"/>
        <v>0</v>
      </c>
      <c r="FR289" s="223">
        <f t="shared" si="100"/>
        <v>1220.1122180347029</v>
      </c>
      <c r="FS289" s="228">
        <f t="shared" si="101"/>
        <v>4.4077130695031723</v>
      </c>
      <c r="FT289" s="229"/>
      <c r="FU289" s="244">
        <f t="shared" si="102"/>
        <v>3.8746825375113056</v>
      </c>
      <c r="FV289" s="245">
        <f t="shared" si="103"/>
        <v>12226.186712660943</v>
      </c>
      <c r="FW289" s="252">
        <v>3.4742000000000002</v>
      </c>
      <c r="FX289" s="257"/>
      <c r="FY289" s="261">
        <f t="shared" si="104"/>
        <v>1.2686987132298579</v>
      </c>
      <c r="FZ289" s="253"/>
      <c r="GA289" s="92"/>
      <c r="GB289" s="68" t="s">
        <v>1423</v>
      </c>
      <c r="GC289" s="85" t="s">
        <v>2362</v>
      </c>
      <c r="GD289" s="85" t="str">
        <f t="shared" si="105"/>
        <v>№2/375 від 20.02.2019</v>
      </c>
      <c r="GE289" s="85" t="s">
        <v>2643</v>
      </c>
      <c r="GF289" s="431">
        <v>3</v>
      </c>
      <c r="GG289" s="431">
        <v>1</v>
      </c>
    </row>
    <row r="290" spans="1:189" ht="15" hidden="1" customHeight="1" x14ac:dyDescent="0.25">
      <c r="A290" s="66" t="s">
        <v>54</v>
      </c>
      <c r="B290" s="155">
        <v>5</v>
      </c>
      <c r="C290" s="141">
        <f t="shared" si="89"/>
        <v>3295.38</v>
      </c>
      <c r="D290" s="168">
        <v>2609.98</v>
      </c>
      <c r="E290" s="168">
        <v>0</v>
      </c>
      <c r="F290" s="234"/>
      <c r="G290" s="235">
        <v>685.4</v>
      </c>
      <c r="H290" s="162">
        <f t="shared" si="86"/>
        <v>4264.2192922445729</v>
      </c>
      <c r="I290" s="117">
        <v>529.98</v>
      </c>
      <c r="J290" s="117">
        <v>116.5956</v>
      </c>
      <c r="K290" s="117">
        <v>29.714379508935</v>
      </c>
      <c r="L290" s="117">
        <v>301.48972259999999</v>
      </c>
      <c r="M290" s="117">
        <v>102.481090578037</v>
      </c>
      <c r="N290" s="117">
        <v>1080.26079268697</v>
      </c>
      <c r="O290" s="117">
        <v>119.74</v>
      </c>
      <c r="P290" s="117">
        <v>26.3428</v>
      </c>
      <c r="Q290" s="117">
        <v>4.1165433204525002</v>
      </c>
      <c r="R290" s="117">
        <v>68.116493800000001</v>
      </c>
      <c r="S290" s="117">
        <v>22.8816828885947</v>
      </c>
      <c r="T290" s="117">
        <v>241.197520009047</v>
      </c>
      <c r="U290" s="117">
        <v>0</v>
      </c>
      <c r="V290" s="117">
        <v>0</v>
      </c>
      <c r="W290" s="117">
        <v>0</v>
      </c>
      <c r="X290" s="117">
        <v>0</v>
      </c>
      <c r="Y290" s="117">
        <v>0</v>
      </c>
      <c r="Z290" s="117">
        <v>487.08</v>
      </c>
      <c r="AA290" s="117">
        <v>0</v>
      </c>
      <c r="AB290" s="117">
        <v>0</v>
      </c>
      <c r="AC290" s="117">
        <v>0</v>
      </c>
      <c r="AD290" s="117">
        <v>0</v>
      </c>
      <c r="AE290" s="117">
        <v>0</v>
      </c>
      <c r="AF290" s="117">
        <v>0</v>
      </c>
      <c r="AG290" s="117">
        <v>0</v>
      </c>
      <c r="AH290" s="117">
        <v>0</v>
      </c>
      <c r="AI290" s="117">
        <v>0</v>
      </c>
      <c r="AJ290" s="117">
        <v>0</v>
      </c>
      <c r="AK290" s="117">
        <v>0</v>
      </c>
      <c r="AL290" s="117">
        <v>0</v>
      </c>
      <c r="AM290" s="117">
        <v>261.05</v>
      </c>
      <c r="AN290" s="117">
        <v>57.430999999999997</v>
      </c>
      <c r="AO290" s="117">
        <v>51.675816905369501</v>
      </c>
      <c r="AP290" s="117">
        <v>148.5035135</v>
      </c>
      <c r="AQ290" s="117">
        <v>54.360789229786697</v>
      </c>
      <c r="AR290" s="117">
        <v>573.02111963515597</v>
      </c>
      <c r="AS290" s="117">
        <v>0</v>
      </c>
      <c r="AT290" s="117">
        <v>0</v>
      </c>
      <c r="AU290" s="117">
        <v>0</v>
      </c>
      <c r="AV290" s="117">
        <v>0</v>
      </c>
      <c r="AW290" s="117">
        <v>0</v>
      </c>
      <c r="AX290" s="117">
        <v>100.83</v>
      </c>
      <c r="AY290" s="117">
        <v>837.49</v>
      </c>
      <c r="AZ290" s="117">
        <v>184.24780000000001</v>
      </c>
      <c r="BA290" s="117">
        <v>67.828842596608197</v>
      </c>
      <c r="BB290" s="117">
        <v>476.4229363</v>
      </c>
      <c r="BC290" s="117">
        <v>164.13136776415399</v>
      </c>
      <c r="BD290" s="117">
        <f t="shared" si="87"/>
        <v>1781.8298599134002</v>
      </c>
      <c r="BE290" s="117">
        <v>0</v>
      </c>
      <c r="BF290" s="117">
        <v>0</v>
      </c>
      <c r="BG290" s="117">
        <v>0</v>
      </c>
      <c r="BH290" s="117">
        <v>0</v>
      </c>
      <c r="BI290" s="117">
        <v>0</v>
      </c>
      <c r="BJ290" s="117">
        <v>0</v>
      </c>
      <c r="BK290" s="117">
        <v>0</v>
      </c>
      <c r="BL290" s="117">
        <v>238.2</v>
      </c>
      <c r="BM290" s="117">
        <v>52.404000000000003</v>
      </c>
      <c r="BN290" s="117">
        <v>7.2654158891666603</v>
      </c>
      <c r="BO290" s="117">
        <v>135.50483399999999</v>
      </c>
      <c r="BP290" s="117">
        <v>45.421955130883603</v>
      </c>
      <c r="BQ290" s="117">
        <v>478.79620502005099</v>
      </c>
      <c r="BR290" s="117">
        <v>775.15131269841538</v>
      </c>
      <c r="BS290" s="117">
        <v>170.533288793651</v>
      </c>
      <c r="BT290" s="117">
        <v>589.59598535797602</v>
      </c>
      <c r="BU290" s="117">
        <v>497.18</v>
      </c>
      <c r="BV290" s="117">
        <v>440.96032725474601</v>
      </c>
      <c r="BW290" s="117">
        <v>259.23924600732198</v>
      </c>
      <c r="BX290" s="117">
        <v>2732.6601601121101</v>
      </c>
      <c r="BY290" s="117">
        <v>647.235459115298</v>
      </c>
      <c r="BZ290" s="117">
        <v>54.44</v>
      </c>
      <c r="CA290" s="117">
        <v>11.976800000000001</v>
      </c>
      <c r="CB290" s="117">
        <v>39.074487913473298</v>
      </c>
      <c r="CC290" s="117">
        <v>0</v>
      </c>
      <c r="CD290" s="117">
        <v>30.969282799999998</v>
      </c>
      <c r="CE290" s="117">
        <v>14.3024324164791</v>
      </c>
      <c r="CF290" s="117">
        <v>150.76300312995201</v>
      </c>
      <c r="CG290" s="117">
        <v>65.540000000000006</v>
      </c>
      <c r="CH290" s="117">
        <v>14.418799999999999</v>
      </c>
      <c r="CI290" s="117">
        <v>91.915527090435006</v>
      </c>
      <c r="CJ290" s="117">
        <v>0</v>
      </c>
      <c r="CK290" s="117">
        <v>37.283739799999999</v>
      </c>
      <c r="CL290" s="117">
        <v>21.921856990786502</v>
      </c>
      <c r="CM290" s="117">
        <v>231.07992388122199</v>
      </c>
      <c r="CN290" s="117">
        <v>54.65</v>
      </c>
      <c r="CO290" s="117">
        <v>12.023</v>
      </c>
      <c r="CP290" s="117">
        <v>27.033953909033301</v>
      </c>
      <c r="CQ290" s="117">
        <v>0</v>
      </c>
      <c r="CR290" s="117">
        <v>31.088745500000002</v>
      </c>
      <c r="CS290" s="117">
        <v>13.079837255060699</v>
      </c>
      <c r="CT290" s="117">
        <v>137.875536664094</v>
      </c>
      <c r="CU290" s="117">
        <v>0</v>
      </c>
      <c r="CV290" s="117">
        <v>0</v>
      </c>
      <c r="CW290" s="117">
        <v>0</v>
      </c>
      <c r="CX290" s="117">
        <v>0</v>
      </c>
      <c r="CY290" s="117">
        <v>0</v>
      </c>
      <c r="CZ290" s="117">
        <v>0</v>
      </c>
      <c r="DA290" s="117">
        <v>0</v>
      </c>
      <c r="DB290" s="117">
        <v>0</v>
      </c>
      <c r="DC290" s="117">
        <v>0</v>
      </c>
      <c r="DD290" s="117">
        <v>0</v>
      </c>
      <c r="DE290" s="117">
        <v>0</v>
      </c>
      <c r="DF290" s="117">
        <v>0</v>
      </c>
      <c r="DG290" s="117">
        <v>0</v>
      </c>
      <c r="DH290" s="117">
        <v>0</v>
      </c>
      <c r="DI290" s="117">
        <v>26.85</v>
      </c>
      <c r="DJ290" s="117">
        <v>5.907</v>
      </c>
      <c r="DK290" s="117">
        <v>23.197346424317001</v>
      </c>
      <c r="DL290" s="117">
        <v>0</v>
      </c>
      <c r="DM290" s="117">
        <v>15.2741595</v>
      </c>
      <c r="DN290" s="117">
        <v>7.4654597059276604</v>
      </c>
      <c r="DO290" s="117">
        <v>78.693965630244705</v>
      </c>
      <c r="DP290" s="117">
        <v>21.26</v>
      </c>
      <c r="DQ290" s="117">
        <v>4.6772</v>
      </c>
      <c r="DR290" s="117">
        <v>6.15995969466573</v>
      </c>
      <c r="DS290" s="117">
        <v>0</v>
      </c>
      <c r="DT290" s="117">
        <v>12.0941762</v>
      </c>
      <c r="DU290" s="117">
        <v>4.6316939151199099</v>
      </c>
      <c r="DV290" s="117">
        <v>48.823029809785602</v>
      </c>
      <c r="DW290" s="117">
        <v>1445.54</v>
      </c>
      <c r="DX290" s="117">
        <v>318.0188</v>
      </c>
      <c r="DY290" s="117">
        <v>109.459757741725</v>
      </c>
      <c r="DZ290" s="117">
        <v>0</v>
      </c>
      <c r="EA290" s="117">
        <v>822.32433979999996</v>
      </c>
      <c r="EB290" s="117">
        <v>282.49888909134899</v>
      </c>
      <c r="EC290" s="117">
        <v>2977.8417866330801</v>
      </c>
      <c r="ED290" s="117">
        <v>559.97</v>
      </c>
      <c r="EE290" s="117">
        <v>123.1934</v>
      </c>
      <c r="EF290" s="117">
        <v>22.544084822975002</v>
      </c>
      <c r="EG290" s="117">
        <v>0</v>
      </c>
      <c r="EH290" s="117">
        <v>318.55013389999999</v>
      </c>
      <c r="EI290" s="117">
        <v>107.352441018354</v>
      </c>
      <c r="EJ290" s="117">
        <v>1131.6100597413199</v>
      </c>
      <c r="EK290" s="117">
        <v>509.88</v>
      </c>
      <c r="EL290" s="117">
        <v>112.17359999999999</v>
      </c>
      <c r="EM290" s="117">
        <v>74.5982090129</v>
      </c>
      <c r="EN290" s="117">
        <v>0</v>
      </c>
      <c r="EO290" s="117">
        <v>290.05543560000001</v>
      </c>
      <c r="EP290" s="117">
        <v>103.416786307878</v>
      </c>
      <c r="EQ290" s="117">
        <v>1090.1240309207799</v>
      </c>
      <c r="ER290" s="117">
        <v>401.2</v>
      </c>
      <c r="ES290" s="117">
        <v>88.263999999999996</v>
      </c>
      <c r="ET290" s="117">
        <v>9.2509498400000005</v>
      </c>
      <c r="EU290" s="117">
        <v>97.51494984</v>
      </c>
      <c r="EV290" s="117">
        <v>10.55156</v>
      </c>
      <c r="EW290" s="117">
        <v>1.1059090036000001</v>
      </c>
      <c r="EX290" s="117">
        <v>11.657469003599999</v>
      </c>
      <c r="EY290" s="117">
        <v>646.79999999999995</v>
      </c>
      <c r="EZ290" s="117">
        <v>67.791107999999994</v>
      </c>
      <c r="FA290" s="117">
        <v>714.59</v>
      </c>
      <c r="FB290" s="117">
        <v>0</v>
      </c>
      <c r="FC290" s="117">
        <v>0</v>
      </c>
      <c r="FD290" s="117">
        <v>0</v>
      </c>
      <c r="FE290" s="171">
        <v>1132.8466666666666</v>
      </c>
      <c r="FF290" s="194">
        <f t="shared" si="88"/>
        <v>15279.09607929748</v>
      </c>
      <c r="FG290" s="195">
        <f t="shared" si="90"/>
        <v>0</v>
      </c>
      <c r="FH290" s="196">
        <f t="shared" si="91"/>
        <v>1131.6100597413199</v>
      </c>
      <c r="FI290" s="202">
        <f t="shared" si="92"/>
        <v>18334.915295156974</v>
      </c>
      <c r="FJ290" s="203">
        <f t="shared" si="93"/>
        <v>0</v>
      </c>
      <c r="FK290" s="204">
        <f t="shared" si="94"/>
        <v>1357.9320716895838</v>
      </c>
      <c r="FL290" s="214">
        <v>0.05</v>
      </c>
      <c r="FM290" s="211">
        <f t="shared" si="95"/>
        <v>916.74576475784875</v>
      </c>
      <c r="FN290" s="212">
        <f t="shared" si="96"/>
        <v>0</v>
      </c>
      <c r="FO290" s="213">
        <f t="shared" si="97"/>
        <v>67.896603584479195</v>
      </c>
      <c r="FP290" s="219">
        <f t="shared" si="98"/>
        <v>19251.661059914823</v>
      </c>
      <c r="FQ290" s="220">
        <f t="shared" si="99"/>
        <v>0</v>
      </c>
      <c r="FR290" s="223">
        <f t="shared" si="100"/>
        <v>1425.828675274063</v>
      </c>
      <c r="FS290" s="228">
        <f t="shared" si="101"/>
        <v>5.9556391637335659</v>
      </c>
      <c r="FT290" s="229"/>
      <c r="FU290" s="244">
        <f t="shared" si="102"/>
        <v>5.4093404659373903</v>
      </c>
      <c r="FV290" s="245">
        <f t="shared" si="103"/>
        <v>19251.661059914819</v>
      </c>
      <c r="FW290" s="252">
        <v>4.3672000000000004</v>
      </c>
      <c r="FX290" s="257"/>
      <c r="FY290" s="261">
        <f t="shared" si="104"/>
        <v>1.3637202701349984</v>
      </c>
      <c r="FZ290" s="253"/>
      <c r="GA290" s="92"/>
      <c r="GB290" s="68" t="s">
        <v>1424</v>
      </c>
      <c r="GC290" s="85" t="s">
        <v>2362</v>
      </c>
      <c r="GD290" s="85" t="str">
        <f t="shared" si="105"/>
        <v>№2/376 від 20.02.2019</v>
      </c>
      <c r="GE290" s="85" t="s">
        <v>2644</v>
      </c>
      <c r="GF290" s="431">
        <v>4</v>
      </c>
      <c r="GG290" s="431">
        <v>1</v>
      </c>
    </row>
    <row r="291" spans="1:189" ht="15" hidden="1" customHeight="1" x14ac:dyDescent="0.25">
      <c r="A291" s="66" t="s">
        <v>55</v>
      </c>
      <c r="B291" s="155">
        <v>5</v>
      </c>
      <c r="C291" s="141">
        <f t="shared" si="89"/>
        <v>5761.1900000000005</v>
      </c>
      <c r="D291" s="168">
        <v>4602.8900000000003</v>
      </c>
      <c r="E291" s="168">
        <v>0</v>
      </c>
      <c r="F291" s="234"/>
      <c r="G291" s="235">
        <v>1158.3</v>
      </c>
      <c r="H291" s="162">
        <f t="shared" si="86"/>
        <v>7783.9177778035646</v>
      </c>
      <c r="I291" s="117">
        <v>844.59</v>
      </c>
      <c r="J291" s="117">
        <v>185.8098</v>
      </c>
      <c r="K291" s="117">
        <v>48.648717152922501</v>
      </c>
      <c r="L291" s="117">
        <v>480.46191329999999</v>
      </c>
      <c r="M291" s="117">
        <v>163.45228821577101</v>
      </c>
      <c r="N291" s="117">
        <v>1722.9627186686901</v>
      </c>
      <c r="O291" s="117">
        <v>213.73</v>
      </c>
      <c r="P291" s="117">
        <v>47.020600000000002</v>
      </c>
      <c r="Q291" s="117">
        <v>7.3493021438025004</v>
      </c>
      <c r="R291" s="117">
        <v>121.5845851</v>
      </c>
      <c r="S291" s="117">
        <v>40.842831108022899</v>
      </c>
      <c r="T291" s="117">
        <v>430.52731835182499</v>
      </c>
      <c r="U291" s="117">
        <v>0</v>
      </c>
      <c r="V291" s="117">
        <v>0</v>
      </c>
      <c r="W291" s="117">
        <v>0</v>
      </c>
      <c r="X291" s="117">
        <v>0</v>
      </c>
      <c r="Y291" s="117">
        <v>0</v>
      </c>
      <c r="Z291" s="117">
        <v>734.83</v>
      </c>
      <c r="AA291" s="117">
        <v>0</v>
      </c>
      <c r="AB291" s="117">
        <v>0</v>
      </c>
      <c r="AC291" s="117">
        <v>0</v>
      </c>
      <c r="AD291" s="117">
        <v>0</v>
      </c>
      <c r="AE291" s="117">
        <v>0</v>
      </c>
      <c r="AF291" s="117">
        <v>166.79</v>
      </c>
      <c r="AG291" s="117">
        <v>46.31</v>
      </c>
      <c r="AH291" s="117">
        <v>10.1882</v>
      </c>
      <c r="AI291" s="117">
        <v>1.58756393838</v>
      </c>
      <c r="AJ291" s="117">
        <v>26.344369700000001</v>
      </c>
      <c r="AK291" s="117">
        <v>8.8491223066386109</v>
      </c>
      <c r="AL291" s="117">
        <v>93.279255945018605</v>
      </c>
      <c r="AM291" s="117">
        <v>625.47</v>
      </c>
      <c r="AN291" s="117">
        <v>137.60339999999999</v>
      </c>
      <c r="AO291" s="117">
        <v>103.16431173724</v>
      </c>
      <c r="AP291" s="117">
        <v>355.8111189</v>
      </c>
      <c r="AQ291" s="117">
        <v>128.08293793908899</v>
      </c>
      <c r="AR291" s="117">
        <v>1350.1317685763299</v>
      </c>
      <c r="AS291" s="117">
        <v>0</v>
      </c>
      <c r="AT291" s="117">
        <v>0</v>
      </c>
      <c r="AU291" s="117">
        <v>0</v>
      </c>
      <c r="AV291" s="117">
        <v>0</v>
      </c>
      <c r="AW291" s="117">
        <v>0</v>
      </c>
      <c r="AX291" s="117">
        <v>170.29</v>
      </c>
      <c r="AY291" s="117">
        <v>1464.16</v>
      </c>
      <c r="AZ291" s="117">
        <v>322.11520000000002</v>
      </c>
      <c r="BA291" s="117">
        <v>119.422409467764</v>
      </c>
      <c r="BB291" s="117">
        <v>832.91669920000004</v>
      </c>
      <c r="BC291" s="117">
        <v>287.03416569146799</v>
      </c>
      <c r="BD291" s="117">
        <f t="shared" si="87"/>
        <v>3115.1067162617005</v>
      </c>
      <c r="BE291" s="117">
        <v>0</v>
      </c>
      <c r="BF291" s="117">
        <v>0</v>
      </c>
      <c r="BG291" s="117">
        <v>0</v>
      </c>
      <c r="BH291" s="117">
        <v>0</v>
      </c>
      <c r="BI291" s="117">
        <v>0</v>
      </c>
      <c r="BJ291" s="117">
        <v>0</v>
      </c>
      <c r="BK291" s="117">
        <v>0</v>
      </c>
      <c r="BL291" s="117">
        <v>216.53</v>
      </c>
      <c r="BM291" s="117">
        <v>47.636600000000001</v>
      </c>
      <c r="BN291" s="117">
        <v>6.4580557008333299</v>
      </c>
      <c r="BO291" s="117">
        <v>123.1774211</v>
      </c>
      <c r="BP291" s="117">
        <v>41.274395669495298</v>
      </c>
      <c r="BQ291" s="117">
        <v>435.07647247032799</v>
      </c>
      <c r="BR291" s="117">
        <v>1381.024134523801</v>
      </c>
      <c r="BS291" s="117">
        <v>303.82530959523899</v>
      </c>
      <c r="BT291" s="117">
        <v>1672.4546686788599</v>
      </c>
      <c r="BU291" s="117">
        <v>869.16</v>
      </c>
      <c r="BV291" s="117">
        <v>785.62319940656005</v>
      </c>
      <c r="BW291" s="117">
        <v>525.31687119214996</v>
      </c>
      <c r="BX291" s="117">
        <v>5537.4041833966103</v>
      </c>
      <c r="BY291" s="117">
        <v>1395.6167441794601</v>
      </c>
      <c r="BZ291" s="117">
        <v>91.99</v>
      </c>
      <c r="CA291" s="117">
        <v>20.2378</v>
      </c>
      <c r="CB291" s="117">
        <v>62.036254281306398</v>
      </c>
      <c r="CC291" s="117">
        <v>0</v>
      </c>
      <c r="CD291" s="117">
        <v>52.330351299999997</v>
      </c>
      <c r="CE291" s="117">
        <v>23.7493596489767</v>
      </c>
      <c r="CF291" s="117">
        <v>250.343765230283</v>
      </c>
      <c r="CG291" s="117">
        <v>114.85</v>
      </c>
      <c r="CH291" s="117">
        <v>25.266999999999999</v>
      </c>
      <c r="CI291" s="117">
        <v>155.45329448601299</v>
      </c>
      <c r="CJ291" s="117">
        <v>0</v>
      </c>
      <c r="CK291" s="117">
        <v>65.334719500000006</v>
      </c>
      <c r="CL291" s="117">
        <v>37.826454515873998</v>
      </c>
      <c r="CM291" s="117">
        <v>398.73146850188698</v>
      </c>
      <c r="CN291" s="117">
        <v>86.28</v>
      </c>
      <c r="CO291" s="117">
        <v>18.9816</v>
      </c>
      <c r="CP291" s="117">
        <v>49.817233925111701</v>
      </c>
      <c r="CQ291" s="117">
        <v>0</v>
      </c>
      <c r="CR291" s="117">
        <v>49.082103600000003</v>
      </c>
      <c r="CS291" s="117">
        <v>21.398107862006999</v>
      </c>
      <c r="CT291" s="117">
        <v>225.559045387119</v>
      </c>
      <c r="CU291" s="117">
        <v>44.18</v>
      </c>
      <c r="CV291" s="117">
        <v>9.7195999999999998</v>
      </c>
      <c r="CW291" s="117">
        <v>34.594365073410799</v>
      </c>
      <c r="CX291" s="117">
        <v>0</v>
      </c>
      <c r="CY291" s="117">
        <v>25.1326766</v>
      </c>
      <c r="CZ291" s="117">
        <v>11.909208313790201</v>
      </c>
      <c r="DA291" s="117">
        <v>125.535849987201</v>
      </c>
      <c r="DB291" s="117">
        <v>29.04</v>
      </c>
      <c r="DC291" s="117">
        <v>6.3887999999999998</v>
      </c>
      <c r="DD291" s="117">
        <v>36.962988349664997</v>
      </c>
      <c r="DE291" s="117">
        <v>0</v>
      </c>
      <c r="DF291" s="117">
        <v>16.5199848</v>
      </c>
      <c r="DG291" s="117">
        <v>9.3188429438163904</v>
      </c>
      <c r="DH291" s="117">
        <v>98.230616093481402</v>
      </c>
      <c r="DI291" s="117">
        <v>65.09</v>
      </c>
      <c r="DJ291" s="117">
        <v>14.319800000000001</v>
      </c>
      <c r="DK291" s="117">
        <v>56.798384162345599</v>
      </c>
      <c r="DL291" s="117">
        <v>0</v>
      </c>
      <c r="DM291" s="117">
        <v>37.027748299999999</v>
      </c>
      <c r="DN291" s="117">
        <v>18.156858081378498</v>
      </c>
      <c r="DO291" s="117">
        <v>191.392790543724</v>
      </c>
      <c r="DP291" s="117">
        <v>46.08</v>
      </c>
      <c r="DQ291" s="117">
        <v>10.137600000000001</v>
      </c>
      <c r="DR291" s="117">
        <v>13.3529495047952</v>
      </c>
      <c r="DS291" s="117">
        <v>0</v>
      </c>
      <c r="DT291" s="117">
        <v>26.213529600000001</v>
      </c>
      <c r="DU291" s="117">
        <v>10.0391293309736</v>
      </c>
      <c r="DV291" s="117">
        <v>105.823208435769</v>
      </c>
      <c r="DW291" s="117">
        <v>1387.41</v>
      </c>
      <c r="DX291" s="117">
        <v>305.23020000000002</v>
      </c>
      <c r="DY291" s="117">
        <v>122.6516200678</v>
      </c>
      <c r="DZ291" s="117">
        <v>0</v>
      </c>
      <c r="EA291" s="117">
        <v>789.25592670000003</v>
      </c>
      <c r="EB291" s="117">
        <v>272.98264933873298</v>
      </c>
      <c r="EC291" s="117">
        <v>2877.5303961065301</v>
      </c>
      <c r="ED291" s="117">
        <v>1268</v>
      </c>
      <c r="EE291" s="117">
        <v>278.95999999999998</v>
      </c>
      <c r="EF291" s="117">
        <v>51.605391100191703</v>
      </c>
      <c r="EG291" s="117">
        <v>36.532499999999999</v>
      </c>
      <c r="EH291" s="117">
        <v>721.32716000000005</v>
      </c>
      <c r="EI291" s="117">
        <v>246.97690960581099</v>
      </c>
      <c r="EJ291" s="117">
        <v>2603.401960706</v>
      </c>
      <c r="EK291" s="117">
        <v>693.77</v>
      </c>
      <c r="EL291" s="117">
        <v>152.6294</v>
      </c>
      <c r="EM291" s="117">
        <v>87.100638895974996</v>
      </c>
      <c r="EN291" s="117">
        <v>0</v>
      </c>
      <c r="EO291" s="117">
        <v>394.66493989999998</v>
      </c>
      <c r="EP291" s="117">
        <v>139.20497142760701</v>
      </c>
      <c r="EQ291" s="117">
        <v>1467.36995022359</v>
      </c>
      <c r="ER291" s="117">
        <v>880.6</v>
      </c>
      <c r="ES291" s="117">
        <v>193.732</v>
      </c>
      <c r="ET291" s="117">
        <v>20.305050919999999</v>
      </c>
      <c r="EU291" s="117">
        <v>214.03705092000001</v>
      </c>
      <c r="EV291" s="117">
        <v>23.159780000000001</v>
      </c>
      <c r="EW291" s="117">
        <v>2.4273765418000002</v>
      </c>
      <c r="EX291" s="117">
        <v>25.587156541799999</v>
      </c>
      <c r="EY291" s="117">
        <v>1094.8</v>
      </c>
      <c r="EZ291" s="117">
        <v>114.745988</v>
      </c>
      <c r="FA291" s="117">
        <v>1209.55</v>
      </c>
      <c r="FB291" s="117">
        <v>0</v>
      </c>
      <c r="FC291" s="117">
        <v>0</v>
      </c>
      <c r="FD291" s="117">
        <v>0</v>
      </c>
      <c r="FE291" s="171">
        <v>917.15399999999988</v>
      </c>
      <c r="FF291" s="194">
        <f t="shared" si="88"/>
        <v>24466.64569234788</v>
      </c>
      <c r="FG291" s="195">
        <f t="shared" si="90"/>
        <v>0</v>
      </c>
      <c r="FH291" s="196">
        <f t="shared" si="91"/>
        <v>2603.401960706</v>
      </c>
      <c r="FI291" s="202">
        <f t="shared" si="92"/>
        <v>29359.974830817457</v>
      </c>
      <c r="FJ291" s="203">
        <f t="shared" si="93"/>
        <v>0</v>
      </c>
      <c r="FK291" s="204">
        <f t="shared" si="94"/>
        <v>3124.0823528471997</v>
      </c>
      <c r="FL291" s="214">
        <v>0.05</v>
      </c>
      <c r="FM291" s="211">
        <f t="shared" si="95"/>
        <v>1467.998741540873</v>
      </c>
      <c r="FN291" s="212">
        <f t="shared" si="96"/>
        <v>0</v>
      </c>
      <c r="FO291" s="213">
        <f t="shared" si="97"/>
        <v>156.20411764235999</v>
      </c>
      <c r="FP291" s="219">
        <f t="shared" si="98"/>
        <v>30827.973572358329</v>
      </c>
      <c r="FQ291" s="220">
        <f t="shared" si="99"/>
        <v>0</v>
      </c>
      <c r="FR291" s="223">
        <f t="shared" si="100"/>
        <v>3280.2864704895596</v>
      </c>
      <c r="FS291" s="228">
        <f t="shared" si="101"/>
        <v>5.4942547210076418</v>
      </c>
      <c r="FT291" s="229"/>
      <c r="FU291" s="244">
        <f t="shared" si="102"/>
        <v>4.7815967017003027</v>
      </c>
      <c r="FV291" s="245">
        <f t="shared" si="103"/>
        <v>30827.973572358325</v>
      </c>
      <c r="FW291" s="252">
        <v>4.5839999999999996</v>
      </c>
      <c r="FX291" s="257"/>
      <c r="FY291" s="261">
        <f t="shared" si="104"/>
        <v>1.1985721468166759</v>
      </c>
      <c r="FZ291" s="253"/>
      <c r="GA291" s="92"/>
      <c r="GB291" s="68" t="s">
        <v>1425</v>
      </c>
      <c r="GC291" s="85" t="s">
        <v>2362</v>
      </c>
      <c r="GD291" s="85" t="str">
        <f t="shared" si="105"/>
        <v>№2/377 від 20.02.2019</v>
      </c>
      <c r="GE291" s="85" t="s">
        <v>2645</v>
      </c>
      <c r="GF291" s="431">
        <v>7</v>
      </c>
      <c r="GG291" s="431">
        <v>1</v>
      </c>
    </row>
    <row r="292" spans="1:189" ht="15" hidden="1" customHeight="1" x14ac:dyDescent="0.25">
      <c r="A292" s="66" t="s">
        <v>56</v>
      </c>
      <c r="B292" s="155">
        <v>5</v>
      </c>
      <c r="C292" s="141">
        <f t="shared" si="89"/>
        <v>3190.1</v>
      </c>
      <c r="D292" s="168">
        <v>3190.1</v>
      </c>
      <c r="E292" s="168">
        <v>0</v>
      </c>
      <c r="F292" s="234"/>
      <c r="G292" s="235">
        <v>0</v>
      </c>
      <c r="H292" s="162">
        <f t="shared" si="86"/>
        <v>4398.4966970856476</v>
      </c>
      <c r="I292" s="117">
        <v>627.65</v>
      </c>
      <c r="J292" s="117">
        <v>138.083</v>
      </c>
      <c r="K292" s="117">
        <v>32.418343749456703</v>
      </c>
      <c r="L292" s="117">
        <v>357.05125550000002</v>
      </c>
      <c r="M292" s="117">
        <v>121.07678442733599</v>
      </c>
      <c r="N292" s="117">
        <v>1276.2793836767901</v>
      </c>
      <c r="O292" s="117">
        <v>134.6</v>
      </c>
      <c r="P292" s="117">
        <v>29.611999999999998</v>
      </c>
      <c r="Q292" s="117">
        <v>4.6274130664650004</v>
      </c>
      <c r="R292" s="117">
        <v>76.569901999999999</v>
      </c>
      <c r="S292" s="117">
        <v>25.721350312116201</v>
      </c>
      <c r="T292" s="117">
        <v>271.130665378581</v>
      </c>
      <c r="U292" s="117">
        <v>0</v>
      </c>
      <c r="V292" s="117">
        <v>0</v>
      </c>
      <c r="W292" s="117">
        <v>0</v>
      </c>
      <c r="X292" s="117">
        <v>0</v>
      </c>
      <c r="Y292" s="117">
        <v>0</v>
      </c>
      <c r="Z292" s="117">
        <v>459.99</v>
      </c>
      <c r="AA292" s="117">
        <v>0</v>
      </c>
      <c r="AB292" s="117">
        <v>0</v>
      </c>
      <c r="AC292" s="117">
        <v>0</v>
      </c>
      <c r="AD292" s="117">
        <v>0</v>
      </c>
      <c r="AE292" s="117">
        <v>0</v>
      </c>
      <c r="AF292" s="117">
        <v>0</v>
      </c>
      <c r="AG292" s="117">
        <v>0</v>
      </c>
      <c r="AH292" s="117">
        <v>0</v>
      </c>
      <c r="AI292" s="117">
        <v>0</v>
      </c>
      <c r="AJ292" s="117">
        <v>0</v>
      </c>
      <c r="AK292" s="117">
        <v>0</v>
      </c>
      <c r="AL292" s="117">
        <v>0</v>
      </c>
      <c r="AM292" s="117">
        <v>257.88</v>
      </c>
      <c r="AN292" s="117">
        <v>56.733600000000003</v>
      </c>
      <c r="AO292" s="117">
        <v>51.618071225314701</v>
      </c>
      <c r="AP292" s="117">
        <v>146.7001956</v>
      </c>
      <c r="AQ292" s="117">
        <v>53.760388961961297</v>
      </c>
      <c r="AR292" s="117">
        <v>566.69225578727605</v>
      </c>
      <c r="AS292" s="117">
        <v>0</v>
      </c>
      <c r="AT292" s="117">
        <v>0</v>
      </c>
      <c r="AU292" s="117">
        <v>0</v>
      </c>
      <c r="AV292" s="117">
        <v>0</v>
      </c>
      <c r="AW292" s="117">
        <v>0</v>
      </c>
      <c r="AX292" s="117">
        <v>99.5</v>
      </c>
      <c r="AY292" s="117">
        <v>810.74</v>
      </c>
      <c r="AZ292" s="117">
        <v>178.36279999999999</v>
      </c>
      <c r="BA292" s="117">
        <v>79.6058545875905</v>
      </c>
      <c r="BB292" s="117">
        <v>461.20566380000002</v>
      </c>
      <c r="BC292" s="117">
        <v>160.350319710203</v>
      </c>
      <c r="BD292" s="117">
        <f t="shared" si="87"/>
        <v>1724.9043922430001</v>
      </c>
      <c r="BE292" s="117">
        <v>0</v>
      </c>
      <c r="BF292" s="117">
        <v>0</v>
      </c>
      <c r="BG292" s="117">
        <v>0</v>
      </c>
      <c r="BH292" s="117">
        <v>0</v>
      </c>
      <c r="BI292" s="117">
        <v>0</v>
      </c>
      <c r="BJ292" s="117">
        <v>0</v>
      </c>
      <c r="BK292" s="117">
        <v>0</v>
      </c>
      <c r="BL292" s="117">
        <v>240.81</v>
      </c>
      <c r="BM292" s="117">
        <v>52.978200000000001</v>
      </c>
      <c r="BN292" s="117">
        <v>6.5690204283333404</v>
      </c>
      <c r="BO292" s="117">
        <v>136.98958469999999</v>
      </c>
      <c r="BP292" s="117">
        <v>45.8383186455006</v>
      </c>
      <c r="BQ292" s="117">
        <v>483.18512377383399</v>
      </c>
      <c r="BR292" s="117">
        <v>676.99669841269861</v>
      </c>
      <c r="BS292" s="117">
        <v>148.93927365079401</v>
      </c>
      <c r="BT292" s="117">
        <v>515.22274687785603</v>
      </c>
      <c r="BU292" s="117">
        <v>481.21</v>
      </c>
      <c r="BV292" s="117">
        <v>385.12311182603202</v>
      </c>
      <c r="BW292" s="117">
        <v>231.367218782729</v>
      </c>
      <c r="BX292" s="117">
        <v>2438.8590495501098</v>
      </c>
      <c r="BY292" s="117">
        <v>739.79187360011895</v>
      </c>
      <c r="BZ292" s="117">
        <v>58.35</v>
      </c>
      <c r="CA292" s="117">
        <v>12.837</v>
      </c>
      <c r="CB292" s="117">
        <v>44.811767616681202</v>
      </c>
      <c r="CC292" s="117">
        <v>0</v>
      </c>
      <c r="CD292" s="117">
        <v>33.193564500000001</v>
      </c>
      <c r="CE292" s="117">
        <v>15.6368483291493</v>
      </c>
      <c r="CF292" s="117">
        <v>164.82918044583101</v>
      </c>
      <c r="CG292" s="117">
        <v>73.67</v>
      </c>
      <c r="CH292" s="117">
        <v>16.2074</v>
      </c>
      <c r="CI292" s="117">
        <v>103.32300495766501</v>
      </c>
      <c r="CJ292" s="117">
        <v>0</v>
      </c>
      <c r="CK292" s="117">
        <v>41.9086529</v>
      </c>
      <c r="CL292" s="117">
        <v>24.6417803540619</v>
      </c>
      <c r="CM292" s="117">
        <v>259.750838211727</v>
      </c>
      <c r="CN292" s="117">
        <v>56.33</v>
      </c>
      <c r="CO292" s="117">
        <v>12.3926</v>
      </c>
      <c r="CP292" s="117">
        <v>31.259805738025801</v>
      </c>
      <c r="CQ292" s="117">
        <v>0</v>
      </c>
      <c r="CR292" s="117">
        <v>32.044447099999999</v>
      </c>
      <c r="CS292" s="117">
        <v>13.837734445953499</v>
      </c>
      <c r="CT292" s="117">
        <v>145.86458728397901</v>
      </c>
      <c r="CU292" s="117">
        <v>0</v>
      </c>
      <c r="CV292" s="117">
        <v>0</v>
      </c>
      <c r="CW292" s="117">
        <v>0</v>
      </c>
      <c r="CX292" s="117">
        <v>0</v>
      </c>
      <c r="CY292" s="117">
        <v>0</v>
      </c>
      <c r="CZ292" s="117">
        <v>0</v>
      </c>
      <c r="DA292" s="117">
        <v>0</v>
      </c>
      <c r="DB292" s="117">
        <v>0</v>
      </c>
      <c r="DC292" s="117">
        <v>0</v>
      </c>
      <c r="DD292" s="117">
        <v>0</v>
      </c>
      <c r="DE292" s="117">
        <v>0</v>
      </c>
      <c r="DF292" s="117">
        <v>0</v>
      </c>
      <c r="DG292" s="117">
        <v>0</v>
      </c>
      <c r="DH292" s="117">
        <v>0</v>
      </c>
      <c r="DI292" s="117">
        <v>26.53</v>
      </c>
      <c r="DJ292" s="117">
        <v>5.8365999999999998</v>
      </c>
      <c r="DK292" s="117">
        <v>22.9065306066998</v>
      </c>
      <c r="DL292" s="117">
        <v>0</v>
      </c>
      <c r="DM292" s="117">
        <v>15.0921211</v>
      </c>
      <c r="DN292" s="117">
        <v>7.3749820313792096</v>
      </c>
      <c r="DO292" s="117">
        <v>77.740233738078999</v>
      </c>
      <c r="DP292" s="117">
        <v>39.89</v>
      </c>
      <c r="DQ292" s="117">
        <v>8.7758000000000003</v>
      </c>
      <c r="DR292" s="117">
        <v>11.5585259851198</v>
      </c>
      <c r="DS292" s="117">
        <v>0</v>
      </c>
      <c r="DT292" s="117">
        <v>22.692224299999999</v>
      </c>
      <c r="DU292" s="117">
        <v>8.6904836353834103</v>
      </c>
      <c r="DV292" s="117">
        <v>91.607033920503198</v>
      </c>
      <c r="DW292" s="117">
        <v>904.87</v>
      </c>
      <c r="DX292" s="117">
        <v>199.07140000000001</v>
      </c>
      <c r="DY292" s="117">
        <v>100.625107799117</v>
      </c>
      <c r="DZ292" s="117">
        <v>0</v>
      </c>
      <c r="EA292" s="117">
        <v>514.75339689999998</v>
      </c>
      <c r="EB292" s="117">
        <v>180.20191921151499</v>
      </c>
      <c r="EC292" s="117">
        <v>1899.52182391063</v>
      </c>
      <c r="ED292" s="117">
        <v>608.16999999999996</v>
      </c>
      <c r="EE292" s="117">
        <v>133.79740000000001</v>
      </c>
      <c r="EF292" s="117">
        <v>23.5909006989083</v>
      </c>
      <c r="EG292" s="117">
        <v>0</v>
      </c>
      <c r="EH292" s="117">
        <v>345.96966789999999</v>
      </c>
      <c r="EI292" s="117">
        <v>116.499246388852</v>
      </c>
      <c r="EJ292" s="117">
        <v>1228.0272149877601</v>
      </c>
      <c r="EK292" s="117">
        <v>445.93</v>
      </c>
      <c r="EL292" s="117">
        <v>98.104600000000005</v>
      </c>
      <c r="EM292" s="117">
        <v>63.230653263874999</v>
      </c>
      <c r="EN292" s="117">
        <v>0</v>
      </c>
      <c r="EO292" s="117">
        <v>253.67619909999999</v>
      </c>
      <c r="EP292" s="117">
        <v>90.235273622257694</v>
      </c>
      <c r="EQ292" s="117">
        <v>951.17672598613296</v>
      </c>
      <c r="ER292" s="117">
        <v>295</v>
      </c>
      <c r="ES292" s="117">
        <v>64.900000000000006</v>
      </c>
      <c r="ET292" s="117">
        <v>6.8021690000000001</v>
      </c>
      <c r="EU292" s="117">
        <v>71.702168999999998</v>
      </c>
      <c r="EV292" s="117">
        <v>7.7584999999999997</v>
      </c>
      <c r="EW292" s="117">
        <v>0.81316838499999999</v>
      </c>
      <c r="EX292" s="117">
        <v>8.5716683850000006</v>
      </c>
      <c r="EY292" s="117">
        <v>438.2</v>
      </c>
      <c r="EZ292" s="117">
        <v>45.927742000000002</v>
      </c>
      <c r="FA292" s="117">
        <v>484.13</v>
      </c>
      <c r="FB292" s="117">
        <v>0</v>
      </c>
      <c r="FC292" s="117">
        <v>0</v>
      </c>
      <c r="FD292" s="117">
        <v>0</v>
      </c>
      <c r="FE292" s="171">
        <v>592.86199999999997</v>
      </c>
      <c r="FF292" s="194">
        <f t="shared" si="88"/>
        <v>13296.324346279234</v>
      </c>
      <c r="FG292" s="195">
        <f t="shared" si="90"/>
        <v>0</v>
      </c>
      <c r="FH292" s="196">
        <f t="shared" si="91"/>
        <v>1228.0272149877601</v>
      </c>
      <c r="FI292" s="202">
        <f t="shared" si="92"/>
        <v>15955.589215535081</v>
      </c>
      <c r="FJ292" s="203">
        <f t="shared" si="93"/>
        <v>0</v>
      </c>
      <c r="FK292" s="204">
        <f t="shared" si="94"/>
        <v>1473.6326579853121</v>
      </c>
      <c r="FL292" s="214">
        <v>0.05</v>
      </c>
      <c r="FM292" s="211">
        <f t="shared" si="95"/>
        <v>797.77946077675415</v>
      </c>
      <c r="FN292" s="212">
        <f t="shared" si="96"/>
        <v>0</v>
      </c>
      <c r="FO292" s="213">
        <f t="shared" si="97"/>
        <v>73.681632899265608</v>
      </c>
      <c r="FP292" s="219">
        <f t="shared" si="98"/>
        <v>16753.368676311835</v>
      </c>
      <c r="FQ292" s="220">
        <f t="shared" si="99"/>
        <v>0</v>
      </c>
      <c r="FR292" s="223">
        <f t="shared" si="100"/>
        <v>1547.3142908845778</v>
      </c>
      <c r="FS292" s="228">
        <f t="shared" si="101"/>
        <v>5.2516750811296928</v>
      </c>
      <c r="FT292" s="229"/>
      <c r="FU292" s="244">
        <f t="shared" si="102"/>
        <v>4.7666387841845888</v>
      </c>
      <c r="FV292" s="245">
        <f t="shared" si="103"/>
        <v>16753.368676311831</v>
      </c>
      <c r="FW292" s="252">
        <v>4.0871000000000004</v>
      </c>
      <c r="FX292" s="257"/>
      <c r="FY292" s="261">
        <f t="shared" si="104"/>
        <v>1.2849392187932012</v>
      </c>
      <c r="FZ292" s="253"/>
      <c r="GA292" s="92"/>
      <c r="GB292" s="68" t="s">
        <v>1426</v>
      </c>
      <c r="GC292" s="85" t="s">
        <v>2362</v>
      </c>
      <c r="GD292" s="85" t="str">
        <f t="shared" si="105"/>
        <v>№2/378 від 20.02.2019</v>
      </c>
      <c r="GE292" s="85" t="s">
        <v>2646</v>
      </c>
      <c r="GF292" s="431">
        <v>4</v>
      </c>
      <c r="GG292" s="431">
        <v>1</v>
      </c>
    </row>
    <row r="293" spans="1:189" ht="15" hidden="1" customHeight="1" x14ac:dyDescent="0.25">
      <c r="A293" s="66" t="s">
        <v>57</v>
      </c>
      <c r="B293" s="155">
        <v>5</v>
      </c>
      <c r="C293" s="141">
        <f t="shared" si="89"/>
        <v>3374.56</v>
      </c>
      <c r="D293" s="168">
        <v>2586.9899999999998</v>
      </c>
      <c r="E293" s="168">
        <v>0</v>
      </c>
      <c r="F293" s="234"/>
      <c r="G293" s="235">
        <v>787.57</v>
      </c>
      <c r="H293" s="162">
        <f t="shared" si="86"/>
        <v>4242.3923019142076</v>
      </c>
      <c r="I293" s="117">
        <v>527.67999999999995</v>
      </c>
      <c r="J293" s="117">
        <v>116.0896</v>
      </c>
      <c r="K293" s="117">
        <v>29.499532656125002</v>
      </c>
      <c r="L293" s="117">
        <v>300.18132159999999</v>
      </c>
      <c r="M293" s="117">
        <v>102.027342110584</v>
      </c>
      <c r="N293" s="117">
        <v>1075.47779636671</v>
      </c>
      <c r="O293" s="117">
        <v>119.23</v>
      </c>
      <c r="P293" s="117">
        <v>26.230599999999999</v>
      </c>
      <c r="Q293" s="117">
        <v>4.0989094239449999</v>
      </c>
      <c r="R293" s="117">
        <v>67.826370100000005</v>
      </c>
      <c r="S293" s="117">
        <v>22.7842140329047</v>
      </c>
      <c r="T293" s="117">
        <v>240.17009355684999</v>
      </c>
      <c r="U293" s="117">
        <v>0</v>
      </c>
      <c r="V293" s="117">
        <v>0</v>
      </c>
      <c r="W293" s="117">
        <v>0</v>
      </c>
      <c r="X293" s="117">
        <v>0</v>
      </c>
      <c r="Y293" s="117">
        <v>0</v>
      </c>
      <c r="Z293" s="117">
        <v>427.62</v>
      </c>
      <c r="AA293" s="117">
        <v>0</v>
      </c>
      <c r="AB293" s="117">
        <v>0</v>
      </c>
      <c r="AC293" s="117">
        <v>0</v>
      </c>
      <c r="AD293" s="117">
        <v>0</v>
      </c>
      <c r="AE293" s="117">
        <v>0</v>
      </c>
      <c r="AF293" s="117">
        <v>0</v>
      </c>
      <c r="AG293" s="117">
        <v>0</v>
      </c>
      <c r="AH293" s="117">
        <v>0</v>
      </c>
      <c r="AI293" s="117">
        <v>0</v>
      </c>
      <c r="AJ293" s="117">
        <v>0</v>
      </c>
      <c r="AK293" s="117">
        <v>0</v>
      </c>
      <c r="AL293" s="117">
        <v>0</v>
      </c>
      <c r="AM293" s="117">
        <v>259.55</v>
      </c>
      <c r="AN293" s="117">
        <v>57.100999999999999</v>
      </c>
      <c r="AO293" s="117">
        <v>56.133523381362203</v>
      </c>
      <c r="AP293" s="117">
        <v>147.65020849999999</v>
      </c>
      <c r="AQ293" s="117">
        <v>54.546764248485601</v>
      </c>
      <c r="AR293" s="117">
        <v>574.98149612984798</v>
      </c>
      <c r="AS293" s="117">
        <v>0</v>
      </c>
      <c r="AT293" s="117">
        <v>0</v>
      </c>
      <c r="AU293" s="117">
        <v>0</v>
      </c>
      <c r="AV293" s="117">
        <v>0</v>
      </c>
      <c r="AW293" s="117">
        <v>0</v>
      </c>
      <c r="AX293" s="117">
        <v>99.5</v>
      </c>
      <c r="AY293" s="117">
        <v>857.62</v>
      </c>
      <c r="AZ293" s="117">
        <v>188.6764</v>
      </c>
      <c r="BA293" s="117">
        <v>67.657526979676305</v>
      </c>
      <c r="BB293" s="117">
        <v>487.87428940000001</v>
      </c>
      <c r="BC293" s="117">
        <v>167.887615358754</v>
      </c>
      <c r="BD293" s="117">
        <f t="shared" si="87"/>
        <v>1824.6429158608</v>
      </c>
      <c r="BE293" s="117">
        <v>0</v>
      </c>
      <c r="BF293" s="117">
        <v>0</v>
      </c>
      <c r="BG293" s="117">
        <v>0</v>
      </c>
      <c r="BH293" s="117">
        <v>0</v>
      </c>
      <c r="BI293" s="117">
        <v>0</v>
      </c>
      <c r="BJ293" s="117">
        <v>0</v>
      </c>
      <c r="BK293" s="117">
        <v>0</v>
      </c>
      <c r="BL293" s="117">
        <v>243.72</v>
      </c>
      <c r="BM293" s="117">
        <v>53.618400000000001</v>
      </c>
      <c r="BN293" s="117">
        <v>7.3777613583333297</v>
      </c>
      <c r="BO293" s="117">
        <v>138.6449964</v>
      </c>
      <c r="BP293" s="117">
        <v>46.468682944650901</v>
      </c>
      <c r="BQ293" s="117">
        <v>489.82984070298397</v>
      </c>
      <c r="BR293" s="117">
        <v>764.10613650794119</v>
      </c>
      <c r="BS293" s="117">
        <v>168.103350031746</v>
      </c>
      <c r="BT293" s="117">
        <v>621.69361648261895</v>
      </c>
      <c r="BU293" s="117">
        <v>509.07</v>
      </c>
      <c r="BV293" s="117">
        <v>434.67705787527001</v>
      </c>
      <c r="BW293" s="117">
        <v>261.778713363674</v>
      </c>
      <c r="BX293" s="117">
        <v>2759.4288742612498</v>
      </c>
      <c r="BY293" s="117">
        <v>631.54808161682502</v>
      </c>
      <c r="BZ293" s="117">
        <v>53.12</v>
      </c>
      <c r="CA293" s="117">
        <v>11.686400000000001</v>
      </c>
      <c r="CB293" s="117">
        <v>33.859459034868301</v>
      </c>
      <c r="CC293" s="117">
        <v>0</v>
      </c>
      <c r="CD293" s="117">
        <v>30.218374399999998</v>
      </c>
      <c r="CE293" s="117">
        <v>13.5083565063085</v>
      </c>
      <c r="CF293" s="117">
        <v>142.39258994117699</v>
      </c>
      <c r="CG293" s="117">
        <v>65.260000000000005</v>
      </c>
      <c r="CH293" s="117">
        <v>14.357200000000001</v>
      </c>
      <c r="CI293" s="117">
        <v>91.522163256330003</v>
      </c>
      <c r="CJ293" s="117">
        <v>0</v>
      </c>
      <c r="CK293" s="117">
        <v>37.124456199999997</v>
      </c>
      <c r="CL293" s="117">
        <v>21.828130917217901</v>
      </c>
      <c r="CM293" s="117">
        <v>230.091950373548</v>
      </c>
      <c r="CN293" s="117">
        <v>65.64</v>
      </c>
      <c r="CO293" s="117">
        <v>14.440799999999999</v>
      </c>
      <c r="CP293" s="117">
        <v>46.7002822537208</v>
      </c>
      <c r="CQ293" s="117">
        <v>0</v>
      </c>
      <c r="CR293" s="117">
        <v>37.340626800000003</v>
      </c>
      <c r="CS293" s="117">
        <v>17.201596325920502</v>
      </c>
      <c r="CT293" s="117">
        <v>181.323305379641</v>
      </c>
      <c r="CU293" s="117">
        <v>0</v>
      </c>
      <c r="CV293" s="117">
        <v>0</v>
      </c>
      <c r="CW293" s="117">
        <v>0</v>
      </c>
      <c r="CX293" s="117">
        <v>0</v>
      </c>
      <c r="CY293" s="117">
        <v>0</v>
      </c>
      <c r="CZ293" s="117">
        <v>0</v>
      </c>
      <c r="DA293" s="117">
        <v>0</v>
      </c>
      <c r="DB293" s="117">
        <v>0</v>
      </c>
      <c r="DC293" s="117">
        <v>0</v>
      </c>
      <c r="DD293" s="117">
        <v>0</v>
      </c>
      <c r="DE293" s="117">
        <v>0</v>
      </c>
      <c r="DF293" s="117">
        <v>0</v>
      </c>
      <c r="DG293" s="117">
        <v>0</v>
      </c>
      <c r="DH293" s="117">
        <v>0</v>
      </c>
      <c r="DI293" s="117">
        <v>26.53</v>
      </c>
      <c r="DJ293" s="117">
        <v>5.8365999999999998</v>
      </c>
      <c r="DK293" s="117">
        <v>22.906532583853799</v>
      </c>
      <c r="DL293" s="117">
        <v>0</v>
      </c>
      <c r="DM293" s="117">
        <v>15.0921211</v>
      </c>
      <c r="DN293" s="117">
        <v>7.3749822386047201</v>
      </c>
      <c r="DO293" s="117">
        <v>77.740235922458496</v>
      </c>
      <c r="DP293" s="117">
        <v>0</v>
      </c>
      <c r="DQ293" s="117">
        <v>0</v>
      </c>
      <c r="DR293" s="117">
        <v>0</v>
      </c>
      <c r="DS293" s="117">
        <v>0</v>
      </c>
      <c r="DT293" s="117">
        <v>0</v>
      </c>
      <c r="DU293" s="117">
        <v>0</v>
      </c>
      <c r="DV293" s="117">
        <v>0</v>
      </c>
      <c r="DW293" s="117">
        <v>1204.3800000000001</v>
      </c>
      <c r="DX293" s="117">
        <v>264.96359999999999</v>
      </c>
      <c r="DY293" s="117">
        <v>93.679291182416705</v>
      </c>
      <c r="DZ293" s="117">
        <v>0</v>
      </c>
      <c r="EA293" s="117">
        <v>685.13565059999996</v>
      </c>
      <c r="EB293" s="117">
        <v>235.62949676421499</v>
      </c>
      <c r="EC293" s="117">
        <v>2483.7880385466401</v>
      </c>
      <c r="ED293" s="117">
        <v>846.72</v>
      </c>
      <c r="EE293" s="117">
        <v>186.2784</v>
      </c>
      <c r="EF293" s="117">
        <v>32.351130628691699</v>
      </c>
      <c r="EG293" s="117">
        <v>0</v>
      </c>
      <c r="EH293" s="117">
        <v>481.67360639999998</v>
      </c>
      <c r="EI293" s="117">
        <v>162.14349499197701</v>
      </c>
      <c r="EJ293" s="117">
        <v>1709.16663202067</v>
      </c>
      <c r="EK293" s="117">
        <v>420.71</v>
      </c>
      <c r="EL293" s="117">
        <v>92.556200000000004</v>
      </c>
      <c r="EM293" s="117">
        <v>61.875809810775003</v>
      </c>
      <c r="EN293" s="117">
        <v>0</v>
      </c>
      <c r="EO293" s="117">
        <v>239.32929770000001</v>
      </c>
      <c r="EP293" s="117">
        <v>85.364737740204305</v>
      </c>
      <c r="EQ293" s="117">
        <v>899.83604525097905</v>
      </c>
      <c r="ER293" s="117">
        <v>266</v>
      </c>
      <c r="ES293" s="117">
        <v>58.52</v>
      </c>
      <c r="ET293" s="117">
        <v>6.1334812000000003</v>
      </c>
      <c r="EU293" s="117">
        <v>64.653481200000002</v>
      </c>
      <c r="EV293" s="117">
        <v>6.9958</v>
      </c>
      <c r="EW293" s="117">
        <v>0.73322979799999999</v>
      </c>
      <c r="EX293" s="117">
        <v>7.729029798</v>
      </c>
      <c r="EY293" s="117">
        <v>494.2</v>
      </c>
      <c r="EZ293" s="117">
        <v>51.797102000000002</v>
      </c>
      <c r="FA293" s="117">
        <v>546</v>
      </c>
      <c r="FB293" s="117">
        <v>0</v>
      </c>
      <c r="FC293" s="117">
        <v>0</v>
      </c>
      <c r="FD293" s="117">
        <v>0</v>
      </c>
      <c r="FE293" s="171">
        <v>448.05643437500004</v>
      </c>
      <c r="FF293" s="194">
        <f t="shared" si="88"/>
        <v>14282.428759686554</v>
      </c>
      <c r="FG293" s="195">
        <f t="shared" si="90"/>
        <v>0</v>
      </c>
      <c r="FH293" s="196">
        <f t="shared" si="91"/>
        <v>1709.16663202067</v>
      </c>
      <c r="FI293" s="202">
        <f t="shared" si="92"/>
        <v>17138.914511623865</v>
      </c>
      <c r="FJ293" s="203">
        <f t="shared" si="93"/>
        <v>0</v>
      </c>
      <c r="FK293" s="204">
        <f t="shared" si="94"/>
        <v>2050.9999584248039</v>
      </c>
      <c r="FL293" s="214">
        <v>0.05</v>
      </c>
      <c r="FM293" s="211">
        <f t="shared" si="95"/>
        <v>856.9457255811933</v>
      </c>
      <c r="FN293" s="212">
        <f t="shared" si="96"/>
        <v>0</v>
      </c>
      <c r="FO293" s="213">
        <f t="shared" si="97"/>
        <v>102.54999792124021</v>
      </c>
      <c r="FP293" s="219">
        <f t="shared" si="98"/>
        <v>17995.860237205059</v>
      </c>
      <c r="FQ293" s="220">
        <f t="shared" si="99"/>
        <v>0</v>
      </c>
      <c r="FR293" s="223">
        <f t="shared" si="100"/>
        <v>2153.5499563460439</v>
      </c>
      <c r="FS293" s="228">
        <f t="shared" si="101"/>
        <v>5.5270838177089745</v>
      </c>
      <c r="FT293" s="229"/>
      <c r="FU293" s="244">
        <f t="shared" si="102"/>
        <v>4.6946299016342916</v>
      </c>
      <c r="FV293" s="245">
        <f t="shared" si="103"/>
        <v>17995.860237205059</v>
      </c>
      <c r="FW293" s="252">
        <v>4.2839</v>
      </c>
      <c r="FX293" s="257"/>
      <c r="FY293" s="261">
        <f t="shared" si="104"/>
        <v>1.2901990750738752</v>
      </c>
      <c r="FZ293" s="253"/>
      <c r="GA293" s="92"/>
      <c r="GB293" s="68" t="s">
        <v>1430</v>
      </c>
      <c r="GC293" s="85" t="s">
        <v>2362</v>
      </c>
      <c r="GD293" s="85" t="str">
        <f t="shared" si="105"/>
        <v>№2/382 від 20.02.2019</v>
      </c>
      <c r="GE293" s="85" t="s">
        <v>2647</v>
      </c>
      <c r="GF293" s="431">
        <v>4</v>
      </c>
      <c r="GG293" s="431">
        <v>2</v>
      </c>
    </row>
    <row r="294" spans="1:189" ht="15" hidden="1" customHeight="1" x14ac:dyDescent="0.25">
      <c r="A294" s="66" t="s">
        <v>58</v>
      </c>
      <c r="B294" s="155">
        <v>5</v>
      </c>
      <c r="C294" s="141">
        <f t="shared" si="89"/>
        <v>2749.1</v>
      </c>
      <c r="D294" s="168">
        <v>2749.1</v>
      </c>
      <c r="E294" s="168">
        <v>0</v>
      </c>
      <c r="F294" s="234"/>
      <c r="G294" s="235">
        <v>0</v>
      </c>
      <c r="H294" s="162">
        <f t="shared" si="86"/>
        <v>3756.6339675924355</v>
      </c>
      <c r="I294" s="117">
        <v>500.82</v>
      </c>
      <c r="J294" s="117">
        <v>110.18040000000001</v>
      </c>
      <c r="K294" s="117">
        <v>27.539797022779201</v>
      </c>
      <c r="L294" s="117">
        <v>284.90147339999999</v>
      </c>
      <c r="M294" s="117">
        <v>96.785921477011499</v>
      </c>
      <c r="N294" s="117">
        <v>1020.22759189979</v>
      </c>
      <c r="O294" s="117">
        <v>104.16</v>
      </c>
      <c r="P294" s="117">
        <v>22.915199999999999</v>
      </c>
      <c r="Q294" s="117">
        <v>3.5809641227850002</v>
      </c>
      <c r="R294" s="117">
        <v>59.2534992</v>
      </c>
      <c r="S294" s="117">
        <v>19.904431812861102</v>
      </c>
      <c r="T294" s="117">
        <v>209.814095135646</v>
      </c>
      <c r="U294" s="117">
        <v>0</v>
      </c>
      <c r="V294" s="117">
        <v>0</v>
      </c>
      <c r="W294" s="117">
        <v>0</v>
      </c>
      <c r="X294" s="117">
        <v>0</v>
      </c>
      <c r="Y294" s="117">
        <v>0</v>
      </c>
      <c r="Z294" s="117">
        <v>371.62</v>
      </c>
      <c r="AA294" s="117">
        <v>0</v>
      </c>
      <c r="AB294" s="117">
        <v>0</v>
      </c>
      <c r="AC294" s="117">
        <v>0</v>
      </c>
      <c r="AD294" s="117">
        <v>0</v>
      </c>
      <c r="AE294" s="117">
        <v>0</v>
      </c>
      <c r="AF294" s="117">
        <v>0</v>
      </c>
      <c r="AG294" s="117">
        <v>26.46</v>
      </c>
      <c r="AH294" s="117">
        <v>5.8212000000000002</v>
      </c>
      <c r="AI294" s="117">
        <v>0.90717415608749996</v>
      </c>
      <c r="AJ294" s="117">
        <v>15.052300199999999</v>
      </c>
      <c r="AK294" s="117">
        <v>5.0561050792615303</v>
      </c>
      <c r="AL294" s="117">
        <v>53.296779435349002</v>
      </c>
      <c r="AM294" s="117">
        <v>242.25</v>
      </c>
      <c r="AN294" s="117">
        <v>53.295000000000002</v>
      </c>
      <c r="AO294" s="117">
        <v>55.030854794105103</v>
      </c>
      <c r="AP294" s="117">
        <v>137.80875750000001</v>
      </c>
      <c r="AQ294" s="117">
        <v>51.187591214545101</v>
      </c>
      <c r="AR294" s="117">
        <v>539.57220350864998</v>
      </c>
      <c r="AS294" s="117">
        <v>0</v>
      </c>
      <c r="AT294" s="117">
        <v>0</v>
      </c>
      <c r="AU294" s="117">
        <v>0</v>
      </c>
      <c r="AV294" s="117">
        <v>0</v>
      </c>
      <c r="AW294" s="117">
        <v>0</v>
      </c>
      <c r="AX294" s="117">
        <v>75.650000000000006</v>
      </c>
      <c r="AY294" s="117">
        <v>698.66</v>
      </c>
      <c r="AZ294" s="117">
        <v>153.70519999999999</v>
      </c>
      <c r="BA294" s="117">
        <v>68.601126875879899</v>
      </c>
      <c r="BB294" s="117">
        <v>397.44671419999997</v>
      </c>
      <c r="BC294" s="117">
        <v>138.18287083516299</v>
      </c>
      <c r="BD294" s="117">
        <f t="shared" si="87"/>
        <v>1486.4532976130001</v>
      </c>
      <c r="BE294" s="117">
        <v>0</v>
      </c>
      <c r="BF294" s="117">
        <v>0</v>
      </c>
      <c r="BG294" s="117">
        <v>0</v>
      </c>
      <c r="BH294" s="117">
        <v>0</v>
      </c>
      <c r="BI294" s="117">
        <v>0</v>
      </c>
      <c r="BJ294" s="117">
        <v>0</v>
      </c>
      <c r="BK294" s="117">
        <v>0</v>
      </c>
      <c r="BL294" s="117">
        <v>213.14</v>
      </c>
      <c r="BM294" s="117">
        <v>46.890799999999999</v>
      </c>
      <c r="BN294" s="117">
        <v>6.0684217841666603</v>
      </c>
      <c r="BO294" s="117">
        <v>121.2489518</v>
      </c>
      <c r="BP294" s="117">
        <v>40.597962073356499</v>
      </c>
      <c r="BQ294" s="117">
        <v>427.94613565752297</v>
      </c>
      <c r="BR294" s="117">
        <v>1037.2715714285791</v>
      </c>
      <c r="BS294" s="117">
        <v>228.199745714286</v>
      </c>
      <c r="BT294" s="117">
        <v>1065.9319999935101</v>
      </c>
      <c r="BU294" s="117">
        <v>414.76</v>
      </c>
      <c r="BV294" s="117">
        <v>590.07267883857105</v>
      </c>
      <c r="BW294" s="117">
        <v>349.670894738134</v>
      </c>
      <c r="BX294" s="117">
        <v>3685.90689071308</v>
      </c>
      <c r="BY294" s="117">
        <v>598.30081576982798</v>
      </c>
      <c r="BZ294" s="117">
        <v>50.47</v>
      </c>
      <c r="CA294" s="117">
        <v>11.103400000000001</v>
      </c>
      <c r="CB294" s="117">
        <v>32.401393912957197</v>
      </c>
      <c r="CC294" s="117">
        <v>0</v>
      </c>
      <c r="CD294" s="117">
        <v>28.710868900000001</v>
      </c>
      <c r="CE294" s="117">
        <v>12.858684319426001</v>
      </c>
      <c r="CF294" s="117">
        <v>135.544347132383</v>
      </c>
      <c r="CG294" s="117">
        <v>57.01</v>
      </c>
      <c r="CH294" s="117">
        <v>12.542199999999999</v>
      </c>
      <c r="CI294" s="117">
        <v>79.957325191094995</v>
      </c>
      <c r="CJ294" s="117">
        <v>0</v>
      </c>
      <c r="CK294" s="117">
        <v>32.4312787</v>
      </c>
      <c r="CL294" s="117">
        <v>19.069215655825701</v>
      </c>
      <c r="CM294" s="117">
        <v>201.010019546921</v>
      </c>
      <c r="CN294" s="117">
        <v>48.15</v>
      </c>
      <c r="CO294" s="117">
        <v>10.593</v>
      </c>
      <c r="CP294" s="117">
        <v>26.5076673775275</v>
      </c>
      <c r="CQ294" s="117">
        <v>0</v>
      </c>
      <c r="CR294" s="117">
        <v>27.391090500000001</v>
      </c>
      <c r="CS294" s="117">
        <v>11.805982643143601</v>
      </c>
      <c r="CT294" s="117">
        <v>124.447740520671</v>
      </c>
      <c r="CU294" s="117">
        <v>0</v>
      </c>
      <c r="CV294" s="117">
        <v>0</v>
      </c>
      <c r="CW294" s="117">
        <v>0</v>
      </c>
      <c r="CX294" s="117">
        <v>0</v>
      </c>
      <c r="CY294" s="117">
        <v>0</v>
      </c>
      <c r="CZ294" s="117">
        <v>0</v>
      </c>
      <c r="DA294" s="117">
        <v>0</v>
      </c>
      <c r="DB294" s="117">
        <v>16.600000000000001</v>
      </c>
      <c r="DC294" s="117">
        <v>3.6520000000000001</v>
      </c>
      <c r="DD294" s="117">
        <v>21.121707628380001</v>
      </c>
      <c r="DE294" s="117">
        <v>0</v>
      </c>
      <c r="DF294" s="117">
        <v>9.4432419999999997</v>
      </c>
      <c r="DG294" s="117">
        <v>5.3261244905505096</v>
      </c>
      <c r="DH294" s="117">
        <v>56.1430741189305</v>
      </c>
      <c r="DI294" s="117">
        <v>27.76</v>
      </c>
      <c r="DJ294" s="117">
        <v>6.1071999999999997</v>
      </c>
      <c r="DK294" s="117">
        <v>23.797612431866401</v>
      </c>
      <c r="DL294" s="117">
        <v>0</v>
      </c>
      <c r="DM294" s="117">
        <v>15.791831200000001</v>
      </c>
      <c r="DN294" s="117">
        <v>7.6989908190559202</v>
      </c>
      <c r="DO294" s="117">
        <v>81.155634450922307</v>
      </c>
      <c r="DP294" s="117">
        <v>0</v>
      </c>
      <c r="DQ294" s="117">
        <v>0</v>
      </c>
      <c r="DR294" s="117">
        <v>0</v>
      </c>
      <c r="DS294" s="117">
        <v>0</v>
      </c>
      <c r="DT294" s="117">
        <v>0</v>
      </c>
      <c r="DU294" s="117">
        <v>0</v>
      </c>
      <c r="DV294" s="117">
        <v>0</v>
      </c>
      <c r="DW294" s="117">
        <v>1083.8800000000001</v>
      </c>
      <c r="DX294" s="117">
        <v>238.45359999999999</v>
      </c>
      <c r="DY294" s="117">
        <v>95.391019795025002</v>
      </c>
      <c r="DZ294" s="117">
        <v>0</v>
      </c>
      <c r="EA294" s="117">
        <v>616.58681560000002</v>
      </c>
      <c r="EB294" s="117">
        <v>213.21618154375301</v>
      </c>
      <c r="EC294" s="117">
        <v>2247.5276169387798</v>
      </c>
      <c r="ED294" s="117">
        <v>669.16</v>
      </c>
      <c r="EE294" s="117">
        <v>147.21520000000001</v>
      </c>
      <c r="EF294" s="117">
        <v>26.779282638074999</v>
      </c>
      <c r="EG294" s="117">
        <v>16.850000000000001</v>
      </c>
      <c r="EH294" s="117">
        <v>380.6650492</v>
      </c>
      <c r="EI294" s="117">
        <v>130.03457363194801</v>
      </c>
      <c r="EJ294" s="117">
        <v>1370.7041054700201</v>
      </c>
      <c r="EK294" s="117">
        <v>303.87</v>
      </c>
      <c r="EL294" s="117">
        <v>66.851399999999998</v>
      </c>
      <c r="EM294" s="117">
        <v>49.174266918424998</v>
      </c>
      <c r="EN294" s="117">
        <v>0</v>
      </c>
      <c r="EO294" s="117">
        <v>172.86252690000001</v>
      </c>
      <c r="EP294" s="117">
        <v>62.126986294109102</v>
      </c>
      <c r="EQ294" s="117">
        <v>654.88518011253404</v>
      </c>
      <c r="ER294" s="117">
        <v>593.6</v>
      </c>
      <c r="ES294" s="117">
        <v>130.59200000000001</v>
      </c>
      <c r="ET294" s="117">
        <v>13.687347519999999</v>
      </c>
      <c r="EU294" s="117">
        <v>144.27934751999999</v>
      </c>
      <c r="EV294" s="117">
        <v>15.61168</v>
      </c>
      <c r="EW294" s="117">
        <v>1.6362601807999999</v>
      </c>
      <c r="EX294" s="117">
        <v>17.247940180800001</v>
      </c>
      <c r="EY294" s="117">
        <v>291.2</v>
      </c>
      <c r="EZ294" s="117">
        <v>30.520672000000001</v>
      </c>
      <c r="FA294" s="117">
        <v>321.72000000000003</v>
      </c>
      <c r="FB294" s="117">
        <v>0</v>
      </c>
      <c r="FC294" s="117">
        <v>0</v>
      </c>
      <c r="FD294" s="117">
        <v>0</v>
      </c>
      <c r="FE294" s="171">
        <v>527.43466666666666</v>
      </c>
      <c r="FF294" s="194">
        <f t="shared" si="88"/>
        <v>13752.586666621666</v>
      </c>
      <c r="FG294" s="195">
        <f t="shared" si="90"/>
        <v>0</v>
      </c>
      <c r="FH294" s="196">
        <f t="shared" si="91"/>
        <v>1370.7041054700201</v>
      </c>
      <c r="FI294" s="202">
        <f t="shared" si="92"/>
        <v>16503.103999945997</v>
      </c>
      <c r="FJ294" s="203">
        <f t="shared" si="93"/>
        <v>0</v>
      </c>
      <c r="FK294" s="204">
        <f t="shared" si="94"/>
        <v>1644.844926564024</v>
      </c>
      <c r="FL294" s="214">
        <v>0.05</v>
      </c>
      <c r="FM294" s="211">
        <f t="shared" si="95"/>
        <v>825.15519999729986</v>
      </c>
      <c r="FN294" s="212">
        <f t="shared" si="96"/>
        <v>0</v>
      </c>
      <c r="FO294" s="213">
        <f t="shared" si="97"/>
        <v>82.242246328201205</v>
      </c>
      <c r="FP294" s="219">
        <f t="shared" si="98"/>
        <v>17328.259199943299</v>
      </c>
      <c r="FQ294" s="220">
        <f t="shared" si="99"/>
        <v>0</v>
      </c>
      <c r="FR294" s="223">
        <f t="shared" si="100"/>
        <v>1727.0871728922252</v>
      </c>
      <c r="FS294" s="228">
        <f t="shared" si="101"/>
        <v>6.3032480447940413</v>
      </c>
      <c r="FT294" s="229"/>
      <c r="FU294" s="244">
        <f t="shared" si="102"/>
        <v>5.6750107406245949</v>
      </c>
      <c r="FV294" s="245">
        <f t="shared" si="103"/>
        <v>17328.259199943299</v>
      </c>
      <c r="FW294" s="252">
        <v>4.9210000000000003</v>
      </c>
      <c r="FX294" s="257"/>
      <c r="FY294" s="261">
        <f t="shared" si="104"/>
        <v>1.2808876335692017</v>
      </c>
      <c r="FZ294" s="253"/>
      <c r="GA294" s="92"/>
      <c r="GB294" s="68" t="s">
        <v>1436</v>
      </c>
      <c r="GC294" s="85" t="s">
        <v>2362</v>
      </c>
      <c r="GD294" s="85" t="str">
        <f t="shared" si="105"/>
        <v>№2/390 від 20.02.2019</v>
      </c>
      <c r="GE294" s="85" t="s">
        <v>2648</v>
      </c>
      <c r="GF294" s="431">
        <v>4</v>
      </c>
      <c r="GG294" s="431">
        <v>3</v>
      </c>
    </row>
    <row r="295" spans="1:189" ht="15" hidden="1" customHeight="1" x14ac:dyDescent="0.25">
      <c r="A295" s="66" t="s">
        <v>59</v>
      </c>
      <c r="B295" s="155">
        <v>5</v>
      </c>
      <c r="C295" s="141">
        <f t="shared" si="89"/>
        <v>4228.09</v>
      </c>
      <c r="D295" s="168">
        <v>3582</v>
      </c>
      <c r="E295" s="168">
        <v>0</v>
      </c>
      <c r="F295" s="234"/>
      <c r="G295" s="235">
        <v>646.09</v>
      </c>
      <c r="H295" s="162">
        <f t="shared" si="86"/>
        <v>5738.2786711424924</v>
      </c>
      <c r="I295" s="117">
        <v>681.06</v>
      </c>
      <c r="J295" s="117">
        <v>149.83320000000001</v>
      </c>
      <c r="K295" s="117">
        <v>39.083874552615796</v>
      </c>
      <c r="L295" s="117">
        <v>387.43460219999997</v>
      </c>
      <c r="M295" s="117">
        <v>131.78931784044201</v>
      </c>
      <c r="N295" s="117">
        <v>1389.2009945930599</v>
      </c>
      <c r="O295" s="117">
        <v>177.65</v>
      </c>
      <c r="P295" s="117">
        <v>39.082999999999998</v>
      </c>
      <c r="Q295" s="117">
        <v>6.1072672586100003</v>
      </c>
      <c r="R295" s="117">
        <v>101.05975549999999</v>
      </c>
      <c r="S295" s="117">
        <v>33.947961385329897</v>
      </c>
      <c r="T295" s="117">
        <v>357.84798414393998</v>
      </c>
      <c r="U295" s="117">
        <v>0</v>
      </c>
      <c r="V295" s="117">
        <v>0</v>
      </c>
      <c r="W295" s="117">
        <v>0</v>
      </c>
      <c r="X295" s="117">
        <v>0</v>
      </c>
      <c r="Y295" s="117">
        <v>0</v>
      </c>
      <c r="Z295" s="117">
        <v>523.74</v>
      </c>
      <c r="AA295" s="117">
        <v>0</v>
      </c>
      <c r="AB295" s="117">
        <v>0</v>
      </c>
      <c r="AC295" s="117">
        <v>0</v>
      </c>
      <c r="AD295" s="117">
        <v>0</v>
      </c>
      <c r="AE295" s="117">
        <v>0</v>
      </c>
      <c r="AF295" s="117">
        <v>0</v>
      </c>
      <c r="AG295" s="117">
        <v>39.69</v>
      </c>
      <c r="AH295" s="117">
        <v>8.7317999999999998</v>
      </c>
      <c r="AI295" s="117">
        <v>1.360779564585</v>
      </c>
      <c r="AJ295" s="117">
        <v>22.5784503</v>
      </c>
      <c r="AK295" s="117">
        <v>7.5841595401071604</v>
      </c>
      <c r="AL295" s="117">
        <v>79.945189404692201</v>
      </c>
      <c r="AM295" s="117">
        <v>457.52</v>
      </c>
      <c r="AN295" s="117">
        <v>100.6544</v>
      </c>
      <c r="AO295" s="117">
        <v>75.368963118143</v>
      </c>
      <c r="AP295" s="117">
        <v>260.26940239999999</v>
      </c>
      <c r="AQ295" s="117">
        <v>93.680515953956601</v>
      </c>
      <c r="AR295" s="117">
        <v>987.49328147209997</v>
      </c>
      <c r="AS295" s="117">
        <v>0</v>
      </c>
      <c r="AT295" s="117">
        <v>0</v>
      </c>
      <c r="AU295" s="117">
        <v>0</v>
      </c>
      <c r="AV295" s="117">
        <v>0</v>
      </c>
      <c r="AW295" s="117">
        <v>0</v>
      </c>
      <c r="AX295" s="117">
        <v>113.9</v>
      </c>
      <c r="AY295" s="117">
        <v>1074.53</v>
      </c>
      <c r="AZ295" s="117">
        <v>236.39660000000001</v>
      </c>
      <c r="BA295" s="117">
        <v>91.929844769270602</v>
      </c>
      <c r="BB295" s="117">
        <v>611.26788109999995</v>
      </c>
      <c r="BC295" s="117">
        <v>211.100370594358</v>
      </c>
      <c r="BD295" s="117">
        <f t="shared" si="87"/>
        <v>2286.1512215287003</v>
      </c>
      <c r="BE295" s="117">
        <v>0</v>
      </c>
      <c r="BF295" s="117">
        <v>0</v>
      </c>
      <c r="BG295" s="117">
        <v>0</v>
      </c>
      <c r="BH295" s="117">
        <v>0</v>
      </c>
      <c r="BI295" s="117">
        <v>0</v>
      </c>
      <c r="BJ295" s="117">
        <v>0</v>
      </c>
      <c r="BK295" s="117">
        <v>0</v>
      </c>
      <c r="BL295" s="117">
        <v>233.22</v>
      </c>
      <c r="BM295" s="117">
        <v>51.308399999999999</v>
      </c>
      <c r="BN295" s="117">
        <v>6.5706118675000003</v>
      </c>
      <c r="BO295" s="117">
        <v>132.67186140000001</v>
      </c>
      <c r="BP295" s="117">
        <v>44.4154252271667</v>
      </c>
      <c r="BQ295" s="117">
        <v>468.18629849466703</v>
      </c>
      <c r="BR295" s="117">
        <v>1066.6578571428627</v>
      </c>
      <c r="BS295" s="117">
        <v>234.66472857142901</v>
      </c>
      <c r="BT295" s="117">
        <v>1120.63874589889</v>
      </c>
      <c r="BU295" s="117">
        <v>637.75</v>
      </c>
      <c r="BV295" s="117">
        <v>606.78965519285703</v>
      </c>
      <c r="BW295" s="117">
        <v>384.28596842714097</v>
      </c>
      <c r="BX295" s="117">
        <v>4050.7869552331799</v>
      </c>
      <c r="BY295" s="117">
        <v>937.58604281036298</v>
      </c>
      <c r="BZ295" s="117">
        <v>74.86</v>
      </c>
      <c r="CA295" s="117">
        <v>16.469200000000001</v>
      </c>
      <c r="CB295" s="117">
        <v>47.332935050270798</v>
      </c>
      <c r="CC295" s="117">
        <v>0</v>
      </c>
      <c r="CD295" s="117">
        <v>42.585608200000003</v>
      </c>
      <c r="CE295" s="117">
        <v>18.996575970060899</v>
      </c>
      <c r="CF295" s="117">
        <v>200.24431922033199</v>
      </c>
      <c r="CG295" s="117">
        <v>97.23</v>
      </c>
      <c r="CH295" s="117">
        <v>21.390599999999999</v>
      </c>
      <c r="CI295" s="117">
        <v>136.36538371794799</v>
      </c>
      <c r="CJ295" s="117">
        <v>0</v>
      </c>
      <c r="CK295" s="117">
        <v>55.311230100000003</v>
      </c>
      <c r="CL295" s="117">
        <v>32.522250980259102</v>
      </c>
      <c r="CM295" s="117">
        <v>342.81946479820698</v>
      </c>
      <c r="CN295" s="117">
        <v>63.97</v>
      </c>
      <c r="CO295" s="117">
        <v>14.073399999999999</v>
      </c>
      <c r="CP295" s="117">
        <v>34.321152910006703</v>
      </c>
      <c r="CQ295" s="117">
        <v>0</v>
      </c>
      <c r="CR295" s="117">
        <v>36.390613899999998</v>
      </c>
      <c r="CS295" s="117">
        <v>15.591029033356801</v>
      </c>
      <c r="CT295" s="117">
        <v>164.34619584336301</v>
      </c>
      <c r="CU295" s="117">
        <v>0</v>
      </c>
      <c r="CV295" s="117">
        <v>0</v>
      </c>
      <c r="CW295" s="117">
        <v>0</v>
      </c>
      <c r="CX295" s="117">
        <v>0</v>
      </c>
      <c r="CY295" s="117">
        <v>0</v>
      </c>
      <c r="CZ295" s="117">
        <v>0</v>
      </c>
      <c r="DA295" s="117">
        <v>0</v>
      </c>
      <c r="DB295" s="117">
        <v>24.89</v>
      </c>
      <c r="DC295" s="117">
        <v>5.4757999999999996</v>
      </c>
      <c r="DD295" s="117">
        <v>31.682561442570002</v>
      </c>
      <c r="DE295" s="117">
        <v>0</v>
      </c>
      <c r="DF295" s="117">
        <v>14.1591743</v>
      </c>
      <c r="DG295" s="117">
        <v>7.9873118211787597</v>
      </c>
      <c r="DH295" s="117">
        <v>84.194847563748795</v>
      </c>
      <c r="DI295" s="117">
        <v>49.75</v>
      </c>
      <c r="DJ295" s="117">
        <v>10.945</v>
      </c>
      <c r="DK295" s="117">
        <v>43.136134281810797</v>
      </c>
      <c r="DL295" s="117">
        <v>0</v>
      </c>
      <c r="DM295" s="117">
        <v>28.301282499999999</v>
      </c>
      <c r="DN295" s="117">
        <v>13.848798602901599</v>
      </c>
      <c r="DO295" s="117">
        <v>145.98121538471199</v>
      </c>
      <c r="DP295" s="117">
        <v>0</v>
      </c>
      <c r="DQ295" s="117">
        <v>0</v>
      </c>
      <c r="DR295" s="117">
        <v>0</v>
      </c>
      <c r="DS295" s="117">
        <v>0</v>
      </c>
      <c r="DT295" s="117">
        <v>0</v>
      </c>
      <c r="DU295" s="117">
        <v>0</v>
      </c>
      <c r="DV295" s="117">
        <v>0</v>
      </c>
      <c r="DW295" s="117">
        <v>1331.12</v>
      </c>
      <c r="DX295" s="117">
        <v>292.84640000000002</v>
      </c>
      <c r="DY295" s="117">
        <v>143.07506214094201</v>
      </c>
      <c r="DZ295" s="117">
        <v>0</v>
      </c>
      <c r="EA295" s="117">
        <v>757.23423439999999</v>
      </c>
      <c r="EB295" s="117">
        <v>264.56933575445601</v>
      </c>
      <c r="EC295" s="117">
        <v>2788.8450322954</v>
      </c>
      <c r="ED295" s="117">
        <v>1021.38</v>
      </c>
      <c r="EE295" s="117">
        <v>224.70359999999999</v>
      </c>
      <c r="EF295" s="117">
        <v>40.482721228716699</v>
      </c>
      <c r="EG295" s="117">
        <v>23</v>
      </c>
      <c r="EH295" s="117">
        <v>581.03244059999997</v>
      </c>
      <c r="EI295" s="117">
        <v>198.15365622726799</v>
      </c>
      <c r="EJ295" s="117">
        <v>2088.7524180559899</v>
      </c>
      <c r="EK295" s="117">
        <v>353.4</v>
      </c>
      <c r="EL295" s="117">
        <v>77.748000000000005</v>
      </c>
      <c r="EM295" s="117">
        <v>56.26350670835</v>
      </c>
      <c r="EN295" s="117">
        <v>0</v>
      </c>
      <c r="EO295" s="117">
        <v>201.038658</v>
      </c>
      <c r="EP295" s="117">
        <v>72.156461763082206</v>
      </c>
      <c r="EQ295" s="117">
        <v>760.60662647143204</v>
      </c>
      <c r="ER295" s="117">
        <v>817.89</v>
      </c>
      <c r="ES295" s="117">
        <v>179.9358</v>
      </c>
      <c r="ET295" s="117">
        <v>18.859071197999999</v>
      </c>
      <c r="EU295" s="117">
        <v>198.79487119800001</v>
      </c>
      <c r="EV295" s="117">
        <v>21.510507</v>
      </c>
      <c r="EW295" s="117">
        <v>2.25451623867</v>
      </c>
      <c r="EX295" s="117">
        <v>23.76502323867</v>
      </c>
      <c r="EY295" s="117">
        <v>778.4</v>
      </c>
      <c r="EZ295" s="117">
        <v>81.584103999999996</v>
      </c>
      <c r="FA295" s="117">
        <v>859.98</v>
      </c>
      <c r="FB295" s="117">
        <v>0</v>
      </c>
      <c r="FC295" s="117">
        <v>0</v>
      </c>
      <c r="FD295" s="117">
        <v>0</v>
      </c>
      <c r="FE295" s="171">
        <v>578.47133333333329</v>
      </c>
      <c r="FF295" s="194">
        <f t="shared" si="88"/>
        <v>18494.053272273526</v>
      </c>
      <c r="FG295" s="195">
        <f t="shared" si="90"/>
        <v>0</v>
      </c>
      <c r="FH295" s="196">
        <f t="shared" si="91"/>
        <v>2088.7524180559899</v>
      </c>
      <c r="FI295" s="202">
        <f t="shared" si="92"/>
        <v>22192.863926728231</v>
      </c>
      <c r="FJ295" s="203">
        <f t="shared" si="93"/>
        <v>0</v>
      </c>
      <c r="FK295" s="204">
        <f t="shared" si="94"/>
        <v>2506.5029016671879</v>
      </c>
      <c r="FL295" s="214">
        <v>0.05</v>
      </c>
      <c r="FM295" s="211">
        <f t="shared" si="95"/>
        <v>1109.6431963364116</v>
      </c>
      <c r="FN295" s="212">
        <f t="shared" si="96"/>
        <v>0</v>
      </c>
      <c r="FO295" s="213">
        <f t="shared" si="97"/>
        <v>125.3251450833594</v>
      </c>
      <c r="FP295" s="219">
        <f t="shared" si="98"/>
        <v>23302.507123064643</v>
      </c>
      <c r="FQ295" s="220">
        <f t="shared" si="99"/>
        <v>0</v>
      </c>
      <c r="FR295" s="223">
        <f t="shared" si="100"/>
        <v>2631.8280467505474</v>
      </c>
      <c r="FS295" s="228">
        <f t="shared" si="101"/>
        <v>5.6236299065846769</v>
      </c>
      <c r="FT295" s="229"/>
      <c r="FU295" s="244">
        <f t="shared" si="102"/>
        <v>4.888892875107695</v>
      </c>
      <c r="FV295" s="245">
        <f t="shared" si="103"/>
        <v>23302.507123064643</v>
      </c>
      <c r="FW295" s="252">
        <v>4.4096000000000002</v>
      </c>
      <c r="FX295" s="257"/>
      <c r="FY295" s="261">
        <f t="shared" si="104"/>
        <v>1.275315200150734</v>
      </c>
      <c r="FZ295" s="253"/>
      <c r="GA295" s="92"/>
      <c r="GB295" s="68" t="s">
        <v>1437</v>
      </c>
      <c r="GC295" s="85" t="s">
        <v>2362</v>
      </c>
      <c r="GD295" s="85" t="str">
        <f t="shared" si="105"/>
        <v>№2/391 від 20.02.2019</v>
      </c>
      <c r="GE295" s="85" t="s">
        <v>2649</v>
      </c>
      <c r="GF295" s="431">
        <v>6</v>
      </c>
      <c r="GG295" s="431">
        <v>3</v>
      </c>
    </row>
    <row r="296" spans="1:189" ht="15" hidden="1" customHeight="1" x14ac:dyDescent="0.25">
      <c r="A296" s="66" t="s">
        <v>60</v>
      </c>
      <c r="B296" s="155">
        <v>5</v>
      </c>
      <c r="C296" s="141">
        <f t="shared" si="89"/>
        <v>2741.4</v>
      </c>
      <c r="D296" s="168">
        <v>2741.4</v>
      </c>
      <c r="E296" s="168">
        <v>0</v>
      </c>
      <c r="F296" s="234"/>
      <c r="G296" s="235">
        <v>0</v>
      </c>
      <c r="H296" s="162">
        <f t="shared" si="86"/>
        <v>3689.4486379301698</v>
      </c>
      <c r="I296" s="117">
        <v>497.22</v>
      </c>
      <c r="J296" s="117">
        <v>109.3884</v>
      </c>
      <c r="K296" s="117">
        <v>27.0744961161958</v>
      </c>
      <c r="L296" s="117">
        <v>282.85354139999998</v>
      </c>
      <c r="M296" s="117">
        <v>96.062184016072493</v>
      </c>
      <c r="N296" s="117">
        <v>1012.59862153227</v>
      </c>
      <c r="O296" s="117">
        <v>103.04</v>
      </c>
      <c r="P296" s="117">
        <v>22.668800000000001</v>
      </c>
      <c r="Q296" s="117">
        <v>3.5422135435575002</v>
      </c>
      <c r="R296" s="117">
        <v>58.616364799999999</v>
      </c>
      <c r="S296" s="117">
        <v>19.690379924188299</v>
      </c>
      <c r="T296" s="117">
        <v>207.55775826774601</v>
      </c>
      <c r="U296" s="117">
        <v>0</v>
      </c>
      <c r="V296" s="117">
        <v>0</v>
      </c>
      <c r="W296" s="117">
        <v>0</v>
      </c>
      <c r="X296" s="117">
        <v>0</v>
      </c>
      <c r="Y296" s="117">
        <v>0</v>
      </c>
      <c r="Z296" s="117">
        <v>369.36</v>
      </c>
      <c r="AA296" s="117">
        <v>0</v>
      </c>
      <c r="AB296" s="117">
        <v>0</v>
      </c>
      <c r="AC296" s="117">
        <v>0</v>
      </c>
      <c r="AD296" s="117">
        <v>0</v>
      </c>
      <c r="AE296" s="117">
        <v>0</v>
      </c>
      <c r="AF296" s="117">
        <v>0</v>
      </c>
      <c r="AG296" s="117">
        <v>0</v>
      </c>
      <c r="AH296" s="117">
        <v>0</v>
      </c>
      <c r="AI296" s="117">
        <v>0</v>
      </c>
      <c r="AJ296" s="117">
        <v>0</v>
      </c>
      <c r="AK296" s="117">
        <v>0</v>
      </c>
      <c r="AL296" s="117">
        <v>0</v>
      </c>
      <c r="AM296" s="117">
        <v>234.24</v>
      </c>
      <c r="AN296" s="117">
        <v>51.532800000000002</v>
      </c>
      <c r="AO296" s="117">
        <v>52.859299641409201</v>
      </c>
      <c r="AP296" s="117">
        <v>133.2521088</v>
      </c>
      <c r="AQ296" s="117">
        <v>49.458183886744102</v>
      </c>
      <c r="AR296" s="117">
        <v>521.34239232815298</v>
      </c>
      <c r="AS296" s="117">
        <v>0</v>
      </c>
      <c r="AT296" s="117">
        <v>0</v>
      </c>
      <c r="AU296" s="117">
        <v>0</v>
      </c>
      <c r="AV296" s="117">
        <v>0</v>
      </c>
      <c r="AW296" s="117">
        <v>0</v>
      </c>
      <c r="AX296" s="117">
        <v>96.3</v>
      </c>
      <c r="AY296" s="117">
        <v>696.7</v>
      </c>
      <c r="AZ296" s="117">
        <v>153.274</v>
      </c>
      <c r="BA296" s="117">
        <v>68.408980836468999</v>
      </c>
      <c r="BB296" s="117">
        <v>396.331729</v>
      </c>
      <c r="BC296" s="117">
        <v>137.79524873796001</v>
      </c>
      <c r="BD296" s="117">
        <f t="shared" si="87"/>
        <v>1482.2898658020001</v>
      </c>
      <c r="BE296" s="117">
        <v>0</v>
      </c>
      <c r="BF296" s="117">
        <v>0</v>
      </c>
      <c r="BG296" s="117">
        <v>0</v>
      </c>
      <c r="BH296" s="117">
        <v>0</v>
      </c>
      <c r="BI296" s="117">
        <v>0</v>
      </c>
      <c r="BJ296" s="117">
        <v>0</v>
      </c>
      <c r="BK296" s="117">
        <v>0</v>
      </c>
      <c r="BL296" s="117">
        <v>214.91</v>
      </c>
      <c r="BM296" s="117">
        <v>47.280200000000001</v>
      </c>
      <c r="BN296" s="117">
        <v>6.1952212133333298</v>
      </c>
      <c r="BO296" s="117">
        <v>122.25585169999999</v>
      </c>
      <c r="BP296" s="117">
        <v>40.943111814046397</v>
      </c>
      <c r="BQ296" s="117">
        <v>431.58438472737902</v>
      </c>
      <c r="BR296" s="117">
        <v>891.79482650793193</v>
      </c>
      <c r="BS296" s="117">
        <v>196.19486183174601</v>
      </c>
      <c r="BT296" s="117">
        <v>687.71179676095198</v>
      </c>
      <c r="BU296" s="117">
        <v>413.52</v>
      </c>
      <c r="BV296" s="117">
        <v>507.315322955569</v>
      </c>
      <c r="BW296" s="117">
        <v>282.62402285237101</v>
      </c>
      <c r="BX296" s="117">
        <v>2979.16083090857</v>
      </c>
      <c r="BY296" s="117">
        <v>532.24621888506499</v>
      </c>
      <c r="BZ296" s="117">
        <v>49.85</v>
      </c>
      <c r="CA296" s="117">
        <v>10.967000000000001</v>
      </c>
      <c r="CB296" s="117">
        <v>32.097648386586897</v>
      </c>
      <c r="CC296" s="117">
        <v>0</v>
      </c>
      <c r="CD296" s="117">
        <v>28.358169499999999</v>
      </c>
      <c r="CE296" s="117">
        <v>12.7106040426932</v>
      </c>
      <c r="CF296" s="117">
        <v>133.98342192928001</v>
      </c>
      <c r="CG296" s="117">
        <v>56.39</v>
      </c>
      <c r="CH296" s="117">
        <v>12.405799999999999</v>
      </c>
      <c r="CI296" s="117">
        <v>79.091917423882506</v>
      </c>
      <c r="CJ296" s="117">
        <v>0</v>
      </c>
      <c r="CK296" s="117">
        <v>32.078579300000001</v>
      </c>
      <c r="CL296" s="117">
        <v>18.862267559630201</v>
      </c>
      <c r="CM296" s="117">
        <v>198.828564283513</v>
      </c>
      <c r="CN296" s="117">
        <v>46.7</v>
      </c>
      <c r="CO296" s="117">
        <v>10.273999999999999</v>
      </c>
      <c r="CP296" s="117">
        <v>25.446408328043301</v>
      </c>
      <c r="CQ296" s="117">
        <v>0</v>
      </c>
      <c r="CR296" s="117">
        <v>26.566229</v>
      </c>
      <c r="CS296" s="117">
        <v>11.4228894583522</v>
      </c>
      <c r="CT296" s="117">
        <v>120.409526786396</v>
      </c>
      <c r="CU296" s="117">
        <v>0</v>
      </c>
      <c r="CV296" s="117">
        <v>0</v>
      </c>
      <c r="CW296" s="117">
        <v>0</v>
      </c>
      <c r="CX296" s="117">
        <v>0</v>
      </c>
      <c r="CY296" s="117">
        <v>0</v>
      </c>
      <c r="CZ296" s="117">
        <v>0</v>
      </c>
      <c r="DA296" s="117">
        <v>0</v>
      </c>
      <c r="DB296" s="117">
        <v>0</v>
      </c>
      <c r="DC296" s="117">
        <v>0</v>
      </c>
      <c r="DD296" s="117">
        <v>0</v>
      </c>
      <c r="DE296" s="117">
        <v>0</v>
      </c>
      <c r="DF296" s="117">
        <v>0</v>
      </c>
      <c r="DG296" s="117">
        <v>0</v>
      </c>
      <c r="DH296" s="117">
        <v>0</v>
      </c>
      <c r="DI296" s="117">
        <v>27.04</v>
      </c>
      <c r="DJ296" s="117">
        <v>5.9488000000000003</v>
      </c>
      <c r="DK296" s="117">
        <v>23.156825047191901</v>
      </c>
      <c r="DL296" s="117">
        <v>0</v>
      </c>
      <c r="DM296" s="117">
        <v>15.3822448</v>
      </c>
      <c r="DN296" s="117">
        <v>7.4968360386841804</v>
      </c>
      <c r="DO296" s="117">
        <v>79.024705885876102</v>
      </c>
      <c r="DP296" s="117">
        <v>0</v>
      </c>
      <c r="DQ296" s="117">
        <v>0</v>
      </c>
      <c r="DR296" s="117">
        <v>0</v>
      </c>
      <c r="DS296" s="117">
        <v>0</v>
      </c>
      <c r="DT296" s="117">
        <v>0</v>
      </c>
      <c r="DU296" s="117">
        <v>0</v>
      </c>
      <c r="DV296" s="117">
        <v>0</v>
      </c>
      <c r="DW296" s="117">
        <v>967.79</v>
      </c>
      <c r="DX296" s="117">
        <v>212.91380000000001</v>
      </c>
      <c r="DY296" s="117">
        <v>102.912338934517</v>
      </c>
      <c r="DZ296" s="117">
        <v>0</v>
      </c>
      <c r="EA296" s="117">
        <v>550.54669730000001</v>
      </c>
      <c r="EB296" s="117">
        <v>192.23860686574</v>
      </c>
      <c r="EC296" s="117">
        <v>2026.4014431002599</v>
      </c>
      <c r="ED296" s="117">
        <v>644.6</v>
      </c>
      <c r="EE296" s="117">
        <v>141.81200000000001</v>
      </c>
      <c r="EF296" s="117">
        <v>25.311019490641701</v>
      </c>
      <c r="EG296" s="117">
        <v>0</v>
      </c>
      <c r="EH296" s="117">
        <v>366.693602</v>
      </c>
      <c r="EI296" s="117">
        <v>123.509846098434</v>
      </c>
      <c r="EJ296" s="117">
        <v>1301.9264675890699</v>
      </c>
      <c r="EK296" s="117">
        <v>285.95999999999998</v>
      </c>
      <c r="EL296" s="117">
        <v>62.911200000000001</v>
      </c>
      <c r="EM296" s="117">
        <v>47.937639099424999</v>
      </c>
      <c r="EN296" s="117">
        <v>0</v>
      </c>
      <c r="EO296" s="117">
        <v>162.6740652</v>
      </c>
      <c r="EP296" s="117">
        <v>58.639403199622699</v>
      </c>
      <c r="EQ296" s="117">
        <v>618.12230749904802</v>
      </c>
      <c r="ER296" s="117">
        <v>591.58000000000004</v>
      </c>
      <c r="ES296" s="117">
        <v>130.14760000000001</v>
      </c>
      <c r="ET296" s="117">
        <v>13.640769956</v>
      </c>
      <c r="EU296" s="117">
        <v>143.788369956</v>
      </c>
      <c r="EV296" s="117">
        <v>15.558554000000001</v>
      </c>
      <c r="EW296" s="117">
        <v>1.63069204474</v>
      </c>
      <c r="EX296" s="117">
        <v>17.189246044739999</v>
      </c>
      <c r="EY296" s="117">
        <v>676.2</v>
      </c>
      <c r="EZ296" s="117">
        <v>70.872522000000004</v>
      </c>
      <c r="FA296" s="117">
        <v>747.07</v>
      </c>
      <c r="FB296" s="117">
        <v>0</v>
      </c>
      <c r="FC296" s="117">
        <v>0</v>
      </c>
      <c r="FD296" s="117">
        <v>0</v>
      </c>
      <c r="FE296" s="171">
        <v>569.93733333333341</v>
      </c>
      <c r="FF296" s="194">
        <f t="shared" si="88"/>
        <v>13056.875239973637</v>
      </c>
      <c r="FG296" s="195">
        <f t="shared" si="90"/>
        <v>0</v>
      </c>
      <c r="FH296" s="196">
        <f t="shared" si="91"/>
        <v>1301.9264675890699</v>
      </c>
      <c r="FI296" s="202">
        <f t="shared" si="92"/>
        <v>15668.250287968363</v>
      </c>
      <c r="FJ296" s="203">
        <f t="shared" si="93"/>
        <v>0</v>
      </c>
      <c r="FK296" s="204">
        <f t="shared" si="94"/>
        <v>1562.311761106884</v>
      </c>
      <c r="FL296" s="214">
        <v>0.05</v>
      </c>
      <c r="FM296" s="211">
        <f t="shared" si="95"/>
        <v>783.41251439841824</v>
      </c>
      <c r="FN296" s="212">
        <f t="shared" si="96"/>
        <v>0</v>
      </c>
      <c r="FO296" s="213">
        <f t="shared" si="97"/>
        <v>78.115588055344205</v>
      </c>
      <c r="FP296" s="219">
        <f t="shared" si="98"/>
        <v>16451.66280236678</v>
      </c>
      <c r="FQ296" s="220">
        <f t="shared" si="99"/>
        <v>0</v>
      </c>
      <c r="FR296" s="223">
        <f t="shared" si="100"/>
        <v>1640.4273491622282</v>
      </c>
      <c r="FS296" s="228">
        <f t="shared" si="101"/>
        <v>6.0011901956543303</v>
      </c>
      <c r="FT296" s="229"/>
      <c r="FU296" s="244">
        <f t="shared" si="102"/>
        <v>5.4027998297237003</v>
      </c>
      <c r="FV296" s="245">
        <f t="shared" si="103"/>
        <v>16451.66280236678</v>
      </c>
      <c r="FW296" s="252">
        <v>4.7210000000000001</v>
      </c>
      <c r="FX296" s="257"/>
      <c r="FY296" s="261">
        <f t="shared" si="104"/>
        <v>1.271169285247687</v>
      </c>
      <c r="FZ296" s="253"/>
      <c r="GA296" s="92"/>
      <c r="GB296" s="68" t="s">
        <v>1438</v>
      </c>
      <c r="GC296" s="85" t="s">
        <v>2362</v>
      </c>
      <c r="GD296" s="85" t="str">
        <f t="shared" si="105"/>
        <v>№2/392 від 20.02.2019</v>
      </c>
      <c r="GE296" s="85" t="s">
        <v>2650</v>
      </c>
      <c r="GF296" s="431">
        <v>4</v>
      </c>
      <c r="GG296" s="431">
        <v>3</v>
      </c>
    </row>
    <row r="297" spans="1:189" ht="15" hidden="1" customHeight="1" x14ac:dyDescent="0.25">
      <c r="A297" s="66" t="s">
        <v>61</v>
      </c>
      <c r="B297" s="155">
        <v>5</v>
      </c>
      <c r="C297" s="141">
        <f t="shared" si="89"/>
        <v>2712.05</v>
      </c>
      <c r="D297" s="168">
        <v>2712.05</v>
      </c>
      <c r="E297" s="168">
        <v>0</v>
      </c>
      <c r="F297" s="234"/>
      <c r="G297" s="235">
        <v>0</v>
      </c>
      <c r="H297" s="162">
        <f t="shared" si="86"/>
        <v>3681.5962366334252</v>
      </c>
      <c r="I297" s="117">
        <v>502.54</v>
      </c>
      <c r="J297" s="117">
        <v>110.55880000000001</v>
      </c>
      <c r="K297" s="117">
        <v>27.624484035861698</v>
      </c>
      <c r="L297" s="117">
        <v>285.87992980000001</v>
      </c>
      <c r="M297" s="117">
        <v>97.117282842136703</v>
      </c>
      <c r="N297" s="117">
        <v>1023.720496678</v>
      </c>
      <c r="O297" s="117">
        <v>104.16</v>
      </c>
      <c r="P297" s="117">
        <v>22.915199999999999</v>
      </c>
      <c r="Q297" s="117">
        <v>3.5809641227850002</v>
      </c>
      <c r="R297" s="117">
        <v>59.2534992</v>
      </c>
      <c r="S297" s="117">
        <v>19.904431812861102</v>
      </c>
      <c r="T297" s="117">
        <v>209.814095135646</v>
      </c>
      <c r="U297" s="117">
        <v>0</v>
      </c>
      <c r="V297" s="117">
        <v>0</v>
      </c>
      <c r="W297" s="117">
        <v>0</v>
      </c>
      <c r="X297" s="117">
        <v>0</v>
      </c>
      <c r="Y297" s="117">
        <v>0</v>
      </c>
      <c r="Z297" s="117">
        <v>379.43</v>
      </c>
      <c r="AA297" s="117">
        <v>0</v>
      </c>
      <c r="AB297" s="117">
        <v>0</v>
      </c>
      <c r="AC297" s="117">
        <v>0</v>
      </c>
      <c r="AD297" s="117">
        <v>0</v>
      </c>
      <c r="AE297" s="117">
        <v>0</v>
      </c>
      <c r="AF297" s="117">
        <v>0</v>
      </c>
      <c r="AG297" s="117">
        <v>0</v>
      </c>
      <c r="AH297" s="117">
        <v>0</v>
      </c>
      <c r="AI297" s="117">
        <v>0</v>
      </c>
      <c r="AJ297" s="117">
        <v>0</v>
      </c>
      <c r="AK297" s="117">
        <v>0</v>
      </c>
      <c r="AL297" s="117">
        <v>0</v>
      </c>
      <c r="AM297" s="117">
        <v>241.63</v>
      </c>
      <c r="AN297" s="117">
        <v>53.1586</v>
      </c>
      <c r="AO297" s="117">
        <v>53.369595380941703</v>
      </c>
      <c r="AP297" s="117">
        <v>137.45605810000001</v>
      </c>
      <c r="AQ297" s="117">
        <v>50.897229907337497</v>
      </c>
      <c r="AR297" s="117">
        <v>536.51148338827898</v>
      </c>
      <c r="AS297" s="117">
        <v>0</v>
      </c>
      <c r="AT297" s="117">
        <v>0</v>
      </c>
      <c r="AU297" s="117">
        <v>0</v>
      </c>
      <c r="AV297" s="117">
        <v>0</v>
      </c>
      <c r="AW297" s="117">
        <v>0</v>
      </c>
      <c r="AX297" s="117">
        <v>65.7</v>
      </c>
      <c r="AY297" s="117">
        <v>689.24</v>
      </c>
      <c r="AZ297" s="117">
        <v>151.6328</v>
      </c>
      <c r="BA297" s="117">
        <v>67.676580023909693</v>
      </c>
      <c r="BB297" s="117">
        <v>392.08795880000002</v>
      </c>
      <c r="BC297" s="117">
        <v>136.31979948213399</v>
      </c>
      <c r="BD297" s="117">
        <f t="shared" si="87"/>
        <v>1466.4201614315002</v>
      </c>
      <c r="BE297" s="117">
        <v>0</v>
      </c>
      <c r="BF297" s="117">
        <v>0</v>
      </c>
      <c r="BG297" s="117">
        <v>0</v>
      </c>
      <c r="BH297" s="117">
        <v>0</v>
      </c>
      <c r="BI297" s="117">
        <v>0</v>
      </c>
      <c r="BJ297" s="117">
        <v>0</v>
      </c>
      <c r="BK297" s="117">
        <v>0</v>
      </c>
      <c r="BL297" s="117">
        <v>215.41</v>
      </c>
      <c r="BM297" s="117">
        <v>47.3902</v>
      </c>
      <c r="BN297" s="117">
        <v>6.2068354566666697</v>
      </c>
      <c r="BO297" s="117">
        <v>122.5402867</v>
      </c>
      <c r="BP297" s="117">
        <v>41.038074835240302</v>
      </c>
      <c r="BQ297" s="117">
        <v>432.58539699190698</v>
      </c>
      <c r="BR297" s="117">
        <v>892.84057619047724</v>
      </c>
      <c r="BS297" s="117">
        <v>196.424926761905</v>
      </c>
      <c r="BT297" s="117">
        <v>690.83967818952397</v>
      </c>
      <c r="BU297" s="117">
        <v>409.09</v>
      </c>
      <c r="BV297" s="117">
        <v>507.91021857747597</v>
      </c>
      <c r="BW297" s="117">
        <v>282.68361694458798</v>
      </c>
      <c r="BX297" s="117">
        <v>2979.78901666397</v>
      </c>
      <c r="BY297" s="117">
        <v>574.71518149333997</v>
      </c>
      <c r="BZ297" s="117">
        <v>50.75</v>
      </c>
      <c r="CA297" s="117">
        <v>11.164999999999999</v>
      </c>
      <c r="CB297" s="117">
        <v>32.587243821438499</v>
      </c>
      <c r="CC297" s="117">
        <v>0</v>
      </c>
      <c r="CD297" s="117">
        <v>28.8701525</v>
      </c>
      <c r="CE297" s="117">
        <v>12.930660858449899</v>
      </c>
      <c r="CF297" s="117">
        <v>136.30305717988799</v>
      </c>
      <c r="CG297" s="117">
        <v>57.01</v>
      </c>
      <c r="CH297" s="117">
        <v>12.542199999999999</v>
      </c>
      <c r="CI297" s="117">
        <v>79.957325191094995</v>
      </c>
      <c r="CJ297" s="117">
        <v>0</v>
      </c>
      <c r="CK297" s="117">
        <v>32.4312787</v>
      </c>
      <c r="CL297" s="117">
        <v>19.069215655825701</v>
      </c>
      <c r="CM297" s="117">
        <v>201.010019546921</v>
      </c>
      <c r="CN297" s="117">
        <v>55.16</v>
      </c>
      <c r="CO297" s="117">
        <v>12.135199999999999</v>
      </c>
      <c r="CP297" s="117">
        <v>29.7892562866333</v>
      </c>
      <c r="CQ297" s="117">
        <v>0</v>
      </c>
      <c r="CR297" s="117">
        <v>31.3788692</v>
      </c>
      <c r="CS297" s="117">
        <v>13.464241144254</v>
      </c>
      <c r="CT297" s="117">
        <v>141.92756663088699</v>
      </c>
      <c r="CU297" s="117">
        <v>0</v>
      </c>
      <c r="CV297" s="117">
        <v>0</v>
      </c>
      <c r="CW297" s="117">
        <v>0</v>
      </c>
      <c r="CX297" s="117">
        <v>0</v>
      </c>
      <c r="CY297" s="117">
        <v>0</v>
      </c>
      <c r="CZ297" s="117">
        <v>0</v>
      </c>
      <c r="DA297" s="117">
        <v>0</v>
      </c>
      <c r="DB297" s="117">
        <v>0</v>
      </c>
      <c r="DC297" s="117">
        <v>0</v>
      </c>
      <c r="DD297" s="117">
        <v>0</v>
      </c>
      <c r="DE297" s="117">
        <v>0</v>
      </c>
      <c r="DF297" s="117">
        <v>0</v>
      </c>
      <c r="DG297" s="117">
        <v>0</v>
      </c>
      <c r="DH297" s="117">
        <v>0</v>
      </c>
      <c r="DI297" s="117">
        <v>32.72</v>
      </c>
      <c r="DJ297" s="117">
        <v>7.1984000000000004</v>
      </c>
      <c r="DK297" s="117">
        <v>27.885329613834099</v>
      </c>
      <c r="DL297" s="117">
        <v>0</v>
      </c>
      <c r="DM297" s="117">
        <v>18.613426400000002</v>
      </c>
      <c r="DN297" s="117">
        <v>9.0573821218099493</v>
      </c>
      <c r="DO297" s="117">
        <v>95.474538135644096</v>
      </c>
      <c r="DP297" s="117">
        <v>0</v>
      </c>
      <c r="DQ297" s="117">
        <v>0</v>
      </c>
      <c r="DR297" s="117">
        <v>0</v>
      </c>
      <c r="DS297" s="117">
        <v>0</v>
      </c>
      <c r="DT297" s="117">
        <v>0</v>
      </c>
      <c r="DU297" s="117">
        <v>0</v>
      </c>
      <c r="DV297" s="117">
        <v>0</v>
      </c>
      <c r="DW297" s="117">
        <v>1091.71</v>
      </c>
      <c r="DX297" s="117">
        <v>240.17619999999999</v>
      </c>
      <c r="DY297" s="117">
        <v>118.779265258583</v>
      </c>
      <c r="DZ297" s="117">
        <v>0</v>
      </c>
      <c r="EA297" s="117">
        <v>621.04106769999999</v>
      </c>
      <c r="EB297" s="117">
        <v>217.13556171938899</v>
      </c>
      <c r="EC297" s="117">
        <v>2288.8420946779702</v>
      </c>
      <c r="ED297" s="117">
        <v>650.92999999999995</v>
      </c>
      <c r="EE297" s="117">
        <v>143.2046</v>
      </c>
      <c r="EF297" s="117">
        <v>25.574494390175001</v>
      </c>
      <c r="EG297" s="117">
        <v>0</v>
      </c>
      <c r="EH297" s="117">
        <v>370.29454909999998</v>
      </c>
      <c r="EI297" s="117">
        <v>124.724281874205</v>
      </c>
      <c r="EJ297" s="117">
        <v>1314.7279253643701</v>
      </c>
      <c r="EK297" s="117">
        <v>215.54</v>
      </c>
      <c r="EL297" s="117">
        <v>47.418799999999997</v>
      </c>
      <c r="EM297" s="117">
        <v>31.005710804650001</v>
      </c>
      <c r="EN297" s="117">
        <v>0</v>
      </c>
      <c r="EO297" s="117">
        <v>122.61423980000001</v>
      </c>
      <c r="EP297" s="117">
        <v>43.661618850873403</v>
      </c>
      <c r="EQ297" s="117">
        <v>460.24036945552302</v>
      </c>
      <c r="ER297" s="117">
        <v>591.95000000000005</v>
      </c>
      <c r="ES297" s="117">
        <v>130.22900000000001</v>
      </c>
      <c r="ET297" s="117">
        <v>13.649301489999999</v>
      </c>
      <c r="EU297" s="117">
        <v>143.87830149000001</v>
      </c>
      <c r="EV297" s="117">
        <v>15.568284999999999</v>
      </c>
      <c r="EW297" s="117">
        <v>1.63171195085</v>
      </c>
      <c r="EX297" s="117">
        <v>17.19999695085</v>
      </c>
      <c r="EY297" s="117">
        <v>1066.8</v>
      </c>
      <c r="EZ297" s="117">
        <v>111.811308</v>
      </c>
      <c r="FA297" s="117">
        <v>1178.6099999999999</v>
      </c>
      <c r="FB297" s="117">
        <v>0</v>
      </c>
      <c r="FC297" s="117">
        <v>0</v>
      </c>
      <c r="FD297" s="117">
        <v>0</v>
      </c>
      <c r="FE297" s="171">
        <v>784.45866666666677</v>
      </c>
      <c r="FF297" s="194">
        <f t="shared" si="88"/>
        <v>13856.643186388024</v>
      </c>
      <c r="FG297" s="195">
        <f t="shared" si="90"/>
        <v>0</v>
      </c>
      <c r="FH297" s="196">
        <f t="shared" si="91"/>
        <v>1314.7279253643701</v>
      </c>
      <c r="FI297" s="202">
        <f t="shared" si="92"/>
        <v>16627.97182366563</v>
      </c>
      <c r="FJ297" s="203">
        <f t="shared" si="93"/>
        <v>0</v>
      </c>
      <c r="FK297" s="204">
        <f t="shared" si="94"/>
        <v>1577.673510437244</v>
      </c>
      <c r="FL297" s="214">
        <v>0.05</v>
      </c>
      <c r="FM297" s="211">
        <f t="shared" si="95"/>
        <v>831.3985911832815</v>
      </c>
      <c r="FN297" s="212">
        <f t="shared" si="96"/>
        <v>0</v>
      </c>
      <c r="FO297" s="213">
        <f t="shared" si="97"/>
        <v>78.883675521862202</v>
      </c>
      <c r="FP297" s="219">
        <f t="shared" si="98"/>
        <v>17459.370414848912</v>
      </c>
      <c r="FQ297" s="220">
        <f t="shared" si="99"/>
        <v>0</v>
      </c>
      <c r="FR297" s="223">
        <f t="shared" si="100"/>
        <v>1656.5571859591062</v>
      </c>
      <c r="FS297" s="228">
        <f t="shared" si="101"/>
        <v>6.4377022602271019</v>
      </c>
      <c r="FT297" s="229"/>
      <c r="FU297" s="244">
        <f t="shared" si="102"/>
        <v>5.826888600464522</v>
      </c>
      <c r="FV297" s="245">
        <f t="shared" si="103"/>
        <v>17459.370414848912</v>
      </c>
      <c r="FW297" s="252">
        <v>5.0967000000000002</v>
      </c>
      <c r="FX297" s="257"/>
      <c r="FY297" s="261">
        <f t="shared" si="104"/>
        <v>1.2631118685084666</v>
      </c>
      <c r="FZ297" s="253"/>
      <c r="GA297" s="92"/>
      <c r="GB297" s="68" t="s">
        <v>1440</v>
      </c>
      <c r="GC297" s="85" t="s">
        <v>2362</v>
      </c>
      <c r="GD297" s="85" t="str">
        <f t="shared" si="105"/>
        <v>№2/394 від 20.02.2019</v>
      </c>
      <c r="GE297" s="85" t="s">
        <v>2651</v>
      </c>
      <c r="GF297" s="431">
        <v>4</v>
      </c>
      <c r="GG297" s="431">
        <v>3</v>
      </c>
    </row>
    <row r="298" spans="1:189" ht="15" hidden="1" customHeight="1" x14ac:dyDescent="0.25">
      <c r="A298" s="66" t="s">
        <v>62</v>
      </c>
      <c r="B298" s="155">
        <v>5</v>
      </c>
      <c r="C298" s="141">
        <f t="shared" si="89"/>
        <v>5864.08</v>
      </c>
      <c r="D298" s="168">
        <v>5864.08</v>
      </c>
      <c r="E298" s="168">
        <v>0</v>
      </c>
      <c r="F298" s="234"/>
      <c r="G298" s="235">
        <v>0</v>
      </c>
      <c r="H298" s="162">
        <f t="shared" si="86"/>
        <v>8073.1348558852769</v>
      </c>
      <c r="I298" s="117">
        <v>966.87</v>
      </c>
      <c r="J298" s="117">
        <v>212.7114</v>
      </c>
      <c r="K298" s="117">
        <v>51.480907924838299</v>
      </c>
      <c r="L298" s="117">
        <v>550.0233369</v>
      </c>
      <c r="M298" s="117">
        <v>186.675586434091</v>
      </c>
      <c r="N298" s="117">
        <v>1967.7612312589299</v>
      </c>
      <c r="O298" s="117">
        <v>209.93</v>
      </c>
      <c r="P298" s="117">
        <v>46.184600000000003</v>
      </c>
      <c r="Q298" s="117">
        <v>7.2171395722650002</v>
      </c>
      <c r="R298" s="117">
        <v>119.4228791</v>
      </c>
      <c r="S298" s="117">
        <v>40.116511583040101</v>
      </c>
      <c r="T298" s="117">
        <v>422.87113025530499</v>
      </c>
      <c r="U298" s="117">
        <v>0</v>
      </c>
      <c r="V298" s="117">
        <v>0</v>
      </c>
      <c r="W298" s="117">
        <v>0</v>
      </c>
      <c r="X298" s="117">
        <v>0</v>
      </c>
      <c r="Y298" s="117">
        <v>0</v>
      </c>
      <c r="Z298" s="117">
        <v>815.31</v>
      </c>
      <c r="AA298" s="117">
        <v>0</v>
      </c>
      <c r="AB298" s="117">
        <v>0</v>
      </c>
      <c r="AC298" s="117">
        <v>0</v>
      </c>
      <c r="AD298" s="117">
        <v>0</v>
      </c>
      <c r="AE298" s="117">
        <v>0</v>
      </c>
      <c r="AF298" s="117">
        <v>0</v>
      </c>
      <c r="AG298" s="117">
        <v>74.760000000000005</v>
      </c>
      <c r="AH298" s="117">
        <v>16.447199999999999</v>
      </c>
      <c r="AI298" s="117">
        <v>2.5627807387875001</v>
      </c>
      <c r="AJ298" s="117">
        <v>42.5287212</v>
      </c>
      <c r="AK298" s="117">
        <v>14.2854669502044</v>
      </c>
      <c r="AL298" s="117">
        <v>150.584168888992</v>
      </c>
      <c r="AM298" s="117">
        <v>685.4</v>
      </c>
      <c r="AN298" s="117">
        <v>150.78800000000001</v>
      </c>
      <c r="AO298" s="117">
        <v>88.350286132699196</v>
      </c>
      <c r="AP298" s="117">
        <v>389.90349800000001</v>
      </c>
      <c r="AQ298" s="117">
        <v>137.76664339494801</v>
      </c>
      <c r="AR298" s="117">
        <v>1452.20842752765</v>
      </c>
      <c r="AS298" s="117">
        <v>0</v>
      </c>
      <c r="AT298" s="117">
        <v>0</v>
      </c>
      <c r="AU298" s="117">
        <v>0</v>
      </c>
      <c r="AV298" s="117">
        <v>0</v>
      </c>
      <c r="AW298" s="117">
        <v>0</v>
      </c>
      <c r="AX298" s="117">
        <v>93.66</v>
      </c>
      <c r="AY298" s="117">
        <v>1490.31</v>
      </c>
      <c r="AZ298" s="117">
        <v>327.8682</v>
      </c>
      <c r="BA298" s="117">
        <v>146.332434647816</v>
      </c>
      <c r="BB298" s="117">
        <v>847.79264969999997</v>
      </c>
      <c r="BC298" s="117">
        <v>294.75750723249502</v>
      </c>
      <c r="BD298" s="117">
        <f t="shared" si="87"/>
        <v>3170.7398979544</v>
      </c>
      <c r="BE298" s="117">
        <v>0</v>
      </c>
      <c r="BF298" s="117">
        <v>0</v>
      </c>
      <c r="BG298" s="117">
        <v>0</v>
      </c>
      <c r="BH298" s="117">
        <v>0</v>
      </c>
      <c r="BI298" s="117">
        <v>0</v>
      </c>
      <c r="BJ298" s="117">
        <v>0</v>
      </c>
      <c r="BK298" s="117">
        <v>0</v>
      </c>
      <c r="BL298" s="117">
        <v>423.15</v>
      </c>
      <c r="BM298" s="117">
        <v>93.093000000000004</v>
      </c>
      <c r="BN298" s="117">
        <v>12.026736507500001</v>
      </c>
      <c r="BO298" s="117">
        <v>240.71734050000001</v>
      </c>
      <c r="BP298" s="117">
        <v>80.597535541156105</v>
      </c>
      <c r="BQ298" s="117">
        <v>849.58461254865597</v>
      </c>
      <c r="BR298" s="117">
        <v>1772.701157142862</v>
      </c>
      <c r="BS298" s="117">
        <v>389.994254571429</v>
      </c>
      <c r="BT298" s="117">
        <v>1941.29905920339</v>
      </c>
      <c r="BU298" s="117">
        <v>884.52</v>
      </c>
      <c r="BV298" s="117">
        <v>1008.43650726386</v>
      </c>
      <c r="BW298" s="117">
        <v>628.54043202320804</v>
      </c>
      <c r="BX298" s="117">
        <v>6625.4914102047496</v>
      </c>
      <c r="BY298" s="117">
        <v>1294.7246837228499</v>
      </c>
      <c r="BZ298" s="117">
        <v>95.2</v>
      </c>
      <c r="CA298" s="117">
        <v>20.943999999999999</v>
      </c>
      <c r="CB298" s="117">
        <v>60.252125774272102</v>
      </c>
      <c r="CC298" s="117">
        <v>0</v>
      </c>
      <c r="CD298" s="117">
        <v>54.156424000000001</v>
      </c>
      <c r="CE298" s="117">
        <v>24.1642127418414</v>
      </c>
      <c r="CF298" s="117">
        <v>254.71676251611399</v>
      </c>
      <c r="CG298" s="117">
        <v>114.9</v>
      </c>
      <c r="CH298" s="117">
        <v>25.277999999999999</v>
      </c>
      <c r="CI298" s="117">
        <v>161.14715862293301</v>
      </c>
      <c r="CJ298" s="117">
        <v>0</v>
      </c>
      <c r="CK298" s="117">
        <v>65.363163</v>
      </c>
      <c r="CL298" s="117">
        <v>38.432602989299603</v>
      </c>
      <c r="CM298" s="117">
        <v>405.12092461223301</v>
      </c>
      <c r="CN298" s="117">
        <v>99.1</v>
      </c>
      <c r="CO298" s="117">
        <v>21.802</v>
      </c>
      <c r="CP298" s="117">
        <v>51.4438286686742</v>
      </c>
      <c r="CQ298" s="117">
        <v>0</v>
      </c>
      <c r="CR298" s="117">
        <v>56.375017</v>
      </c>
      <c r="CS298" s="117">
        <v>23.972231834533702</v>
      </c>
      <c r="CT298" s="117">
        <v>252.693077503208</v>
      </c>
      <c r="CU298" s="117">
        <v>0</v>
      </c>
      <c r="CV298" s="117">
        <v>0</v>
      </c>
      <c r="CW298" s="117">
        <v>0</v>
      </c>
      <c r="CX298" s="117">
        <v>0</v>
      </c>
      <c r="CY298" s="117">
        <v>0</v>
      </c>
      <c r="CZ298" s="117">
        <v>0</v>
      </c>
      <c r="DA298" s="117">
        <v>0</v>
      </c>
      <c r="DB298" s="117">
        <v>46.88</v>
      </c>
      <c r="DC298" s="117">
        <v>10.313599999999999</v>
      </c>
      <c r="DD298" s="117">
        <v>59.668794721447497</v>
      </c>
      <c r="DE298" s="117">
        <v>0</v>
      </c>
      <c r="DF298" s="117">
        <v>26.668625599999999</v>
      </c>
      <c r="DG298" s="117">
        <v>15.043486239890999</v>
      </c>
      <c r="DH298" s="117">
        <v>158.57450656133801</v>
      </c>
      <c r="DI298" s="117">
        <v>76.14</v>
      </c>
      <c r="DJ298" s="117">
        <v>16.750800000000002</v>
      </c>
      <c r="DK298" s="117">
        <v>66.200750000179994</v>
      </c>
      <c r="DL298" s="117">
        <v>0</v>
      </c>
      <c r="DM298" s="117">
        <v>43.313761800000002</v>
      </c>
      <c r="DN298" s="117">
        <v>21.214100729776899</v>
      </c>
      <c r="DO298" s="117">
        <v>223.619412529957</v>
      </c>
      <c r="DP298" s="117">
        <v>0</v>
      </c>
      <c r="DQ298" s="117">
        <v>0</v>
      </c>
      <c r="DR298" s="117">
        <v>0</v>
      </c>
      <c r="DS298" s="117">
        <v>0</v>
      </c>
      <c r="DT298" s="117">
        <v>0</v>
      </c>
      <c r="DU298" s="117">
        <v>0</v>
      </c>
      <c r="DV298" s="117">
        <v>0</v>
      </c>
      <c r="DW298" s="117">
        <v>1823.53</v>
      </c>
      <c r="DX298" s="117">
        <v>401.17660000000001</v>
      </c>
      <c r="DY298" s="117">
        <v>203.916113929983</v>
      </c>
      <c r="DZ298" s="117">
        <v>0</v>
      </c>
      <c r="EA298" s="117">
        <v>1037.3515110999999</v>
      </c>
      <c r="EB298" s="117">
        <v>363.268758525392</v>
      </c>
      <c r="EC298" s="117">
        <v>3829.2429835553698</v>
      </c>
      <c r="ED298" s="117">
        <v>1343.96</v>
      </c>
      <c r="EE298" s="117">
        <v>295.6712</v>
      </c>
      <c r="EF298" s="117">
        <v>55.314190937208402</v>
      </c>
      <c r="EG298" s="117">
        <v>37.590000000000003</v>
      </c>
      <c r="EH298" s="117">
        <v>764.53852519999998</v>
      </c>
      <c r="EI298" s="117">
        <v>261.71831715034102</v>
      </c>
      <c r="EJ298" s="117">
        <v>2758.7922332875501</v>
      </c>
      <c r="EK298" s="117">
        <v>488.35</v>
      </c>
      <c r="EL298" s="117">
        <v>107.437</v>
      </c>
      <c r="EM298" s="117">
        <v>76.201802003474995</v>
      </c>
      <c r="EN298" s="117">
        <v>0</v>
      </c>
      <c r="EO298" s="117">
        <v>277.80766449999999</v>
      </c>
      <c r="EP298" s="117">
        <v>99.548167654229204</v>
      </c>
      <c r="EQ298" s="117">
        <v>1049.3446341577001</v>
      </c>
      <c r="ER298" s="117">
        <v>889.7</v>
      </c>
      <c r="ES298" s="117">
        <v>195.73400000000001</v>
      </c>
      <c r="ET298" s="117">
        <v>20.51488054</v>
      </c>
      <c r="EU298" s="117">
        <v>216.24888053999999</v>
      </c>
      <c r="EV298" s="117">
        <v>23.39911</v>
      </c>
      <c r="EW298" s="117">
        <v>2.4524607190999999</v>
      </c>
      <c r="EX298" s="117">
        <v>25.8515707191</v>
      </c>
      <c r="EY298" s="117">
        <v>967.4</v>
      </c>
      <c r="EZ298" s="117">
        <v>101.39319399999999</v>
      </c>
      <c r="FA298" s="117">
        <v>1068.79</v>
      </c>
      <c r="FB298" s="117">
        <v>0</v>
      </c>
      <c r="FC298" s="117">
        <v>0</v>
      </c>
      <c r="FD298" s="117">
        <v>0</v>
      </c>
      <c r="FE298" s="171">
        <v>141.18728906250001</v>
      </c>
      <c r="FF298" s="194">
        <f t="shared" si="88"/>
        <v>25932.393153683755</v>
      </c>
      <c r="FG298" s="195">
        <f t="shared" si="90"/>
        <v>0</v>
      </c>
      <c r="FH298" s="196">
        <f t="shared" si="91"/>
        <v>2758.7922332875501</v>
      </c>
      <c r="FI298" s="202">
        <f t="shared" si="92"/>
        <v>31118.871784420506</v>
      </c>
      <c r="FJ298" s="203">
        <f t="shared" si="93"/>
        <v>0</v>
      </c>
      <c r="FK298" s="204">
        <f t="shared" si="94"/>
        <v>3310.55067994506</v>
      </c>
      <c r="FL298" s="214">
        <v>0.05</v>
      </c>
      <c r="FM298" s="211">
        <f t="shared" si="95"/>
        <v>1555.9435892210254</v>
      </c>
      <c r="FN298" s="212">
        <f t="shared" si="96"/>
        <v>0</v>
      </c>
      <c r="FO298" s="213">
        <f t="shared" si="97"/>
        <v>165.52753399725302</v>
      </c>
      <c r="FP298" s="219">
        <f t="shared" si="98"/>
        <v>32674.81537364153</v>
      </c>
      <c r="FQ298" s="220">
        <f t="shared" si="99"/>
        <v>0</v>
      </c>
      <c r="FR298" s="223">
        <f t="shared" si="100"/>
        <v>3476.0782139423131</v>
      </c>
      <c r="FS298" s="228">
        <f t="shared" si="101"/>
        <v>5.5720275599312306</v>
      </c>
      <c r="FT298" s="229"/>
      <c r="FU298" s="244">
        <f t="shared" si="102"/>
        <v>4.9792528682588264</v>
      </c>
      <c r="FV298" s="245">
        <f t="shared" si="103"/>
        <v>32674.81537364153</v>
      </c>
      <c r="FW298" s="252">
        <v>4.8807</v>
      </c>
      <c r="FX298" s="257"/>
      <c r="FY298" s="261">
        <f t="shared" si="104"/>
        <v>1.1416451656383777</v>
      </c>
      <c r="FZ298" s="253"/>
      <c r="GA298" s="92"/>
      <c r="GB298" s="68" t="s">
        <v>1454</v>
      </c>
      <c r="GC298" s="85" t="s">
        <v>2362</v>
      </c>
      <c r="GD298" s="85" t="str">
        <f t="shared" si="105"/>
        <v>№2/408 від 20.02.2019</v>
      </c>
      <c r="GE298" s="85" t="s">
        <v>2652</v>
      </c>
      <c r="GF298" s="431">
        <v>8</v>
      </c>
      <c r="GG298" s="431">
        <v>3</v>
      </c>
    </row>
    <row r="299" spans="1:189" ht="15" hidden="1" customHeight="1" x14ac:dyDescent="0.25">
      <c r="A299" s="66" t="s">
        <v>63</v>
      </c>
      <c r="B299" s="155">
        <v>5</v>
      </c>
      <c r="C299" s="141">
        <f t="shared" si="89"/>
        <v>4467.5200000000004</v>
      </c>
      <c r="D299" s="168">
        <v>4467.5200000000004</v>
      </c>
      <c r="E299" s="168">
        <v>0</v>
      </c>
      <c r="F299" s="234"/>
      <c r="G299" s="235">
        <v>0</v>
      </c>
      <c r="H299" s="162">
        <f t="shared" si="86"/>
        <v>6009.6299255392096</v>
      </c>
      <c r="I299" s="117">
        <v>754.04</v>
      </c>
      <c r="J299" s="117">
        <v>165.8888</v>
      </c>
      <c r="K299" s="117">
        <v>41.562291838939998</v>
      </c>
      <c r="L299" s="117">
        <v>428.95073480000002</v>
      </c>
      <c r="M299" s="117">
        <v>145.73220785002701</v>
      </c>
      <c r="N299" s="117">
        <v>1536.1740344889699</v>
      </c>
      <c r="O299" s="117">
        <v>157.63</v>
      </c>
      <c r="P299" s="117">
        <v>34.678600000000003</v>
      </c>
      <c r="Q299" s="117">
        <v>5.4190320421124998</v>
      </c>
      <c r="R299" s="117">
        <v>89.670978099999999</v>
      </c>
      <c r="S299" s="117">
        <v>30.1222483289949</v>
      </c>
      <c r="T299" s="117">
        <v>317.52085847110698</v>
      </c>
      <c r="U299" s="117">
        <v>0</v>
      </c>
      <c r="V299" s="117">
        <v>0</v>
      </c>
      <c r="W299" s="117">
        <v>0</v>
      </c>
      <c r="X299" s="117">
        <v>0</v>
      </c>
      <c r="Y299" s="117">
        <v>0</v>
      </c>
      <c r="Z299" s="117">
        <v>583.85</v>
      </c>
      <c r="AA299" s="117">
        <v>0</v>
      </c>
      <c r="AB299" s="117">
        <v>0</v>
      </c>
      <c r="AC299" s="117">
        <v>0</v>
      </c>
      <c r="AD299" s="117">
        <v>0</v>
      </c>
      <c r="AE299" s="117">
        <v>0</v>
      </c>
      <c r="AF299" s="117">
        <v>0</v>
      </c>
      <c r="AG299" s="117">
        <v>35.729999999999997</v>
      </c>
      <c r="AH299" s="117">
        <v>7.8605999999999998</v>
      </c>
      <c r="AI299" s="117">
        <v>1.2246942759449999</v>
      </c>
      <c r="AJ299" s="117">
        <v>20.3257251</v>
      </c>
      <c r="AK299" s="117">
        <v>6.8274302407927996</v>
      </c>
      <c r="AL299" s="117">
        <v>71.9684496167378</v>
      </c>
      <c r="AM299" s="117">
        <v>438.97</v>
      </c>
      <c r="AN299" s="117">
        <v>96.573400000000007</v>
      </c>
      <c r="AO299" s="117">
        <v>63.242429168305101</v>
      </c>
      <c r="AP299" s="117">
        <v>249.71686389999999</v>
      </c>
      <c r="AQ299" s="117">
        <v>88.931567260489004</v>
      </c>
      <c r="AR299" s="117">
        <v>937.43426032879404</v>
      </c>
      <c r="AS299" s="117">
        <v>0</v>
      </c>
      <c r="AT299" s="117">
        <v>0</v>
      </c>
      <c r="AU299" s="117">
        <v>0</v>
      </c>
      <c r="AV299" s="117">
        <v>0</v>
      </c>
      <c r="AW299" s="117">
        <v>0</v>
      </c>
      <c r="AX299" s="117">
        <v>147.07</v>
      </c>
      <c r="AY299" s="117">
        <v>1135.3800000000001</v>
      </c>
      <c r="AZ299" s="117">
        <v>249.78360000000001</v>
      </c>
      <c r="BA299" s="117">
        <v>111.482632985534</v>
      </c>
      <c r="BB299" s="117">
        <v>645.88362059999997</v>
      </c>
      <c r="BC299" s="117">
        <v>224.55855395429899</v>
      </c>
      <c r="BD299" s="117">
        <f t="shared" si="87"/>
        <v>2415.6123226336003</v>
      </c>
      <c r="BE299" s="117">
        <v>0</v>
      </c>
      <c r="BF299" s="117">
        <v>0</v>
      </c>
      <c r="BG299" s="117">
        <v>0</v>
      </c>
      <c r="BH299" s="117">
        <v>0</v>
      </c>
      <c r="BI299" s="117">
        <v>0</v>
      </c>
      <c r="BJ299" s="117">
        <v>0</v>
      </c>
      <c r="BK299" s="117">
        <v>0</v>
      </c>
      <c r="BL299" s="117">
        <v>320.66000000000003</v>
      </c>
      <c r="BM299" s="117">
        <v>70.545199999999994</v>
      </c>
      <c r="BN299" s="117">
        <v>9.12500015</v>
      </c>
      <c r="BO299" s="117">
        <v>182.4138542</v>
      </c>
      <c r="BP299" s="117">
        <v>61.077404336423498</v>
      </c>
      <c r="BQ299" s="117">
        <v>643.82145868642397</v>
      </c>
      <c r="BR299" s="117">
        <v>1355.5530880952415</v>
      </c>
      <c r="BS299" s="117">
        <v>298.22167938095203</v>
      </c>
      <c r="BT299" s="117">
        <v>1492.2696776989301</v>
      </c>
      <c r="BU299" s="117">
        <v>673.85</v>
      </c>
      <c r="BV299" s="117">
        <v>771.13348522473802</v>
      </c>
      <c r="BW299" s="117">
        <v>481.18563738520902</v>
      </c>
      <c r="BX299" s="117">
        <v>5072.2135677850702</v>
      </c>
      <c r="BY299" s="117">
        <v>927.76053545087996</v>
      </c>
      <c r="BZ299" s="117">
        <v>76.02</v>
      </c>
      <c r="CA299" s="117">
        <v>16.724399999999999</v>
      </c>
      <c r="CB299" s="117">
        <v>48.041012315459298</v>
      </c>
      <c r="CC299" s="117">
        <v>0</v>
      </c>
      <c r="CD299" s="117">
        <v>43.245497399999998</v>
      </c>
      <c r="CE299" s="117">
        <v>19.288279647277299</v>
      </c>
      <c r="CF299" s="117">
        <v>203.31918936273701</v>
      </c>
      <c r="CG299" s="117">
        <v>86.27</v>
      </c>
      <c r="CH299" s="117">
        <v>18.979399999999998</v>
      </c>
      <c r="CI299" s="117">
        <v>120.99804081000001</v>
      </c>
      <c r="CJ299" s="117">
        <v>0</v>
      </c>
      <c r="CK299" s="117">
        <v>49.076414900000003</v>
      </c>
      <c r="CL299" s="117">
        <v>28.856693316965099</v>
      </c>
      <c r="CM299" s="117">
        <v>304.18054902696502</v>
      </c>
      <c r="CN299" s="117">
        <v>78.89</v>
      </c>
      <c r="CO299" s="117">
        <v>17.355799999999999</v>
      </c>
      <c r="CP299" s="117">
        <v>40.098141500194203</v>
      </c>
      <c r="CQ299" s="117">
        <v>0</v>
      </c>
      <c r="CR299" s="117">
        <v>44.878154299999998</v>
      </c>
      <c r="CS299" s="117">
        <v>18.993887860818301</v>
      </c>
      <c r="CT299" s="117">
        <v>200.21598366101301</v>
      </c>
      <c r="CU299" s="117">
        <v>0</v>
      </c>
      <c r="CV299" s="117">
        <v>0</v>
      </c>
      <c r="CW299" s="117">
        <v>0</v>
      </c>
      <c r="CX299" s="117">
        <v>0</v>
      </c>
      <c r="CY299" s="117">
        <v>0</v>
      </c>
      <c r="CZ299" s="117">
        <v>0</v>
      </c>
      <c r="DA299" s="117">
        <v>0</v>
      </c>
      <c r="DB299" s="117">
        <v>22.4</v>
      </c>
      <c r="DC299" s="117">
        <v>4.9279999999999999</v>
      </c>
      <c r="DD299" s="117">
        <v>28.514290633950001</v>
      </c>
      <c r="DE299" s="117">
        <v>0</v>
      </c>
      <c r="DF299" s="117">
        <v>12.742687999999999</v>
      </c>
      <c r="DG299" s="117">
        <v>7.1883916106242998</v>
      </c>
      <c r="DH299" s="117">
        <v>75.773370244574295</v>
      </c>
      <c r="DI299" s="117">
        <v>49.2</v>
      </c>
      <c r="DJ299" s="117">
        <v>10.824</v>
      </c>
      <c r="DK299" s="117">
        <v>42.572441498856399</v>
      </c>
      <c r="DL299" s="117">
        <v>0</v>
      </c>
      <c r="DM299" s="117">
        <v>27.988403999999999</v>
      </c>
      <c r="DN299" s="117">
        <v>13.686597656735101</v>
      </c>
      <c r="DO299" s="117">
        <v>144.27144315559099</v>
      </c>
      <c r="DP299" s="117">
        <v>0</v>
      </c>
      <c r="DQ299" s="117">
        <v>0</v>
      </c>
      <c r="DR299" s="117">
        <v>0</v>
      </c>
      <c r="DS299" s="117">
        <v>0</v>
      </c>
      <c r="DT299" s="117">
        <v>0</v>
      </c>
      <c r="DU299" s="117">
        <v>0</v>
      </c>
      <c r="DV299" s="117">
        <v>0</v>
      </c>
      <c r="DW299" s="117">
        <v>1607.86</v>
      </c>
      <c r="DX299" s="117">
        <v>353.72919999999999</v>
      </c>
      <c r="DY299" s="117">
        <v>181.94342393765001</v>
      </c>
      <c r="DZ299" s="117">
        <v>0</v>
      </c>
      <c r="EA299" s="117">
        <v>914.66331820000005</v>
      </c>
      <c r="EB299" s="117">
        <v>320.529516695447</v>
      </c>
      <c r="EC299" s="117">
        <v>3378.7254588331002</v>
      </c>
      <c r="ED299" s="117">
        <v>980.55</v>
      </c>
      <c r="EE299" s="117">
        <v>215.721</v>
      </c>
      <c r="EF299" s="117">
        <v>40.091598017125001</v>
      </c>
      <c r="EG299" s="117">
        <v>28.405000000000001</v>
      </c>
      <c r="EH299" s="117">
        <v>557.80547850000005</v>
      </c>
      <c r="EI299" s="117">
        <v>191.02388414975999</v>
      </c>
      <c r="EJ299" s="117">
        <v>2013.59696066689</v>
      </c>
      <c r="EK299" s="117">
        <v>443.73</v>
      </c>
      <c r="EL299" s="117">
        <v>97.620599999999996</v>
      </c>
      <c r="EM299" s="117">
        <v>69.25901913845</v>
      </c>
      <c r="EN299" s="117">
        <v>0</v>
      </c>
      <c r="EO299" s="117">
        <v>252.4246851</v>
      </c>
      <c r="EP299" s="117">
        <v>90.454625427231903</v>
      </c>
      <c r="EQ299" s="117">
        <v>953.48892966568201</v>
      </c>
      <c r="ER299" s="117">
        <v>837.4</v>
      </c>
      <c r="ES299" s="117">
        <v>184.22800000000001</v>
      </c>
      <c r="ET299" s="117">
        <v>19.308936679999999</v>
      </c>
      <c r="EU299" s="117">
        <v>203.53693668</v>
      </c>
      <c r="EV299" s="117">
        <v>22.023620000000001</v>
      </c>
      <c r="EW299" s="117">
        <v>2.3082956121999998</v>
      </c>
      <c r="EX299" s="117">
        <v>24.3319156122</v>
      </c>
      <c r="EY299" s="117">
        <v>672</v>
      </c>
      <c r="EZ299" s="117">
        <v>70.432320000000004</v>
      </c>
      <c r="FA299" s="117">
        <v>742.43</v>
      </c>
      <c r="FB299" s="117">
        <v>0</v>
      </c>
      <c r="FC299" s="117">
        <v>0</v>
      </c>
      <c r="FD299" s="117">
        <v>0</v>
      </c>
      <c r="FE299" s="171">
        <v>720.72640625000008</v>
      </c>
      <c r="FF299" s="194">
        <f t="shared" si="88"/>
        <v>20690.262095169459</v>
      </c>
      <c r="FG299" s="195">
        <f t="shared" si="90"/>
        <v>0</v>
      </c>
      <c r="FH299" s="196">
        <f t="shared" si="91"/>
        <v>2013.59696066689</v>
      </c>
      <c r="FI299" s="202">
        <f t="shared" si="92"/>
        <v>24828.31451420335</v>
      </c>
      <c r="FJ299" s="203">
        <f t="shared" si="93"/>
        <v>0</v>
      </c>
      <c r="FK299" s="204">
        <f t="shared" si="94"/>
        <v>2416.3163528002679</v>
      </c>
      <c r="FL299" s="214">
        <v>0.05</v>
      </c>
      <c r="FM299" s="211">
        <f t="shared" si="95"/>
        <v>1241.4157257101676</v>
      </c>
      <c r="FN299" s="212">
        <f t="shared" si="96"/>
        <v>0</v>
      </c>
      <c r="FO299" s="213">
        <f t="shared" si="97"/>
        <v>120.81581764001339</v>
      </c>
      <c r="FP299" s="219">
        <f t="shared" si="98"/>
        <v>26069.730239913519</v>
      </c>
      <c r="FQ299" s="220">
        <f t="shared" si="99"/>
        <v>0</v>
      </c>
      <c r="FR299" s="223">
        <f t="shared" si="100"/>
        <v>2537.1321704402812</v>
      </c>
      <c r="FS299" s="228">
        <f t="shared" si="101"/>
        <v>5.8353919489814299</v>
      </c>
      <c r="FT299" s="229"/>
      <c r="FU299" s="244">
        <f t="shared" si="102"/>
        <v>5.2674857794644989</v>
      </c>
      <c r="FV299" s="245">
        <f t="shared" si="103"/>
        <v>26069.730239913519</v>
      </c>
      <c r="FW299" s="252">
        <v>4.6360999999999999</v>
      </c>
      <c r="FX299" s="257"/>
      <c r="FY299" s="261">
        <f t="shared" si="104"/>
        <v>1.2586855220943098</v>
      </c>
      <c r="FZ299" s="253"/>
      <c r="GA299" s="92"/>
      <c r="GB299" s="68" t="s">
        <v>1455</v>
      </c>
      <c r="GC299" s="85" t="s">
        <v>2362</v>
      </c>
      <c r="GD299" s="85" t="str">
        <f t="shared" si="105"/>
        <v>№2/409 від 20.02.2019</v>
      </c>
      <c r="GE299" s="85" t="s">
        <v>2653</v>
      </c>
      <c r="GF299" s="431">
        <v>6</v>
      </c>
      <c r="GG299" s="431">
        <v>3</v>
      </c>
    </row>
    <row r="300" spans="1:189" ht="15" hidden="1" customHeight="1" x14ac:dyDescent="0.25">
      <c r="A300" s="66" t="s">
        <v>64</v>
      </c>
      <c r="B300" s="155">
        <v>5</v>
      </c>
      <c r="C300" s="141">
        <f t="shared" si="89"/>
        <v>2779.82</v>
      </c>
      <c r="D300" s="168">
        <v>2779.82</v>
      </c>
      <c r="E300" s="168">
        <v>0</v>
      </c>
      <c r="F300" s="234"/>
      <c r="G300" s="235">
        <v>0</v>
      </c>
      <c r="H300" s="162">
        <f t="shared" si="86"/>
        <v>3827.5405974836885</v>
      </c>
      <c r="I300" s="117">
        <v>500.78</v>
      </c>
      <c r="J300" s="117">
        <v>110.1716</v>
      </c>
      <c r="K300" s="117">
        <v>27.536334687979998</v>
      </c>
      <c r="L300" s="117">
        <v>284.87871860000001</v>
      </c>
      <c r="M300" s="117">
        <v>96.778058931113193</v>
      </c>
      <c r="N300" s="117">
        <v>1020.14471221909</v>
      </c>
      <c r="O300" s="117">
        <v>104.16</v>
      </c>
      <c r="P300" s="117">
        <v>22.915199999999999</v>
      </c>
      <c r="Q300" s="117">
        <v>3.5809641227850002</v>
      </c>
      <c r="R300" s="117">
        <v>59.2534992</v>
      </c>
      <c r="S300" s="117">
        <v>19.904431812861102</v>
      </c>
      <c r="T300" s="117">
        <v>209.814095135646</v>
      </c>
      <c r="U300" s="117">
        <v>0</v>
      </c>
      <c r="V300" s="117">
        <v>0</v>
      </c>
      <c r="W300" s="117">
        <v>0</v>
      </c>
      <c r="X300" s="117">
        <v>0</v>
      </c>
      <c r="Y300" s="117">
        <v>0</v>
      </c>
      <c r="Z300" s="117">
        <v>385.11</v>
      </c>
      <c r="AA300" s="117">
        <v>0</v>
      </c>
      <c r="AB300" s="117">
        <v>0</v>
      </c>
      <c r="AC300" s="117">
        <v>0</v>
      </c>
      <c r="AD300" s="117">
        <v>0</v>
      </c>
      <c r="AE300" s="117">
        <v>0</v>
      </c>
      <c r="AF300" s="117">
        <v>0</v>
      </c>
      <c r="AG300" s="117">
        <v>35.729999999999997</v>
      </c>
      <c r="AH300" s="117">
        <v>7.8605999999999998</v>
      </c>
      <c r="AI300" s="117">
        <v>1.2246942759449999</v>
      </c>
      <c r="AJ300" s="117">
        <v>20.3257251</v>
      </c>
      <c r="AK300" s="117">
        <v>6.8274302407927996</v>
      </c>
      <c r="AL300" s="117">
        <v>71.9684496167378</v>
      </c>
      <c r="AM300" s="117">
        <v>242.11</v>
      </c>
      <c r="AN300" s="117">
        <v>53.264200000000002</v>
      </c>
      <c r="AO300" s="117">
        <v>54.953066926527399</v>
      </c>
      <c r="AP300" s="117">
        <v>137.72911569999999</v>
      </c>
      <c r="AQ300" s="117">
        <v>51.153189463086299</v>
      </c>
      <c r="AR300" s="117">
        <v>539.20957208961397</v>
      </c>
      <c r="AS300" s="117">
        <v>0</v>
      </c>
      <c r="AT300" s="117">
        <v>0</v>
      </c>
      <c r="AU300" s="117">
        <v>0</v>
      </c>
      <c r="AV300" s="117">
        <v>0</v>
      </c>
      <c r="AW300" s="117">
        <v>0</v>
      </c>
      <c r="AX300" s="117">
        <v>98.23</v>
      </c>
      <c r="AY300" s="117">
        <v>706.47</v>
      </c>
      <c r="AZ300" s="117">
        <v>155.42339999999999</v>
      </c>
      <c r="BA300" s="117">
        <v>69.367714711035802</v>
      </c>
      <c r="BB300" s="117">
        <v>401.88958889999998</v>
      </c>
      <c r="BC300" s="117">
        <v>139.727525245473</v>
      </c>
      <c r="BD300" s="117">
        <f t="shared" si="87"/>
        <v>1503.0637684226001</v>
      </c>
      <c r="BE300" s="117">
        <v>0</v>
      </c>
      <c r="BF300" s="117">
        <v>0</v>
      </c>
      <c r="BG300" s="117">
        <v>0</v>
      </c>
      <c r="BH300" s="117">
        <v>0</v>
      </c>
      <c r="BI300" s="117">
        <v>0</v>
      </c>
      <c r="BJ300" s="117">
        <v>0</v>
      </c>
      <c r="BK300" s="117">
        <v>0</v>
      </c>
      <c r="BL300" s="117">
        <v>213.77</v>
      </c>
      <c r="BM300" s="117">
        <v>47.029400000000003</v>
      </c>
      <c r="BN300" s="117">
        <v>6.0829395883333301</v>
      </c>
      <c r="BO300" s="117">
        <v>121.6073399</v>
      </c>
      <c r="BP300" s="117">
        <v>40.717603307172197</v>
      </c>
      <c r="BQ300" s="117">
        <v>429.20728279550502</v>
      </c>
      <c r="BR300" s="117">
        <v>926.54897619047927</v>
      </c>
      <c r="BS300" s="117">
        <v>203.84077476190501</v>
      </c>
      <c r="BT300" s="117">
        <v>988.89342856494102</v>
      </c>
      <c r="BU300" s="117">
        <v>419.27</v>
      </c>
      <c r="BV300" s="117">
        <v>527.08591608547601</v>
      </c>
      <c r="BW300" s="117">
        <v>321.30963361012903</v>
      </c>
      <c r="BX300" s="117">
        <v>3386.9487292129302</v>
      </c>
      <c r="BY300" s="117">
        <v>605.435691461538</v>
      </c>
      <c r="BZ300" s="117">
        <v>50.46</v>
      </c>
      <c r="CA300" s="117">
        <v>11.1012</v>
      </c>
      <c r="CB300" s="117">
        <v>32.397997667719302</v>
      </c>
      <c r="CC300" s="117">
        <v>0</v>
      </c>
      <c r="CD300" s="117">
        <v>28.705180200000001</v>
      </c>
      <c r="CE300" s="117">
        <v>12.8564534443156</v>
      </c>
      <c r="CF300" s="117">
        <v>135.520831312035</v>
      </c>
      <c r="CG300" s="117">
        <v>57.01</v>
      </c>
      <c r="CH300" s="117">
        <v>12.542199999999999</v>
      </c>
      <c r="CI300" s="117">
        <v>79.957325191094995</v>
      </c>
      <c r="CJ300" s="117">
        <v>0</v>
      </c>
      <c r="CK300" s="117">
        <v>32.4312787</v>
      </c>
      <c r="CL300" s="117">
        <v>19.069215655825701</v>
      </c>
      <c r="CM300" s="117">
        <v>201.010019546921</v>
      </c>
      <c r="CN300" s="117">
        <v>44.08</v>
      </c>
      <c r="CO300" s="117">
        <v>9.6975999999999996</v>
      </c>
      <c r="CP300" s="117">
        <v>25.1116996119158</v>
      </c>
      <c r="CQ300" s="117">
        <v>0</v>
      </c>
      <c r="CR300" s="117">
        <v>25.0757896</v>
      </c>
      <c r="CS300" s="117">
        <v>10.8965810003009</v>
      </c>
      <c r="CT300" s="117">
        <v>114.86167021221701</v>
      </c>
      <c r="CU300" s="117">
        <v>0</v>
      </c>
      <c r="CV300" s="117">
        <v>0</v>
      </c>
      <c r="CW300" s="117">
        <v>0</v>
      </c>
      <c r="CX300" s="117">
        <v>0</v>
      </c>
      <c r="CY300" s="117">
        <v>0</v>
      </c>
      <c r="CZ300" s="117">
        <v>0</v>
      </c>
      <c r="DA300" s="117">
        <v>0</v>
      </c>
      <c r="DB300" s="117">
        <v>22.4</v>
      </c>
      <c r="DC300" s="117">
        <v>4.9279999999999999</v>
      </c>
      <c r="DD300" s="117">
        <v>28.514290633950001</v>
      </c>
      <c r="DE300" s="117">
        <v>0</v>
      </c>
      <c r="DF300" s="117">
        <v>12.742687999999999</v>
      </c>
      <c r="DG300" s="117">
        <v>7.1883916106242998</v>
      </c>
      <c r="DH300" s="117">
        <v>75.773370244574295</v>
      </c>
      <c r="DI300" s="117">
        <v>26.76</v>
      </c>
      <c r="DJ300" s="117">
        <v>5.8872</v>
      </c>
      <c r="DK300" s="117">
        <v>22.9744185429334</v>
      </c>
      <c r="DL300" s="117">
        <v>0</v>
      </c>
      <c r="DM300" s="117">
        <v>15.2229612</v>
      </c>
      <c r="DN300" s="117">
        <v>7.4252204028568496</v>
      </c>
      <c r="DO300" s="117">
        <v>78.269800145790299</v>
      </c>
      <c r="DP300" s="117">
        <v>0</v>
      </c>
      <c r="DQ300" s="117">
        <v>0</v>
      </c>
      <c r="DR300" s="117">
        <v>0</v>
      </c>
      <c r="DS300" s="117">
        <v>0</v>
      </c>
      <c r="DT300" s="117">
        <v>0</v>
      </c>
      <c r="DU300" s="117">
        <v>0</v>
      </c>
      <c r="DV300" s="117">
        <v>0</v>
      </c>
      <c r="DW300" s="117">
        <v>1042.23</v>
      </c>
      <c r="DX300" s="117">
        <v>229.29060000000001</v>
      </c>
      <c r="DY300" s="117">
        <v>117.64802381426701</v>
      </c>
      <c r="DZ300" s="117">
        <v>0</v>
      </c>
      <c r="EA300" s="117">
        <v>592.89338009999994</v>
      </c>
      <c r="EB300" s="117">
        <v>207.739918630255</v>
      </c>
      <c r="EC300" s="117">
        <v>2189.80192254453</v>
      </c>
      <c r="ED300" s="117">
        <v>661.58</v>
      </c>
      <c r="EE300" s="117">
        <v>145.54759999999999</v>
      </c>
      <c r="EF300" s="117">
        <v>27.090001915999999</v>
      </c>
      <c r="EG300" s="117">
        <v>17.75</v>
      </c>
      <c r="EH300" s="117">
        <v>376.35301459999999</v>
      </c>
      <c r="EI300" s="117">
        <v>128.74028381704201</v>
      </c>
      <c r="EJ300" s="117">
        <v>1357.0609003330401</v>
      </c>
      <c r="EK300" s="117">
        <v>422.18</v>
      </c>
      <c r="EL300" s="117">
        <v>92.879599999999996</v>
      </c>
      <c r="EM300" s="117">
        <v>75.496139953050005</v>
      </c>
      <c r="EN300" s="117">
        <v>0</v>
      </c>
      <c r="EO300" s="117">
        <v>240.1655366</v>
      </c>
      <c r="EP300" s="117">
        <v>87.067896995525203</v>
      </c>
      <c r="EQ300" s="117">
        <v>917.78917354857504</v>
      </c>
      <c r="ER300" s="117">
        <v>589.1</v>
      </c>
      <c r="ES300" s="117">
        <v>129.602</v>
      </c>
      <c r="ET300" s="117">
        <v>13.583585619999999</v>
      </c>
      <c r="EU300" s="117">
        <v>143.18558562000001</v>
      </c>
      <c r="EV300" s="117">
        <v>15.49333</v>
      </c>
      <c r="EW300" s="117">
        <v>1.6238559173</v>
      </c>
      <c r="EX300" s="117">
        <v>17.117185917299999</v>
      </c>
      <c r="EY300" s="117">
        <v>380.8</v>
      </c>
      <c r="EZ300" s="117">
        <v>39.911648</v>
      </c>
      <c r="FA300" s="117">
        <v>420.71</v>
      </c>
      <c r="FB300" s="117">
        <v>0</v>
      </c>
      <c r="FC300" s="117">
        <v>0</v>
      </c>
      <c r="FD300" s="117">
        <v>0</v>
      </c>
      <c r="FE300" s="171">
        <v>142.31989583333333</v>
      </c>
      <c r="FF300" s="194">
        <f t="shared" si="88"/>
        <v>13437.116964750439</v>
      </c>
      <c r="FG300" s="195">
        <f t="shared" si="90"/>
        <v>0</v>
      </c>
      <c r="FH300" s="196">
        <f t="shared" si="91"/>
        <v>1357.0609003330401</v>
      </c>
      <c r="FI300" s="202">
        <f t="shared" si="92"/>
        <v>16124.540357700527</v>
      </c>
      <c r="FJ300" s="203">
        <f t="shared" si="93"/>
        <v>0</v>
      </c>
      <c r="FK300" s="204">
        <f t="shared" si="94"/>
        <v>1628.4730803996481</v>
      </c>
      <c r="FL300" s="214">
        <v>0.05</v>
      </c>
      <c r="FM300" s="211">
        <f t="shared" si="95"/>
        <v>806.22701788502638</v>
      </c>
      <c r="FN300" s="212">
        <f t="shared" si="96"/>
        <v>0</v>
      </c>
      <c r="FO300" s="213">
        <f t="shared" si="97"/>
        <v>81.423654019982408</v>
      </c>
      <c r="FP300" s="219">
        <f t="shared" si="98"/>
        <v>16930.767375585554</v>
      </c>
      <c r="FQ300" s="220">
        <f t="shared" si="99"/>
        <v>0</v>
      </c>
      <c r="FR300" s="223">
        <f t="shared" si="100"/>
        <v>1709.8967344196305</v>
      </c>
      <c r="FS300" s="228">
        <f t="shared" si="101"/>
        <v>6.0905984472323942</v>
      </c>
      <c r="FT300" s="229"/>
      <c r="FU300" s="244">
        <f t="shared" si="102"/>
        <v>5.475487852150831</v>
      </c>
      <c r="FV300" s="245">
        <f t="shared" si="103"/>
        <v>16930.767375585554</v>
      </c>
      <c r="FW300" s="252">
        <v>5.1212</v>
      </c>
      <c r="FX300" s="257"/>
      <c r="FY300" s="261">
        <f t="shared" si="104"/>
        <v>1.1892912690838855</v>
      </c>
      <c r="FZ300" s="253"/>
      <c r="GA300" s="92"/>
      <c r="GB300" s="68" t="s">
        <v>1456</v>
      </c>
      <c r="GC300" s="85" t="s">
        <v>2362</v>
      </c>
      <c r="GD300" s="85" t="str">
        <f t="shared" si="105"/>
        <v>№2/410 від 20.02.2019</v>
      </c>
      <c r="GE300" s="85" t="s">
        <v>2654</v>
      </c>
      <c r="GF300" s="431">
        <v>4</v>
      </c>
      <c r="GG300" s="431">
        <v>3</v>
      </c>
    </row>
    <row r="301" spans="1:189" ht="15" hidden="1" customHeight="1" x14ac:dyDescent="0.25">
      <c r="A301" s="66" t="s">
        <v>65</v>
      </c>
      <c r="B301" s="155">
        <v>5</v>
      </c>
      <c r="C301" s="141">
        <f t="shared" si="89"/>
        <v>2762.3</v>
      </c>
      <c r="D301" s="168">
        <v>2762.3</v>
      </c>
      <c r="E301" s="168">
        <v>0</v>
      </c>
      <c r="F301" s="234"/>
      <c r="G301" s="235">
        <v>0</v>
      </c>
      <c r="H301" s="162">
        <f t="shared" si="86"/>
        <v>3818.0674383500882</v>
      </c>
      <c r="I301" s="117">
        <v>500.78</v>
      </c>
      <c r="J301" s="117">
        <v>110.1716</v>
      </c>
      <c r="K301" s="117">
        <v>27.536334687979998</v>
      </c>
      <c r="L301" s="117">
        <v>284.87871860000001</v>
      </c>
      <c r="M301" s="117">
        <v>96.778058931113193</v>
      </c>
      <c r="N301" s="117">
        <v>1020.14471221909</v>
      </c>
      <c r="O301" s="117">
        <v>104.16</v>
      </c>
      <c r="P301" s="117">
        <v>22.915199999999999</v>
      </c>
      <c r="Q301" s="117">
        <v>3.5809641227850002</v>
      </c>
      <c r="R301" s="117">
        <v>59.2534992</v>
      </c>
      <c r="S301" s="117">
        <v>19.904431812861102</v>
      </c>
      <c r="T301" s="117">
        <v>209.814095135646</v>
      </c>
      <c r="U301" s="117">
        <v>0</v>
      </c>
      <c r="V301" s="117">
        <v>0</v>
      </c>
      <c r="W301" s="117">
        <v>0</v>
      </c>
      <c r="X301" s="117">
        <v>0</v>
      </c>
      <c r="Y301" s="117">
        <v>0</v>
      </c>
      <c r="Z301" s="117">
        <v>385.11</v>
      </c>
      <c r="AA301" s="117">
        <v>0</v>
      </c>
      <c r="AB301" s="117">
        <v>0</v>
      </c>
      <c r="AC301" s="117">
        <v>0</v>
      </c>
      <c r="AD301" s="117">
        <v>0</v>
      </c>
      <c r="AE301" s="117">
        <v>0</v>
      </c>
      <c r="AF301" s="117">
        <v>0</v>
      </c>
      <c r="AG301" s="117">
        <v>35.729999999999997</v>
      </c>
      <c r="AH301" s="117">
        <v>7.8605999999999998</v>
      </c>
      <c r="AI301" s="117">
        <v>1.2246942759449999</v>
      </c>
      <c r="AJ301" s="117">
        <v>20.3257251</v>
      </c>
      <c r="AK301" s="117">
        <v>6.8274302407927996</v>
      </c>
      <c r="AL301" s="117">
        <v>71.9684496167378</v>
      </c>
      <c r="AM301" s="117">
        <v>242.11</v>
      </c>
      <c r="AN301" s="117">
        <v>53.264200000000002</v>
      </c>
      <c r="AO301" s="117">
        <v>54.953066926527399</v>
      </c>
      <c r="AP301" s="117">
        <v>137.72911569999999</v>
      </c>
      <c r="AQ301" s="117">
        <v>51.153189463086299</v>
      </c>
      <c r="AR301" s="117">
        <v>539.20957208961397</v>
      </c>
      <c r="AS301" s="117">
        <v>0</v>
      </c>
      <c r="AT301" s="117">
        <v>0</v>
      </c>
      <c r="AU301" s="117">
        <v>0</v>
      </c>
      <c r="AV301" s="117">
        <v>0</v>
      </c>
      <c r="AW301" s="117">
        <v>0</v>
      </c>
      <c r="AX301" s="117">
        <v>98.23</v>
      </c>
      <c r="AY301" s="117">
        <v>702.01</v>
      </c>
      <c r="AZ301" s="117">
        <v>154.44220000000001</v>
      </c>
      <c r="BA301" s="117">
        <v>68.930520086298401</v>
      </c>
      <c r="BB301" s="117">
        <v>399.35242870000002</v>
      </c>
      <c r="BC301" s="117">
        <v>138.84549094429201</v>
      </c>
      <c r="BD301" s="117">
        <f t="shared" si="87"/>
        <v>1493.5906092890002</v>
      </c>
      <c r="BE301" s="117">
        <v>0</v>
      </c>
      <c r="BF301" s="117">
        <v>0</v>
      </c>
      <c r="BG301" s="117">
        <v>0</v>
      </c>
      <c r="BH301" s="117">
        <v>0</v>
      </c>
      <c r="BI301" s="117">
        <v>0</v>
      </c>
      <c r="BJ301" s="117">
        <v>0</v>
      </c>
      <c r="BK301" s="117">
        <v>0</v>
      </c>
      <c r="BL301" s="117">
        <v>213.28</v>
      </c>
      <c r="BM301" s="117">
        <v>46.921599999999998</v>
      </c>
      <c r="BN301" s="117">
        <v>6.0725068799999997</v>
      </c>
      <c r="BO301" s="117">
        <v>121.3285936</v>
      </c>
      <c r="BP301" s="117">
        <v>40.624639037308803</v>
      </c>
      <c r="BQ301" s="117">
        <v>428.22733951730902</v>
      </c>
      <c r="BR301" s="117">
        <v>941.86689285714056</v>
      </c>
      <c r="BS301" s="117">
        <v>207.210716428571</v>
      </c>
      <c r="BT301" s="117">
        <v>1006.92841255369</v>
      </c>
      <c r="BU301" s="117">
        <v>416.66</v>
      </c>
      <c r="BV301" s="117">
        <v>535.79981933964302</v>
      </c>
      <c r="BW301" s="117">
        <v>325.79830481397602</v>
      </c>
      <c r="BX301" s="117">
        <v>3434.2641459930201</v>
      </c>
      <c r="BY301" s="117">
        <v>605.435691461538</v>
      </c>
      <c r="BZ301" s="117">
        <v>50.46</v>
      </c>
      <c r="CA301" s="117">
        <v>11.1012</v>
      </c>
      <c r="CB301" s="117">
        <v>32.397997667719302</v>
      </c>
      <c r="CC301" s="117">
        <v>0</v>
      </c>
      <c r="CD301" s="117">
        <v>28.705180200000001</v>
      </c>
      <c r="CE301" s="117">
        <v>12.8564534443156</v>
      </c>
      <c r="CF301" s="117">
        <v>135.520831312035</v>
      </c>
      <c r="CG301" s="117">
        <v>57.01</v>
      </c>
      <c r="CH301" s="117">
        <v>12.542199999999999</v>
      </c>
      <c r="CI301" s="117">
        <v>79.957325191094995</v>
      </c>
      <c r="CJ301" s="117">
        <v>0</v>
      </c>
      <c r="CK301" s="117">
        <v>32.4312787</v>
      </c>
      <c r="CL301" s="117">
        <v>19.069215655825701</v>
      </c>
      <c r="CM301" s="117">
        <v>201.010019546921</v>
      </c>
      <c r="CN301" s="117">
        <v>44.08</v>
      </c>
      <c r="CO301" s="117">
        <v>9.6975999999999996</v>
      </c>
      <c r="CP301" s="117">
        <v>25.1116996119158</v>
      </c>
      <c r="CQ301" s="117">
        <v>0</v>
      </c>
      <c r="CR301" s="117">
        <v>25.0757896</v>
      </c>
      <c r="CS301" s="117">
        <v>10.8965810003009</v>
      </c>
      <c r="CT301" s="117">
        <v>114.86167021221701</v>
      </c>
      <c r="CU301" s="117">
        <v>0</v>
      </c>
      <c r="CV301" s="117">
        <v>0</v>
      </c>
      <c r="CW301" s="117">
        <v>0</v>
      </c>
      <c r="CX301" s="117">
        <v>0</v>
      </c>
      <c r="CY301" s="117">
        <v>0</v>
      </c>
      <c r="CZ301" s="117">
        <v>0</v>
      </c>
      <c r="DA301" s="117">
        <v>0</v>
      </c>
      <c r="DB301" s="117">
        <v>22.4</v>
      </c>
      <c r="DC301" s="117">
        <v>4.9279999999999999</v>
      </c>
      <c r="DD301" s="117">
        <v>28.514290633950001</v>
      </c>
      <c r="DE301" s="117">
        <v>0</v>
      </c>
      <c r="DF301" s="117">
        <v>12.742687999999999</v>
      </c>
      <c r="DG301" s="117">
        <v>7.1883916106242998</v>
      </c>
      <c r="DH301" s="117">
        <v>75.773370244574295</v>
      </c>
      <c r="DI301" s="117">
        <v>26.76</v>
      </c>
      <c r="DJ301" s="117">
        <v>5.8872</v>
      </c>
      <c r="DK301" s="117">
        <v>22.9744185429334</v>
      </c>
      <c r="DL301" s="117">
        <v>0</v>
      </c>
      <c r="DM301" s="117">
        <v>15.2229612</v>
      </c>
      <c r="DN301" s="117">
        <v>7.4252204028568496</v>
      </c>
      <c r="DO301" s="117">
        <v>78.269800145790299</v>
      </c>
      <c r="DP301" s="117">
        <v>0</v>
      </c>
      <c r="DQ301" s="117">
        <v>0</v>
      </c>
      <c r="DR301" s="117">
        <v>0</v>
      </c>
      <c r="DS301" s="117">
        <v>0</v>
      </c>
      <c r="DT301" s="117">
        <v>0</v>
      </c>
      <c r="DU301" s="117">
        <v>0</v>
      </c>
      <c r="DV301" s="117">
        <v>0</v>
      </c>
      <c r="DW301" s="117">
        <v>986.59</v>
      </c>
      <c r="DX301" s="117">
        <v>217.0498</v>
      </c>
      <c r="DY301" s="117">
        <v>103.296722837133</v>
      </c>
      <c r="DZ301" s="117">
        <v>0</v>
      </c>
      <c r="EA301" s="117">
        <v>561.24145329999999</v>
      </c>
      <c r="EB301" s="117">
        <v>195.80373367893301</v>
      </c>
      <c r="EC301" s="117">
        <v>2063.9817098160602</v>
      </c>
      <c r="ED301" s="117">
        <v>661.9</v>
      </c>
      <c r="EE301" s="117">
        <v>145.61799999999999</v>
      </c>
      <c r="EF301" s="117">
        <v>27.106439580016701</v>
      </c>
      <c r="EG301" s="117">
        <v>17.75</v>
      </c>
      <c r="EH301" s="117">
        <v>376.535053</v>
      </c>
      <c r="EI301" s="117">
        <v>128.80200391731199</v>
      </c>
      <c r="EJ301" s="117">
        <v>1357.71149649733</v>
      </c>
      <c r="EK301" s="117">
        <v>410.58</v>
      </c>
      <c r="EL301" s="117">
        <v>90.327600000000004</v>
      </c>
      <c r="EM301" s="117">
        <v>72.764026222650003</v>
      </c>
      <c r="EN301" s="117">
        <v>0</v>
      </c>
      <c r="EO301" s="117">
        <v>233.56664459999999</v>
      </c>
      <c r="EP301" s="117">
        <v>84.606643164921906</v>
      </c>
      <c r="EQ301" s="117">
        <v>891.844913987572</v>
      </c>
      <c r="ER301" s="117">
        <v>523.29999999999995</v>
      </c>
      <c r="ES301" s="117">
        <v>115.126</v>
      </c>
      <c r="ET301" s="117">
        <v>12.06635606</v>
      </c>
      <c r="EU301" s="117">
        <v>127.19235605999999</v>
      </c>
      <c r="EV301" s="117">
        <v>13.762790000000001</v>
      </c>
      <c r="EW301" s="117">
        <v>1.4424780199</v>
      </c>
      <c r="EX301" s="117">
        <v>15.2052680199</v>
      </c>
      <c r="EY301" s="117">
        <v>442.4</v>
      </c>
      <c r="EZ301" s="117">
        <v>46.367944000000001</v>
      </c>
      <c r="FA301" s="117">
        <v>488.77</v>
      </c>
      <c r="FB301" s="117">
        <v>0</v>
      </c>
      <c r="FC301" s="117">
        <v>0</v>
      </c>
      <c r="FD301" s="117">
        <v>0</v>
      </c>
      <c r="FE301" s="171">
        <v>165.8827921875</v>
      </c>
      <c r="FF301" s="194">
        <f t="shared" si="88"/>
        <v>13396.583151890318</v>
      </c>
      <c r="FG301" s="195">
        <f t="shared" si="90"/>
        <v>0</v>
      </c>
      <c r="FH301" s="196">
        <f t="shared" si="91"/>
        <v>1357.71149649733</v>
      </c>
      <c r="FI301" s="202">
        <f t="shared" si="92"/>
        <v>16075.899782268381</v>
      </c>
      <c r="FJ301" s="203">
        <f t="shared" si="93"/>
        <v>0</v>
      </c>
      <c r="FK301" s="204">
        <f t="shared" si="94"/>
        <v>1629.2537957967959</v>
      </c>
      <c r="FL301" s="214">
        <v>0.05</v>
      </c>
      <c r="FM301" s="211">
        <f t="shared" si="95"/>
        <v>803.79498911341909</v>
      </c>
      <c r="FN301" s="212">
        <f t="shared" si="96"/>
        <v>0</v>
      </c>
      <c r="FO301" s="213">
        <f t="shared" si="97"/>
        <v>81.4626897898398</v>
      </c>
      <c r="FP301" s="219">
        <f t="shared" si="98"/>
        <v>16879.694771381801</v>
      </c>
      <c r="FQ301" s="220">
        <f t="shared" si="99"/>
        <v>0</v>
      </c>
      <c r="FR301" s="223">
        <f t="shared" si="100"/>
        <v>1710.7164855866356</v>
      </c>
      <c r="FS301" s="228">
        <f t="shared" si="101"/>
        <v>6.1107391562762192</v>
      </c>
      <c r="FT301" s="229"/>
      <c r="FU301" s="244">
        <f t="shared" si="102"/>
        <v>5.491430433260386</v>
      </c>
      <c r="FV301" s="245">
        <f t="shared" si="103"/>
        <v>16879.694771381801</v>
      </c>
      <c r="FW301" s="252">
        <v>5.1768999999999998</v>
      </c>
      <c r="FX301" s="257"/>
      <c r="FY301" s="261">
        <f t="shared" si="104"/>
        <v>1.1803857822782398</v>
      </c>
      <c r="FZ301" s="253"/>
      <c r="GA301" s="92"/>
      <c r="GB301" s="68" t="s">
        <v>1457</v>
      </c>
      <c r="GC301" s="85" t="s">
        <v>2362</v>
      </c>
      <c r="GD301" s="85" t="str">
        <f t="shared" si="105"/>
        <v>№2/411 від 20.02.2019</v>
      </c>
      <c r="GE301" s="85" t="s">
        <v>2655</v>
      </c>
      <c r="GF301" s="431">
        <v>4</v>
      </c>
      <c r="GG301" s="431">
        <v>3</v>
      </c>
    </row>
    <row r="302" spans="1:189" ht="15" hidden="1" customHeight="1" x14ac:dyDescent="0.25">
      <c r="A302" s="66" t="s">
        <v>66</v>
      </c>
      <c r="B302" s="155">
        <v>5</v>
      </c>
      <c r="C302" s="141">
        <f t="shared" si="89"/>
        <v>2743.4</v>
      </c>
      <c r="D302" s="168">
        <v>2743.4</v>
      </c>
      <c r="E302" s="168">
        <v>0</v>
      </c>
      <c r="F302" s="234"/>
      <c r="G302" s="235">
        <v>0</v>
      </c>
      <c r="H302" s="162">
        <f t="shared" si="86"/>
        <v>3807.6639362959663</v>
      </c>
      <c r="I302" s="117">
        <v>500.73</v>
      </c>
      <c r="J302" s="117">
        <v>110.1606</v>
      </c>
      <c r="K302" s="117">
        <v>27.531377545624199</v>
      </c>
      <c r="L302" s="117">
        <v>284.85027509999998</v>
      </c>
      <c r="M302" s="117">
        <v>96.768164799787797</v>
      </c>
      <c r="N302" s="117">
        <v>1020.04041744541</v>
      </c>
      <c r="O302" s="117">
        <v>104.16</v>
      </c>
      <c r="P302" s="117">
        <v>22.915199999999999</v>
      </c>
      <c r="Q302" s="117">
        <v>3.5809641227850002</v>
      </c>
      <c r="R302" s="117">
        <v>59.2534992</v>
      </c>
      <c r="S302" s="117">
        <v>19.904431812861102</v>
      </c>
      <c r="T302" s="117">
        <v>209.814095135646</v>
      </c>
      <c r="U302" s="117">
        <v>0</v>
      </c>
      <c r="V302" s="117">
        <v>0</v>
      </c>
      <c r="W302" s="117">
        <v>0</v>
      </c>
      <c r="X302" s="117">
        <v>0</v>
      </c>
      <c r="Y302" s="117">
        <v>0</v>
      </c>
      <c r="Z302" s="117">
        <v>385.11</v>
      </c>
      <c r="AA302" s="117">
        <v>0</v>
      </c>
      <c r="AB302" s="117">
        <v>0</v>
      </c>
      <c r="AC302" s="117">
        <v>0</v>
      </c>
      <c r="AD302" s="117">
        <v>0</v>
      </c>
      <c r="AE302" s="117">
        <v>0</v>
      </c>
      <c r="AF302" s="117">
        <v>0</v>
      </c>
      <c r="AG302" s="117">
        <v>35.729999999999997</v>
      </c>
      <c r="AH302" s="117">
        <v>7.8605999999999998</v>
      </c>
      <c r="AI302" s="117">
        <v>1.2246942759449999</v>
      </c>
      <c r="AJ302" s="117">
        <v>20.3257251</v>
      </c>
      <c r="AK302" s="117">
        <v>6.8274302407927996</v>
      </c>
      <c r="AL302" s="117">
        <v>71.9684496167378</v>
      </c>
      <c r="AM302" s="117">
        <v>242.07</v>
      </c>
      <c r="AN302" s="117">
        <v>53.255400000000002</v>
      </c>
      <c r="AO302" s="117">
        <v>54.952324541091599</v>
      </c>
      <c r="AP302" s="117">
        <v>137.70636089999999</v>
      </c>
      <c r="AQ302" s="117">
        <v>51.145611995080898</v>
      </c>
      <c r="AR302" s="117">
        <v>539.12969743617202</v>
      </c>
      <c r="AS302" s="117">
        <v>0</v>
      </c>
      <c r="AT302" s="117">
        <v>0</v>
      </c>
      <c r="AU302" s="117">
        <v>0</v>
      </c>
      <c r="AV302" s="117">
        <v>0</v>
      </c>
      <c r="AW302" s="117">
        <v>0</v>
      </c>
      <c r="AX302" s="117">
        <v>98.23</v>
      </c>
      <c r="AY302" s="117">
        <v>697.21</v>
      </c>
      <c r="AZ302" s="117">
        <v>153.3862</v>
      </c>
      <c r="BA302" s="117">
        <v>68.458888898653697</v>
      </c>
      <c r="BB302" s="117">
        <v>396.62185269999998</v>
      </c>
      <c r="BC302" s="117">
        <v>137.89610024895501</v>
      </c>
      <c r="BD302" s="117">
        <f t="shared" si="87"/>
        <v>1483.3712766620001</v>
      </c>
      <c r="BE302" s="117">
        <v>0</v>
      </c>
      <c r="BF302" s="117">
        <v>0</v>
      </c>
      <c r="BG302" s="117">
        <v>0</v>
      </c>
      <c r="BH302" s="117">
        <v>0</v>
      </c>
      <c r="BI302" s="117">
        <v>0</v>
      </c>
      <c r="BJ302" s="117">
        <v>0</v>
      </c>
      <c r="BK302" s="117">
        <v>0</v>
      </c>
      <c r="BL302" s="117">
        <v>213.28</v>
      </c>
      <c r="BM302" s="117">
        <v>46.921599999999998</v>
      </c>
      <c r="BN302" s="117">
        <v>6.0725068799999997</v>
      </c>
      <c r="BO302" s="117">
        <v>121.3285936</v>
      </c>
      <c r="BP302" s="117">
        <v>40.624639037308803</v>
      </c>
      <c r="BQ302" s="117">
        <v>428.22733951730902</v>
      </c>
      <c r="BR302" s="117">
        <v>948.0371261904794</v>
      </c>
      <c r="BS302" s="117">
        <v>208.56816776190499</v>
      </c>
      <c r="BT302" s="117">
        <v>1009.15784588702</v>
      </c>
      <c r="BU302" s="117">
        <v>413.81</v>
      </c>
      <c r="BV302" s="117">
        <v>539.30987997597595</v>
      </c>
      <c r="BW302" s="117">
        <v>326.89012930684999</v>
      </c>
      <c r="BX302" s="117">
        <v>3445.7731491222298</v>
      </c>
      <c r="BY302" s="117">
        <v>605.40648158753299</v>
      </c>
      <c r="BZ302" s="117">
        <v>50.45</v>
      </c>
      <c r="CA302" s="117">
        <v>11.099</v>
      </c>
      <c r="CB302" s="117">
        <v>32.393458449518597</v>
      </c>
      <c r="CC302" s="117">
        <v>0</v>
      </c>
      <c r="CD302" s="117">
        <v>28.699491500000001</v>
      </c>
      <c r="CE302" s="117">
        <v>12.8541027742091</v>
      </c>
      <c r="CF302" s="117">
        <v>135.49605272372801</v>
      </c>
      <c r="CG302" s="117">
        <v>57.01</v>
      </c>
      <c r="CH302" s="117">
        <v>12.542199999999999</v>
      </c>
      <c r="CI302" s="117">
        <v>79.957325191094995</v>
      </c>
      <c r="CJ302" s="117">
        <v>0</v>
      </c>
      <c r="CK302" s="117">
        <v>32.4312787</v>
      </c>
      <c r="CL302" s="117">
        <v>19.069215655825701</v>
      </c>
      <c r="CM302" s="117">
        <v>201.010019546921</v>
      </c>
      <c r="CN302" s="117">
        <v>44.08</v>
      </c>
      <c r="CO302" s="117">
        <v>9.6975999999999996</v>
      </c>
      <c r="CP302" s="117">
        <v>25.1116996119158</v>
      </c>
      <c r="CQ302" s="117">
        <v>0</v>
      </c>
      <c r="CR302" s="117">
        <v>25.0757896</v>
      </c>
      <c r="CS302" s="117">
        <v>10.8965810003009</v>
      </c>
      <c r="CT302" s="117">
        <v>114.86167021221701</v>
      </c>
      <c r="CU302" s="117">
        <v>0</v>
      </c>
      <c r="CV302" s="117">
        <v>0</v>
      </c>
      <c r="CW302" s="117">
        <v>0</v>
      </c>
      <c r="CX302" s="117">
        <v>0</v>
      </c>
      <c r="CY302" s="117">
        <v>0</v>
      </c>
      <c r="CZ302" s="117">
        <v>0</v>
      </c>
      <c r="DA302" s="117">
        <v>0</v>
      </c>
      <c r="DB302" s="117">
        <v>22.4</v>
      </c>
      <c r="DC302" s="117">
        <v>4.9279999999999999</v>
      </c>
      <c r="DD302" s="117">
        <v>28.514290633950001</v>
      </c>
      <c r="DE302" s="117">
        <v>0</v>
      </c>
      <c r="DF302" s="117">
        <v>12.742687999999999</v>
      </c>
      <c r="DG302" s="117">
        <v>7.1883916106242998</v>
      </c>
      <c r="DH302" s="117">
        <v>75.773370244574295</v>
      </c>
      <c r="DI302" s="117">
        <v>26.76</v>
      </c>
      <c r="DJ302" s="117">
        <v>5.8872</v>
      </c>
      <c r="DK302" s="117">
        <v>22.9704076399745</v>
      </c>
      <c r="DL302" s="117">
        <v>0</v>
      </c>
      <c r="DM302" s="117">
        <v>15.2229612</v>
      </c>
      <c r="DN302" s="117">
        <v>7.42480002011773</v>
      </c>
      <c r="DO302" s="117">
        <v>78.265368860092195</v>
      </c>
      <c r="DP302" s="117">
        <v>0</v>
      </c>
      <c r="DQ302" s="117">
        <v>0</v>
      </c>
      <c r="DR302" s="117">
        <v>0</v>
      </c>
      <c r="DS302" s="117">
        <v>0</v>
      </c>
      <c r="DT302" s="117">
        <v>0</v>
      </c>
      <c r="DU302" s="117">
        <v>0</v>
      </c>
      <c r="DV302" s="117">
        <v>0</v>
      </c>
      <c r="DW302" s="117">
        <v>1357.59</v>
      </c>
      <c r="DX302" s="117">
        <v>298.66980000000001</v>
      </c>
      <c r="DY302" s="117">
        <v>133.250025984042</v>
      </c>
      <c r="DZ302" s="117">
        <v>0</v>
      </c>
      <c r="EA302" s="117">
        <v>772.29222330000005</v>
      </c>
      <c r="EB302" s="117">
        <v>268.50247278545999</v>
      </c>
      <c r="EC302" s="117">
        <v>2830.3045220694999</v>
      </c>
      <c r="ED302" s="117">
        <v>651.44000000000005</v>
      </c>
      <c r="EE302" s="117">
        <v>143.3168</v>
      </c>
      <c r="EF302" s="117">
        <v>26.7413933077083</v>
      </c>
      <c r="EG302" s="117">
        <v>17.725000000000001</v>
      </c>
      <c r="EH302" s="117">
        <v>370.58467280000002</v>
      </c>
      <c r="EI302" s="117">
        <v>126.79996244674901</v>
      </c>
      <c r="EJ302" s="117">
        <v>1336.60782855446</v>
      </c>
      <c r="EK302" s="117">
        <v>416.95</v>
      </c>
      <c r="EL302" s="117">
        <v>91.728999999999999</v>
      </c>
      <c r="EM302" s="117">
        <v>73.203716113850007</v>
      </c>
      <c r="EN302" s="117">
        <v>0</v>
      </c>
      <c r="EO302" s="117">
        <v>237.1903465</v>
      </c>
      <c r="EP302" s="117">
        <v>85.847047692557595</v>
      </c>
      <c r="EQ302" s="117">
        <v>904.92011030640799</v>
      </c>
      <c r="ER302" s="117">
        <v>523.20000000000005</v>
      </c>
      <c r="ES302" s="117">
        <v>115.104</v>
      </c>
      <c r="ET302" s="117">
        <v>12.06405024</v>
      </c>
      <c r="EU302" s="117">
        <v>127.16805024</v>
      </c>
      <c r="EV302" s="117">
        <v>13.760160000000001</v>
      </c>
      <c r="EW302" s="117">
        <v>1.4422023695999999</v>
      </c>
      <c r="EX302" s="117">
        <v>15.202362369599999</v>
      </c>
      <c r="EY302" s="117">
        <v>466.2</v>
      </c>
      <c r="EZ302" s="117">
        <v>48.862422000000002</v>
      </c>
      <c r="FA302" s="117">
        <v>515.05999999999995</v>
      </c>
      <c r="FB302" s="117">
        <v>0</v>
      </c>
      <c r="FC302" s="117">
        <v>0</v>
      </c>
      <c r="FD302" s="117">
        <v>0</v>
      </c>
      <c r="FE302" s="171">
        <v>151.75795208333335</v>
      </c>
      <c r="FF302" s="194">
        <f t="shared" si="88"/>
        <v>14168.09173214634</v>
      </c>
      <c r="FG302" s="195">
        <f t="shared" si="90"/>
        <v>0</v>
      </c>
      <c r="FH302" s="196">
        <f t="shared" si="91"/>
        <v>1336.60782855446</v>
      </c>
      <c r="FI302" s="202">
        <f t="shared" si="92"/>
        <v>17001.710078575608</v>
      </c>
      <c r="FJ302" s="203">
        <f t="shared" si="93"/>
        <v>0</v>
      </c>
      <c r="FK302" s="204">
        <f t="shared" si="94"/>
        <v>1603.9293942653519</v>
      </c>
      <c r="FL302" s="214">
        <v>0.05</v>
      </c>
      <c r="FM302" s="211">
        <f t="shared" si="95"/>
        <v>850.08550392878044</v>
      </c>
      <c r="FN302" s="212">
        <f t="shared" si="96"/>
        <v>0</v>
      </c>
      <c r="FO302" s="213">
        <f t="shared" si="97"/>
        <v>80.196469713267604</v>
      </c>
      <c r="FP302" s="219">
        <f t="shared" si="98"/>
        <v>17851.79558250439</v>
      </c>
      <c r="FQ302" s="220">
        <f t="shared" si="99"/>
        <v>0</v>
      </c>
      <c r="FR302" s="223">
        <f t="shared" si="100"/>
        <v>1684.1258639786195</v>
      </c>
      <c r="FS302" s="228">
        <f t="shared" si="101"/>
        <v>6.5071792602261391</v>
      </c>
      <c r="FT302" s="229"/>
      <c r="FU302" s="244">
        <f t="shared" si="102"/>
        <v>5.893296536606317</v>
      </c>
      <c r="FV302" s="245">
        <f t="shared" si="103"/>
        <v>17851.79558250439</v>
      </c>
      <c r="FW302" s="252">
        <v>5.04</v>
      </c>
      <c r="FX302" s="257"/>
      <c r="FY302" s="261">
        <f t="shared" si="104"/>
        <v>1.2911069960766148</v>
      </c>
      <c r="FZ302" s="253"/>
      <c r="GA302" s="92"/>
      <c r="GB302" s="68" t="s">
        <v>1458</v>
      </c>
      <c r="GC302" s="85" t="s">
        <v>2362</v>
      </c>
      <c r="GD302" s="85" t="str">
        <f t="shared" si="105"/>
        <v>№2/412 від 20.02.2019</v>
      </c>
      <c r="GE302" s="85" t="s">
        <v>2656</v>
      </c>
      <c r="GF302" s="431">
        <v>4</v>
      </c>
      <c r="GG302" s="431">
        <v>3</v>
      </c>
    </row>
    <row r="303" spans="1:189" ht="15" hidden="1" customHeight="1" x14ac:dyDescent="0.25">
      <c r="A303" s="66" t="s">
        <v>67</v>
      </c>
      <c r="B303" s="155">
        <v>5</v>
      </c>
      <c r="C303" s="141">
        <f t="shared" si="89"/>
        <v>5790.5899999999992</v>
      </c>
      <c r="D303" s="168">
        <v>5601.9</v>
      </c>
      <c r="E303" s="168">
        <v>0</v>
      </c>
      <c r="F303" s="234"/>
      <c r="G303" s="235">
        <v>188.69</v>
      </c>
      <c r="H303" s="162">
        <f t="shared" si="86"/>
        <v>8083.4927068035031</v>
      </c>
      <c r="I303" s="117">
        <v>984.51</v>
      </c>
      <c r="J303" s="117">
        <v>216.59219999999999</v>
      </c>
      <c r="K303" s="117">
        <v>54.286581648069998</v>
      </c>
      <c r="L303" s="117">
        <v>560.05820370000004</v>
      </c>
      <c r="M303" s="117">
        <v>190.276998534331</v>
      </c>
      <c r="N303" s="117">
        <v>2005.7239838824</v>
      </c>
      <c r="O303" s="117">
        <v>209.87</v>
      </c>
      <c r="P303" s="117">
        <v>46.171399999999998</v>
      </c>
      <c r="Q303" s="117">
        <v>7.2147932741850003</v>
      </c>
      <c r="R303" s="117">
        <v>119.3887469</v>
      </c>
      <c r="S303" s="117">
        <v>40.105016179656303</v>
      </c>
      <c r="T303" s="117">
        <v>422.74995635384101</v>
      </c>
      <c r="U303" s="117">
        <v>0</v>
      </c>
      <c r="V303" s="117">
        <v>0</v>
      </c>
      <c r="W303" s="117">
        <v>0</v>
      </c>
      <c r="X303" s="117">
        <v>0</v>
      </c>
      <c r="Y303" s="117">
        <v>0</v>
      </c>
      <c r="Z303" s="117">
        <v>807.29</v>
      </c>
      <c r="AA303" s="117">
        <v>0</v>
      </c>
      <c r="AB303" s="117">
        <v>0</v>
      </c>
      <c r="AC303" s="117">
        <v>0</v>
      </c>
      <c r="AD303" s="117">
        <v>0</v>
      </c>
      <c r="AE303" s="117">
        <v>0</v>
      </c>
      <c r="AF303" s="117">
        <v>0</v>
      </c>
      <c r="AG303" s="117">
        <v>74.760000000000005</v>
      </c>
      <c r="AH303" s="117">
        <v>16.447199999999999</v>
      </c>
      <c r="AI303" s="117">
        <v>2.5627807387875001</v>
      </c>
      <c r="AJ303" s="117">
        <v>42.5287212</v>
      </c>
      <c r="AK303" s="117">
        <v>14.2854669502044</v>
      </c>
      <c r="AL303" s="117">
        <v>150.584168888992</v>
      </c>
      <c r="AM303" s="117">
        <v>689.95</v>
      </c>
      <c r="AN303" s="117">
        <v>151.78899999999999</v>
      </c>
      <c r="AO303" s="117">
        <v>98.5604304856097</v>
      </c>
      <c r="AP303" s="117">
        <v>392.49185649999998</v>
      </c>
      <c r="AQ303" s="117">
        <v>139.68985478896201</v>
      </c>
      <c r="AR303" s="117">
        <v>1472.48114177457</v>
      </c>
      <c r="AS303" s="117">
        <v>0</v>
      </c>
      <c r="AT303" s="117">
        <v>0</v>
      </c>
      <c r="AU303" s="117">
        <v>0</v>
      </c>
      <c r="AV303" s="117">
        <v>0</v>
      </c>
      <c r="AW303" s="117">
        <v>0</v>
      </c>
      <c r="AX303" s="117">
        <v>93.66</v>
      </c>
      <c r="AY303" s="117">
        <v>1471.63</v>
      </c>
      <c r="AZ303" s="117">
        <v>323.7586</v>
      </c>
      <c r="BA303" s="117">
        <v>140.533107275166</v>
      </c>
      <c r="BB303" s="117">
        <v>837.16615809999996</v>
      </c>
      <c r="BC303" s="117">
        <v>290.64733916997199</v>
      </c>
      <c r="BD303" s="117">
        <f t="shared" si="87"/>
        <v>3131.0034559036999</v>
      </c>
      <c r="BE303" s="117">
        <v>0</v>
      </c>
      <c r="BF303" s="117">
        <v>0</v>
      </c>
      <c r="BG303" s="117">
        <v>0</v>
      </c>
      <c r="BH303" s="117">
        <v>0</v>
      </c>
      <c r="BI303" s="117">
        <v>0</v>
      </c>
      <c r="BJ303" s="117">
        <v>0</v>
      </c>
      <c r="BK303" s="117">
        <v>0</v>
      </c>
      <c r="BL303" s="117">
        <v>407.23</v>
      </c>
      <c r="BM303" s="117">
        <v>89.590599999999995</v>
      </c>
      <c r="BN303" s="117">
        <v>11.5071098233333</v>
      </c>
      <c r="BO303" s="117">
        <v>231.6609301</v>
      </c>
      <c r="BP303" s="117">
        <v>77.558209350364507</v>
      </c>
      <c r="BQ303" s="117">
        <v>817.54684927369703</v>
      </c>
      <c r="BR303" s="117">
        <v>1804.8907238095312</v>
      </c>
      <c r="BS303" s="117">
        <v>397.07595923809498</v>
      </c>
      <c r="BT303" s="117">
        <v>1976.00037186589</v>
      </c>
      <c r="BU303" s="117">
        <v>882.81</v>
      </c>
      <c r="BV303" s="117">
        <v>1026.7481860535199</v>
      </c>
      <c r="BW303" s="117">
        <v>638.03352050575404</v>
      </c>
      <c r="BX303" s="117">
        <v>6725.5587614727901</v>
      </c>
      <c r="BY303" s="117">
        <v>1304.45348720172</v>
      </c>
      <c r="BZ303" s="117">
        <v>100.05</v>
      </c>
      <c r="CA303" s="117">
        <v>22.010999999999999</v>
      </c>
      <c r="CB303" s="117">
        <v>62.838750391707002</v>
      </c>
      <c r="CC303" s="117">
        <v>0</v>
      </c>
      <c r="CD303" s="117">
        <v>56.915443500000002</v>
      </c>
      <c r="CE303" s="117">
        <v>25.344650471789802</v>
      </c>
      <c r="CF303" s="117">
        <v>267.15984436349697</v>
      </c>
      <c r="CG303" s="117">
        <v>114.86</v>
      </c>
      <c r="CH303" s="117">
        <v>25.269200000000001</v>
      </c>
      <c r="CI303" s="117">
        <v>161.094741884505</v>
      </c>
      <c r="CJ303" s="117">
        <v>0</v>
      </c>
      <c r="CK303" s="117">
        <v>65.340408199999999</v>
      </c>
      <c r="CL303" s="117">
        <v>38.419609532357001</v>
      </c>
      <c r="CM303" s="117">
        <v>404.98395961686202</v>
      </c>
      <c r="CN303" s="117">
        <v>97.47</v>
      </c>
      <c r="CO303" s="117">
        <v>21.4434</v>
      </c>
      <c r="CP303" s="117">
        <v>52.189384796159999</v>
      </c>
      <c r="CQ303" s="117">
        <v>0</v>
      </c>
      <c r="CR303" s="117">
        <v>55.447758899999997</v>
      </c>
      <c r="CS303" s="117">
        <v>23.744762484794499</v>
      </c>
      <c r="CT303" s="117">
        <v>250.29530618095399</v>
      </c>
      <c r="CU303" s="117">
        <v>0</v>
      </c>
      <c r="CV303" s="117">
        <v>0</v>
      </c>
      <c r="CW303" s="117">
        <v>0</v>
      </c>
      <c r="CX303" s="117">
        <v>0</v>
      </c>
      <c r="CY303" s="117">
        <v>0</v>
      </c>
      <c r="CZ303" s="117">
        <v>0</v>
      </c>
      <c r="DA303" s="117">
        <v>0</v>
      </c>
      <c r="DB303" s="117">
        <v>46.88</v>
      </c>
      <c r="DC303" s="117">
        <v>10.313599999999999</v>
      </c>
      <c r="DD303" s="117">
        <v>59.668794721447497</v>
      </c>
      <c r="DE303" s="117">
        <v>0</v>
      </c>
      <c r="DF303" s="117">
        <v>26.668625599999999</v>
      </c>
      <c r="DG303" s="117">
        <v>15.043486239890999</v>
      </c>
      <c r="DH303" s="117">
        <v>158.57450656133801</v>
      </c>
      <c r="DI303" s="117">
        <v>76.08</v>
      </c>
      <c r="DJ303" s="117">
        <v>16.7376</v>
      </c>
      <c r="DK303" s="117">
        <v>66.145572763360406</v>
      </c>
      <c r="DL303" s="117">
        <v>0</v>
      </c>
      <c r="DM303" s="117">
        <v>43.2796296</v>
      </c>
      <c r="DN303" s="117">
        <v>21.1970681157038</v>
      </c>
      <c r="DO303" s="117">
        <v>223.43987047906401</v>
      </c>
      <c r="DP303" s="117">
        <v>0</v>
      </c>
      <c r="DQ303" s="117">
        <v>0</v>
      </c>
      <c r="DR303" s="117">
        <v>0</v>
      </c>
      <c r="DS303" s="117">
        <v>0</v>
      </c>
      <c r="DT303" s="117">
        <v>0</v>
      </c>
      <c r="DU303" s="117">
        <v>0</v>
      </c>
      <c r="DV303" s="117">
        <v>0</v>
      </c>
      <c r="DW303" s="117">
        <v>1870.42</v>
      </c>
      <c r="DX303" s="117">
        <v>411.49239999999998</v>
      </c>
      <c r="DY303" s="117">
        <v>229.2010791605</v>
      </c>
      <c r="DZ303" s="117">
        <v>0</v>
      </c>
      <c r="EA303" s="117">
        <v>1064.0258254</v>
      </c>
      <c r="EB303" s="117">
        <v>374.71035051098602</v>
      </c>
      <c r="EC303" s="117">
        <v>3949.8496550714899</v>
      </c>
      <c r="ED303" s="117">
        <v>1358.26</v>
      </c>
      <c r="EE303" s="117">
        <v>298.81720000000001</v>
      </c>
      <c r="EF303" s="117">
        <v>55.957726332241698</v>
      </c>
      <c r="EG303" s="117">
        <v>37.435000000000002</v>
      </c>
      <c r="EH303" s="117">
        <v>772.67336620000003</v>
      </c>
      <c r="EI303" s="117">
        <v>264.45064849030399</v>
      </c>
      <c r="EJ303" s="117">
        <v>2787.5939410225401</v>
      </c>
      <c r="EK303" s="117">
        <v>489.06</v>
      </c>
      <c r="EL303" s="117">
        <v>107.5932</v>
      </c>
      <c r="EM303" s="117">
        <v>76.250383810650007</v>
      </c>
      <c r="EN303" s="117">
        <v>0</v>
      </c>
      <c r="EO303" s="117">
        <v>278.2115622</v>
      </c>
      <c r="EP303" s="117">
        <v>99.686378453376193</v>
      </c>
      <c r="EQ303" s="117">
        <v>1050.8015244640301</v>
      </c>
      <c r="ER303" s="117">
        <v>791.5</v>
      </c>
      <c r="ES303" s="117">
        <v>174.13</v>
      </c>
      <c r="ET303" s="117">
        <v>18.250565300000002</v>
      </c>
      <c r="EU303" s="117">
        <v>192.3805653</v>
      </c>
      <c r="EV303" s="117">
        <v>20.81645</v>
      </c>
      <c r="EW303" s="117">
        <v>2.1817721245000001</v>
      </c>
      <c r="EX303" s="117">
        <v>22.9982221245</v>
      </c>
      <c r="EY303" s="117">
        <v>379.4</v>
      </c>
      <c r="EZ303" s="117">
        <v>39.764913999999997</v>
      </c>
      <c r="FA303" s="117">
        <v>419.16</v>
      </c>
      <c r="FB303" s="117">
        <v>0</v>
      </c>
      <c r="FC303" s="117">
        <v>0</v>
      </c>
      <c r="FD303" s="117">
        <v>0</v>
      </c>
      <c r="FE303" s="171">
        <v>242.16853854166672</v>
      </c>
      <c r="FF303" s="194">
        <f t="shared" si="88"/>
        <v>25596.004251275943</v>
      </c>
      <c r="FG303" s="195">
        <f t="shared" si="90"/>
        <v>0</v>
      </c>
      <c r="FH303" s="196">
        <f t="shared" si="91"/>
        <v>2787.5939410225401</v>
      </c>
      <c r="FI303" s="202">
        <f t="shared" si="92"/>
        <v>30715.20510153113</v>
      </c>
      <c r="FJ303" s="203">
        <f t="shared" si="93"/>
        <v>0</v>
      </c>
      <c r="FK303" s="204">
        <f t="shared" si="94"/>
        <v>3345.112729227048</v>
      </c>
      <c r="FL303" s="214">
        <v>0.05</v>
      </c>
      <c r="FM303" s="211">
        <f t="shared" si="95"/>
        <v>1535.7602550765566</v>
      </c>
      <c r="FN303" s="212">
        <f t="shared" si="96"/>
        <v>0</v>
      </c>
      <c r="FO303" s="213">
        <f t="shared" si="97"/>
        <v>167.25563646135242</v>
      </c>
      <c r="FP303" s="219">
        <f t="shared" si="98"/>
        <v>32250.965356607685</v>
      </c>
      <c r="FQ303" s="220">
        <f t="shared" si="99"/>
        <v>0</v>
      </c>
      <c r="FR303" s="223">
        <f t="shared" si="100"/>
        <v>3512.3683656884004</v>
      </c>
      <c r="FS303" s="228">
        <f t="shared" si="101"/>
        <v>5.5899784329587057</v>
      </c>
      <c r="FT303" s="229"/>
      <c r="FU303" s="244">
        <f t="shared" si="102"/>
        <v>4.9629825269824472</v>
      </c>
      <c r="FV303" s="245">
        <f t="shared" si="103"/>
        <v>32250.965356607689</v>
      </c>
      <c r="FW303" s="252">
        <v>4.6863999999999999</v>
      </c>
      <c r="FX303" s="257"/>
      <c r="FY303" s="261">
        <f t="shared" si="104"/>
        <v>1.1928086447931687</v>
      </c>
      <c r="FZ303" s="253"/>
      <c r="GA303" s="92"/>
      <c r="GB303" s="68" t="s">
        <v>1459</v>
      </c>
      <c r="GC303" s="85" t="s">
        <v>2362</v>
      </c>
      <c r="GD303" s="85" t="str">
        <f t="shared" si="105"/>
        <v>№2/413 від 20.02.2019</v>
      </c>
      <c r="GE303" s="85" t="s">
        <v>2657</v>
      </c>
      <c r="GF303" s="431">
        <v>8</v>
      </c>
      <c r="GG303" s="431">
        <v>3</v>
      </c>
    </row>
    <row r="304" spans="1:189" ht="15" hidden="1" customHeight="1" x14ac:dyDescent="0.25">
      <c r="A304" s="66" t="s">
        <v>68</v>
      </c>
      <c r="B304" s="155">
        <v>5</v>
      </c>
      <c r="C304" s="141">
        <f t="shared" si="89"/>
        <v>4445.5</v>
      </c>
      <c r="D304" s="168">
        <v>4445.5</v>
      </c>
      <c r="E304" s="168">
        <v>0</v>
      </c>
      <c r="F304" s="234"/>
      <c r="G304" s="235">
        <v>0</v>
      </c>
      <c r="H304" s="162">
        <f t="shared" si="86"/>
        <v>6049.4580560699633</v>
      </c>
      <c r="I304" s="117">
        <v>755.03</v>
      </c>
      <c r="J304" s="117">
        <v>166.10659999999999</v>
      </c>
      <c r="K304" s="117">
        <v>41.664496532130002</v>
      </c>
      <c r="L304" s="117">
        <v>429.51391610000002</v>
      </c>
      <c r="M304" s="117">
        <v>145.92853647397399</v>
      </c>
      <c r="N304" s="117">
        <v>1538.2435491061001</v>
      </c>
      <c r="O304" s="117">
        <v>157.83000000000001</v>
      </c>
      <c r="P304" s="117">
        <v>34.7226</v>
      </c>
      <c r="Q304" s="117">
        <v>5.4260709363524997</v>
      </c>
      <c r="R304" s="117">
        <v>89.784752100000006</v>
      </c>
      <c r="S304" s="117">
        <v>30.160484368440201</v>
      </c>
      <c r="T304" s="117">
        <v>317.923907404793</v>
      </c>
      <c r="U304" s="117">
        <v>0</v>
      </c>
      <c r="V304" s="117">
        <v>0</v>
      </c>
      <c r="W304" s="117">
        <v>0</v>
      </c>
      <c r="X304" s="117">
        <v>0</v>
      </c>
      <c r="Y304" s="117">
        <v>0</v>
      </c>
      <c r="Z304" s="117">
        <v>603.77</v>
      </c>
      <c r="AA304" s="117">
        <v>0</v>
      </c>
      <c r="AB304" s="117">
        <v>0</v>
      </c>
      <c r="AC304" s="117">
        <v>0</v>
      </c>
      <c r="AD304" s="117">
        <v>0</v>
      </c>
      <c r="AE304" s="117">
        <v>0</v>
      </c>
      <c r="AF304" s="117">
        <v>0</v>
      </c>
      <c r="AG304" s="117">
        <v>48.3</v>
      </c>
      <c r="AH304" s="117">
        <v>10.625999999999999</v>
      </c>
      <c r="AI304" s="117">
        <v>1.6556065826999999</v>
      </c>
      <c r="AJ304" s="117">
        <v>27.476420999999998</v>
      </c>
      <c r="AK304" s="117">
        <v>9.2293618709427907</v>
      </c>
      <c r="AL304" s="117">
        <v>97.287389453642803</v>
      </c>
      <c r="AM304" s="117">
        <v>440.99</v>
      </c>
      <c r="AN304" s="117">
        <v>97.017799999999994</v>
      </c>
      <c r="AO304" s="117">
        <v>63.279277633597701</v>
      </c>
      <c r="AP304" s="117">
        <v>250.86598129999999</v>
      </c>
      <c r="AQ304" s="117">
        <v>89.314162106830395</v>
      </c>
      <c r="AR304" s="117">
        <v>941.46722104042794</v>
      </c>
      <c r="AS304" s="117">
        <v>0</v>
      </c>
      <c r="AT304" s="117">
        <v>0</v>
      </c>
      <c r="AU304" s="117">
        <v>0</v>
      </c>
      <c r="AV304" s="117">
        <v>0</v>
      </c>
      <c r="AW304" s="117">
        <v>0</v>
      </c>
      <c r="AX304" s="117">
        <v>147.06</v>
      </c>
      <c r="AY304" s="117">
        <v>1129.79</v>
      </c>
      <c r="AZ304" s="117">
        <v>248.5538</v>
      </c>
      <c r="BA304" s="117">
        <v>110.933145220881</v>
      </c>
      <c r="BB304" s="117">
        <v>642.70363729999997</v>
      </c>
      <c r="BC304" s="117">
        <v>223.45288485401301</v>
      </c>
      <c r="BD304" s="117">
        <f t="shared" si="87"/>
        <v>2403.7059890650003</v>
      </c>
      <c r="BE304" s="117">
        <v>0</v>
      </c>
      <c r="BF304" s="117">
        <v>0</v>
      </c>
      <c r="BG304" s="117">
        <v>0</v>
      </c>
      <c r="BH304" s="117">
        <v>0</v>
      </c>
      <c r="BI304" s="117">
        <v>0</v>
      </c>
      <c r="BJ304" s="117">
        <v>0</v>
      </c>
      <c r="BK304" s="117">
        <v>0</v>
      </c>
      <c r="BL304" s="117">
        <v>320.16000000000003</v>
      </c>
      <c r="BM304" s="117">
        <v>70.435199999999995</v>
      </c>
      <c r="BN304" s="117">
        <v>9.1133859066666698</v>
      </c>
      <c r="BO304" s="117">
        <v>182.1294192</v>
      </c>
      <c r="BP304" s="117">
        <v>60.982441315229799</v>
      </c>
      <c r="BQ304" s="117">
        <v>642.82044642189703</v>
      </c>
      <c r="BR304" s="117">
        <v>1392.4402261904738</v>
      </c>
      <c r="BS304" s="117">
        <v>306.336849761905</v>
      </c>
      <c r="BT304" s="117">
        <v>1552.1500396036899</v>
      </c>
      <c r="BU304" s="117">
        <v>670.58</v>
      </c>
      <c r="BV304" s="117">
        <v>792.11747147297604</v>
      </c>
      <c r="BW304" s="117">
        <v>494.03499296651501</v>
      </c>
      <c r="BX304" s="117">
        <v>5207.6595799955603</v>
      </c>
      <c r="BY304" s="117">
        <v>951.98551264173898</v>
      </c>
      <c r="BZ304" s="117">
        <v>76.180000000000007</v>
      </c>
      <c r="CA304" s="117">
        <v>16.759599999999999</v>
      </c>
      <c r="CB304" s="117">
        <v>48.131890713170698</v>
      </c>
      <c r="CC304" s="117">
        <v>0</v>
      </c>
      <c r="CD304" s="117">
        <v>43.336516600000003</v>
      </c>
      <c r="CE304" s="117">
        <v>19.327803246493499</v>
      </c>
      <c r="CF304" s="117">
        <v>203.735810559664</v>
      </c>
      <c r="CG304" s="117">
        <v>86.39</v>
      </c>
      <c r="CH304" s="117">
        <v>19.005800000000001</v>
      </c>
      <c r="CI304" s="117">
        <v>121.155401008005</v>
      </c>
      <c r="CJ304" s="117">
        <v>0</v>
      </c>
      <c r="CK304" s="117">
        <v>49.1446793</v>
      </c>
      <c r="CL304" s="117">
        <v>28.895685215082</v>
      </c>
      <c r="CM304" s="117">
        <v>304.59156552308701</v>
      </c>
      <c r="CN304" s="117">
        <v>76.959999999999994</v>
      </c>
      <c r="CO304" s="117">
        <v>16.9312</v>
      </c>
      <c r="CP304" s="117">
        <v>40.020203795138301</v>
      </c>
      <c r="CQ304" s="117">
        <v>0</v>
      </c>
      <c r="CR304" s="117">
        <v>43.7802352</v>
      </c>
      <c r="CS304" s="117">
        <v>18.623860683080402</v>
      </c>
      <c r="CT304" s="117">
        <v>196.315499678219</v>
      </c>
      <c r="CU304" s="117">
        <v>0</v>
      </c>
      <c r="CV304" s="117">
        <v>0</v>
      </c>
      <c r="CW304" s="117">
        <v>0</v>
      </c>
      <c r="CX304" s="117">
        <v>0</v>
      </c>
      <c r="CY304" s="117">
        <v>0</v>
      </c>
      <c r="CZ304" s="117">
        <v>0</v>
      </c>
      <c r="DA304" s="117">
        <v>0</v>
      </c>
      <c r="DB304" s="117">
        <v>30.29</v>
      </c>
      <c r="DC304" s="117">
        <v>6.6638000000000002</v>
      </c>
      <c r="DD304" s="117">
        <v>38.547123753975001</v>
      </c>
      <c r="DE304" s="117">
        <v>0</v>
      </c>
      <c r="DF304" s="117">
        <v>17.231072300000001</v>
      </c>
      <c r="DG304" s="117">
        <v>9.7192405064171208</v>
      </c>
      <c r="DH304" s="117">
        <v>102.451236560392</v>
      </c>
      <c r="DI304" s="117">
        <v>49.41</v>
      </c>
      <c r="DJ304" s="117">
        <v>10.870200000000001</v>
      </c>
      <c r="DK304" s="117">
        <v>42.7579224930534</v>
      </c>
      <c r="DL304" s="117">
        <v>0</v>
      </c>
      <c r="DM304" s="117">
        <v>28.107866699999999</v>
      </c>
      <c r="DN304" s="117">
        <v>13.7454111273239</v>
      </c>
      <c r="DO304" s="117">
        <v>144.89140032037699</v>
      </c>
      <c r="DP304" s="117">
        <v>0</v>
      </c>
      <c r="DQ304" s="117">
        <v>0</v>
      </c>
      <c r="DR304" s="117">
        <v>0</v>
      </c>
      <c r="DS304" s="117">
        <v>0</v>
      </c>
      <c r="DT304" s="117">
        <v>0</v>
      </c>
      <c r="DU304" s="117">
        <v>0</v>
      </c>
      <c r="DV304" s="117">
        <v>0</v>
      </c>
      <c r="DW304" s="117">
        <v>1931.29</v>
      </c>
      <c r="DX304" s="117">
        <v>424.88380000000001</v>
      </c>
      <c r="DY304" s="117">
        <v>213.75446681340799</v>
      </c>
      <c r="DZ304" s="117">
        <v>0</v>
      </c>
      <c r="EA304" s="117">
        <v>1098.6529422999999</v>
      </c>
      <c r="EB304" s="117">
        <v>384.50399652717601</v>
      </c>
      <c r="EC304" s="117">
        <v>4053.0852056405902</v>
      </c>
      <c r="ED304" s="117">
        <v>986.31</v>
      </c>
      <c r="EE304" s="117">
        <v>216.98820000000001</v>
      </c>
      <c r="EF304" s="117">
        <v>40.934544856741603</v>
      </c>
      <c r="EG304" s="117">
        <v>29.824999999999999</v>
      </c>
      <c r="EH304" s="117">
        <v>561.08216970000001</v>
      </c>
      <c r="EI304" s="117">
        <v>192.34101444469201</v>
      </c>
      <c r="EJ304" s="117">
        <v>2027.48092900143</v>
      </c>
      <c r="EK304" s="117">
        <v>419.87</v>
      </c>
      <c r="EL304" s="117">
        <v>92.371399999999994</v>
      </c>
      <c r="EM304" s="117">
        <v>56.989288497099999</v>
      </c>
      <c r="EN304" s="117">
        <v>0</v>
      </c>
      <c r="EO304" s="117">
        <v>238.85144690000001</v>
      </c>
      <c r="EP304" s="117">
        <v>84.695088610970004</v>
      </c>
      <c r="EQ304" s="117">
        <v>892.77722400806999</v>
      </c>
      <c r="ER304" s="117">
        <v>939.2</v>
      </c>
      <c r="ES304" s="117">
        <v>206.624</v>
      </c>
      <c r="ET304" s="117">
        <v>21.656261440000002</v>
      </c>
      <c r="EU304" s="117">
        <v>228.28026144</v>
      </c>
      <c r="EV304" s="117">
        <v>24.700959999999998</v>
      </c>
      <c r="EW304" s="117">
        <v>2.5889076175999999</v>
      </c>
      <c r="EX304" s="117">
        <v>27.289867617599999</v>
      </c>
      <c r="EY304" s="117">
        <v>446.6</v>
      </c>
      <c r="EZ304" s="117">
        <v>46.808146000000001</v>
      </c>
      <c r="FA304" s="117">
        <v>493.41</v>
      </c>
      <c r="FB304" s="117">
        <v>0</v>
      </c>
      <c r="FC304" s="117">
        <v>0</v>
      </c>
      <c r="FD304" s="117">
        <v>0</v>
      </c>
      <c r="FE304" s="171">
        <v>974.66820624999991</v>
      </c>
      <c r="FF304" s="194">
        <f t="shared" si="88"/>
        <v>21548.91528908685</v>
      </c>
      <c r="FG304" s="195">
        <f t="shared" si="90"/>
        <v>0</v>
      </c>
      <c r="FH304" s="196">
        <f t="shared" si="91"/>
        <v>2027.48092900143</v>
      </c>
      <c r="FI304" s="202">
        <f t="shared" si="92"/>
        <v>25858.698346904221</v>
      </c>
      <c r="FJ304" s="203">
        <f t="shared" si="93"/>
        <v>0</v>
      </c>
      <c r="FK304" s="204">
        <f t="shared" si="94"/>
        <v>2432.9771148017157</v>
      </c>
      <c r="FL304" s="214">
        <v>0.05</v>
      </c>
      <c r="FM304" s="211">
        <f t="shared" si="95"/>
        <v>1292.934917345211</v>
      </c>
      <c r="FN304" s="212">
        <f t="shared" si="96"/>
        <v>0</v>
      </c>
      <c r="FO304" s="213">
        <f t="shared" si="97"/>
        <v>121.64885574008579</v>
      </c>
      <c r="FP304" s="219">
        <f t="shared" si="98"/>
        <v>27151.633264249431</v>
      </c>
      <c r="FQ304" s="220">
        <f t="shared" si="99"/>
        <v>0</v>
      </c>
      <c r="FR304" s="223">
        <f t="shared" si="100"/>
        <v>2554.6259705418015</v>
      </c>
      <c r="FS304" s="228">
        <f t="shared" si="101"/>
        <v>6.1076669135641506</v>
      </c>
      <c r="FT304" s="229"/>
      <c r="FU304" s="244">
        <f t="shared" si="102"/>
        <v>5.5330125506034484</v>
      </c>
      <c r="FV304" s="245">
        <f t="shared" si="103"/>
        <v>27151.633264249431</v>
      </c>
      <c r="FW304" s="252">
        <v>4.6769999999999996</v>
      </c>
      <c r="FX304" s="257"/>
      <c r="FY304" s="261">
        <f t="shared" si="104"/>
        <v>1.3058941444439065</v>
      </c>
      <c r="FZ304" s="253"/>
      <c r="GA304" s="92"/>
      <c r="GB304" s="68" t="s">
        <v>1460</v>
      </c>
      <c r="GC304" s="85" t="s">
        <v>2362</v>
      </c>
      <c r="GD304" s="85" t="str">
        <f t="shared" si="105"/>
        <v>№2/414 від 20.02.2019</v>
      </c>
      <c r="GE304" s="85" t="s">
        <v>2658</v>
      </c>
      <c r="GF304" s="431">
        <v>6</v>
      </c>
      <c r="GG304" s="431">
        <v>3</v>
      </c>
    </row>
    <row r="305" spans="1:189" ht="15" hidden="1" customHeight="1" x14ac:dyDescent="0.25">
      <c r="A305" s="66" t="s">
        <v>69</v>
      </c>
      <c r="B305" s="155">
        <v>5</v>
      </c>
      <c r="C305" s="141">
        <f t="shared" si="89"/>
        <v>4591.2</v>
      </c>
      <c r="D305" s="168">
        <v>4591.2</v>
      </c>
      <c r="E305" s="168">
        <v>0</v>
      </c>
      <c r="F305" s="234"/>
      <c r="G305" s="235">
        <v>0</v>
      </c>
      <c r="H305" s="162">
        <f t="shared" si="86"/>
        <v>6216.9402860488281</v>
      </c>
      <c r="I305" s="117">
        <v>787.99</v>
      </c>
      <c r="J305" s="117">
        <v>173.3578</v>
      </c>
      <c r="K305" s="117">
        <v>43.384379724397498</v>
      </c>
      <c r="L305" s="117">
        <v>448.26387130000001</v>
      </c>
      <c r="M305" s="117">
        <v>152.288516107867</v>
      </c>
      <c r="N305" s="117">
        <v>1605.28456713226</v>
      </c>
      <c r="O305" s="117">
        <v>177.58</v>
      </c>
      <c r="P305" s="117">
        <v>39.067599999999999</v>
      </c>
      <c r="Q305" s="117">
        <v>6.1049209605300003</v>
      </c>
      <c r="R305" s="117">
        <v>101.0199346</v>
      </c>
      <c r="S305" s="117">
        <v>33.934591067299102</v>
      </c>
      <c r="T305" s="117">
        <v>357.70704662782902</v>
      </c>
      <c r="U305" s="117">
        <v>0</v>
      </c>
      <c r="V305" s="117">
        <v>0</v>
      </c>
      <c r="W305" s="117">
        <v>0</v>
      </c>
      <c r="X305" s="117">
        <v>0</v>
      </c>
      <c r="Y305" s="117">
        <v>0</v>
      </c>
      <c r="Z305" s="117">
        <v>625.54</v>
      </c>
      <c r="AA305" s="117">
        <v>0</v>
      </c>
      <c r="AB305" s="117">
        <v>0</v>
      </c>
      <c r="AC305" s="117">
        <v>0</v>
      </c>
      <c r="AD305" s="117">
        <v>0</v>
      </c>
      <c r="AE305" s="117">
        <v>0</v>
      </c>
      <c r="AF305" s="117">
        <v>0</v>
      </c>
      <c r="AG305" s="117">
        <v>48.3</v>
      </c>
      <c r="AH305" s="117">
        <v>10.625999999999999</v>
      </c>
      <c r="AI305" s="117">
        <v>1.6556065826999999</v>
      </c>
      <c r="AJ305" s="117">
        <v>27.476420999999998</v>
      </c>
      <c r="AK305" s="117">
        <v>9.2293618709427907</v>
      </c>
      <c r="AL305" s="117">
        <v>97.287389453642803</v>
      </c>
      <c r="AM305" s="117">
        <v>453.14</v>
      </c>
      <c r="AN305" s="117">
        <v>99.690799999999996</v>
      </c>
      <c r="AO305" s="117">
        <v>63.500582457560498</v>
      </c>
      <c r="AP305" s="117">
        <v>257.77775179999998</v>
      </c>
      <c r="AQ305" s="117">
        <v>91.615378361534994</v>
      </c>
      <c r="AR305" s="117">
        <v>965.724512619096</v>
      </c>
      <c r="AS305" s="117">
        <v>0</v>
      </c>
      <c r="AT305" s="117">
        <v>0</v>
      </c>
      <c r="AU305" s="117">
        <v>0</v>
      </c>
      <c r="AV305" s="117">
        <v>0</v>
      </c>
      <c r="AW305" s="117">
        <v>0</v>
      </c>
      <c r="AX305" s="117">
        <v>82.91</v>
      </c>
      <c r="AY305" s="117">
        <v>1166.81</v>
      </c>
      <c r="AZ305" s="117">
        <v>256.69819999999999</v>
      </c>
      <c r="BA305" s="117">
        <v>114.568947551031</v>
      </c>
      <c r="BB305" s="117">
        <v>663.76320469999996</v>
      </c>
      <c r="BC305" s="117">
        <v>230.77488731943001</v>
      </c>
      <c r="BD305" s="117">
        <f t="shared" si="87"/>
        <v>2482.486770216</v>
      </c>
      <c r="BE305" s="117">
        <v>0</v>
      </c>
      <c r="BF305" s="117">
        <v>0</v>
      </c>
      <c r="BG305" s="117">
        <v>0</v>
      </c>
      <c r="BH305" s="117">
        <v>0</v>
      </c>
      <c r="BI305" s="117">
        <v>0</v>
      </c>
      <c r="BJ305" s="117">
        <v>0</v>
      </c>
      <c r="BK305" s="117">
        <v>0</v>
      </c>
      <c r="BL305" s="117">
        <v>348.52</v>
      </c>
      <c r="BM305" s="117">
        <v>76.674400000000006</v>
      </c>
      <c r="BN305" s="117">
        <v>9.8834286200000001</v>
      </c>
      <c r="BO305" s="117">
        <v>198.26257240000001</v>
      </c>
      <c r="BP305" s="117">
        <v>66.380407430906203</v>
      </c>
      <c r="BQ305" s="117">
        <v>699.72080845090602</v>
      </c>
      <c r="BR305" s="117">
        <v>1182.7792083333377</v>
      </c>
      <c r="BS305" s="117">
        <v>260.21142583333301</v>
      </c>
      <c r="BT305" s="117">
        <v>1387.93270356008</v>
      </c>
      <c r="BU305" s="117">
        <v>692.36</v>
      </c>
      <c r="BV305" s="117">
        <v>672.84760824458294</v>
      </c>
      <c r="BW305" s="117">
        <v>439.79648444725598</v>
      </c>
      <c r="BX305" s="117">
        <v>4635.9274304185901</v>
      </c>
      <c r="BY305" s="117">
        <v>1006.68986859478</v>
      </c>
      <c r="BZ305" s="117">
        <v>78.03</v>
      </c>
      <c r="CA305" s="117">
        <v>17.166599999999999</v>
      </c>
      <c r="CB305" s="117">
        <v>49.163157042665802</v>
      </c>
      <c r="CC305" s="117">
        <v>0</v>
      </c>
      <c r="CD305" s="117">
        <v>44.388926099999999</v>
      </c>
      <c r="CE305" s="117">
        <v>19.782749480182801</v>
      </c>
      <c r="CF305" s="117">
        <v>208.531432622849</v>
      </c>
      <c r="CG305" s="117">
        <v>97.19</v>
      </c>
      <c r="CH305" s="117">
        <v>21.381799999999998</v>
      </c>
      <c r="CI305" s="117">
        <v>136.31293031861301</v>
      </c>
      <c r="CJ305" s="117">
        <v>0</v>
      </c>
      <c r="CK305" s="117">
        <v>55.288475300000002</v>
      </c>
      <c r="CL305" s="117">
        <v>32.5092536808868</v>
      </c>
      <c r="CM305" s="117">
        <v>342.68245929950001</v>
      </c>
      <c r="CN305" s="117">
        <v>80.150000000000006</v>
      </c>
      <c r="CO305" s="117">
        <v>17.632999999999999</v>
      </c>
      <c r="CP305" s="117">
        <v>41.678098762296699</v>
      </c>
      <c r="CQ305" s="117">
        <v>0</v>
      </c>
      <c r="CR305" s="117">
        <v>45.594930499999997</v>
      </c>
      <c r="CS305" s="117">
        <v>19.395722426981301</v>
      </c>
      <c r="CT305" s="117">
        <v>204.45175168927801</v>
      </c>
      <c r="CU305" s="117">
        <v>0</v>
      </c>
      <c r="CV305" s="117">
        <v>0</v>
      </c>
      <c r="CW305" s="117">
        <v>0</v>
      </c>
      <c r="CX305" s="117">
        <v>0</v>
      </c>
      <c r="CY305" s="117">
        <v>0</v>
      </c>
      <c r="CZ305" s="117">
        <v>0</v>
      </c>
      <c r="DA305" s="117">
        <v>0</v>
      </c>
      <c r="DB305" s="117">
        <v>30.29</v>
      </c>
      <c r="DC305" s="117">
        <v>6.6638000000000002</v>
      </c>
      <c r="DD305" s="117">
        <v>38.547123753975001</v>
      </c>
      <c r="DE305" s="117">
        <v>0</v>
      </c>
      <c r="DF305" s="117">
        <v>17.231072300000001</v>
      </c>
      <c r="DG305" s="117">
        <v>9.7192405064171208</v>
      </c>
      <c r="DH305" s="117">
        <v>102.451236560392</v>
      </c>
      <c r="DI305" s="117">
        <v>50.65</v>
      </c>
      <c r="DJ305" s="117">
        <v>11.143000000000001</v>
      </c>
      <c r="DK305" s="117">
        <v>43.872050611153298</v>
      </c>
      <c r="DL305" s="117">
        <v>0</v>
      </c>
      <c r="DM305" s="117">
        <v>28.8132655</v>
      </c>
      <c r="DN305" s="117">
        <v>14.0946723116099</v>
      </c>
      <c r="DO305" s="117">
        <v>148.57298842276299</v>
      </c>
      <c r="DP305" s="117">
        <v>0</v>
      </c>
      <c r="DQ305" s="117">
        <v>0</v>
      </c>
      <c r="DR305" s="117">
        <v>0</v>
      </c>
      <c r="DS305" s="117">
        <v>0</v>
      </c>
      <c r="DT305" s="117">
        <v>0</v>
      </c>
      <c r="DU305" s="117">
        <v>0</v>
      </c>
      <c r="DV305" s="117">
        <v>0</v>
      </c>
      <c r="DW305" s="117">
        <v>1514.68</v>
      </c>
      <c r="DX305" s="117">
        <v>333.2296</v>
      </c>
      <c r="DY305" s="117">
        <v>125.13191884197499</v>
      </c>
      <c r="DZ305" s="117">
        <v>0</v>
      </c>
      <c r="EA305" s="117">
        <v>861.65601160000006</v>
      </c>
      <c r="EB305" s="117">
        <v>297.10464816562302</v>
      </c>
      <c r="EC305" s="117">
        <v>3131.8021786075901</v>
      </c>
      <c r="ED305" s="117">
        <v>968.19</v>
      </c>
      <c r="EE305" s="117">
        <v>213.0018</v>
      </c>
      <c r="EF305" s="117">
        <v>40.6585762797584</v>
      </c>
      <c r="EG305" s="117">
        <v>32.212499999999999</v>
      </c>
      <c r="EH305" s="117">
        <v>550.77424529999996</v>
      </c>
      <c r="EI305" s="117">
        <v>189.164978712775</v>
      </c>
      <c r="EJ305" s="117">
        <v>1994.00210029254</v>
      </c>
      <c r="EK305" s="117">
        <v>451.95</v>
      </c>
      <c r="EL305" s="117">
        <v>99.429000000000002</v>
      </c>
      <c r="EM305" s="117">
        <v>63.066922614150002</v>
      </c>
      <c r="EN305" s="117">
        <v>0</v>
      </c>
      <c r="EO305" s="117">
        <v>257.1007965</v>
      </c>
      <c r="EP305" s="117">
        <v>91.346811630354097</v>
      </c>
      <c r="EQ305" s="117">
        <v>962.89353074450401</v>
      </c>
      <c r="ER305" s="117">
        <v>546.6</v>
      </c>
      <c r="ES305" s="117">
        <v>120.252</v>
      </c>
      <c r="ET305" s="117">
        <v>12.603612119999999</v>
      </c>
      <c r="EU305" s="117">
        <v>132.85561211999999</v>
      </c>
      <c r="EV305" s="117">
        <v>14.375579999999999</v>
      </c>
      <c r="EW305" s="117">
        <v>1.5067045398000001</v>
      </c>
      <c r="EX305" s="117">
        <v>15.882284539800001</v>
      </c>
      <c r="EY305" s="117">
        <v>506.8</v>
      </c>
      <c r="EZ305" s="117">
        <v>53.117708</v>
      </c>
      <c r="FA305" s="117">
        <v>559.91999999999996</v>
      </c>
      <c r="FB305" s="117">
        <v>0</v>
      </c>
      <c r="FC305" s="117">
        <v>0</v>
      </c>
      <c r="FD305" s="117">
        <v>0</v>
      </c>
      <c r="FE305" s="171">
        <v>172.26792447916668</v>
      </c>
      <c r="FF305" s="194">
        <f t="shared" si="88"/>
        <v>19528.902024296698</v>
      </c>
      <c r="FG305" s="195">
        <f t="shared" si="90"/>
        <v>0</v>
      </c>
      <c r="FH305" s="196">
        <f t="shared" si="91"/>
        <v>1994.00210029254</v>
      </c>
      <c r="FI305" s="202">
        <f t="shared" si="92"/>
        <v>23434.682429156037</v>
      </c>
      <c r="FJ305" s="203">
        <f t="shared" si="93"/>
        <v>0</v>
      </c>
      <c r="FK305" s="204">
        <f t="shared" si="94"/>
        <v>2392.8025203510479</v>
      </c>
      <c r="FL305" s="214">
        <v>0.05</v>
      </c>
      <c r="FM305" s="211">
        <f t="shared" si="95"/>
        <v>1171.7341214578018</v>
      </c>
      <c r="FN305" s="212">
        <f t="shared" si="96"/>
        <v>0</v>
      </c>
      <c r="FO305" s="213">
        <f t="shared" si="97"/>
        <v>119.6401260175524</v>
      </c>
      <c r="FP305" s="219">
        <f t="shared" si="98"/>
        <v>24606.416550613838</v>
      </c>
      <c r="FQ305" s="220">
        <f t="shared" si="99"/>
        <v>0</v>
      </c>
      <c r="FR305" s="223">
        <f t="shared" si="100"/>
        <v>2512.4426463686004</v>
      </c>
      <c r="FS305" s="228">
        <f t="shared" si="101"/>
        <v>5.3594738958472385</v>
      </c>
      <c r="FT305" s="229"/>
      <c r="FU305" s="244">
        <f t="shared" si="102"/>
        <v>4.8122438369587996</v>
      </c>
      <c r="FV305" s="245">
        <f t="shared" si="103"/>
        <v>24606.416550613842</v>
      </c>
      <c r="FW305" s="252">
        <v>4.5548999999999999</v>
      </c>
      <c r="FX305" s="257"/>
      <c r="FY305" s="261">
        <f t="shared" si="104"/>
        <v>1.1766392008270739</v>
      </c>
      <c r="FZ305" s="253"/>
      <c r="GA305" s="92"/>
      <c r="GB305" s="68" t="s">
        <v>1461</v>
      </c>
      <c r="GC305" s="85" t="s">
        <v>2362</v>
      </c>
      <c r="GD305" s="85" t="str">
        <f t="shared" si="105"/>
        <v>№2/415 від 20.02.2019</v>
      </c>
      <c r="GE305" s="85" t="s">
        <v>2659</v>
      </c>
      <c r="GF305" s="431">
        <v>6</v>
      </c>
      <c r="GG305" s="431">
        <v>3</v>
      </c>
    </row>
    <row r="306" spans="1:189" ht="15" hidden="1" customHeight="1" x14ac:dyDescent="0.25">
      <c r="A306" s="66" t="s">
        <v>70</v>
      </c>
      <c r="B306" s="155">
        <v>5</v>
      </c>
      <c r="C306" s="141">
        <f t="shared" si="89"/>
        <v>4566.7</v>
      </c>
      <c r="D306" s="168">
        <v>4566.7</v>
      </c>
      <c r="E306" s="168">
        <v>0</v>
      </c>
      <c r="F306" s="234"/>
      <c r="G306" s="235">
        <v>0</v>
      </c>
      <c r="H306" s="162">
        <f t="shared" si="86"/>
        <v>6322.4128190104402</v>
      </c>
      <c r="I306" s="117">
        <v>794.58</v>
      </c>
      <c r="J306" s="117">
        <v>174.80760000000001</v>
      </c>
      <c r="K306" s="117">
        <v>43.641659714660797</v>
      </c>
      <c r="L306" s="117">
        <v>452.01272460000001</v>
      </c>
      <c r="M306" s="117">
        <v>153.55105037601999</v>
      </c>
      <c r="N306" s="117">
        <v>1618.59303469068</v>
      </c>
      <c r="O306" s="117">
        <v>177.55</v>
      </c>
      <c r="P306" s="117">
        <v>39.061</v>
      </c>
      <c r="Q306" s="117">
        <v>6.1037478114899999</v>
      </c>
      <c r="R306" s="117">
        <v>101.00286850000001</v>
      </c>
      <c r="S306" s="117">
        <v>33.9288433656073</v>
      </c>
      <c r="T306" s="117">
        <v>357.64645967709703</v>
      </c>
      <c r="U306" s="117">
        <v>0</v>
      </c>
      <c r="V306" s="117">
        <v>0</v>
      </c>
      <c r="W306" s="117">
        <v>0</v>
      </c>
      <c r="X306" s="117">
        <v>0</v>
      </c>
      <c r="Y306" s="117">
        <v>0</v>
      </c>
      <c r="Z306" s="117">
        <v>615.01</v>
      </c>
      <c r="AA306" s="117">
        <v>0</v>
      </c>
      <c r="AB306" s="117">
        <v>0</v>
      </c>
      <c r="AC306" s="117">
        <v>0</v>
      </c>
      <c r="AD306" s="117">
        <v>0</v>
      </c>
      <c r="AE306" s="117">
        <v>0</v>
      </c>
      <c r="AF306" s="117">
        <v>0</v>
      </c>
      <c r="AG306" s="117">
        <v>48.3</v>
      </c>
      <c r="AH306" s="117">
        <v>10.625999999999999</v>
      </c>
      <c r="AI306" s="117">
        <v>1.6556065826999999</v>
      </c>
      <c r="AJ306" s="117">
        <v>27.476420999999998</v>
      </c>
      <c r="AK306" s="117">
        <v>9.2293618709427907</v>
      </c>
      <c r="AL306" s="117">
        <v>97.287389453642803</v>
      </c>
      <c r="AM306" s="117">
        <v>458.05</v>
      </c>
      <c r="AN306" s="117">
        <v>100.771</v>
      </c>
      <c r="AO306" s="117">
        <v>73.717724407079302</v>
      </c>
      <c r="AP306" s="117">
        <v>260.57090349999999</v>
      </c>
      <c r="AQ306" s="117">
        <v>93.606820100940993</v>
      </c>
      <c r="AR306" s="117">
        <v>986.71644800802005</v>
      </c>
      <c r="AS306" s="117">
        <v>0</v>
      </c>
      <c r="AT306" s="117">
        <v>0</v>
      </c>
      <c r="AU306" s="117">
        <v>0</v>
      </c>
      <c r="AV306" s="117">
        <v>0</v>
      </c>
      <c r="AW306" s="117">
        <v>0</v>
      </c>
      <c r="AX306" s="117">
        <v>177.92</v>
      </c>
      <c r="AY306" s="117">
        <v>1160.5899999999999</v>
      </c>
      <c r="AZ306" s="117">
        <v>255.32980000000001</v>
      </c>
      <c r="BA306" s="117">
        <v>113.95757378927</v>
      </c>
      <c r="BB306" s="117">
        <v>660.2248333</v>
      </c>
      <c r="BC306" s="117">
        <v>229.54461232502601</v>
      </c>
      <c r="BD306" s="117">
        <f t="shared" si="87"/>
        <v>2469.2394871810002</v>
      </c>
      <c r="BE306" s="117">
        <v>0</v>
      </c>
      <c r="BF306" s="117">
        <v>0</v>
      </c>
      <c r="BG306" s="117">
        <v>0</v>
      </c>
      <c r="BH306" s="117">
        <v>0</v>
      </c>
      <c r="BI306" s="117">
        <v>0</v>
      </c>
      <c r="BJ306" s="117">
        <v>0</v>
      </c>
      <c r="BK306" s="117">
        <v>0</v>
      </c>
      <c r="BL306" s="117">
        <v>357.17</v>
      </c>
      <c r="BM306" s="117">
        <v>78.577399999999997</v>
      </c>
      <c r="BN306" s="117">
        <v>10.1597685816667</v>
      </c>
      <c r="BO306" s="117">
        <v>203.18329790000001</v>
      </c>
      <c r="BP306" s="117">
        <v>68.031171791943507</v>
      </c>
      <c r="BQ306" s="117">
        <v>717.12163827361098</v>
      </c>
      <c r="BR306" s="117">
        <v>1161.0262738095223</v>
      </c>
      <c r="BS306" s="117">
        <v>255.425780238095</v>
      </c>
      <c r="BT306" s="117">
        <v>1368.4073234193099</v>
      </c>
      <c r="BU306" s="117">
        <v>688.86</v>
      </c>
      <c r="BV306" s="117">
        <v>660.47301638202396</v>
      </c>
      <c r="BW306" s="117">
        <v>433.30470479930898</v>
      </c>
      <c r="BX306" s="117">
        <v>4567.4970986482604</v>
      </c>
      <c r="BY306" s="117">
        <v>1007.15994578092</v>
      </c>
      <c r="BZ306" s="117">
        <v>78.209999999999994</v>
      </c>
      <c r="CA306" s="117">
        <v>17.206199999999999</v>
      </c>
      <c r="CB306" s="117">
        <v>49.268964655470199</v>
      </c>
      <c r="CC306" s="117">
        <v>0</v>
      </c>
      <c r="CD306" s="117">
        <v>44.491322699999998</v>
      </c>
      <c r="CE306" s="117">
        <v>19.827587639726801</v>
      </c>
      <c r="CF306" s="117">
        <v>209.00407499519699</v>
      </c>
      <c r="CG306" s="117">
        <v>97.17</v>
      </c>
      <c r="CH306" s="117">
        <v>21.377400000000002</v>
      </c>
      <c r="CI306" s="117">
        <v>136.28670361894501</v>
      </c>
      <c r="CJ306" s="117">
        <v>0</v>
      </c>
      <c r="CK306" s="117">
        <v>55.277097900000001</v>
      </c>
      <c r="CL306" s="117">
        <v>32.5027550312006</v>
      </c>
      <c r="CM306" s="117">
        <v>342.61395655014599</v>
      </c>
      <c r="CN306" s="117">
        <v>80.36</v>
      </c>
      <c r="CO306" s="117">
        <v>17.679200000000002</v>
      </c>
      <c r="CP306" s="117">
        <v>41.419913499205002</v>
      </c>
      <c r="CQ306" s="117">
        <v>0</v>
      </c>
      <c r="CR306" s="117">
        <v>45.714393200000004</v>
      </c>
      <c r="CS306" s="117">
        <v>19.4080352371437</v>
      </c>
      <c r="CT306" s="117">
        <v>204.581541936349</v>
      </c>
      <c r="CU306" s="117">
        <v>0</v>
      </c>
      <c r="CV306" s="117">
        <v>0</v>
      </c>
      <c r="CW306" s="117">
        <v>0</v>
      </c>
      <c r="CX306" s="117">
        <v>0</v>
      </c>
      <c r="CY306" s="117">
        <v>0</v>
      </c>
      <c r="CZ306" s="117">
        <v>0</v>
      </c>
      <c r="DA306" s="117">
        <v>0</v>
      </c>
      <c r="DB306" s="117">
        <v>30.29</v>
      </c>
      <c r="DC306" s="117">
        <v>6.6638000000000002</v>
      </c>
      <c r="DD306" s="117">
        <v>38.547123753975001</v>
      </c>
      <c r="DE306" s="117">
        <v>0</v>
      </c>
      <c r="DF306" s="117">
        <v>17.231072300000001</v>
      </c>
      <c r="DG306" s="117">
        <v>9.7192405064171208</v>
      </c>
      <c r="DH306" s="117">
        <v>102.451236560392</v>
      </c>
      <c r="DI306" s="117">
        <v>50.63</v>
      </c>
      <c r="DJ306" s="117">
        <v>11.1386</v>
      </c>
      <c r="DK306" s="117">
        <v>43.850032839197702</v>
      </c>
      <c r="DL306" s="117">
        <v>0</v>
      </c>
      <c r="DM306" s="117">
        <v>28.801888099999999</v>
      </c>
      <c r="DN306" s="117">
        <v>14.0886147996373</v>
      </c>
      <c r="DO306" s="117">
        <v>148.509135738835</v>
      </c>
      <c r="DP306" s="117">
        <v>0</v>
      </c>
      <c r="DQ306" s="117">
        <v>0</v>
      </c>
      <c r="DR306" s="117">
        <v>0</v>
      </c>
      <c r="DS306" s="117">
        <v>0</v>
      </c>
      <c r="DT306" s="117">
        <v>0</v>
      </c>
      <c r="DU306" s="117">
        <v>0</v>
      </c>
      <c r="DV306" s="117">
        <v>0</v>
      </c>
      <c r="DW306" s="117">
        <v>1479.02</v>
      </c>
      <c r="DX306" s="117">
        <v>325.38440000000003</v>
      </c>
      <c r="DY306" s="117">
        <v>143.91827497935</v>
      </c>
      <c r="DZ306" s="117">
        <v>0</v>
      </c>
      <c r="EA306" s="117">
        <v>841.37010740000005</v>
      </c>
      <c r="EB306" s="117">
        <v>292.38770052118002</v>
      </c>
      <c r="EC306" s="117">
        <v>3082.0804829005301</v>
      </c>
      <c r="ED306" s="117">
        <v>963.17</v>
      </c>
      <c r="EE306" s="117">
        <v>211.8974</v>
      </c>
      <c r="EF306" s="117">
        <v>40.482644941875002</v>
      </c>
      <c r="EG306" s="117">
        <v>32.075000000000003</v>
      </c>
      <c r="EH306" s="117">
        <v>547.91851789999998</v>
      </c>
      <c r="EI306" s="117">
        <v>188.19092082145599</v>
      </c>
      <c r="EJ306" s="117">
        <v>1983.7344836633299</v>
      </c>
      <c r="EK306" s="117">
        <v>397.73</v>
      </c>
      <c r="EL306" s="117">
        <v>87.500600000000006</v>
      </c>
      <c r="EM306" s="117">
        <v>61.254919835050003</v>
      </c>
      <c r="EN306" s="117">
        <v>0</v>
      </c>
      <c r="EO306" s="117">
        <v>226.25666509999999</v>
      </c>
      <c r="EP306" s="117">
        <v>80.991108403042603</v>
      </c>
      <c r="EQ306" s="117">
        <v>853.73329333809295</v>
      </c>
      <c r="ER306" s="117">
        <v>1088</v>
      </c>
      <c r="ES306" s="117">
        <v>239.36</v>
      </c>
      <c r="ET306" s="117">
        <v>25.087321599999999</v>
      </c>
      <c r="EU306" s="117">
        <v>264.44732160000001</v>
      </c>
      <c r="EV306" s="117">
        <v>28.6144</v>
      </c>
      <c r="EW306" s="117">
        <v>2.999075264</v>
      </c>
      <c r="EX306" s="117">
        <v>31.613475264000002</v>
      </c>
      <c r="EY306" s="117">
        <v>611.79999999999995</v>
      </c>
      <c r="EZ306" s="117">
        <v>64.122758000000005</v>
      </c>
      <c r="FA306" s="117">
        <v>675.92</v>
      </c>
      <c r="FB306" s="117">
        <v>0</v>
      </c>
      <c r="FC306" s="117">
        <v>0</v>
      </c>
      <c r="FD306" s="117">
        <v>0</v>
      </c>
      <c r="FE306" s="171">
        <v>214.81507812499999</v>
      </c>
      <c r="FF306" s="194">
        <f t="shared" si="88"/>
        <v>19720.535636604185</v>
      </c>
      <c r="FG306" s="195">
        <f t="shared" si="90"/>
        <v>0</v>
      </c>
      <c r="FH306" s="196">
        <f t="shared" si="91"/>
        <v>1983.7344836633299</v>
      </c>
      <c r="FI306" s="202">
        <f t="shared" si="92"/>
        <v>23664.642763925021</v>
      </c>
      <c r="FJ306" s="203">
        <f t="shared" si="93"/>
        <v>0</v>
      </c>
      <c r="FK306" s="204">
        <f t="shared" si="94"/>
        <v>2380.481380395996</v>
      </c>
      <c r="FL306" s="214">
        <v>0.05</v>
      </c>
      <c r="FM306" s="211">
        <f t="shared" si="95"/>
        <v>1183.2321381962511</v>
      </c>
      <c r="FN306" s="212">
        <f t="shared" si="96"/>
        <v>0</v>
      </c>
      <c r="FO306" s="213">
        <f t="shared" si="97"/>
        <v>119.02406901979981</v>
      </c>
      <c r="FP306" s="219">
        <f t="shared" si="98"/>
        <v>24847.874902121272</v>
      </c>
      <c r="FQ306" s="220">
        <f t="shared" si="99"/>
        <v>0</v>
      </c>
      <c r="FR306" s="223">
        <f t="shared" si="100"/>
        <v>2499.5054494157957</v>
      </c>
      <c r="FS306" s="228">
        <f t="shared" si="101"/>
        <v>5.4411007734515673</v>
      </c>
      <c r="FT306" s="229"/>
      <c r="FU306" s="244">
        <f t="shared" si="102"/>
        <v>4.8937678088566088</v>
      </c>
      <c r="FV306" s="245">
        <f t="shared" si="103"/>
        <v>24847.874902121272</v>
      </c>
      <c r="FW306" s="252">
        <v>4.3464999999999998</v>
      </c>
      <c r="FX306" s="257"/>
      <c r="FY306" s="261">
        <f t="shared" si="104"/>
        <v>1.2518349875650678</v>
      </c>
      <c r="FZ306" s="253"/>
      <c r="GA306" s="92"/>
      <c r="GB306" s="68" t="s">
        <v>1462</v>
      </c>
      <c r="GC306" s="85" t="s">
        <v>2362</v>
      </c>
      <c r="GD306" s="85" t="str">
        <f t="shared" si="105"/>
        <v>№2/416 від 20.02.2019</v>
      </c>
      <c r="GE306" s="85" t="s">
        <v>2660</v>
      </c>
      <c r="GF306" s="431">
        <v>6</v>
      </c>
      <c r="GG306" s="431">
        <v>3</v>
      </c>
    </row>
    <row r="307" spans="1:189" ht="15" hidden="1" customHeight="1" x14ac:dyDescent="0.25">
      <c r="A307" s="66" t="s">
        <v>71</v>
      </c>
      <c r="B307" s="155">
        <v>5</v>
      </c>
      <c r="C307" s="141">
        <f t="shared" si="89"/>
        <v>4553.8</v>
      </c>
      <c r="D307" s="168">
        <v>4553.8</v>
      </c>
      <c r="E307" s="168">
        <v>0</v>
      </c>
      <c r="F307" s="234"/>
      <c r="G307" s="235">
        <v>0</v>
      </c>
      <c r="H307" s="162">
        <f t="shared" si="86"/>
        <v>6320.6697443148423</v>
      </c>
      <c r="I307" s="117">
        <v>794.71</v>
      </c>
      <c r="J307" s="117">
        <v>174.83619999999999</v>
      </c>
      <c r="K307" s="117">
        <v>43.65627784206</v>
      </c>
      <c r="L307" s="117">
        <v>452.0866777</v>
      </c>
      <c r="M307" s="117">
        <v>153.576956392363</v>
      </c>
      <c r="N307" s="117">
        <v>1618.8661119344199</v>
      </c>
      <c r="O307" s="117">
        <v>177.58</v>
      </c>
      <c r="P307" s="117">
        <v>39.067599999999999</v>
      </c>
      <c r="Q307" s="117">
        <v>6.1049209605300003</v>
      </c>
      <c r="R307" s="117">
        <v>101.0199346</v>
      </c>
      <c r="S307" s="117">
        <v>33.934591067299102</v>
      </c>
      <c r="T307" s="117">
        <v>357.70704662782902</v>
      </c>
      <c r="U307" s="117">
        <v>0</v>
      </c>
      <c r="V307" s="117">
        <v>0</v>
      </c>
      <c r="W307" s="117">
        <v>0</v>
      </c>
      <c r="X307" s="117">
        <v>0</v>
      </c>
      <c r="Y307" s="117">
        <v>0</v>
      </c>
      <c r="Z307" s="117">
        <v>619.13</v>
      </c>
      <c r="AA307" s="117">
        <v>0</v>
      </c>
      <c r="AB307" s="117">
        <v>0</v>
      </c>
      <c r="AC307" s="117">
        <v>0</v>
      </c>
      <c r="AD307" s="117">
        <v>0</v>
      </c>
      <c r="AE307" s="117">
        <v>0</v>
      </c>
      <c r="AF307" s="117">
        <v>0</v>
      </c>
      <c r="AG307" s="117">
        <v>48.3</v>
      </c>
      <c r="AH307" s="117">
        <v>10.625999999999999</v>
      </c>
      <c r="AI307" s="117">
        <v>1.6556065826999999</v>
      </c>
      <c r="AJ307" s="117">
        <v>27.476420999999998</v>
      </c>
      <c r="AK307" s="117">
        <v>9.2293618709427907</v>
      </c>
      <c r="AL307" s="117">
        <v>97.287389453642803</v>
      </c>
      <c r="AM307" s="117">
        <v>458.44</v>
      </c>
      <c r="AN307" s="117">
        <v>100.85680000000001</v>
      </c>
      <c r="AO307" s="117">
        <v>73.724585483370404</v>
      </c>
      <c r="AP307" s="117">
        <v>260.79276279999999</v>
      </c>
      <c r="AQ307" s="117">
        <v>93.680660881579996</v>
      </c>
      <c r="AR307" s="117">
        <v>987.49480916494997</v>
      </c>
      <c r="AS307" s="117">
        <v>0</v>
      </c>
      <c r="AT307" s="117">
        <v>0</v>
      </c>
      <c r="AU307" s="117">
        <v>0</v>
      </c>
      <c r="AV307" s="117">
        <v>0</v>
      </c>
      <c r="AW307" s="117">
        <v>0</v>
      </c>
      <c r="AX307" s="117">
        <v>177.92</v>
      </c>
      <c r="AY307" s="117">
        <v>1157.31</v>
      </c>
      <c r="AZ307" s="117">
        <v>254.60820000000001</v>
      </c>
      <c r="BA307" s="117">
        <v>113.63566678817899</v>
      </c>
      <c r="BB307" s="117">
        <v>658.35893969999995</v>
      </c>
      <c r="BC307" s="117">
        <v>228.89590124802601</v>
      </c>
      <c r="BD307" s="117">
        <f t="shared" si="87"/>
        <v>2462.2643871340001</v>
      </c>
      <c r="BE307" s="117">
        <v>0</v>
      </c>
      <c r="BF307" s="117">
        <v>0</v>
      </c>
      <c r="BG307" s="117">
        <v>0</v>
      </c>
      <c r="BH307" s="117">
        <v>0</v>
      </c>
      <c r="BI307" s="117">
        <v>0</v>
      </c>
      <c r="BJ307" s="117">
        <v>0</v>
      </c>
      <c r="BK307" s="117">
        <v>0</v>
      </c>
      <c r="BL307" s="117">
        <v>355.67</v>
      </c>
      <c r="BM307" s="117">
        <v>78.247399999999999</v>
      </c>
      <c r="BN307" s="117">
        <v>10.125149202499999</v>
      </c>
      <c r="BO307" s="117">
        <v>202.32999290000001</v>
      </c>
      <c r="BP307" s="117">
        <v>67.746306137763</v>
      </c>
      <c r="BQ307" s="117">
        <v>714.11884824026299</v>
      </c>
      <c r="BR307" s="117">
        <v>1300.8934523809558</v>
      </c>
      <c r="BS307" s="117">
        <v>286.19655952380998</v>
      </c>
      <c r="BT307" s="117">
        <v>1792.1083948478799</v>
      </c>
      <c r="BU307" s="117">
        <v>686.9</v>
      </c>
      <c r="BV307" s="117">
        <v>740.03925825595297</v>
      </c>
      <c r="BW307" s="117">
        <v>503.73128866955199</v>
      </c>
      <c r="BX307" s="117">
        <v>5309.8689536781503</v>
      </c>
      <c r="BY307" s="117">
        <v>1014.15753963457</v>
      </c>
      <c r="BZ307" s="117">
        <v>78.23</v>
      </c>
      <c r="CA307" s="117">
        <v>17.210599999999999</v>
      </c>
      <c r="CB307" s="117">
        <v>49.280394385099598</v>
      </c>
      <c r="CC307" s="117">
        <v>0</v>
      </c>
      <c r="CD307" s="117">
        <v>44.502700099999998</v>
      </c>
      <c r="CE307" s="117">
        <v>19.832535418983301</v>
      </c>
      <c r="CF307" s="117">
        <v>209.05622990408301</v>
      </c>
      <c r="CG307" s="117">
        <v>97.19</v>
      </c>
      <c r="CH307" s="117">
        <v>21.381799999999998</v>
      </c>
      <c r="CI307" s="117">
        <v>136.31293031861301</v>
      </c>
      <c r="CJ307" s="117">
        <v>0</v>
      </c>
      <c r="CK307" s="117">
        <v>55.288475300000002</v>
      </c>
      <c r="CL307" s="117">
        <v>32.5092536808868</v>
      </c>
      <c r="CM307" s="117">
        <v>342.68245929950001</v>
      </c>
      <c r="CN307" s="117">
        <v>83.21</v>
      </c>
      <c r="CO307" s="117">
        <v>18.3062</v>
      </c>
      <c r="CP307" s="117">
        <v>42.438543948729198</v>
      </c>
      <c r="CQ307" s="117">
        <v>0</v>
      </c>
      <c r="CR307" s="117">
        <v>47.335672700000003</v>
      </c>
      <c r="CS307" s="117">
        <v>20.049148568953299</v>
      </c>
      <c r="CT307" s="117">
        <v>211.33956521768201</v>
      </c>
      <c r="CU307" s="117">
        <v>0</v>
      </c>
      <c r="CV307" s="117">
        <v>0</v>
      </c>
      <c r="CW307" s="117">
        <v>0</v>
      </c>
      <c r="CX307" s="117">
        <v>0</v>
      </c>
      <c r="CY307" s="117">
        <v>0</v>
      </c>
      <c r="CZ307" s="117">
        <v>0</v>
      </c>
      <c r="DA307" s="117">
        <v>0</v>
      </c>
      <c r="DB307" s="117">
        <v>30.29</v>
      </c>
      <c r="DC307" s="117">
        <v>6.6638000000000002</v>
      </c>
      <c r="DD307" s="117">
        <v>38.547123753975001</v>
      </c>
      <c r="DE307" s="117">
        <v>0</v>
      </c>
      <c r="DF307" s="117">
        <v>17.231072300000001</v>
      </c>
      <c r="DG307" s="117">
        <v>9.7192405064171208</v>
      </c>
      <c r="DH307" s="117">
        <v>102.451236560392</v>
      </c>
      <c r="DI307" s="117">
        <v>50.67</v>
      </c>
      <c r="DJ307" s="117">
        <v>11.147399999999999</v>
      </c>
      <c r="DK307" s="117">
        <v>43.8861100429597</v>
      </c>
      <c r="DL307" s="117">
        <v>0</v>
      </c>
      <c r="DM307" s="117">
        <v>28.824642900000001</v>
      </c>
      <c r="DN307" s="117">
        <v>14.0998957099516</v>
      </c>
      <c r="DO307" s="117">
        <v>148.62804865291099</v>
      </c>
      <c r="DP307" s="117">
        <v>0</v>
      </c>
      <c r="DQ307" s="117">
        <v>0</v>
      </c>
      <c r="DR307" s="117">
        <v>0</v>
      </c>
      <c r="DS307" s="117">
        <v>0</v>
      </c>
      <c r="DT307" s="117">
        <v>0</v>
      </c>
      <c r="DU307" s="117">
        <v>0</v>
      </c>
      <c r="DV307" s="117">
        <v>0</v>
      </c>
      <c r="DW307" s="117">
        <v>1407.84</v>
      </c>
      <c r="DX307" s="117">
        <v>309.72480000000002</v>
      </c>
      <c r="DY307" s="117">
        <v>166.33009601081699</v>
      </c>
      <c r="DZ307" s="117">
        <v>0</v>
      </c>
      <c r="EA307" s="117">
        <v>800.87794080000003</v>
      </c>
      <c r="EB307" s="117">
        <v>281.39104102614198</v>
      </c>
      <c r="EC307" s="117">
        <v>2966.1638778369602</v>
      </c>
      <c r="ED307" s="117">
        <v>980.2</v>
      </c>
      <c r="EE307" s="117">
        <v>215.64400000000001</v>
      </c>
      <c r="EF307" s="117">
        <v>41.513819264691698</v>
      </c>
      <c r="EG307" s="117">
        <v>47.1</v>
      </c>
      <c r="EH307" s="117">
        <v>557.60637399999996</v>
      </c>
      <c r="EI307" s="117">
        <v>193.06674809607199</v>
      </c>
      <c r="EJ307" s="117">
        <v>2035.1309413607601</v>
      </c>
      <c r="EK307" s="117">
        <v>389.7</v>
      </c>
      <c r="EL307" s="117">
        <v>85.733999999999995</v>
      </c>
      <c r="EM307" s="117">
        <v>60.700890943125003</v>
      </c>
      <c r="EN307" s="117">
        <v>0</v>
      </c>
      <c r="EO307" s="117">
        <v>221.68863899999999</v>
      </c>
      <c r="EP307" s="117">
        <v>79.427484173338897</v>
      </c>
      <c r="EQ307" s="117">
        <v>837.25101411646403</v>
      </c>
      <c r="ER307" s="117">
        <v>1089.4000000000001</v>
      </c>
      <c r="ES307" s="117">
        <v>239.66800000000001</v>
      </c>
      <c r="ET307" s="117">
        <v>25.119603080000001</v>
      </c>
      <c r="EU307" s="117">
        <v>264.78760308</v>
      </c>
      <c r="EV307" s="117">
        <v>28.651219999999999</v>
      </c>
      <c r="EW307" s="117">
        <v>3.0029343682</v>
      </c>
      <c r="EX307" s="117">
        <v>31.6541543682</v>
      </c>
      <c r="EY307" s="117">
        <v>729.4</v>
      </c>
      <c r="EZ307" s="117">
        <v>76.448414</v>
      </c>
      <c r="FA307" s="117">
        <v>805.85</v>
      </c>
      <c r="FB307" s="117">
        <v>0</v>
      </c>
      <c r="FC307" s="117">
        <v>0</v>
      </c>
      <c r="FD307" s="117">
        <v>0</v>
      </c>
      <c r="FE307" s="171">
        <v>165.29602031249999</v>
      </c>
      <c r="FF307" s="194">
        <f t="shared" si="88"/>
        <v>20464.948696942709</v>
      </c>
      <c r="FG307" s="195">
        <f t="shared" si="90"/>
        <v>0</v>
      </c>
      <c r="FH307" s="196">
        <f t="shared" si="91"/>
        <v>2035.1309413607601</v>
      </c>
      <c r="FI307" s="202">
        <f t="shared" si="92"/>
        <v>24557.938436331249</v>
      </c>
      <c r="FJ307" s="203">
        <f t="shared" si="93"/>
        <v>0</v>
      </c>
      <c r="FK307" s="204">
        <f t="shared" si="94"/>
        <v>2442.1571296329121</v>
      </c>
      <c r="FL307" s="214">
        <v>0.05</v>
      </c>
      <c r="FM307" s="211">
        <f t="shared" si="95"/>
        <v>1227.8969218165626</v>
      </c>
      <c r="FN307" s="212">
        <f t="shared" si="96"/>
        <v>0</v>
      </c>
      <c r="FO307" s="213">
        <f t="shared" si="97"/>
        <v>122.10785648164561</v>
      </c>
      <c r="FP307" s="219">
        <f t="shared" si="98"/>
        <v>25785.835358147811</v>
      </c>
      <c r="FQ307" s="220">
        <f t="shared" si="99"/>
        <v>0</v>
      </c>
      <c r="FR307" s="223">
        <f t="shared" si="100"/>
        <v>2564.2649861145578</v>
      </c>
      <c r="FS307" s="228">
        <f t="shared" si="101"/>
        <v>5.6624874518309563</v>
      </c>
      <c r="FT307" s="229"/>
      <c r="FU307" s="244">
        <f t="shared" si="102"/>
        <v>5.0993830146324504</v>
      </c>
      <c r="FV307" s="245">
        <f t="shared" si="103"/>
        <v>25785.835358147811</v>
      </c>
      <c r="FW307" s="252">
        <v>4.4984999999999999</v>
      </c>
      <c r="FX307" s="257"/>
      <c r="FY307" s="261">
        <f t="shared" si="104"/>
        <v>1.2587501282273994</v>
      </c>
      <c r="FZ307" s="253"/>
      <c r="GA307" s="92"/>
      <c r="GB307" s="68" t="s">
        <v>1463</v>
      </c>
      <c r="GC307" s="85" t="s">
        <v>2362</v>
      </c>
      <c r="GD307" s="85" t="str">
        <f t="shared" si="105"/>
        <v>№2/417 від 20.02.2019</v>
      </c>
      <c r="GE307" s="85" t="s">
        <v>2661</v>
      </c>
      <c r="GF307" s="431">
        <v>6</v>
      </c>
      <c r="GG307" s="431">
        <v>3</v>
      </c>
    </row>
    <row r="308" spans="1:189" ht="15" hidden="1" customHeight="1" x14ac:dyDescent="0.25">
      <c r="A308" s="66" t="s">
        <v>72</v>
      </c>
      <c r="B308" s="155">
        <v>5</v>
      </c>
      <c r="C308" s="141">
        <f t="shared" si="89"/>
        <v>6174.2300000000005</v>
      </c>
      <c r="D308" s="168">
        <v>6129.13</v>
      </c>
      <c r="E308" s="168">
        <v>0</v>
      </c>
      <c r="F308" s="234"/>
      <c r="G308" s="235">
        <v>45.1</v>
      </c>
      <c r="H308" s="162">
        <f t="shared" si="86"/>
        <v>8701.8706912493599</v>
      </c>
      <c r="I308" s="117">
        <v>1040.94</v>
      </c>
      <c r="J308" s="117">
        <v>229.0068</v>
      </c>
      <c r="K308" s="117">
        <v>57.378407073962499</v>
      </c>
      <c r="L308" s="117">
        <v>592.15953779999995</v>
      </c>
      <c r="M308" s="117">
        <v>201.18119611023999</v>
      </c>
      <c r="N308" s="117">
        <v>2120.6659409842</v>
      </c>
      <c r="O308" s="117">
        <v>237.13</v>
      </c>
      <c r="P308" s="117">
        <v>52.168599999999998</v>
      </c>
      <c r="Q308" s="117">
        <v>8.1520293744225008</v>
      </c>
      <c r="R308" s="117">
        <v>134.89614309999999</v>
      </c>
      <c r="S308" s="117">
        <v>45.314265223044202</v>
      </c>
      <c r="T308" s="117">
        <v>477.66103769746701</v>
      </c>
      <c r="U308" s="117">
        <v>0</v>
      </c>
      <c r="V308" s="117">
        <v>0</v>
      </c>
      <c r="W308" s="117">
        <v>0</v>
      </c>
      <c r="X308" s="117">
        <v>0</v>
      </c>
      <c r="Y308" s="117">
        <v>0</v>
      </c>
      <c r="Z308" s="117">
        <v>853.15</v>
      </c>
      <c r="AA308" s="117">
        <v>0</v>
      </c>
      <c r="AB308" s="117">
        <v>0</v>
      </c>
      <c r="AC308" s="117">
        <v>0</v>
      </c>
      <c r="AD308" s="117">
        <v>0</v>
      </c>
      <c r="AE308" s="117">
        <v>0</v>
      </c>
      <c r="AF308" s="117">
        <v>0</v>
      </c>
      <c r="AG308" s="117">
        <v>74.760000000000005</v>
      </c>
      <c r="AH308" s="117">
        <v>16.447199999999999</v>
      </c>
      <c r="AI308" s="117">
        <v>2.5627807387875001</v>
      </c>
      <c r="AJ308" s="117">
        <v>42.5287212</v>
      </c>
      <c r="AK308" s="117">
        <v>14.2854669502044</v>
      </c>
      <c r="AL308" s="117">
        <v>150.584168888992</v>
      </c>
      <c r="AM308" s="117">
        <v>727.27</v>
      </c>
      <c r="AN308" s="117">
        <v>159.99940000000001</v>
      </c>
      <c r="AO308" s="117">
        <v>128.40348492268399</v>
      </c>
      <c r="AP308" s="117">
        <v>413.72208490000003</v>
      </c>
      <c r="AQ308" s="117">
        <v>149.814886787115</v>
      </c>
      <c r="AR308" s="117">
        <v>1579.2098566098</v>
      </c>
      <c r="AS308" s="117">
        <v>0</v>
      </c>
      <c r="AT308" s="117">
        <v>0</v>
      </c>
      <c r="AU308" s="117">
        <v>0</v>
      </c>
      <c r="AV308" s="117">
        <v>0</v>
      </c>
      <c r="AW308" s="117">
        <v>0</v>
      </c>
      <c r="AX308" s="117">
        <v>182.16</v>
      </c>
      <c r="AY308" s="117">
        <v>1569.13</v>
      </c>
      <c r="AZ308" s="117">
        <v>345.20859999999999</v>
      </c>
      <c r="BA308" s="117">
        <v>153.12411855751699</v>
      </c>
      <c r="BB308" s="117">
        <v>892.63098309999998</v>
      </c>
      <c r="BC308" s="117">
        <v>310.24742087072502</v>
      </c>
      <c r="BD308" s="117">
        <f t="shared" si="87"/>
        <v>3338.4396870689006</v>
      </c>
      <c r="BE308" s="117">
        <v>0</v>
      </c>
      <c r="BF308" s="117">
        <v>0</v>
      </c>
      <c r="BG308" s="117">
        <v>0</v>
      </c>
      <c r="BH308" s="117">
        <v>0</v>
      </c>
      <c r="BI308" s="117">
        <v>0</v>
      </c>
      <c r="BJ308" s="117">
        <v>0</v>
      </c>
      <c r="BK308" s="117">
        <v>0</v>
      </c>
      <c r="BL308" s="117">
        <v>458.55</v>
      </c>
      <c r="BM308" s="117">
        <v>100.881</v>
      </c>
      <c r="BN308" s="117">
        <v>13.1826732683333</v>
      </c>
      <c r="BO308" s="117">
        <v>260.85533850000002</v>
      </c>
      <c r="BP308" s="117">
        <v>87.355887123439004</v>
      </c>
      <c r="BQ308" s="117">
        <v>920.82489889177202</v>
      </c>
      <c r="BR308" s="117">
        <v>1382.7028071428656</v>
      </c>
      <c r="BS308" s="117">
        <v>304.19461757142801</v>
      </c>
      <c r="BT308" s="117">
        <v>1057.6809433859701</v>
      </c>
      <c r="BU308" s="117">
        <v>931.31</v>
      </c>
      <c r="BV308" s="117">
        <v>786.57814589935595</v>
      </c>
      <c r="BW308" s="117">
        <v>467.71111533229998</v>
      </c>
      <c r="BX308" s="117">
        <v>4930.1776293319199</v>
      </c>
      <c r="BY308" s="117">
        <v>1400.49916100169</v>
      </c>
      <c r="BZ308" s="117">
        <v>103.53</v>
      </c>
      <c r="CA308" s="117">
        <v>22.776599999999998</v>
      </c>
      <c r="CB308" s="117">
        <v>64.777760734587304</v>
      </c>
      <c r="CC308" s="117">
        <v>0</v>
      </c>
      <c r="CD308" s="117">
        <v>58.895111100000001</v>
      </c>
      <c r="CE308" s="117">
        <v>26.200348442983099</v>
      </c>
      <c r="CF308" s="117">
        <v>276.17982027757</v>
      </c>
      <c r="CG308" s="117">
        <v>129.78</v>
      </c>
      <c r="CH308" s="117">
        <v>28.551600000000001</v>
      </c>
      <c r="CI308" s="117">
        <v>182.02155854744299</v>
      </c>
      <c r="CJ308" s="117">
        <v>0</v>
      </c>
      <c r="CK308" s="117">
        <v>73.827948599999999</v>
      </c>
      <c r="CL308" s="117">
        <v>43.410321840123501</v>
      </c>
      <c r="CM308" s="117">
        <v>457.59142898756602</v>
      </c>
      <c r="CN308" s="117">
        <v>103.84</v>
      </c>
      <c r="CO308" s="117">
        <v>22.844799999999999</v>
      </c>
      <c r="CP308" s="117">
        <v>54.633666356869199</v>
      </c>
      <c r="CQ308" s="117">
        <v>0</v>
      </c>
      <c r="CR308" s="117">
        <v>59.071460799999997</v>
      </c>
      <c r="CS308" s="117">
        <v>25.195268265311402</v>
      </c>
      <c r="CT308" s="117">
        <v>265.58519542218102</v>
      </c>
      <c r="CU308" s="117">
        <v>0</v>
      </c>
      <c r="CV308" s="117">
        <v>0</v>
      </c>
      <c r="CW308" s="117">
        <v>0</v>
      </c>
      <c r="CX308" s="117">
        <v>0</v>
      </c>
      <c r="CY308" s="117">
        <v>0</v>
      </c>
      <c r="CZ308" s="117">
        <v>0</v>
      </c>
      <c r="DA308" s="117">
        <v>0</v>
      </c>
      <c r="DB308" s="117">
        <v>46.88</v>
      </c>
      <c r="DC308" s="117">
        <v>10.313599999999999</v>
      </c>
      <c r="DD308" s="117">
        <v>59.668794721447497</v>
      </c>
      <c r="DE308" s="117">
        <v>0</v>
      </c>
      <c r="DF308" s="117">
        <v>26.668625599999999</v>
      </c>
      <c r="DG308" s="117">
        <v>15.043486239890999</v>
      </c>
      <c r="DH308" s="117">
        <v>158.57450656133801</v>
      </c>
      <c r="DI308" s="117">
        <v>82.61</v>
      </c>
      <c r="DJ308" s="117">
        <v>18.174199999999999</v>
      </c>
      <c r="DK308" s="117">
        <v>71.777942953240796</v>
      </c>
      <c r="DL308" s="117">
        <v>0</v>
      </c>
      <c r="DM308" s="117">
        <v>46.994350699999998</v>
      </c>
      <c r="DN308" s="117">
        <v>23.0117160997962</v>
      </c>
      <c r="DO308" s="117">
        <v>242.568209753037</v>
      </c>
      <c r="DP308" s="117">
        <v>0</v>
      </c>
      <c r="DQ308" s="117">
        <v>0</v>
      </c>
      <c r="DR308" s="117">
        <v>0</v>
      </c>
      <c r="DS308" s="117">
        <v>0</v>
      </c>
      <c r="DT308" s="117">
        <v>0</v>
      </c>
      <c r="DU308" s="117">
        <v>0</v>
      </c>
      <c r="DV308" s="117">
        <v>0</v>
      </c>
      <c r="DW308" s="117">
        <v>2030.28</v>
      </c>
      <c r="DX308" s="117">
        <v>446.66160000000002</v>
      </c>
      <c r="DY308" s="117">
        <v>259.61196243261702</v>
      </c>
      <c r="DZ308" s="117">
        <v>0</v>
      </c>
      <c r="EA308" s="117">
        <v>1154.9653836</v>
      </c>
      <c r="EB308" s="117">
        <v>407.87010073367901</v>
      </c>
      <c r="EC308" s="117">
        <v>4299.3890467663005</v>
      </c>
      <c r="ED308" s="117">
        <v>1311.35</v>
      </c>
      <c r="EE308" s="117">
        <v>288.49700000000001</v>
      </c>
      <c r="EF308" s="117">
        <v>54.884703711924999</v>
      </c>
      <c r="EG308" s="117">
        <v>0</v>
      </c>
      <c r="EH308" s="117">
        <v>745.98767450000003</v>
      </c>
      <c r="EI308" s="117">
        <v>251.61939803039101</v>
      </c>
      <c r="EJ308" s="117">
        <v>2652.3387762423099</v>
      </c>
      <c r="EK308" s="117">
        <v>485.33</v>
      </c>
      <c r="EL308" s="117">
        <v>106.7726</v>
      </c>
      <c r="EM308" s="117">
        <v>75.993243740349996</v>
      </c>
      <c r="EN308" s="117">
        <v>0</v>
      </c>
      <c r="EO308" s="117">
        <v>276.08967710000002</v>
      </c>
      <c r="EP308" s="117">
        <v>98.960084439277097</v>
      </c>
      <c r="EQ308" s="117">
        <v>1043.14560527963</v>
      </c>
      <c r="ER308" s="117">
        <v>1281.4000000000001</v>
      </c>
      <c r="ES308" s="117">
        <v>281.90800000000002</v>
      </c>
      <c r="ET308" s="117">
        <v>29.546777479999999</v>
      </c>
      <c r="EU308" s="117">
        <v>311.45477748000002</v>
      </c>
      <c r="EV308" s="117">
        <v>33.70082</v>
      </c>
      <c r="EW308" s="117">
        <v>3.5321829442000001</v>
      </c>
      <c r="EX308" s="117">
        <v>37.233002944200003</v>
      </c>
      <c r="EY308" s="117">
        <v>767.2</v>
      </c>
      <c r="EZ308" s="117">
        <v>80.410231999999993</v>
      </c>
      <c r="FA308" s="117">
        <v>847.61</v>
      </c>
      <c r="FB308" s="117">
        <v>0</v>
      </c>
      <c r="FC308" s="117">
        <v>0</v>
      </c>
      <c r="FD308" s="117">
        <v>0</v>
      </c>
      <c r="FE308" s="171">
        <v>243.54344322916671</v>
      </c>
      <c r="FF308" s="194">
        <f t="shared" si="88"/>
        <v>25388.087032416348</v>
      </c>
      <c r="FG308" s="195">
        <f t="shared" si="90"/>
        <v>0</v>
      </c>
      <c r="FH308" s="196">
        <f t="shared" si="91"/>
        <v>2652.3387762423099</v>
      </c>
      <c r="FI308" s="202">
        <f t="shared" si="92"/>
        <v>30465.704438899615</v>
      </c>
      <c r="FJ308" s="203">
        <f t="shared" si="93"/>
        <v>0</v>
      </c>
      <c r="FK308" s="204">
        <f t="shared" si="94"/>
        <v>3182.8065314907717</v>
      </c>
      <c r="FL308" s="214">
        <v>0.05</v>
      </c>
      <c r="FM308" s="211">
        <f t="shared" si="95"/>
        <v>1523.2852219449808</v>
      </c>
      <c r="FN308" s="212">
        <f t="shared" si="96"/>
        <v>0</v>
      </c>
      <c r="FO308" s="213">
        <f t="shared" si="97"/>
        <v>159.14032657453859</v>
      </c>
      <c r="FP308" s="219">
        <f t="shared" si="98"/>
        <v>31988.989660844596</v>
      </c>
      <c r="FQ308" s="220">
        <f t="shared" si="99"/>
        <v>0</v>
      </c>
      <c r="FR308" s="223">
        <f t="shared" si="100"/>
        <v>3341.9468580653102</v>
      </c>
      <c r="FS308" s="228">
        <f t="shared" si="101"/>
        <v>5.1850320964394045</v>
      </c>
      <c r="FT308" s="229"/>
      <c r="FU308" s="244">
        <f t="shared" si="102"/>
        <v>4.6397757781584561</v>
      </c>
      <c r="FV308" s="245">
        <f t="shared" si="103"/>
        <v>31988.989660844596</v>
      </c>
      <c r="FW308" s="252">
        <v>4.1589999999999998</v>
      </c>
      <c r="FX308" s="257"/>
      <c r="FY308" s="261">
        <f t="shared" si="104"/>
        <v>1.2467016341522974</v>
      </c>
      <c r="FZ308" s="253"/>
      <c r="GA308" s="92"/>
      <c r="GB308" s="68" t="s">
        <v>1464</v>
      </c>
      <c r="GC308" s="85" t="s">
        <v>2362</v>
      </c>
      <c r="GD308" s="85" t="str">
        <f t="shared" si="105"/>
        <v>№2/418 від 20.02.2019</v>
      </c>
      <c r="GE308" s="85" t="s">
        <v>2662</v>
      </c>
      <c r="GF308" s="431">
        <v>8</v>
      </c>
      <c r="GG308" s="431">
        <v>3</v>
      </c>
    </row>
    <row r="309" spans="1:189" ht="15" hidden="1" customHeight="1" x14ac:dyDescent="0.25">
      <c r="A309" s="66" t="s">
        <v>73</v>
      </c>
      <c r="B309" s="155">
        <v>5</v>
      </c>
      <c r="C309" s="141">
        <f t="shared" si="89"/>
        <v>4494.13</v>
      </c>
      <c r="D309" s="168">
        <v>3611.53</v>
      </c>
      <c r="E309" s="168">
        <v>0</v>
      </c>
      <c r="F309" s="234"/>
      <c r="G309" s="235">
        <v>882.6</v>
      </c>
      <c r="H309" s="162">
        <f t="shared" si="86"/>
        <v>5521.729589221557</v>
      </c>
      <c r="I309" s="117">
        <v>626.13</v>
      </c>
      <c r="J309" s="117">
        <v>137.74860000000001</v>
      </c>
      <c r="K309" s="117">
        <v>32.966701817987499</v>
      </c>
      <c r="L309" s="117">
        <v>356.18657309999998</v>
      </c>
      <c r="M309" s="117">
        <v>120.84927081015501</v>
      </c>
      <c r="N309" s="117">
        <v>1273.8811457281399</v>
      </c>
      <c r="O309" s="117">
        <v>125.72</v>
      </c>
      <c r="P309" s="117">
        <v>27.6584</v>
      </c>
      <c r="Q309" s="117">
        <v>4.3220643678975001</v>
      </c>
      <c r="R309" s="117">
        <v>71.518336399999995</v>
      </c>
      <c r="S309" s="117">
        <v>24.024422508483401</v>
      </c>
      <c r="T309" s="117">
        <v>253.243223276381</v>
      </c>
      <c r="U309" s="117">
        <v>0</v>
      </c>
      <c r="V309" s="117">
        <v>0</v>
      </c>
      <c r="W309" s="117">
        <v>0</v>
      </c>
      <c r="X309" s="117">
        <v>0</v>
      </c>
      <c r="Y309" s="117">
        <v>0</v>
      </c>
      <c r="Z309" s="117">
        <v>611.37</v>
      </c>
      <c r="AA309" s="117">
        <v>0</v>
      </c>
      <c r="AB309" s="117">
        <v>0</v>
      </c>
      <c r="AC309" s="117">
        <v>0</v>
      </c>
      <c r="AD309" s="117">
        <v>0</v>
      </c>
      <c r="AE309" s="117">
        <v>0</v>
      </c>
      <c r="AF309" s="117">
        <v>0</v>
      </c>
      <c r="AG309" s="117">
        <v>0</v>
      </c>
      <c r="AH309" s="117">
        <v>0</v>
      </c>
      <c r="AI309" s="117">
        <v>0</v>
      </c>
      <c r="AJ309" s="117">
        <v>0</v>
      </c>
      <c r="AK309" s="117">
        <v>0</v>
      </c>
      <c r="AL309" s="117">
        <v>0</v>
      </c>
      <c r="AM309" s="117">
        <v>364.35</v>
      </c>
      <c r="AN309" s="117">
        <v>80.156999999999996</v>
      </c>
      <c r="AO309" s="117">
        <v>63.175954623591203</v>
      </c>
      <c r="AP309" s="117">
        <v>207.2677845</v>
      </c>
      <c r="AQ309" s="117">
        <v>74.933986967543603</v>
      </c>
      <c r="AR309" s="117">
        <v>789.88472609113501</v>
      </c>
      <c r="AS309" s="117">
        <v>0</v>
      </c>
      <c r="AT309" s="117">
        <v>0</v>
      </c>
      <c r="AU309" s="117">
        <v>0</v>
      </c>
      <c r="AV309" s="117">
        <v>0</v>
      </c>
      <c r="AW309" s="117">
        <v>0</v>
      </c>
      <c r="AX309" s="117">
        <v>163.35</v>
      </c>
      <c r="AY309" s="117">
        <v>1142.1400000000001</v>
      </c>
      <c r="AZ309" s="117">
        <v>251.27080000000001</v>
      </c>
      <c r="BA309" s="117">
        <v>93.598187989762707</v>
      </c>
      <c r="BB309" s="117">
        <v>649.72918179999999</v>
      </c>
      <c r="BC309" s="117">
        <v>223.95152757566501</v>
      </c>
      <c r="BD309" s="117">
        <f t="shared" si="87"/>
        <v>2430.0004941259003</v>
      </c>
      <c r="BE309" s="117">
        <v>0</v>
      </c>
      <c r="BF309" s="117">
        <v>0</v>
      </c>
      <c r="BG309" s="117">
        <v>0</v>
      </c>
      <c r="BH309" s="117">
        <v>0</v>
      </c>
      <c r="BI309" s="117">
        <v>0</v>
      </c>
      <c r="BJ309" s="117">
        <v>0</v>
      </c>
      <c r="BK309" s="117">
        <v>0</v>
      </c>
      <c r="BL309" s="117">
        <v>253.3</v>
      </c>
      <c r="BM309" s="117">
        <v>55.725999999999999</v>
      </c>
      <c r="BN309" s="117">
        <v>5.2453661908333302</v>
      </c>
      <c r="BO309" s="117">
        <v>144.09477100000001</v>
      </c>
      <c r="BP309" s="117">
        <v>48.041354838971202</v>
      </c>
      <c r="BQ309" s="117">
        <v>506.40749202980402</v>
      </c>
      <c r="BR309" s="117">
        <v>956.74651984127138</v>
      </c>
      <c r="BS309" s="117">
        <v>210.484234365079</v>
      </c>
      <c r="BT309" s="117">
        <v>828.595754060535</v>
      </c>
      <c r="BU309" s="117">
        <v>677.97</v>
      </c>
      <c r="BV309" s="117">
        <v>544.26439274210304</v>
      </c>
      <c r="BW309" s="117">
        <v>337.28496303475202</v>
      </c>
      <c r="BX309" s="117">
        <v>3555.3458640437402</v>
      </c>
      <c r="BY309" s="117">
        <v>722.023343123681</v>
      </c>
      <c r="BZ309" s="117">
        <v>60.03</v>
      </c>
      <c r="CA309" s="117">
        <v>13.2066</v>
      </c>
      <c r="CB309" s="117">
        <v>39.9946052308117</v>
      </c>
      <c r="CC309" s="117">
        <v>0</v>
      </c>
      <c r="CD309" s="117">
        <v>34.149266099999998</v>
      </c>
      <c r="CE309" s="117">
        <v>15.4469472001824</v>
      </c>
      <c r="CF309" s="117">
        <v>162.82741853099401</v>
      </c>
      <c r="CG309" s="117">
        <v>68.81</v>
      </c>
      <c r="CH309" s="117">
        <v>15.138199999999999</v>
      </c>
      <c r="CI309" s="117">
        <v>96.504722940449994</v>
      </c>
      <c r="CJ309" s="117">
        <v>0</v>
      </c>
      <c r="CK309" s="117">
        <v>39.143944699999999</v>
      </c>
      <c r="CL309" s="117">
        <v>23.0159476973956</v>
      </c>
      <c r="CM309" s="117">
        <v>242.612815337846</v>
      </c>
      <c r="CN309" s="117">
        <v>80.11</v>
      </c>
      <c r="CO309" s="117">
        <v>17.624199999999998</v>
      </c>
      <c r="CP309" s="117">
        <v>45.066166605740797</v>
      </c>
      <c r="CQ309" s="117">
        <v>0</v>
      </c>
      <c r="CR309" s="117">
        <v>45.572175700000003</v>
      </c>
      <c r="CS309" s="117">
        <v>19.743326159064701</v>
      </c>
      <c r="CT309" s="117">
        <v>208.115868464805</v>
      </c>
      <c r="CU309" s="117">
        <v>0</v>
      </c>
      <c r="CV309" s="117">
        <v>0</v>
      </c>
      <c r="CW309" s="117">
        <v>0</v>
      </c>
      <c r="CX309" s="117">
        <v>0</v>
      </c>
      <c r="CY309" s="117">
        <v>0</v>
      </c>
      <c r="CZ309" s="117">
        <v>0</v>
      </c>
      <c r="DA309" s="117">
        <v>0</v>
      </c>
      <c r="DB309" s="117">
        <v>0</v>
      </c>
      <c r="DC309" s="117">
        <v>0</v>
      </c>
      <c r="DD309" s="117">
        <v>0</v>
      </c>
      <c r="DE309" s="117">
        <v>0</v>
      </c>
      <c r="DF309" s="117">
        <v>0</v>
      </c>
      <c r="DG309" s="117">
        <v>0</v>
      </c>
      <c r="DH309" s="117">
        <v>0</v>
      </c>
      <c r="DI309" s="117">
        <v>36.97</v>
      </c>
      <c r="DJ309" s="117">
        <v>8.1334</v>
      </c>
      <c r="DK309" s="117">
        <v>32.042756166288001</v>
      </c>
      <c r="DL309" s="117">
        <v>0</v>
      </c>
      <c r="DM309" s="117">
        <v>21.031123900000001</v>
      </c>
      <c r="DN309" s="117">
        <v>10.289960723747599</v>
      </c>
      <c r="DO309" s="117">
        <v>108.467240790036</v>
      </c>
      <c r="DP309" s="117">
        <v>0</v>
      </c>
      <c r="DQ309" s="117">
        <v>0</v>
      </c>
      <c r="DR309" s="117">
        <v>0</v>
      </c>
      <c r="DS309" s="117">
        <v>0</v>
      </c>
      <c r="DT309" s="117">
        <v>0</v>
      </c>
      <c r="DU309" s="117">
        <v>0</v>
      </c>
      <c r="DV309" s="117">
        <v>0</v>
      </c>
      <c r="DW309" s="117">
        <v>1194.42</v>
      </c>
      <c r="DX309" s="117">
        <v>262.7724</v>
      </c>
      <c r="DY309" s="117">
        <v>97.287448221233305</v>
      </c>
      <c r="DZ309" s="117">
        <v>0</v>
      </c>
      <c r="EA309" s="117">
        <v>679.46970539999995</v>
      </c>
      <c r="EB309" s="117">
        <v>234.14025271504099</v>
      </c>
      <c r="EC309" s="117">
        <v>2468.0898063362702</v>
      </c>
      <c r="ED309" s="117">
        <v>744.06</v>
      </c>
      <c r="EE309" s="117">
        <v>163.69319999999999</v>
      </c>
      <c r="EF309" s="117">
        <v>27.583497557541701</v>
      </c>
      <c r="EG309" s="117">
        <v>0</v>
      </c>
      <c r="EH309" s="117">
        <v>423.2734122</v>
      </c>
      <c r="EI309" s="117">
        <v>142.395925603688</v>
      </c>
      <c r="EJ309" s="117">
        <v>1501.00603536123</v>
      </c>
      <c r="EK309" s="117">
        <v>466.55</v>
      </c>
      <c r="EL309" s="117">
        <v>102.64100000000001</v>
      </c>
      <c r="EM309" s="117">
        <v>62.143622431700003</v>
      </c>
      <c r="EN309" s="117">
        <v>0</v>
      </c>
      <c r="EO309" s="117">
        <v>265.40629849999999</v>
      </c>
      <c r="EP309" s="117">
        <v>93.987415922851497</v>
      </c>
      <c r="EQ309" s="117">
        <v>990.728336854551</v>
      </c>
      <c r="ER309" s="117">
        <v>0</v>
      </c>
      <c r="ES309" s="117">
        <v>0</v>
      </c>
      <c r="ET309" s="117">
        <v>0</v>
      </c>
      <c r="EU309" s="117">
        <v>0</v>
      </c>
      <c r="EV309" s="117">
        <v>0</v>
      </c>
      <c r="EW309" s="117">
        <v>0</v>
      </c>
      <c r="EX309" s="117">
        <v>0</v>
      </c>
      <c r="EY309" s="117">
        <v>316.39999999999998</v>
      </c>
      <c r="EZ309" s="117">
        <v>33.161884000000001</v>
      </c>
      <c r="FA309" s="117">
        <v>349.56</v>
      </c>
      <c r="FB309" s="117">
        <v>0</v>
      </c>
      <c r="FC309" s="117">
        <v>0</v>
      </c>
      <c r="FD309" s="117">
        <v>0</v>
      </c>
      <c r="FE309" s="171">
        <v>716.07192708333332</v>
      </c>
      <c r="FF309" s="194">
        <f t="shared" si="88"/>
        <v>16330.962394054164</v>
      </c>
      <c r="FG309" s="195">
        <f t="shared" si="90"/>
        <v>0</v>
      </c>
      <c r="FH309" s="196">
        <f t="shared" si="91"/>
        <v>1501.00603536123</v>
      </c>
      <c r="FI309" s="202">
        <f t="shared" si="92"/>
        <v>19597.154872864998</v>
      </c>
      <c r="FJ309" s="203">
        <f t="shared" si="93"/>
        <v>0</v>
      </c>
      <c r="FK309" s="204">
        <f t="shared" si="94"/>
        <v>1801.207242433476</v>
      </c>
      <c r="FL309" s="214">
        <v>0.05</v>
      </c>
      <c r="FM309" s="211">
        <f t="shared" si="95"/>
        <v>979.85774364324993</v>
      </c>
      <c r="FN309" s="212">
        <f t="shared" si="96"/>
        <v>0</v>
      </c>
      <c r="FO309" s="213">
        <f t="shared" si="97"/>
        <v>90.060362121673805</v>
      </c>
      <c r="FP309" s="219">
        <f t="shared" si="98"/>
        <v>20577.012616508247</v>
      </c>
      <c r="FQ309" s="220">
        <f t="shared" si="99"/>
        <v>0</v>
      </c>
      <c r="FR309" s="223">
        <f t="shared" si="100"/>
        <v>1891.2676045551498</v>
      </c>
      <c r="FS309" s="228">
        <f t="shared" si="101"/>
        <v>4.6814863124848038</v>
      </c>
      <c r="FT309" s="229"/>
      <c r="FU309" s="244">
        <f t="shared" si="102"/>
        <v>4.1578114144346285</v>
      </c>
      <c r="FV309" s="245">
        <f t="shared" si="103"/>
        <v>20577.012616508247</v>
      </c>
      <c r="FW309" s="252">
        <v>3.4655999999999998</v>
      </c>
      <c r="FX309" s="257"/>
      <c r="FY309" s="261">
        <f t="shared" si="104"/>
        <v>1.3508443884132053</v>
      </c>
      <c r="FZ309" s="253"/>
      <c r="GA309" s="92"/>
      <c r="GB309" s="68" t="s">
        <v>1466</v>
      </c>
      <c r="GC309" s="85" t="s">
        <v>2362</v>
      </c>
      <c r="GD309" s="85" t="str">
        <f t="shared" si="105"/>
        <v>№2/421 від 20.02.2019</v>
      </c>
      <c r="GE309" s="85" t="s">
        <v>2663</v>
      </c>
      <c r="GF309" s="431">
        <v>5</v>
      </c>
      <c r="GG309" s="431">
        <v>2</v>
      </c>
    </row>
    <row r="310" spans="1:189" ht="15" hidden="1" customHeight="1" x14ac:dyDescent="0.25">
      <c r="A310" s="66" t="s">
        <v>74</v>
      </c>
      <c r="B310" s="155">
        <v>5</v>
      </c>
      <c r="C310" s="141">
        <f t="shared" si="89"/>
        <v>3009.77</v>
      </c>
      <c r="D310" s="168">
        <v>2322.87</v>
      </c>
      <c r="E310" s="168">
        <v>0</v>
      </c>
      <c r="F310" s="234"/>
      <c r="G310" s="235">
        <v>686.9</v>
      </c>
      <c r="H310" s="162">
        <f t="shared" si="86"/>
        <v>3584.2356939969682</v>
      </c>
      <c r="I310" s="117">
        <v>409.68</v>
      </c>
      <c r="J310" s="117">
        <v>90.129599999999996</v>
      </c>
      <c r="K310" s="117">
        <v>23.3741248664175</v>
      </c>
      <c r="L310" s="117">
        <v>233.0546616</v>
      </c>
      <c r="M310" s="117">
        <v>79.261345285545204</v>
      </c>
      <c r="N310" s="117">
        <v>835.49973175196305</v>
      </c>
      <c r="O310" s="117">
        <v>91.22</v>
      </c>
      <c r="P310" s="117">
        <v>20.0684</v>
      </c>
      <c r="Q310" s="117">
        <v>3.1358640448275001</v>
      </c>
      <c r="R310" s="117">
        <v>51.8923214</v>
      </c>
      <c r="S310" s="117">
        <v>17.431641320472298</v>
      </c>
      <c r="T310" s="117">
        <v>183.74822676529999</v>
      </c>
      <c r="U310" s="117">
        <v>0</v>
      </c>
      <c r="V310" s="117">
        <v>0</v>
      </c>
      <c r="W310" s="117">
        <v>0</v>
      </c>
      <c r="X310" s="117">
        <v>0</v>
      </c>
      <c r="Y310" s="117">
        <v>0</v>
      </c>
      <c r="Z310" s="117">
        <v>403.36</v>
      </c>
      <c r="AA310" s="117">
        <v>0</v>
      </c>
      <c r="AB310" s="117">
        <v>0</v>
      </c>
      <c r="AC310" s="117">
        <v>0</v>
      </c>
      <c r="AD310" s="117">
        <v>0</v>
      </c>
      <c r="AE310" s="117">
        <v>0</v>
      </c>
      <c r="AF310" s="117">
        <v>0</v>
      </c>
      <c r="AG310" s="117">
        <v>0</v>
      </c>
      <c r="AH310" s="117">
        <v>0</v>
      </c>
      <c r="AI310" s="117">
        <v>0</v>
      </c>
      <c r="AJ310" s="117">
        <v>0</v>
      </c>
      <c r="AK310" s="117">
        <v>0</v>
      </c>
      <c r="AL310" s="117">
        <v>0</v>
      </c>
      <c r="AM310" s="117">
        <v>196.69</v>
      </c>
      <c r="AN310" s="117">
        <v>43.271799999999999</v>
      </c>
      <c r="AO310" s="117">
        <v>50.124652145402301</v>
      </c>
      <c r="AP310" s="117">
        <v>111.8910403</v>
      </c>
      <c r="AQ310" s="117">
        <v>42.131260983202601</v>
      </c>
      <c r="AR310" s="117">
        <v>444.10875342860498</v>
      </c>
      <c r="AS310" s="117">
        <v>0</v>
      </c>
      <c r="AT310" s="117">
        <v>0</v>
      </c>
      <c r="AU310" s="117">
        <v>0</v>
      </c>
      <c r="AV310" s="117">
        <v>0</v>
      </c>
      <c r="AW310" s="117">
        <v>0</v>
      </c>
      <c r="AX310" s="117">
        <v>90.12</v>
      </c>
      <c r="AY310" s="117">
        <v>764.91</v>
      </c>
      <c r="AZ310" s="117">
        <v>168.28020000000001</v>
      </c>
      <c r="BA310" s="117">
        <v>60.670198200936099</v>
      </c>
      <c r="BB310" s="117">
        <v>435.13435170000002</v>
      </c>
      <c r="BC310" s="117">
        <v>149.77293973711801</v>
      </c>
      <c r="BD310" s="117">
        <f t="shared" si="87"/>
        <v>1627.3989820511001</v>
      </c>
      <c r="BE310" s="117">
        <v>0</v>
      </c>
      <c r="BF310" s="117">
        <v>0</v>
      </c>
      <c r="BG310" s="117">
        <v>0</v>
      </c>
      <c r="BH310" s="117">
        <v>0</v>
      </c>
      <c r="BI310" s="117">
        <v>0</v>
      </c>
      <c r="BJ310" s="117">
        <v>0</v>
      </c>
      <c r="BK310" s="117">
        <v>0</v>
      </c>
      <c r="BL310" s="117">
        <v>181.32</v>
      </c>
      <c r="BM310" s="117">
        <v>39.8904</v>
      </c>
      <c r="BN310" s="117">
        <v>5.5032803316666703</v>
      </c>
      <c r="BO310" s="117">
        <v>103.14750840000001</v>
      </c>
      <c r="BP310" s="117">
        <v>34.572751190966002</v>
      </c>
      <c r="BQ310" s="117">
        <v>364.43393992263299</v>
      </c>
      <c r="BR310" s="117">
        <v>640.75452380952584</v>
      </c>
      <c r="BS310" s="117">
        <v>140.96599523809499</v>
      </c>
      <c r="BT310" s="117">
        <v>555.09898587631005</v>
      </c>
      <c r="BU310" s="117">
        <v>453.99</v>
      </c>
      <c r="BV310" s="117">
        <v>364.50602595952398</v>
      </c>
      <c r="BW310" s="117">
        <v>225.89862079189501</v>
      </c>
      <c r="BX310" s="117">
        <v>2381.21415167535</v>
      </c>
      <c r="BY310" s="117">
        <v>507.09215155588402</v>
      </c>
      <c r="BZ310" s="117">
        <v>41.8</v>
      </c>
      <c r="CA310" s="117">
        <v>9.1959999999999997</v>
      </c>
      <c r="CB310" s="117">
        <v>26.836061273597799</v>
      </c>
      <c r="CC310" s="117">
        <v>0</v>
      </c>
      <c r="CD310" s="117">
        <v>23.778766000000001</v>
      </c>
      <c r="CE310" s="117">
        <v>10.6498308065458</v>
      </c>
      <c r="CF310" s="117">
        <v>112.260658080144</v>
      </c>
      <c r="CG310" s="117">
        <v>49.92</v>
      </c>
      <c r="CH310" s="117">
        <v>10.9824</v>
      </c>
      <c r="CI310" s="117">
        <v>70.018395861615005</v>
      </c>
      <c r="CJ310" s="117">
        <v>0</v>
      </c>
      <c r="CK310" s="117">
        <v>28.397990400000001</v>
      </c>
      <c r="CL310" s="117">
        <v>16.698201988079902</v>
      </c>
      <c r="CM310" s="117">
        <v>176.016988249695</v>
      </c>
      <c r="CN310" s="117">
        <v>60.56</v>
      </c>
      <c r="CO310" s="117">
        <v>13.3232</v>
      </c>
      <c r="CP310" s="117">
        <v>40.882181387240003</v>
      </c>
      <c r="CQ310" s="117">
        <v>0</v>
      </c>
      <c r="CR310" s="117">
        <v>34.450767200000001</v>
      </c>
      <c r="CS310" s="117">
        <v>15.6393445334286</v>
      </c>
      <c r="CT310" s="117">
        <v>164.855493120669</v>
      </c>
      <c r="CU310" s="117">
        <v>0</v>
      </c>
      <c r="CV310" s="117">
        <v>0</v>
      </c>
      <c r="CW310" s="117">
        <v>0</v>
      </c>
      <c r="CX310" s="117">
        <v>0</v>
      </c>
      <c r="CY310" s="117">
        <v>0</v>
      </c>
      <c r="CZ310" s="117">
        <v>0</v>
      </c>
      <c r="DA310" s="117">
        <v>0</v>
      </c>
      <c r="DB310" s="117">
        <v>0</v>
      </c>
      <c r="DC310" s="117">
        <v>0</v>
      </c>
      <c r="DD310" s="117">
        <v>0</v>
      </c>
      <c r="DE310" s="117">
        <v>0</v>
      </c>
      <c r="DF310" s="117">
        <v>0</v>
      </c>
      <c r="DG310" s="117">
        <v>0</v>
      </c>
      <c r="DH310" s="117">
        <v>0</v>
      </c>
      <c r="DI310" s="117">
        <v>18.43</v>
      </c>
      <c r="DJ310" s="117">
        <v>4.0545999999999998</v>
      </c>
      <c r="DK310" s="117">
        <v>15.871208905562501</v>
      </c>
      <c r="DL310" s="117">
        <v>0</v>
      </c>
      <c r="DM310" s="117">
        <v>10.4842741</v>
      </c>
      <c r="DN310" s="117">
        <v>5.1189290998130099</v>
      </c>
      <c r="DO310" s="117">
        <v>53.9590121053755</v>
      </c>
      <c r="DP310" s="117">
        <v>0</v>
      </c>
      <c r="DQ310" s="117">
        <v>0</v>
      </c>
      <c r="DR310" s="117">
        <v>0</v>
      </c>
      <c r="DS310" s="117">
        <v>0</v>
      </c>
      <c r="DT310" s="117">
        <v>0</v>
      </c>
      <c r="DU310" s="117">
        <v>0</v>
      </c>
      <c r="DV310" s="117">
        <v>0</v>
      </c>
      <c r="DW310" s="117">
        <v>920.93</v>
      </c>
      <c r="DX310" s="117">
        <v>202.6046</v>
      </c>
      <c r="DY310" s="117">
        <v>72.853783849808295</v>
      </c>
      <c r="DZ310" s="117">
        <v>0</v>
      </c>
      <c r="EA310" s="117">
        <v>523.88944909999998</v>
      </c>
      <c r="EB310" s="117">
        <v>180.30231967147</v>
      </c>
      <c r="EC310" s="117">
        <v>1900.5801526212799</v>
      </c>
      <c r="ED310" s="117">
        <v>459.74</v>
      </c>
      <c r="EE310" s="117">
        <v>101.14279999999999</v>
      </c>
      <c r="EF310" s="117">
        <v>17.766457656775</v>
      </c>
      <c r="EG310" s="117">
        <v>0</v>
      </c>
      <c r="EH310" s="117">
        <v>261.53229379999999</v>
      </c>
      <c r="EI310" s="117">
        <v>88.059428408184601</v>
      </c>
      <c r="EJ310" s="117">
        <v>928.24097986495997</v>
      </c>
      <c r="EK310" s="117">
        <v>361.78</v>
      </c>
      <c r="EL310" s="117">
        <v>79.5916</v>
      </c>
      <c r="EM310" s="117">
        <v>43.709081141200002</v>
      </c>
      <c r="EN310" s="117">
        <v>0</v>
      </c>
      <c r="EO310" s="117">
        <v>205.8057886</v>
      </c>
      <c r="EP310" s="117">
        <v>72.411810893575193</v>
      </c>
      <c r="EQ310" s="117">
        <v>763.29828063477498</v>
      </c>
      <c r="ER310" s="117">
        <v>179</v>
      </c>
      <c r="ES310" s="117">
        <v>39.380000000000003</v>
      </c>
      <c r="ET310" s="117">
        <v>4.1274177999999999</v>
      </c>
      <c r="EU310" s="117">
        <v>43.507417799999999</v>
      </c>
      <c r="EV310" s="117">
        <v>4.7077</v>
      </c>
      <c r="EW310" s="117">
        <v>0.49341403700000003</v>
      </c>
      <c r="EX310" s="117">
        <v>5.201114037</v>
      </c>
      <c r="EY310" s="117">
        <v>306.60000000000002</v>
      </c>
      <c r="EZ310" s="117">
        <v>32.134746</v>
      </c>
      <c r="FA310" s="117">
        <v>338.73</v>
      </c>
      <c r="FB310" s="117">
        <v>0</v>
      </c>
      <c r="FC310" s="117">
        <v>0</v>
      </c>
      <c r="FD310" s="117">
        <v>0</v>
      </c>
      <c r="FE310" s="171">
        <v>413.30746354166666</v>
      </c>
      <c r="FF310" s="194">
        <f t="shared" si="88"/>
        <v>11229.841345650517</v>
      </c>
      <c r="FG310" s="195">
        <f t="shared" si="90"/>
        <v>0</v>
      </c>
      <c r="FH310" s="196">
        <f t="shared" si="91"/>
        <v>928.24097986495997</v>
      </c>
      <c r="FI310" s="202">
        <f t="shared" si="92"/>
        <v>13475.809614780619</v>
      </c>
      <c r="FJ310" s="203">
        <f t="shared" si="93"/>
        <v>0</v>
      </c>
      <c r="FK310" s="204">
        <f t="shared" si="94"/>
        <v>1113.8891758379518</v>
      </c>
      <c r="FL310" s="214">
        <v>0.05</v>
      </c>
      <c r="FM310" s="211">
        <f t="shared" si="95"/>
        <v>673.79048073903095</v>
      </c>
      <c r="FN310" s="212">
        <f t="shared" si="96"/>
        <v>0</v>
      </c>
      <c r="FO310" s="213">
        <f t="shared" si="97"/>
        <v>55.694458791897596</v>
      </c>
      <c r="FP310" s="219">
        <f t="shared" si="98"/>
        <v>14149.60009551965</v>
      </c>
      <c r="FQ310" s="220">
        <f t="shared" si="99"/>
        <v>0</v>
      </c>
      <c r="FR310" s="223">
        <f t="shared" si="100"/>
        <v>1169.5836346298495</v>
      </c>
      <c r="FS310" s="228">
        <f t="shared" si="101"/>
        <v>4.8161353667197178</v>
      </c>
      <c r="FT310" s="229"/>
      <c r="FU310" s="244">
        <f t="shared" si="102"/>
        <v>4.3126273638483346</v>
      </c>
      <c r="FV310" s="245">
        <f t="shared" si="103"/>
        <v>14149.60009551965</v>
      </c>
      <c r="FW310" s="252">
        <v>3.8328000000000002</v>
      </c>
      <c r="FX310" s="257"/>
      <c r="FY310" s="261">
        <f t="shared" si="104"/>
        <v>1.2565579646002185</v>
      </c>
      <c r="FZ310" s="253"/>
      <c r="GA310" s="92"/>
      <c r="GB310" s="68" t="s">
        <v>1469</v>
      </c>
      <c r="GC310" s="85" t="s">
        <v>2362</v>
      </c>
      <c r="GD310" s="85" t="str">
        <f t="shared" si="105"/>
        <v>№2/424 від 20.02.2019</v>
      </c>
      <c r="GE310" s="85" t="s">
        <v>2664</v>
      </c>
      <c r="GF310" s="431">
        <v>3</v>
      </c>
      <c r="GG310" s="431">
        <v>2</v>
      </c>
    </row>
    <row r="311" spans="1:189" ht="15" hidden="1" customHeight="1" x14ac:dyDescent="0.25">
      <c r="A311" s="66" t="s">
        <v>75</v>
      </c>
      <c r="B311" s="155">
        <v>5</v>
      </c>
      <c r="C311" s="141">
        <f t="shared" si="89"/>
        <v>1851.94</v>
      </c>
      <c r="D311" s="168">
        <v>1851.94</v>
      </c>
      <c r="E311" s="168">
        <v>0</v>
      </c>
      <c r="F311" s="234"/>
      <c r="G311" s="235">
        <v>0</v>
      </c>
      <c r="H311" s="162">
        <f t="shared" si="86"/>
        <v>2288.2609707036081</v>
      </c>
      <c r="I311" s="117">
        <v>298.25</v>
      </c>
      <c r="J311" s="117">
        <v>65.614999999999995</v>
      </c>
      <c r="K311" s="117">
        <v>16.658986915612498</v>
      </c>
      <c r="L311" s="117">
        <v>169.66547750000001</v>
      </c>
      <c r="M311" s="117">
        <v>57.665357765400302</v>
      </c>
      <c r="N311" s="117">
        <v>607.85482218101299</v>
      </c>
      <c r="O311" s="117">
        <v>54.25</v>
      </c>
      <c r="P311" s="117">
        <v>11.935</v>
      </c>
      <c r="Q311" s="117">
        <v>1.8650503472475</v>
      </c>
      <c r="R311" s="117">
        <v>30.861197499999999</v>
      </c>
      <c r="S311" s="117">
        <v>10.36688788687</v>
      </c>
      <c r="T311" s="117">
        <v>109.278135734118</v>
      </c>
      <c r="U311" s="117">
        <v>0</v>
      </c>
      <c r="V311" s="117">
        <v>0</v>
      </c>
      <c r="W311" s="117">
        <v>0</v>
      </c>
      <c r="X311" s="117">
        <v>0</v>
      </c>
      <c r="Y311" s="117">
        <v>0</v>
      </c>
      <c r="Z311" s="117">
        <v>255.87</v>
      </c>
      <c r="AA311" s="117">
        <v>0</v>
      </c>
      <c r="AB311" s="117">
        <v>0</v>
      </c>
      <c r="AC311" s="117">
        <v>0</v>
      </c>
      <c r="AD311" s="117">
        <v>0</v>
      </c>
      <c r="AE311" s="117">
        <v>0</v>
      </c>
      <c r="AF311" s="117">
        <v>0</v>
      </c>
      <c r="AG311" s="117">
        <v>0</v>
      </c>
      <c r="AH311" s="117">
        <v>0</v>
      </c>
      <c r="AI311" s="117">
        <v>0</v>
      </c>
      <c r="AJ311" s="117">
        <v>0</v>
      </c>
      <c r="AK311" s="117">
        <v>0</v>
      </c>
      <c r="AL311" s="117">
        <v>0</v>
      </c>
      <c r="AM311" s="117">
        <v>105.16</v>
      </c>
      <c r="AN311" s="117">
        <v>23.135200000000001</v>
      </c>
      <c r="AO311" s="117">
        <v>36.549114441781803</v>
      </c>
      <c r="AP311" s="117">
        <v>59.822369199999997</v>
      </c>
      <c r="AQ311" s="117">
        <v>23.547315112495198</v>
      </c>
      <c r="AR311" s="117">
        <v>248.21399875427699</v>
      </c>
      <c r="AS311" s="117">
        <v>0</v>
      </c>
      <c r="AT311" s="117">
        <v>0</v>
      </c>
      <c r="AU311" s="117">
        <v>0</v>
      </c>
      <c r="AV311" s="117">
        <v>0</v>
      </c>
      <c r="AW311" s="117">
        <v>0</v>
      </c>
      <c r="AX311" s="117">
        <v>65.69</v>
      </c>
      <c r="AY311" s="117">
        <v>470.65</v>
      </c>
      <c r="AZ311" s="117">
        <v>103.54300000000001</v>
      </c>
      <c r="BA311" s="117">
        <v>46.213368341099802</v>
      </c>
      <c r="BB311" s="117">
        <v>267.73866550000002</v>
      </c>
      <c r="BC311" s="117">
        <v>93.086480996885697</v>
      </c>
      <c r="BD311" s="117">
        <f t="shared" si="87"/>
        <v>1001.3540140342001</v>
      </c>
      <c r="BE311" s="117">
        <v>0</v>
      </c>
      <c r="BF311" s="117">
        <v>0</v>
      </c>
      <c r="BG311" s="117">
        <v>0</v>
      </c>
      <c r="BH311" s="117">
        <v>0</v>
      </c>
      <c r="BI311" s="117">
        <v>0</v>
      </c>
      <c r="BJ311" s="117">
        <v>0</v>
      </c>
      <c r="BK311" s="117">
        <v>0</v>
      </c>
      <c r="BL311" s="117">
        <v>144.4</v>
      </c>
      <c r="BM311" s="117">
        <v>31.768000000000001</v>
      </c>
      <c r="BN311" s="117">
        <v>4.1563539733333403</v>
      </c>
      <c r="BO311" s="117">
        <v>82.144828000000004</v>
      </c>
      <c r="BP311" s="117">
        <v>27.509394962624999</v>
      </c>
      <c r="BQ311" s="117">
        <v>289.97857693595802</v>
      </c>
      <c r="BR311" s="117">
        <v>380.54103650794093</v>
      </c>
      <c r="BS311" s="117">
        <v>83.719028031746006</v>
      </c>
      <c r="BT311" s="117">
        <v>296.75396195595198</v>
      </c>
      <c r="BU311" s="117">
        <v>279.33999999999997</v>
      </c>
      <c r="BV311" s="117">
        <v>216.478379438269</v>
      </c>
      <c r="BW311" s="117">
        <v>131.72860446593199</v>
      </c>
      <c r="BX311" s="117">
        <v>1388.5610103998399</v>
      </c>
      <c r="BY311" s="117">
        <v>303.30606297670101</v>
      </c>
      <c r="BZ311" s="117">
        <v>28.8</v>
      </c>
      <c r="CA311" s="117">
        <v>6.3360000000000003</v>
      </c>
      <c r="CB311" s="117">
        <v>18.914623431784602</v>
      </c>
      <c r="CC311" s="117">
        <v>0</v>
      </c>
      <c r="CD311" s="117">
        <v>16.383455999999999</v>
      </c>
      <c r="CE311" s="117">
        <v>7.3821958652453397</v>
      </c>
      <c r="CF311" s="117">
        <v>77.816275297029904</v>
      </c>
      <c r="CG311" s="117">
        <v>29.69</v>
      </c>
      <c r="CH311" s="117">
        <v>6.5317999999999996</v>
      </c>
      <c r="CI311" s="117">
        <v>41.643893050350002</v>
      </c>
      <c r="CJ311" s="117">
        <v>0</v>
      </c>
      <c r="CK311" s="117">
        <v>16.889750299999999</v>
      </c>
      <c r="CL311" s="117">
        <v>9.9313180175501792</v>
      </c>
      <c r="CM311" s="117">
        <v>104.6867613679</v>
      </c>
      <c r="CN311" s="117">
        <v>34.229999999999997</v>
      </c>
      <c r="CO311" s="117">
        <v>7.5305999999999997</v>
      </c>
      <c r="CP311" s="117">
        <v>22.089686657876701</v>
      </c>
      <c r="CQ311" s="117">
        <v>0</v>
      </c>
      <c r="CR311" s="117">
        <v>19.472420100000001</v>
      </c>
      <c r="CS311" s="117">
        <v>8.7330528952930599</v>
      </c>
      <c r="CT311" s="117">
        <v>92.055759653169801</v>
      </c>
      <c r="CU311" s="117">
        <v>0</v>
      </c>
      <c r="CV311" s="117">
        <v>0</v>
      </c>
      <c r="CW311" s="117">
        <v>0</v>
      </c>
      <c r="CX311" s="117">
        <v>0</v>
      </c>
      <c r="CY311" s="117">
        <v>0</v>
      </c>
      <c r="CZ311" s="117">
        <v>0</v>
      </c>
      <c r="DA311" s="117">
        <v>0</v>
      </c>
      <c r="DB311" s="117">
        <v>0</v>
      </c>
      <c r="DC311" s="117">
        <v>0</v>
      </c>
      <c r="DD311" s="117">
        <v>0</v>
      </c>
      <c r="DE311" s="117">
        <v>0</v>
      </c>
      <c r="DF311" s="117">
        <v>0</v>
      </c>
      <c r="DG311" s="117">
        <v>0</v>
      </c>
      <c r="DH311" s="117">
        <v>0</v>
      </c>
      <c r="DI311" s="117">
        <v>9.85</v>
      </c>
      <c r="DJ311" s="117">
        <v>2.1669999999999998</v>
      </c>
      <c r="DK311" s="117">
        <v>8.3997304797260792</v>
      </c>
      <c r="DL311" s="117">
        <v>0</v>
      </c>
      <c r="DM311" s="117">
        <v>5.6033695000000003</v>
      </c>
      <c r="DN311" s="117">
        <v>2.7271666788750899</v>
      </c>
      <c r="DO311" s="117">
        <v>28.747266658601198</v>
      </c>
      <c r="DP311" s="117">
        <v>0</v>
      </c>
      <c r="DQ311" s="117">
        <v>0</v>
      </c>
      <c r="DR311" s="117">
        <v>0</v>
      </c>
      <c r="DS311" s="117">
        <v>0</v>
      </c>
      <c r="DT311" s="117">
        <v>0</v>
      </c>
      <c r="DU311" s="117">
        <v>0</v>
      </c>
      <c r="DV311" s="117">
        <v>0</v>
      </c>
      <c r="DW311" s="117">
        <v>857.43</v>
      </c>
      <c r="DX311" s="117">
        <v>188.63460000000001</v>
      </c>
      <c r="DY311" s="117">
        <v>76.101681887166706</v>
      </c>
      <c r="DZ311" s="117">
        <v>0</v>
      </c>
      <c r="EA311" s="117">
        <v>487.76620409999998</v>
      </c>
      <c r="EB311" s="117">
        <v>168.73702385631501</v>
      </c>
      <c r="EC311" s="117">
        <v>1778.66950984349</v>
      </c>
      <c r="ED311" s="117">
        <v>287.74</v>
      </c>
      <c r="EE311" s="117">
        <v>63.302799999999998</v>
      </c>
      <c r="EF311" s="117">
        <v>10.764854463783299</v>
      </c>
      <c r="EG311" s="117">
        <v>0</v>
      </c>
      <c r="EH311" s="117">
        <v>163.68665379999999</v>
      </c>
      <c r="EI311" s="117">
        <v>55.077058449127101</v>
      </c>
      <c r="EJ311" s="117">
        <v>580.57136671291005</v>
      </c>
      <c r="EK311" s="117">
        <v>319.66000000000003</v>
      </c>
      <c r="EL311" s="117">
        <v>70.325199999999995</v>
      </c>
      <c r="EM311" s="117">
        <v>45.24291786525</v>
      </c>
      <c r="EN311" s="117">
        <v>0</v>
      </c>
      <c r="EO311" s="117">
        <v>181.8449842</v>
      </c>
      <c r="EP311" s="117">
        <v>64.675431827458894</v>
      </c>
      <c r="EQ311" s="117">
        <v>681.74853389270902</v>
      </c>
      <c r="ER311" s="117">
        <v>0</v>
      </c>
      <c r="ES311" s="117">
        <v>0</v>
      </c>
      <c r="ET311" s="117">
        <v>0</v>
      </c>
      <c r="EU311" s="117">
        <v>0</v>
      </c>
      <c r="EV311" s="117">
        <v>0</v>
      </c>
      <c r="EW311" s="117">
        <v>0</v>
      </c>
      <c r="EX311" s="117">
        <v>0</v>
      </c>
      <c r="EY311" s="117">
        <v>43.4</v>
      </c>
      <c r="EZ311" s="117">
        <v>4.5487539999999997</v>
      </c>
      <c r="FA311" s="117">
        <v>47.95</v>
      </c>
      <c r="FB311" s="117">
        <v>0</v>
      </c>
      <c r="FC311" s="117">
        <v>0</v>
      </c>
      <c r="FD311" s="117">
        <v>0</v>
      </c>
      <c r="FE311" s="171">
        <v>575.83342500000003</v>
      </c>
      <c r="FF311" s="194">
        <f t="shared" si="88"/>
        <v>7934.8794564652153</v>
      </c>
      <c r="FG311" s="195">
        <f t="shared" si="90"/>
        <v>0</v>
      </c>
      <c r="FH311" s="196">
        <f t="shared" si="91"/>
        <v>580.57136671291005</v>
      </c>
      <c r="FI311" s="202">
        <f t="shared" si="92"/>
        <v>9521.8553477582573</v>
      </c>
      <c r="FJ311" s="203">
        <f t="shared" si="93"/>
        <v>0</v>
      </c>
      <c r="FK311" s="204">
        <f t="shared" si="94"/>
        <v>696.68564005549206</v>
      </c>
      <c r="FL311" s="214">
        <v>0.05</v>
      </c>
      <c r="FM311" s="211">
        <f t="shared" si="95"/>
        <v>476.09276738791289</v>
      </c>
      <c r="FN311" s="212">
        <f t="shared" si="96"/>
        <v>0</v>
      </c>
      <c r="FO311" s="213">
        <f t="shared" si="97"/>
        <v>34.834282002774607</v>
      </c>
      <c r="FP311" s="219">
        <f t="shared" si="98"/>
        <v>9997.9481151461696</v>
      </c>
      <c r="FQ311" s="220">
        <f t="shared" si="99"/>
        <v>0</v>
      </c>
      <c r="FR311" s="223">
        <f t="shared" si="100"/>
        <v>731.51992205826662</v>
      </c>
      <c r="FS311" s="228">
        <f t="shared" si="101"/>
        <v>5.398635007152591</v>
      </c>
      <c r="FT311" s="229"/>
      <c r="FU311" s="244">
        <f t="shared" si="102"/>
        <v>5.0036330513342238</v>
      </c>
      <c r="FV311" s="245">
        <f t="shared" si="103"/>
        <v>9997.9481151461696</v>
      </c>
      <c r="FW311" s="252">
        <v>4.0148999999999999</v>
      </c>
      <c r="FX311" s="257"/>
      <c r="FY311" s="261">
        <f t="shared" si="104"/>
        <v>1.344649930795933</v>
      </c>
      <c r="FZ311" s="253"/>
      <c r="GA311" s="92"/>
      <c r="GB311" s="68" t="s">
        <v>1470</v>
      </c>
      <c r="GC311" s="85" t="s">
        <v>2362</v>
      </c>
      <c r="GD311" s="85" t="str">
        <f t="shared" si="105"/>
        <v>№2/425 від 20.02.2019</v>
      </c>
      <c r="GE311" s="85" t="s">
        <v>2665</v>
      </c>
      <c r="GF311" s="431">
        <v>2</v>
      </c>
      <c r="GG311" s="431">
        <v>2</v>
      </c>
    </row>
    <row r="312" spans="1:189" ht="15" hidden="1" customHeight="1" x14ac:dyDescent="0.25">
      <c r="A312" s="66" t="s">
        <v>76</v>
      </c>
      <c r="B312" s="155">
        <v>5</v>
      </c>
      <c r="C312" s="141">
        <f t="shared" si="89"/>
        <v>3400.35</v>
      </c>
      <c r="D312" s="168">
        <v>2555.1</v>
      </c>
      <c r="E312" s="168">
        <v>0</v>
      </c>
      <c r="F312" s="234"/>
      <c r="G312" s="235">
        <v>845.25</v>
      </c>
      <c r="H312" s="162">
        <f t="shared" si="86"/>
        <v>4274.4079780617903</v>
      </c>
      <c r="I312" s="117">
        <v>528.91</v>
      </c>
      <c r="J312" s="117">
        <v>116.36020000000001</v>
      </c>
      <c r="K312" s="117">
        <v>29.627288522612499</v>
      </c>
      <c r="L312" s="117">
        <v>300.88103169999999</v>
      </c>
      <c r="M312" s="117">
        <v>102.27134670453199</v>
      </c>
      <c r="N312" s="117">
        <v>1078.0498669271401</v>
      </c>
      <c r="O312" s="117">
        <v>119.5</v>
      </c>
      <c r="P312" s="117">
        <v>26.29</v>
      </c>
      <c r="Q312" s="117">
        <v>4.1082946162649998</v>
      </c>
      <c r="R312" s="117">
        <v>67.979965000000007</v>
      </c>
      <c r="S312" s="117">
        <v>22.8358203903807</v>
      </c>
      <c r="T312" s="117">
        <v>240.71408000664599</v>
      </c>
      <c r="U312" s="117">
        <v>0</v>
      </c>
      <c r="V312" s="117">
        <v>0</v>
      </c>
      <c r="W312" s="117">
        <v>0</v>
      </c>
      <c r="X312" s="117">
        <v>0</v>
      </c>
      <c r="Y312" s="117">
        <v>0</v>
      </c>
      <c r="Z312" s="117">
        <v>438.04</v>
      </c>
      <c r="AA312" s="117">
        <v>0</v>
      </c>
      <c r="AB312" s="117">
        <v>0</v>
      </c>
      <c r="AC312" s="117">
        <v>0</v>
      </c>
      <c r="AD312" s="117">
        <v>0</v>
      </c>
      <c r="AE312" s="117">
        <v>0</v>
      </c>
      <c r="AF312" s="117">
        <v>0</v>
      </c>
      <c r="AG312" s="117">
        <v>0</v>
      </c>
      <c r="AH312" s="117">
        <v>0</v>
      </c>
      <c r="AI312" s="117">
        <v>0</v>
      </c>
      <c r="AJ312" s="117">
        <v>0</v>
      </c>
      <c r="AK312" s="117">
        <v>0</v>
      </c>
      <c r="AL312" s="117">
        <v>0</v>
      </c>
      <c r="AM312" s="117">
        <v>261.13</v>
      </c>
      <c r="AN312" s="117">
        <v>57.448599999999999</v>
      </c>
      <c r="AO312" s="117">
        <v>56.162646020938503</v>
      </c>
      <c r="AP312" s="117">
        <v>148.5490231</v>
      </c>
      <c r="AQ312" s="117">
        <v>54.846053106565599</v>
      </c>
      <c r="AR312" s="117">
        <v>578.13632222750402</v>
      </c>
      <c r="AS312" s="117">
        <v>0</v>
      </c>
      <c r="AT312" s="117">
        <v>0</v>
      </c>
      <c r="AU312" s="117">
        <v>0</v>
      </c>
      <c r="AV312" s="117">
        <v>0</v>
      </c>
      <c r="AW312" s="117">
        <v>0</v>
      </c>
      <c r="AX312" s="117">
        <v>100.88</v>
      </c>
      <c r="AY312" s="117">
        <v>864.17</v>
      </c>
      <c r="AZ312" s="117">
        <v>190.1174</v>
      </c>
      <c r="BA312" s="117">
        <v>67.088904888977595</v>
      </c>
      <c r="BB312" s="117">
        <v>491.60038789999999</v>
      </c>
      <c r="BC312" s="117">
        <v>169.05608717121299</v>
      </c>
      <c r="BD312" s="117">
        <f t="shared" si="87"/>
        <v>1838.5877089005</v>
      </c>
      <c r="BE312" s="117">
        <v>0</v>
      </c>
      <c r="BF312" s="117">
        <v>0</v>
      </c>
      <c r="BG312" s="117">
        <v>0</v>
      </c>
      <c r="BH312" s="117">
        <v>0</v>
      </c>
      <c r="BI312" s="117">
        <v>0</v>
      </c>
      <c r="BJ312" s="117">
        <v>0</v>
      </c>
      <c r="BK312" s="117">
        <v>0</v>
      </c>
      <c r="BL312" s="117">
        <v>232.96</v>
      </c>
      <c r="BM312" s="117">
        <v>51.251199999999997</v>
      </c>
      <c r="BN312" s="117">
        <v>6.8631006216666703</v>
      </c>
      <c r="BO312" s="117">
        <v>132.52395519999999</v>
      </c>
      <c r="BP312" s="117">
        <v>44.397333192668903</v>
      </c>
      <c r="BQ312" s="117">
        <v>467.99558901433602</v>
      </c>
      <c r="BR312" s="117">
        <v>789.33683809524746</v>
      </c>
      <c r="BS312" s="117">
        <v>173.65410438095199</v>
      </c>
      <c r="BT312" s="117">
        <v>684.72200037351195</v>
      </c>
      <c r="BU312" s="117">
        <v>512.80999999999995</v>
      </c>
      <c r="BV312" s="117">
        <v>449.03004708723802</v>
      </c>
      <c r="BW312" s="117">
        <v>273.507248875291</v>
      </c>
      <c r="BX312" s="117">
        <v>2883.0602388122402</v>
      </c>
      <c r="BY312" s="117">
        <v>620.65753360718202</v>
      </c>
      <c r="BZ312" s="117">
        <v>53.33</v>
      </c>
      <c r="CA312" s="117">
        <v>11.7326</v>
      </c>
      <c r="CB312" s="117">
        <v>33.973066197234601</v>
      </c>
      <c r="CC312" s="117">
        <v>0</v>
      </c>
      <c r="CD312" s="117">
        <v>30.337837100000002</v>
      </c>
      <c r="CE312" s="117">
        <v>13.5596368805832</v>
      </c>
      <c r="CF312" s="117">
        <v>142.93314017781799</v>
      </c>
      <c r="CG312" s="117">
        <v>65.41</v>
      </c>
      <c r="CH312" s="117">
        <v>14.3902</v>
      </c>
      <c r="CI312" s="117">
        <v>91.731940192762494</v>
      </c>
      <c r="CJ312" s="117">
        <v>0</v>
      </c>
      <c r="CK312" s="117">
        <v>37.209786700000002</v>
      </c>
      <c r="CL312" s="117">
        <v>21.878241357630401</v>
      </c>
      <c r="CM312" s="117">
        <v>230.62016825039299</v>
      </c>
      <c r="CN312" s="117">
        <v>62.7</v>
      </c>
      <c r="CO312" s="117">
        <v>13.794</v>
      </c>
      <c r="CP312" s="117">
        <v>40.703133161238298</v>
      </c>
      <c r="CQ312" s="117">
        <v>0</v>
      </c>
      <c r="CR312" s="117">
        <v>35.668149</v>
      </c>
      <c r="CS312" s="117">
        <v>16.021810223319399</v>
      </c>
      <c r="CT312" s="117">
        <v>168.887092384558</v>
      </c>
      <c r="CU312" s="117">
        <v>0</v>
      </c>
      <c r="CV312" s="117">
        <v>0</v>
      </c>
      <c r="CW312" s="117">
        <v>0</v>
      </c>
      <c r="CX312" s="117">
        <v>0</v>
      </c>
      <c r="CY312" s="117">
        <v>0</v>
      </c>
      <c r="CZ312" s="117">
        <v>0</v>
      </c>
      <c r="DA312" s="117">
        <v>0</v>
      </c>
      <c r="DB312" s="117">
        <v>0</v>
      </c>
      <c r="DC312" s="117">
        <v>0</v>
      </c>
      <c r="DD312" s="117">
        <v>0</v>
      </c>
      <c r="DE312" s="117">
        <v>0</v>
      </c>
      <c r="DF312" s="117">
        <v>0</v>
      </c>
      <c r="DG312" s="117">
        <v>0</v>
      </c>
      <c r="DH312" s="117">
        <v>0</v>
      </c>
      <c r="DI312" s="117">
        <v>26.69</v>
      </c>
      <c r="DJ312" s="117">
        <v>5.8718000000000004</v>
      </c>
      <c r="DK312" s="117">
        <v>23.051968484689301</v>
      </c>
      <c r="DL312" s="117">
        <v>0</v>
      </c>
      <c r="DM312" s="117">
        <v>15.1831403</v>
      </c>
      <c r="DN312" s="117">
        <v>7.4202240097232801</v>
      </c>
      <c r="DO312" s="117">
        <v>78.217132794412606</v>
      </c>
      <c r="DP312" s="117">
        <v>0</v>
      </c>
      <c r="DQ312" s="117">
        <v>0</v>
      </c>
      <c r="DR312" s="117">
        <v>0</v>
      </c>
      <c r="DS312" s="117">
        <v>0</v>
      </c>
      <c r="DT312" s="117">
        <v>0</v>
      </c>
      <c r="DU312" s="117">
        <v>0</v>
      </c>
      <c r="DV312" s="117">
        <v>0</v>
      </c>
      <c r="DW312" s="117">
        <v>621.28</v>
      </c>
      <c r="DX312" s="117">
        <v>136.6816</v>
      </c>
      <c r="DY312" s="117">
        <v>45.495489481550003</v>
      </c>
      <c r="DZ312" s="117">
        <v>0</v>
      </c>
      <c r="EA312" s="117">
        <v>353.42755360000001</v>
      </c>
      <c r="EB312" s="117">
        <v>121.253079441377</v>
      </c>
      <c r="EC312" s="117">
        <v>1278.1377225229301</v>
      </c>
      <c r="ED312" s="117">
        <v>744.11</v>
      </c>
      <c r="EE312" s="117">
        <v>163.70419999999999</v>
      </c>
      <c r="EF312" s="117">
        <v>28.488907641683401</v>
      </c>
      <c r="EG312" s="117">
        <v>0</v>
      </c>
      <c r="EH312" s="117">
        <v>423.30185569999998</v>
      </c>
      <c r="EI312" s="117">
        <v>142.50019620784099</v>
      </c>
      <c r="EJ312" s="117">
        <v>1502.1051595495201</v>
      </c>
      <c r="EK312" s="117">
        <v>353.73</v>
      </c>
      <c r="EL312" s="117">
        <v>77.820599999999999</v>
      </c>
      <c r="EM312" s="117">
        <v>46.436214347975003</v>
      </c>
      <c r="EN312" s="117">
        <v>0</v>
      </c>
      <c r="EO312" s="117">
        <v>201.22638509999999</v>
      </c>
      <c r="EP312" s="117">
        <v>71.188335434142303</v>
      </c>
      <c r="EQ312" s="117">
        <v>750.40153488211695</v>
      </c>
      <c r="ER312" s="117">
        <v>238</v>
      </c>
      <c r="ES312" s="117">
        <v>52.36</v>
      </c>
      <c r="ET312" s="117">
        <v>5.4878515999999999</v>
      </c>
      <c r="EU312" s="117">
        <v>57.847851599999998</v>
      </c>
      <c r="EV312" s="117">
        <v>6.2594000000000003</v>
      </c>
      <c r="EW312" s="117">
        <v>0.65604771399999995</v>
      </c>
      <c r="EX312" s="117">
        <v>6.9154477139999999</v>
      </c>
      <c r="EY312" s="117">
        <v>382.2</v>
      </c>
      <c r="EZ312" s="117">
        <v>40.058382000000002</v>
      </c>
      <c r="FA312" s="117">
        <v>422.26</v>
      </c>
      <c r="FB312" s="117">
        <v>0</v>
      </c>
      <c r="FC312" s="117">
        <v>0</v>
      </c>
      <c r="FD312" s="117">
        <v>0</v>
      </c>
      <c r="FE312" s="171">
        <v>704.35438645833335</v>
      </c>
      <c r="FF312" s="194">
        <f t="shared" si="88"/>
        <v>12968.143442222448</v>
      </c>
      <c r="FG312" s="195">
        <f t="shared" si="90"/>
        <v>0</v>
      </c>
      <c r="FH312" s="196">
        <f t="shared" si="91"/>
        <v>1502.1051595495201</v>
      </c>
      <c r="FI312" s="202">
        <f t="shared" si="92"/>
        <v>15561.772130666937</v>
      </c>
      <c r="FJ312" s="203">
        <f t="shared" si="93"/>
        <v>0</v>
      </c>
      <c r="FK312" s="204">
        <f t="shared" si="94"/>
        <v>1802.5261914594241</v>
      </c>
      <c r="FL312" s="214">
        <v>0.05</v>
      </c>
      <c r="FM312" s="211">
        <f t="shared" si="95"/>
        <v>778.08860653334693</v>
      </c>
      <c r="FN312" s="212">
        <f t="shared" si="96"/>
        <v>0</v>
      </c>
      <c r="FO312" s="213">
        <f t="shared" si="97"/>
        <v>90.126309572971209</v>
      </c>
      <c r="FP312" s="219">
        <f t="shared" si="98"/>
        <v>16339.860737200284</v>
      </c>
      <c r="FQ312" s="220">
        <f t="shared" si="99"/>
        <v>0</v>
      </c>
      <c r="FR312" s="223">
        <f t="shared" si="100"/>
        <v>1892.6525010323953</v>
      </c>
      <c r="FS312" s="228">
        <f t="shared" si="101"/>
        <v>4.9894767192178779</v>
      </c>
      <c r="FT312" s="229"/>
      <c r="FU312" s="244">
        <f t="shared" si="102"/>
        <v>4.2487415225397065</v>
      </c>
      <c r="FV312" s="245">
        <f t="shared" si="103"/>
        <v>16339.860737200286</v>
      </c>
      <c r="FW312" s="252">
        <v>3.8210999999999999</v>
      </c>
      <c r="FX312" s="257"/>
      <c r="FY312" s="261">
        <f t="shared" si="104"/>
        <v>1.3057697310245422</v>
      </c>
      <c r="FZ312" s="253"/>
      <c r="GA312" s="92"/>
      <c r="GB312" s="68" t="s">
        <v>1471</v>
      </c>
      <c r="GC312" s="85" t="s">
        <v>2362</v>
      </c>
      <c r="GD312" s="85" t="str">
        <f t="shared" si="105"/>
        <v>№2/426 від 20.02.2019</v>
      </c>
      <c r="GE312" s="85" t="s">
        <v>2666</v>
      </c>
      <c r="GF312" s="431">
        <v>4</v>
      </c>
      <c r="GG312" s="431">
        <v>2</v>
      </c>
    </row>
    <row r="313" spans="1:189" ht="15" hidden="1" customHeight="1" x14ac:dyDescent="0.25">
      <c r="A313" s="66" t="s">
        <v>360</v>
      </c>
      <c r="B313" s="155">
        <v>6</v>
      </c>
      <c r="C313" s="141">
        <f t="shared" si="89"/>
        <v>3630</v>
      </c>
      <c r="D313" s="168">
        <v>2148</v>
      </c>
      <c r="E313" s="168">
        <v>0</v>
      </c>
      <c r="F313" s="234"/>
      <c r="G313" s="235">
        <v>1482</v>
      </c>
      <c r="H313" s="162">
        <f t="shared" si="86"/>
        <v>3846.3369592471918</v>
      </c>
      <c r="I313" s="117">
        <v>363.58</v>
      </c>
      <c r="J313" s="117">
        <v>79.9876</v>
      </c>
      <c r="K313" s="117">
        <v>22.632249854240001</v>
      </c>
      <c r="L313" s="117">
        <v>206.8297546</v>
      </c>
      <c r="M313" s="117">
        <v>70.540232842848894</v>
      </c>
      <c r="N313" s="117">
        <v>743.56983729708895</v>
      </c>
      <c r="O313" s="117">
        <v>84.49</v>
      </c>
      <c r="P313" s="117">
        <v>18.587800000000001</v>
      </c>
      <c r="Q313" s="117">
        <v>2.9044603966875</v>
      </c>
      <c r="R313" s="117">
        <v>48.063826300000002</v>
      </c>
      <c r="S313" s="117">
        <v>16.145570346679801</v>
      </c>
      <c r="T313" s="117">
        <v>170.191657043367</v>
      </c>
      <c r="U313" s="117">
        <v>0</v>
      </c>
      <c r="V313" s="117">
        <v>0</v>
      </c>
      <c r="W313" s="117">
        <v>0</v>
      </c>
      <c r="X313" s="117">
        <v>0</v>
      </c>
      <c r="Y313" s="117">
        <v>0</v>
      </c>
      <c r="Z313" s="117">
        <v>517.44000000000005</v>
      </c>
      <c r="AA313" s="117">
        <v>0</v>
      </c>
      <c r="AB313" s="117">
        <v>0</v>
      </c>
      <c r="AC313" s="117">
        <v>0</v>
      </c>
      <c r="AD313" s="117">
        <v>0</v>
      </c>
      <c r="AE313" s="117">
        <v>0</v>
      </c>
      <c r="AF313" s="117">
        <v>108.54</v>
      </c>
      <c r="AG313" s="117">
        <v>15.22</v>
      </c>
      <c r="AH313" s="117">
        <v>3.3483999999999998</v>
      </c>
      <c r="AI313" s="117">
        <v>0.52161139191000006</v>
      </c>
      <c r="AJ313" s="117">
        <v>8.6582013999999994</v>
      </c>
      <c r="AK313" s="117">
        <v>2.9082901827200902</v>
      </c>
      <c r="AL313" s="117">
        <v>30.656502974630101</v>
      </c>
      <c r="AM313" s="117">
        <v>136.63999999999999</v>
      </c>
      <c r="AN313" s="117">
        <v>30.0608</v>
      </c>
      <c r="AO313" s="117">
        <v>29.433314774031899</v>
      </c>
      <c r="AP313" s="117">
        <v>77.730396799999994</v>
      </c>
      <c r="AQ313" s="117">
        <v>28.703739458074299</v>
      </c>
      <c r="AR313" s="117">
        <v>302.56825103210599</v>
      </c>
      <c r="AS313" s="117">
        <v>0</v>
      </c>
      <c r="AT313" s="117">
        <v>0</v>
      </c>
      <c r="AU313" s="117">
        <v>0</v>
      </c>
      <c r="AV313" s="117">
        <v>0</v>
      </c>
      <c r="AW313" s="117">
        <v>0</v>
      </c>
      <c r="AX313" s="117">
        <v>10.61</v>
      </c>
      <c r="AY313" s="117">
        <v>922.53</v>
      </c>
      <c r="AZ313" s="117">
        <v>202.95660000000001</v>
      </c>
      <c r="BA313" s="117">
        <v>59.4378403736305</v>
      </c>
      <c r="BB313" s="117">
        <v>524.79964110000003</v>
      </c>
      <c r="BC313" s="117">
        <v>179.19618097925101</v>
      </c>
      <c r="BD313" s="117">
        <f t="shared" si="87"/>
        <v>1962.7607109</v>
      </c>
      <c r="BE313" s="117">
        <v>0</v>
      </c>
      <c r="BF313" s="117">
        <v>0</v>
      </c>
      <c r="BG313" s="117">
        <v>0</v>
      </c>
      <c r="BH313" s="117">
        <v>0</v>
      </c>
      <c r="BI313" s="117">
        <v>0</v>
      </c>
      <c r="BJ313" s="117">
        <v>0</v>
      </c>
      <c r="BK313" s="117">
        <v>0</v>
      </c>
      <c r="BL313" s="117">
        <v>59.48</v>
      </c>
      <c r="BM313" s="117">
        <v>13.085599999999999</v>
      </c>
      <c r="BN313" s="117">
        <v>1.5713720025</v>
      </c>
      <c r="BO313" s="117">
        <v>33.836387600000002</v>
      </c>
      <c r="BP313" s="117">
        <v>11.316687819938</v>
      </c>
      <c r="BQ313" s="117">
        <v>119.29004742243799</v>
      </c>
      <c r="BR313" s="117">
        <v>618.39</v>
      </c>
      <c r="BS313" s="117">
        <v>136.05000000000001</v>
      </c>
      <c r="BT313" s="117">
        <v>915.56</v>
      </c>
      <c r="BU313" s="117">
        <v>547.54</v>
      </c>
      <c r="BV313" s="117">
        <v>351.78</v>
      </c>
      <c r="BW313" s="117">
        <v>269.52</v>
      </c>
      <c r="BX313" s="117">
        <f>SUBTOTAL(9,BR313:BW313)</f>
        <v>0</v>
      </c>
      <c r="BY313" s="117">
        <v>619.17593951593096</v>
      </c>
      <c r="BZ313" s="117">
        <v>43.74</v>
      </c>
      <c r="CA313" s="117">
        <v>9.6227999999999998</v>
      </c>
      <c r="CB313" s="117">
        <v>27.9697015542502</v>
      </c>
      <c r="CC313" s="117">
        <v>0</v>
      </c>
      <c r="CD313" s="117">
        <v>24.8823738</v>
      </c>
      <c r="CE313" s="117">
        <v>11.132381085878899</v>
      </c>
      <c r="CF313" s="117">
        <v>117.347256440129</v>
      </c>
      <c r="CG313" s="117">
        <v>46.24</v>
      </c>
      <c r="CH313" s="117">
        <v>10.172800000000001</v>
      </c>
      <c r="CI313" s="117">
        <v>64.852249279822502</v>
      </c>
      <c r="CJ313" s="117">
        <v>0</v>
      </c>
      <c r="CK313" s="117">
        <v>26.304548799999999</v>
      </c>
      <c r="CL313" s="117">
        <v>15.466769574746101</v>
      </c>
      <c r="CM313" s="117">
        <v>163.03636765456901</v>
      </c>
      <c r="CN313" s="117">
        <v>73.08</v>
      </c>
      <c r="CO313" s="117">
        <v>16.0776</v>
      </c>
      <c r="CP313" s="117">
        <v>48.3805519684933</v>
      </c>
      <c r="CQ313" s="117">
        <v>0</v>
      </c>
      <c r="CR313" s="117">
        <v>41.573019600000002</v>
      </c>
      <c r="CS313" s="117">
        <v>18.772641892093802</v>
      </c>
      <c r="CT313" s="117">
        <v>197.88381346058699</v>
      </c>
      <c r="CU313" s="117">
        <v>26.92</v>
      </c>
      <c r="CV313" s="117">
        <v>5.9223999999999997</v>
      </c>
      <c r="CW313" s="117">
        <v>20.631571973497898</v>
      </c>
      <c r="CX313" s="117">
        <v>0</v>
      </c>
      <c r="CY313" s="117">
        <v>15.3139804</v>
      </c>
      <c r="CZ313" s="117">
        <v>7.2096652882663204</v>
      </c>
      <c r="DA313" s="117">
        <v>75.997617661764195</v>
      </c>
      <c r="DB313" s="117">
        <v>9.5399999999999991</v>
      </c>
      <c r="DC313" s="117">
        <v>2.0988000000000002</v>
      </c>
      <c r="DD313" s="117">
        <v>12.144989218499999</v>
      </c>
      <c r="DE313" s="117">
        <v>0</v>
      </c>
      <c r="DF313" s="117">
        <v>5.4270198000000001</v>
      </c>
      <c r="DG313" s="117">
        <v>3.06158489322898</v>
      </c>
      <c r="DH313" s="117">
        <v>32.272393911728997</v>
      </c>
      <c r="DI313" s="117">
        <v>11.19</v>
      </c>
      <c r="DJ313" s="117">
        <v>2.4618000000000002</v>
      </c>
      <c r="DK313" s="117">
        <v>9.5247197229925291</v>
      </c>
      <c r="DL313" s="117">
        <v>0</v>
      </c>
      <c r="DM313" s="117">
        <v>6.3656553000000002</v>
      </c>
      <c r="DN313" s="117">
        <v>3.0963153641598402</v>
      </c>
      <c r="DO313" s="117">
        <v>32.638490387152402</v>
      </c>
      <c r="DP313" s="117">
        <v>0</v>
      </c>
      <c r="DQ313" s="117">
        <v>0</v>
      </c>
      <c r="DR313" s="117">
        <v>0</v>
      </c>
      <c r="DS313" s="117">
        <v>0</v>
      </c>
      <c r="DT313" s="117">
        <v>0</v>
      </c>
      <c r="DU313" s="117">
        <v>0</v>
      </c>
      <c r="DV313" s="117">
        <v>0</v>
      </c>
      <c r="DW313" s="117">
        <v>480.1</v>
      </c>
      <c r="DX313" s="117">
        <v>105.622</v>
      </c>
      <c r="DY313" s="117">
        <v>33.944385795066701</v>
      </c>
      <c r="DZ313" s="117">
        <v>0</v>
      </c>
      <c r="EA313" s="117">
        <v>273.114487</v>
      </c>
      <c r="EB313" s="117">
        <v>93.572363277650993</v>
      </c>
      <c r="EC313" s="117">
        <v>986.353236072718</v>
      </c>
      <c r="ED313" s="117">
        <v>595.09</v>
      </c>
      <c r="EE313" s="117">
        <v>130.91980000000001</v>
      </c>
      <c r="EF313" s="117">
        <v>22.019608043533299</v>
      </c>
      <c r="EG313" s="117">
        <v>22.3675</v>
      </c>
      <c r="EH313" s="117">
        <v>338.52884829999999</v>
      </c>
      <c r="EI313" s="117">
        <v>116.22650852236499</v>
      </c>
      <c r="EJ313" s="117">
        <v>1225.1522648659</v>
      </c>
      <c r="EK313" s="117">
        <v>349.27</v>
      </c>
      <c r="EL313" s="117">
        <v>76.839399999999998</v>
      </c>
      <c r="EM313" s="117">
        <v>50.570895294525002</v>
      </c>
      <c r="EN313" s="117">
        <v>0</v>
      </c>
      <c r="EO313" s="117">
        <v>198.6892249</v>
      </c>
      <c r="EP313" s="117">
        <v>70.785479411588199</v>
      </c>
      <c r="EQ313" s="117">
        <v>746.15499960611305</v>
      </c>
      <c r="ER313" s="117">
        <v>0</v>
      </c>
      <c r="ES313" s="117">
        <v>0</v>
      </c>
      <c r="ET313" s="117">
        <v>0</v>
      </c>
      <c r="EU313" s="117">
        <v>0</v>
      </c>
      <c r="EV313" s="117">
        <v>0</v>
      </c>
      <c r="EW313" s="117">
        <v>0</v>
      </c>
      <c r="EX313" s="117">
        <v>0</v>
      </c>
      <c r="EY313" s="117">
        <v>184.8</v>
      </c>
      <c r="EZ313" s="117">
        <v>19.368887999999998</v>
      </c>
      <c r="FA313" s="117">
        <v>204.17</v>
      </c>
      <c r="FB313" s="117">
        <v>0</v>
      </c>
      <c r="FC313" s="117">
        <v>0</v>
      </c>
      <c r="FD313" s="117">
        <v>0</v>
      </c>
      <c r="FE313" s="171">
        <v>367.66383697916666</v>
      </c>
      <c r="FF313" s="194">
        <f t="shared" si="88"/>
        <v>8114.2972837094576</v>
      </c>
      <c r="FG313" s="195">
        <f t="shared" si="90"/>
        <v>0</v>
      </c>
      <c r="FH313" s="196">
        <f t="shared" si="91"/>
        <v>1225.1522648659</v>
      </c>
      <c r="FI313" s="202">
        <f t="shared" si="92"/>
        <v>9737.156740451348</v>
      </c>
      <c r="FJ313" s="203">
        <f t="shared" si="93"/>
        <v>0</v>
      </c>
      <c r="FK313" s="204">
        <f t="shared" si="94"/>
        <v>1470.1827178390799</v>
      </c>
      <c r="FL313" s="214">
        <v>0.05</v>
      </c>
      <c r="FM313" s="211">
        <f t="shared" si="95"/>
        <v>486.85783702256742</v>
      </c>
      <c r="FN313" s="212">
        <f t="shared" si="96"/>
        <v>0</v>
      </c>
      <c r="FO313" s="213">
        <f t="shared" si="97"/>
        <v>73.509135891954003</v>
      </c>
      <c r="FP313" s="219">
        <f t="shared" si="98"/>
        <v>10224.014577473916</v>
      </c>
      <c r="FQ313" s="220">
        <f t="shared" si="99"/>
        <v>0</v>
      </c>
      <c r="FR313" s="223">
        <f t="shared" si="100"/>
        <v>1543.6918537310339</v>
      </c>
      <c r="FS313" s="228">
        <f t="shared" si="101"/>
        <v>3.1099382139889711</v>
      </c>
      <c r="FT313" s="229"/>
      <c r="FU313" s="244">
        <f t="shared" si="102"/>
        <v>2.391273477615119</v>
      </c>
      <c r="FV313" s="245">
        <f t="shared" si="103"/>
        <v>10224.014577473916</v>
      </c>
      <c r="FW313" s="252">
        <v>3.2755999999999998</v>
      </c>
      <c r="FX313" s="257"/>
      <c r="FY313" s="261">
        <f t="shared" si="104"/>
        <v>0.94942551410091924</v>
      </c>
      <c r="FZ313" s="253"/>
      <c r="GA313" s="92"/>
      <c r="GB313" s="68" t="s">
        <v>1132</v>
      </c>
      <c r="GC313" s="85" t="s">
        <v>2362</v>
      </c>
      <c r="GD313" s="85" t="str">
        <f t="shared" si="105"/>
        <v>№2/59 від 20.02.2019</v>
      </c>
      <c r="GE313" s="85" t="s">
        <v>2667</v>
      </c>
      <c r="GF313" s="431">
        <v>2</v>
      </c>
      <c r="GG313" s="431">
        <v>2</v>
      </c>
    </row>
    <row r="314" spans="1:189" ht="15" hidden="1" customHeight="1" x14ac:dyDescent="0.25">
      <c r="A314" s="66" t="s">
        <v>361</v>
      </c>
      <c r="B314" s="155">
        <v>8</v>
      </c>
      <c r="C314" s="141">
        <f t="shared" si="89"/>
        <v>7052.84</v>
      </c>
      <c r="D314" s="168">
        <v>7052.84</v>
      </c>
      <c r="E314" s="168">
        <v>6173.14</v>
      </c>
      <c r="F314" s="234">
        <f>D314-E314</f>
        <v>879.69999999999982</v>
      </c>
      <c r="G314" s="235">
        <v>0</v>
      </c>
      <c r="H314" s="162">
        <f t="shared" si="86"/>
        <v>8131.8516282273413</v>
      </c>
      <c r="I314" s="117">
        <v>555.66999999999996</v>
      </c>
      <c r="J314" s="117">
        <v>122.2474</v>
      </c>
      <c r="K314" s="117">
        <v>28.284687241642501</v>
      </c>
      <c r="L314" s="117">
        <v>316.10399289999998</v>
      </c>
      <c r="M314" s="117">
        <v>107.147900259645</v>
      </c>
      <c r="N314" s="117">
        <v>1129.45398040129</v>
      </c>
      <c r="O314" s="117">
        <v>201.69</v>
      </c>
      <c r="P314" s="117">
        <v>44.3718</v>
      </c>
      <c r="Q314" s="117">
        <v>6.9341173663650002</v>
      </c>
      <c r="R314" s="117">
        <v>114.73539030000001</v>
      </c>
      <c r="S314" s="117">
        <v>38.541918356511701</v>
      </c>
      <c r="T314" s="117">
        <v>406.273226022877</v>
      </c>
      <c r="U314" s="117">
        <v>0</v>
      </c>
      <c r="V314" s="117">
        <v>0</v>
      </c>
      <c r="W314" s="117">
        <v>0</v>
      </c>
      <c r="X314" s="117">
        <v>0</v>
      </c>
      <c r="Y314" s="117">
        <v>0</v>
      </c>
      <c r="Z314" s="117">
        <v>940.89</v>
      </c>
      <c r="AA314" s="117">
        <v>0</v>
      </c>
      <c r="AB314" s="117">
        <v>0</v>
      </c>
      <c r="AC314" s="117">
        <v>0</v>
      </c>
      <c r="AD314" s="117">
        <v>0</v>
      </c>
      <c r="AE314" s="117">
        <v>0</v>
      </c>
      <c r="AF314" s="117">
        <v>213.29</v>
      </c>
      <c r="AG314" s="117">
        <v>84.02</v>
      </c>
      <c r="AH314" s="117">
        <v>18.484400000000001</v>
      </c>
      <c r="AI314" s="117">
        <v>2.8803008586450001</v>
      </c>
      <c r="AJ314" s="117">
        <v>47.796457400000001</v>
      </c>
      <c r="AK314" s="117">
        <v>16.054917197088599</v>
      </c>
      <c r="AL314" s="117">
        <v>169.23607545573401</v>
      </c>
      <c r="AM314" s="117">
        <v>616.91</v>
      </c>
      <c r="AN314" s="117">
        <v>135.72020000000001</v>
      </c>
      <c r="AO314" s="117">
        <v>152.39933584794201</v>
      </c>
      <c r="AP314" s="117">
        <v>350.9415917</v>
      </c>
      <c r="AQ314" s="117">
        <v>131.63833387829999</v>
      </c>
      <c r="AR314" s="117">
        <v>1387.6094614262399</v>
      </c>
      <c r="AS314" s="117">
        <v>0</v>
      </c>
      <c r="AT314" s="117">
        <v>0</v>
      </c>
      <c r="AU314" s="117">
        <v>0</v>
      </c>
      <c r="AV314" s="117">
        <v>0</v>
      </c>
      <c r="AW314" s="117">
        <v>0</v>
      </c>
      <c r="AX314" s="117">
        <v>71.59</v>
      </c>
      <c r="AY314" s="117">
        <v>1792.42</v>
      </c>
      <c r="AZ314" s="117">
        <v>394.33240000000001</v>
      </c>
      <c r="BA314" s="117">
        <v>175.99678864911499</v>
      </c>
      <c r="BB314" s="117">
        <v>1019.6539653999999</v>
      </c>
      <c r="BC314" s="117">
        <v>354.50967457588803</v>
      </c>
      <c r="BD314" s="117">
        <f t="shared" si="87"/>
        <v>3813.5088849212002</v>
      </c>
      <c r="BE314" s="117">
        <v>4</v>
      </c>
      <c r="BF314" s="117">
        <v>5628.02</v>
      </c>
      <c r="BG314" s="117">
        <v>589.87277619999998</v>
      </c>
      <c r="BH314" s="117">
        <v>6217.8927762000003</v>
      </c>
      <c r="BI314" s="117">
        <v>566.67999999999995</v>
      </c>
      <c r="BJ314" s="117">
        <v>59.3937308</v>
      </c>
      <c r="BK314" s="117">
        <v>626.07373080000002</v>
      </c>
      <c r="BL314" s="117">
        <v>279.93</v>
      </c>
      <c r="BM314" s="117">
        <v>61.584600000000002</v>
      </c>
      <c r="BN314" s="117">
        <v>6.4836042966666696</v>
      </c>
      <c r="BO314" s="117">
        <v>159.24377910000001</v>
      </c>
      <c r="BP314" s="117">
        <v>53.164032279804701</v>
      </c>
      <c r="BQ314" s="117">
        <v>560.40601567647195</v>
      </c>
      <c r="BR314" s="433">
        <v>1808.1622223333006</v>
      </c>
      <c r="BS314" s="433">
        <v>397.79568891333315</v>
      </c>
      <c r="BT314" s="433">
        <v>2175.0832326666659</v>
      </c>
      <c r="BU314" s="433">
        <v>2344.0339999999997</v>
      </c>
      <c r="BV314" s="433">
        <v>1028.609243418764</v>
      </c>
      <c r="BW314" s="433">
        <v>812.66366063627493</v>
      </c>
      <c r="BX314" s="433">
        <v>8566.3480479683385</v>
      </c>
      <c r="BY314" s="117">
        <v>1628.6977523406299</v>
      </c>
      <c r="BZ314" s="117">
        <v>53.86</v>
      </c>
      <c r="CA314" s="117">
        <v>11.8492</v>
      </c>
      <c r="CB314" s="117">
        <v>35.139274404788303</v>
      </c>
      <c r="CC314" s="117">
        <v>0</v>
      </c>
      <c r="CD314" s="117">
        <v>30.639338200000001</v>
      </c>
      <c r="CE314" s="117">
        <v>13.7812376391078</v>
      </c>
      <c r="CF314" s="117">
        <v>145.269050243896</v>
      </c>
      <c r="CG314" s="117">
        <v>109.93</v>
      </c>
      <c r="CH314" s="117">
        <v>24.1846</v>
      </c>
      <c r="CI314" s="117">
        <v>152.9558024751</v>
      </c>
      <c r="CJ314" s="117">
        <v>0</v>
      </c>
      <c r="CK314" s="117">
        <v>62.535879100000002</v>
      </c>
      <c r="CL314" s="117">
        <v>36.642234371886197</v>
      </c>
      <c r="CM314" s="117">
        <v>386.248515946986</v>
      </c>
      <c r="CN314" s="117">
        <v>143.63</v>
      </c>
      <c r="CO314" s="117">
        <v>31.598600000000001</v>
      </c>
      <c r="CP314" s="117">
        <v>100.809085618377</v>
      </c>
      <c r="CQ314" s="117">
        <v>0</v>
      </c>
      <c r="CR314" s="117">
        <v>81.7067981</v>
      </c>
      <c r="CS314" s="117">
        <v>37.495199338523101</v>
      </c>
      <c r="CT314" s="117">
        <v>395.23968305689999</v>
      </c>
      <c r="CU314" s="117">
        <v>65.03</v>
      </c>
      <c r="CV314" s="117">
        <v>14.3066</v>
      </c>
      <c r="CW314" s="117">
        <v>45.023745272929602</v>
      </c>
      <c r="CX314" s="117">
        <v>0</v>
      </c>
      <c r="CY314" s="117">
        <v>36.993616099999997</v>
      </c>
      <c r="CZ314" s="117">
        <v>16.911508691496799</v>
      </c>
      <c r="DA314" s="117">
        <v>178.26547006442601</v>
      </c>
      <c r="DB314" s="117">
        <v>52.69</v>
      </c>
      <c r="DC314" s="117">
        <v>11.591799999999999</v>
      </c>
      <c r="DD314" s="117">
        <v>67.061414387924998</v>
      </c>
      <c r="DE314" s="117">
        <v>0</v>
      </c>
      <c r="DF314" s="117">
        <v>29.973760299999999</v>
      </c>
      <c r="DG314" s="117">
        <v>16.907632117041398</v>
      </c>
      <c r="DH314" s="117">
        <v>178.22460680496599</v>
      </c>
      <c r="DI314" s="117">
        <v>89.35</v>
      </c>
      <c r="DJ314" s="117">
        <v>19.657</v>
      </c>
      <c r="DK314" s="117">
        <v>75.910622070588701</v>
      </c>
      <c r="DL314" s="117">
        <v>0</v>
      </c>
      <c r="DM314" s="117">
        <v>50.828534500000004</v>
      </c>
      <c r="DN314" s="117">
        <v>24.708554670163402</v>
      </c>
      <c r="DO314" s="117">
        <v>260.45471124075198</v>
      </c>
      <c r="DP314" s="117">
        <v>37.01</v>
      </c>
      <c r="DQ314" s="117">
        <v>8.1422000000000008</v>
      </c>
      <c r="DR314" s="117">
        <v>10.726348579532299</v>
      </c>
      <c r="DS314" s="117">
        <v>0</v>
      </c>
      <c r="DT314" s="117">
        <v>21.053878699999999</v>
      </c>
      <c r="DU314" s="117">
        <v>8.0632877031677808</v>
      </c>
      <c r="DV314" s="117">
        <v>84.995714982700093</v>
      </c>
      <c r="DW314" s="117">
        <v>4509.67</v>
      </c>
      <c r="DX314" s="117">
        <v>992.12739999999997</v>
      </c>
      <c r="DY314" s="117">
        <v>480.64873855993301</v>
      </c>
      <c r="DZ314" s="117">
        <v>0</v>
      </c>
      <c r="EA314" s="117">
        <v>2565.4159728999998</v>
      </c>
      <c r="EB314" s="117">
        <v>895.90142790211496</v>
      </c>
      <c r="EC314" s="117">
        <v>9443.7635393620494</v>
      </c>
      <c r="ED314" s="117">
        <v>3116.93</v>
      </c>
      <c r="EE314" s="117">
        <v>685.72460000000001</v>
      </c>
      <c r="EF314" s="117">
        <v>107.13093814676699</v>
      </c>
      <c r="EG314" s="117">
        <v>0</v>
      </c>
      <c r="EH314" s="117">
        <v>1773.1279691</v>
      </c>
      <c r="EI314" s="117">
        <v>595.62616469453405</v>
      </c>
      <c r="EJ314" s="117">
        <v>6278.5396719413002</v>
      </c>
      <c r="EK314" s="117">
        <v>405.28</v>
      </c>
      <c r="EL314" s="117">
        <v>89.161600000000007</v>
      </c>
      <c r="EM314" s="117">
        <v>70.466695130199994</v>
      </c>
      <c r="EN314" s="117">
        <v>0</v>
      </c>
      <c r="EO314" s="117">
        <v>230.5516336</v>
      </c>
      <c r="EP314" s="117">
        <v>83.372155130212207</v>
      </c>
      <c r="EQ314" s="117">
        <v>878.83208386041201</v>
      </c>
      <c r="ER314" s="117">
        <v>1013.5</v>
      </c>
      <c r="ES314" s="117">
        <v>225.17</v>
      </c>
      <c r="ET314" s="117">
        <v>23.6000677</v>
      </c>
      <c r="EU314" s="117">
        <v>248.7700677</v>
      </c>
      <c r="EV314" s="117">
        <v>26.655049999999999</v>
      </c>
      <c r="EW314" s="117">
        <v>2.7937157904999999</v>
      </c>
      <c r="EX314" s="117">
        <v>29.448765790500001</v>
      </c>
      <c r="EY314" s="117">
        <v>1920.8</v>
      </c>
      <c r="EZ314" s="117">
        <v>201.31904800000001</v>
      </c>
      <c r="FA314" s="117">
        <v>2122.12</v>
      </c>
      <c r="FB314" s="117">
        <v>1948.8</v>
      </c>
      <c r="FC314" s="117">
        <v>204.253728</v>
      </c>
      <c r="FD314" s="117">
        <v>2153.0537279999999</v>
      </c>
      <c r="FE314" s="171">
        <v>1104.4000000000001</v>
      </c>
      <c r="FF314" s="194">
        <f t="shared" si="88"/>
        <v>47990.197807867044</v>
      </c>
      <c r="FG314" s="195">
        <f t="shared" si="90"/>
        <v>8997.020235</v>
      </c>
      <c r="FH314" s="196">
        <f t="shared" si="91"/>
        <v>6278.5396719413002</v>
      </c>
      <c r="FI314" s="202">
        <f t="shared" si="92"/>
        <v>57588.237369440452</v>
      </c>
      <c r="FJ314" s="203">
        <f t="shared" si="93"/>
        <v>10796.424282</v>
      </c>
      <c r="FK314" s="204">
        <f t="shared" si="94"/>
        <v>7534.2476063295599</v>
      </c>
      <c r="FL314" s="214">
        <v>0.05</v>
      </c>
      <c r="FM314" s="211">
        <f t="shared" si="95"/>
        <v>2879.4118684720229</v>
      </c>
      <c r="FN314" s="212">
        <f t="shared" si="96"/>
        <v>539.82121410000002</v>
      </c>
      <c r="FO314" s="213">
        <f t="shared" si="97"/>
        <v>376.712380316478</v>
      </c>
      <c r="FP314" s="219">
        <f t="shared" si="98"/>
        <v>60467.649237912476</v>
      </c>
      <c r="FQ314" s="220">
        <f t="shared" si="99"/>
        <v>11336.2454961</v>
      </c>
      <c r="FR314" s="223">
        <f t="shared" si="100"/>
        <v>7910.9599866460376</v>
      </c>
      <c r="FS314" s="228">
        <f>(FP314-FQ314-FR314)/C314+FR314/D314</f>
        <v>6.9661872014411896</v>
      </c>
      <c r="FT314" s="229">
        <f>FS314+FQ314/E314</f>
        <v>8.8025695767153618</v>
      </c>
      <c r="FU314" s="244">
        <f>(FP314-FR314-FQ314)/C314</f>
        <v>5.844517067616227</v>
      </c>
      <c r="FV314" s="245">
        <f>FS314*F314+E314*FT314+FU314*G314</f>
        <v>60467.649237912483</v>
      </c>
      <c r="FW314" s="252">
        <v>4.9397000000000002</v>
      </c>
      <c r="FX314" s="257">
        <v>6.2728999999999999</v>
      </c>
      <c r="FY314" s="261">
        <f t="shared" si="104"/>
        <v>1.4102449949270581</v>
      </c>
      <c r="FZ314" s="253">
        <f>FT314/FX314</f>
        <v>1.4032695526336083</v>
      </c>
      <c r="GA314" s="92"/>
      <c r="GB314" s="68" t="s">
        <v>1247</v>
      </c>
      <c r="GC314" s="85" t="s">
        <v>2362</v>
      </c>
      <c r="GD314" s="85" t="str">
        <f t="shared" si="105"/>
        <v>№2/185 від 20.02.2019</v>
      </c>
      <c r="GE314" s="85" t="s">
        <v>2668</v>
      </c>
      <c r="GF314" s="431">
        <v>4</v>
      </c>
      <c r="GG314" s="431">
        <v>1</v>
      </c>
    </row>
    <row r="315" spans="1:189" ht="15" hidden="1" customHeight="1" x14ac:dyDescent="0.25">
      <c r="A315" s="66" t="s">
        <v>362</v>
      </c>
      <c r="B315" s="155">
        <v>8</v>
      </c>
      <c r="C315" s="141">
        <f t="shared" si="89"/>
        <v>6125.75</v>
      </c>
      <c r="D315" s="168">
        <v>6125.75</v>
      </c>
      <c r="E315" s="168">
        <v>5410.6</v>
      </c>
      <c r="F315" s="234">
        <f t="shared" ref="F315:F378" si="106">D315-E315</f>
        <v>715.14999999999964</v>
      </c>
      <c r="G315" s="235">
        <v>0</v>
      </c>
      <c r="H315" s="162">
        <f t="shared" si="86"/>
        <v>6776.0683462685911</v>
      </c>
      <c r="I315" s="117">
        <v>473.31</v>
      </c>
      <c r="J315" s="117">
        <v>104.12820000000001</v>
      </c>
      <c r="K315" s="117">
        <v>27.498916947760002</v>
      </c>
      <c r="L315" s="117">
        <v>269.25185970000001</v>
      </c>
      <c r="M315" s="117">
        <v>91.623746642451707</v>
      </c>
      <c r="N315" s="117">
        <v>965.81272329021203</v>
      </c>
      <c r="O315" s="117">
        <v>147.16999999999999</v>
      </c>
      <c r="P315" s="117">
        <v>32.377400000000002</v>
      </c>
      <c r="Q315" s="117">
        <v>5.0596451658900001</v>
      </c>
      <c r="R315" s="117">
        <v>83.720597900000001</v>
      </c>
      <c r="S315" s="117">
        <v>28.123420269735899</v>
      </c>
      <c r="T315" s="117">
        <v>296.45106333562597</v>
      </c>
      <c r="U315" s="117">
        <v>0</v>
      </c>
      <c r="V315" s="117">
        <v>0</v>
      </c>
      <c r="W315" s="117">
        <v>0</v>
      </c>
      <c r="X315" s="117">
        <v>0</v>
      </c>
      <c r="Y315" s="117">
        <v>0</v>
      </c>
      <c r="Z315" s="117">
        <v>886.16</v>
      </c>
      <c r="AA315" s="117">
        <v>0</v>
      </c>
      <c r="AB315" s="117">
        <v>0</v>
      </c>
      <c r="AC315" s="117">
        <v>0</v>
      </c>
      <c r="AD315" s="117">
        <v>0</v>
      </c>
      <c r="AE315" s="117">
        <v>0</v>
      </c>
      <c r="AF315" s="117">
        <v>180.63</v>
      </c>
      <c r="AG315" s="117">
        <v>40.69</v>
      </c>
      <c r="AH315" s="117">
        <v>8.9518000000000004</v>
      </c>
      <c r="AI315" s="117">
        <v>1.3947642258374999</v>
      </c>
      <c r="AJ315" s="117">
        <v>23.147320300000001</v>
      </c>
      <c r="AK315" s="117">
        <v>7.7752129371530296</v>
      </c>
      <c r="AL315" s="117">
        <v>81.959097462990499</v>
      </c>
      <c r="AM315" s="117">
        <v>416.49</v>
      </c>
      <c r="AN315" s="117">
        <v>91.627799999999993</v>
      </c>
      <c r="AO315" s="117">
        <v>139.376352426534</v>
      </c>
      <c r="AP315" s="117">
        <v>236.9286663</v>
      </c>
      <c r="AQ315" s="117">
        <v>92.696355630727993</v>
      </c>
      <c r="AR315" s="117">
        <v>977.11917435726195</v>
      </c>
      <c r="AS315" s="117">
        <v>0</v>
      </c>
      <c r="AT315" s="117">
        <v>0</v>
      </c>
      <c r="AU315" s="117">
        <v>0</v>
      </c>
      <c r="AV315" s="117">
        <v>0</v>
      </c>
      <c r="AW315" s="117">
        <v>0</v>
      </c>
      <c r="AX315" s="117">
        <v>75.709999999999994</v>
      </c>
      <c r="AY315" s="117">
        <v>1556.81</v>
      </c>
      <c r="AZ315" s="117">
        <v>342.4982</v>
      </c>
      <c r="BA315" s="117">
        <v>152.862155963742</v>
      </c>
      <c r="BB315" s="117">
        <v>885.62250470000004</v>
      </c>
      <c r="BC315" s="117">
        <v>307.91006972616702</v>
      </c>
      <c r="BD315" s="117">
        <f t="shared" si="87"/>
        <v>3312.2262878225001</v>
      </c>
      <c r="BE315" s="117">
        <v>3</v>
      </c>
      <c r="BF315" s="117">
        <v>6667.08</v>
      </c>
      <c r="BG315" s="117">
        <v>698.77665479999996</v>
      </c>
      <c r="BH315" s="117">
        <v>7365.8566547999999</v>
      </c>
      <c r="BI315" s="117">
        <v>141.66999999999999</v>
      </c>
      <c r="BJ315" s="117">
        <v>14.8484327</v>
      </c>
      <c r="BK315" s="117">
        <v>156.51843270000001</v>
      </c>
      <c r="BL315" s="117">
        <v>224.88</v>
      </c>
      <c r="BM315" s="117">
        <v>49.473599999999998</v>
      </c>
      <c r="BN315" s="117">
        <v>5.3442916958333297</v>
      </c>
      <c r="BO315" s="117">
        <v>127.9274856</v>
      </c>
      <c r="BP315" s="117">
        <v>42.723215794376301</v>
      </c>
      <c r="BQ315" s="117">
        <v>450.34859309020902</v>
      </c>
      <c r="BR315" s="433">
        <v>1441.9846099999961</v>
      </c>
      <c r="BS315" s="433">
        <v>317.23661419999985</v>
      </c>
      <c r="BT315" s="433">
        <v>1764.572356666665</v>
      </c>
      <c r="BU315" s="433">
        <v>2036.1109999999999</v>
      </c>
      <c r="BV315" s="433">
        <v>820.30178509069685</v>
      </c>
      <c r="BW315" s="433">
        <v>668.7094292159918</v>
      </c>
      <c r="BX315" s="433">
        <v>7048.9157951733505</v>
      </c>
      <c r="BY315" s="117">
        <v>1265.9538688385101</v>
      </c>
      <c r="BZ315" s="117">
        <v>49.62</v>
      </c>
      <c r="CA315" s="117">
        <v>10.916399999999999</v>
      </c>
      <c r="CB315" s="117">
        <v>31.5366612571571</v>
      </c>
      <c r="CC315" s="117">
        <v>0</v>
      </c>
      <c r="CD315" s="117">
        <v>28.227329399999999</v>
      </c>
      <c r="CE315" s="117">
        <v>12.608683944776599</v>
      </c>
      <c r="CF315" s="117">
        <v>132.90907460193401</v>
      </c>
      <c r="CG315" s="117">
        <v>80.2</v>
      </c>
      <c r="CH315" s="117">
        <v>17.643999999999998</v>
      </c>
      <c r="CI315" s="117">
        <v>111.569950348712</v>
      </c>
      <c r="CJ315" s="117">
        <v>0</v>
      </c>
      <c r="CK315" s="117">
        <v>45.623373999999998</v>
      </c>
      <c r="CL315" s="117">
        <v>26.7304619649885</v>
      </c>
      <c r="CM315" s="117">
        <v>281.76778631370001</v>
      </c>
      <c r="CN315" s="117">
        <v>135.71</v>
      </c>
      <c r="CO315" s="117">
        <v>29.856200000000001</v>
      </c>
      <c r="CP315" s="117">
        <v>82.746111046285804</v>
      </c>
      <c r="CQ315" s="117">
        <v>0</v>
      </c>
      <c r="CR315" s="117">
        <v>77.201347699999999</v>
      </c>
      <c r="CS315" s="117">
        <v>34.1170865731982</v>
      </c>
      <c r="CT315" s="117">
        <v>359.63074531948399</v>
      </c>
      <c r="CU315" s="117">
        <v>53.7</v>
      </c>
      <c r="CV315" s="117">
        <v>11.814</v>
      </c>
      <c r="CW315" s="117">
        <v>37.8432676119833</v>
      </c>
      <c r="CX315" s="117">
        <v>0</v>
      </c>
      <c r="CY315" s="117">
        <v>30.548318999999999</v>
      </c>
      <c r="CZ315" s="117">
        <v>14.0346445328019</v>
      </c>
      <c r="DA315" s="117">
        <v>147.940231144785</v>
      </c>
      <c r="DB315" s="117">
        <v>25.52</v>
      </c>
      <c r="DC315" s="117">
        <v>5.6143999999999998</v>
      </c>
      <c r="DD315" s="117">
        <v>32.474629144725</v>
      </c>
      <c r="DE315" s="117">
        <v>0</v>
      </c>
      <c r="DF315" s="117">
        <v>14.517562399999999</v>
      </c>
      <c r="DG315" s="117">
        <v>8.1884480598026297</v>
      </c>
      <c r="DH315" s="117">
        <v>86.315039604527598</v>
      </c>
      <c r="DI315" s="117">
        <v>59.57</v>
      </c>
      <c r="DJ315" s="117">
        <v>13.105399999999999</v>
      </c>
      <c r="DK315" s="117">
        <v>50.270278540533901</v>
      </c>
      <c r="DL315" s="117">
        <v>0</v>
      </c>
      <c r="DM315" s="117">
        <v>33.887585899999998</v>
      </c>
      <c r="DN315" s="117">
        <v>16.437694446012401</v>
      </c>
      <c r="DO315" s="117">
        <v>173.270958886546</v>
      </c>
      <c r="DP315" s="117">
        <v>36.630000000000003</v>
      </c>
      <c r="DQ315" s="117">
        <v>8.0586000000000002</v>
      </c>
      <c r="DR315" s="117">
        <v>10.613510481955901</v>
      </c>
      <c r="DS315" s="117">
        <v>0</v>
      </c>
      <c r="DT315" s="117">
        <v>20.8377081</v>
      </c>
      <c r="DU315" s="117">
        <v>7.9802143855747998</v>
      </c>
      <c r="DV315" s="117">
        <v>84.120032967530705</v>
      </c>
      <c r="DW315" s="117">
        <v>3981.75</v>
      </c>
      <c r="DX315" s="117">
        <v>875.98500000000001</v>
      </c>
      <c r="DY315" s="117">
        <v>400.17020869995002</v>
      </c>
      <c r="DZ315" s="117">
        <v>0</v>
      </c>
      <c r="EA315" s="117">
        <v>2265.0981225</v>
      </c>
      <c r="EB315" s="117">
        <v>788.48597914306697</v>
      </c>
      <c r="EC315" s="117">
        <v>8311.4893103430204</v>
      </c>
      <c r="ED315" s="117">
        <v>2278.25</v>
      </c>
      <c r="EE315" s="117">
        <v>501.21499999999997</v>
      </c>
      <c r="EF315" s="117">
        <v>77.980324666316704</v>
      </c>
      <c r="EG315" s="117">
        <v>0</v>
      </c>
      <c r="EH315" s="117">
        <v>1296.0280775000001</v>
      </c>
      <c r="EI315" s="117">
        <v>435.32554728105202</v>
      </c>
      <c r="EJ315" s="117">
        <v>4588.7989494473704</v>
      </c>
      <c r="EK315" s="117">
        <v>529.28</v>
      </c>
      <c r="EL315" s="117">
        <v>116.44159999999999</v>
      </c>
      <c r="EM315" s="117">
        <v>94.477398424824997</v>
      </c>
      <c r="EN315" s="117">
        <v>0</v>
      </c>
      <c r="EO315" s="117">
        <v>301.09151359999998</v>
      </c>
      <c r="EP315" s="117">
        <v>109.137658565321</v>
      </c>
      <c r="EQ315" s="117">
        <v>1150.4281705901401</v>
      </c>
      <c r="ER315" s="117">
        <v>840</v>
      </c>
      <c r="ES315" s="117">
        <v>186.45</v>
      </c>
      <c r="ET315" s="117">
        <v>19.541824500000001</v>
      </c>
      <c r="EU315" s="117">
        <v>205.99182450000001</v>
      </c>
      <c r="EV315" s="117">
        <v>22.091999999999999</v>
      </c>
      <c r="EW315" s="117">
        <v>2.3154625200000001</v>
      </c>
      <c r="EX315" s="117">
        <v>24.407462519999999</v>
      </c>
      <c r="EY315" s="117">
        <v>886.2</v>
      </c>
      <c r="EZ315" s="117">
        <v>92.882621999999998</v>
      </c>
      <c r="FA315" s="117">
        <v>979.08</v>
      </c>
      <c r="FB315" s="117">
        <v>823.2</v>
      </c>
      <c r="FC315" s="117">
        <v>86.279591999999994</v>
      </c>
      <c r="FD315" s="117">
        <v>909.47959200000003</v>
      </c>
      <c r="FE315" s="171">
        <v>1128.0275546875</v>
      </c>
      <c r="FF315" s="194">
        <f t="shared" si="88"/>
        <v>40361.364554958694</v>
      </c>
      <c r="FG315" s="195">
        <f t="shared" si="90"/>
        <v>8431.8546795000002</v>
      </c>
      <c r="FH315" s="196">
        <f t="shared" si="91"/>
        <v>4588.7989494473704</v>
      </c>
      <c r="FI315" s="202">
        <f t="shared" si="92"/>
        <v>48433.637465950429</v>
      </c>
      <c r="FJ315" s="203">
        <f t="shared" si="93"/>
        <v>10118.225615400001</v>
      </c>
      <c r="FK315" s="204">
        <f t="shared" si="94"/>
        <v>5506.5587393368442</v>
      </c>
      <c r="FL315" s="214">
        <v>0.05</v>
      </c>
      <c r="FM315" s="211">
        <f t="shared" si="95"/>
        <v>2421.6818732975216</v>
      </c>
      <c r="FN315" s="212">
        <f t="shared" si="96"/>
        <v>505.91128077000008</v>
      </c>
      <c r="FO315" s="213">
        <f t="shared" si="97"/>
        <v>275.32793696684223</v>
      </c>
      <c r="FP315" s="219">
        <f t="shared" si="98"/>
        <v>50855.319339247952</v>
      </c>
      <c r="FQ315" s="220">
        <f t="shared" si="99"/>
        <v>10624.136896170001</v>
      </c>
      <c r="FR315" s="223">
        <f t="shared" si="100"/>
        <v>5781.8866763036867</v>
      </c>
      <c r="FS315" s="228">
        <f t="shared" ref="FS315:FS378" si="107">(FP315-FQ315-FR315)/C315+FR315/D315</f>
        <v>6.5675521271808277</v>
      </c>
      <c r="FT315" s="229">
        <f t="shared" ref="FT315:FT378" si="108">FS315+FQ315/E315</f>
        <v>8.5311304542000119</v>
      </c>
      <c r="FU315" s="244">
        <f t="shared" ref="FU315:FU378" si="109">(FP315-FR315-FQ315)/C315</f>
        <v>5.6236862044279095</v>
      </c>
      <c r="FV315" s="245">
        <f t="shared" ref="FV315:FV378" si="110">FS315*F315+E315*FT315+FU315*G315</f>
        <v>50855.319339247952</v>
      </c>
      <c r="FW315" s="252">
        <v>4.5141</v>
      </c>
      <c r="FX315" s="257">
        <v>5.9040999999999997</v>
      </c>
      <c r="FY315" s="261">
        <f t="shared" si="104"/>
        <v>1.454897349899388</v>
      </c>
      <c r="FZ315" s="253">
        <f t="shared" ref="FZ315:FZ378" si="111">FT315/FX315</f>
        <v>1.4449501963381399</v>
      </c>
      <c r="GA315" s="92"/>
      <c r="GB315" s="68" t="s">
        <v>1252</v>
      </c>
      <c r="GC315" s="85" t="s">
        <v>2362</v>
      </c>
      <c r="GD315" s="85" t="str">
        <f t="shared" si="105"/>
        <v>№2/191 від 20.02.2019</v>
      </c>
      <c r="GE315" s="85" t="s">
        <v>2669</v>
      </c>
      <c r="GF315" s="431">
        <v>3</v>
      </c>
      <c r="GG315" s="431">
        <v>1</v>
      </c>
    </row>
    <row r="316" spans="1:189" ht="15" hidden="1" customHeight="1" x14ac:dyDescent="0.25">
      <c r="A316" s="66" t="s">
        <v>363</v>
      </c>
      <c r="B316" s="155">
        <v>8</v>
      </c>
      <c r="C316" s="141">
        <f t="shared" si="89"/>
        <v>5138.55</v>
      </c>
      <c r="D316" s="168">
        <v>5138.55</v>
      </c>
      <c r="E316" s="168">
        <v>4496.1000000000004</v>
      </c>
      <c r="F316" s="234">
        <f t="shared" si="106"/>
        <v>642.44999999999982</v>
      </c>
      <c r="G316" s="235">
        <v>0</v>
      </c>
      <c r="H316" s="162">
        <f t="shared" si="86"/>
        <v>6059.2502152217567</v>
      </c>
      <c r="I316" s="117">
        <v>639.05999999999995</v>
      </c>
      <c r="J316" s="117">
        <v>140.5932</v>
      </c>
      <c r="K316" s="117">
        <v>34.132604042362502</v>
      </c>
      <c r="L316" s="117">
        <v>363.54206219999998</v>
      </c>
      <c r="M316" s="117">
        <v>123.39573366086201</v>
      </c>
      <c r="N316" s="117">
        <v>1300.72359990322</v>
      </c>
      <c r="O316" s="117">
        <v>120.32</v>
      </c>
      <c r="P316" s="117">
        <v>26.470400000000001</v>
      </c>
      <c r="Q316" s="117">
        <v>4.1365235150400004</v>
      </c>
      <c r="R316" s="117">
        <v>68.446438400000005</v>
      </c>
      <c r="S316" s="117">
        <v>22.992522062315299</v>
      </c>
      <c r="T316" s="117">
        <v>242.365883977355</v>
      </c>
      <c r="U316" s="117">
        <v>0</v>
      </c>
      <c r="V316" s="117">
        <v>0</v>
      </c>
      <c r="W316" s="117">
        <v>0</v>
      </c>
      <c r="X316" s="117">
        <v>0</v>
      </c>
      <c r="Y316" s="117">
        <v>0</v>
      </c>
      <c r="Z316" s="117">
        <v>731.1</v>
      </c>
      <c r="AA316" s="117">
        <v>0</v>
      </c>
      <c r="AB316" s="117">
        <v>0</v>
      </c>
      <c r="AC316" s="117">
        <v>0</v>
      </c>
      <c r="AD316" s="117">
        <v>0</v>
      </c>
      <c r="AE316" s="117">
        <v>0</v>
      </c>
      <c r="AF316" s="117">
        <v>152.74</v>
      </c>
      <c r="AG316" s="117">
        <v>84.02</v>
      </c>
      <c r="AH316" s="117">
        <v>18.484400000000001</v>
      </c>
      <c r="AI316" s="117">
        <v>2.8803008586450001</v>
      </c>
      <c r="AJ316" s="117">
        <v>47.796457400000001</v>
      </c>
      <c r="AK316" s="117">
        <v>16.054917197088599</v>
      </c>
      <c r="AL316" s="117">
        <v>169.23607545573401</v>
      </c>
      <c r="AM316" s="117">
        <v>264.7</v>
      </c>
      <c r="AN316" s="117">
        <v>58.234000000000002</v>
      </c>
      <c r="AO316" s="117">
        <v>88.983525540913902</v>
      </c>
      <c r="AP316" s="117">
        <v>150.57988900000001</v>
      </c>
      <c r="AQ316" s="117">
        <v>58.955354018033198</v>
      </c>
      <c r="AR316" s="117">
        <v>621.45276855894701</v>
      </c>
      <c r="AS316" s="117">
        <v>0</v>
      </c>
      <c r="AT316" s="117">
        <v>0</v>
      </c>
      <c r="AU316" s="117">
        <v>0</v>
      </c>
      <c r="AV316" s="117">
        <v>0</v>
      </c>
      <c r="AW316" s="117">
        <v>0</v>
      </c>
      <c r="AX316" s="117">
        <v>63.19</v>
      </c>
      <c r="AY316" s="117">
        <v>1305.92</v>
      </c>
      <c r="AZ316" s="117">
        <v>287.30239999999998</v>
      </c>
      <c r="BA316" s="117">
        <v>128.22753646940899</v>
      </c>
      <c r="BB316" s="117">
        <v>742.89871040000003</v>
      </c>
      <c r="BC316" s="117">
        <v>258.28838167838302</v>
      </c>
      <c r="BD316" s="117">
        <f t="shared" si="87"/>
        <v>2778.4418873265004</v>
      </c>
      <c r="BE316" s="117">
        <v>2</v>
      </c>
      <c r="BF316" s="117">
        <v>3447.16</v>
      </c>
      <c r="BG316" s="117">
        <v>361.2968396</v>
      </c>
      <c r="BH316" s="117">
        <v>3808.4568396</v>
      </c>
      <c r="BI316" s="117">
        <v>283.33999999999997</v>
      </c>
      <c r="BJ316" s="117">
        <v>29.6968654</v>
      </c>
      <c r="BK316" s="117">
        <v>313.03686540000001</v>
      </c>
      <c r="BL316" s="117">
        <v>175.08</v>
      </c>
      <c r="BM316" s="117">
        <v>38.517600000000002</v>
      </c>
      <c r="BN316" s="117">
        <v>4.0828963208333304</v>
      </c>
      <c r="BO316" s="117">
        <v>99.597759600000003</v>
      </c>
      <c r="BP316" s="117">
        <v>33.253934003062497</v>
      </c>
      <c r="BQ316" s="117">
        <v>350.53218992389498</v>
      </c>
      <c r="BR316" s="117">
        <v>1380.9169952380912</v>
      </c>
      <c r="BS316" s="117">
        <v>303.80173895238102</v>
      </c>
      <c r="BT316" s="117">
        <v>2020.2059714285699</v>
      </c>
      <c r="BU316" s="117">
        <v>2441.1</v>
      </c>
      <c r="BV316" s="117">
        <v>785.56225108109504</v>
      </c>
      <c r="BW316" s="117">
        <v>726.499628931742</v>
      </c>
      <c r="BX316" s="117">
        <v>7658.0865856318796</v>
      </c>
      <c r="BY316" s="117">
        <v>1200.0007813100201</v>
      </c>
      <c r="BZ316" s="117">
        <v>63.25</v>
      </c>
      <c r="CA316" s="117">
        <v>13.914999999999999</v>
      </c>
      <c r="CB316" s="117">
        <v>40.5143593281433</v>
      </c>
      <c r="CC316" s="117">
        <v>0</v>
      </c>
      <c r="CD316" s="117">
        <v>35.981027500000003</v>
      </c>
      <c r="CE316" s="117">
        <v>16.105145143457701</v>
      </c>
      <c r="CF316" s="117">
        <v>169.76553197160101</v>
      </c>
      <c r="CG316" s="117">
        <v>65.62</v>
      </c>
      <c r="CH316" s="117">
        <v>14.436400000000001</v>
      </c>
      <c r="CI316" s="117">
        <v>91.425635281271695</v>
      </c>
      <c r="CJ316" s="117">
        <v>0</v>
      </c>
      <c r="CK316" s="117">
        <v>37.329249400000002</v>
      </c>
      <c r="CL316" s="117">
        <v>21.885510747444101</v>
      </c>
      <c r="CM316" s="117">
        <v>230.696795428716</v>
      </c>
      <c r="CN316" s="117">
        <v>124.99</v>
      </c>
      <c r="CO316" s="117">
        <v>27.497800000000002</v>
      </c>
      <c r="CP316" s="117">
        <v>77.595069113067495</v>
      </c>
      <c r="CQ316" s="117">
        <v>0</v>
      </c>
      <c r="CR316" s="117">
        <v>71.103061299999993</v>
      </c>
      <c r="CS316" s="117">
        <v>31.5672973665936</v>
      </c>
      <c r="CT316" s="117">
        <v>332.75322777966102</v>
      </c>
      <c r="CU316" s="117">
        <v>46.73</v>
      </c>
      <c r="CV316" s="117">
        <v>10.2806</v>
      </c>
      <c r="CW316" s="117">
        <v>37.046534270106299</v>
      </c>
      <c r="CX316" s="117">
        <v>0</v>
      </c>
      <c r="CY316" s="117">
        <v>26.583295100000001</v>
      </c>
      <c r="CZ316" s="117">
        <v>12.644323402280801</v>
      </c>
      <c r="DA316" s="117">
        <v>133.28475277238701</v>
      </c>
      <c r="DB316" s="117">
        <v>52.69</v>
      </c>
      <c r="DC316" s="117">
        <v>11.591799999999999</v>
      </c>
      <c r="DD316" s="117">
        <v>67.061414387924998</v>
      </c>
      <c r="DE316" s="117">
        <v>0</v>
      </c>
      <c r="DF316" s="117">
        <v>29.973760299999999</v>
      </c>
      <c r="DG316" s="117">
        <v>16.907632117041398</v>
      </c>
      <c r="DH316" s="117">
        <v>178.22460680496599</v>
      </c>
      <c r="DI316" s="117">
        <v>37.950000000000003</v>
      </c>
      <c r="DJ316" s="117">
        <v>8.3490000000000002</v>
      </c>
      <c r="DK316" s="117">
        <v>31.938394324080399</v>
      </c>
      <c r="DL316" s="117">
        <v>0</v>
      </c>
      <c r="DM316" s="117">
        <v>21.588616500000001</v>
      </c>
      <c r="DN316" s="117">
        <v>10.4627641944719</v>
      </c>
      <c r="DO316" s="117">
        <v>110.288775018552</v>
      </c>
      <c r="DP316" s="117">
        <v>19.59</v>
      </c>
      <c r="DQ316" s="117">
        <v>4.3098000000000001</v>
      </c>
      <c r="DR316" s="117">
        <v>5.6753382397564103</v>
      </c>
      <c r="DS316" s="117">
        <v>0</v>
      </c>
      <c r="DT316" s="117">
        <v>11.144163300000001</v>
      </c>
      <c r="DU316" s="117">
        <v>4.2677899943818698</v>
      </c>
      <c r="DV316" s="117">
        <v>44.987091534138301</v>
      </c>
      <c r="DW316" s="117">
        <v>2623.65</v>
      </c>
      <c r="DX316" s="117">
        <v>577.20299999999997</v>
      </c>
      <c r="DY316" s="117">
        <v>275.78583202106699</v>
      </c>
      <c r="DZ316" s="117">
        <v>0</v>
      </c>
      <c r="EA316" s="117">
        <v>1492.5157755</v>
      </c>
      <c r="EB316" s="117">
        <v>520.81709441428302</v>
      </c>
      <c r="EC316" s="117">
        <v>5489.9717019353502</v>
      </c>
      <c r="ED316" s="117">
        <v>1368.94</v>
      </c>
      <c r="EE316" s="117">
        <v>301.16680000000002</v>
      </c>
      <c r="EF316" s="117">
        <v>49.2040220555416</v>
      </c>
      <c r="EG316" s="117">
        <v>0</v>
      </c>
      <c r="EH316" s="117">
        <v>778.74889780000001</v>
      </c>
      <c r="EI316" s="117">
        <v>261.82163923805899</v>
      </c>
      <c r="EJ316" s="117">
        <v>2759.8813590936002</v>
      </c>
      <c r="EK316" s="117">
        <v>598.98</v>
      </c>
      <c r="EL316" s="117">
        <v>131.7756</v>
      </c>
      <c r="EM316" s="117">
        <v>120.33958523645001</v>
      </c>
      <c r="EN316" s="117">
        <v>0</v>
      </c>
      <c r="EO316" s="117">
        <v>340.74175259999998</v>
      </c>
      <c r="EP316" s="117">
        <v>124.91642945463801</v>
      </c>
      <c r="EQ316" s="117">
        <v>1316.7533672910899</v>
      </c>
      <c r="ER316" s="117">
        <v>612</v>
      </c>
      <c r="ES316" s="117">
        <v>135.74</v>
      </c>
      <c r="ET316" s="117">
        <v>14.2269094</v>
      </c>
      <c r="EU316" s="117">
        <v>149.96690939999999</v>
      </c>
      <c r="EV316" s="117">
        <v>16.095600000000001</v>
      </c>
      <c r="EW316" s="117">
        <v>1.6869798359999999</v>
      </c>
      <c r="EX316" s="117">
        <v>17.782579836</v>
      </c>
      <c r="EY316" s="117">
        <v>2585.8000000000002</v>
      </c>
      <c r="EZ316" s="117">
        <v>271.017698</v>
      </c>
      <c r="FA316" s="117">
        <v>2856.82</v>
      </c>
      <c r="FB316" s="117">
        <v>554.4</v>
      </c>
      <c r="FC316" s="117">
        <v>58.106664000000002</v>
      </c>
      <c r="FD316" s="117">
        <v>612.506664</v>
      </c>
      <c r="FE316" s="171">
        <v>708.82400000000007</v>
      </c>
      <c r="FF316" s="194">
        <f t="shared" si="88"/>
        <v>33301.870058643588</v>
      </c>
      <c r="FG316" s="195">
        <f t="shared" si="90"/>
        <v>4734.0003689999994</v>
      </c>
      <c r="FH316" s="196">
        <f t="shared" si="91"/>
        <v>2759.8813590936002</v>
      </c>
      <c r="FI316" s="202">
        <f t="shared" si="92"/>
        <v>39962.244070372304</v>
      </c>
      <c r="FJ316" s="203">
        <f t="shared" si="93"/>
        <v>5680.8004427999995</v>
      </c>
      <c r="FK316" s="204">
        <f t="shared" si="94"/>
        <v>3311.85763091232</v>
      </c>
      <c r="FL316" s="214">
        <v>0.05</v>
      </c>
      <c r="FM316" s="211">
        <f t="shared" si="95"/>
        <v>1998.1122035186154</v>
      </c>
      <c r="FN316" s="212">
        <f t="shared" si="96"/>
        <v>284.04002213999996</v>
      </c>
      <c r="FO316" s="213">
        <f t="shared" si="97"/>
        <v>165.59288154561602</v>
      </c>
      <c r="FP316" s="219">
        <f t="shared" si="98"/>
        <v>41960.356273890917</v>
      </c>
      <c r="FQ316" s="220">
        <f t="shared" si="99"/>
        <v>5964.840464939999</v>
      </c>
      <c r="FR316" s="223">
        <f t="shared" si="100"/>
        <v>3477.4505124579359</v>
      </c>
      <c r="FS316" s="228">
        <f t="shared" si="107"/>
        <v>7.0049947570717261</v>
      </c>
      <c r="FT316" s="229">
        <f t="shared" si="108"/>
        <v>8.3316646409577597</v>
      </c>
      <c r="FU316" s="244">
        <f t="shared" si="109"/>
        <v>6.3282570562693712</v>
      </c>
      <c r="FV316" s="245">
        <f t="shared" si="110"/>
        <v>41960.356273890917</v>
      </c>
      <c r="FW316" s="252">
        <v>5.0138999999999996</v>
      </c>
      <c r="FX316" s="257">
        <v>6.0023999999999997</v>
      </c>
      <c r="FY316" s="261">
        <f t="shared" si="104"/>
        <v>1.3971149717927616</v>
      </c>
      <c r="FZ316" s="253">
        <f t="shared" si="111"/>
        <v>1.3880555512724511</v>
      </c>
      <c r="GA316" s="92"/>
      <c r="GB316" s="68" t="s">
        <v>1297</v>
      </c>
      <c r="GC316" s="85" t="s">
        <v>2362</v>
      </c>
      <c r="GD316" s="85" t="str">
        <f t="shared" si="105"/>
        <v>№2/235 від 20.02.2019</v>
      </c>
      <c r="GE316" s="85" t="s">
        <v>2670</v>
      </c>
      <c r="GF316" s="431">
        <v>2</v>
      </c>
      <c r="GG316" s="431">
        <v>1</v>
      </c>
    </row>
    <row r="317" spans="1:189" ht="15" hidden="1" customHeight="1" x14ac:dyDescent="0.25">
      <c r="A317" s="66" t="s">
        <v>364</v>
      </c>
      <c r="B317" s="155">
        <v>8</v>
      </c>
      <c r="C317" s="141">
        <f t="shared" si="89"/>
        <v>6120.05</v>
      </c>
      <c r="D317" s="168">
        <v>6120.05</v>
      </c>
      <c r="E317" s="168">
        <v>5402.9</v>
      </c>
      <c r="F317" s="234">
        <f t="shared" si="106"/>
        <v>717.15000000000055</v>
      </c>
      <c r="G317" s="235">
        <v>0</v>
      </c>
      <c r="H317" s="162">
        <f t="shared" ref="H317:H380" si="112">N317+T317+Z317+AF317+AL317+AR317+AX317+BD317</f>
        <v>6805.8560532775737</v>
      </c>
      <c r="I317" s="117">
        <v>473.31</v>
      </c>
      <c r="J317" s="117">
        <v>104.12820000000001</v>
      </c>
      <c r="K317" s="117">
        <v>27.498916947760002</v>
      </c>
      <c r="L317" s="117">
        <v>269.25185970000001</v>
      </c>
      <c r="M317" s="117">
        <v>91.623746642451707</v>
      </c>
      <c r="N317" s="117">
        <v>965.81272329021203</v>
      </c>
      <c r="O317" s="117">
        <v>147.16999999999999</v>
      </c>
      <c r="P317" s="117">
        <v>32.377400000000002</v>
      </c>
      <c r="Q317" s="117">
        <v>5.0596451658900001</v>
      </c>
      <c r="R317" s="117">
        <v>83.720597900000001</v>
      </c>
      <c r="S317" s="117">
        <v>28.123420269735899</v>
      </c>
      <c r="T317" s="117">
        <v>296.45106333562597</v>
      </c>
      <c r="U317" s="117">
        <v>0</v>
      </c>
      <c r="V317" s="117">
        <v>0</v>
      </c>
      <c r="W317" s="117">
        <v>0</v>
      </c>
      <c r="X317" s="117">
        <v>0</v>
      </c>
      <c r="Y317" s="117">
        <v>0</v>
      </c>
      <c r="Z317" s="117">
        <v>914.29</v>
      </c>
      <c r="AA317" s="117">
        <v>0</v>
      </c>
      <c r="AB317" s="117">
        <v>0</v>
      </c>
      <c r="AC317" s="117">
        <v>0</v>
      </c>
      <c r="AD317" s="117">
        <v>0</v>
      </c>
      <c r="AE317" s="117">
        <v>0</v>
      </c>
      <c r="AF317" s="117">
        <v>168.82</v>
      </c>
      <c r="AG317" s="117">
        <v>40.69</v>
      </c>
      <c r="AH317" s="117">
        <v>8.9518000000000004</v>
      </c>
      <c r="AI317" s="117">
        <v>1.3947642258374999</v>
      </c>
      <c r="AJ317" s="117">
        <v>23.147320300000001</v>
      </c>
      <c r="AK317" s="117">
        <v>7.7752129371530296</v>
      </c>
      <c r="AL317" s="117">
        <v>81.959097462990499</v>
      </c>
      <c r="AM317" s="117">
        <v>417.63</v>
      </c>
      <c r="AN317" s="117">
        <v>91.878600000000006</v>
      </c>
      <c r="AO317" s="117">
        <v>138.38674868491799</v>
      </c>
      <c r="AP317" s="117">
        <v>237.5771781</v>
      </c>
      <c r="AQ317" s="117">
        <v>92.806375532327294</v>
      </c>
      <c r="AR317" s="117">
        <v>978.27890231724496</v>
      </c>
      <c r="AS317" s="117">
        <v>0</v>
      </c>
      <c r="AT317" s="117">
        <v>0</v>
      </c>
      <c r="AU317" s="117">
        <v>0</v>
      </c>
      <c r="AV317" s="117">
        <v>0</v>
      </c>
      <c r="AW317" s="117">
        <v>0</v>
      </c>
      <c r="AX317" s="117">
        <v>91.1</v>
      </c>
      <c r="AY317" s="117">
        <v>1555.36</v>
      </c>
      <c r="AZ317" s="117">
        <v>342.17919999999998</v>
      </c>
      <c r="BA317" s="117">
        <v>152.71991798651499</v>
      </c>
      <c r="BB317" s="117">
        <v>884.79764320000004</v>
      </c>
      <c r="BC317" s="117">
        <v>307.62329913995802</v>
      </c>
      <c r="BD317" s="117">
        <f t="shared" ref="BD317:BD380" si="113">C317*0.54070543</f>
        <v>3309.1442668715003</v>
      </c>
      <c r="BE317" s="117">
        <v>3</v>
      </c>
      <c r="BF317" s="117">
        <v>4818.9799999999996</v>
      </c>
      <c r="BG317" s="117">
        <v>505.07729380000001</v>
      </c>
      <c r="BH317" s="117">
        <v>5324.0572937999996</v>
      </c>
      <c r="BI317" s="117">
        <v>425.01</v>
      </c>
      <c r="BJ317" s="117">
        <v>44.545298099999997</v>
      </c>
      <c r="BK317" s="117">
        <v>469.55529810000002</v>
      </c>
      <c r="BL317" s="117">
        <v>260.17</v>
      </c>
      <c r="BM317" s="117">
        <v>57.237400000000001</v>
      </c>
      <c r="BN317" s="117">
        <v>6.0681717466666703</v>
      </c>
      <c r="BO317" s="117">
        <v>148.0029079</v>
      </c>
      <c r="BP317" s="117">
        <v>49.415659451767198</v>
      </c>
      <c r="BQ317" s="117">
        <v>520.89413909843404</v>
      </c>
      <c r="BR317" s="433">
        <v>1686.6052876190151</v>
      </c>
      <c r="BS317" s="433">
        <v>371.05316327619039</v>
      </c>
      <c r="BT317" s="433">
        <v>2137.2052190476238</v>
      </c>
      <c r="BU317" s="433">
        <v>2324.8880000000004</v>
      </c>
      <c r="BV317" s="433">
        <v>959.45914996784802</v>
      </c>
      <c r="BW317" s="433">
        <v>783.89608603484157</v>
      </c>
      <c r="BX317" s="433">
        <v>8263.1069059455203</v>
      </c>
      <c r="BY317" s="117">
        <v>1352.64196736606</v>
      </c>
      <c r="BZ317" s="117">
        <v>49.62</v>
      </c>
      <c r="CA317" s="117">
        <v>10.916399999999999</v>
      </c>
      <c r="CB317" s="117">
        <v>31.5366612571571</v>
      </c>
      <c r="CC317" s="117">
        <v>0</v>
      </c>
      <c r="CD317" s="117">
        <v>28.227329399999999</v>
      </c>
      <c r="CE317" s="117">
        <v>12.608683944776599</v>
      </c>
      <c r="CF317" s="117">
        <v>132.90907460193401</v>
      </c>
      <c r="CG317" s="117">
        <v>80.2</v>
      </c>
      <c r="CH317" s="117">
        <v>17.643999999999998</v>
      </c>
      <c r="CI317" s="117">
        <v>111.569950348712</v>
      </c>
      <c r="CJ317" s="117">
        <v>0</v>
      </c>
      <c r="CK317" s="117">
        <v>45.623373999999998</v>
      </c>
      <c r="CL317" s="117">
        <v>26.7304619649885</v>
      </c>
      <c r="CM317" s="117">
        <v>281.76778631370001</v>
      </c>
      <c r="CN317" s="117">
        <v>134.44</v>
      </c>
      <c r="CO317" s="117">
        <v>29.576799999999999</v>
      </c>
      <c r="CP317" s="117">
        <v>79.517180892499994</v>
      </c>
      <c r="CQ317" s="117">
        <v>0</v>
      </c>
      <c r="CR317" s="117">
        <v>76.478882799999994</v>
      </c>
      <c r="CS317" s="117">
        <v>33.5405482436109</v>
      </c>
      <c r="CT317" s="117">
        <v>353.55341193611099</v>
      </c>
      <c r="CU317" s="117">
        <v>59.16</v>
      </c>
      <c r="CV317" s="117">
        <v>13.0152</v>
      </c>
      <c r="CW317" s="117">
        <v>43.506262318652901</v>
      </c>
      <c r="CX317" s="117">
        <v>0</v>
      </c>
      <c r="CY317" s="117">
        <v>33.654349199999999</v>
      </c>
      <c r="CZ317" s="117">
        <v>15.65188640527</v>
      </c>
      <c r="DA317" s="117">
        <v>164.98769792392301</v>
      </c>
      <c r="DB317" s="117">
        <v>25.52</v>
      </c>
      <c r="DC317" s="117">
        <v>5.6143999999999998</v>
      </c>
      <c r="DD317" s="117">
        <v>32.474629144725</v>
      </c>
      <c r="DE317" s="117">
        <v>0</v>
      </c>
      <c r="DF317" s="117">
        <v>14.517562399999999</v>
      </c>
      <c r="DG317" s="117">
        <v>8.1884480598026297</v>
      </c>
      <c r="DH317" s="117">
        <v>86.315039604527598</v>
      </c>
      <c r="DI317" s="117">
        <v>86.4</v>
      </c>
      <c r="DJ317" s="117">
        <v>19.007999999999999</v>
      </c>
      <c r="DK317" s="117">
        <v>72.387387259719404</v>
      </c>
      <c r="DL317" s="117">
        <v>0</v>
      </c>
      <c r="DM317" s="117">
        <v>49.150368</v>
      </c>
      <c r="DN317" s="117">
        <v>23.786184608771102</v>
      </c>
      <c r="DO317" s="117">
        <v>250.731939868491</v>
      </c>
      <c r="DP317" s="117">
        <v>35.869999999999997</v>
      </c>
      <c r="DQ317" s="117">
        <v>7.8914</v>
      </c>
      <c r="DR317" s="117">
        <v>10.395390500248499</v>
      </c>
      <c r="DS317" s="117">
        <v>0</v>
      </c>
      <c r="DT317" s="117">
        <v>20.405366900000001</v>
      </c>
      <c r="DU317" s="117">
        <v>7.81485971712004</v>
      </c>
      <c r="DV317" s="117">
        <v>82.377017117368496</v>
      </c>
      <c r="DW317" s="117">
        <v>3120.87</v>
      </c>
      <c r="DX317" s="117">
        <v>686.59140000000002</v>
      </c>
      <c r="DY317" s="117">
        <v>290.98682163301697</v>
      </c>
      <c r="DZ317" s="117">
        <v>0</v>
      </c>
      <c r="EA317" s="117">
        <v>1775.3693169000001</v>
      </c>
      <c r="EB317" s="117">
        <v>615.63481621364599</v>
      </c>
      <c r="EC317" s="117">
        <v>6489.4523547466697</v>
      </c>
      <c r="ED317" s="117">
        <v>2446.2800000000002</v>
      </c>
      <c r="EE317" s="117">
        <v>538.1816</v>
      </c>
      <c r="EF317" s="117">
        <v>81.682894007499996</v>
      </c>
      <c r="EG317" s="117">
        <v>0</v>
      </c>
      <c r="EH317" s="117">
        <v>1391.6153036000001</v>
      </c>
      <c r="EI317" s="117">
        <v>467.21780438724198</v>
      </c>
      <c r="EJ317" s="117">
        <v>4924.9776019947403</v>
      </c>
      <c r="EK317" s="117">
        <v>483.48</v>
      </c>
      <c r="EL317" s="117">
        <v>106.3656</v>
      </c>
      <c r="EM317" s="117">
        <v>84.17003015585</v>
      </c>
      <c r="EN317" s="117">
        <v>0</v>
      </c>
      <c r="EO317" s="117">
        <v>275.03726760000001</v>
      </c>
      <c r="EP317" s="117">
        <v>99.470234213790604</v>
      </c>
      <c r="EQ317" s="117">
        <v>1048.52313196964</v>
      </c>
      <c r="ER317" s="117">
        <v>619.20000000000005</v>
      </c>
      <c r="ES317" s="117">
        <v>137.74199999999999</v>
      </c>
      <c r="ET317" s="117">
        <v>14.436739019999999</v>
      </c>
      <c r="EU317" s="117">
        <v>152.17873901999999</v>
      </c>
      <c r="EV317" s="117">
        <v>16.284960000000002</v>
      </c>
      <c r="EW317" s="117">
        <v>1.7068266576</v>
      </c>
      <c r="EX317" s="117">
        <v>17.991786657599999</v>
      </c>
      <c r="EY317" s="117">
        <v>1269.8</v>
      </c>
      <c r="EZ317" s="117">
        <v>133.087738</v>
      </c>
      <c r="FA317" s="117">
        <v>1402.89</v>
      </c>
      <c r="FB317" s="117">
        <v>676.2</v>
      </c>
      <c r="FC317" s="117">
        <v>70.872522000000004</v>
      </c>
      <c r="FD317" s="117">
        <v>747.07252200000005</v>
      </c>
      <c r="FE317" s="171">
        <v>661.16984375000004</v>
      </c>
      <c r="FF317" s="194">
        <f t="shared" si="88"/>
        <v>38180.367637726238</v>
      </c>
      <c r="FG317" s="195">
        <f t="shared" si="90"/>
        <v>6540.6851139</v>
      </c>
      <c r="FH317" s="196">
        <f t="shared" si="91"/>
        <v>4924.9776019947403</v>
      </c>
      <c r="FI317" s="202">
        <f t="shared" si="92"/>
        <v>45816.441165271484</v>
      </c>
      <c r="FJ317" s="203">
        <f t="shared" si="93"/>
        <v>7848.8221366799999</v>
      </c>
      <c r="FK317" s="204">
        <f t="shared" si="94"/>
        <v>5909.9731223936878</v>
      </c>
      <c r="FL317" s="214">
        <v>0.05</v>
      </c>
      <c r="FM317" s="211">
        <f t="shared" si="95"/>
        <v>2290.8220582635745</v>
      </c>
      <c r="FN317" s="212">
        <f t="shared" si="96"/>
        <v>392.44110683400004</v>
      </c>
      <c r="FO317" s="213">
        <f t="shared" si="97"/>
        <v>295.49865611968443</v>
      </c>
      <c r="FP317" s="219">
        <f t="shared" si="98"/>
        <v>48107.263223535061</v>
      </c>
      <c r="FQ317" s="220">
        <f t="shared" si="99"/>
        <v>8241.2632435140004</v>
      </c>
      <c r="FR317" s="223">
        <f t="shared" si="100"/>
        <v>6205.4717785133726</v>
      </c>
      <c r="FS317" s="228">
        <f t="shared" si="107"/>
        <v>6.5139990653705553</v>
      </c>
      <c r="FT317" s="229">
        <f t="shared" si="108"/>
        <v>8.0393397608329931</v>
      </c>
      <c r="FU317" s="244">
        <f t="shared" si="109"/>
        <v>5.5000413724573649</v>
      </c>
      <c r="FV317" s="245">
        <f t="shared" si="110"/>
        <v>48107.263223535068</v>
      </c>
      <c r="FW317" s="252">
        <v>4.5660999999999996</v>
      </c>
      <c r="FX317" s="257">
        <v>5.9161999999999999</v>
      </c>
      <c r="FY317" s="261">
        <f t="shared" si="104"/>
        <v>1.4266001763804026</v>
      </c>
      <c r="FZ317" s="253">
        <f t="shared" si="111"/>
        <v>1.3588688281046943</v>
      </c>
      <c r="GA317" s="92"/>
      <c r="GB317" s="68" t="s">
        <v>1300</v>
      </c>
      <c r="GC317" s="85" t="s">
        <v>2362</v>
      </c>
      <c r="GD317" s="85" t="str">
        <f t="shared" si="105"/>
        <v>№2/238 від 20.02.2019</v>
      </c>
      <c r="GE317" s="85" t="s">
        <v>2671</v>
      </c>
      <c r="GF317" s="431">
        <v>3</v>
      </c>
      <c r="GG317" s="431">
        <v>1</v>
      </c>
    </row>
    <row r="318" spans="1:189" ht="15" hidden="1" customHeight="1" x14ac:dyDescent="0.25">
      <c r="A318" s="66" t="s">
        <v>365</v>
      </c>
      <c r="B318" s="155">
        <v>9</v>
      </c>
      <c r="C318" s="141">
        <f t="shared" si="89"/>
        <v>6095.61</v>
      </c>
      <c r="D318" s="168">
        <v>6095.61</v>
      </c>
      <c r="E318" s="168">
        <v>5494.55</v>
      </c>
      <c r="F318" s="234">
        <f t="shared" si="106"/>
        <v>601.05999999999949</v>
      </c>
      <c r="G318" s="235">
        <v>0</v>
      </c>
      <c r="H318" s="162">
        <f t="shared" si="112"/>
        <v>7848.0640079677987</v>
      </c>
      <c r="I318" s="117">
        <v>1031.04</v>
      </c>
      <c r="J318" s="117">
        <v>226.8288</v>
      </c>
      <c r="K318" s="117">
        <v>54.715274679815003</v>
      </c>
      <c r="L318" s="117">
        <v>586.52772479999999</v>
      </c>
      <c r="M318" s="117">
        <v>199.045907703479</v>
      </c>
      <c r="N318" s="117">
        <v>2098.1577071832899</v>
      </c>
      <c r="O318" s="117">
        <v>216.59</v>
      </c>
      <c r="P318" s="117">
        <v>47.649799999999999</v>
      </c>
      <c r="Q318" s="117">
        <v>7.4463802268624999</v>
      </c>
      <c r="R318" s="117">
        <v>123.21155330000001</v>
      </c>
      <c r="S318" s="117">
        <v>41.389231450950497</v>
      </c>
      <c r="T318" s="117">
        <v>436.286964977813</v>
      </c>
      <c r="U318" s="117">
        <v>0</v>
      </c>
      <c r="V318" s="117">
        <v>0</v>
      </c>
      <c r="W318" s="117">
        <v>0</v>
      </c>
      <c r="X318" s="117">
        <v>0</v>
      </c>
      <c r="Y318" s="117">
        <v>0</v>
      </c>
      <c r="Z318" s="117">
        <v>735.19</v>
      </c>
      <c r="AA318" s="117">
        <v>0</v>
      </c>
      <c r="AB318" s="117">
        <v>0</v>
      </c>
      <c r="AC318" s="117">
        <v>0</v>
      </c>
      <c r="AD318" s="117">
        <v>0</v>
      </c>
      <c r="AE318" s="117">
        <v>0</v>
      </c>
      <c r="AF318" s="117">
        <v>177.31</v>
      </c>
      <c r="AG318" s="117">
        <v>43.66</v>
      </c>
      <c r="AH318" s="117">
        <v>9.6052</v>
      </c>
      <c r="AI318" s="117">
        <v>1.496864853225</v>
      </c>
      <c r="AJ318" s="117">
        <v>24.836864200000001</v>
      </c>
      <c r="AK318" s="117">
        <v>8.3427637540685105</v>
      </c>
      <c r="AL318" s="117">
        <v>87.941692807293506</v>
      </c>
      <c r="AM318" s="117">
        <v>436.76</v>
      </c>
      <c r="AN318" s="117">
        <v>96.087199999999996</v>
      </c>
      <c r="AO318" s="117">
        <v>70.910458372688595</v>
      </c>
      <c r="AP318" s="117">
        <v>248.4596612</v>
      </c>
      <c r="AQ318" s="117">
        <v>89.320897264413503</v>
      </c>
      <c r="AR318" s="117">
        <v>941.53821683710203</v>
      </c>
      <c r="AS318" s="117">
        <v>0</v>
      </c>
      <c r="AT318" s="117">
        <v>0</v>
      </c>
      <c r="AU318" s="117">
        <v>0</v>
      </c>
      <c r="AV318" s="117">
        <v>0</v>
      </c>
      <c r="AW318" s="117">
        <v>0</v>
      </c>
      <c r="AX318" s="117">
        <v>75.709999999999994</v>
      </c>
      <c r="AY318" s="117">
        <v>1549.15</v>
      </c>
      <c r="AZ318" s="117">
        <v>340.81299999999999</v>
      </c>
      <c r="BA318" s="117">
        <v>152.11004146661901</v>
      </c>
      <c r="BB318" s="117">
        <v>881.26496050000003</v>
      </c>
      <c r="BC318" s="117">
        <v>306.39505598612101</v>
      </c>
      <c r="BD318" s="117">
        <f t="shared" si="113"/>
        <v>3295.9294261622999</v>
      </c>
      <c r="BE318" s="117">
        <v>3</v>
      </c>
      <c r="BF318" s="117">
        <v>5584.38</v>
      </c>
      <c r="BG318" s="117">
        <v>585.29886780000004</v>
      </c>
      <c r="BH318" s="117">
        <v>6169.6788678000003</v>
      </c>
      <c r="BI318" s="117">
        <v>0</v>
      </c>
      <c r="BJ318" s="117">
        <v>0</v>
      </c>
      <c r="BK318" s="117">
        <v>0</v>
      </c>
      <c r="BL318" s="117">
        <v>225.66</v>
      </c>
      <c r="BM318" s="117">
        <v>49.645200000000003</v>
      </c>
      <c r="BN318" s="117">
        <v>5.0533041274999997</v>
      </c>
      <c r="BO318" s="117">
        <v>128.37120419999999</v>
      </c>
      <c r="BP318" s="117">
        <v>42.838960729805301</v>
      </c>
      <c r="BQ318" s="117">
        <v>451.56866905730499</v>
      </c>
      <c r="BR318" s="117">
        <v>1612.9663059523753</v>
      </c>
      <c r="BS318" s="117">
        <v>354.85258730952398</v>
      </c>
      <c r="BT318" s="117">
        <v>1581.8964023809499</v>
      </c>
      <c r="BU318" s="117">
        <v>2894.09</v>
      </c>
      <c r="BV318" s="117">
        <v>917.568142467131</v>
      </c>
      <c r="BW318" s="117">
        <v>771.545550048309</v>
      </c>
      <c r="BX318" s="117">
        <v>8132.9189881582897</v>
      </c>
      <c r="BY318" s="117">
        <v>1705.2512219734199</v>
      </c>
      <c r="BZ318" s="117">
        <v>111.89</v>
      </c>
      <c r="CA318" s="117">
        <v>24.6158</v>
      </c>
      <c r="CB318" s="117">
        <v>71.532929536998196</v>
      </c>
      <c r="CC318" s="117">
        <v>0</v>
      </c>
      <c r="CD318" s="117">
        <v>63.650864300000002</v>
      </c>
      <c r="CE318" s="117">
        <v>28.475786330055801</v>
      </c>
      <c r="CF318" s="117">
        <v>300.16538016705402</v>
      </c>
      <c r="CG318" s="117">
        <v>120.22</v>
      </c>
      <c r="CH318" s="117">
        <v>26.448399999999999</v>
      </c>
      <c r="CI318" s="117">
        <v>173.36967850735999</v>
      </c>
      <c r="CJ318" s="117">
        <v>0</v>
      </c>
      <c r="CK318" s="117">
        <v>68.389551400000002</v>
      </c>
      <c r="CL318" s="117">
        <v>40.711099890590397</v>
      </c>
      <c r="CM318" s="117">
        <v>429.13872979795002</v>
      </c>
      <c r="CN318" s="117">
        <v>179.38</v>
      </c>
      <c r="CO318" s="117">
        <v>39.4636</v>
      </c>
      <c r="CP318" s="117">
        <v>141.905889802177</v>
      </c>
      <c r="CQ318" s="117">
        <v>0</v>
      </c>
      <c r="CR318" s="117">
        <v>102.0439006</v>
      </c>
      <c r="CS318" s="117">
        <v>48.505375248052196</v>
      </c>
      <c r="CT318" s="117">
        <v>511.29876565022897</v>
      </c>
      <c r="CU318" s="117">
        <v>61.8</v>
      </c>
      <c r="CV318" s="117">
        <v>13.596</v>
      </c>
      <c r="CW318" s="117">
        <v>39.356824509170799</v>
      </c>
      <c r="CX318" s="117">
        <v>0</v>
      </c>
      <c r="CY318" s="117">
        <v>35.156165999999999</v>
      </c>
      <c r="CZ318" s="117">
        <v>15.7119612952662</v>
      </c>
      <c r="DA318" s="117">
        <v>165.620951804437</v>
      </c>
      <c r="DB318" s="117">
        <v>27.38</v>
      </c>
      <c r="DC318" s="117">
        <v>6.0236000000000001</v>
      </c>
      <c r="DD318" s="117">
        <v>34.850795590282502</v>
      </c>
      <c r="DE318" s="117">
        <v>0</v>
      </c>
      <c r="DF318" s="117">
        <v>15.575660600000001</v>
      </c>
      <c r="DG318" s="117">
        <v>8.7862281893035092</v>
      </c>
      <c r="DH318" s="117">
        <v>92.616284379586006</v>
      </c>
      <c r="DI318" s="117">
        <v>70.72</v>
      </c>
      <c r="DJ318" s="117">
        <v>15.558400000000001</v>
      </c>
      <c r="DK318" s="117">
        <v>60.3206229040089</v>
      </c>
      <c r="DL318" s="117">
        <v>0</v>
      </c>
      <c r="DM318" s="117">
        <v>40.230486399999997</v>
      </c>
      <c r="DN318" s="117">
        <v>19.581600870153199</v>
      </c>
      <c r="DO318" s="117">
        <v>206.41111017416199</v>
      </c>
      <c r="DP318" s="117">
        <v>0</v>
      </c>
      <c r="DQ318" s="117">
        <v>0</v>
      </c>
      <c r="DR318" s="117">
        <v>0</v>
      </c>
      <c r="DS318" s="117">
        <v>0</v>
      </c>
      <c r="DT318" s="117">
        <v>0</v>
      </c>
      <c r="DU318" s="117">
        <v>0</v>
      </c>
      <c r="DV318" s="117">
        <v>0</v>
      </c>
      <c r="DW318" s="117">
        <v>2912.63</v>
      </c>
      <c r="DX318" s="117">
        <v>640.77859999999998</v>
      </c>
      <c r="DY318" s="117">
        <v>255.33511218476701</v>
      </c>
      <c r="DZ318" s="117">
        <v>0</v>
      </c>
      <c r="EA318" s="117">
        <v>1656.9078281</v>
      </c>
      <c r="EB318" s="117">
        <v>572.85493793724697</v>
      </c>
      <c r="EC318" s="117">
        <v>6038.5064782220197</v>
      </c>
      <c r="ED318" s="117">
        <v>2224.69</v>
      </c>
      <c r="EE318" s="117">
        <v>489.43180000000001</v>
      </c>
      <c r="EF318" s="117">
        <v>75.690838144266607</v>
      </c>
      <c r="EG318" s="117">
        <v>23.3675</v>
      </c>
      <c r="EH318" s="117">
        <v>1265.5594003000001</v>
      </c>
      <c r="EI318" s="117">
        <v>427.49269102434403</v>
      </c>
      <c r="EJ318" s="117">
        <v>4506.2322294686101</v>
      </c>
      <c r="EK318" s="117">
        <v>415</v>
      </c>
      <c r="EL318" s="117">
        <v>91.3</v>
      </c>
      <c r="EM318" s="117">
        <v>75.773007374800002</v>
      </c>
      <c r="EN318" s="117">
        <v>0</v>
      </c>
      <c r="EO318" s="117">
        <v>236.08105</v>
      </c>
      <c r="EP318" s="117">
        <v>85.750726753452795</v>
      </c>
      <c r="EQ318" s="117">
        <v>903.90478412825303</v>
      </c>
      <c r="ER318" s="117">
        <v>739.7</v>
      </c>
      <c r="ES318" s="117">
        <v>166.82599999999999</v>
      </c>
      <c r="ET318" s="117">
        <v>17.485033059999999</v>
      </c>
      <c r="EU318" s="117">
        <v>184.31103306</v>
      </c>
      <c r="EV318" s="117">
        <v>19.45411</v>
      </c>
      <c r="EW318" s="117">
        <v>2.0389852690999999</v>
      </c>
      <c r="EX318" s="117">
        <v>21.493095269099999</v>
      </c>
      <c r="EY318" s="117">
        <v>1045.8</v>
      </c>
      <c r="EZ318" s="117">
        <v>109.610298</v>
      </c>
      <c r="FA318" s="117">
        <v>1155.4100000000001</v>
      </c>
      <c r="FB318" s="117">
        <v>1570.8</v>
      </c>
      <c r="FC318" s="117">
        <v>164.635548</v>
      </c>
      <c r="FD318" s="117">
        <v>1735.4355479999999</v>
      </c>
      <c r="FE318" s="171">
        <v>93.945388541666659</v>
      </c>
      <c r="FF318" s="194">
        <f t="shared" si="88"/>
        <v>38946.720311646466</v>
      </c>
      <c r="FG318" s="195">
        <f t="shared" si="90"/>
        <v>7905.1144158000006</v>
      </c>
      <c r="FH318" s="196">
        <f t="shared" si="91"/>
        <v>4506.2322294686101</v>
      </c>
      <c r="FI318" s="202">
        <f t="shared" si="92"/>
        <v>46736.064373975758</v>
      </c>
      <c r="FJ318" s="203">
        <f t="shared" si="93"/>
        <v>9486.1372989600004</v>
      </c>
      <c r="FK318" s="204">
        <f t="shared" si="94"/>
        <v>5407.4786753623321</v>
      </c>
      <c r="FL318" s="214">
        <v>0.05</v>
      </c>
      <c r="FM318" s="211">
        <f t="shared" si="95"/>
        <v>2336.803218698788</v>
      </c>
      <c r="FN318" s="212">
        <f t="shared" si="96"/>
        <v>474.30686494800005</v>
      </c>
      <c r="FO318" s="213">
        <f t="shared" si="97"/>
        <v>270.37393376811661</v>
      </c>
      <c r="FP318" s="219">
        <f t="shared" si="98"/>
        <v>49072.867592674549</v>
      </c>
      <c r="FQ318" s="220">
        <f t="shared" si="99"/>
        <v>9960.4441639079996</v>
      </c>
      <c r="FR318" s="223">
        <f t="shared" si="100"/>
        <v>5677.8526091304484</v>
      </c>
      <c r="FS318" s="228">
        <f t="shared" si="107"/>
        <v>6.4164904626061281</v>
      </c>
      <c r="FT318" s="229">
        <f t="shared" si="108"/>
        <v>8.2292766168695337</v>
      </c>
      <c r="FU318" s="244">
        <f t="shared" si="109"/>
        <v>5.4850246028922607</v>
      </c>
      <c r="FV318" s="245">
        <f t="shared" si="110"/>
        <v>49072.867592674535</v>
      </c>
      <c r="FW318" s="252">
        <v>4.7489999999999997</v>
      </c>
      <c r="FX318" s="257">
        <v>6.1412000000000004</v>
      </c>
      <c r="FY318" s="261">
        <f t="shared" si="104"/>
        <v>1.3511245446633247</v>
      </c>
      <c r="FZ318" s="253">
        <f t="shared" si="111"/>
        <v>1.3400111732022297</v>
      </c>
      <c r="GA318" s="92"/>
      <c r="GB318" s="68" t="s">
        <v>1081</v>
      </c>
      <c r="GC318" s="85" t="s">
        <v>2362</v>
      </c>
      <c r="GD318" s="85" t="str">
        <f t="shared" si="105"/>
        <v>№2/4 від 20.02.2019</v>
      </c>
      <c r="GE318" s="85" t="s">
        <v>2672</v>
      </c>
      <c r="GF318" s="431">
        <v>3</v>
      </c>
      <c r="GG318" s="431">
        <v>3</v>
      </c>
    </row>
    <row r="319" spans="1:189" ht="15" hidden="1" customHeight="1" x14ac:dyDescent="0.25">
      <c r="A319" s="66" t="s">
        <v>366</v>
      </c>
      <c r="B319" s="155">
        <v>9</v>
      </c>
      <c r="C319" s="141">
        <f t="shared" si="89"/>
        <v>6316</v>
      </c>
      <c r="D319" s="168">
        <v>6316</v>
      </c>
      <c r="E319" s="168">
        <v>5603.5</v>
      </c>
      <c r="F319" s="234">
        <f t="shared" si="106"/>
        <v>712.5</v>
      </c>
      <c r="G319" s="235">
        <v>0</v>
      </c>
      <c r="H319" s="162">
        <f t="shared" si="112"/>
        <v>8116.1496273983357</v>
      </c>
      <c r="I319" s="117">
        <v>1018.46</v>
      </c>
      <c r="J319" s="117">
        <v>224.06120000000001</v>
      </c>
      <c r="K319" s="117">
        <v>53.412054858920001</v>
      </c>
      <c r="L319" s="117">
        <v>579.37134019999996</v>
      </c>
      <c r="M319" s="117">
        <v>196.55067460812501</v>
      </c>
      <c r="N319" s="117">
        <v>2071.8552696670399</v>
      </c>
      <c r="O319" s="117">
        <v>213.96</v>
      </c>
      <c r="P319" s="117">
        <v>47.071199999999997</v>
      </c>
      <c r="Q319" s="117">
        <v>7.3559377680600004</v>
      </c>
      <c r="R319" s="117">
        <v>121.7154252</v>
      </c>
      <c r="S319" s="117">
        <v>40.886649624682398</v>
      </c>
      <c r="T319" s="117">
        <v>430.98921259274198</v>
      </c>
      <c r="U319" s="117">
        <v>0</v>
      </c>
      <c r="V319" s="117">
        <v>0</v>
      </c>
      <c r="W319" s="117">
        <v>0</v>
      </c>
      <c r="X319" s="117">
        <v>0</v>
      </c>
      <c r="Y319" s="117">
        <v>0</v>
      </c>
      <c r="Z319" s="117">
        <v>772.6</v>
      </c>
      <c r="AA319" s="117">
        <v>0</v>
      </c>
      <c r="AB319" s="117">
        <v>0</v>
      </c>
      <c r="AC319" s="117">
        <v>0</v>
      </c>
      <c r="AD319" s="117">
        <v>0</v>
      </c>
      <c r="AE319" s="117">
        <v>0</v>
      </c>
      <c r="AF319" s="117">
        <v>180.1</v>
      </c>
      <c r="AG319" s="117">
        <v>43.66</v>
      </c>
      <c r="AH319" s="117">
        <v>9.6052</v>
      </c>
      <c r="AI319" s="117">
        <v>1.496864853225</v>
      </c>
      <c r="AJ319" s="117">
        <v>24.836864200000001</v>
      </c>
      <c r="AK319" s="117">
        <v>8.3427637540685105</v>
      </c>
      <c r="AL319" s="117">
        <v>87.941692807293506</v>
      </c>
      <c r="AM319" s="117">
        <v>502.92</v>
      </c>
      <c r="AN319" s="117">
        <v>110.64239999999999</v>
      </c>
      <c r="AO319" s="117">
        <v>79.566847353243404</v>
      </c>
      <c r="AP319" s="117">
        <v>286.09610040000001</v>
      </c>
      <c r="AQ319" s="117">
        <v>102.63260869801699</v>
      </c>
      <c r="AR319" s="117">
        <v>1081.85795645126</v>
      </c>
      <c r="AS319" s="117">
        <v>0</v>
      </c>
      <c r="AT319" s="117">
        <v>0</v>
      </c>
      <c r="AU319" s="117">
        <v>0</v>
      </c>
      <c r="AV319" s="117">
        <v>0</v>
      </c>
      <c r="AW319" s="117">
        <v>0</v>
      </c>
      <c r="AX319" s="117">
        <v>75.709999999999994</v>
      </c>
      <c r="AY319" s="117">
        <v>1605.16</v>
      </c>
      <c r="AZ319" s="117">
        <v>353.1352</v>
      </c>
      <c r="BA319" s="117">
        <v>157.60966037905399</v>
      </c>
      <c r="BB319" s="117">
        <v>913.12736919999998</v>
      </c>
      <c r="BC319" s="117">
        <v>317.47286798217999</v>
      </c>
      <c r="BD319" s="117">
        <f t="shared" si="113"/>
        <v>3415.0954958800003</v>
      </c>
      <c r="BE319" s="117">
        <v>3</v>
      </c>
      <c r="BF319" s="117">
        <v>5584.38</v>
      </c>
      <c r="BG319" s="117">
        <v>585.29886780000004</v>
      </c>
      <c r="BH319" s="117">
        <v>6169.6788678000003</v>
      </c>
      <c r="BI319" s="117">
        <v>0</v>
      </c>
      <c r="BJ319" s="117">
        <v>0</v>
      </c>
      <c r="BK319" s="117">
        <v>0</v>
      </c>
      <c r="BL319" s="117">
        <v>225.79</v>
      </c>
      <c r="BM319" s="117">
        <v>49.6738</v>
      </c>
      <c r="BN319" s="117">
        <v>5.0562076883333296</v>
      </c>
      <c r="BO319" s="117">
        <v>128.44515730000001</v>
      </c>
      <c r="BP319" s="117">
        <v>42.863638942427201</v>
      </c>
      <c r="BQ319" s="117">
        <v>451.82880393075999</v>
      </c>
      <c r="BR319" s="117">
        <v>1995.5924583333203</v>
      </c>
      <c r="BS319" s="117">
        <v>439.03034083333301</v>
      </c>
      <c r="BT319" s="117">
        <v>1805.83991666667</v>
      </c>
      <c r="BU319" s="117">
        <v>2999.07</v>
      </c>
      <c r="BV319" s="117">
        <v>1135.23268177208</v>
      </c>
      <c r="BW319" s="117">
        <v>877.75916132302495</v>
      </c>
      <c r="BX319" s="117">
        <v>9252.5245589284295</v>
      </c>
      <c r="BY319" s="117">
        <v>1716.44288332325</v>
      </c>
      <c r="BZ319" s="117">
        <v>109.76</v>
      </c>
      <c r="CA319" s="117">
        <v>24.147200000000002</v>
      </c>
      <c r="CB319" s="117">
        <v>70.374092487773396</v>
      </c>
      <c r="CC319" s="117">
        <v>0</v>
      </c>
      <c r="CD319" s="117">
        <v>62.439171199999997</v>
      </c>
      <c r="CE319" s="117">
        <v>27.954971799115501</v>
      </c>
      <c r="CF319" s="117">
        <v>294.675435486889</v>
      </c>
      <c r="CG319" s="117">
        <v>118.78</v>
      </c>
      <c r="CH319" s="117">
        <v>26.131599999999999</v>
      </c>
      <c r="CI319" s="117">
        <v>171.35044259840799</v>
      </c>
      <c r="CJ319" s="117">
        <v>0</v>
      </c>
      <c r="CK319" s="117">
        <v>67.570378599999998</v>
      </c>
      <c r="CL319" s="117">
        <v>40.229476065805102</v>
      </c>
      <c r="CM319" s="117">
        <v>424.06189726421297</v>
      </c>
      <c r="CN319" s="117">
        <v>187.39</v>
      </c>
      <c r="CO319" s="117">
        <v>41.2258</v>
      </c>
      <c r="CP319" s="117">
        <v>150.70550114647</v>
      </c>
      <c r="CQ319" s="117">
        <v>0</v>
      </c>
      <c r="CR319" s="117">
        <v>106.6005493</v>
      </c>
      <c r="CS319" s="117">
        <v>50.929469145294497</v>
      </c>
      <c r="CT319" s="117">
        <v>536.85131959176499</v>
      </c>
      <c r="CU319" s="117">
        <v>62.56</v>
      </c>
      <c r="CV319" s="117">
        <v>13.763199999999999</v>
      </c>
      <c r="CW319" s="117">
        <v>39.401350174059601</v>
      </c>
      <c r="CX319" s="117">
        <v>0</v>
      </c>
      <c r="CY319" s="117">
        <v>35.588507200000002</v>
      </c>
      <c r="CZ319" s="117">
        <v>15.859121543375201</v>
      </c>
      <c r="DA319" s="117">
        <v>167.17217891743499</v>
      </c>
      <c r="DB319" s="117">
        <v>27.38</v>
      </c>
      <c r="DC319" s="117">
        <v>6.0236000000000001</v>
      </c>
      <c r="DD319" s="117">
        <v>34.850795590282502</v>
      </c>
      <c r="DE319" s="117">
        <v>0</v>
      </c>
      <c r="DF319" s="117">
        <v>15.575660600000001</v>
      </c>
      <c r="DG319" s="117">
        <v>8.7862281893035092</v>
      </c>
      <c r="DH319" s="117">
        <v>92.616284379586006</v>
      </c>
      <c r="DI319" s="117">
        <v>68.930000000000007</v>
      </c>
      <c r="DJ319" s="117">
        <v>15.1646</v>
      </c>
      <c r="DK319" s="117">
        <v>58.684454269595598</v>
      </c>
      <c r="DL319" s="117">
        <v>0</v>
      </c>
      <c r="DM319" s="117">
        <v>39.212209100000003</v>
      </c>
      <c r="DN319" s="117">
        <v>19.074504313767399</v>
      </c>
      <c r="DO319" s="117">
        <v>201.06576768336299</v>
      </c>
      <c r="DP319" s="117">
        <v>0</v>
      </c>
      <c r="DQ319" s="117">
        <v>0</v>
      </c>
      <c r="DR319" s="117">
        <v>0</v>
      </c>
      <c r="DS319" s="117">
        <v>0</v>
      </c>
      <c r="DT319" s="117">
        <v>0</v>
      </c>
      <c r="DU319" s="117">
        <v>0</v>
      </c>
      <c r="DV319" s="117">
        <v>0</v>
      </c>
      <c r="DW319" s="117">
        <v>2900.22</v>
      </c>
      <c r="DX319" s="117">
        <v>638.04840000000002</v>
      </c>
      <c r="DY319" s="117">
        <v>263.68154222024998</v>
      </c>
      <c r="DZ319" s="117">
        <v>0</v>
      </c>
      <c r="EA319" s="117">
        <v>1649.8481514</v>
      </c>
      <c r="EB319" s="117">
        <v>571.40295819233802</v>
      </c>
      <c r="EC319" s="117">
        <v>6023.2010518125899</v>
      </c>
      <c r="ED319" s="117">
        <v>2244.42</v>
      </c>
      <c r="EE319" s="117">
        <v>493.7724</v>
      </c>
      <c r="EF319" s="117">
        <v>76.504435920666694</v>
      </c>
      <c r="EG319" s="117">
        <v>27.647500000000001</v>
      </c>
      <c r="EH319" s="117">
        <v>1276.7832054</v>
      </c>
      <c r="EI319" s="117">
        <v>431.72575760581901</v>
      </c>
      <c r="EJ319" s="117">
        <v>4550.8532989264904</v>
      </c>
      <c r="EK319" s="117">
        <v>420.81</v>
      </c>
      <c r="EL319" s="117">
        <v>92.578199999999995</v>
      </c>
      <c r="EM319" s="117">
        <v>80.035939240000005</v>
      </c>
      <c r="EN319" s="117">
        <v>0</v>
      </c>
      <c r="EO319" s="117">
        <v>239.3861847</v>
      </c>
      <c r="EP319" s="117">
        <v>87.286850052151394</v>
      </c>
      <c r="EQ319" s="117">
        <v>920.09717399215106</v>
      </c>
      <c r="ER319" s="117">
        <v>910.9</v>
      </c>
      <c r="ES319" s="117">
        <v>201.93790000000001</v>
      </c>
      <c r="ET319" s="117">
        <v>21.165111298999999</v>
      </c>
      <c r="EU319" s="117">
        <v>223.103011299</v>
      </c>
      <c r="EV319" s="117">
        <v>23.956669999999999</v>
      </c>
      <c r="EW319" s="117">
        <v>2.5108985826999999</v>
      </c>
      <c r="EX319" s="117">
        <v>26.4675685827</v>
      </c>
      <c r="EY319" s="117">
        <v>742</v>
      </c>
      <c r="EZ319" s="117">
        <v>77.769019999999998</v>
      </c>
      <c r="FA319" s="117">
        <v>819.77</v>
      </c>
      <c r="FB319" s="117">
        <v>1113</v>
      </c>
      <c r="FC319" s="117">
        <v>116.65353</v>
      </c>
      <c r="FD319" s="117">
        <v>1229.65353</v>
      </c>
      <c r="FE319" s="171">
        <v>102.37597708333334</v>
      </c>
      <c r="FF319" s="194">
        <f t="shared" si="88"/>
        <v>39602.146353077042</v>
      </c>
      <c r="FG319" s="195">
        <f t="shared" si="90"/>
        <v>7399.3323978000008</v>
      </c>
      <c r="FH319" s="196">
        <f t="shared" si="91"/>
        <v>4550.8532989264904</v>
      </c>
      <c r="FI319" s="202">
        <f t="shared" si="92"/>
        <v>47522.57562369245</v>
      </c>
      <c r="FJ319" s="203">
        <f t="shared" si="93"/>
        <v>8879.1988773600006</v>
      </c>
      <c r="FK319" s="204">
        <f t="shared" si="94"/>
        <v>5461.0239587117885</v>
      </c>
      <c r="FL319" s="214">
        <v>0.05</v>
      </c>
      <c r="FM319" s="211">
        <f t="shared" si="95"/>
        <v>2376.1287811846228</v>
      </c>
      <c r="FN319" s="212">
        <f t="shared" si="96"/>
        <v>443.95994386800004</v>
      </c>
      <c r="FO319" s="213">
        <f t="shared" si="97"/>
        <v>273.05119793558941</v>
      </c>
      <c r="FP319" s="219">
        <f t="shared" si="98"/>
        <v>49898.704404877069</v>
      </c>
      <c r="FQ319" s="220">
        <f t="shared" si="99"/>
        <v>9323.1588212280003</v>
      </c>
      <c r="FR319" s="223">
        <f t="shared" si="100"/>
        <v>5734.0751566473782</v>
      </c>
      <c r="FS319" s="228">
        <f t="shared" si="107"/>
        <v>6.4242472425030197</v>
      </c>
      <c r="FT319" s="229">
        <f t="shared" si="108"/>
        <v>8.0880571508153238</v>
      </c>
      <c r="FU319" s="244">
        <f t="shared" si="109"/>
        <v>5.5163822715328843</v>
      </c>
      <c r="FV319" s="245">
        <f t="shared" si="110"/>
        <v>49898.704404877069</v>
      </c>
      <c r="FW319" s="252">
        <v>4.7022000000000004</v>
      </c>
      <c r="FX319" s="257">
        <v>5.7995999999999999</v>
      </c>
      <c r="FY319" s="261">
        <f t="shared" si="104"/>
        <v>1.3662216074397131</v>
      </c>
      <c r="FZ319" s="253">
        <f t="shared" si="111"/>
        <v>1.3945887907468315</v>
      </c>
      <c r="GA319" s="92"/>
      <c r="GB319" s="68" t="s">
        <v>1082</v>
      </c>
      <c r="GC319" s="85" t="s">
        <v>2362</v>
      </c>
      <c r="GD319" s="85" t="str">
        <f t="shared" si="105"/>
        <v>№2/5 від 20.02.2019</v>
      </c>
      <c r="GE319" s="85" t="s">
        <v>2673</v>
      </c>
      <c r="GF319" s="431">
        <v>3</v>
      </c>
      <c r="GG319" s="431">
        <v>3</v>
      </c>
    </row>
    <row r="320" spans="1:189" ht="15" hidden="1" customHeight="1" x14ac:dyDescent="0.25">
      <c r="A320" s="66" t="s">
        <v>367</v>
      </c>
      <c r="B320" s="155">
        <v>9</v>
      </c>
      <c r="C320" s="141">
        <f t="shared" si="89"/>
        <v>4163.4000000000005</v>
      </c>
      <c r="D320" s="168">
        <v>4099.3</v>
      </c>
      <c r="E320" s="168">
        <v>3825.3</v>
      </c>
      <c r="F320" s="234">
        <f t="shared" si="106"/>
        <v>274</v>
      </c>
      <c r="G320" s="235">
        <v>64.099999999999994</v>
      </c>
      <c r="H320" s="162">
        <f t="shared" si="112"/>
        <v>5325.548762128612</v>
      </c>
      <c r="I320" s="117">
        <v>752.77</v>
      </c>
      <c r="J320" s="117">
        <v>165.60939999999999</v>
      </c>
      <c r="K320" s="117">
        <v>36.627035342077498</v>
      </c>
      <c r="L320" s="117">
        <v>428.22826989999999</v>
      </c>
      <c r="M320" s="117">
        <v>144.976829456422</v>
      </c>
      <c r="N320" s="117">
        <v>1528.2115346984999</v>
      </c>
      <c r="O320" s="117">
        <v>118.72</v>
      </c>
      <c r="P320" s="117">
        <v>26.118400000000001</v>
      </c>
      <c r="Q320" s="117">
        <v>4.0846849918350001</v>
      </c>
      <c r="R320" s="117">
        <v>67.536246399999996</v>
      </c>
      <c r="S320" s="117">
        <v>22.687102523178201</v>
      </c>
      <c r="T320" s="117">
        <v>239.14643391501301</v>
      </c>
      <c r="U320" s="117">
        <v>0</v>
      </c>
      <c r="V320" s="117">
        <v>0</v>
      </c>
      <c r="W320" s="117">
        <v>0</v>
      </c>
      <c r="X320" s="117">
        <v>0</v>
      </c>
      <c r="Y320" s="117">
        <v>0</v>
      </c>
      <c r="Z320" s="117">
        <v>617.66</v>
      </c>
      <c r="AA320" s="117">
        <v>0</v>
      </c>
      <c r="AB320" s="117">
        <v>0</v>
      </c>
      <c r="AC320" s="117">
        <v>0</v>
      </c>
      <c r="AD320" s="117">
        <v>0</v>
      </c>
      <c r="AE320" s="117">
        <v>0</v>
      </c>
      <c r="AF320" s="117">
        <v>122.95</v>
      </c>
      <c r="AG320" s="117">
        <v>29.11</v>
      </c>
      <c r="AH320" s="117">
        <v>6.4042000000000003</v>
      </c>
      <c r="AI320" s="117">
        <v>0.99790990214999997</v>
      </c>
      <c r="AJ320" s="117">
        <v>16.559805699999998</v>
      </c>
      <c r="AK320" s="117">
        <v>5.5624674742613403</v>
      </c>
      <c r="AL320" s="117">
        <v>58.634383076411297</v>
      </c>
      <c r="AM320" s="117">
        <v>158.51</v>
      </c>
      <c r="AN320" s="117">
        <v>34.872199999999999</v>
      </c>
      <c r="AO320" s="117">
        <v>101.864001418426</v>
      </c>
      <c r="AP320" s="117">
        <v>90.171583699999999</v>
      </c>
      <c r="AQ320" s="117">
        <v>40.3956380582622</v>
      </c>
      <c r="AR320" s="117">
        <v>425.81342317668799</v>
      </c>
      <c r="AS320" s="117">
        <v>0</v>
      </c>
      <c r="AT320" s="117">
        <v>0</v>
      </c>
      <c r="AU320" s="117">
        <v>0</v>
      </c>
      <c r="AV320" s="117">
        <v>0</v>
      </c>
      <c r="AW320" s="117">
        <v>0</v>
      </c>
      <c r="AX320" s="117">
        <v>81.96</v>
      </c>
      <c r="AY320" s="117">
        <v>1058.0899999999999</v>
      </c>
      <c r="AZ320" s="117">
        <v>232.77979999999999</v>
      </c>
      <c r="BA320" s="117">
        <v>102.546505594474</v>
      </c>
      <c r="BB320" s="117">
        <v>601.91565830000002</v>
      </c>
      <c r="BC320" s="117">
        <v>209.130743135779</v>
      </c>
      <c r="BD320" s="117">
        <f t="shared" si="113"/>
        <v>2251.1729872620003</v>
      </c>
      <c r="BE320" s="117">
        <v>2</v>
      </c>
      <c r="BF320" s="117">
        <v>5170.74</v>
      </c>
      <c r="BG320" s="117">
        <v>541.94525940000005</v>
      </c>
      <c r="BH320" s="117">
        <v>5712.6852594000002</v>
      </c>
      <c r="BI320" s="117">
        <v>0</v>
      </c>
      <c r="BJ320" s="117">
        <v>0</v>
      </c>
      <c r="BK320" s="117">
        <v>0</v>
      </c>
      <c r="BL320" s="117">
        <v>158.66</v>
      </c>
      <c r="BM320" s="117">
        <v>34.905200000000001</v>
      </c>
      <c r="BN320" s="117">
        <v>3.7888592575</v>
      </c>
      <c r="BO320" s="117">
        <v>90.256914199999997</v>
      </c>
      <c r="BP320" s="117">
        <v>30.1445061280806</v>
      </c>
      <c r="BQ320" s="117">
        <v>317.75547958558099</v>
      </c>
      <c r="BR320" s="117">
        <v>799.44167619046868</v>
      </c>
      <c r="BS320" s="117">
        <v>175.87716876190501</v>
      </c>
      <c r="BT320" s="117">
        <v>888.74661511635804</v>
      </c>
      <c r="BU320" s="117">
        <v>1976.41</v>
      </c>
      <c r="BV320" s="117">
        <v>454.77838633447601</v>
      </c>
      <c r="BW320" s="117">
        <v>450.185555641522</v>
      </c>
      <c r="BX320" s="117">
        <v>4745.4394020447298</v>
      </c>
      <c r="BY320" s="117">
        <v>883.34289290025595</v>
      </c>
      <c r="BZ320" s="117">
        <v>65.06</v>
      </c>
      <c r="CA320" s="117">
        <v>14.3132</v>
      </c>
      <c r="CB320" s="117">
        <v>42.137493192997702</v>
      </c>
      <c r="CC320" s="117">
        <v>0</v>
      </c>
      <c r="CD320" s="117">
        <v>37.010682199999998</v>
      </c>
      <c r="CE320" s="117">
        <v>16.614625354940099</v>
      </c>
      <c r="CF320" s="117">
        <v>175.136000747938</v>
      </c>
      <c r="CG320" s="117">
        <v>62.6</v>
      </c>
      <c r="CH320" s="117">
        <v>13.772</v>
      </c>
      <c r="CI320" s="117">
        <v>81.739294045567505</v>
      </c>
      <c r="CJ320" s="117">
        <v>0</v>
      </c>
      <c r="CK320" s="117">
        <v>35.611262000000004</v>
      </c>
      <c r="CL320" s="117">
        <v>20.304061099136</v>
      </c>
      <c r="CM320" s="117">
        <v>214.02661714470301</v>
      </c>
      <c r="CN320" s="117">
        <v>81.13</v>
      </c>
      <c r="CO320" s="117">
        <v>17.848600000000001</v>
      </c>
      <c r="CP320" s="117">
        <v>41.917843703581703</v>
      </c>
      <c r="CQ320" s="117">
        <v>0</v>
      </c>
      <c r="CR320" s="117">
        <v>46.1524231</v>
      </c>
      <c r="CS320" s="117">
        <v>19.604591729683399</v>
      </c>
      <c r="CT320" s="117">
        <v>206.653458533265</v>
      </c>
      <c r="CU320" s="117">
        <v>32.32</v>
      </c>
      <c r="CV320" s="117">
        <v>7.1104000000000003</v>
      </c>
      <c r="CW320" s="117">
        <v>30.954932140112099</v>
      </c>
      <c r="CX320" s="117">
        <v>0</v>
      </c>
      <c r="CY320" s="117">
        <v>18.385878399999999</v>
      </c>
      <c r="CZ320" s="117">
        <v>9.3041105767091494</v>
      </c>
      <c r="DA320" s="117">
        <v>98.0753211168212</v>
      </c>
      <c r="DB320" s="117">
        <v>18.25</v>
      </c>
      <c r="DC320" s="117">
        <v>4.0149999999999997</v>
      </c>
      <c r="DD320" s="117">
        <v>23.233863726854999</v>
      </c>
      <c r="DE320" s="117">
        <v>0</v>
      </c>
      <c r="DF320" s="117">
        <v>10.3818775</v>
      </c>
      <c r="DG320" s="117">
        <v>5.8568604879866699</v>
      </c>
      <c r="DH320" s="117">
        <v>61.737601714841702</v>
      </c>
      <c r="DI320" s="117">
        <v>35.619999999999997</v>
      </c>
      <c r="DJ320" s="117">
        <v>7.8364000000000003</v>
      </c>
      <c r="DK320" s="117">
        <v>29.638475474379302</v>
      </c>
      <c r="DL320" s="117">
        <v>0</v>
      </c>
      <c r="DM320" s="117">
        <v>20.2631494</v>
      </c>
      <c r="DN320" s="117">
        <v>9.7848545870836894</v>
      </c>
      <c r="DO320" s="117">
        <v>103.142879461463</v>
      </c>
      <c r="DP320" s="117">
        <v>10.7</v>
      </c>
      <c r="DQ320" s="117">
        <v>2.3540000000000001</v>
      </c>
      <c r="DR320" s="117">
        <v>3.0991270072986299</v>
      </c>
      <c r="DS320" s="117">
        <v>0</v>
      </c>
      <c r="DT320" s="117">
        <v>6.0869090000000003</v>
      </c>
      <c r="DU320" s="117">
        <v>2.33097817392497</v>
      </c>
      <c r="DV320" s="117">
        <v>24.5710141812236</v>
      </c>
      <c r="DW320" s="117">
        <v>3014.01</v>
      </c>
      <c r="DX320" s="117">
        <v>663.08219999999994</v>
      </c>
      <c r="DY320" s="117">
        <v>296.16857793631698</v>
      </c>
      <c r="DZ320" s="117">
        <v>0</v>
      </c>
      <c r="EA320" s="117">
        <v>1714.5798686999999</v>
      </c>
      <c r="EB320" s="117">
        <v>596.14257817395298</v>
      </c>
      <c r="EC320" s="117">
        <v>6283.9832248102703</v>
      </c>
      <c r="ED320" s="117">
        <v>1495.85</v>
      </c>
      <c r="EE320" s="117">
        <v>329.08699999999999</v>
      </c>
      <c r="EF320" s="117">
        <v>53.767456431275001</v>
      </c>
      <c r="EG320" s="117">
        <v>18.324999999999999</v>
      </c>
      <c r="EH320" s="117">
        <v>850.94418949999999</v>
      </c>
      <c r="EI320" s="117">
        <v>288.015117830056</v>
      </c>
      <c r="EJ320" s="117">
        <v>3035.9887637613301</v>
      </c>
      <c r="EK320" s="117">
        <v>372.27</v>
      </c>
      <c r="EL320" s="117">
        <v>81.8994</v>
      </c>
      <c r="EM320" s="117">
        <v>66.0633917209</v>
      </c>
      <c r="EN320" s="117">
        <v>0</v>
      </c>
      <c r="EO320" s="117">
        <v>211.77323490000001</v>
      </c>
      <c r="EP320" s="117">
        <v>76.721551650136504</v>
      </c>
      <c r="EQ320" s="117">
        <v>808.72757827103601</v>
      </c>
      <c r="ER320" s="117">
        <v>578</v>
      </c>
      <c r="ES320" s="117">
        <v>133.62799999999999</v>
      </c>
      <c r="ET320" s="117">
        <v>14.005550680000001</v>
      </c>
      <c r="EU320" s="117">
        <v>147.63355068000001</v>
      </c>
      <c r="EV320" s="117">
        <v>15.2014</v>
      </c>
      <c r="EW320" s="117">
        <v>1.593258734</v>
      </c>
      <c r="EX320" s="117">
        <v>16.794658733999999</v>
      </c>
      <c r="EY320" s="117">
        <v>960.4</v>
      </c>
      <c r="EZ320" s="117">
        <v>100.659524</v>
      </c>
      <c r="FA320" s="117">
        <v>1061.06</v>
      </c>
      <c r="FB320" s="117">
        <v>1442</v>
      </c>
      <c r="FC320" s="117">
        <v>151.13602</v>
      </c>
      <c r="FD320" s="117">
        <v>1593.1360199999999</v>
      </c>
      <c r="FE320" s="171">
        <v>574.39422187499997</v>
      </c>
      <c r="FF320" s="194">
        <f t="shared" si="88"/>
        <v>30506.48981419082</v>
      </c>
      <c r="FG320" s="195">
        <f t="shared" si="90"/>
        <v>7305.8212794000001</v>
      </c>
      <c r="FH320" s="196">
        <f t="shared" si="91"/>
        <v>3035.9887637613301</v>
      </c>
      <c r="FI320" s="202">
        <f t="shared" si="92"/>
        <v>36607.787777028985</v>
      </c>
      <c r="FJ320" s="203">
        <f t="shared" si="93"/>
        <v>8766.9855352800005</v>
      </c>
      <c r="FK320" s="204">
        <f t="shared" si="94"/>
        <v>3643.186516513596</v>
      </c>
      <c r="FL320" s="214">
        <v>0.05</v>
      </c>
      <c r="FM320" s="211">
        <f t="shared" si="95"/>
        <v>1830.3893888514494</v>
      </c>
      <c r="FN320" s="212">
        <f t="shared" si="96"/>
        <v>438.34927676400002</v>
      </c>
      <c r="FO320" s="213">
        <f t="shared" si="97"/>
        <v>182.15932582567982</v>
      </c>
      <c r="FP320" s="219">
        <f t="shared" si="98"/>
        <v>38438.177165880435</v>
      </c>
      <c r="FQ320" s="220">
        <f t="shared" si="99"/>
        <v>9205.3348120440005</v>
      </c>
      <c r="FR320" s="223">
        <f t="shared" si="100"/>
        <v>3825.3458423392758</v>
      </c>
      <c r="FS320" s="228">
        <f t="shared" si="107"/>
        <v>7.035754091144069</v>
      </c>
      <c r="FT320" s="229">
        <f t="shared" si="108"/>
        <v>9.4421888314373792</v>
      </c>
      <c r="FU320" s="244">
        <f t="shared" si="109"/>
        <v>6.1025835882925401</v>
      </c>
      <c r="FV320" s="245">
        <f t="shared" si="110"/>
        <v>38438.177165880435</v>
      </c>
      <c r="FW320" s="252">
        <v>5.0148000000000001</v>
      </c>
      <c r="FX320" s="257">
        <v>6.5317999999999996</v>
      </c>
      <c r="FY320" s="261">
        <f t="shared" si="104"/>
        <v>1.4029979443136453</v>
      </c>
      <c r="FZ320" s="253">
        <f t="shared" si="111"/>
        <v>1.4455722513606326</v>
      </c>
      <c r="GA320" s="92"/>
      <c r="GB320" s="68" t="s">
        <v>1087</v>
      </c>
      <c r="GC320" s="85" t="s">
        <v>2362</v>
      </c>
      <c r="GD320" s="85" t="str">
        <f t="shared" si="105"/>
        <v>№2/14 від 20.02.2019</v>
      </c>
      <c r="GE320" s="85" t="s">
        <v>2674</v>
      </c>
      <c r="GF320" s="431">
        <v>2</v>
      </c>
      <c r="GG320" s="431">
        <v>1</v>
      </c>
    </row>
    <row r="321" spans="1:189" ht="15" hidden="1" customHeight="1" x14ac:dyDescent="0.25">
      <c r="A321" s="66" t="s">
        <v>368</v>
      </c>
      <c r="B321" s="155">
        <v>9</v>
      </c>
      <c r="C321" s="141">
        <f t="shared" si="89"/>
        <v>4082.7</v>
      </c>
      <c r="D321" s="168">
        <v>4082.7</v>
      </c>
      <c r="E321" s="168">
        <v>3640.6</v>
      </c>
      <c r="F321" s="234">
        <f t="shared" si="106"/>
        <v>442.09999999999991</v>
      </c>
      <c r="G321" s="235">
        <v>0</v>
      </c>
      <c r="H321" s="162">
        <f t="shared" si="112"/>
        <v>4644.199234050986</v>
      </c>
      <c r="I321" s="117">
        <v>549.48</v>
      </c>
      <c r="J321" s="117">
        <v>120.8856</v>
      </c>
      <c r="K321" s="117">
        <v>33.753668242010797</v>
      </c>
      <c r="L321" s="117">
        <v>312.58268759999999</v>
      </c>
      <c r="M321" s="117">
        <v>106.560531991801</v>
      </c>
      <c r="N321" s="117">
        <v>1123.2624878338099</v>
      </c>
      <c r="O321" s="117">
        <v>95.95</v>
      </c>
      <c r="P321" s="117">
        <v>21.109000000000002</v>
      </c>
      <c r="Q321" s="117">
        <v>3.2987484568499998</v>
      </c>
      <c r="R321" s="117">
        <v>54.583076499999997</v>
      </c>
      <c r="S321" s="117">
        <v>18.335547863727399</v>
      </c>
      <c r="T321" s="117">
        <v>193.276372820577</v>
      </c>
      <c r="U321" s="117">
        <v>0</v>
      </c>
      <c r="V321" s="117">
        <v>0</v>
      </c>
      <c r="W321" s="117">
        <v>0</v>
      </c>
      <c r="X321" s="117">
        <v>0</v>
      </c>
      <c r="Y321" s="117">
        <v>0</v>
      </c>
      <c r="Z321" s="117">
        <v>338.74</v>
      </c>
      <c r="AA321" s="117">
        <v>0</v>
      </c>
      <c r="AB321" s="117">
        <v>0</v>
      </c>
      <c r="AC321" s="117">
        <v>0</v>
      </c>
      <c r="AD321" s="117">
        <v>0</v>
      </c>
      <c r="AE321" s="117">
        <v>0</v>
      </c>
      <c r="AF321" s="117">
        <v>79.95</v>
      </c>
      <c r="AG321" s="117">
        <v>29.11</v>
      </c>
      <c r="AH321" s="117">
        <v>6.4042000000000003</v>
      </c>
      <c r="AI321" s="117">
        <v>0.99790990214999997</v>
      </c>
      <c r="AJ321" s="117">
        <v>16.559805699999998</v>
      </c>
      <c r="AK321" s="117">
        <v>5.5624674742613403</v>
      </c>
      <c r="AL321" s="117">
        <v>58.634383076411297</v>
      </c>
      <c r="AM321" s="117">
        <v>263.99</v>
      </c>
      <c r="AN321" s="117">
        <v>58.077800000000003</v>
      </c>
      <c r="AO321" s="117">
        <v>41.055265786004298</v>
      </c>
      <c r="AP321" s="117">
        <v>150.17599129999999</v>
      </c>
      <c r="AQ321" s="117">
        <v>53.798874173184103</v>
      </c>
      <c r="AR321" s="117">
        <v>567.09793125918804</v>
      </c>
      <c r="AS321" s="117">
        <v>0</v>
      </c>
      <c r="AT321" s="117">
        <v>0</v>
      </c>
      <c r="AU321" s="117">
        <v>0</v>
      </c>
      <c r="AV321" s="117">
        <v>0</v>
      </c>
      <c r="AW321" s="117">
        <v>0</v>
      </c>
      <c r="AX321" s="117">
        <v>75.7</v>
      </c>
      <c r="AY321" s="117">
        <v>1037.58</v>
      </c>
      <c r="AZ321" s="117">
        <v>228.26759999999999</v>
      </c>
      <c r="BA321" s="117">
        <v>101.87982274059</v>
      </c>
      <c r="BB321" s="117">
        <v>590.24813459999996</v>
      </c>
      <c r="BC321" s="117">
        <v>205.215418164867</v>
      </c>
      <c r="BD321" s="117">
        <f t="shared" si="113"/>
        <v>2207.5380590610002</v>
      </c>
      <c r="BE321" s="117">
        <v>2</v>
      </c>
      <c r="BF321" s="117">
        <v>2705.38</v>
      </c>
      <c r="BG321" s="117">
        <v>283.55087780000002</v>
      </c>
      <c r="BH321" s="117">
        <v>2988.9308778</v>
      </c>
      <c r="BI321" s="117">
        <v>141.66999999999999</v>
      </c>
      <c r="BJ321" s="117">
        <v>14.8484327</v>
      </c>
      <c r="BK321" s="117">
        <v>156.51843270000001</v>
      </c>
      <c r="BL321" s="117">
        <v>237.61</v>
      </c>
      <c r="BM321" s="117">
        <v>52.2742</v>
      </c>
      <c r="BN321" s="117">
        <v>5.67468987916667</v>
      </c>
      <c r="BO321" s="117">
        <v>135.1692007</v>
      </c>
      <c r="BP321" s="117">
        <v>45.144611173602499</v>
      </c>
      <c r="BQ321" s="117">
        <v>475.87270175276899</v>
      </c>
      <c r="BR321" s="117">
        <v>770.38447619047611</v>
      </c>
      <c r="BS321" s="117">
        <v>169.48458476190501</v>
      </c>
      <c r="BT321" s="117">
        <v>755.46559413502405</v>
      </c>
      <c r="BU321" s="117">
        <v>1629.2</v>
      </c>
      <c r="BV321" s="117">
        <v>438.24861697047697</v>
      </c>
      <c r="BW321" s="117">
        <v>394.37731474438698</v>
      </c>
      <c r="BX321" s="117">
        <v>4157.1605868022698</v>
      </c>
      <c r="BY321" s="117">
        <v>848.56630694584305</v>
      </c>
      <c r="BZ321" s="117">
        <v>60.85</v>
      </c>
      <c r="CA321" s="117">
        <v>13.387</v>
      </c>
      <c r="CB321" s="117">
        <v>39.439595950068203</v>
      </c>
      <c r="CC321" s="117">
        <v>0</v>
      </c>
      <c r="CD321" s="117">
        <v>34.615739499999997</v>
      </c>
      <c r="CE321" s="117">
        <v>15.5425196785216</v>
      </c>
      <c r="CF321" s="117">
        <v>163.83485512858999</v>
      </c>
      <c r="CG321" s="117">
        <v>52.96</v>
      </c>
      <c r="CH321" s="117">
        <v>11.651199999999999</v>
      </c>
      <c r="CI321" s="117">
        <v>75.556564872757505</v>
      </c>
      <c r="CJ321" s="117">
        <v>0</v>
      </c>
      <c r="CK321" s="117">
        <v>30.1273552</v>
      </c>
      <c r="CL321" s="117">
        <v>17.848631534825699</v>
      </c>
      <c r="CM321" s="117">
        <v>188.143751607583</v>
      </c>
      <c r="CN321" s="117">
        <v>55.99</v>
      </c>
      <c r="CO321" s="117">
        <v>12.3178</v>
      </c>
      <c r="CP321" s="117">
        <v>42.871032839804201</v>
      </c>
      <c r="CQ321" s="117">
        <v>0</v>
      </c>
      <c r="CR321" s="117">
        <v>31.851031299999999</v>
      </c>
      <c r="CS321" s="117">
        <v>14.990960060492901</v>
      </c>
      <c r="CT321" s="117">
        <v>158.020824200297</v>
      </c>
      <c r="CU321" s="117">
        <v>31.05</v>
      </c>
      <c r="CV321" s="117">
        <v>6.8310000000000004</v>
      </c>
      <c r="CW321" s="117">
        <v>29.634144991384201</v>
      </c>
      <c r="CX321" s="117">
        <v>0</v>
      </c>
      <c r="CY321" s="117">
        <v>17.663413500000001</v>
      </c>
      <c r="CZ321" s="117">
        <v>8.9275647154819797</v>
      </c>
      <c r="DA321" s="117">
        <v>94.106123206866201</v>
      </c>
      <c r="DB321" s="117">
        <v>18.25</v>
      </c>
      <c r="DC321" s="117">
        <v>4.0149999999999997</v>
      </c>
      <c r="DD321" s="117">
        <v>23.233863726854999</v>
      </c>
      <c r="DE321" s="117">
        <v>0</v>
      </c>
      <c r="DF321" s="117">
        <v>10.3818775</v>
      </c>
      <c r="DG321" s="117">
        <v>5.8568604879866699</v>
      </c>
      <c r="DH321" s="117">
        <v>61.737601714841702</v>
      </c>
      <c r="DI321" s="117">
        <v>63.06</v>
      </c>
      <c r="DJ321" s="117">
        <v>13.873200000000001</v>
      </c>
      <c r="DK321" s="117">
        <v>52.582613411973902</v>
      </c>
      <c r="DL321" s="117">
        <v>0</v>
      </c>
      <c r="DM321" s="117">
        <v>35.872942199999997</v>
      </c>
      <c r="DN321" s="117">
        <v>17.334395475691</v>
      </c>
      <c r="DO321" s="117">
        <v>182.723151087665</v>
      </c>
      <c r="DP321" s="117">
        <v>0</v>
      </c>
      <c r="DQ321" s="117">
        <v>0</v>
      </c>
      <c r="DR321" s="117">
        <v>0</v>
      </c>
      <c r="DS321" s="117">
        <v>0</v>
      </c>
      <c r="DT321" s="117">
        <v>0</v>
      </c>
      <c r="DU321" s="117">
        <v>0</v>
      </c>
      <c r="DV321" s="117">
        <v>0</v>
      </c>
      <c r="DW321" s="117">
        <v>3305.35</v>
      </c>
      <c r="DX321" s="117">
        <v>727.17700000000002</v>
      </c>
      <c r="DY321" s="117">
        <v>282.03249196456699</v>
      </c>
      <c r="DZ321" s="117">
        <v>0</v>
      </c>
      <c r="EA321" s="117">
        <v>1880.3144545</v>
      </c>
      <c r="EB321" s="117">
        <v>649.28473832895099</v>
      </c>
      <c r="EC321" s="117">
        <v>6844.1586847935196</v>
      </c>
      <c r="ED321" s="117">
        <v>1317.91</v>
      </c>
      <c r="EE321" s="117">
        <v>289.9402</v>
      </c>
      <c r="EF321" s="117">
        <v>45.353076318749999</v>
      </c>
      <c r="EG321" s="117">
        <v>12.9</v>
      </c>
      <c r="EH321" s="117">
        <v>749.71946170000001</v>
      </c>
      <c r="EI321" s="117">
        <v>253.202381171745</v>
      </c>
      <c r="EJ321" s="117">
        <v>2669.0251191904899</v>
      </c>
      <c r="EK321" s="117">
        <v>262.16000000000003</v>
      </c>
      <c r="EL321" s="117">
        <v>57.675199999999997</v>
      </c>
      <c r="EM321" s="117">
        <v>47.067681436649998</v>
      </c>
      <c r="EN321" s="117">
        <v>0</v>
      </c>
      <c r="EO321" s="117">
        <v>149.1349592</v>
      </c>
      <c r="EP321" s="117">
        <v>54.085926077127297</v>
      </c>
      <c r="EQ321" s="117">
        <v>570.12376671377694</v>
      </c>
      <c r="ER321" s="117">
        <v>610</v>
      </c>
      <c r="ES321" s="117">
        <v>136.66399999999999</v>
      </c>
      <c r="ET321" s="117">
        <v>14.32375384</v>
      </c>
      <c r="EU321" s="117">
        <v>150.98775384000001</v>
      </c>
      <c r="EV321" s="117">
        <v>16.042999999999999</v>
      </c>
      <c r="EW321" s="117">
        <v>1.68146683</v>
      </c>
      <c r="EX321" s="117">
        <v>17.724466830000001</v>
      </c>
      <c r="EY321" s="117">
        <v>1020.6</v>
      </c>
      <c r="EZ321" s="117">
        <v>106.969086</v>
      </c>
      <c r="FA321" s="117">
        <v>1127.57</v>
      </c>
      <c r="FB321" s="117">
        <v>887.6</v>
      </c>
      <c r="FC321" s="117">
        <v>93.029356000000007</v>
      </c>
      <c r="FD321" s="117">
        <v>980.62935600000003</v>
      </c>
      <c r="FE321" s="171">
        <v>0</v>
      </c>
      <c r="FF321" s="194">
        <f t="shared" si="88"/>
        <v>25631.467287419651</v>
      </c>
      <c r="FG321" s="195">
        <f t="shared" si="90"/>
        <v>4126.0786665000005</v>
      </c>
      <c r="FH321" s="196">
        <f t="shared" si="91"/>
        <v>2669.0251191904899</v>
      </c>
      <c r="FI321" s="202">
        <f t="shared" si="92"/>
        <v>30757.760744903579</v>
      </c>
      <c r="FJ321" s="203">
        <f t="shared" si="93"/>
        <v>4951.2943998000001</v>
      </c>
      <c r="FK321" s="204">
        <f t="shared" si="94"/>
        <v>3202.8301430285878</v>
      </c>
      <c r="FL321" s="214">
        <v>0.05</v>
      </c>
      <c r="FM321" s="211">
        <f t="shared" si="95"/>
        <v>1537.888037245179</v>
      </c>
      <c r="FN321" s="212">
        <f t="shared" si="96"/>
        <v>247.56471999000001</v>
      </c>
      <c r="FO321" s="213">
        <f t="shared" si="97"/>
        <v>160.14150715142941</v>
      </c>
      <c r="FP321" s="219">
        <f t="shared" si="98"/>
        <v>32295.648782148757</v>
      </c>
      <c r="FQ321" s="220">
        <f t="shared" si="99"/>
        <v>5198.8591197900005</v>
      </c>
      <c r="FR321" s="223">
        <f t="shared" si="100"/>
        <v>3362.9716501800171</v>
      </c>
      <c r="FS321" s="228">
        <f t="shared" si="107"/>
        <v>6.636977897557685</v>
      </c>
      <c r="FT321" s="229">
        <f t="shared" si="108"/>
        <v>8.0650005091574215</v>
      </c>
      <c r="FU321" s="244">
        <f t="shared" si="109"/>
        <v>5.8132652441224533</v>
      </c>
      <c r="FV321" s="245">
        <f t="shared" si="110"/>
        <v>32295.648782148761</v>
      </c>
      <c r="FW321" s="252">
        <v>4.5370999999999997</v>
      </c>
      <c r="FX321" s="257">
        <v>5.5048000000000004</v>
      </c>
      <c r="FY321" s="261">
        <f t="shared" si="104"/>
        <v>1.4628238076210984</v>
      </c>
      <c r="FZ321" s="253">
        <f t="shared" si="111"/>
        <v>1.4650851092060422</v>
      </c>
      <c r="GA321" s="92"/>
      <c r="GB321" s="68" t="s">
        <v>1096</v>
      </c>
      <c r="GC321" s="85" t="s">
        <v>2362</v>
      </c>
      <c r="GD321" s="85" t="str">
        <f t="shared" si="105"/>
        <v>№2/23 від 20.02.2019</v>
      </c>
      <c r="GE321" s="85" t="s">
        <v>2675</v>
      </c>
      <c r="GF321" s="431">
        <v>2</v>
      </c>
      <c r="GG321" s="431">
        <v>3</v>
      </c>
    </row>
    <row r="322" spans="1:189" ht="15" hidden="1" customHeight="1" x14ac:dyDescent="0.25">
      <c r="A322" s="66" t="s">
        <v>369</v>
      </c>
      <c r="B322" s="155">
        <v>9</v>
      </c>
      <c r="C322" s="141">
        <f t="shared" si="89"/>
        <v>2214.37</v>
      </c>
      <c r="D322" s="168">
        <v>2214.37</v>
      </c>
      <c r="E322" s="168">
        <v>2000.74</v>
      </c>
      <c r="F322" s="234">
        <f t="shared" si="106"/>
        <v>213.62999999999988</v>
      </c>
      <c r="G322" s="235">
        <v>0</v>
      </c>
      <c r="H322" s="162">
        <f t="shared" si="112"/>
        <v>2750.5185272143726</v>
      </c>
      <c r="I322" s="117">
        <v>348.33</v>
      </c>
      <c r="J322" s="117">
        <v>76.632599999999996</v>
      </c>
      <c r="K322" s="117">
        <v>18.771330698716699</v>
      </c>
      <c r="L322" s="117">
        <v>198.15448710000001</v>
      </c>
      <c r="M322" s="117">
        <v>67.276325069483505</v>
      </c>
      <c r="N322" s="117">
        <v>709.16474286820005</v>
      </c>
      <c r="O322" s="117">
        <v>72.069999999999993</v>
      </c>
      <c r="P322" s="117">
        <v>15.855399999999999</v>
      </c>
      <c r="Q322" s="117">
        <v>2.4778374161099999</v>
      </c>
      <c r="R322" s="117">
        <v>40.998460899999998</v>
      </c>
      <c r="S322" s="117">
        <v>13.7722120005115</v>
      </c>
      <c r="T322" s="117">
        <v>145.173910316621</v>
      </c>
      <c r="U322" s="117">
        <v>0</v>
      </c>
      <c r="V322" s="117">
        <v>0</v>
      </c>
      <c r="W322" s="117">
        <v>0</v>
      </c>
      <c r="X322" s="117">
        <v>0</v>
      </c>
      <c r="Y322" s="117">
        <v>0</v>
      </c>
      <c r="Z322" s="117">
        <v>269.35000000000002</v>
      </c>
      <c r="AA322" s="117">
        <v>0</v>
      </c>
      <c r="AB322" s="117">
        <v>0</v>
      </c>
      <c r="AC322" s="117">
        <v>0</v>
      </c>
      <c r="AD322" s="117">
        <v>0</v>
      </c>
      <c r="AE322" s="117">
        <v>0</v>
      </c>
      <c r="AF322" s="117">
        <v>67.77</v>
      </c>
      <c r="AG322" s="117">
        <v>14.55</v>
      </c>
      <c r="AH322" s="117">
        <v>3.2010000000000001</v>
      </c>
      <c r="AI322" s="117">
        <v>0.49895495107499999</v>
      </c>
      <c r="AJ322" s="117">
        <v>8.2770585000000008</v>
      </c>
      <c r="AK322" s="117">
        <v>2.7802962798071702</v>
      </c>
      <c r="AL322" s="117">
        <v>29.307309730882199</v>
      </c>
      <c r="AM322" s="117">
        <v>129.4</v>
      </c>
      <c r="AN322" s="117">
        <v>28.468</v>
      </c>
      <c r="AO322" s="117">
        <v>32.059365626116197</v>
      </c>
      <c r="AP322" s="117">
        <v>73.611778000000001</v>
      </c>
      <c r="AQ322" s="117">
        <v>27.621537643453198</v>
      </c>
      <c r="AR322" s="117">
        <v>291.16068126956901</v>
      </c>
      <c r="AS322" s="117">
        <v>0</v>
      </c>
      <c r="AT322" s="117">
        <v>0</v>
      </c>
      <c r="AU322" s="117">
        <v>0</v>
      </c>
      <c r="AV322" s="117">
        <v>0</v>
      </c>
      <c r="AW322" s="117">
        <v>0</v>
      </c>
      <c r="AX322" s="117">
        <v>41.27</v>
      </c>
      <c r="AY322" s="117">
        <v>562.76</v>
      </c>
      <c r="AZ322" s="117">
        <v>123.80719999999999</v>
      </c>
      <c r="BA322" s="117">
        <v>55.257457829886903</v>
      </c>
      <c r="BB322" s="117">
        <v>320.13728120000002</v>
      </c>
      <c r="BC322" s="117">
        <v>111.304230829723</v>
      </c>
      <c r="BD322" s="117">
        <f t="shared" si="113"/>
        <v>1197.3218830291</v>
      </c>
      <c r="BE322" s="117">
        <v>1</v>
      </c>
      <c r="BF322" s="117">
        <v>1861.46</v>
      </c>
      <c r="BG322" s="117">
        <v>195.0996226</v>
      </c>
      <c r="BH322" s="117">
        <v>2056.5596225999998</v>
      </c>
      <c r="BI322" s="117">
        <v>0</v>
      </c>
      <c r="BJ322" s="117">
        <v>0</v>
      </c>
      <c r="BK322" s="117">
        <v>0</v>
      </c>
      <c r="BL322" s="117">
        <v>75.349999999999994</v>
      </c>
      <c r="BM322" s="117">
        <v>16.577000000000002</v>
      </c>
      <c r="BN322" s="117">
        <v>1.6873382699999999</v>
      </c>
      <c r="BO322" s="117">
        <v>42.864354499999997</v>
      </c>
      <c r="BP322" s="117">
        <v>14.304331789223699</v>
      </c>
      <c r="BQ322" s="117">
        <v>150.783024559224</v>
      </c>
      <c r="BR322" s="117">
        <v>553.3409333333326</v>
      </c>
      <c r="BS322" s="117">
        <v>121.73500533333301</v>
      </c>
      <c r="BT322" s="117">
        <v>556.63073333333296</v>
      </c>
      <c r="BU322" s="117">
        <v>1051.3599999999999</v>
      </c>
      <c r="BV322" s="117">
        <v>314.779056745334</v>
      </c>
      <c r="BW322" s="117">
        <v>272.28021082979802</v>
      </c>
      <c r="BX322" s="117">
        <v>2870.1259395751299</v>
      </c>
      <c r="BY322" s="117">
        <v>601.388373001682</v>
      </c>
      <c r="BZ322" s="117">
        <v>38.29</v>
      </c>
      <c r="CA322" s="117">
        <v>8.4238</v>
      </c>
      <c r="CB322" s="117">
        <v>25.364993070466301</v>
      </c>
      <c r="CC322" s="117">
        <v>0</v>
      </c>
      <c r="CD322" s="117">
        <v>21.782032300000001</v>
      </c>
      <c r="CE322" s="117">
        <v>9.8375531070785698</v>
      </c>
      <c r="CF322" s="117">
        <v>103.69837847754501</v>
      </c>
      <c r="CG322" s="117">
        <v>40.01</v>
      </c>
      <c r="CH322" s="117">
        <v>8.8021999999999991</v>
      </c>
      <c r="CI322" s="117">
        <v>57.693752710944203</v>
      </c>
      <c r="CJ322" s="117">
        <v>0</v>
      </c>
      <c r="CK322" s="117">
        <v>22.7604887</v>
      </c>
      <c r="CL322" s="117">
        <v>13.548415724281</v>
      </c>
      <c r="CM322" s="117">
        <v>142.814857135225</v>
      </c>
      <c r="CN322" s="117">
        <v>62.81</v>
      </c>
      <c r="CO322" s="117">
        <v>13.818199999999999</v>
      </c>
      <c r="CP322" s="117">
        <v>48.328308444156697</v>
      </c>
      <c r="CQ322" s="117">
        <v>0</v>
      </c>
      <c r="CR322" s="117">
        <v>35.730724700000003</v>
      </c>
      <c r="CS322" s="117">
        <v>16.841628905839102</v>
      </c>
      <c r="CT322" s="117">
        <v>177.52886204999601</v>
      </c>
      <c r="CU322" s="117">
        <v>24.32</v>
      </c>
      <c r="CV322" s="117">
        <v>5.3503999999999996</v>
      </c>
      <c r="CW322" s="117">
        <v>19.615666582448299</v>
      </c>
      <c r="CX322" s="117">
        <v>0</v>
      </c>
      <c r="CY322" s="117">
        <v>13.834918399999999</v>
      </c>
      <c r="CZ322" s="117">
        <v>6.61571043601041</v>
      </c>
      <c r="DA322" s="117">
        <v>69.736695418458694</v>
      </c>
      <c r="DB322" s="117">
        <v>9.1300000000000008</v>
      </c>
      <c r="DC322" s="117">
        <v>2.0085999999999999</v>
      </c>
      <c r="DD322" s="117">
        <v>11.616931863427499</v>
      </c>
      <c r="DE322" s="117">
        <v>0</v>
      </c>
      <c r="DF322" s="117">
        <v>5.1937831000000001</v>
      </c>
      <c r="DG322" s="117">
        <v>2.9293677013168402</v>
      </c>
      <c r="DH322" s="117">
        <v>30.8786826647443</v>
      </c>
      <c r="DI322" s="117">
        <v>26.4</v>
      </c>
      <c r="DJ322" s="117">
        <v>5.8079999999999998</v>
      </c>
      <c r="DK322" s="117">
        <v>22.2254999390235</v>
      </c>
      <c r="DL322" s="117">
        <v>0</v>
      </c>
      <c r="DM322" s="117">
        <v>15.018167999999999</v>
      </c>
      <c r="DN322" s="117">
        <v>7.27922931668905</v>
      </c>
      <c r="DO322" s="117">
        <v>76.730897255712605</v>
      </c>
      <c r="DP322" s="117">
        <v>0</v>
      </c>
      <c r="DQ322" s="117">
        <v>0</v>
      </c>
      <c r="DR322" s="117">
        <v>0</v>
      </c>
      <c r="DS322" s="117">
        <v>0</v>
      </c>
      <c r="DT322" s="117">
        <v>0</v>
      </c>
      <c r="DU322" s="117">
        <v>0</v>
      </c>
      <c r="DV322" s="117">
        <v>0</v>
      </c>
      <c r="DW322" s="117">
        <v>1342.74</v>
      </c>
      <c r="DX322" s="117">
        <v>295.40280000000001</v>
      </c>
      <c r="DY322" s="117">
        <v>134.53920258315</v>
      </c>
      <c r="DZ322" s="117">
        <v>0</v>
      </c>
      <c r="EA322" s="117">
        <v>763.84450379999998</v>
      </c>
      <c r="EB322" s="117">
        <v>265.85334313401802</v>
      </c>
      <c r="EC322" s="117">
        <v>2802.37984951717</v>
      </c>
      <c r="ED322" s="117">
        <v>865.53</v>
      </c>
      <c r="EE322" s="117">
        <v>190.41659999999999</v>
      </c>
      <c r="EF322" s="117">
        <v>29.5892591158917</v>
      </c>
      <c r="EG322" s="117">
        <v>8.3800000000000008</v>
      </c>
      <c r="EH322" s="117">
        <v>492.37405109999997</v>
      </c>
      <c r="EI322" s="117">
        <v>166.25904548972699</v>
      </c>
      <c r="EJ322" s="117">
        <v>1752.5489557056201</v>
      </c>
      <c r="EK322" s="117">
        <v>162.49</v>
      </c>
      <c r="EL322" s="117">
        <v>35.747799999999998</v>
      </c>
      <c r="EM322" s="117">
        <v>30.143740204175</v>
      </c>
      <c r="EN322" s="117">
        <v>0</v>
      </c>
      <c r="EO322" s="117">
        <v>92.4356863</v>
      </c>
      <c r="EP322" s="117">
        <v>33.6248535099026</v>
      </c>
      <c r="EQ322" s="117">
        <v>354.44208001407799</v>
      </c>
      <c r="ER322" s="117">
        <v>249.3</v>
      </c>
      <c r="ES322" s="117">
        <v>56.033999999999999</v>
      </c>
      <c r="ET322" s="117">
        <v>5.8729235400000004</v>
      </c>
      <c r="EU322" s="117">
        <v>61.906923540000001</v>
      </c>
      <c r="EV322" s="117">
        <v>6.5565899999999999</v>
      </c>
      <c r="EW322" s="117">
        <v>0.68719619789999997</v>
      </c>
      <c r="EX322" s="117">
        <v>7.2437861978999996</v>
      </c>
      <c r="EY322" s="117">
        <v>341.6</v>
      </c>
      <c r="EZ322" s="117">
        <v>35.803095999999996</v>
      </c>
      <c r="FA322" s="117">
        <v>377.4</v>
      </c>
      <c r="FB322" s="117">
        <v>425.6</v>
      </c>
      <c r="FC322" s="117">
        <v>44.607135999999997</v>
      </c>
      <c r="FD322" s="117">
        <v>470.20713599999999</v>
      </c>
      <c r="FE322" s="171">
        <v>475.68862499999994</v>
      </c>
      <c r="FF322" s="194">
        <f t="shared" si="88"/>
        <v>14731.192842925177</v>
      </c>
      <c r="FG322" s="195">
        <f t="shared" si="90"/>
        <v>2526.7667585999998</v>
      </c>
      <c r="FH322" s="196">
        <f t="shared" si="91"/>
        <v>1752.5489557056201</v>
      </c>
      <c r="FI322" s="202">
        <f t="shared" si="92"/>
        <v>17677.43141151021</v>
      </c>
      <c r="FJ322" s="203">
        <f t="shared" si="93"/>
        <v>3032.1201103199996</v>
      </c>
      <c r="FK322" s="204">
        <f t="shared" si="94"/>
        <v>2103.0587468467438</v>
      </c>
      <c r="FL322" s="214">
        <v>0.05</v>
      </c>
      <c r="FM322" s="211">
        <f t="shared" si="95"/>
        <v>883.87157057551053</v>
      </c>
      <c r="FN322" s="212">
        <f t="shared" si="96"/>
        <v>151.60600551599998</v>
      </c>
      <c r="FO322" s="213">
        <f t="shared" si="97"/>
        <v>105.1529373423372</v>
      </c>
      <c r="FP322" s="219">
        <f t="shared" si="98"/>
        <v>18561.302982085719</v>
      </c>
      <c r="FQ322" s="220">
        <f t="shared" si="99"/>
        <v>3183.7261158359997</v>
      </c>
      <c r="FR322" s="223">
        <f t="shared" si="100"/>
        <v>2208.2116841890811</v>
      </c>
      <c r="FS322" s="228">
        <f t="shared" si="107"/>
        <v>6.9444477960998929</v>
      </c>
      <c r="FT322" s="229">
        <f t="shared" si="108"/>
        <v>8.5357220825319136</v>
      </c>
      <c r="FU322" s="244">
        <f t="shared" si="109"/>
        <v>5.9472288651221961</v>
      </c>
      <c r="FV322" s="245">
        <f t="shared" si="110"/>
        <v>18561.302982085719</v>
      </c>
      <c r="FW322" s="252">
        <v>4.8148999999999997</v>
      </c>
      <c r="FX322" s="257">
        <v>5.8875000000000002</v>
      </c>
      <c r="FY322" s="261">
        <f t="shared" si="104"/>
        <v>1.4422828711084121</v>
      </c>
      <c r="FZ322" s="253">
        <f t="shared" si="111"/>
        <v>1.4498041753769704</v>
      </c>
      <c r="GA322" s="92"/>
      <c r="GB322" s="68" t="s">
        <v>1117</v>
      </c>
      <c r="GC322" s="85" t="s">
        <v>2362</v>
      </c>
      <c r="GD322" s="85" t="str">
        <f t="shared" si="105"/>
        <v>№2/44 від 20.02.2019</v>
      </c>
      <c r="GE322" s="85" t="s">
        <v>2676</v>
      </c>
      <c r="GF322" s="431">
        <v>1</v>
      </c>
      <c r="GG322" s="431">
        <v>3</v>
      </c>
    </row>
    <row r="323" spans="1:189" ht="15" hidden="1" customHeight="1" x14ac:dyDescent="0.25">
      <c r="A323" s="66" t="s">
        <v>370</v>
      </c>
      <c r="B323" s="155">
        <v>9</v>
      </c>
      <c r="C323" s="141">
        <f t="shared" si="89"/>
        <v>5953.29</v>
      </c>
      <c r="D323" s="168">
        <v>5953.29</v>
      </c>
      <c r="E323" s="168">
        <v>5383.93</v>
      </c>
      <c r="F323" s="234">
        <f t="shared" si="106"/>
        <v>569.35999999999967</v>
      </c>
      <c r="G323" s="235">
        <v>0</v>
      </c>
      <c r="H323" s="162">
        <f t="shared" si="112"/>
        <v>7274.1008613172035</v>
      </c>
      <c r="I323" s="117">
        <v>775.71</v>
      </c>
      <c r="J323" s="117">
        <v>170.65620000000001</v>
      </c>
      <c r="K323" s="117">
        <v>40.893218253554998</v>
      </c>
      <c r="L323" s="117">
        <v>441.27814769999998</v>
      </c>
      <c r="M323" s="117">
        <v>149.72502228759299</v>
      </c>
      <c r="N323" s="117">
        <v>1578.2625882411501</v>
      </c>
      <c r="O323" s="117">
        <v>215.25</v>
      </c>
      <c r="P323" s="117">
        <v>47.354999999999997</v>
      </c>
      <c r="Q323" s="117">
        <v>7.4005540924875</v>
      </c>
      <c r="R323" s="117">
        <v>122.4492675</v>
      </c>
      <c r="S323" s="117">
        <v>41.133189851108703</v>
      </c>
      <c r="T323" s="117">
        <v>433.58801144359597</v>
      </c>
      <c r="U323" s="117">
        <v>0</v>
      </c>
      <c r="V323" s="117">
        <v>0</v>
      </c>
      <c r="W323" s="117">
        <v>0</v>
      </c>
      <c r="X323" s="117">
        <v>0</v>
      </c>
      <c r="Y323" s="117">
        <v>0</v>
      </c>
      <c r="Z323" s="117">
        <v>723.45</v>
      </c>
      <c r="AA323" s="117">
        <v>0</v>
      </c>
      <c r="AB323" s="117">
        <v>0</v>
      </c>
      <c r="AC323" s="117">
        <v>0</v>
      </c>
      <c r="AD323" s="117">
        <v>0</v>
      </c>
      <c r="AE323" s="117">
        <v>0</v>
      </c>
      <c r="AF323" s="117">
        <v>176.5</v>
      </c>
      <c r="AG323" s="117">
        <v>43.66</v>
      </c>
      <c r="AH323" s="117">
        <v>9.6052</v>
      </c>
      <c r="AI323" s="117">
        <v>1.496864853225</v>
      </c>
      <c r="AJ323" s="117">
        <v>24.836864200000001</v>
      </c>
      <c r="AK323" s="117">
        <v>8.3427637540685105</v>
      </c>
      <c r="AL323" s="117">
        <v>87.941692807293506</v>
      </c>
      <c r="AM323" s="117">
        <v>427.04</v>
      </c>
      <c r="AN323" s="117">
        <v>93.948800000000006</v>
      </c>
      <c r="AO323" s="117">
        <v>80.300630493003894</v>
      </c>
      <c r="AP323" s="117">
        <v>242.9302448</v>
      </c>
      <c r="AQ323" s="117">
        <v>88.482664167459703</v>
      </c>
      <c r="AR323" s="117">
        <v>932.70233946046403</v>
      </c>
      <c r="AS323" s="117">
        <v>0</v>
      </c>
      <c r="AT323" s="117">
        <v>0</v>
      </c>
      <c r="AU323" s="117">
        <v>0</v>
      </c>
      <c r="AV323" s="117">
        <v>0</v>
      </c>
      <c r="AW323" s="117">
        <v>0</v>
      </c>
      <c r="AX323" s="117">
        <v>122.68</v>
      </c>
      <c r="AY323" s="117">
        <v>1512.98</v>
      </c>
      <c r="AZ323" s="117">
        <v>332.85559999999998</v>
      </c>
      <c r="BA323" s="117">
        <v>148.55858376156101</v>
      </c>
      <c r="BB323" s="117">
        <v>860.68893260000004</v>
      </c>
      <c r="BC323" s="117">
        <v>299.24126142585499</v>
      </c>
      <c r="BD323" s="117">
        <f t="shared" si="113"/>
        <v>3218.9762293647004</v>
      </c>
      <c r="BE323" s="117">
        <v>3</v>
      </c>
      <c r="BF323" s="117">
        <v>7756.11</v>
      </c>
      <c r="BG323" s="117">
        <v>812.91788910000002</v>
      </c>
      <c r="BH323" s="117">
        <v>8569.0278890999998</v>
      </c>
      <c r="BI323" s="117">
        <v>0</v>
      </c>
      <c r="BJ323" s="117">
        <v>0</v>
      </c>
      <c r="BK323" s="117">
        <v>0</v>
      </c>
      <c r="BL323" s="117">
        <v>225.66</v>
      </c>
      <c r="BM323" s="117">
        <v>49.645200000000003</v>
      </c>
      <c r="BN323" s="117">
        <v>5.0533041274999997</v>
      </c>
      <c r="BO323" s="117">
        <v>128.37120419999999</v>
      </c>
      <c r="BP323" s="117">
        <v>42.838960729805301</v>
      </c>
      <c r="BQ323" s="117">
        <v>451.56866905730499</v>
      </c>
      <c r="BR323" s="117">
        <v>1938.7054047619174</v>
      </c>
      <c r="BS323" s="117">
        <v>426.515189047619</v>
      </c>
      <c r="BT323" s="117">
        <v>1884.16526190476</v>
      </c>
      <c r="BU323" s="117">
        <v>2826.44</v>
      </c>
      <c r="BV323" s="117">
        <v>1102.8713436068999</v>
      </c>
      <c r="BW323" s="117">
        <v>857.20925346085301</v>
      </c>
      <c r="BX323" s="117">
        <v>9035.9064527820501</v>
      </c>
      <c r="BY323" s="117">
        <v>1470.44151060846</v>
      </c>
      <c r="BZ323" s="117">
        <v>70.010000000000005</v>
      </c>
      <c r="CA323" s="117">
        <v>15.402200000000001</v>
      </c>
      <c r="CB323" s="117">
        <v>44.315376150546001</v>
      </c>
      <c r="CC323" s="117">
        <v>0</v>
      </c>
      <c r="CD323" s="117">
        <v>39.826588700000002</v>
      </c>
      <c r="CE323" s="117">
        <v>17.770972017985699</v>
      </c>
      <c r="CF323" s="117">
        <v>187.32513686853201</v>
      </c>
      <c r="CG323" s="117">
        <v>119.49</v>
      </c>
      <c r="CH323" s="117">
        <v>26.287800000000001</v>
      </c>
      <c r="CI323" s="117">
        <v>172.34694720305001</v>
      </c>
      <c r="CJ323" s="117">
        <v>0</v>
      </c>
      <c r="CK323" s="117">
        <v>67.9742763</v>
      </c>
      <c r="CL323" s="117">
        <v>40.467038653354699</v>
      </c>
      <c r="CM323" s="117">
        <v>426.566062156405</v>
      </c>
      <c r="CN323" s="117">
        <v>171.26</v>
      </c>
      <c r="CO323" s="117">
        <v>37.677199999999999</v>
      </c>
      <c r="CP323" s="117">
        <v>137.43785536230001</v>
      </c>
      <c r="CQ323" s="117">
        <v>0</v>
      </c>
      <c r="CR323" s="117">
        <v>97.424676199999993</v>
      </c>
      <c r="CS323" s="117">
        <v>46.514649865044703</v>
      </c>
      <c r="CT323" s="117">
        <v>490.31438142734498</v>
      </c>
      <c r="CU323" s="117">
        <v>60.92</v>
      </c>
      <c r="CV323" s="117">
        <v>13.4024</v>
      </c>
      <c r="CW323" s="117">
        <v>39.375704896737098</v>
      </c>
      <c r="CX323" s="117">
        <v>0</v>
      </c>
      <c r="CY323" s="117">
        <v>34.655560399999999</v>
      </c>
      <c r="CZ323" s="117">
        <v>15.548947659751001</v>
      </c>
      <c r="DA323" s="117">
        <v>163.90261295648801</v>
      </c>
      <c r="DB323" s="117">
        <v>27.38</v>
      </c>
      <c r="DC323" s="117">
        <v>6.0236000000000001</v>
      </c>
      <c r="DD323" s="117">
        <v>34.850795590282502</v>
      </c>
      <c r="DE323" s="117">
        <v>0</v>
      </c>
      <c r="DF323" s="117">
        <v>15.575660600000001</v>
      </c>
      <c r="DG323" s="117">
        <v>8.7862281893035092</v>
      </c>
      <c r="DH323" s="117">
        <v>92.616284379586006</v>
      </c>
      <c r="DI323" s="117">
        <v>37.26</v>
      </c>
      <c r="DJ323" s="117">
        <v>8.1972000000000005</v>
      </c>
      <c r="DK323" s="117">
        <v>32.655211887459203</v>
      </c>
      <c r="DL323" s="117">
        <v>0</v>
      </c>
      <c r="DM323" s="117">
        <v>21.196096199999999</v>
      </c>
      <c r="DN323" s="117">
        <v>10.408524732646599</v>
      </c>
      <c r="DO323" s="117">
        <v>109.717032820106</v>
      </c>
      <c r="DP323" s="117">
        <v>0</v>
      </c>
      <c r="DQ323" s="117">
        <v>0</v>
      </c>
      <c r="DR323" s="117">
        <v>0</v>
      </c>
      <c r="DS323" s="117">
        <v>0</v>
      </c>
      <c r="DT323" s="117">
        <v>0</v>
      </c>
      <c r="DU323" s="117">
        <v>0</v>
      </c>
      <c r="DV323" s="117">
        <v>0</v>
      </c>
      <c r="DW323" s="117">
        <v>2854.37</v>
      </c>
      <c r="DX323" s="117">
        <v>627.96140000000003</v>
      </c>
      <c r="DY323" s="117">
        <v>269.03323486379202</v>
      </c>
      <c r="DZ323" s="117">
        <v>0</v>
      </c>
      <c r="EA323" s="117">
        <v>1623.7654619</v>
      </c>
      <c r="EB323" s="117">
        <v>563.36738544181298</v>
      </c>
      <c r="EC323" s="117">
        <v>5938.4974822056001</v>
      </c>
      <c r="ED323" s="117">
        <v>2501.88</v>
      </c>
      <c r="EE323" s="117">
        <v>550.41359999999997</v>
      </c>
      <c r="EF323" s="117">
        <v>83.626558219733397</v>
      </c>
      <c r="EG323" s="117">
        <v>25.975000000000001</v>
      </c>
      <c r="EH323" s="117">
        <v>1423.2444756</v>
      </c>
      <c r="EI323" s="117">
        <v>480.56848502064599</v>
      </c>
      <c r="EJ323" s="117">
        <v>5065.7081188403799</v>
      </c>
      <c r="EK323" s="117">
        <v>427.5</v>
      </c>
      <c r="EL323" s="117">
        <v>94.05</v>
      </c>
      <c r="EM323" s="117">
        <v>78.567443221475003</v>
      </c>
      <c r="EN323" s="117">
        <v>0</v>
      </c>
      <c r="EO323" s="117">
        <v>243.191925</v>
      </c>
      <c r="EP323" s="117">
        <v>88.387254883292798</v>
      </c>
      <c r="EQ323" s="117">
        <v>931.69662310476804</v>
      </c>
      <c r="ER323" s="117">
        <v>747.94</v>
      </c>
      <c r="ES323" s="117">
        <v>168.72669999999999</v>
      </c>
      <c r="ET323" s="117">
        <v>17.684245427</v>
      </c>
      <c r="EU323" s="117">
        <v>186.410945427</v>
      </c>
      <c r="EV323" s="117">
        <v>19.670822000000001</v>
      </c>
      <c r="EW323" s="117">
        <v>2.0616988538199998</v>
      </c>
      <c r="EX323" s="117">
        <v>21.732520853819999</v>
      </c>
      <c r="EY323" s="117">
        <v>1731.8</v>
      </c>
      <c r="EZ323" s="117">
        <v>181.50995800000001</v>
      </c>
      <c r="FA323" s="117">
        <v>1913.31</v>
      </c>
      <c r="FB323" s="117">
        <v>1159.2</v>
      </c>
      <c r="FC323" s="117">
        <v>121.495752</v>
      </c>
      <c r="FD323" s="117">
        <v>1280.6957520000001</v>
      </c>
      <c r="FE323" s="171">
        <v>337.046465625</v>
      </c>
      <c r="FF323" s="194">
        <f t="shared" si="88"/>
        <v>42476.14329092158</v>
      </c>
      <c r="FG323" s="195">
        <f t="shared" si="90"/>
        <v>9849.7236410999994</v>
      </c>
      <c r="FH323" s="196">
        <f t="shared" si="91"/>
        <v>5065.7081188403799</v>
      </c>
      <c r="FI323" s="202">
        <f t="shared" si="92"/>
        <v>50971.371949105895</v>
      </c>
      <c r="FJ323" s="203">
        <f t="shared" si="93"/>
        <v>11819.668369319999</v>
      </c>
      <c r="FK323" s="204">
        <f t="shared" si="94"/>
        <v>6078.8497426084559</v>
      </c>
      <c r="FL323" s="214">
        <v>0.05</v>
      </c>
      <c r="FM323" s="211">
        <f t="shared" si="95"/>
        <v>2548.5685974552948</v>
      </c>
      <c r="FN323" s="212">
        <f t="shared" si="96"/>
        <v>590.98341846599999</v>
      </c>
      <c r="FO323" s="213">
        <f t="shared" si="97"/>
        <v>303.94248713042282</v>
      </c>
      <c r="FP323" s="219">
        <f t="shared" si="98"/>
        <v>53519.940546561193</v>
      </c>
      <c r="FQ323" s="220">
        <f t="shared" si="99"/>
        <v>12410.651787785999</v>
      </c>
      <c r="FR323" s="223">
        <f t="shared" si="100"/>
        <v>6382.7922297388786</v>
      </c>
      <c r="FS323" s="228">
        <f t="shared" si="107"/>
        <v>6.9053059331521212</v>
      </c>
      <c r="FT323" s="229">
        <f t="shared" si="108"/>
        <v>9.2104346751279635</v>
      </c>
      <c r="FU323" s="244">
        <f t="shared" si="109"/>
        <v>5.8331605765948442</v>
      </c>
      <c r="FV323" s="245">
        <f t="shared" si="110"/>
        <v>53519.940546561193</v>
      </c>
      <c r="FW323" s="252">
        <v>4.8849999999999998</v>
      </c>
      <c r="FX323" s="257">
        <v>6.1856</v>
      </c>
      <c r="FY323" s="261">
        <f t="shared" si="104"/>
        <v>1.413573374237896</v>
      </c>
      <c r="FZ323" s="253">
        <f t="shared" si="111"/>
        <v>1.4890123310799217</v>
      </c>
      <c r="GA323" s="92"/>
      <c r="GB323" s="68" t="s">
        <v>1118</v>
      </c>
      <c r="GC323" s="85" t="s">
        <v>2362</v>
      </c>
      <c r="GD323" s="85" t="str">
        <f t="shared" si="105"/>
        <v>№2/45 від 20.02.2019</v>
      </c>
      <c r="GE323" s="85" t="s">
        <v>2677</v>
      </c>
      <c r="GF323" s="431">
        <v>3</v>
      </c>
      <c r="GG323" s="431">
        <v>3</v>
      </c>
    </row>
    <row r="324" spans="1:189" ht="15" hidden="1" customHeight="1" x14ac:dyDescent="0.25">
      <c r="A324" s="66" t="s">
        <v>371</v>
      </c>
      <c r="B324" s="155">
        <v>9</v>
      </c>
      <c r="C324" s="141">
        <f t="shared" si="89"/>
        <v>3858.65</v>
      </c>
      <c r="D324" s="168">
        <v>3858.65</v>
      </c>
      <c r="E324" s="168">
        <v>3417.15</v>
      </c>
      <c r="F324" s="234">
        <f t="shared" si="106"/>
        <v>441.5</v>
      </c>
      <c r="G324" s="235">
        <v>0</v>
      </c>
      <c r="H324" s="162">
        <f t="shared" si="112"/>
        <v>4672.8048801339173</v>
      </c>
      <c r="I324" s="117">
        <v>511.49</v>
      </c>
      <c r="J324" s="117">
        <v>112.5278</v>
      </c>
      <c r="K324" s="117">
        <v>26.702728951954999</v>
      </c>
      <c r="L324" s="117">
        <v>290.97131630000001</v>
      </c>
      <c r="M324" s="117">
        <v>98.698722300857398</v>
      </c>
      <c r="N324" s="117">
        <v>1040.3905675528099</v>
      </c>
      <c r="O324" s="117">
        <v>80.290000000000006</v>
      </c>
      <c r="P324" s="117">
        <v>17.663799999999998</v>
      </c>
      <c r="Q324" s="117">
        <v>2.7605296738425</v>
      </c>
      <c r="R324" s="117">
        <v>45.674572300000001</v>
      </c>
      <c r="S324" s="117">
        <v>15.3430208158785</v>
      </c>
      <c r="T324" s="117">
        <v>161.73192278972101</v>
      </c>
      <c r="U324" s="117">
        <v>0</v>
      </c>
      <c r="V324" s="117">
        <v>0</v>
      </c>
      <c r="W324" s="117">
        <v>0</v>
      </c>
      <c r="X324" s="117">
        <v>0</v>
      </c>
      <c r="Y324" s="117">
        <v>0</v>
      </c>
      <c r="Z324" s="117">
        <v>465.81</v>
      </c>
      <c r="AA324" s="117">
        <v>0</v>
      </c>
      <c r="AB324" s="117">
        <v>0</v>
      </c>
      <c r="AC324" s="117">
        <v>0</v>
      </c>
      <c r="AD324" s="117">
        <v>0</v>
      </c>
      <c r="AE324" s="117">
        <v>0</v>
      </c>
      <c r="AF324" s="117">
        <v>119.24</v>
      </c>
      <c r="AG324" s="117">
        <v>29.11</v>
      </c>
      <c r="AH324" s="117">
        <v>6.4042000000000003</v>
      </c>
      <c r="AI324" s="117">
        <v>0.99790990214999997</v>
      </c>
      <c r="AJ324" s="117">
        <v>16.559805699999998</v>
      </c>
      <c r="AK324" s="117">
        <v>5.5624674742613403</v>
      </c>
      <c r="AL324" s="117">
        <v>58.634383076411297</v>
      </c>
      <c r="AM324" s="117">
        <v>309.48</v>
      </c>
      <c r="AN324" s="117">
        <v>68.085599999999999</v>
      </c>
      <c r="AO324" s="117">
        <v>64.672344701911101</v>
      </c>
      <c r="AP324" s="117">
        <v>176.0538876</v>
      </c>
      <c r="AQ324" s="117">
        <v>64.803166943563298</v>
      </c>
      <c r="AR324" s="117">
        <v>683.09499924547401</v>
      </c>
      <c r="AS324" s="117">
        <v>0</v>
      </c>
      <c r="AT324" s="117">
        <v>0</v>
      </c>
      <c r="AU324" s="117">
        <v>0</v>
      </c>
      <c r="AV324" s="117">
        <v>0</v>
      </c>
      <c r="AW324" s="117">
        <v>0</v>
      </c>
      <c r="AX324" s="117">
        <v>57.51</v>
      </c>
      <c r="AY324" s="117">
        <v>980.64</v>
      </c>
      <c r="AZ324" s="117">
        <v>215.74080000000001</v>
      </c>
      <c r="BA324" s="117">
        <v>96.288872074356703</v>
      </c>
      <c r="BB324" s="117">
        <v>557.85667679999995</v>
      </c>
      <c r="BC324" s="117">
        <v>193.953666625522</v>
      </c>
      <c r="BD324" s="117">
        <f t="shared" si="113"/>
        <v>2086.3930074695004</v>
      </c>
      <c r="BE324" s="117">
        <v>2</v>
      </c>
      <c r="BF324" s="117">
        <v>5170.74</v>
      </c>
      <c r="BG324" s="117">
        <v>541.94525940000005</v>
      </c>
      <c r="BH324" s="117">
        <v>5712.6852594000002</v>
      </c>
      <c r="BI324" s="117">
        <v>0</v>
      </c>
      <c r="BJ324" s="117">
        <v>0</v>
      </c>
      <c r="BK324" s="117">
        <v>0</v>
      </c>
      <c r="BL324" s="117">
        <v>150.94</v>
      </c>
      <c r="BM324" s="117">
        <v>33.206800000000001</v>
      </c>
      <c r="BN324" s="117">
        <v>3.3804836616666698</v>
      </c>
      <c r="BO324" s="117">
        <v>85.865237800000003</v>
      </c>
      <c r="BP324" s="117">
        <v>28.654270174397301</v>
      </c>
      <c r="BQ324" s="117">
        <v>302.04679163606397</v>
      </c>
      <c r="BR324" s="117">
        <v>1283.3401773809592</v>
      </c>
      <c r="BS324" s="117">
        <v>282.33483902380999</v>
      </c>
      <c r="BT324" s="117">
        <v>1139.43236428571</v>
      </c>
      <c r="BU324" s="117">
        <v>1831.93</v>
      </c>
      <c r="BV324" s="117">
        <v>730.05372670670295</v>
      </c>
      <c r="BW324" s="117">
        <v>552.04381896629798</v>
      </c>
      <c r="BX324" s="117">
        <v>5819.1349263634802</v>
      </c>
      <c r="BY324" s="117">
        <v>883.89190041254801</v>
      </c>
      <c r="BZ324" s="117">
        <v>45.82</v>
      </c>
      <c r="CA324" s="117">
        <v>10.080399999999999</v>
      </c>
      <c r="CB324" s="117">
        <v>29.5696306099026</v>
      </c>
      <c r="CC324" s="117">
        <v>0</v>
      </c>
      <c r="CD324" s="117">
        <v>26.0656234</v>
      </c>
      <c r="CE324" s="117">
        <v>11.6900518967779</v>
      </c>
      <c r="CF324" s="117">
        <v>123.225705906681</v>
      </c>
      <c r="CG324" s="117">
        <v>45.06</v>
      </c>
      <c r="CH324" s="117">
        <v>9.9131999999999998</v>
      </c>
      <c r="CI324" s="117">
        <v>66.374606322213296</v>
      </c>
      <c r="CJ324" s="117">
        <v>0</v>
      </c>
      <c r="CK324" s="117">
        <v>25.6332822</v>
      </c>
      <c r="CL324" s="117">
        <v>15.405087888013099</v>
      </c>
      <c r="CM324" s="117">
        <v>162.386176410226</v>
      </c>
      <c r="CN324" s="117">
        <v>111.7</v>
      </c>
      <c r="CO324" s="117">
        <v>24.574000000000002</v>
      </c>
      <c r="CP324" s="117">
        <v>88.292319703895799</v>
      </c>
      <c r="CQ324" s="117">
        <v>0</v>
      </c>
      <c r="CR324" s="117">
        <v>63.542779000000003</v>
      </c>
      <c r="CS324" s="117">
        <v>30.196714635155299</v>
      </c>
      <c r="CT324" s="117">
        <v>318.30581333905099</v>
      </c>
      <c r="CU324" s="117">
        <v>43.07</v>
      </c>
      <c r="CV324" s="117">
        <v>9.4754000000000005</v>
      </c>
      <c r="CW324" s="117">
        <v>30.227618840299598</v>
      </c>
      <c r="CX324" s="117">
        <v>0</v>
      </c>
      <c r="CY324" s="117">
        <v>24.501230899999999</v>
      </c>
      <c r="CZ324" s="117">
        <v>11.2434141152808</v>
      </c>
      <c r="DA324" s="117">
        <v>118.51766385558</v>
      </c>
      <c r="DB324" s="117">
        <v>18.25</v>
      </c>
      <c r="DC324" s="117">
        <v>4.0149999999999997</v>
      </c>
      <c r="DD324" s="117">
        <v>23.233863726854999</v>
      </c>
      <c r="DE324" s="117">
        <v>0</v>
      </c>
      <c r="DF324" s="117">
        <v>10.3818775</v>
      </c>
      <c r="DG324" s="117">
        <v>5.8568604879866699</v>
      </c>
      <c r="DH324" s="117">
        <v>61.737601714841702</v>
      </c>
      <c r="DI324" s="117">
        <v>34.15</v>
      </c>
      <c r="DJ324" s="117">
        <v>7.5129999999999999</v>
      </c>
      <c r="DK324" s="117">
        <v>29.168993009352999</v>
      </c>
      <c r="DL324" s="117">
        <v>0</v>
      </c>
      <c r="DM324" s="117">
        <v>19.426910500000002</v>
      </c>
      <c r="DN324" s="117">
        <v>9.4600356768152896</v>
      </c>
      <c r="DO324" s="117">
        <v>99.718939186168299</v>
      </c>
      <c r="DP324" s="117">
        <v>0</v>
      </c>
      <c r="DQ324" s="117">
        <v>0</v>
      </c>
      <c r="DR324" s="117">
        <v>0</v>
      </c>
      <c r="DS324" s="117">
        <v>0</v>
      </c>
      <c r="DT324" s="117">
        <v>0</v>
      </c>
      <c r="DU324" s="117">
        <v>0</v>
      </c>
      <c r="DV324" s="117">
        <v>0</v>
      </c>
      <c r="DW324" s="117">
        <v>1838.61</v>
      </c>
      <c r="DX324" s="117">
        <v>404.49419999999998</v>
      </c>
      <c r="DY324" s="117">
        <v>176.56457925445801</v>
      </c>
      <c r="DZ324" s="117">
        <v>0</v>
      </c>
      <c r="EA324" s="117">
        <v>1045.9300707</v>
      </c>
      <c r="EB324" s="117">
        <v>363.22941546372698</v>
      </c>
      <c r="EC324" s="117">
        <v>3828.8282654181899</v>
      </c>
      <c r="ED324" s="117">
        <v>1696.46</v>
      </c>
      <c r="EE324" s="117">
        <v>373.22120000000001</v>
      </c>
      <c r="EF324" s="117">
        <v>58.1054154322917</v>
      </c>
      <c r="EG324" s="117">
        <v>17.127500000000001</v>
      </c>
      <c r="EH324" s="117">
        <v>965.06520020000005</v>
      </c>
      <c r="EI324" s="117">
        <v>325.95693207142</v>
      </c>
      <c r="EJ324" s="117">
        <v>3435.9362477037098</v>
      </c>
      <c r="EK324" s="117">
        <v>281.17</v>
      </c>
      <c r="EL324" s="117">
        <v>61.857399999999998</v>
      </c>
      <c r="EM324" s="117">
        <v>51.469880955699999</v>
      </c>
      <c r="EN324" s="117">
        <v>0</v>
      </c>
      <c r="EO324" s="117">
        <v>159.9491779</v>
      </c>
      <c r="EP324" s="117">
        <v>58.111533352665901</v>
      </c>
      <c r="EQ324" s="117">
        <v>612.55799220836604</v>
      </c>
      <c r="ER324" s="117">
        <v>403.9</v>
      </c>
      <c r="ES324" s="117">
        <v>89.914000000000001</v>
      </c>
      <c r="ET324" s="117">
        <v>9.4238863399999993</v>
      </c>
      <c r="EU324" s="117">
        <v>99.337886339999997</v>
      </c>
      <c r="EV324" s="117">
        <v>10.62257</v>
      </c>
      <c r="EW324" s="117">
        <v>1.1133515617</v>
      </c>
      <c r="EX324" s="117">
        <v>11.7359215617</v>
      </c>
      <c r="EY324" s="117">
        <v>49</v>
      </c>
      <c r="EZ324" s="117">
        <v>5.1356900000000003</v>
      </c>
      <c r="FA324" s="117">
        <v>54.14</v>
      </c>
      <c r="FB324" s="117">
        <v>590.79999999999995</v>
      </c>
      <c r="FC324" s="117">
        <v>61.921748000000001</v>
      </c>
      <c r="FD324" s="117">
        <v>652.72174800000005</v>
      </c>
      <c r="FE324" s="171">
        <v>524.91336562499998</v>
      </c>
      <c r="FF324" s="194">
        <f t="shared" si="88"/>
        <v>26610.735184802979</v>
      </c>
      <c r="FG324" s="195">
        <f t="shared" si="90"/>
        <v>6365.4070074000001</v>
      </c>
      <c r="FH324" s="196">
        <f t="shared" si="91"/>
        <v>3435.9362477037098</v>
      </c>
      <c r="FI324" s="202">
        <f t="shared" si="92"/>
        <v>31932.882221763575</v>
      </c>
      <c r="FJ324" s="203">
        <f t="shared" si="93"/>
        <v>7638.48840888</v>
      </c>
      <c r="FK324" s="204">
        <f t="shared" si="94"/>
        <v>4123.1234972444518</v>
      </c>
      <c r="FL324" s="214">
        <v>0.05</v>
      </c>
      <c r="FM324" s="211">
        <f t="shared" si="95"/>
        <v>1596.6441110881788</v>
      </c>
      <c r="FN324" s="212">
        <f t="shared" si="96"/>
        <v>381.92442044400002</v>
      </c>
      <c r="FO324" s="213">
        <f t="shared" si="97"/>
        <v>206.1561748622226</v>
      </c>
      <c r="FP324" s="219">
        <f t="shared" si="98"/>
        <v>33529.526332851754</v>
      </c>
      <c r="FQ324" s="220">
        <f t="shared" si="99"/>
        <v>8020.4128293240001</v>
      </c>
      <c r="FR324" s="223">
        <f t="shared" si="100"/>
        <v>4329.2796721066743</v>
      </c>
      <c r="FS324" s="228">
        <f t="shared" si="107"/>
        <v>6.6108907269453709</v>
      </c>
      <c r="FT324" s="229">
        <f t="shared" si="108"/>
        <v>8.95799659859982</v>
      </c>
      <c r="FU324" s="244">
        <f t="shared" si="109"/>
        <v>5.4889232844184059</v>
      </c>
      <c r="FV324" s="245">
        <f t="shared" si="110"/>
        <v>33529.526332851754</v>
      </c>
      <c r="FW324" s="252">
        <v>4.5400999999999998</v>
      </c>
      <c r="FX324" s="257">
        <v>5.8521999999999998</v>
      </c>
      <c r="FY324" s="261">
        <f t="shared" si="104"/>
        <v>1.4561112589910732</v>
      </c>
      <c r="FZ324" s="253">
        <f t="shared" si="111"/>
        <v>1.5307058197942347</v>
      </c>
      <c r="GA324" s="92"/>
      <c r="GB324" s="68" t="s">
        <v>1119</v>
      </c>
      <c r="GC324" s="85" t="s">
        <v>2362</v>
      </c>
      <c r="GD324" s="85" t="str">
        <f t="shared" si="105"/>
        <v>№2/46 від 20.02.2019</v>
      </c>
      <c r="GE324" s="85" t="s">
        <v>2678</v>
      </c>
      <c r="GF324" s="431">
        <v>2</v>
      </c>
      <c r="GG324" s="431">
        <v>3</v>
      </c>
    </row>
    <row r="325" spans="1:189" ht="15" hidden="1" customHeight="1" x14ac:dyDescent="0.25">
      <c r="A325" s="66" t="s">
        <v>372</v>
      </c>
      <c r="B325" s="155">
        <v>9</v>
      </c>
      <c r="C325" s="141">
        <f t="shared" si="89"/>
        <v>9788.74</v>
      </c>
      <c r="D325" s="168">
        <v>9788.74</v>
      </c>
      <c r="E325" s="168">
        <v>8699.7199999999993</v>
      </c>
      <c r="F325" s="234">
        <f t="shared" si="106"/>
        <v>1089.0200000000004</v>
      </c>
      <c r="G325" s="235">
        <v>0</v>
      </c>
      <c r="H325" s="162">
        <f t="shared" si="112"/>
        <v>11182.02741918219</v>
      </c>
      <c r="I325" s="117">
        <v>1248.4000000000001</v>
      </c>
      <c r="J325" s="117">
        <v>274.64800000000002</v>
      </c>
      <c r="K325" s="117">
        <v>65.368168395894998</v>
      </c>
      <c r="L325" s="117">
        <v>710.17730800000004</v>
      </c>
      <c r="M325" s="117">
        <v>240.915582261053</v>
      </c>
      <c r="N325" s="117">
        <v>2539.5090586569499</v>
      </c>
      <c r="O325" s="117">
        <v>222.67</v>
      </c>
      <c r="P325" s="117">
        <v>48.987400000000001</v>
      </c>
      <c r="Q325" s="117">
        <v>7.6554573823350003</v>
      </c>
      <c r="R325" s="117">
        <v>126.6702829</v>
      </c>
      <c r="S325" s="117">
        <v>42.551092932991502</v>
      </c>
      <c r="T325" s="117">
        <v>448.53423321532603</v>
      </c>
      <c r="U325" s="117">
        <v>0</v>
      </c>
      <c r="V325" s="117">
        <v>0</v>
      </c>
      <c r="W325" s="117">
        <v>0</v>
      </c>
      <c r="X325" s="117">
        <v>0</v>
      </c>
      <c r="Y325" s="117">
        <v>0</v>
      </c>
      <c r="Z325" s="117">
        <v>1167.21</v>
      </c>
      <c r="AA325" s="117">
        <v>0</v>
      </c>
      <c r="AB325" s="117">
        <v>0</v>
      </c>
      <c r="AC325" s="117">
        <v>0</v>
      </c>
      <c r="AD325" s="117">
        <v>0</v>
      </c>
      <c r="AE325" s="117">
        <v>0</v>
      </c>
      <c r="AF325" s="117">
        <v>275.83</v>
      </c>
      <c r="AG325" s="117">
        <v>43.66</v>
      </c>
      <c r="AH325" s="117">
        <v>9.6052</v>
      </c>
      <c r="AI325" s="117">
        <v>1.496864853225</v>
      </c>
      <c r="AJ325" s="117">
        <v>24.836864200000001</v>
      </c>
      <c r="AK325" s="117">
        <v>8.3427637540685105</v>
      </c>
      <c r="AL325" s="117">
        <v>87.941692807293506</v>
      </c>
      <c r="AM325" s="117">
        <v>579.15</v>
      </c>
      <c r="AN325" s="117">
        <v>127.413</v>
      </c>
      <c r="AO325" s="117">
        <v>95.951178359550397</v>
      </c>
      <c r="AP325" s="117">
        <v>329.46106049999997</v>
      </c>
      <c r="AQ325" s="117">
        <v>118.642324784869</v>
      </c>
      <c r="AR325" s="117">
        <v>1250.61756364442</v>
      </c>
      <c r="AS325" s="117">
        <v>0</v>
      </c>
      <c r="AT325" s="117">
        <v>0</v>
      </c>
      <c r="AU325" s="117">
        <v>0</v>
      </c>
      <c r="AV325" s="117">
        <v>0</v>
      </c>
      <c r="AW325" s="117">
        <v>0</v>
      </c>
      <c r="AX325" s="117">
        <v>119.56</v>
      </c>
      <c r="AY325" s="117">
        <v>2487.7199999999998</v>
      </c>
      <c r="AZ325" s="117">
        <v>547.29840000000002</v>
      </c>
      <c r="BA325" s="117">
        <v>244.26852231457701</v>
      </c>
      <c r="BB325" s="117">
        <v>1415.1892763999999</v>
      </c>
      <c r="BC325" s="117">
        <v>492.02805038727502</v>
      </c>
      <c r="BD325" s="117">
        <f t="shared" si="113"/>
        <v>5292.8248708582005</v>
      </c>
      <c r="BE325" s="117">
        <v>3</v>
      </c>
      <c r="BF325" s="117">
        <v>4989.22</v>
      </c>
      <c r="BG325" s="117">
        <v>522.92014819999997</v>
      </c>
      <c r="BH325" s="117">
        <v>5512.1401482000001</v>
      </c>
      <c r="BI325" s="117">
        <v>141.66999999999999</v>
      </c>
      <c r="BJ325" s="117">
        <v>14.8484327</v>
      </c>
      <c r="BK325" s="117">
        <v>156.51843270000001</v>
      </c>
      <c r="BL325" s="117">
        <v>343.13</v>
      </c>
      <c r="BM325" s="117">
        <v>75.488600000000005</v>
      </c>
      <c r="BN325" s="117">
        <v>7.4820210891666701</v>
      </c>
      <c r="BO325" s="117">
        <v>195.19636310000001</v>
      </c>
      <c r="BP325" s="117">
        <v>65.118136912866603</v>
      </c>
      <c r="BQ325" s="117">
        <v>686.41512110203405</v>
      </c>
      <c r="BR325" s="117">
        <v>2318.1003011904572</v>
      </c>
      <c r="BS325" s="117">
        <v>509.982066261905</v>
      </c>
      <c r="BT325" s="117">
        <v>2367.8690738095202</v>
      </c>
      <c r="BU325" s="117">
        <v>4647.6099999999997</v>
      </c>
      <c r="BV325" s="117">
        <v>1318.6977183382301</v>
      </c>
      <c r="BW325" s="117">
        <v>1169.91638251769</v>
      </c>
      <c r="BX325" s="117">
        <v>12332.1755421178</v>
      </c>
      <c r="BY325" s="117">
        <v>2206.1846325496699</v>
      </c>
      <c r="BZ325" s="117">
        <v>122.53</v>
      </c>
      <c r="CA325" s="117">
        <v>26.956600000000002</v>
      </c>
      <c r="CB325" s="117">
        <v>77.519124970018396</v>
      </c>
      <c r="CC325" s="117">
        <v>0</v>
      </c>
      <c r="CD325" s="117">
        <v>69.703641099999999</v>
      </c>
      <c r="CE325" s="117">
        <v>31.098108657798601</v>
      </c>
      <c r="CF325" s="117">
        <v>327.80747472781701</v>
      </c>
      <c r="CG325" s="117">
        <v>123.55</v>
      </c>
      <c r="CH325" s="117">
        <v>27.181000000000001</v>
      </c>
      <c r="CI325" s="117">
        <v>178.03759111728499</v>
      </c>
      <c r="CJ325" s="117">
        <v>0</v>
      </c>
      <c r="CK325" s="117">
        <v>70.283888500000003</v>
      </c>
      <c r="CL325" s="117">
        <v>41.8246903886876</v>
      </c>
      <c r="CM325" s="117">
        <v>440.87717000597303</v>
      </c>
      <c r="CN325" s="117">
        <v>298.83</v>
      </c>
      <c r="CO325" s="117">
        <v>65.742599999999996</v>
      </c>
      <c r="CP325" s="117">
        <v>236.72085582730799</v>
      </c>
      <c r="CQ325" s="117">
        <v>0</v>
      </c>
      <c r="CR325" s="117">
        <v>169.99542210000001</v>
      </c>
      <c r="CS325" s="117">
        <v>80.838787295561104</v>
      </c>
      <c r="CT325" s="117">
        <v>852.12766522286904</v>
      </c>
      <c r="CU325" s="117">
        <v>94.66</v>
      </c>
      <c r="CV325" s="117">
        <v>20.825199999999999</v>
      </c>
      <c r="CW325" s="117">
        <v>56.067032419950799</v>
      </c>
      <c r="CX325" s="117">
        <v>0</v>
      </c>
      <c r="CY325" s="117">
        <v>53.849234199999998</v>
      </c>
      <c r="CZ325" s="117">
        <v>23.624327716437101</v>
      </c>
      <c r="DA325" s="117">
        <v>249.025794336388</v>
      </c>
      <c r="DB325" s="117">
        <v>27.38</v>
      </c>
      <c r="DC325" s="117">
        <v>6.0236000000000001</v>
      </c>
      <c r="DD325" s="117">
        <v>34.850795590282502</v>
      </c>
      <c r="DE325" s="117">
        <v>0</v>
      </c>
      <c r="DF325" s="117">
        <v>15.575660600000001</v>
      </c>
      <c r="DG325" s="117">
        <v>8.7862281893035092</v>
      </c>
      <c r="DH325" s="117">
        <v>92.616284379586006</v>
      </c>
      <c r="DI325" s="117">
        <v>83.5</v>
      </c>
      <c r="DJ325" s="117">
        <v>18.37</v>
      </c>
      <c r="DK325" s="117">
        <v>71.237644096803606</v>
      </c>
      <c r="DL325" s="117">
        <v>0</v>
      </c>
      <c r="DM325" s="117">
        <v>47.500644999999999</v>
      </c>
      <c r="DN325" s="117">
        <v>23.121954780235999</v>
      </c>
      <c r="DO325" s="117">
        <v>243.73024387704001</v>
      </c>
      <c r="DP325" s="117">
        <v>0</v>
      </c>
      <c r="DQ325" s="117">
        <v>0</v>
      </c>
      <c r="DR325" s="117">
        <v>0</v>
      </c>
      <c r="DS325" s="117">
        <v>0</v>
      </c>
      <c r="DT325" s="117">
        <v>0</v>
      </c>
      <c r="DU325" s="117">
        <v>0</v>
      </c>
      <c r="DV325" s="117">
        <v>0</v>
      </c>
      <c r="DW325" s="117">
        <v>4282.1499999999996</v>
      </c>
      <c r="DX325" s="117">
        <v>942.07299999999998</v>
      </c>
      <c r="DY325" s="117">
        <v>381.50927385200799</v>
      </c>
      <c r="DZ325" s="117">
        <v>0</v>
      </c>
      <c r="EA325" s="117">
        <v>2435.9866704999999</v>
      </c>
      <c r="EB325" s="117">
        <v>842.85256255753404</v>
      </c>
      <c r="EC325" s="117">
        <v>8884.5715069095404</v>
      </c>
      <c r="ED325" s="117">
        <v>2646.21</v>
      </c>
      <c r="EE325" s="117">
        <v>582.1662</v>
      </c>
      <c r="EF325" s="117">
        <v>87.613628084616593</v>
      </c>
      <c r="EG325" s="117">
        <v>40.7425</v>
      </c>
      <c r="EH325" s="117">
        <v>1505.3494827</v>
      </c>
      <c r="EI325" s="117">
        <v>509.59479458833601</v>
      </c>
      <c r="EJ325" s="117">
        <v>5371.6766053729598</v>
      </c>
      <c r="EK325" s="117">
        <v>591.63</v>
      </c>
      <c r="EL325" s="117">
        <v>130.15860000000001</v>
      </c>
      <c r="EM325" s="117">
        <v>99.554050250399996</v>
      </c>
      <c r="EN325" s="117">
        <v>0</v>
      </c>
      <c r="EO325" s="117">
        <v>336.56055809999998</v>
      </c>
      <c r="EP325" s="117">
        <v>121.359835267205</v>
      </c>
      <c r="EQ325" s="117">
        <v>1279.26304361761</v>
      </c>
      <c r="ER325" s="117">
        <v>791.03</v>
      </c>
      <c r="ES325" s="117">
        <v>175.61060000000001</v>
      </c>
      <c r="ET325" s="117">
        <v>18.405746986</v>
      </c>
      <c r="EU325" s="117">
        <v>194.016346986</v>
      </c>
      <c r="EV325" s="117">
        <v>20.804089000000001</v>
      </c>
      <c r="EW325" s="117">
        <v>2.18047656809</v>
      </c>
      <c r="EX325" s="117">
        <v>22.984565568090002</v>
      </c>
      <c r="EY325" s="117">
        <v>3201.8</v>
      </c>
      <c r="EZ325" s="117">
        <v>335.58065800000003</v>
      </c>
      <c r="FA325" s="117">
        <v>3537.38</v>
      </c>
      <c r="FB325" s="117">
        <v>1440.6</v>
      </c>
      <c r="FC325" s="117">
        <v>150.98928599999999</v>
      </c>
      <c r="FD325" s="117">
        <v>1591.5892859999999</v>
      </c>
      <c r="FE325" s="171">
        <v>985.09695000000011</v>
      </c>
      <c r="FF325" s="194">
        <f t="shared" si="88"/>
        <v>53942.039600305892</v>
      </c>
      <c r="FG325" s="195">
        <f t="shared" si="90"/>
        <v>7260.2478668999993</v>
      </c>
      <c r="FH325" s="196">
        <f t="shared" si="91"/>
        <v>5371.6766053729598</v>
      </c>
      <c r="FI325" s="202">
        <f t="shared" si="92"/>
        <v>64730.447520367066</v>
      </c>
      <c r="FJ325" s="203">
        <f t="shared" si="93"/>
        <v>8712.2974402799991</v>
      </c>
      <c r="FK325" s="204">
        <f t="shared" si="94"/>
        <v>6446.0119264475516</v>
      </c>
      <c r="FL325" s="214">
        <v>0.05</v>
      </c>
      <c r="FM325" s="211">
        <f t="shared" si="95"/>
        <v>3236.5223760183535</v>
      </c>
      <c r="FN325" s="212">
        <f t="shared" si="96"/>
        <v>435.61487201399996</v>
      </c>
      <c r="FO325" s="213">
        <f t="shared" si="97"/>
        <v>322.3005963223776</v>
      </c>
      <c r="FP325" s="219">
        <f t="shared" si="98"/>
        <v>67966.969896385417</v>
      </c>
      <c r="FQ325" s="220">
        <f t="shared" si="99"/>
        <v>9147.912312294</v>
      </c>
      <c r="FR325" s="223">
        <f t="shared" si="100"/>
        <v>6768.3125227699293</v>
      </c>
      <c r="FS325" s="228">
        <f t="shared" si="107"/>
        <v>6.0088486959599932</v>
      </c>
      <c r="FT325" s="229">
        <f t="shared" si="108"/>
        <v>7.0603667117460187</v>
      </c>
      <c r="FU325" s="244">
        <f t="shared" si="109"/>
        <v>5.317410112161677</v>
      </c>
      <c r="FV325" s="245">
        <f t="shared" si="110"/>
        <v>67966.969896385432</v>
      </c>
      <c r="FW325" s="252">
        <v>4.3441000000000001</v>
      </c>
      <c r="FX325" s="257">
        <v>5.1245000000000003</v>
      </c>
      <c r="FY325" s="261">
        <f t="shared" si="104"/>
        <v>1.3832206201422603</v>
      </c>
      <c r="FZ325" s="253">
        <f t="shared" si="111"/>
        <v>1.3777669454085313</v>
      </c>
      <c r="GA325" s="92"/>
      <c r="GB325" s="68" t="s">
        <v>1120</v>
      </c>
      <c r="GC325" s="85" t="s">
        <v>2362</v>
      </c>
      <c r="GD325" s="85" t="str">
        <f t="shared" si="105"/>
        <v>№2/47 від 20.02.2019</v>
      </c>
      <c r="GE325" s="85" t="s">
        <v>2679</v>
      </c>
      <c r="GF325" s="431">
        <v>3</v>
      </c>
      <c r="GG325" s="431">
        <v>3</v>
      </c>
    </row>
    <row r="326" spans="1:189" ht="15" hidden="1" customHeight="1" x14ac:dyDescent="0.25">
      <c r="A326" s="66" t="s">
        <v>373</v>
      </c>
      <c r="B326" s="155">
        <v>9</v>
      </c>
      <c r="C326" s="141">
        <f t="shared" si="89"/>
        <v>6581.9</v>
      </c>
      <c r="D326" s="168">
        <v>6581.9</v>
      </c>
      <c r="E326" s="168">
        <v>5852.3</v>
      </c>
      <c r="F326" s="234">
        <f t="shared" si="106"/>
        <v>729.59999999999945</v>
      </c>
      <c r="G326" s="235">
        <v>0</v>
      </c>
      <c r="H326" s="162">
        <f t="shared" si="112"/>
        <v>7440.3111537768636</v>
      </c>
      <c r="I326" s="117">
        <v>833.87</v>
      </c>
      <c r="J326" s="117">
        <v>183.45140000000001</v>
      </c>
      <c r="K326" s="117">
        <v>43.629584490995001</v>
      </c>
      <c r="L326" s="117">
        <v>474.36362689999999</v>
      </c>
      <c r="M326" s="117">
        <v>160.916324419891</v>
      </c>
      <c r="N326" s="117">
        <v>1696.2309358108901</v>
      </c>
      <c r="O326" s="117">
        <v>148.97999999999999</v>
      </c>
      <c r="P326" s="117">
        <v>32.775599999999997</v>
      </c>
      <c r="Q326" s="117">
        <v>5.1222253349924998</v>
      </c>
      <c r="R326" s="117">
        <v>84.750252599999996</v>
      </c>
      <c r="S326" s="117">
        <v>28.469338848366501</v>
      </c>
      <c r="T326" s="117">
        <v>300.09741678335899</v>
      </c>
      <c r="U326" s="117">
        <v>0</v>
      </c>
      <c r="V326" s="117">
        <v>0</v>
      </c>
      <c r="W326" s="117">
        <v>0</v>
      </c>
      <c r="X326" s="117">
        <v>0</v>
      </c>
      <c r="Y326" s="117">
        <v>0</v>
      </c>
      <c r="Z326" s="117">
        <v>789.84</v>
      </c>
      <c r="AA326" s="117">
        <v>0</v>
      </c>
      <c r="AB326" s="117">
        <v>0</v>
      </c>
      <c r="AC326" s="117">
        <v>0</v>
      </c>
      <c r="AD326" s="117">
        <v>0</v>
      </c>
      <c r="AE326" s="117">
        <v>0</v>
      </c>
      <c r="AF326" s="117">
        <v>186.52</v>
      </c>
      <c r="AG326" s="117">
        <v>29.11</v>
      </c>
      <c r="AH326" s="117">
        <v>6.4042000000000003</v>
      </c>
      <c r="AI326" s="117">
        <v>0.99790990214999997</v>
      </c>
      <c r="AJ326" s="117">
        <v>16.559805699999998</v>
      </c>
      <c r="AK326" s="117">
        <v>5.5624674742613403</v>
      </c>
      <c r="AL326" s="117">
        <v>58.634383076411297</v>
      </c>
      <c r="AM326" s="117">
        <v>350.83</v>
      </c>
      <c r="AN326" s="117">
        <v>77.182599999999994</v>
      </c>
      <c r="AO326" s="117">
        <v>67.679017865970593</v>
      </c>
      <c r="AP326" s="117">
        <v>199.57666209999999</v>
      </c>
      <c r="AQ326" s="117">
        <v>72.871068423233396</v>
      </c>
      <c r="AR326" s="117">
        <v>768.13934838920397</v>
      </c>
      <c r="AS326" s="117">
        <v>0</v>
      </c>
      <c r="AT326" s="117">
        <v>0</v>
      </c>
      <c r="AU326" s="117">
        <v>0</v>
      </c>
      <c r="AV326" s="117">
        <v>0</v>
      </c>
      <c r="AW326" s="117">
        <v>0</v>
      </c>
      <c r="AX326" s="117">
        <v>81.98</v>
      </c>
      <c r="AY326" s="117">
        <v>1672.73</v>
      </c>
      <c r="AZ326" s="117">
        <v>368.00060000000002</v>
      </c>
      <c r="BA326" s="117">
        <v>164.244937246501</v>
      </c>
      <c r="BB326" s="117">
        <v>951.56591509999998</v>
      </c>
      <c r="BC326" s="117">
        <v>330.83710962043699</v>
      </c>
      <c r="BD326" s="117">
        <f t="shared" si="113"/>
        <v>3558.869069717</v>
      </c>
      <c r="BE326" s="117">
        <v>2</v>
      </c>
      <c r="BF326" s="117">
        <v>2532.6</v>
      </c>
      <c r="BG326" s="117">
        <v>265.44180599999999</v>
      </c>
      <c r="BH326" s="117">
        <v>2798.0418060000002</v>
      </c>
      <c r="BI326" s="117">
        <v>283.33999999999997</v>
      </c>
      <c r="BJ326" s="117">
        <v>29.6968654</v>
      </c>
      <c r="BK326" s="117">
        <v>313.03686540000001</v>
      </c>
      <c r="BL326" s="117">
        <v>230.11</v>
      </c>
      <c r="BM326" s="117">
        <v>50.624200000000002</v>
      </c>
      <c r="BN326" s="117">
        <v>5.0158584633333296</v>
      </c>
      <c r="BO326" s="117">
        <v>130.9026757</v>
      </c>
      <c r="BP326" s="117">
        <v>43.669373067658903</v>
      </c>
      <c r="BQ326" s="117">
        <v>460.322107230992</v>
      </c>
      <c r="BR326" s="117">
        <v>1586.5080976190318</v>
      </c>
      <c r="BS326" s="117">
        <v>349.03178147619099</v>
      </c>
      <c r="BT326" s="117">
        <v>1594.83698571429</v>
      </c>
      <c r="BU326" s="117">
        <v>3126.36</v>
      </c>
      <c r="BV326" s="117">
        <v>902.51686149254795</v>
      </c>
      <c r="BW326" s="117">
        <v>792.28538305371899</v>
      </c>
      <c r="BX326" s="117">
        <v>8351.5391093557791</v>
      </c>
      <c r="BY326" s="117">
        <v>1508.32331845003</v>
      </c>
      <c r="BZ326" s="117">
        <v>81.75</v>
      </c>
      <c r="CA326" s="117">
        <v>17.984999999999999</v>
      </c>
      <c r="CB326" s="117">
        <v>52.206571615317102</v>
      </c>
      <c r="CC326" s="117">
        <v>0</v>
      </c>
      <c r="CD326" s="117">
        <v>46.505122499999999</v>
      </c>
      <c r="CE326" s="117">
        <v>20.799198010226402</v>
      </c>
      <c r="CF326" s="117">
        <v>219.24589212554301</v>
      </c>
      <c r="CG326" s="117">
        <v>82.56</v>
      </c>
      <c r="CH326" s="117">
        <v>18.1632</v>
      </c>
      <c r="CI326" s="117">
        <v>118.709706986225</v>
      </c>
      <c r="CJ326" s="117">
        <v>0</v>
      </c>
      <c r="CK326" s="117">
        <v>46.965907199999997</v>
      </c>
      <c r="CL326" s="117">
        <v>27.921259714858198</v>
      </c>
      <c r="CM326" s="117">
        <v>294.32007390108299</v>
      </c>
      <c r="CN326" s="117">
        <v>197.54</v>
      </c>
      <c r="CO326" s="117">
        <v>43.458799999999997</v>
      </c>
      <c r="CP326" s="117">
        <v>157.25024236477401</v>
      </c>
      <c r="CQ326" s="117">
        <v>0</v>
      </c>
      <c r="CR326" s="117">
        <v>112.37457980000001</v>
      </c>
      <c r="CS326" s="117">
        <v>53.518461839090001</v>
      </c>
      <c r="CT326" s="117">
        <v>564.14208400386406</v>
      </c>
      <c r="CU326" s="117">
        <v>64.3</v>
      </c>
      <c r="CV326" s="117">
        <v>14.146000000000001</v>
      </c>
      <c r="CW326" s="117">
        <v>40.149212308332103</v>
      </c>
      <c r="CX326" s="117">
        <v>0</v>
      </c>
      <c r="CY326" s="117">
        <v>36.578341000000002</v>
      </c>
      <c r="CZ326" s="117">
        <v>16.263740122246301</v>
      </c>
      <c r="DA326" s="117">
        <v>171.43729343057799</v>
      </c>
      <c r="DB326" s="117">
        <v>18.25</v>
      </c>
      <c r="DC326" s="117">
        <v>4.0149999999999997</v>
      </c>
      <c r="DD326" s="117">
        <v>23.233863726854999</v>
      </c>
      <c r="DE326" s="117">
        <v>0</v>
      </c>
      <c r="DF326" s="117">
        <v>10.3818775</v>
      </c>
      <c r="DG326" s="117">
        <v>5.8568604879866699</v>
      </c>
      <c r="DH326" s="117">
        <v>61.737601714841702</v>
      </c>
      <c r="DI326" s="117">
        <v>67.89</v>
      </c>
      <c r="DJ326" s="117">
        <v>14.9358</v>
      </c>
      <c r="DK326" s="117">
        <v>57.263414918071398</v>
      </c>
      <c r="DL326" s="117">
        <v>0</v>
      </c>
      <c r="DM326" s="117">
        <v>38.620584299999997</v>
      </c>
      <c r="DN326" s="117">
        <v>18.730574056045999</v>
      </c>
      <c r="DO326" s="117">
        <v>197.44037327411701</v>
      </c>
      <c r="DP326" s="117">
        <v>0</v>
      </c>
      <c r="DQ326" s="117">
        <v>0</v>
      </c>
      <c r="DR326" s="117">
        <v>0</v>
      </c>
      <c r="DS326" s="117">
        <v>0</v>
      </c>
      <c r="DT326" s="117">
        <v>0</v>
      </c>
      <c r="DU326" s="117">
        <v>0</v>
      </c>
      <c r="DV326" s="117">
        <v>0</v>
      </c>
      <c r="DW326" s="117">
        <v>3358.49</v>
      </c>
      <c r="DX326" s="117">
        <v>738.86779999999999</v>
      </c>
      <c r="DY326" s="117">
        <v>324.00999306209201</v>
      </c>
      <c r="DZ326" s="117">
        <v>0</v>
      </c>
      <c r="EA326" s="117">
        <v>1910.5442063</v>
      </c>
      <c r="EB326" s="117">
        <v>663.647696653141</v>
      </c>
      <c r="EC326" s="117">
        <v>6995.5596960152297</v>
      </c>
      <c r="ED326" s="117">
        <v>1667.93</v>
      </c>
      <c r="EE326" s="117">
        <v>366.94459999999998</v>
      </c>
      <c r="EF326" s="117">
        <v>57.075362668224997</v>
      </c>
      <c r="EG326" s="117">
        <v>26.925000000000001</v>
      </c>
      <c r="EH326" s="117">
        <v>948.83533910000006</v>
      </c>
      <c r="EI326" s="117">
        <v>321.52671672832798</v>
      </c>
      <c r="EJ326" s="117">
        <v>3389.2370184965598</v>
      </c>
      <c r="EK326" s="117">
        <v>472.7</v>
      </c>
      <c r="EL326" s="117">
        <v>103.994</v>
      </c>
      <c r="EM326" s="117">
        <v>82.074215563150005</v>
      </c>
      <c r="EN326" s="117">
        <v>0</v>
      </c>
      <c r="EO326" s="117">
        <v>268.90484900000001</v>
      </c>
      <c r="EP326" s="117">
        <v>97.229413896863704</v>
      </c>
      <c r="EQ326" s="117">
        <v>1024.9024784600099</v>
      </c>
      <c r="ER326" s="117">
        <v>766.03</v>
      </c>
      <c r="ES326" s="117">
        <v>169.58260000000001</v>
      </c>
      <c r="ET326" s="117">
        <v>17.773952306000002</v>
      </c>
      <c r="EU326" s="117">
        <v>187.356552306</v>
      </c>
      <c r="EV326" s="117">
        <v>20.146588999999999</v>
      </c>
      <c r="EW326" s="117">
        <v>2.1115639930899999</v>
      </c>
      <c r="EX326" s="117">
        <v>22.25815299309</v>
      </c>
      <c r="EY326" s="117">
        <v>1513.4</v>
      </c>
      <c r="EZ326" s="117">
        <v>158.61945399999999</v>
      </c>
      <c r="FA326" s="117">
        <v>1672.02</v>
      </c>
      <c r="FB326" s="117">
        <v>576.79999999999995</v>
      </c>
      <c r="FC326" s="117">
        <v>60.454408000000001</v>
      </c>
      <c r="FD326" s="117">
        <v>637.25440800000001</v>
      </c>
      <c r="FE326" s="171">
        <v>711.43473333333338</v>
      </c>
      <c r="FF326" s="194">
        <f t="shared" si="88"/>
        <v>35511.597399817889</v>
      </c>
      <c r="FG326" s="195">
        <f t="shared" si="90"/>
        <v>3748.3330794000003</v>
      </c>
      <c r="FH326" s="196">
        <f t="shared" si="91"/>
        <v>3389.2370184965598</v>
      </c>
      <c r="FI326" s="202">
        <f t="shared" si="92"/>
        <v>42613.916879781464</v>
      </c>
      <c r="FJ326" s="203">
        <f t="shared" si="93"/>
        <v>4497.9996952800002</v>
      </c>
      <c r="FK326" s="204">
        <f t="shared" si="94"/>
        <v>4067.0844221958714</v>
      </c>
      <c r="FL326" s="214">
        <v>0.05</v>
      </c>
      <c r="FM326" s="211">
        <f t="shared" si="95"/>
        <v>2130.6958439890732</v>
      </c>
      <c r="FN326" s="212">
        <f t="shared" si="96"/>
        <v>224.89998476400001</v>
      </c>
      <c r="FO326" s="213">
        <f t="shared" si="97"/>
        <v>203.35422110979357</v>
      </c>
      <c r="FP326" s="219">
        <f t="shared" si="98"/>
        <v>44744.612723770537</v>
      </c>
      <c r="FQ326" s="220">
        <f t="shared" si="99"/>
        <v>4722.899680044</v>
      </c>
      <c r="FR326" s="223">
        <f t="shared" si="100"/>
        <v>4270.4386433056652</v>
      </c>
      <c r="FS326" s="228">
        <f t="shared" si="107"/>
        <v>6.0805714221921541</v>
      </c>
      <c r="FT326" s="229">
        <f t="shared" si="108"/>
        <v>6.8875874124940868</v>
      </c>
      <c r="FU326" s="244">
        <f t="shared" si="109"/>
        <v>5.4317559367995374</v>
      </c>
      <c r="FV326" s="245">
        <f t="shared" si="110"/>
        <v>44744.612723770537</v>
      </c>
      <c r="FW326" s="252">
        <v>4.7096999999999998</v>
      </c>
      <c r="FX326" s="257">
        <v>5.2788000000000004</v>
      </c>
      <c r="FY326" s="261">
        <f t="shared" si="104"/>
        <v>1.291074043398126</v>
      </c>
      <c r="FZ326" s="253">
        <f t="shared" si="111"/>
        <v>1.3047638502110492</v>
      </c>
      <c r="GA326" s="92"/>
      <c r="GB326" s="68" t="s">
        <v>1121</v>
      </c>
      <c r="GC326" s="85" t="s">
        <v>2362</v>
      </c>
      <c r="GD326" s="85" t="str">
        <f t="shared" si="105"/>
        <v>№2/48 від 20.02.2019</v>
      </c>
      <c r="GE326" s="85" t="s">
        <v>2680</v>
      </c>
      <c r="GF326" s="431">
        <v>2</v>
      </c>
      <c r="GG326" s="431">
        <v>3</v>
      </c>
    </row>
    <row r="327" spans="1:189" ht="15" hidden="1" customHeight="1" x14ac:dyDescent="0.25">
      <c r="A327" s="66" t="s">
        <v>374</v>
      </c>
      <c r="B327" s="155">
        <v>9</v>
      </c>
      <c r="C327" s="141">
        <f t="shared" si="89"/>
        <v>8443.0499999999993</v>
      </c>
      <c r="D327" s="168">
        <v>8443.0499999999993</v>
      </c>
      <c r="E327" s="168">
        <v>7463.85</v>
      </c>
      <c r="F327" s="234">
        <f t="shared" si="106"/>
        <v>979.19999999999891</v>
      </c>
      <c r="G327" s="235">
        <v>0</v>
      </c>
      <c r="H327" s="162">
        <f t="shared" si="112"/>
        <v>9401.0790878473308</v>
      </c>
      <c r="I327" s="117">
        <v>662.92</v>
      </c>
      <c r="J327" s="117">
        <v>145.8424</v>
      </c>
      <c r="K327" s="117">
        <v>36.793090739411703</v>
      </c>
      <c r="L327" s="117">
        <v>377.11530040000002</v>
      </c>
      <c r="M327" s="117">
        <v>128.148125619322</v>
      </c>
      <c r="N327" s="117">
        <v>1350.81891675873</v>
      </c>
      <c r="O327" s="117">
        <v>122.86</v>
      </c>
      <c r="P327" s="117">
        <v>27.029199999999999</v>
      </c>
      <c r="Q327" s="117">
        <v>4.2244730321324999</v>
      </c>
      <c r="R327" s="117">
        <v>69.891368200000002</v>
      </c>
      <c r="S327" s="117">
        <v>23.477968371539799</v>
      </c>
      <c r="T327" s="117">
        <v>247.483009603672</v>
      </c>
      <c r="U327" s="117">
        <v>0</v>
      </c>
      <c r="V327" s="117">
        <v>0</v>
      </c>
      <c r="W327" s="117">
        <v>0</v>
      </c>
      <c r="X327" s="117">
        <v>0</v>
      </c>
      <c r="Y327" s="117">
        <v>0</v>
      </c>
      <c r="Z327" s="117">
        <v>1187.28</v>
      </c>
      <c r="AA327" s="117">
        <v>0</v>
      </c>
      <c r="AB327" s="117">
        <v>0</v>
      </c>
      <c r="AC327" s="117">
        <v>0</v>
      </c>
      <c r="AD327" s="117">
        <v>0</v>
      </c>
      <c r="AE327" s="117">
        <v>0</v>
      </c>
      <c r="AF327" s="117">
        <v>258.06</v>
      </c>
      <c r="AG327" s="117">
        <v>86.01</v>
      </c>
      <c r="AH327" s="117">
        <v>18.9222</v>
      </c>
      <c r="AI327" s="117">
        <v>2.9483435029649998</v>
      </c>
      <c r="AJ327" s="117">
        <v>48.928508700000002</v>
      </c>
      <c r="AK327" s="117">
        <v>16.4351567613928</v>
      </c>
      <c r="AL327" s="117">
        <v>173.24420896435799</v>
      </c>
      <c r="AM327" s="117">
        <v>685.09</v>
      </c>
      <c r="AN327" s="117">
        <v>150.71979999999999</v>
      </c>
      <c r="AO327" s="117">
        <v>139.37645016586001</v>
      </c>
      <c r="AP327" s="117">
        <v>389.72714830000001</v>
      </c>
      <c r="AQ327" s="117">
        <v>143.05657329320701</v>
      </c>
      <c r="AR327" s="117">
        <v>1507.9699717590699</v>
      </c>
      <c r="AS327" s="117">
        <v>0</v>
      </c>
      <c r="AT327" s="117">
        <v>0</v>
      </c>
      <c r="AU327" s="117">
        <v>0</v>
      </c>
      <c r="AV327" s="117">
        <v>0</v>
      </c>
      <c r="AW327" s="117">
        <v>0</v>
      </c>
      <c r="AX327" s="117">
        <v>111.02</v>
      </c>
      <c r="AY327" s="117">
        <v>2145.73</v>
      </c>
      <c r="AZ327" s="117">
        <v>472.06060000000002</v>
      </c>
      <c r="BA327" s="117">
        <v>210.68813221395999</v>
      </c>
      <c r="BB327" s="117">
        <v>1220.6414251000001</v>
      </c>
      <c r="BC327" s="117">
        <v>424.388283688076</v>
      </c>
      <c r="BD327" s="117">
        <f t="shared" si="113"/>
        <v>4565.2029807614999</v>
      </c>
      <c r="BE327" s="117">
        <v>4</v>
      </c>
      <c r="BF327" s="117">
        <v>9428.33</v>
      </c>
      <c r="BG327" s="117">
        <v>988.18326730000001</v>
      </c>
      <c r="BH327" s="117">
        <v>10416.513267300001</v>
      </c>
      <c r="BI327" s="117">
        <v>141.66999999999999</v>
      </c>
      <c r="BJ327" s="117">
        <v>14.8484327</v>
      </c>
      <c r="BK327" s="117">
        <v>156.51843270000001</v>
      </c>
      <c r="BL327" s="117">
        <v>309.97000000000003</v>
      </c>
      <c r="BM327" s="117">
        <v>68.193399999999997</v>
      </c>
      <c r="BN327" s="117">
        <v>7.44656862916667</v>
      </c>
      <c r="BO327" s="117">
        <v>176.33263389999999</v>
      </c>
      <c r="BP327" s="117">
        <v>58.897204171082002</v>
      </c>
      <c r="BQ327" s="117">
        <v>620.83980670024903</v>
      </c>
      <c r="BR327" s="117">
        <v>2897.4102666666258</v>
      </c>
      <c r="BS327" s="117">
        <v>637.43025866666596</v>
      </c>
      <c r="BT327" s="117">
        <v>4285.3595999999998</v>
      </c>
      <c r="BU327" s="117">
        <v>4007.9</v>
      </c>
      <c r="BV327" s="117">
        <v>1648.2497783986601</v>
      </c>
      <c r="BW327" s="117">
        <v>1412.4562334101499</v>
      </c>
      <c r="BX327" s="117">
        <v>14888.806137142101</v>
      </c>
      <c r="BY327" s="117">
        <v>1712.51231329347</v>
      </c>
      <c r="BZ327" s="117">
        <v>68.61</v>
      </c>
      <c r="CA327" s="117">
        <v>15.094200000000001</v>
      </c>
      <c r="CB327" s="117">
        <v>43.585926640455803</v>
      </c>
      <c r="CC327" s="117">
        <v>0</v>
      </c>
      <c r="CD327" s="117">
        <v>39.030170699999999</v>
      </c>
      <c r="CE327" s="117">
        <v>17.432030364253201</v>
      </c>
      <c r="CF327" s="117">
        <v>183.75232770470899</v>
      </c>
      <c r="CG327" s="117">
        <v>69.48</v>
      </c>
      <c r="CH327" s="117">
        <v>15.285600000000001</v>
      </c>
      <c r="CI327" s="117">
        <v>103.797795762292</v>
      </c>
      <c r="CJ327" s="117">
        <v>0</v>
      </c>
      <c r="CK327" s="117">
        <v>39.525087599999999</v>
      </c>
      <c r="CL327" s="117">
        <v>23.905953941201801</v>
      </c>
      <c r="CM327" s="117">
        <v>251.99443730349401</v>
      </c>
      <c r="CN327" s="117">
        <v>193.7</v>
      </c>
      <c r="CO327" s="117">
        <v>42.613999999999997</v>
      </c>
      <c r="CP327" s="117">
        <v>111.056474288403</v>
      </c>
      <c r="CQ327" s="117">
        <v>0</v>
      </c>
      <c r="CR327" s="117">
        <v>110.190119</v>
      </c>
      <c r="CS327" s="117">
        <v>47.956925782557498</v>
      </c>
      <c r="CT327" s="117">
        <v>505.51751907096002</v>
      </c>
      <c r="CU327" s="117">
        <v>76.67</v>
      </c>
      <c r="CV327" s="117">
        <v>16.8674</v>
      </c>
      <c r="CW327" s="117">
        <v>51.648281820045803</v>
      </c>
      <c r="CX327" s="117">
        <v>0</v>
      </c>
      <c r="CY327" s="117">
        <v>43.615262899999998</v>
      </c>
      <c r="CZ327" s="117">
        <v>19.788227016107999</v>
      </c>
      <c r="DA327" s="117">
        <v>208.58917173615399</v>
      </c>
      <c r="DB327" s="117">
        <v>53.94</v>
      </c>
      <c r="DC327" s="117">
        <v>11.8668</v>
      </c>
      <c r="DD327" s="117">
        <v>68.645513131327505</v>
      </c>
      <c r="DE327" s="117">
        <v>0</v>
      </c>
      <c r="DF327" s="117">
        <v>30.6848478</v>
      </c>
      <c r="DG327" s="117">
        <v>17.308025837212501</v>
      </c>
      <c r="DH327" s="117">
        <v>182.44518676854</v>
      </c>
      <c r="DI327" s="117">
        <v>93.94</v>
      </c>
      <c r="DJ327" s="117">
        <v>20.666799999999999</v>
      </c>
      <c r="DK327" s="117">
        <v>80.022149961917293</v>
      </c>
      <c r="DL327" s="117">
        <v>0</v>
      </c>
      <c r="DM327" s="117">
        <v>53.439647800000003</v>
      </c>
      <c r="DN327" s="117">
        <v>26.0000697314265</v>
      </c>
      <c r="DO327" s="117">
        <v>274.06866749334398</v>
      </c>
      <c r="DP327" s="117">
        <v>46.22</v>
      </c>
      <c r="DQ327" s="117">
        <v>10.1684</v>
      </c>
      <c r="DR327" s="117">
        <v>13.3937747828443</v>
      </c>
      <c r="DS327" s="117">
        <v>0</v>
      </c>
      <c r="DT327" s="117">
        <v>26.293171399999999</v>
      </c>
      <c r="DU327" s="117">
        <v>10.0696570334239</v>
      </c>
      <c r="DV327" s="117">
        <v>106.14500321626799</v>
      </c>
      <c r="DW327" s="117">
        <v>4816.45</v>
      </c>
      <c r="DX327" s="117">
        <v>1059.6189999999999</v>
      </c>
      <c r="DY327" s="117">
        <v>476.11434052396697</v>
      </c>
      <c r="DZ327" s="117">
        <v>0</v>
      </c>
      <c r="EA327" s="117">
        <v>2739.9339114999998</v>
      </c>
      <c r="EB327" s="117">
        <v>952.94480918463205</v>
      </c>
      <c r="EC327" s="117">
        <v>10045.0620612086</v>
      </c>
      <c r="ED327" s="117">
        <v>3339.89</v>
      </c>
      <c r="EE327" s="117">
        <v>734.7758</v>
      </c>
      <c r="EF327" s="117">
        <v>114.455405018175</v>
      </c>
      <c r="EG327" s="117">
        <v>0</v>
      </c>
      <c r="EH327" s="117">
        <v>1899.9632243000001</v>
      </c>
      <c r="EI327" s="117">
        <v>638.19693903683799</v>
      </c>
      <c r="EJ327" s="117">
        <v>6727.2813683550203</v>
      </c>
      <c r="EK327" s="117">
        <v>794.45</v>
      </c>
      <c r="EL327" s="117">
        <v>174.779</v>
      </c>
      <c r="EM327" s="117">
        <v>149.16865667395001</v>
      </c>
      <c r="EN327" s="117">
        <v>0</v>
      </c>
      <c r="EO327" s="117">
        <v>451.93877149999997</v>
      </c>
      <c r="EP327" s="117">
        <v>164.58696103691199</v>
      </c>
      <c r="EQ327" s="117">
        <v>1734.92338921086</v>
      </c>
      <c r="ER327" s="117">
        <v>1445.5</v>
      </c>
      <c r="ES327" s="117">
        <v>320.20999999999998</v>
      </c>
      <c r="ET327" s="117">
        <v>33.561210099999997</v>
      </c>
      <c r="EU327" s="117">
        <v>353.77121010000002</v>
      </c>
      <c r="EV327" s="117">
        <v>38.016649999999998</v>
      </c>
      <c r="EW327" s="117">
        <v>3.9845250865000001</v>
      </c>
      <c r="EX327" s="117">
        <v>42.001175086499998</v>
      </c>
      <c r="EY327" s="117">
        <v>1288</v>
      </c>
      <c r="EZ327" s="117">
        <v>134.99528000000001</v>
      </c>
      <c r="FA327" s="117">
        <v>1423</v>
      </c>
      <c r="FB327" s="117">
        <v>1192.8</v>
      </c>
      <c r="FC327" s="117">
        <v>125.017368</v>
      </c>
      <c r="FD327" s="117">
        <v>1317.817368</v>
      </c>
      <c r="FE327" s="171">
        <v>1116.5707395833333</v>
      </c>
      <c r="FF327" s="194">
        <f t="shared" si="88"/>
        <v>59956.696356527464</v>
      </c>
      <c r="FG327" s="195">
        <f t="shared" si="90"/>
        <v>11890.849068000001</v>
      </c>
      <c r="FH327" s="196">
        <f t="shared" si="91"/>
        <v>6727.2813683550203</v>
      </c>
      <c r="FI327" s="202">
        <f t="shared" si="92"/>
        <v>71948.035627832956</v>
      </c>
      <c r="FJ327" s="203">
        <f t="shared" si="93"/>
        <v>14269.018881600001</v>
      </c>
      <c r="FK327" s="204">
        <f t="shared" si="94"/>
        <v>8072.7376420260243</v>
      </c>
      <c r="FL327" s="214">
        <v>0.05</v>
      </c>
      <c r="FM327" s="211">
        <f t="shared" si="95"/>
        <v>3597.401781391648</v>
      </c>
      <c r="FN327" s="212">
        <f t="shared" si="96"/>
        <v>713.45094408000011</v>
      </c>
      <c r="FO327" s="213">
        <f t="shared" si="97"/>
        <v>403.63688210130124</v>
      </c>
      <c r="FP327" s="219">
        <f t="shared" si="98"/>
        <v>75545.4374092246</v>
      </c>
      <c r="FQ327" s="220">
        <f t="shared" si="99"/>
        <v>14982.46982568</v>
      </c>
      <c r="FR327" s="223">
        <f t="shared" si="100"/>
        <v>8476.3745241273264</v>
      </c>
      <c r="FS327" s="228">
        <f t="shared" si="107"/>
        <v>7.1731148795215711</v>
      </c>
      <c r="FT327" s="229">
        <f t="shared" si="108"/>
        <v>9.1804528921665192</v>
      </c>
      <c r="FU327" s="244">
        <f t="shared" si="109"/>
        <v>6.1691679025254231</v>
      </c>
      <c r="FV327" s="245">
        <f t="shared" si="110"/>
        <v>75545.437409224585</v>
      </c>
      <c r="FW327" s="252">
        <v>4.8380000000000001</v>
      </c>
      <c r="FX327" s="257">
        <v>5.9752999999999998</v>
      </c>
      <c r="FY327" s="261">
        <f t="shared" si="104"/>
        <v>1.4826611987436071</v>
      </c>
      <c r="FZ327" s="253">
        <f t="shared" si="111"/>
        <v>1.5364003300531386</v>
      </c>
      <c r="GA327" s="92"/>
      <c r="GB327" s="68" t="s">
        <v>1148</v>
      </c>
      <c r="GC327" s="85" t="s">
        <v>2362</v>
      </c>
      <c r="GD327" s="85" t="str">
        <f t="shared" si="105"/>
        <v>№2/78 від 20.02.2019</v>
      </c>
      <c r="GE327" s="85" t="s">
        <v>2681</v>
      </c>
      <c r="GF327" s="431">
        <v>4</v>
      </c>
      <c r="GG327" s="431">
        <v>1</v>
      </c>
    </row>
    <row r="328" spans="1:189" ht="15" hidden="1" customHeight="1" x14ac:dyDescent="0.25">
      <c r="A328" s="66" t="s">
        <v>375</v>
      </c>
      <c r="B328" s="155">
        <v>9</v>
      </c>
      <c r="C328" s="141">
        <f t="shared" si="89"/>
        <v>7614.5</v>
      </c>
      <c r="D328" s="168">
        <v>7614.5</v>
      </c>
      <c r="E328" s="168">
        <v>6849.25</v>
      </c>
      <c r="F328" s="234">
        <f t="shared" si="106"/>
        <v>765.25</v>
      </c>
      <c r="G328" s="235">
        <v>0</v>
      </c>
      <c r="H328" s="162">
        <f t="shared" si="112"/>
        <v>9136.5419488176976</v>
      </c>
      <c r="I328" s="117">
        <v>916.95</v>
      </c>
      <c r="J328" s="117">
        <v>201.72900000000001</v>
      </c>
      <c r="K328" s="117">
        <v>48.339324058380001</v>
      </c>
      <c r="L328" s="117">
        <v>521.62534649999998</v>
      </c>
      <c r="M328" s="117">
        <v>176.986743111224</v>
      </c>
      <c r="N328" s="117">
        <v>1865.6304136696001</v>
      </c>
      <c r="O328" s="117">
        <v>165.17</v>
      </c>
      <c r="P328" s="117">
        <v>36.337400000000002</v>
      </c>
      <c r="Q328" s="117">
        <v>5.6788112326575</v>
      </c>
      <c r="R328" s="117">
        <v>93.960257900000002</v>
      </c>
      <c r="S328" s="117">
        <v>31.563161429793901</v>
      </c>
      <c r="T328" s="117">
        <v>332.70963056245103</v>
      </c>
      <c r="U328" s="117">
        <v>0</v>
      </c>
      <c r="V328" s="117">
        <v>0</v>
      </c>
      <c r="W328" s="117">
        <v>0</v>
      </c>
      <c r="X328" s="117">
        <v>0</v>
      </c>
      <c r="Y328" s="117">
        <v>0</v>
      </c>
      <c r="Z328" s="117">
        <v>1062.3399999999999</v>
      </c>
      <c r="AA328" s="117">
        <v>0</v>
      </c>
      <c r="AB328" s="117">
        <v>0</v>
      </c>
      <c r="AC328" s="117">
        <v>0</v>
      </c>
      <c r="AD328" s="117">
        <v>0</v>
      </c>
      <c r="AE328" s="117">
        <v>0</v>
      </c>
      <c r="AF328" s="117">
        <v>229.92</v>
      </c>
      <c r="AG328" s="117">
        <v>129.01</v>
      </c>
      <c r="AH328" s="117">
        <v>28.382200000000001</v>
      </c>
      <c r="AI328" s="117">
        <v>4.4224785935400002</v>
      </c>
      <c r="AJ328" s="117">
        <v>73.389918699999996</v>
      </c>
      <c r="AK328" s="117">
        <v>24.651793842335898</v>
      </c>
      <c r="AL328" s="117">
        <v>259.85639113587598</v>
      </c>
      <c r="AM328" s="117">
        <v>533.14</v>
      </c>
      <c r="AN328" s="117">
        <v>117.2908</v>
      </c>
      <c r="AO328" s="117">
        <v>128.480612435268</v>
      </c>
      <c r="AP328" s="117">
        <v>303.28735180000001</v>
      </c>
      <c r="AQ328" s="117">
        <v>113.42525247949899</v>
      </c>
      <c r="AR328" s="117">
        <v>1195.6240167147701</v>
      </c>
      <c r="AS328" s="117">
        <v>0</v>
      </c>
      <c r="AT328" s="117">
        <v>0</v>
      </c>
      <c r="AU328" s="117">
        <v>0</v>
      </c>
      <c r="AV328" s="117">
        <v>0</v>
      </c>
      <c r="AW328" s="117">
        <v>0</v>
      </c>
      <c r="AX328" s="117">
        <v>73.260000000000005</v>
      </c>
      <c r="AY328" s="117">
        <v>1935.16</v>
      </c>
      <c r="AZ328" s="117">
        <v>425.73520000000002</v>
      </c>
      <c r="BA328" s="117">
        <v>190.01246975242401</v>
      </c>
      <c r="BB328" s="117">
        <v>1100.8544692</v>
      </c>
      <c r="BC328" s="117">
        <v>382.74118978360298</v>
      </c>
      <c r="BD328" s="117">
        <f t="shared" si="113"/>
        <v>4117.2014967350005</v>
      </c>
      <c r="BE328" s="117">
        <v>3</v>
      </c>
      <c r="BF328" s="117">
        <v>5891.82</v>
      </c>
      <c r="BG328" s="117">
        <v>617.52165419999994</v>
      </c>
      <c r="BH328" s="117">
        <v>6509.3416542000004</v>
      </c>
      <c r="BI328" s="117">
        <v>283.33999999999997</v>
      </c>
      <c r="BJ328" s="117">
        <v>29.6968654</v>
      </c>
      <c r="BK328" s="117">
        <v>313.03686540000001</v>
      </c>
      <c r="BL328" s="117">
        <v>257.54000000000002</v>
      </c>
      <c r="BM328" s="117">
        <v>56.658799999999999</v>
      </c>
      <c r="BN328" s="117">
        <v>6.1025978658333297</v>
      </c>
      <c r="BO328" s="117">
        <v>146.5067798</v>
      </c>
      <c r="BP328" s="117">
        <v>48.926165101156002</v>
      </c>
      <c r="BQ328" s="117">
        <v>515.73434276698902</v>
      </c>
      <c r="BR328" s="117">
        <v>2132.260759523791</v>
      </c>
      <c r="BS328" s="117">
        <v>469.09736709523798</v>
      </c>
      <c r="BT328" s="117">
        <v>2933.3257571428599</v>
      </c>
      <c r="BU328" s="117">
        <v>3615.51</v>
      </c>
      <c r="BV328" s="117">
        <v>1212.9791782703101</v>
      </c>
      <c r="BW328" s="117">
        <v>1086.1641686316</v>
      </c>
      <c r="BX328" s="117">
        <v>11449.337230663799</v>
      </c>
      <c r="BY328" s="117">
        <v>1735.1188702793099</v>
      </c>
      <c r="BZ328" s="117">
        <v>90.06</v>
      </c>
      <c r="CA328" s="117">
        <v>19.813199999999998</v>
      </c>
      <c r="CB328" s="117">
        <v>57.246752623760202</v>
      </c>
      <c r="CC328" s="117">
        <v>0</v>
      </c>
      <c r="CD328" s="117">
        <v>51.232432199999998</v>
      </c>
      <c r="CE328" s="117">
        <v>22.885513453378302</v>
      </c>
      <c r="CF328" s="117">
        <v>241.23789827713799</v>
      </c>
      <c r="CG328" s="117">
        <v>92.08</v>
      </c>
      <c r="CH328" s="117">
        <v>20.2576</v>
      </c>
      <c r="CI328" s="117">
        <v>133.90238156396799</v>
      </c>
      <c r="CJ328" s="117">
        <v>0</v>
      </c>
      <c r="CK328" s="117">
        <v>52.3815496</v>
      </c>
      <c r="CL328" s="117">
        <v>31.298522681295498</v>
      </c>
      <c r="CM328" s="117">
        <v>329.920053845263</v>
      </c>
      <c r="CN328" s="117">
        <v>169.63</v>
      </c>
      <c r="CO328" s="117">
        <v>37.318600000000004</v>
      </c>
      <c r="CP328" s="117">
        <v>99.943884580351707</v>
      </c>
      <c r="CQ328" s="117">
        <v>0</v>
      </c>
      <c r="CR328" s="117">
        <v>96.497418100000004</v>
      </c>
      <c r="CS328" s="117">
        <v>42.279295699927701</v>
      </c>
      <c r="CT328" s="117">
        <v>445.669198380279</v>
      </c>
      <c r="CU328" s="117">
        <v>65.2</v>
      </c>
      <c r="CV328" s="117">
        <v>14.343999999999999</v>
      </c>
      <c r="CW328" s="117">
        <v>38.159866603810002</v>
      </c>
      <c r="CX328" s="117">
        <v>0</v>
      </c>
      <c r="CY328" s="117">
        <v>37.090324000000003</v>
      </c>
      <c r="CZ328" s="117">
        <v>16.223979117185301</v>
      </c>
      <c r="DA328" s="117">
        <v>171.01816972099499</v>
      </c>
      <c r="DB328" s="117">
        <v>80.900000000000006</v>
      </c>
      <c r="DC328" s="117">
        <v>17.797999999999998</v>
      </c>
      <c r="DD328" s="117">
        <v>102.968288027445</v>
      </c>
      <c r="DE328" s="117">
        <v>0</v>
      </c>
      <c r="DF328" s="117">
        <v>46.021583</v>
      </c>
      <c r="DG328" s="117">
        <v>25.960165762386499</v>
      </c>
      <c r="DH328" s="117">
        <v>273.64803678983202</v>
      </c>
      <c r="DI328" s="117">
        <v>71.569999999999993</v>
      </c>
      <c r="DJ328" s="117">
        <v>15.7454</v>
      </c>
      <c r="DK328" s="117">
        <v>61.0194578072242</v>
      </c>
      <c r="DL328" s="117">
        <v>0</v>
      </c>
      <c r="DM328" s="117">
        <v>40.714025900000003</v>
      </c>
      <c r="DN328" s="117">
        <v>19.8142135013541</v>
      </c>
      <c r="DO328" s="117">
        <v>208.86309720857801</v>
      </c>
      <c r="DP328" s="117">
        <v>28.2</v>
      </c>
      <c r="DQ328" s="117">
        <v>6.2039999999999997</v>
      </c>
      <c r="DR328" s="117">
        <v>8.1724665351410302</v>
      </c>
      <c r="DS328" s="117">
        <v>0</v>
      </c>
      <c r="DT328" s="117">
        <v>16.042134000000001</v>
      </c>
      <c r="DU328" s="117">
        <v>6.1438155220881301</v>
      </c>
      <c r="DV328" s="117">
        <v>64.762416057229203</v>
      </c>
      <c r="DW328" s="117">
        <v>4148.8100000000004</v>
      </c>
      <c r="DX328" s="117">
        <v>912.73820000000001</v>
      </c>
      <c r="DY328" s="117">
        <v>429.93840867342499</v>
      </c>
      <c r="DZ328" s="117">
        <v>0</v>
      </c>
      <c r="EA328" s="117">
        <v>2360.1335447000001</v>
      </c>
      <c r="EB328" s="117">
        <v>822.92830827506896</v>
      </c>
      <c r="EC328" s="117">
        <v>8674.5484616484991</v>
      </c>
      <c r="ED328" s="117">
        <v>2364.5100000000002</v>
      </c>
      <c r="EE328" s="117">
        <v>520.19219999999996</v>
      </c>
      <c r="EF328" s="117">
        <v>82.941792877850006</v>
      </c>
      <c r="EG328" s="117">
        <v>0</v>
      </c>
      <c r="EH328" s="117">
        <v>1345.0988037</v>
      </c>
      <c r="EI328" s="117">
        <v>452.01857250932397</v>
      </c>
      <c r="EJ328" s="117">
        <v>4764.7613690871704</v>
      </c>
      <c r="EK328" s="117">
        <v>424.36</v>
      </c>
      <c r="EL328" s="117">
        <v>93.359200000000001</v>
      </c>
      <c r="EM328" s="117">
        <v>75.260542627825004</v>
      </c>
      <c r="EN328" s="117">
        <v>0</v>
      </c>
      <c r="EO328" s="117">
        <v>241.4056732</v>
      </c>
      <c r="EP328" s="117">
        <v>87.451935432914297</v>
      </c>
      <c r="EQ328" s="117">
        <v>921.83735126073896</v>
      </c>
      <c r="ER328" s="117">
        <v>932.6</v>
      </c>
      <c r="ES328" s="117">
        <v>206.756</v>
      </c>
      <c r="ET328" s="117">
        <v>21.670096359999999</v>
      </c>
      <c r="EU328" s="117">
        <v>228.42609636</v>
      </c>
      <c r="EV328" s="117">
        <v>24.527380000000001</v>
      </c>
      <c r="EW328" s="117">
        <v>2.5707146978000002</v>
      </c>
      <c r="EX328" s="117">
        <v>27.098094697800001</v>
      </c>
      <c r="EY328" s="117">
        <v>1229.2</v>
      </c>
      <c r="EZ328" s="117">
        <v>128.83245199999999</v>
      </c>
      <c r="FA328" s="117">
        <v>1358.03</v>
      </c>
      <c r="FB328" s="117">
        <v>1843.8</v>
      </c>
      <c r="FC328" s="117">
        <v>193.24867800000001</v>
      </c>
      <c r="FD328" s="117">
        <v>2037.0486780000001</v>
      </c>
      <c r="FE328" s="171">
        <v>951.67119166666669</v>
      </c>
      <c r="FF328" s="194">
        <f t="shared" si="88"/>
        <v>48622.532154848675</v>
      </c>
      <c r="FG328" s="195">
        <f t="shared" si="90"/>
        <v>8859.4271976000018</v>
      </c>
      <c r="FH328" s="196">
        <f t="shared" si="91"/>
        <v>4764.7613690871704</v>
      </c>
      <c r="FI328" s="202">
        <f t="shared" si="92"/>
        <v>58347.038585818409</v>
      </c>
      <c r="FJ328" s="203">
        <f t="shared" si="93"/>
        <v>10631.312637120001</v>
      </c>
      <c r="FK328" s="204">
        <f t="shared" si="94"/>
        <v>5717.7136429046041</v>
      </c>
      <c r="FL328" s="214">
        <v>0.05</v>
      </c>
      <c r="FM328" s="211">
        <f t="shared" si="95"/>
        <v>2917.3519292909205</v>
      </c>
      <c r="FN328" s="212">
        <f t="shared" si="96"/>
        <v>531.5656318560001</v>
      </c>
      <c r="FO328" s="213">
        <f t="shared" si="97"/>
        <v>285.88568214523019</v>
      </c>
      <c r="FP328" s="219">
        <f t="shared" si="98"/>
        <v>61264.390515109328</v>
      </c>
      <c r="FQ328" s="220">
        <f t="shared" si="99"/>
        <v>11162.878268976001</v>
      </c>
      <c r="FR328" s="223">
        <f t="shared" si="100"/>
        <v>6003.5993250498341</v>
      </c>
      <c r="FS328" s="228">
        <f t="shared" si="107"/>
        <v>6.5797507710464664</v>
      </c>
      <c r="FT328" s="229">
        <f t="shared" si="108"/>
        <v>8.2095464813762113</v>
      </c>
      <c r="FU328" s="244">
        <f t="shared" si="109"/>
        <v>5.7913077577100918</v>
      </c>
      <c r="FV328" s="245">
        <f t="shared" si="110"/>
        <v>61264.39051510932</v>
      </c>
      <c r="FW328" s="252">
        <v>4.4241000000000001</v>
      </c>
      <c r="FX328" s="257">
        <v>5.4593999999999996</v>
      </c>
      <c r="FY328" s="261">
        <f t="shared" si="104"/>
        <v>1.4872518186854877</v>
      </c>
      <c r="FZ328" s="253">
        <f t="shared" si="111"/>
        <v>1.5037451883679913</v>
      </c>
      <c r="GA328" s="92"/>
      <c r="GB328" s="68" t="s">
        <v>1152</v>
      </c>
      <c r="GC328" s="85" t="s">
        <v>2362</v>
      </c>
      <c r="GD328" s="85" t="str">
        <f t="shared" si="105"/>
        <v>№2/82 від 20.02.2019</v>
      </c>
      <c r="GE328" s="85" t="s">
        <v>2682</v>
      </c>
      <c r="GF328" s="431">
        <v>3</v>
      </c>
      <c r="GG328" s="431">
        <v>1</v>
      </c>
    </row>
    <row r="329" spans="1:189" ht="15" hidden="1" customHeight="1" x14ac:dyDescent="0.25">
      <c r="A329" s="66" t="s">
        <v>376</v>
      </c>
      <c r="B329" s="155">
        <v>9</v>
      </c>
      <c r="C329" s="141">
        <f t="shared" si="89"/>
        <v>11377.55</v>
      </c>
      <c r="D329" s="168">
        <v>11377.55</v>
      </c>
      <c r="E329" s="168">
        <v>10080.85</v>
      </c>
      <c r="F329" s="234">
        <f t="shared" si="106"/>
        <v>1296.6999999999989</v>
      </c>
      <c r="G329" s="235">
        <v>0</v>
      </c>
      <c r="H329" s="162">
        <f t="shared" si="112"/>
        <v>14346.173884891927</v>
      </c>
      <c r="I329" s="117">
        <v>1488.06</v>
      </c>
      <c r="J329" s="117">
        <v>327.3732</v>
      </c>
      <c r="K329" s="117">
        <v>78.572101428639996</v>
      </c>
      <c r="L329" s="117">
        <v>846.51269219999995</v>
      </c>
      <c r="M329" s="117">
        <v>287.23369091221798</v>
      </c>
      <c r="N329" s="117">
        <v>3027.75168454086</v>
      </c>
      <c r="O329" s="117">
        <v>278.36</v>
      </c>
      <c r="P329" s="117">
        <v>61.239199999999997</v>
      </c>
      <c r="Q329" s="117">
        <v>9.5703299028750006</v>
      </c>
      <c r="R329" s="117">
        <v>158.35065320000001</v>
      </c>
      <c r="S329" s="117">
        <v>53.193190391012301</v>
      </c>
      <c r="T329" s="117">
        <v>560.71337349388705</v>
      </c>
      <c r="U329" s="117">
        <v>0</v>
      </c>
      <c r="V329" s="117">
        <v>0</v>
      </c>
      <c r="W329" s="117">
        <v>0</v>
      </c>
      <c r="X329" s="117">
        <v>0</v>
      </c>
      <c r="Y329" s="117">
        <v>0</v>
      </c>
      <c r="Z329" s="117">
        <v>1609</v>
      </c>
      <c r="AA329" s="117">
        <v>0</v>
      </c>
      <c r="AB329" s="117">
        <v>0</v>
      </c>
      <c r="AC329" s="117">
        <v>0</v>
      </c>
      <c r="AD329" s="117">
        <v>0</v>
      </c>
      <c r="AE329" s="117">
        <v>0</v>
      </c>
      <c r="AF329" s="117">
        <v>349.31</v>
      </c>
      <c r="AG329" s="117">
        <v>215.01</v>
      </c>
      <c r="AH329" s="117">
        <v>47.302199999999999</v>
      </c>
      <c r="AI329" s="117">
        <v>7.370822096505</v>
      </c>
      <c r="AJ329" s="117">
        <v>122.3127387</v>
      </c>
      <c r="AK329" s="117">
        <v>41.085075689081698</v>
      </c>
      <c r="AL329" s="117">
        <v>433.08083648558699</v>
      </c>
      <c r="AM329" s="117">
        <v>1015.16</v>
      </c>
      <c r="AN329" s="117">
        <v>223.33519999999999</v>
      </c>
      <c r="AO329" s="117">
        <v>178.74731471496099</v>
      </c>
      <c r="AP329" s="117">
        <v>577.49406920000001</v>
      </c>
      <c r="AQ329" s="117">
        <v>209.06834136012699</v>
      </c>
      <c r="AR329" s="117">
        <v>2203.8049252750902</v>
      </c>
      <c r="AS329" s="117">
        <v>0</v>
      </c>
      <c r="AT329" s="117">
        <v>0</v>
      </c>
      <c r="AU329" s="117">
        <v>0</v>
      </c>
      <c r="AV329" s="117">
        <v>0</v>
      </c>
      <c r="AW329" s="117">
        <v>0</v>
      </c>
      <c r="AX329" s="117">
        <v>10.61</v>
      </c>
      <c r="AY329" s="117">
        <v>2891.51</v>
      </c>
      <c r="AZ329" s="117">
        <v>636.13220000000001</v>
      </c>
      <c r="BA329" s="117">
        <v>283.915736454355</v>
      </c>
      <c r="BB329" s="117">
        <v>1644.8932937</v>
      </c>
      <c r="BC329" s="117">
        <v>571.89065343247898</v>
      </c>
      <c r="BD329" s="117">
        <f t="shared" si="113"/>
        <v>6151.9030650965005</v>
      </c>
      <c r="BE329" s="117">
        <v>5</v>
      </c>
      <c r="BF329" s="117">
        <v>11377.02</v>
      </c>
      <c r="BG329" s="117">
        <v>1192.4254662000001</v>
      </c>
      <c r="BH329" s="117">
        <v>12569.445466200001</v>
      </c>
      <c r="BI329" s="117">
        <v>141.66999999999999</v>
      </c>
      <c r="BJ329" s="117">
        <v>14.8484327</v>
      </c>
      <c r="BK329" s="117">
        <v>156.51843270000001</v>
      </c>
      <c r="BL329" s="117">
        <v>401.8</v>
      </c>
      <c r="BM329" s="117">
        <v>88.396000000000001</v>
      </c>
      <c r="BN329" s="117">
        <v>9.6037597766666707</v>
      </c>
      <c r="BO329" s="117">
        <v>228.571966</v>
      </c>
      <c r="BP329" s="117">
        <v>76.340640578652497</v>
      </c>
      <c r="BQ329" s="117">
        <v>804.71236635531898</v>
      </c>
      <c r="BR329" s="117">
        <v>3307.9205642857428</v>
      </c>
      <c r="BS329" s="117">
        <v>727.74252414285695</v>
      </c>
      <c r="BT329" s="117">
        <v>4501.1475190476203</v>
      </c>
      <c r="BU329" s="117">
        <v>5402.3</v>
      </c>
      <c r="BV329" s="117">
        <v>1881.77677140522</v>
      </c>
      <c r="BW329" s="117">
        <v>1658.18720618056</v>
      </c>
      <c r="BX329" s="117">
        <v>17479.074585062001</v>
      </c>
      <c r="BY329" s="117">
        <v>2725.9779040987401</v>
      </c>
      <c r="BZ329" s="117">
        <v>148.96</v>
      </c>
      <c r="CA329" s="117">
        <v>32.7712</v>
      </c>
      <c r="CB329" s="117">
        <v>93.925705992527497</v>
      </c>
      <c r="CC329" s="117">
        <v>0</v>
      </c>
      <c r="CD329" s="117">
        <v>84.738875199999995</v>
      </c>
      <c r="CE329" s="117">
        <v>37.773081826788797</v>
      </c>
      <c r="CF329" s="117">
        <v>398.16886301931601</v>
      </c>
      <c r="CG329" s="117">
        <v>155.15</v>
      </c>
      <c r="CH329" s="117">
        <v>34.133000000000003</v>
      </c>
      <c r="CI329" s="117">
        <v>225.53080672427299</v>
      </c>
      <c r="CJ329" s="117">
        <v>0</v>
      </c>
      <c r="CK329" s="117">
        <v>88.260180500000004</v>
      </c>
      <c r="CL329" s="117">
        <v>52.727184600976102</v>
      </c>
      <c r="CM329" s="117">
        <v>555.80117182524896</v>
      </c>
      <c r="CN329" s="117">
        <v>159.62</v>
      </c>
      <c r="CO329" s="117">
        <v>35.116399999999999</v>
      </c>
      <c r="CP329" s="117">
        <v>99.838693595050799</v>
      </c>
      <c r="CQ329" s="117">
        <v>0</v>
      </c>
      <c r="CR329" s="117">
        <v>90.8030294</v>
      </c>
      <c r="CS329" s="117">
        <v>40.391481071111301</v>
      </c>
      <c r="CT329" s="117">
        <v>425.769604066162</v>
      </c>
      <c r="CU329" s="117">
        <v>101.2</v>
      </c>
      <c r="CV329" s="117">
        <v>22.263999999999999</v>
      </c>
      <c r="CW329" s="117">
        <v>59.386838761680004</v>
      </c>
      <c r="CX329" s="117">
        <v>0</v>
      </c>
      <c r="CY329" s="117">
        <v>57.569643999999997</v>
      </c>
      <c r="CZ329" s="117">
        <v>25.198470798251702</v>
      </c>
      <c r="DA329" s="117">
        <v>265.61895355993198</v>
      </c>
      <c r="DB329" s="117">
        <v>134.84</v>
      </c>
      <c r="DC329" s="117">
        <v>29.6648</v>
      </c>
      <c r="DD329" s="117">
        <v>171.61383781967999</v>
      </c>
      <c r="DE329" s="117">
        <v>0</v>
      </c>
      <c r="DF329" s="117">
        <v>76.706430800000007</v>
      </c>
      <c r="DG329" s="117">
        <v>43.268195442028698</v>
      </c>
      <c r="DH329" s="117">
        <v>456.09326406170902</v>
      </c>
      <c r="DI329" s="117">
        <v>178.49</v>
      </c>
      <c r="DJ329" s="117">
        <v>39.267800000000001</v>
      </c>
      <c r="DK329" s="117">
        <v>151.53072193049499</v>
      </c>
      <c r="DL329" s="117">
        <v>0</v>
      </c>
      <c r="DM329" s="117">
        <v>101.53760629999999</v>
      </c>
      <c r="DN329" s="117">
        <v>49.347286499838198</v>
      </c>
      <c r="DO329" s="117">
        <v>520.17341473033298</v>
      </c>
      <c r="DP329" s="117">
        <v>45.44</v>
      </c>
      <c r="DQ329" s="117">
        <v>9.9968000000000004</v>
      </c>
      <c r="DR329" s="117">
        <v>13.166759786817799</v>
      </c>
      <c r="DS329" s="117">
        <v>0</v>
      </c>
      <c r="DT329" s="117">
        <v>25.849452800000002</v>
      </c>
      <c r="DU329" s="117">
        <v>9.8996202492243803</v>
      </c>
      <c r="DV329" s="117">
        <v>104.35263283604201</v>
      </c>
      <c r="DW329" s="117">
        <v>7082.75</v>
      </c>
      <c r="DX329" s="117">
        <v>1558.2049999999999</v>
      </c>
      <c r="DY329" s="117">
        <v>726.3738439343</v>
      </c>
      <c r="DZ329" s="117">
        <v>0</v>
      </c>
      <c r="EA329" s="117">
        <v>4029.1639924999999</v>
      </c>
      <c r="EB329" s="117">
        <v>1404.08641418668</v>
      </c>
      <c r="EC329" s="117">
        <v>14800.579250621</v>
      </c>
      <c r="ED329" s="117">
        <v>4045.78</v>
      </c>
      <c r="EE329" s="117">
        <v>890.07159999999999</v>
      </c>
      <c r="EF329" s="117">
        <v>139.97337744505799</v>
      </c>
      <c r="EG329" s="117">
        <v>0</v>
      </c>
      <c r="EH329" s="117">
        <v>2301.5228686</v>
      </c>
      <c r="EI329" s="117">
        <v>773.21982774398305</v>
      </c>
      <c r="EJ329" s="117">
        <v>8150.5676737890399</v>
      </c>
      <c r="EK329" s="117">
        <v>1149.1600000000001</v>
      </c>
      <c r="EL329" s="117">
        <v>252.8152</v>
      </c>
      <c r="EM329" s="117">
        <v>218.3845818421</v>
      </c>
      <c r="EN329" s="117">
        <v>0</v>
      </c>
      <c r="EO329" s="117">
        <v>653.72264919999998</v>
      </c>
      <c r="EP329" s="117">
        <v>238.34657959752201</v>
      </c>
      <c r="EQ329" s="117">
        <v>2512.4290106396202</v>
      </c>
      <c r="ER329" s="117">
        <v>1077.5999999999999</v>
      </c>
      <c r="ES329" s="117">
        <v>239.602</v>
      </c>
      <c r="ET329" s="117">
        <v>25.112685620000001</v>
      </c>
      <c r="EU329" s="117">
        <v>264.71468562000001</v>
      </c>
      <c r="EV329" s="117">
        <v>28.340879999999999</v>
      </c>
      <c r="EW329" s="117">
        <v>2.9704076328000002</v>
      </c>
      <c r="EX329" s="117">
        <v>31.311287632799999</v>
      </c>
      <c r="EY329" s="117">
        <v>2273.6</v>
      </c>
      <c r="EZ329" s="117">
        <v>238.29601600000001</v>
      </c>
      <c r="FA329" s="117">
        <v>2511.9</v>
      </c>
      <c r="FB329" s="117">
        <v>1722</v>
      </c>
      <c r="FC329" s="117">
        <v>180.48282</v>
      </c>
      <c r="FD329" s="117">
        <v>1902.4828199999999</v>
      </c>
      <c r="FE329" s="171">
        <v>1678.3418859374999</v>
      </c>
      <c r="FF329" s="194">
        <f t="shared" si="88"/>
        <v>79934.229253547936</v>
      </c>
      <c r="FG329" s="195">
        <f t="shared" si="90"/>
        <v>14628.446718900001</v>
      </c>
      <c r="FH329" s="196">
        <f t="shared" si="91"/>
        <v>8150.5676737890399</v>
      </c>
      <c r="FI329" s="202">
        <f t="shared" si="92"/>
        <v>95921.075104257514</v>
      </c>
      <c r="FJ329" s="203">
        <f t="shared" si="93"/>
        <v>17554.136062680001</v>
      </c>
      <c r="FK329" s="204">
        <f t="shared" si="94"/>
        <v>9780.6812085468482</v>
      </c>
      <c r="FL329" s="214">
        <v>0.05</v>
      </c>
      <c r="FM329" s="211">
        <f t="shared" si="95"/>
        <v>4796.0537552128762</v>
      </c>
      <c r="FN329" s="212">
        <f t="shared" si="96"/>
        <v>877.7068031340001</v>
      </c>
      <c r="FO329" s="213">
        <f t="shared" si="97"/>
        <v>489.03406042734241</v>
      </c>
      <c r="FP329" s="219">
        <f t="shared" si="98"/>
        <v>100717.12885947039</v>
      </c>
      <c r="FQ329" s="220">
        <f t="shared" si="99"/>
        <v>18431.842865814</v>
      </c>
      <c r="FR329" s="223">
        <f t="shared" si="100"/>
        <v>10269.715268974191</v>
      </c>
      <c r="FS329" s="228">
        <f t="shared" si="107"/>
        <v>7.232250000541101</v>
      </c>
      <c r="FT329" s="229">
        <f t="shared" si="108"/>
        <v>9.0606516597081352</v>
      </c>
      <c r="FU329" s="244">
        <f t="shared" si="109"/>
        <v>6.3296202367541525</v>
      </c>
      <c r="FV329" s="245">
        <f t="shared" si="110"/>
        <v>100717.12885947039</v>
      </c>
      <c r="FW329" s="252">
        <v>5.0156999999999998</v>
      </c>
      <c r="FX329" s="257">
        <v>6.0667999999999997</v>
      </c>
      <c r="FY329" s="261">
        <f t="shared" si="104"/>
        <v>1.4419223638856193</v>
      </c>
      <c r="FZ329" s="253">
        <f t="shared" si="111"/>
        <v>1.4934811860796691</v>
      </c>
      <c r="GA329" s="92"/>
      <c r="GB329" s="68" t="s">
        <v>1154</v>
      </c>
      <c r="GC329" s="85" t="s">
        <v>2362</v>
      </c>
      <c r="GD329" s="85" t="str">
        <f t="shared" si="105"/>
        <v>№2/84 від 20.02.2019</v>
      </c>
      <c r="GE329" s="85" t="s">
        <v>2683</v>
      </c>
      <c r="GF329" s="431">
        <v>5</v>
      </c>
      <c r="GG329" s="431">
        <v>1</v>
      </c>
    </row>
    <row r="330" spans="1:189" ht="15" hidden="1" customHeight="1" x14ac:dyDescent="0.25">
      <c r="A330" s="66" t="s">
        <v>377</v>
      </c>
      <c r="B330" s="155">
        <v>9</v>
      </c>
      <c r="C330" s="141">
        <f t="shared" si="89"/>
        <v>11456.45</v>
      </c>
      <c r="D330" s="168">
        <v>11363.16</v>
      </c>
      <c r="E330" s="168">
        <v>10095.209999999999</v>
      </c>
      <c r="F330" s="234">
        <f t="shared" si="106"/>
        <v>1267.9500000000007</v>
      </c>
      <c r="G330" s="235">
        <v>93.29</v>
      </c>
      <c r="H330" s="162">
        <f t="shared" si="112"/>
        <v>14475.707128624415</v>
      </c>
      <c r="I330" s="117">
        <v>1494.78</v>
      </c>
      <c r="J330" s="117">
        <v>328.85160000000002</v>
      </c>
      <c r="K330" s="117">
        <v>78.844036207209996</v>
      </c>
      <c r="L330" s="117">
        <v>850.33549860000005</v>
      </c>
      <c r="M330" s="117">
        <v>288.52213503914402</v>
      </c>
      <c r="N330" s="117">
        <v>3041.33326984635</v>
      </c>
      <c r="O330" s="117">
        <v>278.36</v>
      </c>
      <c r="P330" s="117">
        <v>61.239199999999997</v>
      </c>
      <c r="Q330" s="117">
        <v>9.5703299028750006</v>
      </c>
      <c r="R330" s="117">
        <v>158.35065320000001</v>
      </c>
      <c r="S330" s="117">
        <v>53.193190391012301</v>
      </c>
      <c r="T330" s="117">
        <v>560.71337349388705</v>
      </c>
      <c r="U330" s="117">
        <v>0</v>
      </c>
      <c r="V330" s="117">
        <v>0</v>
      </c>
      <c r="W330" s="117">
        <v>0</v>
      </c>
      <c r="X330" s="117">
        <v>0</v>
      </c>
      <c r="Y330" s="117">
        <v>0</v>
      </c>
      <c r="Z330" s="117">
        <v>1547.36</v>
      </c>
      <c r="AA330" s="117">
        <v>0</v>
      </c>
      <c r="AB330" s="117">
        <v>0</v>
      </c>
      <c r="AC330" s="117">
        <v>0</v>
      </c>
      <c r="AD330" s="117">
        <v>0</v>
      </c>
      <c r="AE330" s="117">
        <v>0</v>
      </c>
      <c r="AF330" s="117">
        <v>350.24</v>
      </c>
      <c r="AG330" s="117">
        <v>215.01</v>
      </c>
      <c r="AH330" s="117">
        <v>47.302199999999999</v>
      </c>
      <c r="AI330" s="117">
        <v>7.370822096505</v>
      </c>
      <c r="AJ330" s="117">
        <v>122.3127387</v>
      </c>
      <c r="AK330" s="117">
        <v>41.085075689081698</v>
      </c>
      <c r="AL330" s="117">
        <v>433.08083648558699</v>
      </c>
      <c r="AM330" s="117">
        <v>1015.16</v>
      </c>
      <c r="AN330" s="117">
        <v>223.33519999999999</v>
      </c>
      <c r="AO330" s="117">
        <v>178.74731471496099</v>
      </c>
      <c r="AP330" s="117">
        <v>577.49406920000001</v>
      </c>
      <c r="AQ330" s="117">
        <v>209.06834136012699</v>
      </c>
      <c r="AR330" s="117">
        <v>2203.8049252750902</v>
      </c>
      <c r="AS330" s="117">
        <v>0</v>
      </c>
      <c r="AT330" s="117">
        <v>0</v>
      </c>
      <c r="AU330" s="117">
        <v>0</v>
      </c>
      <c r="AV330" s="117">
        <v>0</v>
      </c>
      <c r="AW330" s="117">
        <v>0</v>
      </c>
      <c r="AX330" s="117">
        <v>144.61000000000001</v>
      </c>
      <c r="AY330" s="117">
        <v>2911.56</v>
      </c>
      <c r="AZ330" s="117">
        <v>640.54319999999996</v>
      </c>
      <c r="BA330" s="117">
        <v>283.92405327506299</v>
      </c>
      <c r="BB330" s="117">
        <v>1656.2991371999999</v>
      </c>
      <c r="BC330" s="117">
        <v>575.65072898569099</v>
      </c>
      <c r="BD330" s="117">
        <f t="shared" si="113"/>
        <v>6194.564723523501</v>
      </c>
      <c r="BE330" s="117">
        <v>5</v>
      </c>
      <c r="BF330" s="117">
        <v>12875.49</v>
      </c>
      <c r="BG330" s="117">
        <v>1349.4801069</v>
      </c>
      <c r="BH330" s="117">
        <v>14224.9701069</v>
      </c>
      <c r="BI330" s="117">
        <v>0</v>
      </c>
      <c r="BJ330" s="117">
        <v>0</v>
      </c>
      <c r="BK330" s="117">
        <v>0</v>
      </c>
      <c r="BL330" s="117">
        <v>408.46</v>
      </c>
      <c r="BM330" s="117">
        <v>89.861199999999997</v>
      </c>
      <c r="BN330" s="117">
        <v>9.7422372933333303</v>
      </c>
      <c r="BO330" s="117">
        <v>232.36064020000001</v>
      </c>
      <c r="BP330" s="117">
        <v>77.603847562076197</v>
      </c>
      <c r="BQ330" s="117">
        <v>818.02792505540901</v>
      </c>
      <c r="BR330" s="117">
        <v>3330.6999238095445</v>
      </c>
      <c r="BS330" s="117">
        <v>732.753983238096</v>
      </c>
      <c r="BT330" s="117">
        <v>4595.0708095238097</v>
      </c>
      <c r="BU330" s="117">
        <v>5439.38</v>
      </c>
      <c r="BV330" s="117">
        <v>1894.7352656575299</v>
      </c>
      <c r="BW330" s="117">
        <v>1676.1885965374199</v>
      </c>
      <c r="BX330" s="117">
        <v>17668.828578766399</v>
      </c>
      <c r="BY330" s="117">
        <v>2940.7974194143499</v>
      </c>
      <c r="BZ330" s="117">
        <v>149.16</v>
      </c>
      <c r="CA330" s="117">
        <v>32.815199999999997</v>
      </c>
      <c r="CB330" s="117">
        <v>94.042906674053299</v>
      </c>
      <c r="CC330" s="117">
        <v>0</v>
      </c>
      <c r="CD330" s="117">
        <v>84.852649200000002</v>
      </c>
      <c r="CE330" s="117">
        <v>37.822863923159503</v>
      </c>
      <c r="CF330" s="117">
        <v>398.69361979721299</v>
      </c>
      <c r="CG330" s="117">
        <v>155.15</v>
      </c>
      <c r="CH330" s="117">
        <v>34.133000000000003</v>
      </c>
      <c r="CI330" s="117">
        <v>225.53080672427299</v>
      </c>
      <c r="CJ330" s="117">
        <v>0</v>
      </c>
      <c r="CK330" s="117">
        <v>88.260180500000004</v>
      </c>
      <c r="CL330" s="117">
        <v>52.727184600976102</v>
      </c>
      <c r="CM330" s="117">
        <v>555.80117182524896</v>
      </c>
      <c r="CN330" s="117">
        <v>237.91</v>
      </c>
      <c r="CO330" s="117">
        <v>52.340200000000003</v>
      </c>
      <c r="CP330" s="117">
        <v>150.81675678116</v>
      </c>
      <c r="CQ330" s="117">
        <v>0</v>
      </c>
      <c r="CR330" s="117">
        <v>135.3398617</v>
      </c>
      <c r="CS330" s="117">
        <v>60.413198645010397</v>
      </c>
      <c r="CT330" s="117">
        <v>636.82001712617</v>
      </c>
      <c r="CU330" s="117">
        <v>101.7</v>
      </c>
      <c r="CV330" s="117">
        <v>22.373999999999999</v>
      </c>
      <c r="CW330" s="117">
        <v>59.8066343510812</v>
      </c>
      <c r="CX330" s="117">
        <v>0</v>
      </c>
      <c r="CY330" s="117">
        <v>57.854078999999999</v>
      </c>
      <c r="CZ330" s="117">
        <v>25.3362153063268</v>
      </c>
      <c r="DA330" s="117">
        <v>267.07092865740799</v>
      </c>
      <c r="DB330" s="117">
        <v>134.84</v>
      </c>
      <c r="DC330" s="117">
        <v>29.6648</v>
      </c>
      <c r="DD330" s="117">
        <v>171.61383781967999</v>
      </c>
      <c r="DE330" s="117">
        <v>0</v>
      </c>
      <c r="DF330" s="117">
        <v>76.706430800000007</v>
      </c>
      <c r="DG330" s="117">
        <v>43.268195442028698</v>
      </c>
      <c r="DH330" s="117">
        <v>456.09326406170902</v>
      </c>
      <c r="DI330" s="117">
        <v>178.49</v>
      </c>
      <c r="DJ330" s="117">
        <v>39.267800000000001</v>
      </c>
      <c r="DK330" s="117">
        <v>151.53072193049499</v>
      </c>
      <c r="DL330" s="117">
        <v>0</v>
      </c>
      <c r="DM330" s="117">
        <v>101.53760629999999</v>
      </c>
      <c r="DN330" s="117">
        <v>49.347286499838198</v>
      </c>
      <c r="DO330" s="117">
        <v>520.17341473033298</v>
      </c>
      <c r="DP330" s="117">
        <v>46.22</v>
      </c>
      <c r="DQ330" s="117">
        <v>10.1684</v>
      </c>
      <c r="DR330" s="117">
        <v>13.3937747828443</v>
      </c>
      <c r="DS330" s="117">
        <v>0</v>
      </c>
      <c r="DT330" s="117">
        <v>26.293171399999999</v>
      </c>
      <c r="DU330" s="117">
        <v>10.0696570334239</v>
      </c>
      <c r="DV330" s="117">
        <v>106.14500321626799</v>
      </c>
      <c r="DW330" s="117">
        <v>6610.63</v>
      </c>
      <c r="DX330" s="117">
        <v>1454.3386</v>
      </c>
      <c r="DY330" s="117">
        <v>626.80106673451701</v>
      </c>
      <c r="DZ330" s="117">
        <v>0</v>
      </c>
      <c r="EA330" s="117">
        <v>3760.5890881</v>
      </c>
      <c r="EB330" s="117">
        <v>1305.1317210942</v>
      </c>
      <c r="EC330" s="117">
        <v>13757.4904759287</v>
      </c>
      <c r="ED330" s="117">
        <v>3992.21</v>
      </c>
      <c r="EE330" s="117">
        <v>878.28620000000001</v>
      </c>
      <c r="EF330" s="117">
        <v>132.551207651467</v>
      </c>
      <c r="EG330" s="117">
        <v>0</v>
      </c>
      <c r="EH330" s="117">
        <v>2271.0485027</v>
      </c>
      <c r="EI330" s="117">
        <v>762.39799236393799</v>
      </c>
      <c r="EJ330" s="117">
        <v>8036.4939027154096</v>
      </c>
      <c r="EK330" s="117">
        <v>885.1</v>
      </c>
      <c r="EL330" s="117">
        <v>194.72200000000001</v>
      </c>
      <c r="EM330" s="117">
        <v>157.66663601835</v>
      </c>
      <c r="EN330" s="117">
        <v>0</v>
      </c>
      <c r="EO330" s="117">
        <v>503.50683700000002</v>
      </c>
      <c r="EP330" s="117">
        <v>182.47373552705301</v>
      </c>
      <c r="EQ330" s="117">
        <v>1923.4692085454001</v>
      </c>
      <c r="ER330" s="117">
        <v>772.6</v>
      </c>
      <c r="ES330" s="117">
        <v>172.50200000000001</v>
      </c>
      <c r="ET330" s="117">
        <v>18.07993462</v>
      </c>
      <c r="EU330" s="117">
        <v>190.58193462</v>
      </c>
      <c r="EV330" s="117">
        <v>20.319379999999999</v>
      </c>
      <c r="EW330" s="117">
        <v>2.1296742177999999</v>
      </c>
      <c r="EX330" s="117">
        <v>22.449054217800001</v>
      </c>
      <c r="EY330" s="117">
        <v>2352</v>
      </c>
      <c r="EZ330" s="117">
        <v>246.51311999999999</v>
      </c>
      <c r="FA330" s="117">
        <v>2598.5100000000002</v>
      </c>
      <c r="FB330" s="117">
        <v>1484</v>
      </c>
      <c r="FC330" s="117">
        <v>155.53804</v>
      </c>
      <c r="FD330" s="117">
        <v>1639.5380399999999</v>
      </c>
      <c r="FE330" s="171">
        <v>1112.5528312500001</v>
      </c>
      <c r="FF330" s="194">
        <f t="shared" ref="FF330:FF393" si="114">H330+BH330+BK330+BQ330+BX330+BY330+EC330+EJ330+EQ330+EU330+EX330+FA330+FD330+FE330</f>
        <v>79409.416606037863</v>
      </c>
      <c r="FG330" s="195">
        <f t="shared" si="90"/>
        <v>15864.5081469</v>
      </c>
      <c r="FH330" s="196">
        <f t="shared" si="91"/>
        <v>8036.4939027154096</v>
      </c>
      <c r="FI330" s="202">
        <f t="shared" si="92"/>
        <v>95291.299927245433</v>
      </c>
      <c r="FJ330" s="203">
        <f t="shared" si="93"/>
        <v>19037.409776279997</v>
      </c>
      <c r="FK330" s="204">
        <f t="shared" si="94"/>
        <v>9643.7926832584908</v>
      </c>
      <c r="FL330" s="214">
        <v>0.05</v>
      </c>
      <c r="FM330" s="211">
        <f t="shared" si="95"/>
        <v>4764.5649963622718</v>
      </c>
      <c r="FN330" s="212">
        <f t="shared" si="96"/>
        <v>951.87048881399994</v>
      </c>
      <c r="FO330" s="213">
        <f t="shared" si="97"/>
        <v>482.18963416292456</v>
      </c>
      <c r="FP330" s="219">
        <f t="shared" si="98"/>
        <v>100055.8649236077</v>
      </c>
      <c r="FQ330" s="220">
        <f t="shared" si="99"/>
        <v>19989.280265093996</v>
      </c>
      <c r="FR330" s="223">
        <f t="shared" si="100"/>
        <v>10125.982317421416</v>
      </c>
      <c r="FS330" s="228">
        <f t="shared" si="107"/>
        <v>6.9960343385430068</v>
      </c>
      <c r="FT330" s="229">
        <f t="shared" si="108"/>
        <v>8.9761100640696672</v>
      </c>
      <c r="FU330" s="244">
        <f t="shared" si="109"/>
        <v>6.1049105387002331</v>
      </c>
      <c r="FV330" s="245">
        <f t="shared" si="110"/>
        <v>100055.8649236077</v>
      </c>
      <c r="FW330" s="252">
        <v>4.9036999999999997</v>
      </c>
      <c r="FX330" s="257">
        <v>5.9869000000000003</v>
      </c>
      <c r="FY330" s="261">
        <f t="shared" si="104"/>
        <v>1.4266848172895992</v>
      </c>
      <c r="FZ330" s="253">
        <f t="shared" si="111"/>
        <v>1.4992917977700757</v>
      </c>
      <c r="GA330" s="92"/>
      <c r="GB330" s="68" t="s">
        <v>1156</v>
      </c>
      <c r="GC330" s="85" t="s">
        <v>2362</v>
      </c>
      <c r="GD330" s="85" t="str">
        <f t="shared" si="105"/>
        <v>№2/86 від 20.02.2019</v>
      </c>
      <c r="GE330" s="85" t="s">
        <v>2684</v>
      </c>
      <c r="GF330" s="431">
        <v>5</v>
      </c>
      <c r="GG330" s="431">
        <v>1</v>
      </c>
    </row>
    <row r="331" spans="1:189" ht="15" hidden="1" customHeight="1" x14ac:dyDescent="0.25">
      <c r="A331" s="66" t="s">
        <v>378</v>
      </c>
      <c r="B331" s="155">
        <v>9</v>
      </c>
      <c r="C331" s="141">
        <f t="shared" ref="C331:C394" si="115">D331+G331</f>
        <v>5047.8</v>
      </c>
      <c r="D331" s="168">
        <v>5047.8</v>
      </c>
      <c r="E331" s="168">
        <v>4495.7</v>
      </c>
      <c r="F331" s="234">
        <f t="shared" si="106"/>
        <v>552.10000000000036</v>
      </c>
      <c r="G331" s="235">
        <v>0</v>
      </c>
      <c r="H331" s="162">
        <f t="shared" si="112"/>
        <v>6129.6057107106553</v>
      </c>
      <c r="I331" s="117">
        <v>737.93</v>
      </c>
      <c r="J331" s="117">
        <v>162.34460000000001</v>
      </c>
      <c r="K331" s="117">
        <v>39.410012946637501</v>
      </c>
      <c r="L331" s="117">
        <v>419.78623909999999</v>
      </c>
      <c r="M331" s="117">
        <v>142.48614000300799</v>
      </c>
      <c r="N331" s="117">
        <v>1501.9569920496499</v>
      </c>
      <c r="O331" s="117">
        <v>146.66999999999999</v>
      </c>
      <c r="P331" s="117">
        <v>32.267400000000002</v>
      </c>
      <c r="Q331" s="117">
        <v>5.0425611829949997</v>
      </c>
      <c r="R331" s="117">
        <v>83.436162899999999</v>
      </c>
      <c r="S331" s="117">
        <v>28.027883965138699</v>
      </c>
      <c r="T331" s="117">
        <v>295.44400804813398</v>
      </c>
      <c r="U331" s="117">
        <v>0</v>
      </c>
      <c r="V331" s="117">
        <v>0</v>
      </c>
      <c r="W331" s="117">
        <v>0</v>
      </c>
      <c r="X331" s="117">
        <v>0</v>
      </c>
      <c r="Y331" s="117">
        <v>0</v>
      </c>
      <c r="Z331" s="117">
        <v>603.28</v>
      </c>
      <c r="AA331" s="117">
        <v>0</v>
      </c>
      <c r="AB331" s="117">
        <v>0</v>
      </c>
      <c r="AC331" s="117">
        <v>0</v>
      </c>
      <c r="AD331" s="117">
        <v>0</v>
      </c>
      <c r="AE331" s="117">
        <v>0</v>
      </c>
      <c r="AF331" s="117">
        <v>143.84</v>
      </c>
      <c r="AG331" s="117">
        <v>29.11</v>
      </c>
      <c r="AH331" s="117">
        <v>6.4042000000000003</v>
      </c>
      <c r="AI331" s="117">
        <v>0.99790990214999997</v>
      </c>
      <c r="AJ331" s="117">
        <v>16.559805699999998</v>
      </c>
      <c r="AK331" s="117">
        <v>5.5624674742613403</v>
      </c>
      <c r="AL331" s="117">
        <v>58.634383076411297</v>
      </c>
      <c r="AM331" s="117">
        <v>341.43</v>
      </c>
      <c r="AN331" s="117">
        <v>75.114599999999996</v>
      </c>
      <c r="AO331" s="117">
        <v>61.6652303019874</v>
      </c>
      <c r="AP331" s="117">
        <v>194.2292841</v>
      </c>
      <c r="AQ331" s="117">
        <v>70.478343580472298</v>
      </c>
      <c r="AR331" s="117">
        <v>742.91745798245995</v>
      </c>
      <c r="AS331" s="117">
        <v>0</v>
      </c>
      <c r="AT331" s="117">
        <v>0</v>
      </c>
      <c r="AU331" s="117">
        <v>0</v>
      </c>
      <c r="AV331" s="117">
        <v>0</v>
      </c>
      <c r="AW331" s="117">
        <v>0</v>
      </c>
      <c r="AX331" s="117">
        <v>54.16</v>
      </c>
      <c r="AY331" s="117">
        <v>1282.8599999999999</v>
      </c>
      <c r="AZ331" s="117">
        <v>282.22919999999999</v>
      </c>
      <c r="BA331" s="117">
        <v>125.962958147782</v>
      </c>
      <c r="BB331" s="117">
        <v>729.78056819999995</v>
      </c>
      <c r="BC331" s="117">
        <v>253.72747804851099</v>
      </c>
      <c r="BD331" s="117">
        <f t="shared" si="113"/>
        <v>2729.3728695540003</v>
      </c>
      <c r="BE331" s="117">
        <v>2</v>
      </c>
      <c r="BF331" s="117">
        <v>3722.92</v>
      </c>
      <c r="BG331" s="117">
        <v>390.19924520000001</v>
      </c>
      <c r="BH331" s="117">
        <v>4113.1192451999996</v>
      </c>
      <c r="BI331" s="117">
        <v>0</v>
      </c>
      <c r="BJ331" s="117">
        <v>0</v>
      </c>
      <c r="BK331" s="117">
        <v>0</v>
      </c>
      <c r="BL331" s="117">
        <v>178.21</v>
      </c>
      <c r="BM331" s="117">
        <v>39.206200000000003</v>
      </c>
      <c r="BN331" s="117">
        <v>4.2559615716666697</v>
      </c>
      <c r="BO331" s="117">
        <v>101.3783227</v>
      </c>
      <c r="BP331" s="117">
        <v>33.858921256513398</v>
      </c>
      <c r="BQ331" s="117">
        <v>356.90940552818</v>
      </c>
      <c r="BR331" s="117">
        <v>1461.6920976190438</v>
      </c>
      <c r="BS331" s="117">
        <v>321.57226147619099</v>
      </c>
      <c r="BT331" s="117">
        <v>1387.8288893731201</v>
      </c>
      <c r="BU331" s="117">
        <v>2396.65</v>
      </c>
      <c r="BV331" s="117">
        <v>831.51278357254796</v>
      </c>
      <c r="BW331" s="117">
        <v>670.706024718207</v>
      </c>
      <c r="BX331" s="117">
        <v>7069.9620567591101</v>
      </c>
      <c r="BY331" s="117">
        <v>1266.81435343866</v>
      </c>
      <c r="BZ331" s="117">
        <v>78.12</v>
      </c>
      <c r="CA331" s="117">
        <v>17.186399999999999</v>
      </c>
      <c r="CB331" s="117">
        <v>50.1355106700981</v>
      </c>
      <c r="CC331" s="117">
        <v>0</v>
      </c>
      <c r="CD331" s="117">
        <v>44.440124400000002</v>
      </c>
      <c r="CE331" s="117">
        <v>19.901536095697001</v>
      </c>
      <c r="CF331" s="117">
        <v>209.783571165795</v>
      </c>
      <c r="CG331" s="117">
        <v>81.39</v>
      </c>
      <c r="CH331" s="117">
        <v>17.905799999999999</v>
      </c>
      <c r="CI331" s="117">
        <v>117.32806123183801</v>
      </c>
      <c r="CJ331" s="117">
        <v>0</v>
      </c>
      <c r="CK331" s="117">
        <v>46.300329300000001</v>
      </c>
      <c r="CL331" s="117">
        <v>27.557084409641899</v>
      </c>
      <c r="CM331" s="117">
        <v>290.48127494148002</v>
      </c>
      <c r="CN331" s="117">
        <v>151.71</v>
      </c>
      <c r="CO331" s="117">
        <v>33.376199999999997</v>
      </c>
      <c r="CP331" s="117">
        <v>119.28236808970701</v>
      </c>
      <c r="CQ331" s="117">
        <v>0</v>
      </c>
      <c r="CR331" s="117">
        <v>86.303267700000006</v>
      </c>
      <c r="CS331" s="117">
        <v>40.946315109119197</v>
      </c>
      <c r="CT331" s="117">
        <v>431.618150898826</v>
      </c>
      <c r="CU331" s="117">
        <v>50.11</v>
      </c>
      <c r="CV331" s="117">
        <v>11.0242</v>
      </c>
      <c r="CW331" s="117">
        <v>32.789267782417099</v>
      </c>
      <c r="CX331" s="117">
        <v>0</v>
      </c>
      <c r="CY331" s="117">
        <v>28.5060757</v>
      </c>
      <c r="CZ331" s="117">
        <v>12.8318404523921</v>
      </c>
      <c r="DA331" s="117">
        <v>135.261383934809</v>
      </c>
      <c r="DB331" s="117">
        <v>18.25</v>
      </c>
      <c r="DC331" s="117">
        <v>4.0149999999999997</v>
      </c>
      <c r="DD331" s="117">
        <v>23.233863726854999</v>
      </c>
      <c r="DE331" s="117">
        <v>0</v>
      </c>
      <c r="DF331" s="117">
        <v>10.3818775</v>
      </c>
      <c r="DG331" s="117">
        <v>5.8568604879866699</v>
      </c>
      <c r="DH331" s="117">
        <v>61.737601714841702</v>
      </c>
      <c r="DI331" s="117">
        <v>47.3</v>
      </c>
      <c r="DJ331" s="117">
        <v>10.406000000000001</v>
      </c>
      <c r="DK331" s="117">
        <v>40.233590846027099</v>
      </c>
      <c r="DL331" s="117">
        <v>0</v>
      </c>
      <c r="DM331" s="117">
        <v>26.907551000000002</v>
      </c>
      <c r="DN331" s="117">
        <v>13.0852289368821</v>
      </c>
      <c r="DO331" s="117">
        <v>137.932370782909</v>
      </c>
      <c r="DP331" s="117">
        <v>0</v>
      </c>
      <c r="DQ331" s="117">
        <v>0</v>
      </c>
      <c r="DR331" s="117">
        <v>0</v>
      </c>
      <c r="DS331" s="117">
        <v>0</v>
      </c>
      <c r="DT331" s="117">
        <v>0</v>
      </c>
      <c r="DU331" s="117">
        <v>0</v>
      </c>
      <c r="DV331" s="117">
        <v>0</v>
      </c>
      <c r="DW331" s="117">
        <v>2278.73</v>
      </c>
      <c r="DX331" s="117">
        <v>501.32060000000001</v>
      </c>
      <c r="DY331" s="117">
        <v>212.78490773988301</v>
      </c>
      <c r="DZ331" s="117">
        <v>0</v>
      </c>
      <c r="EA331" s="117">
        <v>1296.3011351</v>
      </c>
      <c r="EB331" s="117">
        <v>449.54441153604802</v>
      </c>
      <c r="EC331" s="117">
        <v>4738.6810543759302</v>
      </c>
      <c r="ED331" s="117">
        <v>1716.19</v>
      </c>
      <c r="EE331" s="117">
        <v>377.56180000000001</v>
      </c>
      <c r="EF331" s="117">
        <v>59.2816660866417</v>
      </c>
      <c r="EG331" s="117">
        <v>22.01</v>
      </c>
      <c r="EH331" s="117">
        <v>976.28900529999999</v>
      </c>
      <c r="EI331" s="117">
        <v>330.29115632603401</v>
      </c>
      <c r="EJ331" s="117">
        <v>3481.62362771267</v>
      </c>
      <c r="EK331" s="117">
        <v>320.51</v>
      </c>
      <c r="EL331" s="117">
        <v>70.512200000000007</v>
      </c>
      <c r="EM331" s="117">
        <v>58.048054904250002</v>
      </c>
      <c r="EN331" s="117">
        <v>0</v>
      </c>
      <c r="EO331" s="117">
        <v>182.32852370000001</v>
      </c>
      <c r="EP331" s="117">
        <v>66.176905985511397</v>
      </c>
      <c r="EQ331" s="117">
        <v>697.57568458976095</v>
      </c>
      <c r="ER331" s="117">
        <v>648.6</v>
      </c>
      <c r="ES331" s="117">
        <v>143.66</v>
      </c>
      <c r="ET331" s="117">
        <v>15.057004600000001</v>
      </c>
      <c r="EU331" s="117">
        <v>158.7170046</v>
      </c>
      <c r="EV331" s="117">
        <v>17.05818</v>
      </c>
      <c r="EW331" s="117">
        <v>1.7878678457999999</v>
      </c>
      <c r="EX331" s="117">
        <v>18.846047845800001</v>
      </c>
      <c r="EY331" s="117">
        <v>1176</v>
      </c>
      <c r="EZ331" s="117">
        <v>123.25655999999999</v>
      </c>
      <c r="FA331" s="117">
        <v>1299.26</v>
      </c>
      <c r="FB331" s="117">
        <v>523.6</v>
      </c>
      <c r="FC331" s="117">
        <v>54.878515999999998</v>
      </c>
      <c r="FD331" s="117">
        <v>578.47851600000001</v>
      </c>
      <c r="FE331" s="171">
        <v>184.07100520833333</v>
      </c>
      <c r="FF331" s="194">
        <f t="shared" si="114"/>
        <v>30093.663711969097</v>
      </c>
      <c r="FG331" s="195">
        <f t="shared" ref="FG331:FG394" si="116">BH331+BK331+FD331</f>
        <v>4691.5977611999997</v>
      </c>
      <c r="FH331" s="196">
        <f t="shared" ref="FH331:FH394" si="117">EJ331</f>
        <v>3481.62362771267</v>
      </c>
      <c r="FI331" s="202">
        <f t="shared" ref="FI331:FI394" si="118">FF331*1.2</f>
        <v>36112.396454362912</v>
      </c>
      <c r="FJ331" s="203">
        <f t="shared" ref="FJ331:FJ394" si="119">FG331*1.2</f>
        <v>5629.9173134399998</v>
      </c>
      <c r="FK331" s="204">
        <f t="shared" ref="FK331:FK394" si="120">FH331*1.2</f>
        <v>4177.948353255204</v>
      </c>
      <c r="FL331" s="214">
        <v>0.05</v>
      </c>
      <c r="FM331" s="211">
        <f t="shared" ref="FM331:FM394" si="121">FI331*FL331</f>
        <v>1805.6198227181458</v>
      </c>
      <c r="FN331" s="212">
        <f t="shared" ref="FN331:FN394" si="122">FJ331*FL331</f>
        <v>281.49586567199998</v>
      </c>
      <c r="FO331" s="213">
        <f t="shared" ref="FO331:FO394" si="123">FK331*FL331</f>
        <v>208.8974176627602</v>
      </c>
      <c r="FP331" s="219">
        <f t="shared" ref="FP331:FP394" si="124">FI331+FM331</f>
        <v>37918.016277081057</v>
      </c>
      <c r="FQ331" s="220">
        <f t="shared" ref="FQ331:FQ394" si="125">FJ331+FN331</f>
        <v>5911.4131791119999</v>
      </c>
      <c r="FR331" s="223">
        <f t="shared" ref="FR331:FR394" si="126">FK331+FO331</f>
        <v>4386.8457709179638</v>
      </c>
      <c r="FS331" s="228">
        <f t="shared" si="107"/>
        <v>6.3407034941893601</v>
      </c>
      <c r="FT331" s="229">
        <f t="shared" si="108"/>
        <v>7.6556073309916375</v>
      </c>
      <c r="FU331" s="244">
        <f t="shared" si="109"/>
        <v>5.4716425625125975</v>
      </c>
      <c r="FV331" s="245">
        <f t="shared" si="110"/>
        <v>37918.016277081049</v>
      </c>
      <c r="FW331" s="252">
        <v>4.6261000000000001</v>
      </c>
      <c r="FX331" s="257">
        <v>5.4325000000000001</v>
      </c>
      <c r="FY331" s="261">
        <f t="shared" ref="FY331:FY394" si="127">FS331/FW331</f>
        <v>1.3706369283390674</v>
      </c>
      <c r="FZ331" s="253">
        <f t="shared" si="111"/>
        <v>1.4092236228240473</v>
      </c>
      <c r="GA331" s="92"/>
      <c r="GB331" s="68" t="s">
        <v>1169</v>
      </c>
      <c r="GC331" s="85" t="s">
        <v>2362</v>
      </c>
      <c r="GD331" s="85" t="str">
        <f t="shared" ref="GD331:GD394" si="128">CONCATENATE(GB331,GC331)</f>
        <v>№2/100 від 20.02.2019</v>
      </c>
      <c r="GE331" s="85" t="s">
        <v>2685</v>
      </c>
      <c r="GF331" s="431">
        <v>2</v>
      </c>
      <c r="GG331" s="431">
        <v>3</v>
      </c>
    </row>
    <row r="332" spans="1:189" ht="15" hidden="1" customHeight="1" x14ac:dyDescent="0.25">
      <c r="A332" s="66" t="s">
        <v>379</v>
      </c>
      <c r="B332" s="155">
        <v>9</v>
      </c>
      <c r="C332" s="141">
        <f t="shared" si="115"/>
        <v>4715.25</v>
      </c>
      <c r="D332" s="168">
        <v>4715.25</v>
      </c>
      <c r="E332" s="168">
        <v>4143.6000000000004</v>
      </c>
      <c r="F332" s="234">
        <f t="shared" si="106"/>
        <v>571.64999999999964</v>
      </c>
      <c r="G332" s="235">
        <v>0</v>
      </c>
      <c r="H332" s="162">
        <f t="shared" si="112"/>
        <v>5753.6336046917395</v>
      </c>
      <c r="I332" s="117">
        <v>612.72</v>
      </c>
      <c r="J332" s="117">
        <v>134.79839999999999</v>
      </c>
      <c r="K332" s="117">
        <v>32.715555985475</v>
      </c>
      <c r="L332" s="117">
        <v>348.55802640000002</v>
      </c>
      <c r="M332" s="117">
        <v>118.308687673821</v>
      </c>
      <c r="N332" s="117">
        <v>1247.1006700593</v>
      </c>
      <c r="O332" s="117">
        <v>113.97</v>
      </c>
      <c r="P332" s="117">
        <v>25.073399999999999</v>
      </c>
      <c r="Q332" s="117">
        <v>3.9185744199524999</v>
      </c>
      <c r="R332" s="117">
        <v>64.834113900000006</v>
      </c>
      <c r="S332" s="117">
        <v>21.779108016814298</v>
      </c>
      <c r="T332" s="117">
        <v>229.57519633676699</v>
      </c>
      <c r="U332" s="117">
        <v>0</v>
      </c>
      <c r="V332" s="117">
        <v>0</v>
      </c>
      <c r="W332" s="117">
        <v>0</v>
      </c>
      <c r="X332" s="117">
        <v>0</v>
      </c>
      <c r="Y332" s="117">
        <v>0</v>
      </c>
      <c r="Z332" s="117">
        <v>671.1</v>
      </c>
      <c r="AA332" s="117">
        <v>0</v>
      </c>
      <c r="AB332" s="117">
        <v>0</v>
      </c>
      <c r="AC332" s="117">
        <v>0</v>
      </c>
      <c r="AD332" s="117">
        <v>0</v>
      </c>
      <c r="AE332" s="117">
        <v>0</v>
      </c>
      <c r="AF332" s="117">
        <v>145.9</v>
      </c>
      <c r="AG332" s="117">
        <v>29.11</v>
      </c>
      <c r="AH332" s="117">
        <v>6.4042000000000003</v>
      </c>
      <c r="AI332" s="117">
        <v>0.99790990214999997</v>
      </c>
      <c r="AJ332" s="117">
        <v>16.559805699999998</v>
      </c>
      <c r="AK332" s="117">
        <v>5.5624674742613403</v>
      </c>
      <c r="AL332" s="117">
        <v>58.634383076411297</v>
      </c>
      <c r="AM332" s="117">
        <v>337.86</v>
      </c>
      <c r="AN332" s="117">
        <v>74.3292</v>
      </c>
      <c r="AO332" s="117">
        <v>110.044796796027</v>
      </c>
      <c r="AP332" s="117">
        <v>192.19841819999999</v>
      </c>
      <c r="AQ332" s="117">
        <v>74.879661415733594</v>
      </c>
      <c r="AR332" s="117">
        <v>789.31207641176104</v>
      </c>
      <c r="AS332" s="117">
        <v>0</v>
      </c>
      <c r="AT332" s="117">
        <v>0</v>
      </c>
      <c r="AU332" s="117">
        <v>0</v>
      </c>
      <c r="AV332" s="117">
        <v>0</v>
      </c>
      <c r="AW332" s="117">
        <v>0</v>
      </c>
      <c r="AX332" s="117">
        <v>62.45</v>
      </c>
      <c r="AY332" s="117">
        <v>1198.3399999999999</v>
      </c>
      <c r="AZ332" s="117">
        <v>263.63479999999998</v>
      </c>
      <c r="BA332" s="117">
        <v>117.66449510803299</v>
      </c>
      <c r="BB332" s="117">
        <v>681.69967580000002</v>
      </c>
      <c r="BC332" s="117">
        <v>237.010937540871</v>
      </c>
      <c r="BD332" s="117">
        <f t="shared" si="113"/>
        <v>2549.5612788075</v>
      </c>
      <c r="BE332" s="117">
        <v>2</v>
      </c>
      <c r="BF332" s="117">
        <v>5119.38</v>
      </c>
      <c r="BG332" s="117">
        <v>536.56221779999998</v>
      </c>
      <c r="BH332" s="117">
        <v>5655.9422178000004</v>
      </c>
      <c r="BI332" s="117">
        <v>0</v>
      </c>
      <c r="BJ332" s="117">
        <v>0</v>
      </c>
      <c r="BK332" s="117">
        <v>0</v>
      </c>
      <c r="BL332" s="117">
        <v>159.55000000000001</v>
      </c>
      <c r="BM332" s="117">
        <v>35.100999999999999</v>
      </c>
      <c r="BN332" s="117">
        <v>3.81832009416667</v>
      </c>
      <c r="BO332" s="117">
        <v>90.763208500000005</v>
      </c>
      <c r="BP332" s="117">
        <v>30.3144613219546</v>
      </c>
      <c r="BQ332" s="117">
        <v>319.54698991612202</v>
      </c>
      <c r="BR332" s="117">
        <v>1439.5963428571456</v>
      </c>
      <c r="BS332" s="117">
        <v>316.71119542857201</v>
      </c>
      <c r="BT332" s="117">
        <v>2073.7528904761898</v>
      </c>
      <c r="BU332" s="117">
        <v>2238.7600000000002</v>
      </c>
      <c r="BV332" s="117">
        <v>818.94317156114403</v>
      </c>
      <c r="BW332" s="117">
        <v>721.90650294985801</v>
      </c>
      <c r="BX332" s="117">
        <v>7609.6701032729097</v>
      </c>
      <c r="BY332" s="117">
        <v>989.21950851745396</v>
      </c>
      <c r="BZ332" s="117">
        <v>62.05</v>
      </c>
      <c r="CA332" s="117">
        <v>13.651</v>
      </c>
      <c r="CB332" s="117">
        <v>39.897570681397099</v>
      </c>
      <c r="CC332" s="117">
        <v>0</v>
      </c>
      <c r="CD332" s="117">
        <v>35.2983835</v>
      </c>
      <c r="CE332" s="117">
        <v>15.8155097677522</v>
      </c>
      <c r="CF332" s="117">
        <v>166.712463949149</v>
      </c>
      <c r="CG332" s="117">
        <v>63.5</v>
      </c>
      <c r="CH332" s="117">
        <v>13.97</v>
      </c>
      <c r="CI332" s="117">
        <v>92.2316025917508</v>
      </c>
      <c r="CJ332" s="117">
        <v>0</v>
      </c>
      <c r="CK332" s="117">
        <v>36.123244999999997</v>
      </c>
      <c r="CL332" s="117">
        <v>21.572502276091399</v>
      </c>
      <c r="CM332" s="117">
        <v>227.397349867842</v>
      </c>
      <c r="CN332" s="117">
        <v>69.599999999999994</v>
      </c>
      <c r="CO332" s="117">
        <v>15.311999999999999</v>
      </c>
      <c r="CP332" s="117">
        <v>40.117095969278303</v>
      </c>
      <c r="CQ332" s="117">
        <v>0</v>
      </c>
      <c r="CR332" s="117">
        <v>39.593352000000003</v>
      </c>
      <c r="CS332" s="117">
        <v>17.254078771660001</v>
      </c>
      <c r="CT332" s="117">
        <v>181.876526740938</v>
      </c>
      <c r="CU332" s="117">
        <v>45.22</v>
      </c>
      <c r="CV332" s="117">
        <v>9.9483999999999995</v>
      </c>
      <c r="CW332" s="117">
        <v>32.8850114531933</v>
      </c>
      <c r="CX332" s="117">
        <v>0</v>
      </c>
      <c r="CY332" s="117">
        <v>25.724301400000002</v>
      </c>
      <c r="CZ332" s="117">
        <v>11.9250420841432</v>
      </c>
      <c r="DA332" s="117">
        <v>125.702754937336</v>
      </c>
      <c r="DB332" s="117">
        <v>18.25</v>
      </c>
      <c r="DC332" s="117">
        <v>4.0149999999999997</v>
      </c>
      <c r="DD332" s="117">
        <v>23.233863726854999</v>
      </c>
      <c r="DE332" s="117">
        <v>0</v>
      </c>
      <c r="DF332" s="117">
        <v>10.3818775</v>
      </c>
      <c r="DG332" s="117">
        <v>5.8568604879866699</v>
      </c>
      <c r="DH332" s="117">
        <v>61.737601714841702</v>
      </c>
      <c r="DI332" s="117">
        <v>62.89</v>
      </c>
      <c r="DJ332" s="117">
        <v>13.835800000000001</v>
      </c>
      <c r="DK332" s="117">
        <v>53.000928355992002</v>
      </c>
      <c r="DL332" s="117">
        <v>0</v>
      </c>
      <c r="DM332" s="117">
        <v>35.776234299999999</v>
      </c>
      <c r="DN332" s="117">
        <v>17.346365515974501</v>
      </c>
      <c r="DO332" s="117">
        <v>182.84932817196699</v>
      </c>
      <c r="DP332" s="117">
        <v>18.7</v>
      </c>
      <c r="DQ332" s="117">
        <v>4.1139999999999999</v>
      </c>
      <c r="DR332" s="117">
        <v>5.4176951199661296</v>
      </c>
      <c r="DS332" s="117">
        <v>0</v>
      </c>
      <c r="DT332" s="117">
        <v>10.637869</v>
      </c>
      <c r="DU332" s="117">
        <v>4.07391901541365</v>
      </c>
      <c r="DV332" s="117">
        <v>42.9434831353798</v>
      </c>
      <c r="DW332" s="117">
        <v>2770.8</v>
      </c>
      <c r="DX332" s="117">
        <v>609.57600000000002</v>
      </c>
      <c r="DY332" s="117">
        <v>251.604674293725</v>
      </c>
      <c r="DZ332" s="117">
        <v>0</v>
      </c>
      <c r="EA332" s="117">
        <v>1576.2249959999999</v>
      </c>
      <c r="EB332" s="117">
        <v>545.87203630348597</v>
      </c>
      <c r="EC332" s="117">
        <v>5754.0777065972197</v>
      </c>
      <c r="ED332" s="117">
        <v>1533.57</v>
      </c>
      <c r="EE332" s="117">
        <v>337.3854</v>
      </c>
      <c r="EF332" s="117">
        <v>53.604177522133398</v>
      </c>
      <c r="EG332" s="117">
        <v>0</v>
      </c>
      <c r="EH332" s="117">
        <v>872.40196590000005</v>
      </c>
      <c r="EI332" s="117">
        <v>293.14953936607299</v>
      </c>
      <c r="EJ332" s="117">
        <v>3090.1110827881998</v>
      </c>
      <c r="EK332" s="117">
        <v>510.86</v>
      </c>
      <c r="EL332" s="117">
        <v>112.3892</v>
      </c>
      <c r="EM332" s="117">
        <v>96.102313382424995</v>
      </c>
      <c r="EN332" s="117">
        <v>0</v>
      </c>
      <c r="EO332" s="117">
        <v>290.6129282</v>
      </c>
      <c r="EP332" s="117">
        <v>105.85437312225299</v>
      </c>
      <c r="EQ332" s="117">
        <v>1115.8188147046701</v>
      </c>
      <c r="ER332" s="117">
        <v>673.2</v>
      </c>
      <c r="ES332" s="117">
        <v>149.20400000000001</v>
      </c>
      <c r="ET332" s="117">
        <v>15.63807124</v>
      </c>
      <c r="EU332" s="117">
        <v>164.84207124</v>
      </c>
      <c r="EV332" s="117">
        <v>17.705159999999999</v>
      </c>
      <c r="EW332" s="117">
        <v>1.8556778195999999</v>
      </c>
      <c r="EX332" s="117">
        <v>19.5608378196</v>
      </c>
      <c r="EY332" s="117">
        <v>1828.4</v>
      </c>
      <c r="EZ332" s="117">
        <v>191.634604</v>
      </c>
      <c r="FA332" s="117">
        <v>2020.03</v>
      </c>
      <c r="FB332" s="117">
        <v>683.2</v>
      </c>
      <c r="FC332" s="117">
        <v>71.606191999999993</v>
      </c>
      <c r="FD332" s="117">
        <v>754.80619200000001</v>
      </c>
      <c r="FE332" s="171">
        <v>732.98758541666666</v>
      </c>
      <c r="FF332" s="194">
        <f t="shared" si="114"/>
        <v>33980.246714764588</v>
      </c>
      <c r="FG332" s="195">
        <f t="shared" si="116"/>
        <v>6410.7484098000004</v>
      </c>
      <c r="FH332" s="196">
        <f t="shared" si="117"/>
        <v>3090.1110827881998</v>
      </c>
      <c r="FI332" s="202">
        <f t="shared" si="118"/>
        <v>40776.296057717504</v>
      </c>
      <c r="FJ332" s="203">
        <f t="shared" si="119"/>
        <v>7692.8980917600002</v>
      </c>
      <c r="FK332" s="204">
        <f t="shared" si="120"/>
        <v>3708.1332993458395</v>
      </c>
      <c r="FL332" s="214">
        <v>0.05</v>
      </c>
      <c r="FM332" s="211">
        <f t="shared" si="121"/>
        <v>2038.8148028858752</v>
      </c>
      <c r="FN332" s="212">
        <f t="shared" si="122"/>
        <v>384.64490458800003</v>
      </c>
      <c r="FO332" s="213">
        <f t="shared" si="123"/>
        <v>185.40666496729199</v>
      </c>
      <c r="FP332" s="219">
        <f t="shared" si="124"/>
        <v>42815.110860603381</v>
      </c>
      <c r="FQ332" s="220">
        <f t="shared" si="125"/>
        <v>8077.5429963480001</v>
      </c>
      <c r="FR332" s="223">
        <f t="shared" si="126"/>
        <v>3893.5399643131313</v>
      </c>
      <c r="FS332" s="228">
        <f t="shared" si="107"/>
        <v>7.3670681012152865</v>
      </c>
      <c r="FT332" s="229">
        <f t="shared" si="108"/>
        <v>9.3164703109720204</v>
      </c>
      <c r="FU332" s="244">
        <f t="shared" si="109"/>
        <v>6.5413345845802979</v>
      </c>
      <c r="FV332" s="245">
        <f t="shared" si="110"/>
        <v>42815.110860603381</v>
      </c>
      <c r="FW332" s="252">
        <v>5.4023000000000003</v>
      </c>
      <c r="FX332" s="257">
        <v>6.4973999999999998</v>
      </c>
      <c r="FY332" s="261">
        <f t="shared" si="127"/>
        <v>1.3636910392268637</v>
      </c>
      <c r="FZ332" s="253">
        <f t="shared" si="111"/>
        <v>1.4338766754351002</v>
      </c>
      <c r="GA332" s="92"/>
      <c r="GB332" s="68" t="s">
        <v>1172</v>
      </c>
      <c r="GC332" s="85" t="s">
        <v>2362</v>
      </c>
      <c r="GD332" s="85" t="str">
        <f t="shared" si="128"/>
        <v>№2/104 від 20.02.2019</v>
      </c>
      <c r="GE332" s="85" t="s">
        <v>2686</v>
      </c>
      <c r="GF332" s="431">
        <v>2</v>
      </c>
      <c r="GG332" s="431">
        <v>1</v>
      </c>
    </row>
    <row r="333" spans="1:189" ht="15" hidden="1" customHeight="1" x14ac:dyDescent="0.25">
      <c r="A333" s="66" t="s">
        <v>380</v>
      </c>
      <c r="B333" s="155">
        <v>9</v>
      </c>
      <c r="C333" s="141">
        <f t="shared" si="115"/>
        <v>9737.7999999999993</v>
      </c>
      <c r="D333" s="168">
        <v>9698.4</v>
      </c>
      <c r="E333" s="168">
        <v>8588.4</v>
      </c>
      <c r="F333" s="234">
        <f t="shared" si="106"/>
        <v>1110</v>
      </c>
      <c r="G333" s="235">
        <v>39.4</v>
      </c>
      <c r="H333" s="162">
        <f t="shared" si="112"/>
        <v>11865.281262977031</v>
      </c>
      <c r="I333" s="117">
        <v>1184.78</v>
      </c>
      <c r="J333" s="117">
        <v>260.65159999999997</v>
      </c>
      <c r="K333" s="117">
        <v>62.099983059854999</v>
      </c>
      <c r="L333" s="117">
        <v>673.98579859999995</v>
      </c>
      <c r="M333" s="117">
        <v>228.64483677176901</v>
      </c>
      <c r="N333" s="117">
        <v>2410.1622184316202</v>
      </c>
      <c r="O333" s="117">
        <v>215.1</v>
      </c>
      <c r="P333" s="117">
        <v>47.322000000000003</v>
      </c>
      <c r="Q333" s="117">
        <v>7.3955682090675001</v>
      </c>
      <c r="R333" s="117">
        <v>122.36393700000001</v>
      </c>
      <c r="S333" s="117">
        <v>41.104543560962398</v>
      </c>
      <c r="T333" s="117">
        <v>433.28604877002999</v>
      </c>
      <c r="U333" s="117">
        <v>0</v>
      </c>
      <c r="V333" s="117">
        <v>0</v>
      </c>
      <c r="W333" s="117">
        <v>0</v>
      </c>
      <c r="X333" s="117">
        <v>0</v>
      </c>
      <c r="Y333" s="117">
        <v>0</v>
      </c>
      <c r="Z333" s="117">
        <v>1406.11</v>
      </c>
      <c r="AA333" s="117">
        <v>0</v>
      </c>
      <c r="AB333" s="117">
        <v>0</v>
      </c>
      <c r="AC333" s="117">
        <v>0</v>
      </c>
      <c r="AD333" s="117">
        <v>0</v>
      </c>
      <c r="AE333" s="117">
        <v>0</v>
      </c>
      <c r="AF333" s="117">
        <v>292.92</v>
      </c>
      <c r="AG333" s="117">
        <v>172.01</v>
      </c>
      <c r="AH333" s="117">
        <v>37.842199999999998</v>
      </c>
      <c r="AI333" s="117">
        <v>5.8966503450224996</v>
      </c>
      <c r="AJ333" s="117">
        <v>97.851328699999996</v>
      </c>
      <c r="AK333" s="117">
        <v>32.868434765708898</v>
      </c>
      <c r="AL333" s="117">
        <v>346.46861381073097</v>
      </c>
      <c r="AM333" s="117">
        <v>743.37</v>
      </c>
      <c r="AN333" s="117">
        <v>163.54140000000001</v>
      </c>
      <c r="AO333" s="117">
        <v>154.13982829320099</v>
      </c>
      <c r="AP333" s="117">
        <v>422.88089189999999</v>
      </c>
      <c r="AQ333" s="117">
        <v>155.53092551744899</v>
      </c>
      <c r="AR333" s="117">
        <v>1639.46304571065</v>
      </c>
      <c r="AS333" s="117">
        <v>0</v>
      </c>
      <c r="AT333" s="117">
        <v>0</v>
      </c>
      <c r="AU333" s="117">
        <v>0</v>
      </c>
      <c r="AV333" s="117">
        <v>0</v>
      </c>
      <c r="AW333" s="117">
        <v>0</v>
      </c>
      <c r="AX333" s="117">
        <v>71.59</v>
      </c>
      <c r="AY333" s="117">
        <v>2474.7800000000002</v>
      </c>
      <c r="AZ333" s="117">
        <v>544.45159999999998</v>
      </c>
      <c r="BA333" s="117">
        <v>242.16934472365801</v>
      </c>
      <c r="BB333" s="117">
        <v>1407.8280986</v>
      </c>
      <c r="BC333" s="117">
        <v>489.38189603075301</v>
      </c>
      <c r="BD333" s="117">
        <f t="shared" si="113"/>
        <v>5265.2813362540001</v>
      </c>
      <c r="BE333" s="117">
        <v>4</v>
      </c>
      <c r="BF333" s="117">
        <v>6788.78</v>
      </c>
      <c r="BG333" s="117">
        <v>711.53203180000003</v>
      </c>
      <c r="BH333" s="117">
        <v>7500.3120318000001</v>
      </c>
      <c r="BI333" s="117">
        <v>566.67999999999995</v>
      </c>
      <c r="BJ333" s="117">
        <v>59.3937308</v>
      </c>
      <c r="BK333" s="117">
        <v>626.07373080000002</v>
      </c>
      <c r="BL333" s="117">
        <v>332.5</v>
      </c>
      <c r="BM333" s="117">
        <v>73.150000000000006</v>
      </c>
      <c r="BN333" s="117">
        <v>7.9109150116666704</v>
      </c>
      <c r="BO333" s="117">
        <v>189.14927499999999</v>
      </c>
      <c r="BP333" s="117">
        <v>63.170055015122799</v>
      </c>
      <c r="BQ333" s="117">
        <v>665.88024502679002</v>
      </c>
      <c r="BR333" s="117">
        <v>2724.9564785714351</v>
      </c>
      <c r="BS333" s="117">
        <v>599.49042528571397</v>
      </c>
      <c r="BT333" s="117">
        <v>3827.2359047619102</v>
      </c>
      <c r="BU333" s="117">
        <v>4624.3500000000004</v>
      </c>
      <c r="BV333" s="117">
        <v>1550.1459919649301</v>
      </c>
      <c r="BW333" s="117">
        <v>1396.71680008921</v>
      </c>
      <c r="BX333" s="117">
        <v>14722.895600673201</v>
      </c>
      <c r="BY333" s="117">
        <v>2326.62629240249</v>
      </c>
      <c r="BZ333" s="117">
        <v>116.12</v>
      </c>
      <c r="CA333" s="117">
        <v>25.546399999999998</v>
      </c>
      <c r="CB333" s="117">
        <v>73.500349043794003</v>
      </c>
      <c r="CC333" s="117">
        <v>0</v>
      </c>
      <c r="CD333" s="117">
        <v>66.057184399999997</v>
      </c>
      <c r="CE333" s="117">
        <v>29.475080464244101</v>
      </c>
      <c r="CF333" s="117">
        <v>310.69901390803801</v>
      </c>
      <c r="CG333" s="117">
        <v>119.97</v>
      </c>
      <c r="CH333" s="117">
        <v>26.3934</v>
      </c>
      <c r="CI333" s="117">
        <v>174.60291929211701</v>
      </c>
      <c r="CJ333" s="117">
        <v>0</v>
      </c>
      <c r="CK333" s="117">
        <v>68.247333900000001</v>
      </c>
      <c r="CL333" s="117">
        <v>40.793482991065801</v>
      </c>
      <c r="CM333" s="117">
        <v>430.00713618318298</v>
      </c>
      <c r="CN333" s="117">
        <v>201.5</v>
      </c>
      <c r="CO333" s="117">
        <v>44.33</v>
      </c>
      <c r="CP333" s="117">
        <v>113.370345737197</v>
      </c>
      <c r="CQ333" s="117">
        <v>0</v>
      </c>
      <c r="CR333" s="117">
        <v>114.62730500000001</v>
      </c>
      <c r="CS333" s="117">
        <v>49.661876073765598</v>
      </c>
      <c r="CT333" s="117">
        <v>523.48952681096296</v>
      </c>
      <c r="CU333" s="117">
        <v>83.17</v>
      </c>
      <c r="CV333" s="117">
        <v>18.2974</v>
      </c>
      <c r="CW333" s="117">
        <v>48.679487797826198</v>
      </c>
      <c r="CX333" s="117">
        <v>0</v>
      </c>
      <c r="CY333" s="117">
        <v>47.312917900000002</v>
      </c>
      <c r="CZ333" s="117">
        <v>20.6957622351891</v>
      </c>
      <c r="DA333" s="117">
        <v>218.15556793301499</v>
      </c>
      <c r="DB333" s="117">
        <v>107.87</v>
      </c>
      <c r="DC333" s="117">
        <v>23.731400000000001</v>
      </c>
      <c r="DD333" s="117">
        <v>137.29106292356201</v>
      </c>
      <c r="DE333" s="117">
        <v>0</v>
      </c>
      <c r="DF333" s="117">
        <v>61.3640069</v>
      </c>
      <c r="DG333" s="117">
        <v>34.614180602207497</v>
      </c>
      <c r="DH333" s="117">
        <v>364.87065042577001</v>
      </c>
      <c r="DI333" s="117">
        <v>135.31</v>
      </c>
      <c r="DJ333" s="117">
        <v>29.7682</v>
      </c>
      <c r="DK333" s="117">
        <v>114.525789925765</v>
      </c>
      <c r="DL333" s="117">
        <v>0</v>
      </c>
      <c r="DM333" s="117">
        <v>76.973799700000001</v>
      </c>
      <c r="DN333" s="117">
        <v>37.372918130676403</v>
      </c>
      <c r="DO333" s="117">
        <v>393.95070775644098</v>
      </c>
      <c r="DP333" s="117">
        <v>37.21</v>
      </c>
      <c r="DQ333" s="117">
        <v>8.1861999999999995</v>
      </c>
      <c r="DR333" s="117">
        <v>10.7831023285389</v>
      </c>
      <c r="DS333" s="117">
        <v>0</v>
      </c>
      <c r="DT333" s="117">
        <v>21.167652700000001</v>
      </c>
      <c r="DU333" s="117">
        <v>8.1067343565411605</v>
      </c>
      <c r="DV333" s="117">
        <v>85.453689385080096</v>
      </c>
      <c r="DW333" s="117">
        <v>5143.58</v>
      </c>
      <c r="DX333" s="117">
        <v>1131.5876000000001</v>
      </c>
      <c r="DY333" s="117">
        <v>489.716983874292</v>
      </c>
      <c r="DZ333" s="117">
        <v>0</v>
      </c>
      <c r="EA333" s="117">
        <v>2926.0283546000001</v>
      </c>
      <c r="EB333" s="117">
        <v>1015.70458508149</v>
      </c>
      <c r="EC333" s="117">
        <v>10706.6175235558</v>
      </c>
      <c r="ED333" s="117">
        <v>3284.56</v>
      </c>
      <c r="EE333" s="117">
        <v>722.60320000000002</v>
      </c>
      <c r="EF333" s="117">
        <v>111.934166834892</v>
      </c>
      <c r="EG333" s="117">
        <v>0</v>
      </c>
      <c r="EH333" s="117">
        <v>1868.4876472000001</v>
      </c>
      <c r="EI333" s="117">
        <v>627.558785320997</v>
      </c>
      <c r="EJ333" s="117">
        <v>6615.1437993558902</v>
      </c>
      <c r="EK333" s="117">
        <v>812.41</v>
      </c>
      <c r="EL333" s="117">
        <v>178.7302</v>
      </c>
      <c r="EM333" s="117">
        <v>150.02197884489999</v>
      </c>
      <c r="EN333" s="117">
        <v>0</v>
      </c>
      <c r="EO333" s="117">
        <v>462.15567670000001</v>
      </c>
      <c r="EP333" s="117">
        <v>168.043744439661</v>
      </c>
      <c r="EQ333" s="117">
        <v>1771.3615999845599</v>
      </c>
      <c r="ER333" s="117">
        <v>1014</v>
      </c>
      <c r="ES333" s="117">
        <v>225.28</v>
      </c>
      <c r="ET333" s="117">
        <v>23.611596800000001</v>
      </c>
      <c r="EU333" s="117">
        <v>248.8915968</v>
      </c>
      <c r="EV333" s="117">
        <v>26.668199999999999</v>
      </c>
      <c r="EW333" s="117">
        <v>2.7950940420000001</v>
      </c>
      <c r="EX333" s="117">
        <v>29.463294042000001</v>
      </c>
      <c r="EY333" s="117">
        <v>1726.2</v>
      </c>
      <c r="EZ333" s="117">
        <v>180.923022</v>
      </c>
      <c r="FA333" s="117">
        <v>1907.12</v>
      </c>
      <c r="FB333" s="117">
        <v>2587.1999999999998</v>
      </c>
      <c r="FC333" s="117">
        <v>271.16443199999998</v>
      </c>
      <c r="FD333" s="117">
        <v>2858.3644319999999</v>
      </c>
      <c r="FE333" s="171">
        <v>1441.0746666666666</v>
      </c>
      <c r="FF333" s="194">
        <f t="shared" si="114"/>
        <v>63285.106076084434</v>
      </c>
      <c r="FG333" s="195">
        <f t="shared" si="116"/>
        <v>10984.750194599999</v>
      </c>
      <c r="FH333" s="196">
        <f t="shared" si="117"/>
        <v>6615.1437993558902</v>
      </c>
      <c r="FI333" s="202">
        <f t="shared" si="118"/>
        <v>75942.127291301324</v>
      </c>
      <c r="FJ333" s="203">
        <f t="shared" si="119"/>
        <v>13181.70023352</v>
      </c>
      <c r="FK333" s="204">
        <f t="shared" si="120"/>
        <v>7938.1725592270677</v>
      </c>
      <c r="FL333" s="214">
        <v>0.05</v>
      </c>
      <c r="FM333" s="211">
        <f t="shared" si="121"/>
        <v>3797.1063645650665</v>
      </c>
      <c r="FN333" s="212">
        <f t="shared" si="122"/>
        <v>659.08501167600002</v>
      </c>
      <c r="FO333" s="213">
        <f t="shared" si="123"/>
        <v>396.90862796135343</v>
      </c>
      <c r="FP333" s="219">
        <f t="shared" si="124"/>
        <v>79739.233655866396</v>
      </c>
      <c r="FQ333" s="220">
        <f t="shared" si="125"/>
        <v>13840.785245195999</v>
      </c>
      <c r="FR333" s="223">
        <f t="shared" si="126"/>
        <v>8335.0811871884216</v>
      </c>
      <c r="FS333" s="228">
        <f t="shared" si="107"/>
        <v>6.770760325006723</v>
      </c>
      <c r="FT333" s="229">
        <f t="shared" si="108"/>
        <v>8.3823277002100198</v>
      </c>
      <c r="FU333" s="244">
        <f t="shared" si="109"/>
        <v>5.9113318432789725</v>
      </c>
      <c r="FV333" s="245">
        <f t="shared" si="110"/>
        <v>79739.233655866396</v>
      </c>
      <c r="FW333" s="252">
        <v>4.8414000000000001</v>
      </c>
      <c r="FX333" s="257">
        <v>6.0754000000000001</v>
      </c>
      <c r="FY333" s="261">
        <f t="shared" si="127"/>
        <v>1.3985128939989926</v>
      </c>
      <c r="FZ333" s="253">
        <f t="shared" si="111"/>
        <v>1.379716183331142</v>
      </c>
      <c r="GA333" s="92"/>
      <c r="GB333" s="68" t="s">
        <v>1174</v>
      </c>
      <c r="GC333" s="85" t="s">
        <v>2362</v>
      </c>
      <c r="GD333" s="85" t="str">
        <f t="shared" si="128"/>
        <v>№2/106 від 20.02.2019</v>
      </c>
      <c r="GE333" s="85" t="s">
        <v>2687</v>
      </c>
      <c r="GF333" s="431">
        <v>4</v>
      </c>
      <c r="GG333" s="431">
        <v>1</v>
      </c>
    </row>
    <row r="334" spans="1:189" ht="15" hidden="1" customHeight="1" x14ac:dyDescent="0.25">
      <c r="A334" s="66" t="s">
        <v>381</v>
      </c>
      <c r="B334" s="155">
        <v>9</v>
      </c>
      <c r="C334" s="141">
        <f t="shared" si="115"/>
        <v>9277.65</v>
      </c>
      <c r="D334" s="168">
        <v>9162.5499999999993</v>
      </c>
      <c r="E334" s="168">
        <v>8158.5</v>
      </c>
      <c r="F334" s="234">
        <f t="shared" si="106"/>
        <v>1004.0499999999993</v>
      </c>
      <c r="G334" s="235">
        <v>115.1</v>
      </c>
      <c r="H334" s="162">
        <f t="shared" si="112"/>
        <v>11472.251702733462</v>
      </c>
      <c r="I334" s="117">
        <v>1167.99</v>
      </c>
      <c r="J334" s="117">
        <v>256.95780000000002</v>
      </c>
      <c r="K334" s="117">
        <v>61.420366078874999</v>
      </c>
      <c r="L334" s="117">
        <v>664.43447130000004</v>
      </c>
      <c r="M334" s="117">
        <v>225.42562442367901</v>
      </c>
      <c r="N334" s="117">
        <v>2376.2282618025502</v>
      </c>
      <c r="O334" s="117">
        <v>215.1</v>
      </c>
      <c r="P334" s="117">
        <v>47.322000000000003</v>
      </c>
      <c r="Q334" s="117">
        <v>7.3955682090675001</v>
      </c>
      <c r="R334" s="117">
        <v>122.36393700000001</v>
      </c>
      <c r="S334" s="117">
        <v>41.104543560962398</v>
      </c>
      <c r="T334" s="117">
        <v>433.28604877002999</v>
      </c>
      <c r="U334" s="117">
        <v>0</v>
      </c>
      <c r="V334" s="117">
        <v>0</v>
      </c>
      <c r="W334" s="117">
        <v>0</v>
      </c>
      <c r="X334" s="117">
        <v>0</v>
      </c>
      <c r="Y334" s="117">
        <v>0</v>
      </c>
      <c r="Z334" s="117">
        <v>1309.47</v>
      </c>
      <c r="AA334" s="117">
        <v>0</v>
      </c>
      <c r="AB334" s="117">
        <v>0</v>
      </c>
      <c r="AC334" s="117">
        <v>0</v>
      </c>
      <c r="AD334" s="117">
        <v>0</v>
      </c>
      <c r="AE334" s="117">
        <v>0</v>
      </c>
      <c r="AF334" s="117">
        <v>279.27</v>
      </c>
      <c r="AG334" s="117">
        <v>172.01</v>
      </c>
      <c r="AH334" s="117">
        <v>37.842199999999998</v>
      </c>
      <c r="AI334" s="117">
        <v>5.8966503450224996</v>
      </c>
      <c r="AJ334" s="117">
        <v>97.851328699999996</v>
      </c>
      <c r="AK334" s="117">
        <v>32.868434765708898</v>
      </c>
      <c r="AL334" s="117">
        <v>346.46861381073097</v>
      </c>
      <c r="AM334" s="117">
        <v>743.37</v>
      </c>
      <c r="AN334" s="117">
        <v>163.54140000000001</v>
      </c>
      <c r="AO334" s="117">
        <v>154.13982829320099</v>
      </c>
      <c r="AP334" s="117">
        <v>422.88089189999999</v>
      </c>
      <c r="AQ334" s="117">
        <v>155.53092551744899</v>
      </c>
      <c r="AR334" s="117">
        <v>1639.46304571065</v>
      </c>
      <c r="AS334" s="117">
        <v>0</v>
      </c>
      <c r="AT334" s="117">
        <v>0</v>
      </c>
      <c r="AU334" s="117">
        <v>0</v>
      </c>
      <c r="AV334" s="117">
        <v>0</v>
      </c>
      <c r="AW334" s="117">
        <v>0</v>
      </c>
      <c r="AX334" s="117">
        <v>71.59</v>
      </c>
      <c r="AY334" s="117">
        <v>2357.84</v>
      </c>
      <c r="AZ334" s="117">
        <v>518.72479999999996</v>
      </c>
      <c r="BA334" s="117">
        <v>229.09585754486901</v>
      </c>
      <c r="BB334" s="117">
        <v>1341.3044408000001</v>
      </c>
      <c r="BC334" s="117">
        <v>466.08641195752602</v>
      </c>
      <c r="BD334" s="117">
        <f t="shared" si="113"/>
        <v>5016.4757326395002</v>
      </c>
      <c r="BE334" s="117">
        <v>4</v>
      </c>
      <c r="BF334" s="117">
        <v>8230.9699999999993</v>
      </c>
      <c r="BG334" s="117">
        <v>862.68796569999995</v>
      </c>
      <c r="BH334" s="117">
        <v>9093.6579657000002</v>
      </c>
      <c r="BI334" s="117">
        <v>283.33999999999997</v>
      </c>
      <c r="BJ334" s="117">
        <v>29.6968654</v>
      </c>
      <c r="BK334" s="117">
        <v>313.03686540000001</v>
      </c>
      <c r="BL334" s="117">
        <v>322.41000000000003</v>
      </c>
      <c r="BM334" s="117">
        <v>70.930199999999999</v>
      </c>
      <c r="BN334" s="117">
        <v>7.7031987366666703</v>
      </c>
      <c r="BO334" s="117">
        <v>183.4093767</v>
      </c>
      <c r="BP334" s="117">
        <v>61.256495393517099</v>
      </c>
      <c r="BQ334" s="117">
        <v>645.70927083018398</v>
      </c>
      <c r="BR334" s="117">
        <v>2538.8754428571524</v>
      </c>
      <c r="BS334" s="117">
        <v>558.55259742857095</v>
      </c>
      <c r="BT334" s="117">
        <v>3002.0860571428502</v>
      </c>
      <c r="BU334" s="117">
        <v>4405.37</v>
      </c>
      <c r="BV334" s="117">
        <v>1444.2900731781399</v>
      </c>
      <c r="BW334" s="117">
        <v>1252.39294482129</v>
      </c>
      <c r="BX334" s="117">
        <v>13201.567115428001</v>
      </c>
      <c r="BY334" s="117">
        <v>2282.61306010318</v>
      </c>
      <c r="BZ334" s="117">
        <v>115.61</v>
      </c>
      <c r="CA334" s="117">
        <v>25.434200000000001</v>
      </c>
      <c r="CB334" s="117">
        <v>73.207274018163304</v>
      </c>
      <c r="CC334" s="117">
        <v>0</v>
      </c>
      <c r="CD334" s="117">
        <v>65.767060700000002</v>
      </c>
      <c r="CE334" s="117">
        <v>29.348742623810701</v>
      </c>
      <c r="CF334" s="117">
        <v>309.36727734197399</v>
      </c>
      <c r="CG334" s="117">
        <v>119.97</v>
      </c>
      <c r="CH334" s="117">
        <v>26.3934</v>
      </c>
      <c r="CI334" s="117">
        <v>174.60291929211701</v>
      </c>
      <c r="CJ334" s="117">
        <v>0</v>
      </c>
      <c r="CK334" s="117">
        <v>68.247333900000001</v>
      </c>
      <c r="CL334" s="117">
        <v>40.793482991065801</v>
      </c>
      <c r="CM334" s="117">
        <v>430.00713618318298</v>
      </c>
      <c r="CN334" s="117">
        <v>187.3</v>
      </c>
      <c r="CO334" s="117">
        <v>41.206000000000003</v>
      </c>
      <c r="CP334" s="117">
        <v>108.44039958792401</v>
      </c>
      <c r="CQ334" s="117">
        <v>0</v>
      </c>
      <c r="CR334" s="117">
        <v>106.549351</v>
      </c>
      <c r="CS334" s="117">
        <v>46.482789619120297</v>
      </c>
      <c r="CT334" s="117">
        <v>489.97854020704398</v>
      </c>
      <c r="CU334" s="117">
        <v>79.650000000000006</v>
      </c>
      <c r="CV334" s="117">
        <v>17.523</v>
      </c>
      <c r="CW334" s="117">
        <v>46.675779672826202</v>
      </c>
      <c r="CX334" s="117">
        <v>0</v>
      </c>
      <c r="CY334" s="117">
        <v>45.310495500000002</v>
      </c>
      <c r="CZ334" s="117">
        <v>19.825783630863899</v>
      </c>
      <c r="DA334" s="117">
        <v>208.98505880369001</v>
      </c>
      <c r="DB334" s="117">
        <v>107.87</v>
      </c>
      <c r="DC334" s="117">
        <v>23.731400000000001</v>
      </c>
      <c r="DD334" s="117">
        <v>137.29106292356201</v>
      </c>
      <c r="DE334" s="117">
        <v>0</v>
      </c>
      <c r="DF334" s="117">
        <v>61.3640069</v>
      </c>
      <c r="DG334" s="117">
        <v>34.614180602207497</v>
      </c>
      <c r="DH334" s="117">
        <v>364.87065042577001</v>
      </c>
      <c r="DI334" s="117">
        <v>135.31</v>
      </c>
      <c r="DJ334" s="117">
        <v>29.7682</v>
      </c>
      <c r="DK334" s="117">
        <v>114.525789925765</v>
      </c>
      <c r="DL334" s="117">
        <v>0</v>
      </c>
      <c r="DM334" s="117">
        <v>76.973799700000001</v>
      </c>
      <c r="DN334" s="117">
        <v>37.372918130676403</v>
      </c>
      <c r="DO334" s="117">
        <v>393.95070775644098</v>
      </c>
      <c r="DP334" s="117">
        <v>37.21</v>
      </c>
      <c r="DQ334" s="117">
        <v>8.1861999999999995</v>
      </c>
      <c r="DR334" s="117">
        <v>10.7831023285389</v>
      </c>
      <c r="DS334" s="117">
        <v>0</v>
      </c>
      <c r="DT334" s="117">
        <v>21.167652700000001</v>
      </c>
      <c r="DU334" s="117">
        <v>8.1067343565411605</v>
      </c>
      <c r="DV334" s="117">
        <v>85.453689385080096</v>
      </c>
      <c r="DW334" s="117">
        <v>4986.9399999999996</v>
      </c>
      <c r="DX334" s="117">
        <v>1097.1268</v>
      </c>
      <c r="DY334" s="117">
        <v>483.429166896325</v>
      </c>
      <c r="DZ334" s="117">
        <v>0</v>
      </c>
      <c r="EA334" s="117">
        <v>2836.9205578000001</v>
      </c>
      <c r="EB334" s="117">
        <v>985.67689595342199</v>
      </c>
      <c r="EC334" s="117">
        <v>10390.0934206498</v>
      </c>
      <c r="ED334" s="117">
        <v>2930.8</v>
      </c>
      <c r="EE334" s="117">
        <v>644.77599999999995</v>
      </c>
      <c r="EF334" s="117">
        <v>101.8402052222</v>
      </c>
      <c r="EG334" s="117">
        <v>0</v>
      </c>
      <c r="EH334" s="117">
        <v>1667.2441960000001</v>
      </c>
      <c r="EI334" s="117">
        <v>560.17385665209895</v>
      </c>
      <c r="EJ334" s="117">
        <v>5904.8342578743004</v>
      </c>
      <c r="EK334" s="117">
        <v>436.3</v>
      </c>
      <c r="EL334" s="117">
        <v>95.986000000000004</v>
      </c>
      <c r="EM334" s="117">
        <v>70.600211173825002</v>
      </c>
      <c r="EN334" s="117">
        <v>0</v>
      </c>
      <c r="EO334" s="117">
        <v>248.197981</v>
      </c>
      <c r="EP334" s="117">
        <v>89.2021341817386</v>
      </c>
      <c r="EQ334" s="117">
        <v>940.28632635556403</v>
      </c>
      <c r="ER334" s="117">
        <v>880.8</v>
      </c>
      <c r="ES334" s="117">
        <v>195.976</v>
      </c>
      <c r="ET334" s="117">
        <v>20.540244560000001</v>
      </c>
      <c r="EU334" s="117">
        <v>216.51624455999999</v>
      </c>
      <c r="EV334" s="117">
        <v>23.165040000000001</v>
      </c>
      <c r="EW334" s="117">
        <v>2.4279278423999999</v>
      </c>
      <c r="EX334" s="117">
        <v>25.5929678424</v>
      </c>
      <c r="EY334" s="117">
        <v>2682.4</v>
      </c>
      <c r="EZ334" s="117">
        <v>281.14234399999998</v>
      </c>
      <c r="FA334" s="117">
        <v>2963.54</v>
      </c>
      <c r="FB334" s="117">
        <v>1086.4000000000001</v>
      </c>
      <c r="FC334" s="117">
        <v>113.865584</v>
      </c>
      <c r="FD334" s="117">
        <v>1200.265584</v>
      </c>
      <c r="FE334" s="171">
        <v>1314.7380000000001</v>
      </c>
      <c r="FF334" s="194">
        <f t="shared" si="114"/>
        <v>59964.702781476888</v>
      </c>
      <c r="FG334" s="195">
        <f t="shared" si="116"/>
        <v>10606.9604151</v>
      </c>
      <c r="FH334" s="196">
        <f t="shared" si="117"/>
        <v>5904.8342578743004</v>
      </c>
      <c r="FI334" s="202">
        <f t="shared" si="118"/>
        <v>71957.643337772257</v>
      </c>
      <c r="FJ334" s="203">
        <f t="shared" si="119"/>
        <v>12728.352498120001</v>
      </c>
      <c r="FK334" s="204">
        <f t="shared" si="120"/>
        <v>7085.8011094491603</v>
      </c>
      <c r="FL334" s="214">
        <v>0.05</v>
      </c>
      <c r="FM334" s="211">
        <f t="shared" si="121"/>
        <v>3597.882166888613</v>
      </c>
      <c r="FN334" s="212">
        <f t="shared" si="122"/>
        <v>636.41762490600013</v>
      </c>
      <c r="FO334" s="213">
        <f t="shared" si="123"/>
        <v>354.29005547245805</v>
      </c>
      <c r="FP334" s="219">
        <f t="shared" si="124"/>
        <v>75555.525504660865</v>
      </c>
      <c r="FQ334" s="220">
        <f t="shared" si="125"/>
        <v>13364.770123026001</v>
      </c>
      <c r="FR334" s="223">
        <f t="shared" si="126"/>
        <v>7440.0911649216187</v>
      </c>
      <c r="FS334" s="228">
        <f t="shared" si="107"/>
        <v>6.7133614487431545</v>
      </c>
      <c r="FT334" s="229">
        <f t="shared" si="108"/>
        <v>8.351502053391803</v>
      </c>
      <c r="FU334" s="244">
        <f t="shared" si="109"/>
        <v>5.9013504730953699</v>
      </c>
      <c r="FV334" s="245">
        <f t="shared" si="110"/>
        <v>75555.525504660865</v>
      </c>
      <c r="FW334" s="252">
        <v>4.8262</v>
      </c>
      <c r="FX334" s="257">
        <v>6.0186000000000002</v>
      </c>
      <c r="FY334" s="261">
        <f t="shared" si="127"/>
        <v>1.391024294215564</v>
      </c>
      <c r="FZ334" s="253">
        <f t="shared" si="111"/>
        <v>1.3876154011550532</v>
      </c>
      <c r="GA334" s="92"/>
      <c r="GB334" s="68" t="s">
        <v>1178</v>
      </c>
      <c r="GC334" s="85" t="s">
        <v>2362</v>
      </c>
      <c r="GD334" s="85" t="str">
        <f t="shared" si="128"/>
        <v>№2/111 від 20.02.2019</v>
      </c>
      <c r="GE334" s="85" t="s">
        <v>2688</v>
      </c>
      <c r="GF334" s="431">
        <v>4</v>
      </c>
      <c r="GG334" s="431">
        <v>1</v>
      </c>
    </row>
    <row r="335" spans="1:189" ht="15" hidden="1" customHeight="1" x14ac:dyDescent="0.25">
      <c r="A335" s="66" t="s">
        <v>382</v>
      </c>
      <c r="B335" s="155">
        <v>9</v>
      </c>
      <c r="C335" s="141">
        <f t="shared" si="115"/>
        <v>3777.3500000000004</v>
      </c>
      <c r="D335" s="168">
        <v>3714.05</v>
      </c>
      <c r="E335" s="168">
        <v>3373.8</v>
      </c>
      <c r="F335" s="234">
        <f t="shared" si="106"/>
        <v>340.25</v>
      </c>
      <c r="G335" s="235">
        <v>63.3</v>
      </c>
      <c r="H335" s="162">
        <f t="shared" si="112"/>
        <v>4640.6612792449541</v>
      </c>
      <c r="I335" s="117">
        <v>470.77</v>
      </c>
      <c r="J335" s="117">
        <v>103.5694</v>
      </c>
      <c r="K335" s="117">
        <v>25.415451352717501</v>
      </c>
      <c r="L335" s="117">
        <v>267.8069299</v>
      </c>
      <c r="M335" s="117">
        <v>90.929150293097294</v>
      </c>
      <c r="N335" s="117">
        <v>958.49093154581499</v>
      </c>
      <c r="O335" s="117">
        <v>103.15</v>
      </c>
      <c r="P335" s="117">
        <v>22.693000000000001</v>
      </c>
      <c r="Q335" s="117">
        <v>3.549435742335</v>
      </c>
      <c r="R335" s="117">
        <v>58.678940500000003</v>
      </c>
      <c r="S335" s="117">
        <v>19.711760943959099</v>
      </c>
      <c r="T335" s="117">
        <v>207.783137186294</v>
      </c>
      <c r="U335" s="117">
        <v>0</v>
      </c>
      <c r="V335" s="117">
        <v>0</v>
      </c>
      <c r="W335" s="117">
        <v>0</v>
      </c>
      <c r="X335" s="117">
        <v>0</v>
      </c>
      <c r="Y335" s="117">
        <v>0</v>
      </c>
      <c r="Z335" s="117">
        <v>587.41</v>
      </c>
      <c r="AA335" s="117">
        <v>0</v>
      </c>
      <c r="AB335" s="117">
        <v>0</v>
      </c>
      <c r="AC335" s="117">
        <v>0</v>
      </c>
      <c r="AD335" s="117">
        <v>0</v>
      </c>
      <c r="AE335" s="117">
        <v>0</v>
      </c>
      <c r="AF335" s="117">
        <v>107.58</v>
      </c>
      <c r="AG335" s="117">
        <v>29.11</v>
      </c>
      <c r="AH335" s="117">
        <v>6.4042000000000003</v>
      </c>
      <c r="AI335" s="117">
        <v>0.99790990214999997</v>
      </c>
      <c r="AJ335" s="117">
        <v>16.559805699999998</v>
      </c>
      <c r="AK335" s="117">
        <v>5.5624674742613403</v>
      </c>
      <c r="AL335" s="117">
        <v>58.634383076411297</v>
      </c>
      <c r="AM335" s="117">
        <v>262.63</v>
      </c>
      <c r="AN335" s="117">
        <v>57.778599999999997</v>
      </c>
      <c r="AO335" s="117">
        <v>84.727111405375297</v>
      </c>
      <c r="AP335" s="117">
        <v>149.40232810000001</v>
      </c>
      <c r="AQ335" s="117">
        <v>58.121131920558298</v>
      </c>
      <c r="AR335" s="117">
        <v>612.65917142593401</v>
      </c>
      <c r="AS335" s="117">
        <v>0</v>
      </c>
      <c r="AT335" s="117">
        <v>0</v>
      </c>
      <c r="AU335" s="117">
        <v>0</v>
      </c>
      <c r="AV335" s="117">
        <v>0</v>
      </c>
      <c r="AW335" s="117">
        <v>0</v>
      </c>
      <c r="AX335" s="117">
        <v>65.67</v>
      </c>
      <c r="AY335" s="117">
        <v>959.98</v>
      </c>
      <c r="AZ335" s="117">
        <v>211.19560000000001</v>
      </c>
      <c r="BA335" s="117">
        <v>92.929814464830898</v>
      </c>
      <c r="BB335" s="117">
        <v>546.10382259999994</v>
      </c>
      <c r="BC335" s="117">
        <v>189.728030136765</v>
      </c>
      <c r="BD335" s="117">
        <f t="shared" si="113"/>
        <v>2042.4336560105003</v>
      </c>
      <c r="BE335" s="117">
        <v>2</v>
      </c>
      <c r="BF335" s="117">
        <v>5170.74</v>
      </c>
      <c r="BG335" s="117">
        <v>541.94525940000005</v>
      </c>
      <c r="BH335" s="117">
        <v>5712.6852594000002</v>
      </c>
      <c r="BI335" s="117">
        <v>0</v>
      </c>
      <c r="BJ335" s="117">
        <v>0</v>
      </c>
      <c r="BK335" s="117">
        <v>0</v>
      </c>
      <c r="BL335" s="117">
        <v>159.22</v>
      </c>
      <c r="BM335" s="117">
        <v>35.028399999999998</v>
      </c>
      <c r="BN335" s="117">
        <v>3.8374638458333301</v>
      </c>
      <c r="BO335" s="117">
        <v>90.575481400000001</v>
      </c>
      <c r="BP335" s="117">
        <v>30.2545955952158</v>
      </c>
      <c r="BQ335" s="117">
        <v>318.91594084104901</v>
      </c>
      <c r="BR335" s="117">
        <v>1023.8133821428573</v>
      </c>
      <c r="BS335" s="117">
        <v>225.23894407142899</v>
      </c>
      <c r="BT335" s="117">
        <v>971.19411391797701</v>
      </c>
      <c r="BU335" s="117">
        <v>1793.42</v>
      </c>
      <c r="BV335" s="117">
        <v>582.41671869960703</v>
      </c>
      <c r="BW335" s="117">
        <v>481.71547587716901</v>
      </c>
      <c r="BX335" s="117">
        <v>5077.79863470904</v>
      </c>
      <c r="BY335" s="117">
        <v>812.23035930211495</v>
      </c>
      <c r="BZ335" s="117">
        <v>47.26</v>
      </c>
      <c r="CA335" s="117">
        <v>10.3972</v>
      </c>
      <c r="CB335" s="117">
        <v>30.595257335047702</v>
      </c>
      <c r="CC335" s="117">
        <v>0</v>
      </c>
      <c r="CD335" s="117">
        <v>26.8847962</v>
      </c>
      <c r="CE335" s="117">
        <v>12.0675355430084</v>
      </c>
      <c r="CF335" s="117">
        <v>127.204789078056</v>
      </c>
      <c r="CG335" s="117">
        <v>54.05</v>
      </c>
      <c r="CH335" s="117">
        <v>11.891</v>
      </c>
      <c r="CI335" s="117">
        <v>69.681726802882494</v>
      </c>
      <c r="CJ335" s="117">
        <v>0</v>
      </c>
      <c r="CK335" s="117">
        <v>30.7474235</v>
      </c>
      <c r="CL335" s="117">
        <v>17.4372554532452</v>
      </c>
      <c r="CM335" s="117">
        <v>183.80740575612799</v>
      </c>
      <c r="CN335" s="117">
        <v>78.53</v>
      </c>
      <c r="CO335" s="117">
        <v>17.276599999999998</v>
      </c>
      <c r="CP335" s="117">
        <v>37.100423530865797</v>
      </c>
      <c r="CQ335" s="117">
        <v>0</v>
      </c>
      <c r="CR335" s="117">
        <v>44.673361100000001</v>
      </c>
      <c r="CS335" s="117">
        <v>18.612200113161101</v>
      </c>
      <c r="CT335" s="117">
        <v>196.19258474402699</v>
      </c>
      <c r="CU335" s="117">
        <v>31.91</v>
      </c>
      <c r="CV335" s="117">
        <v>7.0202</v>
      </c>
      <c r="CW335" s="117">
        <v>21.5094275352367</v>
      </c>
      <c r="CX335" s="117">
        <v>0</v>
      </c>
      <c r="CY335" s="117">
        <v>18.1526417</v>
      </c>
      <c r="CZ335" s="117">
        <v>8.2372557385451604</v>
      </c>
      <c r="DA335" s="117">
        <v>86.829524973781901</v>
      </c>
      <c r="DB335" s="117">
        <v>18.25</v>
      </c>
      <c r="DC335" s="117">
        <v>4.0149999999999997</v>
      </c>
      <c r="DD335" s="117">
        <v>23.233863726854999</v>
      </c>
      <c r="DE335" s="117">
        <v>0</v>
      </c>
      <c r="DF335" s="117">
        <v>10.3818775</v>
      </c>
      <c r="DG335" s="117">
        <v>5.8568604879866699</v>
      </c>
      <c r="DH335" s="117">
        <v>61.737601714841702</v>
      </c>
      <c r="DI335" s="117">
        <v>43.5</v>
      </c>
      <c r="DJ335" s="117">
        <v>9.57</v>
      </c>
      <c r="DK335" s="117">
        <v>36.902343753960899</v>
      </c>
      <c r="DL335" s="117">
        <v>0</v>
      </c>
      <c r="DM335" s="117">
        <v>24.745844999999999</v>
      </c>
      <c r="DN335" s="117">
        <v>12.023613363302699</v>
      </c>
      <c r="DO335" s="117">
        <v>126.741802117264</v>
      </c>
      <c r="DP335" s="117">
        <v>12.94</v>
      </c>
      <c r="DQ335" s="117">
        <v>2.8468</v>
      </c>
      <c r="DR335" s="117">
        <v>3.7495438716145801</v>
      </c>
      <c r="DS335" s="117">
        <v>0</v>
      </c>
      <c r="DT335" s="117">
        <v>7.3611778000000001</v>
      </c>
      <c r="DU335" s="117">
        <v>2.8191292464019302</v>
      </c>
      <c r="DV335" s="117">
        <v>29.716650918016501</v>
      </c>
      <c r="DW335" s="117">
        <v>1830.11</v>
      </c>
      <c r="DX335" s="117">
        <v>402.62419999999997</v>
      </c>
      <c r="DY335" s="117">
        <v>178.36270474115801</v>
      </c>
      <c r="DZ335" s="117">
        <v>0</v>
      </c>
      <c r="EA335" s="117">
        <v>1041.0946756999999</v>
      </c>
      <c r="EB335" s="117">
        <v>361.82419954603802</v>
      </c>
      <c r="EC335" s="117">
        <v>3814.0157799871999</v>
      </c>
      <c r="ED335" s="117">
        <v>1501.53</v>
      </c>
      <c r="EE335" s="117">
        <v>330.33659999999998</v>
      </c>
      <c r="EF335" s="117">
        <v>51.055537590308298</v>
      </c>
      <c r="EG335" s="117">
        <v>14.442500000000001</v>
      </c>
      <c r="EH335" s="117">
        <v>854.17537110000001</v>
      </c>
      <c r="EI335" s="117">
        <v>288.38890831083103</v>
      </c>
      <c r="EJ335" s="117">
        <v>3039.9289170011398</v>
      </c>
      <c r="EK335" s="117">
        <v>175.56</v>
      </c>
      <c r="EL335" s="117">
        <v>38.623199999999997</v>
      </c>
      <c r="EM335" s="117">
        <v>32.050434076850003</v>
      </c>
      <c r="EN335" s="117">
        <v>0</v>
      </c>
      <c r="EO335" s="117">
        <v>99.870817200000005</v>
      </c>
      <c r="EP335" s="117">
        <v>36.275207538326598</v>
      </c>
      <c r="EQ335" s="117">
        <v>382.37965881517698</v>
      </c>
      <c r="ER335" s="117">
        <v>412.8</v>
      </c>
      <c r="ES335" s="117">
        <v>92.004000000000005</v>
      </c>
      <c r="ET335" s="117">
        <v>9.6429392400000005</v>
      </c>
      <c r="EU335" s="117">
        <v>101.64693923999999</v>
      </c>
      <c r="EV335" s="117">
        <v>10.856640000000001</v>
      </c>
      <c r="EW335" s="117">
        <v>1.1378844384</v>
      </c>
      <c r="EX335" s="117">
        <v>11.994524438399999</v>
      </c>
      <c r="EY335" s="117">
        <v>1125.5999999999999</v>
      </c>
      <c r="EZ335" s="117">
        <v>117.974136</v>
      </c>
      <c r="FA335" s="117">
        <v>1243.57</v>
      </c>
      <c r="FB335" s="117">
        <v>582.4</v>
      </c>
      <c r="FC335" s="117">
        <v>61.041344000000002</v>
      </c>
      <c r="FD335" s="117">
        <v>643.44134399999996</v>
      </c>
      <c r="FE335" s="171">
        <v>333.66266666666667</v>
      </c>
      <c r="FF335" s="194">
        <f t="shared" si="114"/>
        <v>26132.931303645739</v>
      </c>
      <c r="FG335" s="195">
        <f t="shared" si="116"/>
        <v>6356.1266034</v>
      </c>
      <c r="FH335" s="196">
        <f t="shared" si="117"/>
        <v>3039.9289170011398</v>
      </c>
      <c r="FI335" s="202">
        <f t="shared" si="118"/>
        <v>31359.517564374884</v>
      </c>
      <c r="FJ335" s="203">
        <f t="shared" si="119"/>
        <v>7627.3519240799997</v>
      </c>
      <c r="FK335" s="204">
        <f t="shared" si="120"/>
        <v>3647.9147004013676</v>
      </c>
      <c r="FL335" s="214">
        <v>0.05</v>
      </c>
      <c r="FM335" s="211">
        <f t="shared" si="121"/>
        <v>1567.9758782187444</v>
      </c>
      <c r="FN335" s="212">
        <f t="shared" si="122"/>
        <v>381.36759620399999</v>
      </c>
      <c r="FO335" s="213">
        <f t="shared" si="123"/>
        <v>182.3957350200684</v>
      </c>
      <c r="FP335" s="219">
        <f t="shared" si="124"/>
        <v>32927.49344259363</v>
      </c>
      <c r="FQ335" s="220">
        <f t="shared" si="125"/>
        <v>8008.7195202839994</v>
      </c>
      <c r="FR335" s="223">
        <f t="shared" si="126"/>
        <v>3830.3104354214361</v>
      </c>
      <c r="FS335" s="228">
        <f t="shared" si="107"/>
        <v>6.6141753859636445</v>
      </c>
      <c r="FT335" s="229">
        <f t="shared" si="108"/>
        <v>8.9879733349481725</v>
      </c>
      <c r="FU335" s="244">
        <f t="shared" si="109"/>
        <v>5.5828725129755492</v>
      </c>
      <c r="FV335" s="245">
        <f t="shared" si="110"/>
        <v>32927.49344259363</v>
      </c>
      <c r="FW335" s="252">
        <v>4.7359999999999998</v>
      </c>
      <c r="FX335" s="257">
        <v>6.4425999999999997</v>
      </c>
      <c r="FY335" s="261">
        <f t="shared" si="127"/>
        <v>1.3965741946713777</v>
      </c>
      <c r="FZ335" s="253">
        <f t="shared" si="111"/>
        <v>1.395084800383102</v>
      </c>
      <c r="GA335" s="92"/>
      <c r="GB335" s="68" t="s">
        <v>1180</v>
      </c>
      <c r="GC335" s="85" t="s">
        <v>2362</v>
      </c>
      <c r="GD335" s="85" t="str">
        <f t="shared" si="128"/>
        <v>№2/113 від 20.02.2019</v>
      </c>
      <c r="GE335" s="85" t="s">
        <v>2689</v>
      </c>
      <c r="GF335" s="431">
        <v>2</v>
      </c>
      <c r="GG335" s="431">
        <v>1</v>
      </c>
    </row>
    <row r="336" spans="1:189" ht="15" hidden="1" customHeight="1" x14ac:dyDescent="0.25">
      <c r="A336" s="66" t="s">
        <v>383</v>
      </c>
      <c r="B336" s="155">
        <v>9</v>
      </c>
      <c r="C336" s="141">
        <f t="shared" si="115"/>
        <v>4652.96</v>
      </c>
      <c r="D336" s="168">
        <v>4509.26</v>
      </c>
      <c r="E336" s="168">
        <v>4140.8599999999997</v>
      </c>
      <c r="F336" s="234">
        <f t="shared" si="106"/>
        <v>368.40000000000055</v>
      </c>
      <c r="G336" s="235">
        <v>143.69999999999999</v>
      </c>
      <c r="H336" s="162">
        <f t="shared" si="112"/>
        <v>5755.3173703458942</v>
      </c>
      <c r="I336" s="117">
        <v>764.16</v>
      </c>
      <c r="J336" s="117">
        <v>168.11519999999999</v>
      </c>
      <c r="K336" s="117">
        <v>39.161270419402499</v>
      </c>
      <c r="L336" s="117">
        <v>434.70769919999998</v>
      </c>
      <c r="M336" s="117">
        <v>147.377970417809</v>
      </c>
      <c r="N336" s="117">
        <v>1553.52214003721</v>
      </c>
      <c r="O336" s="117">
        <v>125.99</v>
      </c>
      <c r="P336" s="117">
        <v>27.7178</v>
      </c>
      <c r="Q336" s="117">
        <v>4.3340891455574999</v>
      </c>
      <c r="R336" s="117">
        <v>71.671931299999997</v>
      </c>
      <c r="S336" s="117">
        <v>24.076305520898899</v>
      </c>
      <c r="T336" s="117">
        <v>253.790125966456</v>
      </c>
      <c r="U336" s="117">
        <v>0</v>
      </c>
      <c r="V336" s="117">
        <v>0</v>
      </c>
      <c r="W336" s="117">
        <v>0</v>
      </c>
      <c r="X336" s="117">
        <v>0</v>
      </c>
      <c r="Y336" s="117">
        <v>0</v>
      </c>
      <c r="Z336" s="117">
        <v>680.37</v>
      </c>
      <c r="AA336" s="117">
        <v>0</v>
      </c>
      <c r="AB336" s="117">
        <v>0</v>
      </c>
      <c r="AC336" s="117">
        <v>0</v>
      </c>
      <c r="AD336" s="117">
        <v>0</v>
      </c>
      <c r="AE336" s="117">
        <v>0</v>
      </c>
      <c r="AF336" s="117">
        <v>131.69</v>
      </c>
      <c r="AG336" s="117">
        <v>29.11</v>
      </c>
      <c r="AH336" s="117">
        <v>6.4042000000000003</v>
      </c>
      <c r="AI336" s="117">
        <v>0.99790990214999997</v>
      </c>
      <c r="AJ336" s="117">
        <v>16.559805699999998</v>
      </c>
      <c r="AK336" s="117">
        <v>5.5624674742613403</v>
      </c>
      <c r="AL336" s="117">
        <v>58.634383076411297</v>
      </c>
      <c r="AM336" s="117">
        <v>208.64</v>
      </c>
      <c r="AN336" s="117">
        <v>45.900799999999997</v>
      </c>
      <c r="AO336" s="117">
        <v>81.717152902316201</v>
      </c>
      <c r="AP336" s="117">
        <v>118.6890368</v>
      </c>
      <c r="AQ336" s="117">
        <v>47.6829939906997</v>
      </c>
      <c r="AR336" s="117">
        <v>502.62998369301602</v>
      </c>
      <c r="AS336" s="117">
        <v>0</v>
      </c>
      <c r="AT336" s="117">
        <v>0</v>
      </c>
      <c r="AU336" s="117">
        <v>0</v>
      </c>
      <c r="AV336" s="117">
        <v>0</v>
      </c>
      <c r="AW336" s="117">
        <v>0</v>
      </c>
      <c r="AX336" s="117">
        <v>58.8</v>
      </c>
      <c r="AY336" s="117">
        <v>1182.51</v>
      </c>
      <c r="AZ336" s="117">
        <v>260.15219999999999</v>
      </c>
      <c r="BA336" s="117">
        <v>113.09014998833401</v>
      </c>
      <c r="BB336" s="117">
        <v>672.69446370000003</v>
      </c>
      <c r="BC336" s="117">
        <v>233.56351054267401</v>
      </c>
      <c r="BD336" s="117">
        <f t="shared" si="113"/>
        <v>2515.8807375728002</v>
      </c>
      <c r="BE336" s="117">
        <v>2</v>
      </c>
      <c r="BF336" s="117">
        <v>3722.92</v>
      </c>
      <c r="BG336" s="117">
        <v>390.19924520000001</v>
      </c>
      <c r="BH336" s="117">
        <v>4113.1192451999996</v>
      </c>
      <c r="BI336" s="117">
        <v>0</v>
      </c>
      <c r="BJ336" s="117">
        <v>0</v>
      </c>
      <c r="BK336" s="117">
        <v>0</v>
      </c>
      <c r="BL336" s="117">
        <v>156.19</v>
      </c>
      <c r="BM336" s="117">
        <v>34.361800000000002</v>
      </c>
      <c r="BN336" s="117">
        <v>3.73681851333333</v>
      </c>
      <c r="BO336" s="117">
        <v>88.851805299999995</v>
      </c>
      <c r="BP336" s="117">
        <v>29.6759478198754</v>
      </c>
      <c r="BQ336" s="117">
        <v>312.81637163320801</v>
      </c>
      <c r="BR336" s="117">
        <v>746.81999880951821</v>
      </c>
      <c r="BS336" s="117">
        <v>164.300399738095</v>
      </c>
      <c r="BT336" s="117">
        <v>841.95445083064305</v>
      </c>
      <c r="BU336" s="117">
        <v>2208.4299999999998</v>
      </c>
      <c r="BV336" s="117">
        <v>424.84349272277399</v>
      </c>
      <c r="BW336" s="117">
        <v>459.73316973560998</v>
      </c>
      <c r="BX336" s="117">
        <v>4846.0815118366399</v>
      </c>
      <c r="BY336" s="117">
        <v>948.42307445706695</v>
      </c>
      <c r="BZ336" s="117">
        <v>70.28</v>
      </c>
      <c r="CA336" s="117">
        <v>15.461600000000001</v>
      </c>
      <c r="CB336" s="117">
        <v>44.991898482353299</v>
      </c>
      <c r="CC336" s="117">
        <v>0</v>
      </c>
      <c r="CD336" s="117">
        <v>39.980183599999997</v>
      </c>
      <c r="CE336" s="117">
        <v>17.892501019051402</v>
      </c>
      <c r="CF336" s="117">
        <v>188.60618310140501</v>
      </c>
      <c r="CG336" s="117">
        <v>67.11</v>
      </c>
      <c r="CH336" s="117">
        <v>14.764200000000001</v>
      </c>
      <c r="CI336" s="117">
        <v>89.483439507722494</v>
      </c>
      <c r="CJ336" s="117">
        <v>0</v>
      </c>
      <c r="CK336" s="117">
        <v>38.1768657</v>
      </c>
      <c r="CL336" s="117">
        <v>21.961311490821402</v>
      </c>
      <c r="CM336" s="117">
        <v>231.49581669854399</v>
      </c>
      <c r="CN336" s="117">
        <v>89.07</v>
      </c>
      <c r="CO336" s="117">
        <v>19.595400000000001</v>
      </c>
      <c r="CP336" s="117">
        <v>41.920499563488299</v>
      </c>
      <c r="CQ336" s="117">
        <v>0</v>
      </c>
      <c r="CR336" s="117">
        <v>50.669250900000002</v>
      </c>
      <c r="CS336" s="117">
        <v>21.093552320078199</v>
      </c>
      <c r="CT336" s="117">
        <v>222.34870278356601</v>
      </c>
      <c r="CU336" s="117">
        <v>38.28</v>
      </c>
      <c r="CV336" s="117">
        <v>8.4215999999999998</v>
      </c>
      <c r="CW336" s="117">
        <v>25.272708301144199</v>
      </c>
      <c r="CX336" s="117">
        <v>0</v>
      </c>
      <c r="CY336" s="117">
        <v>21.776343600000001</v>
      </c>
      <c r="CZ336" s="117">
        <v>9.8260058257589193</v>
      </c>
      <c r="DA336" s="117">
        <v>103.57665772690299</v>
      </c>
      <c r="DB336" s="117">
        <v>18.25</v>
      </c>
      <c r="DC336" s="117">
        <v>4.0149999999999997</v>
      </c>
      <c r="DD336" s="117">
        <v>23.233863726854999</v>
      </c>
      <c r="DE336" s="117">
        <v>0</v>
      </c>
      <c r="DF336" s="117">
        <v>10.3818775</v>
      </c>
      <c r="DG336" s="117">
        <v>5.8568604879866699</v>
      </c>
      <c r="DH336" s="117">
        <v>61.737601714841702</v>
      </c>
      <c r="DI336" s="117">
        <v>38.07</v>
      </c>
      <c r="DJ336" s="117">
        <v>8.3754000000000008</v>
      </c>
      <c r="DK336" s="117">
        <v>32.043687256617602</v>
      </c>
      <c r="DL336" s="117">
        <v>0</v>
      </c>
      <c r="DM336" s="117">
        <v>21.656880900000001</v>
      </c>
      <c r="DN336" s="117">
        <v>10.4962989224951</v>
      </c>
      <c r="DO336" s="117">
        <v>110.642267079113</v>
      </c>
      <c r="DP336" s="117">
        <v>13.07</v>
      </c>
      <c r="DQ336" s="117">
        <v>2.8754</v>
      </c>
      <c r="DR336" s="117">
        <v>3.7878015306386201</v>
      </c>
      <c r="DS336" s="117">
        <v>0</v>
      </c>
      <c r="DT336" s="117">
        <v>7.4351308999999999</v>
      </c>
      <c r="DU336" s="117">
        <v>2.84751292205523</v>
      </c>
      <c r="DV336" s="117">
        <v>30.015845352693901</v>
      </c>
      <c r="DW336" s="117">
        <v>2084.12</v>
      </c>
      <c r="DX336" s="117">
        <v>458.50639999999999</v>
      </c>
      <c r="DY336" s="117">
        <v>198.03148903440001</v>
      </c>
      <c r="DZ336" s="117">
        <v>0</v>
      </c>
      <c r="EA336" s="117">
        <v>1185.5933444</v>
      </c>
      <c r="EB336" s="117">
        <v>411.51039177625898</v>
      </c>
      <c r="EC336" s="117">
        <v>4337.76162521066</v>
      </c>
      <c r="ED336" s="117">
        <v>1518.38</v>
      </c>
      <c r="EE336" s="117">
        <v>334.04360000000003</v>
      </c>
      <c r="EF336" s="117">
        <v>51.176583157691603</v>
      </c>
      <c r="EG336" s="117">
        <v>19.467500000000001</v>
      </c>
      <c r="EH336" s="117">
        <v>863.76083059999996</v>
      </c>
      <c r="EI336" s="117">
        <v>292.08749652694303</v>
      </c>
      <c r="EJ336" s="117">
        <v>3078.9160102846299</v>
      </c>
      <c r="EK336" s="117">
        <v>245.67</v>
      </c>
      <c r="EL336" s="117">
        <v>54.047400000000003</v>
      </c>
      <c r="EM336" s="117">
        <v>43.804823682650003</v>
      </c>
      <c r="EN336" s="117">
        <v>0</v>
      </c>
      <c r="EO336" s="117">
        <v>139.7542929</v>
      </c>
      <c r="EP336" s="117">
        <v>50.652211703027497</v>
      </c>
      <c r="EQ336" s="117">
        <v>533.92872828567704</v>
      </c>
      <c r="ER336" s="117">
        <v>356.7</v>
      </c>
      <c r="ES336" s="117">
        <v>82.433999999999997</v>
      </c>
      <c r="ET336" s="117">
        <v>8.6399075399999994</v>
      </c>
      <c r="EU336" s="117">
        <v>91.073907539999993</v>
      </c>
      <c r="EV336" s="117">
        <v>9.3812099999999994</v>
      </c>
      <c r="EW336" s="117">
        <v>0.98324462010000002</v>
      </c>
      <c r="EX336" s="117">
        <v>10.3644546201</v>
      </c>
      <c r="EY336" s="117">
        <v>663.6</v>
      </c>
      <c r="EZ336" s="117">
        <v>69.551916000000006</v>
      </c>
      <c r="FA336" s="117">
        <v>733.15</v>
      </c>
      <c r="FB336" s="117">
        <v>994</v>
      </c>
      <c r="FC336" s="117">
        <v>104.18114</v>
      </c>
      <c r="FD336" s="117">
        <v>1098.1811399999999</v>
      </c>
      <c r="FE336" s="171">
        <v>337.51133333333331</v>
      </c>
      <c r="FF336" s="194">
        <f t="shared" si="114"/>
        <v>26196.644772747211</v>
      </c>
      <c r="FG336" s="195">
        <f t="shared" si="116"/>
        <v>5211.3003851999993</v>
      </c>
      <c r="FH336" s="196">
        <f t="shared" si="117"/>
        <v>3078.9160102846299</v>
      </c>
      <c r="FI336" s="202">
        <f t="shared" si="118"/>
        <v>31435.973727296652</v>
      </c>
      <c r="FJ336" s="203">
        <f t="shared" si="119"/>
        <v>6253.5604622399987</v>
      </c>
      <c r="FK336" s="204">
        <f t="shared" si="120"/>
        <v>3694.6992123415557</v>
      </c>
      <c r="FL336" s="214">
        <v>0.05</v>
      </c>
      <c r="FM336" s="211">
        <f t="shared" si="121"/>
        <v>1571.7986863648327</v>
      </c>
      <c r="FN336" s="212">
        <f t="shared" si="122"/>
        <v>312.67802311199995</v>
      </c>
      <c r="FO336" s="213">
        <f t="shared" si="123"/>
        <v>184.7349606170778</v>
      </c>
      <c r="FP336" s="219">
        <f t="shared" si="124"/>
        <v>33007.772413661485</v>
      </c>
      <c r="FQ336" s="220">
        <f t="shared" si="125"/>
        <v>6566.2384853519989</v>
      </c>
      <c r="FR336" s="223">
        <f t="shared" si="126"/>
        <v>3879.4341729586336</v>
      </c>
      <c r="FS336" s="228">
        <f t="shared" si="107"/>
        <v>5.7093039252799409</v>
      </c>
      <c r="FT336" s="229">
        <f t="shared" si="108"/>
        <v>7.2950224681314255</v>
      </c>
      <c r="FU336" s="244">
        <f t="shared" si="109"/>
        <v>4.8489778023775951</v>
      </c>
      <c r="FV336" s="245">
        <f t="shared" si="110"/>
        <v>33007.772413661485</v>
      </c>
      <c r="FW336" s="252">
        <v>4.3258000000000001</v>
      </c>
      <c r="FX336" s="257">
        <v>5.5236000000000001</v>
      </c>
      <c r="FY336" s="261">
        <f t="shared" si="127"/>
        <v>1.3198261420500117</v>
      </c>
      <c r="FZ336" s="253">
        <f t="shared" si="111"/>
        <v>1.3207007147750427</v>
      </c>
      <c r="GA336" s="92"/>
      <c r="GB336" s="68" t="s">
        <v>1181</v>
      </c>
      <c r="GC336" s="85" t="s">
        <v>2362</v>
      </c>
      <c r="GD336" s="85" t="str">
        <f t="shared" si="128"/>
        <v>№2/114 від 20.02.2019</v>
      </c>
      <c r="GE336" s="85" t="s">
        <v>2690</v>
      </c>
      <c r="GF336" s="431">
        <v>2</v>
      </c>
      <c r="GG336" s="431">
        <v>1</v>
      </c>
    </row>
    <row r="337" spans="1:189" ht="15" hidden="1" customHeight="1" x14ac:dyDescent="0.25">
      <c r="A337" s="66" t="s">
        <v>384</v>
      </c>
      <c r="B337" s="155">
        <v>9</v>
      </c>
      <c r="C337" s="141">
        <f t="shared" si="115"/>
        <v>9553.74</v>
      </c>
      <c r="D337" s="168">
        <v>9553.74</v>
      </c>
      <c r="E337" s="168">
        <v>8493.5</v>
      </c>
      <c r="F337" s="234">
        <f t="shared" si="106"/>
        <v>1060.2399999999998</v>
      </c>
      <c r="G337" s="235">
        <v>0</v>
      </c>
      <c r="H337" s="162">
        <f t="shared" si="112"/>
        <v>11423.685701765804</v>
      </c>
      <c r="I337" s="117">
        <v>1161.8699999999999</v>
      </c>
      <c r="J337" s="117">
        <v>255.6114</v>
      </c>
      <c r="K337" s="117">
        <v>59.305447094557501</v>
      </c>
      <c r="L337" s="117">
        <v>660.95298690000004</v>
      </c>
      <c r="M337" s="117">
        <v>224.05651200097</v>
      </c>
      <c r="N337" s="117">
        <v>2361.7963459955299</v>
      </c>
      <c r="O337" s="117">
        <v>208.96</v>
      </c>
      <c r="P337" s="117">
        <v>45.971200000000003</v>
      </c>
      <c r="Q337" s="117">
        <v>7.1841447555149998</v>
      </c>
      <c r="R337" s="117">
        <v>118.87107520000001</v>
      </c>
      <c r="S337" s="117">
        <v>39.931186675537496</v>
      </c>
      <c r="T337" s="117">
        <v>420.91760663105299</v>
      </c>
      <c r="U337" s="117">
        <v>0</v>
      </c>
      <c r="V337" s="117">
        <v>0</v>
      </c>
      <c r="W337" s="117">
        <v>0</v>
      </c>
      <c r="X337" s="117">
        <v>0</v>
      </c>
      <c r="Y337" s="117">
        <v>0</v>
      </c>
      <c r="Z337" s="117">
        <v>1265.56</v>
      </c>
      <c r="AA337" s="117">
        <v>0</v>
      </c>
      <c r="AB337" s="117">
        <v>0</v>
      </c>
      <c r="AC337" s="117">
        <v>0</v>
      </c>
      <c r="AD337" s="117">
        <v>0</v>
      </c>
      <c r="AE337" s="117">
        <v>0</v>
      </c>
      <c r="AF337" s="117">
        <v>275.52</v>
      </c>
      <c r="AG337" s="117">
        <v>172.01</v>
      </c>
      <c r="AH337" s="117">
        <v>37.842199999999998</v>
      </c>
      <c r="AI337" s="117">
        <v>5.8966503450224996</v>
      </c>
      <c r="AJ337" s="117">
        <v>97.851328699999996</v>
      </c>
      <c r="AK337" s="117">
        <v>32.868434765708898</v>
      </c>
      <c r="AL337" s="117">
        <v>346.46861381073097</v>
      </c>
      <c r="AM337" s="117">
        <v>673.8</v>
      </c>
      <c r="AN337" s="117">
        <v>148.23599999999999</v>
      </c>
      <c r="AO337" s="117">
        <v>134.83013876180601</v>
      </c>
      <c r="AP337" s="117">
        <v>383.30460599999998</v>
      </c>
      <c r="AQ337" s="117">
        <v>140.463295758485</v>
      </c>
      <c r="AR337" s="117">
        <v>1480.63404052029</v>
      </c>
      <c r="AS337" s="117">
        <v>0</v>
      </c>
      <c r="AT337" s="117">
        <v>0</v>
      </c>
      <c r="AU337" s="117">
        <v>0</v>
      </c>
      <c r="AV337" s="117">
        <v>0</v>
      </c>
      <c r="AW337" s="117">
        <v>0</v>
      </c>
      <c r="AX337" s="117">
        <v>107.03</v>
      </c>
      <c r="AY337" s="117">
        <v>2428</v>
      </c>
      <c r="AZ337" s="117">
        <v>534.16</v>
      </c>
      <c r="BA337" s="117">
        <v>238.40432500788199</v>
      </c>
      <c r="BB337" s="117">
        <v>1381.2163599999999</v>
      </c>
      <c r="BC337" s="117">
        <v>480.21643359567599</v>
      </c>
      <c r="BD337" s="117">
        <f t="shared" si="113"/>
        <v>5165.7590948082006</v>
      </c>
      <c r="BE337" s="117">
        <v>4</v>
      </c>
      <c r="BF337" s="117">
        <v>7445.84</v>
      </c>
      <c r="BG337" s="117">
        <v>780.39849040000001</v>
      </c>
      <c r="BH337" s="117">
        <v>8226.2384903999991</v>
      </c>
      <c r="BI337" s="117">
        <v>0</v>
      </c>
      <c r="BJ337" s="117">
        <v>0</v>
      </c>
      <c r="BK337" s="117">
        <v>0</v>
      </c>
      <c r="BL337" s="117">
        <v>336.18</v>
      </c>
      <c r="BM337" s="117">
        <v>73.959599999999995</v>
      </c>
      <c r="BN337" s="117">
        <v>7.9859608916666698</v>
      </c>
      <c r="BO337" s="117">
        <v>191.24271659999999</v>
      </c>
      <c r="BP337" s="117">
        <v>63.867889163901602</v>
      </c>
      <c r="BQ337" s="117">
        <v>673.23616665556904</v>
      </c>
      <c r="BR337" s="117">
        <v>2683.4411976190404</v>
      </c>
      <c r="BS337" s="117">
        <v>590.35706347618998</v>
      </c>
      <c r="BT337" s="117">
        <v>2477.81371904762</v>
      </c>
      <c r="BU337" s="117">
        <v>4535.6400000000003</v>
      </c>
      <c r="BV337" s="117">
        <v>1526.5291940895499</v>
      </c>
      <c r="BW337" s="117">
        <v>1238.2024048712999</v>
      </c>
      <c r="BX337" s="117">
        <v>13051.9835791037</v>
      </c>
      <c r="BY337" s="117">
        <v>2330.8569862531599</v>
      </c>
      <c r="BZ337" s="117">
        <v>111.32</v>
      </c>
      <c r="CA337" s="117">
        <v>24.490400000000001</v>
      </c>
      <c r="CB337" s="117">
        <v>70.890904506715302</v>
      </c>
      <c r="CC337" s="117">
        <v>0</v>
      </c>
      <c r="CD337" s="117">
        <v>63.326608399999998</v>
      </c>
      <c r="CE337" s="117">
        <v>28.301625551752799</v>
      </c>
      <c r="CF337" s="117">
        <v>298.32953845846799</v>
      </c>
      <c r="CG337" s="117">
        <v>116.6</v>
      </c>
      <c r="CH337" s="117">
        <v>25.652000000000001</v>
      </c>
      <c r="CI337" s="117">
        <v>169.882553282857</v>
      </c>
      <c r="CJ337" s="117">
        <v>0</v>
      </c>
      <c r="CK337" s="117">
        <v>66.330241999999998</v>
      </c>
      <c r="CL337" s="117">
        <v>39.666895193596197</v>
      </c>
      <c r="CM337" s="117">
        <v>418.131690476453</v>
      </c>
      <c r="CN337" s="117">
        <v>234.65</v>
      </c>
      <c r="CO337" s="117">
        <v>51.622999999999998</v>
      </c>
      <c r="CP337" s="117">
        <v>172.87194581112499</v>
      </c>
      <c r="CQ337" s="117">
        <v>0</v>
      </c>
      <c r="CR337" s="117">
        <v>133.48534549999999</v>
      </c>
      <c r="CS337" s="117">
        <v>62.113580832319002</v>
      </c>
      <c r="CT337" s="117">
        <v>654.74387214344404</v>
      </c>
      <c r="CU337" s="117">
        <v>91.48</v>
      </c>
      <c r="CV337" s="117">
        <v>20.125599999999999</v>
      </c>
      <c r="CW337" s="117">
        <v>52.7156194805967</v>
      </c>
      <c r="CX337" s="117">
        <v>0</v>
      </c>
      <c r="CY337" s="117">
        <v>52.040227600000001</v>
      </c>
      <c r="CZ337" s="117">
        <v>22.676843268517398</v>
      </c>
      <c r="DA337" s="117">
        <v>239.03829034911399</v>
      </c>
      <c r="DB337" s="117">
        <v>107.87</v>
      </c>
      <c r="DC337" s="117">
        <v>23.731400000000001</v>
      </c>
      <c r="DD337" s="117">
        <v>137.29106292356201</v>
      </c>
      <c r="DE337" s="117">
        <v>0</v>
      </c>
      <c r="DF337" s="117">
        <v>61.3640069</v>
      </c>
      <c r="DG337" s="117">
        <v>34.614180602207497</v>
      </c>
      <c r="DH337" s="117">
        <v>364.87065042577001</v>
      </c>
      <c r="DI337" s="117">
        <v>92.82</v>
      </c>
      <c r="DJ337" s="117">
        <v>20.420400000000001</v>
      </c>
      <c r="DK337" s="117">
        <v>79.0193411208827</v>
      </c>
      <c r="DL337" s="117">
        <v>0</v>
      </c>
      <c r="DM337" s="117">
        <v>52.802513400000002</v>
      </c>
      <c r="DN337" s="117">
        <v>25.684974896333699</v>
      </c>
      <c r="DO337" s="117">
        <v>270.74722941721598</v>
      </c>
      <c r="DP337" s="117">
        <v>37.01</v>
      </c>
      <c r="DQ337" s="117">
        <v>8.1422000000000008</v>
      </c>
      <c r="DR337" s="117">
        <v>10.726348579532299</v>
      </c>
      <c r="DS337" s="117">
        <v>0</v>
      </c>
      <c r="DT337" s="117">
        <v>21.053878699999999</v>
      </c>
      <c r="DU337" s="117">
        <v>8.0632877031677808</v>
      </c>
      <c r="DV337" s="117">
        <v>84.995714982700093</v>
      </c>
      <c r="DW337" s="117">
        <v>5035.51</v>
      </c>
      <c r="DX337" s="117">
        <v>1107.8122000000001</v>
      </c>
      <c r="DY337" s="117">
        <v>520.10339519037495</v>
      </c>
      <c r="DZ337" s="117">
        <v>0</v>
      </c>
      <c r="EA337" s="117">
        <v>2864.5505736999999</v>
      </c>
      <c r="EB337" s="117">
        <v>998.627182261401</v>
      </c>
      <c r="EC337" s="117">
        <v>10526.6033511518</v>
      </c>
      <c r="ED337" s="117">
        <v>3703.05</v>
      </c>
      <c r="EE337" s="117">
        <v>814.67100000000005</v>
      </c>
      <c r="EF337" s="117">
        <v>124.828947078542</v>
      </c>
      <c r="EG337" s="117">
        <v>38.274999999999999</v>
      </c>
      <c r="EH337" s="117">
        <v>2106.5540535</v>
      </c>
      <c r="EI337" s="117">
        <v>711.38519305063699</v>
      </c>
      <c r="EJ337" s="117">
        <v>7498.7641936291802</v>
      </c>
      <c r="EK337" s="117">
        <v>1158.77</v>
      </c>
      <c r="EL337" s="117">
        <v>254.92939999999999</v>
      </c>
      <c r="EM337" s="117">
        <v>242.22255175617499</v>
      </c>
      <c r="EN337" s="117">
        <v>0</v>
      </c>
      <c r="EO337" s="117">
        <v>659.18948990000001</v>
      </c>
      <c r="EP337" s="117">
        <v>242.64683019998299</v>
      </c>
      <c r="EQ337" s="117">
        <v>2557.7582718561498</v>
      </c>
      <c r="ER337" s="117">
        <v>658</v>
      </c>
      <c r="ES337" s="117">
        <v>146.78399999999999</v>
      </c>
      <c r="ET337" s="117">
        <v>15.384431040000001</v>
      </c>
      <c r="EU337" s="117">
        <v>162.16843104</v>
      </c>
      <c r="EV337" s="117">
        <v>17.305399999999999</v>
      </c>
      <c r="EW337" s="117">
        <v>1.8137789740000001</v>
      </c>
      <c r="EX337" s="117">
        <v>19.119178974</v>
      </c>
      <c r="EY337" s="117">
        <v>1352.4</v>
      </c>
      <c r="EZ337" s="117">
        <v>141.74504400000001</v>
      </c>
      <c r="FA337" s="117">
        <v>1494.15</v>
      </c>
      <c r="FB337" s="117">
        <v>2027.2</v>
      </c>
      <c r="FC337" s="117">
        <v>212.470832</v>
      </c>
      <c r="FD337" s="117">
        <v>2239.6708319999998</v>
      </c>
      <c r="FE337" s="171">
        <v>1007.1708406250001</v>
      </c>
      <c r="FF337" s="194">
        <f t="shared" si="114"/>
        <v>61211.40602345435</v>
      </c>
      <c r="FG337" s="195">
        <f t="shared" si="116"/>
        <v>10465.909322399999</v>
      </c>
      <c r="FH337" s="196">
        <f t="shared" si="117"/>
        <v>7498.7641936291802</v>
      </c>
      <c r="FI337" s="202">
        <f t="shared" si="118"/>
        <v>73453.687228145223</v>
      </c>
      <c r="FJ337" s="203">
        <f t="shared" si="119"/>
        <v>12559.091186879998</v>
      </c>
      <c r="FK337" s="204">
        <f t="shared" si="120"/>
        <v>8998.5170323550155</v>
      </c>
      <c r="FL337" s="214">
        <v>0.05</v>
      </c>
      <c r="FM337" s="211">
        <f t="shared" si="121"/>
        <v>3672.6843614072613</v>
      </c>
      <c r="FN337" s="212">
        <f t="shared" si="122"/>
        <v>627.9545593439999</v>
      </c>
      <c r="FO337" s="213">
        <f t="shared" si="123"/>
        <v>449.92585161775082</v>
      </c>
      <c r="FP337" s="219">
        <f t="shared" si="124"/>
        <v>77126.37158955248</v>
      </c>
      <c r="FQ337" s="220">
        <f t="shared" si="125"/>
        <v>13187.045746223997</v>
      </c>
      <c r="FR337" s="223">
        <f t="shared" si="126"/>
        <v>9448.4428839727661</v>
      </c>
      <c r="FS337" s="228">
        <f t="shared" si="107"/>
        <v>6.6925963908718975</v>
      </c>
      <c r="FT337" s="229">
        <f t="shared" si="108"/>
        <v>8.2452008232288758</v>
      </c>
      <c r="FU337" s="244">
        <f t="shared" si="109"/>
        <v>5.7036179505990026</v>
      </c>
      <c r="FV337" s="245">
        <f t="shared" si="110"/>
        <v>77126.37158955248</v>
      </c>
      <c r="FW337" s="252">
        <v>5.1058000000000003</v>
      </c>
      <c r="FX337" s="257">
        <v>6.1890999999999998</v>
      </c>
      <c r="FY337" s="261">
        <f t="shared" si="127"/>
        <v>1.3107831076171994</v>
      </c>
      <c r="FZ337" s="253">
        <f t="shared" si="111"/>
        <v>1.3322132173060504</v>
      </c>
      <c r="GA337" s="92"/>
      <c r="GB337" s="68" t="s">
        <v>1183</v>
      </c>
      <c r="GC337" s="85" t="s">
        <v>2362</v>
      </c>
      <c r="GD337" s="85" t="str">
        <f t="shared" si="128"/>
        <v>№2/116 від 20.02.2019</v>
      </c>
      <c r="GE337" s="85" t="s">
        <v>2691</v>
      </c>
      <c r="GF337" s="431">
        <v>4</v>
      </c>
      <c r="GG337" s="431">
        <v>1</v>
      </c>
    </row>
    <row r="338" spans="1:189" ht="15" hidden="1" customHeight="1" x14ac:dyDescent="0.25">
      <c r="A338" s="66" t="s">
        <v>385</v>
      </c>
      <c r="B338" s="155">
        <v>9</v>
      </c>
      <c r="C338" s="141">
        <f t="shared" si="115"/>
        <v>7507.43</v>
      </c>
      <c r="D338" s="168">
        <v>7507.43</v>
      </c>
      <c r="E338" s="168">
        <v>6734.68</v>
      </c>
      <c r="F338" s="234">
        <f t="shared" si="106"/>
        <v>772.75</v>
      </c>
      <c r="G338" s="235">
        <v>0</v>
      </c>
      <c r="H338" s="162">
        <f t="shared" si="112"/>
        <v>9412.9347580918839</v>
      </c>
      <c r="I338" s="117">
        <v>934.12</v>
      </c>
      <c r="J338" s="117">
        <v>205.50640000000001</v>
      </c>
      <c r="K338" s="117">
        <v>49.970086323787498</v>
      </c>
      <c r="L338" s="117">
        <v>531.39284439999994</v>
      </c>
      <c r="M338" s="117">
        <v>180.37689175316001</v>
      </c>
      <c r="N338" s="117">
        <v>1901.36622247695</v>
      </c>
      <c r="O338" s="117">
        <v>205.52</v>
      </c>
      <c r="P338" s="117">
        <v>45.214399999999998</v>
      </c>
      <c r="Q338" s="117">
        <v>7.0693594541325</v>
      </c>
      <c r="R338" s="117">
        <v>116.9141624</v>
      </c>
      <c r="S338" s="117">
        <v>39.274185389531603</v>
      </c>
      <c r="T338" s="117">
        <v>413.99210724366401</v>
      </c>
      <c r="U338" s="117">
        <v>0</v>
      </c>
      <c r="V338" s="117">
        <v>0</v>
      </c>
      <c r="W338" s="117">
        <v>0</v>
      </c>
      <c r="X338" s="117">
        <v>0</v>
      </c>
      <c r="Y338" s="117">
        <v>0</v>
      </c>
      <c r="Z338" s="117">
        <v>1164.25</v>
      </c>
      <c r="AA338" s="117">
        <v>0</v>
      </c>
      <c r="AB338" s="117">
        <v>0</v>
      </c>
      <c r="AC338" s="117">
        <v>0</v>
      </c>
      <c r="AD338" s="117">
        <v>0</v>
      </c>
      <c r="AE338" s="117">
        <v>0</v>
      </c>
      <c r="AF338" s="117">
        <v>216.51</v>
      </c>
      <c r="AG338" s="117">
        <v>86.01</v>
      </c>
      <c r="AH338" s="117">
        <v>18.9222</v>
      </c>
      <c r="AI338" s="117">
        <v>2.9483435029649998</v>
      </c>
      <c r="AJ338" s="117">
        <v>48.928508700000002</v>
      </c>
      <c r="AK338" s="117">
        <v>16.4351567613928</v>
      </c>
      <c r="AL338" s="117">
        <v>173.24420896435799</v>
      </c>
      <c r="AM338" s="117">
        <v>601.59</v>
      </c>
      <c r="AN338" s="117">
        <v>132.34979999999999</v>
      </c>
      <c r="AO338" s="117">
        <v>126.23415746882699</v>
      </c>
      <c r="AP338" s="117">
        <v>342.22650329999999</v>
      </c>
      <c r="AQ338" s="117">
        <v>126.023592293181</v>
      </c>
      <c r="AR338" s="117">
        <v>1328.42405306201</v>
      </c>
      <c r="AS338" s="117">
        <v>0</v>
      </c>
      <c r="AT338" s="117">
        <v>0</v>
      </c>
      <c r="AU338" s="117">
        <v>0</v>
      </c>
      <c r="AV338" s="117">
        <v>0</v>
      </c>
      <c r="AW338" s="117">
        <v>0</v>
      </c>
      <c r="AX338" s="117">
        <v>155.84</v>
      </c>
      <c r="AY338" s="117">
        <v>1907.95</v>
      </c>
      <c r="AZ338" s="117">
        <v>419.74900000000002</v>
      </c>
      <c r="BA338" s="117">
        <v>187.34064164336999</v>
      </c>
      <c r="BB338" s="117">
        <v>1085.3755165</v>
      </c>
      <c r="BC338" s="117">
        <v>377.35951272500699</v>
      </c>
      <c r="BD338" s="117">
        <f t="shared" si="113"/>
        <v>4059.3081663449007</v>
      </c>
      <c r="BE338" s="117">
        <v>4</v>
      </c>
      <c r="BF338" s="117">
        <v>5346.6</v>
      </c>
      <c r="BG338" s="117">
        <v>560.37714600000004</v>
      </c>
      <c r="BH338" s="117">
        <v>5906.9771460000002</v>
      </c>
      <c r="BI338" s="117">
        <v>566.67999999999995</v>
      </c>
      <c r="BJ338" s="117">
        <v>59.3937308</v>
      </c>
      <c r="BK338" s="117">
        <v>626.07373080000002</v>
      </c>
      <c r="BL338" s="117">
        <v>316.97000000000003</v>
      </c>
      <c r="BM338" s="117">
        <v>69.733400000000003</v>
      </c>
      <c r="BN338" s="117">
        <v>7.6463387850000002</v>
      </c>
      <c r="BO338" s="117">
        <v>180.31472389999999</v>
      </c>
      <c r="BP338" s="117">
        <v>60.230582334014898</v>
      </c>
      <c r="BQ338" s="117">
        <v>634.89504501901501</v>
      </c>
      <c r="BR338" s="117">
        <v>1981.8094785714552</v>
      </c>
      <c r="BS338" s="117">
        <v>435.99808528571498</v>
      </c>
      <c r="BT338" s="117">
        <v>1971.45387142857</v>
      </c>
      <c r="BU338" s="117">
        <v>3565.09</v>
      </c>
      <c r="BV338" s="117">
        <v>1127.39195807493</v>
      </c>
      <c r="BW338" s="117">
        <v>951.85752505813002</v>
      </c>
      <c r="BX338" s="117">
        <v>10033.600918418801</v>
      </c>
      <c r="BY338" s="117">
        <v>1753.1320420255199</v>
      </c>
      <c r="BZ338" s="117">
        <v>92.97</v>
      </c>
      <c r="CA338" s="117">
        <v>20.453399999999998</v>
      </c>
      <c r="CB338" s="117">
        <v>58.873064281715202</v>
      </c>
      <c r="CC338" s="117">
        <v>0</v>
      </c>
      <c r="CD338" s="117">
        <v>52.8878439</v>
      </c>
      <c r="CE338" s="117">
        <v>23.601567340525499</v>
      </c>
      <c r="CF338" s="117">
        <v>248.78587552224101</v>
      </c>
      <c r="CG338" s="117">
        <v>110.55</v>
      </c>
      <c r="CH338" s="117">
        <v>24.321000000000002</v>
      </c>
      <c r="CI338" s="117">
        <v>150.40396584208199</v>
      </c>
      <c r="CJ338" s="117">
        <v>0</v>
      </c>
      <c r="CK338" s="117">
        <v>62.888578500000001</v>
      </c>
      <c r="CL338" s="117">
        <v>36.491021082493603</v>
      </c>
      <c r="CM338" s="117">
        <v>384.65456542457599</v>
      </c>
      <c r="CN338" s="117">
        <v>161.63999999999999</v>
      </c>
      <c r="CO338" s="117">
        <v>35.5608</v>
      </c>
      <c r="CP338" s="117">
        <v>95.288133630885</v>
      </c>
      <c r="CQ338" s="117">
        <v>0</v>
      </c>
      <c r="CR338" s="117">
        <v>91.952146799999994</v>
      </c>
      <c r="CS338" s="117">
        <v>40.293269639961103</v>
      </c>
      <c r="CT338" s="117">
        <v>424.73435007084601</v>
      </c>
      <c r="CU338" s="117">
        <v>63.84</v>
      </c>
      <c r="CV338" s="117">
        <v>14.0448</v>
      </c>
      <c r="CW338" s="117">
        <v>40.179358858894197</v>
      </c>
      <c r="CX338" s="117">
        <v>0</v>
      </c>
      <c r="CY338" s="117">
        <v>36.316660800000001</v>
      </c>
      <c r="CZ338" s="117">
        <v>16.180653708448698</v>
      </c>
      <c r="DA338" s="117">
        <v>170.56147336734301</v>
      </c>
      <c r="DB338" s="117">
        <v>53.94</v>
      </c>
      <c r="DC338" s="117">
        <v>11.8668</v>
      </c>
      <c r="DD338" s="117">
        <v>68.645513131327505</v>
      </c>
      <c r="DE338" s="117">
        <v>0</v>
      </c>
      <c r="DF338" s="117">
        <v>30.6848478</v>
      </c>
      <c r="DG338" s="117">
        <v>17.308025837212501</v>
      </c>
      <c r="DH338" s="117">
        <v>182.44518676854</v>
      </c>
      <c r="DI338" s="117">
        <v>97.3</v>
      </c>
      <c r="DJ338" s="117">
        <v>21.405999999999999</v>
      </c>
      <c r="DK338" s="117">
        <v>83.030652159196705</v>
      </c>
      <c r="DL338" s="117">
        <v>0</v>
      </c>
      <c r="DM338" s="117">
        <v>55.351050999999998</v>
      </c>
      <c r="DN338" s="117">
        <v>26.945362168115398</v>
      </c>
      <c r="DO338" s="117">
        <v>284.03306532731199</v>
      </c>
      <c r="DP338" s="117">
        <v>25.22</v>
      </c>
      <c r="DQ338" s="117">
        <v>5.5484</v>
      </c>
      <c r="DR338" s="117">
        <v>7.3077627872015301</v>
      </c>
      <c r="DS338" s="117">
        <v>0</v>
      </c>
      <c r="DT338" s="117">
        <v>14.3469014</v>
      </c>
      <c r="DU338" s="117">
        <v>5.4944613574605903</v>
      </c>
      <c r="DV338" s="117">
        <v>57.917525544662098</v>
      </c>
      <c r="DW338" s="117">
        <v>4482.72</v>
      </c>
      <c r="DX338" s="117">
        <v>986.19839999999999</v>
      </c>
      <c r="DY338" s="117">
        <v>457.40448604620002</v>
      </c>
      <c r="DZ338" s="117">
        <v>0</v>
      </c>
      <c r="EA338" s="117">
        <v>2550.0849263999999</v>
      </c>
      <c r="EB338" s="117">
        <v>888.41230282248603</v>
      </c>
      <c r="EC338" s="117">
        <v>9364.8201152686906</v>
      </c>
      <c r="ED338" s="117">
        <v>2744.64</v>
      </c>
      <c r="EE338" s="117">
        <v>603.82079999999996</v>
      </c>
      <c r="EF338" s="117">
        <v>91.182684432425006</v>
      </c>
      <c r="EG338" s="117">
        <v>31.85</v>
      </c>
      <c r="EH338" s="117">
        <v>1561.3433568</v>
      </c>
      <c r="EI338" s="117">
        <v>527.49162932957097</v>
      </c>
      <c r="EJ338" s="117">
        <v>5560.3284705619999</v>
      </c>
      <c r="EK338" s="117">
        <v>579.20000000000005</v>
      </c>
      <c r="EL338" s="117">
        <v>127.42400000000001</v>
      </c>
      <c r="EM338" s="117">
        <v>109.7043873823</v>
      </c>
      <c r="EN338" s="117">
        <v>0</v>
      </c>
      <c r="EO338" s="117">
        <v>329.48950400000001</v>
      </c>
      <c r="EP338" s="117">
        <v>120.093173195779</v>
      </c>
      <c r="EQ338" s="117">
        <v>1265.91106457808</v>
      </c>
      <c r="ER338" s="117">
        <v>676</v>
      </c>
      <c r="ES338" s="117">
        <v>151.36000000000001</v>
      </c>
      <c r="ET338" s="117">
        <v>15.8640416</v>
      </c>
      <c r="EU338" s="117">
        <v>167.22404159999999</v>
      </c>
      <c r="EV338" s="117">
        <v>17.7788</v>
      </c>
      <c r="EW338" s="117">
        <v>1.8633960279999999</v>
      </c>
      <c r="EX338" s="117">
        <v>19.642196028000001</v>
      </c>
      <c r="EY338" s="117">
        <v>933.8</v>
      </c>
      <c r="EZ338" s="117">
        <v>97.871578</v>
      </c>
      <c r="FA338" s="117">
        <v>1031.67</v>
      </c>
      <c r="FB338" s="117">
        <v>1052.8</v>
      </c>
      <c r="FC338" s="117">
        <v>110.343968</v>
      </c>
      <c r="FD338" s="117">
        <v>1163.1439680000001</v>
      </c>
      <c r="FE338" s="171">
        <v>926.71945312500009</v>
      </c>
      <c r="FF338" s="194">
        <f t="shared" si="114"/>
        <v>47867.072949516987</v>
      </c>
      <c r="FG338" s="195">
        <f t="shared" si="116"/>
        <v>7696.1948448000003</v>
      </c>
      <c r="FH338" s="196">
        <f t="shared" si="117"/>
        <v>5560.3284705619999</v>
      </c>
      <c r="FI338" s="202">
        <f t="shared" si="118"/>
        <v>57440.487539420385</v>
      </c>
      <c r="FJ338" s="203">
        <f t="shared" si="119"/>
        <v>9235.4338137600007</v>
      </c>
      <c r="FK338" s="204">
        <f t="shared" si="120"/>
        <v>6672.3941646743997</v>
      </c>
      <c r="FL338" s="214">
        <v>0.05</v>
      </c>
      <c r="FM338" s="211">
        <f t="shared" si="121"/>
        <v>2872.0243769710196</v>
      </c>
      <c r="FN338" s="212">
        <f t="shared" si="122"/>
        <v>461.77169068800004</v>
      </c>
      <c r="FO338" s="213">
        <f t="shared" si="123"/>
        <v>333.61970823372002</v>
      </c>
      <c r="FP338" s="219">
        <f t="shared" si="124"/>
        <v>60312.511916391406</v>
      </c>
      <c r="FQ338" s="220">
        <f t="shared" si="125"/>
        <v>9697.2055044480003</v>
      </c>
      <c r="FR338" s="223">
        <f t="shared" si="126"/>
        <v>7006.01387290812</v>
      </c>
      <c r="FS338" s="228">
        <f t="shared" si="107"/>
        <v>6.7420284187722563</v>
      </c>
      <c r="FT338" s="229">
        <f t="shared" si="108"/>
        <v>8.1819194758748957</v>
      </c>
      <c r="FU338" s="244">
        <f t="shared" si="109"/>
        <v>5.8088177364338103</v>
      </c>
      <c r="FV338" s="245">
        <f t="shared" si="110"/>
        <v>60312.511916391406</v>
      </c>
      <c r="FW338" s="252">
        <v>4.7309999999999999</v>
      </c>
      <c r="FX338" s="257">
        <v>5.8029000000000002</v>
      </c>
      <c r="FY338" s="261">
        <f t="shared" si="127"/>
        <v>1.4250747027631063</v>
      </c>
      <c r="FZ338" s="253">
        <f t="shared" si="111"/>
        <v>1.4099707863094135</v>
      </c>
      <c r="GA338" s="92"/>
      <c r="GB338" s="68" t="s">
        <v>1184</v>
      </c>
      <c r="GC338" s="85" t="s">
        <v>2362</v>
      </c>
      <c r="GD338" s="85" t="str">
        <f t="shared" si="128"/>
        <v>№2/117 від 20.02.2019</v>
      </c>
      <c r="GE338" s="85" t="s">
        <v>2692</v>
      </c>
      <c r="GF338" s="431">
        <v>4</v>
      </c>
      <c r="GG338" s="431">
        <v>1</v>
      </c>
    </row>
    <row r="339" spans="1:189" ht="15" hidden="1" customHeight="1" x14ac:dyDescent="0.25">
      <c r="A339" s="66" t="s">
        <v>386</v>
      </c>
      <c r="B339" s="155">
        <v>9</v>
      </c>
      <c r="C339" s="141">
        <f t="shared" si="115"/>
        <v>4254.1000000000004</v>
      </c>
      <c r="D339" s="168">
        <v>4254.1000000000004</v>
      </c>
      <c r="E339" s="168">
        <v>3789.1</v>
      </c>
      <c r="F339" s="234">
        <f t="shared" si="106"/>
        <v>465.00000000000045</v>
      </c>
      <c r="G339" s="235">
        <v>0</v>
      </c>
      <c r="H339" s="162">
        <f t="shared" si="112"/>
        <v>5442.8751397056149</v>
      </c>
      <c r="I339" s="117">
        <v>762.52</v>
      </c>
      <c r="J339" s="117">
        <v>167.7544</v>
      </c>
      <c r="K339" s="117">
        <v>39.434405370852502</v>
      </c>
      <c r="L339" s="117">
        <v>433.77475240000001</v>
      </c>
      <c r="M339" s="117">
        <v>147.099111689963</v>
      </c>
      <c r="N339" s="117">
        <v>1550.5826694608199</v>
      </c>
      <c r="O339" s="117">
        <v>125.25</v>
      </c>
      <c r="P339" s="117">
        <v>27.555</v>
      </c>
      <c r="Q339" s="117">
        <v>4.3061535340425001</v>
      </c>
      <c r="R339" s="117">
        <v>71.250967500000002</v>
      </c>
      <c r="S339" s="117">
        <v>23.934633905578</v>
      </c>
      <c r="T339" s="117">
        <v>252.296754939621</v>
      </c>
      <c r="U339" s="117">
        <v>0</v>
      </c>
      <c r="V339" s="117">
        <v>0</v>
      </c>
      <c r="W339" s="117">
        <v>0</v>
      </c>
      <c r="X339" s="117">
        <v>0</v>
      </c>
      <c r="Y339" s="117">
        <v>0</v>
      </c>
      <c r="Z339" s="117">
        <v>578.91</v>
      </c>
      <c r="AA339" s="117">
        <v>0</v>
      </c>
      <c r="AB339" s="117">
        <v>0</v>
      </c>
      <c r="AC339" s="117">
        <v>0</v>
      </c>
      <c r="AD339" s="117">
        <v>0</v>
      </c>
      <c r="AE339" s="117">
        <v>0</v>
      </c>
      <c r="AF339" s="117">
        <v>129.37</v>
      </c>
      <c r="AG339" s="117">
        <v>29.11</v>
      </c>
      <c r="AH339" s="117">
        <v>6.4042000000000003</v>
      </c>
      <c r="AI339" s="117">
        <v>0.99790990214999997</v>
      </c>
      <c r="AJ339" s="117">
        <v>16.559805699999998</v>
      </c>
      <c r="AK339" s="117">
        <v>5.5624674742613403</v>
      </c>
      <c r="AL339" s="117">
        <v>58.634383076411297</v>
      </c>
      <c r="AM339" s="117">
        <v>204.11</v>
      </c>
      <c r="AN339" s="117">
        <v>44.904200000000003</v>
      </c>
      <c r="AO339" s="117">
        <v>107.53996063200501</v>
      </c>
      <c r="AP339" s="117">
        <v>116.1120557</v>
      </c>
      <c r="AQ339" s="117">
        <v>49.540146133757403</v>
      </c>
      <c r="AR339" s="117">
        <v>522.20636246576203</v>
      </c>
      <c r="AS339" s="117">
        <v>0</v>
      </c>
      <c r="AT339" s="117">
        <v>0</v>
      </c>
      <c r="AU339" s="117">
        <v>0</v>
      </c>
      <c r="AV339" s="117">
        <v>0</v>
      </c>
      <c r="AW339" s="117">
        <v>0</v>
      </c>
      <c r="AX339" s="117">
        <v>50.66</v>
      </c>
      <c r="AY339" s="117">
        <v>1081.1400000000001</v>
      </c>
      <c r="AZ339" s="117">
        <v>237.85079999999999</v>
      </c>
      <c r="BA339" s="117">
        <v>106.15694366981199</v>
      </c>
      <c r="BB339" s="117">
        <v>615.02811180000003</v>
      </c>
      <c r="BC339" s="117">
        <v>213.830831411791</v>
      </c>
      <c r="BD339" s="117">
        <f t="shared" si="113"/>
        <v>2300.2149697630002</v>
      </c>
      <c r="BE339" s="117">
        <v>2</v>
      </c>
      <c r="BF339" s="117">
        <v>3306.45</v>
      </c>
      <c r="BG339" s="117">
        <v>346.54902449999997</v>
      </c>
      <c r="BH339" s="117">
        <v>3652.9990244999999</v>
      </c>
      <c r="BI339" s="117">
        <v>283.33999999999997</v>
      </c>
      <c r="BJ339" s="117">
        <v>29.6968654</v>
      </c>
      <c r="BK339" s="117">
        <v>313.03686540000001</v>
      </c>
      <c r="BL339" s="117">
        <v>158.66</v>
      </c>
      <c r="BM339" s="117">
        <v>34.905200000000001</v>
      </c>
      <c r="BN339" s="117">
        <v>3.7888592575</v>
      </c>
      <c r="BO339" s="117">
        <v>90.256914199999997</v>
      </c>
      <c r="BP339" s="117">
        <v>30.1445061280806</v>
      </c>
      <c r="BQ339" s="117">
        <v>317.75547958558099</v>
      </c>
      <c r="BR339" s="117">
        <v>713.50050476190529</v>
      </c>
      <c r="BS339" s="117">
        <v>156.97011104761901</v>
      </c>
      <c r="BT339" s="117">
        <v>789.72892741592796</v>
      </c>
      <c r="BU339" s="117">
        <v>2019.85</v>
      </c>
      <c r="BV339" s="117">
        <v>405.88903214390501</v>
      </c>
      <c r="BW339" s="117">
        <v>428.24722208446298</v>
      </c>
      <c r="BX339" s="117">
        <v>4514.1857974538198</v>
      </c>
      <c r="BY339" s="117">
        <v>1014.77607157387</v>
      </c>
      <c r="BZ339" s="117">
        <v>71.22</v>
      </c>
      <c r="CA339" s="117">
        <v>15.6684</v>
      </c>
      <c r="CB339" s="117">
        <v>46.991755742187898</v>
      </c>
      <c r="CC339" s="117">
        <v>0</v>
      </c>
      <c r="CD339" s="117">
        <v>40.514921399999999</v>
      </c>
      <c r="CE339" s="117">
        <v>18.2783480352727</v>
      </c>
      <c r="CF339" s="117">
        <v>192.67342517746101</v>
      </c>
      <c r="CG339" s="117">
        <v>69.67</v>
      </c>
      <c r="CH339" s="117">
        <v>15.327400000000001</v>
      </c>
      <c r="CI339" s="117">
        <v>100.88553362024599</v>
      </c>
      <c r="CJ339" s="117">
        <v>0</v>
      </c>
      <c r="CK339" s="117">
        <v>39.633172899999998</v>
      </c>
      <c r="CL339" s="117">
        <v>23.636343124387</v>
      </c>
      <c r="CM339" s="117">
        <v>249.15244964463301</v>
      </c>
      <c r="CN339" s="117">
        <v>91.07</v>
      </c>
      <c r="CO339" s="117">
        <v>20.035399999999999</v>
      </c>
      <c r="CP339" s="117">
        <v>66.536340432155001</v>
      </c>
      <c r="CQ339" s="117">
        <v>0</v>
      </c>
      <c r="CR339" s="117">
        <v>51.806990900000002</v>
      </c>
      <c r="CS339" s="117">
        <v>24.0485215309232</v>
      </c>
      <c r="CT339" s="117">
        <v>253.49725286307799</v>
      </c>
      <c r="CU339" s="117">
        <v>38.19</v>
      </c>
      <c r="CV339" s="117">
        <v>8.4017999999999997</v>
      </c>
      <c r="CW339" s="117">
        <v>27.405715619559199</v>
      </c>
      <c r="CX339" s="117">
        <v>0</v>
      </c>
      <c r="CY339" s="117">
        <v>21.725145300000001</v>
      </c>
      <c r="CZ339" s="117">
        <v>10.032692090978999</v>
      </c>
      <c r="DA339" s="117">
        <v>105.755353010538</v>
      </c>
      <c r="DB339" s="117">
        <v>18.25</v>
      </c>
      <c r="DC339" s="117">
        <v>4.0149999999999997</v>
      </c>
      <c r="DD339" s="117">
        <v>23.233863726854999</v>
      </c>
      <c r="DE339" s="117">
        <v>0</v>
      </c>
      <c r="DF339" s="117">
        <v>10.3818775</v>
      </c>
      <c r="DG339" s="117">
        <v>5.8568604879866699</v>
      </c>
      <c r="DH339" s="117">
        <v>61.737601714841702</v>
      </c>
      <c r="DI339" s="117">
        <v>52.37</v>
      </c>
      <c r="DJ339" s="117">
        <v>11.5214</v>
      </c>
      <c r="DK339" s="117">
        <v>43.860880383942302</v>
      </c>
      <c r="DL339" s="117">
        <v>0</v>
      </c>
      <c r="DM339" s="117">
        <v>29.791721899999999</v>
      </c>
      <c r="DN339" s="117">
        <v>14.41598687938</v>
      </c>
      <c r="DO339" s="117">
        <v>151.95998916332201</v>
      </c>
      <c r="DP339" s="117">
        <v>0</v>
      </c>
      <c r="DQ339" s="117">
        <v>0</v>
      </c>
      <c r="DR339" s="117">
        <v>0</v>
      </c>
      <c r="DS339" s="117">
        <v>0</v>
      </c>
      <c r="DT339" s="117">
        <v>0</v>
      </c>
      <c r="DU339" s="117">
        <v>0</v>
      </c>
      <c r="DV339" s="117">
        <v>0</v>
      </c>
      <c r="DW339" s="117">
        <v>1886.43</v>
      </c>
      <c r="DX339" s="117">
        <v>415.01459999999997</v>
      </c>
      <c r="DY339" s="117">
        <v>163.969239394292</v>
      </c>
      <c r="DZ339" s="117">
        <v>0</v>
      </c>
      <c r="EA339" s="117">
        <v>1073.1334340999999</v>
      </c>
      <c r="EB339" s="117">
        <v>370.87513973493702</v>
      </c>
      <c r="EC339" s="117">
        <v>3909.4224132292302</v>
      </c>
      <c r="ED339" s="117">
        <v>1399.7</v>
      </c>
      <c r="EE339" s="117">
        <v>307.93400000000003</v>
      </c>
      <c r="EF339" s="117">
        <v>48.120592247925003</v>
      </c>
      <c r="EG339" s="117">
        <v>18.024999999999999</v>
      </c>
      <c r="EH339" s="117">
        <v>796.24733900000001</v>
      </c>
      <c r="EI339" s="117">
        <v>269.36452266409401</v>
      </c>
      <c r="EJ339" s="117">
        <v>2839.3914539120101</v>
      </c>
      <c r="EK339" s="117">
        <v>264.36</v>
      </c>
      <c r="EL339" s="117">
        <v>58.159199999999998</v>
      </c>
      <c r="EM339" s="117">
        <v>48.571190562075003</v>
      </c>
      <c r="EN339" s="117">
        <v>0</v>
      </c>
      <c r="EO339" s="117">
        <v>150.38647320000001</v>
      </c>
      <c r="EP339" s="117">
        <v>54.655990090903103</v>
      </c>
      <c r="EQ339" s="117">
        <v>576.13285385297797</v>
      </c>
      <c r="ER339" s="117">
        <v>280</v>
      </c>
      <c r="ES339" s="117">
        <v>63.085000000000001</v>
      </c>
      <c r="ET339" s="117">
        <v>6.6119388499999996</v>
      </c>
      <c r="EU339" s="117">
        <v>69.696938849999995</v>
      </c>
      <c r="EV339" s="117">
        <v>7.3639999999999999</v>
      </c>
      <c r="EW339" s="117">
        <v>0.77182083999999995</v>
      </c>
      <c r="EX339" s="117">
        <v>8.1358208399999992</v>
      </c>
      <c r="EY339" s="117">
        <v>977.2</v>
      </c>
      <c r="EZ339" s="117">
        <v>102.420332</v>
      </c>
      <c r="FA339" s="117">
        <v>1079.6199999999999</v>
      </c>
      <c r="FB339" s="117">
        <v>484.4</v>
      </c>
      <c r="FC339" s="117">
        <v>50.769964000000002</v>
      </c>
      <c r="FD339" s="117">
        <v>535.16996400000005</v>
      </c>
      <c r="FE339" s="171">
        <v>307.51690520833336</v>
      </c>
      <c r="FF339" s="194">
        <f t="shared" si="114"/>
        <v>24580.714728111438</v>
      </c>
      <c r="FG339" s="195">
        <f t="shared" si="116"/>
        <v>4501.2058539</v>
      </c>
      <c r="FH339" s="196">
        <f t="shared" si="117"/>
        <v>2839.3914539120101</v>
      </c>
      <c r="FI339" s="202">
        <f t="shared" si="118"/>
        <v>29496.857673733724</v>
      </c>
      <c r="FJ339" s="203">
        <f t="shared" si="119"/>
        <v>5401.4470246800001</v>
      </c>
      <c r="FK339" s="204">
        <f t="shared" si="120"/>
        <v>3407.2697446944121</v>
      </c>
      <c r="FL339" s="214">
        <v>0.05</v>
      </c>
      <c r="FM339" s="211">
        <f t="shared" si="121"/>
        <v>1474.8428836866863</v>
      </c>
      <c r="FN339" s="212">
        <f t="shared" si="122"/>
        <v>270.072351234</v>
      </c>
      <c r="FO339" s="213">
        <f t="shared" si="123"/>
        <v>170.36348723472062</v>
      </c>
      <c r="FP339" s="219">
        <f t="shared" si="124"/>
        <v>30971.700557420412</v>
      </c>
      <c r="FQ339" s="220">
        <f t="shared" si="125"/>
        <v>5671.5193759140002</v>
      </c>
      <c r="FR339" s="223">
        <f t="shared" si="126"/>
        <v>3577.6332319291328</v>
      </c>
      <c r="FS339" s="228">
        <f t="shared" si="107"/>
        <v>5.9472464637658753</v>
      </c>
      <c r="FT339" s="229">
        <f t="shared" si="108"/>
        <v>7.4440450111554934</v>
      </c>
      <c r="FU339" s="244">
        <f t="shared" si="109"/>
        <v>5.106261712131186</v>
      </c>
      <c r="FV339" s="245">
        <f t="shared" si="110"/>
        <v>30971.700557420416</v>
      </c>
      <c r="FW339" s="252">
        <v>4.5766999999999998</v>
      </c>
      <c r="FX339" s="257">
        <v>5.6378000000000004</v>
      </c>
      <c r="FY339" s="261">
        <f t="shared" si="127"/>
        <v>1.2994617221504305</v>
      </c>
      <c r="FZ339" s="253">
        <f t="shared" si="111"/>
        <v>1.3203811790335758</v>
      </c>
      <c r="GA339" s="92"/>
      <c r="GB339" s="68" t="s">
        <v>1202</v>
      </c>
      <c r="GC339" s="85" t="s">
        <v>2362</v>
      </c>
      <c r="GD339" s="85" t="str">
        <f t="shared" si="128"/>
        <v>№2/136 від 20.02.2019</v>
      </c>
      <c r="GE339" s="85" t="s">
        <v>2693</v>
      </c>
      <c r="GF339" s="431">
        <v>2</v>
      </c>
      <c r="GG339" s="431">
        <v>2</v>
      </c>
    </row>
    <row r="340" spans="1:189" ht="15" hidden="1" customHeight="1" x14ac:dyDescent="0.25">
      <c r="A340" s="66" t="s">
        <v>387</v>
      </c>
      <c r="B340" s="155">
        <v>9</v>
      </c>
      <c r="C340" s="141">
        <f t="shared" si="115"/>
        <v>3815</v>
      </c>
      <c r="D340" s="168">
        <v>3815</v>
      </c>
      <c r="E340" s="168">
        <v>3500.2</v>
      </c>
      <c r="F340" s="234">
        <f t="shared" si="106"/>
        <v>314.80000000000018</v>
      </c>
      <c r="G340" s="235">
        <v>0</v>
      </c>
      <c r="H340" s="162">
        <f t="shared" si="112"/>
        <v>3955.2837403457638</v>
      </c>
      <c r="I340" s="117">
        <v>402.42</v>
      </c>
      <c r="J340" s="117">
        <v>88.532399999999996</v>
      </c>
      <c r="K340" s="117">
        <v>21.3210091366375</v>
      </c>
      <c r="L340" s="117">
        <v>228.92466540000001</v>
      </c>
      <c r="M340" s="117">
        <v>77.684970192184906</v>
      </c>
      <c r="N340" s="117">
        <v>818.88304472882203</v>
      </c>
      <c r="O340" s="117">
        <v>72.510000000000005</v>
      </c>
      <c r="P340" s="117">
        <v>15.952199999999999</v>
      </c>
      <c r="Q340" s="117">
        <v>2.4930883536300001</v>
      </c>
      <c r="R340" s="117">
        <v>41.248763699999998</v>
      </c>
      <c r="S340" s="117">
        <v>13.856306695741001</v>
      </c>
      <c r="T340" s="117">
        <v>146.06035874937101</v>
      </c>
      <c r="U340" s="117">
        <v>0</v>
      </c>
      <c r="V340" s="117">
        <v>0</v>
      </c>
      <c r="W340" s="117">
        <v>0</v>
      </c>
      <c r="X340" s="117">
        <v>0</v>
      </c>
      <c r="Y340" s="117">
        <v>0</v>
      </c>
      <c r="Z340" s="117">
        <v>458.32</v>
      </c>
      <c r="AA340" s="117">
        <v>0</v>
      </c>
      <c r="AB340" s="117">
        <v>0</v>
      </c>
      <c r="AC340" s="117">
        <v>0</v>
      </c>
      <c r="AD340" s="117">
        <v>0</v>
      </c>
      <c r="AE340" s="117">
        <v>0</v>
      </c>
      <c r="AF340" s="117">
        <v>108.85</v>
      </c>
      <c r="AG340" s="117">
        <v>14.55</v>
      </c>
      <c r="AH340" s="117">
        <v>3.2010000000000001</v>
      </c>
      <c r="AI340" s="117">
        <v>0.49895495107499999</v>
      </c>
      <c r="AJ340" s="117">
        <v>8.2770585000000008</v>
      </c>
      <c r="AK340" s="117">
        <v>2.7802962798071702</v>
      </c>
      <c r="AL340" s="117">
        <v>29.307309730882199</v>
      </c>
      <c r="AM340" s="117">
        <v>125.59</v>
      </c>
      <c r="AN340" s="117">
        <v>27.629799999999999</v>
      </c>
      <c r="AO340" s="117">
        <v>46.153252898703201</v>
      </c>
      <c r="AP340" s="117">
        <v>71.444383299999998</v>
      </c>
      <c r="AQ340" s="117">
        <v>28.384375487986102</v>
      </c>
      <c r="AR340" s="117">
        <v>299.20181168668898</v>
      </c>
      <c r="AS340" s="117">
        <v>0</v>
      </c>
      <c r="AT340" s="117">
        <v>0</v>
      </c>
      <c r="AU340" s="117">
        <v>0</v>
      </c>
      <c r="AV340" s="117">
        <v>0</v>
      </c>
      <c r="AW340" s="117">
        <v>0</v>
      </c>
      <c r="AX340" s="117">
        <v>31.87</v>
      </c>
      <c r="AY340" s="117">
        <v>969.55</v>
      </c>
      <c r="AZ340" s="117">
        <v>213.30099999999999</v>
      </c>
      <c r="BA340" s="117">
        <v>95.199628617177297</v>
      </c>
      <c r="BB340" s="117">
        <v>551.54790849999995</v>
      </c>
      <c r="BC340" s="117">
        <v>191.76022267525201</v>
      </c>
      <c r="BD340" s="117">
        <f t="shared" si="113"/>
        <v>2062.79121545</v>
      </c>
      <c r="BE340" s="117">
        <v>1</v>
      </c>
      <c r="BF340" s="117">
        <v>1344.39</v>
      </c>
      <c r="BG340" s="117">
        <v>140.90551590000001</v>
      </c>
      <c r="BH340" s="117">
        <v>1485.2955159000001</v>
      </c>
      <c r="BI340" s="117">
        <v>0</v>
      </c>
      <c r="BJ340" s="117">
        <v>0</v>
      </c>
      <c r="BK340" s="117">
        <v>0</v>
      </c>
      <c r="BL340" s="117">
        <v>99</v>
      </c>
      <c r="BM340" s="117">
        <v>21.78</v>
      </c>
      <c r="BN340" s="117">
        <v>2.3645471791666699</v>
      </c>
      <c r="BO340" s="117">
        <v>56.318129999999996</v>
      </c>
      <c r="BP340" s="117">
        <v>18.809483195148498</v>
      </c>
      <c r="BQ340" s="117">
        <v>198.27216037431501</v>
      </c>
      <c r="BR340" s="117">
        <v>402.66881071428725</v>
      </c>
      <c r="BS340" s="117">
        <v>88.587138357142905</v>
      </c>
      <c r="BT340" s="117">
        <v>518.21604445721505</v>
      </c>
      <c r="BU340" s="117">
        <v>1811.32</v>
      </c>
      <c r="BV340" s="117">
        <v>229.06620635103599</v>
      </c>
      <c r="BW340" s="117">
        <v>319.655637929389</v>
      </c>
      <c r="BX340" s="117">
        <v>3369.5138378090701</v>
      </c>
      <c r="BY340" s="117">
        <v>742.45038618048295</v>
      </c>
      <c r="BZ340" s="117">
        <v>42.68</v>
      </c>
      <c r="CA340" s="117">
        <v>9.3895999999999997</v>
      </c>
      <c r="CB340" s="117">
        <v>28.115484200047501</v>
      </c>
      <c r="CC340" s="117">
        <v>0</v>
      </c>
      <c r="CD340" s="117">
        <v>24.279371600000001</v>
      </c>
      <c r="CE340" s="117">
        <v>10.948919612402999</v>
      </c>
      <c r="CF340" s="117">
        <v>115.413375412451</v>
      </c>
      <c r="CG340" s="117">
        <v>40.25</v>
      </c>
      <c r="CH340" s="117">
        <v>8.8550000000000004</v>
      </c>
      <c r="CI340" s="117">
        <v>58.034663145714198</v>
      </c>
      <c r="CJ340" s="117">
        <v>0</v>
      </c>
      <c r="CK340" s="117">
        <v>22.8970175</v>
      </c>
      <c r="CL340" s="117">
        <v>13.6291444984773</v>
      </c>
      <c r="CM340" s="117">
        <v>143.66582514419201</v>
      </c>
      <c r="CN340" s="117">
        <v>109.21</v>
      </c>
      <c r="CO340" s="117">
        <v>24.026199999999999</v>
      </c>
      <c r="CP340" s="117">
        <v>86.317884073235803</v>
      </c>
      <c r="CQ340" s="117">
        <v>0</v>
      </c>
      <c r="CR340" s="117">
        <v>62.1262927</v>
      </c>
      <c r="CS340" s="117">
        <v>29.522920289602901</v>
      </c>
      <c r="CT340" s="117">
        <v>311.203297062839</v>
      </c>
      <c r="CU340" s="117">
        <v>37.57</v>
      </c>
      <c r="CV340" s="117">
        <v>8.2653999999999996</v>
      </c>
      <c r="CW340" s="117">
        <v>26.133242038432101</v>
      </c>
      <c r="CX340" s="117">
        <v>0</v>
      </c>
      <c r="CY340" s="117">
        <v>21.372445899999999</v>
      </c>
      <c r="CZ340" s="117">
        <v>9.7830794268270704</v>
      </c>
      <c r="DA340" s="117">
        <v>103.124167365259</v>
      </c>
      <c r="DB340" s="117">
        <v>9.1300000000000008</v>
      </c>
      <c r="DC340" s="117">
        <v>2.0085999999999999</v>
      </c>
      <c r="DD340" s="117">
        <v>11.616931863427499</v>
      </c>
      <c r="DE340" s="117">
        <v>0</v>
      </c>
      <c r="DF340" s="117">
        <v>5.1937831000000001</v>
      </c>
      <c r="DG340" s="117">
        <v>2.9293677013168402</v>
      </c>
      <c r="DH340" s="117">
        <v>30.8786826647443</v>
      </c>
      <c r="DI340" s="117">
        <v>13.13</v>
      </c>
      <c r="DJ340" s="117">
        <v>2.8885999999999998</v>
      </c>
      <c r="DK340" s="117">
        <v>11.0565730754493</v>
      </c>
      <c r="DL340" s="117">
        <v>0</v>
      </c>
      <c r="DM340" s="117">
        <v>7.4692631</v>
      </c>
      <c r="DN340" s="117">
        <v>3.62060235554884</v>
      </c>
      <c r="DO340" s="117">
        <v>38.165038530998103</v>
      </c>
      <c r="DP340" s="117">
        <v>0</v>
      </c>
      <c r="DQ340" s="117">
        <v>0</v>
      </c>
      <c r="DR340" s="117">
        <v>0</v>
      </c>
      <c r="DS340" s="117">
        <v>0</v>
      </c>
      <c r="DT340" s="117">
        <v>0</v>
      </c>
      <c r="DU340" s="117">
        <v>0</v>
      </c>
      <c r="DV340" s="117">
        <v>0</v>
      </c>
      <c r="DW340" s="117">
        <v>1125.6099999999999</v>
      </c>
      <c r="DX340" s="117">
        <v>247.63419999999999</v>
      </c>
      <c r="DY340" s="117">
        <v>98.665926003958305</v>
      </c>
      <c r="DZ340" s="117">
        <v>0</v>
      </c>
      <c r="EA340" s="117">
        <v>640.32576070000005</v>
      </c>
      <c r="EB340" s="117">
        <v>221.38344328544201</v>
      </c>
      <c r="EC340" s="117">
        <v>2333.6193299893998</v>
      </c>
      <c r="ED340" s="117">
        <v>1119.57</v>
      </c>
      <c r="EE340" s="117">
        <v>246.30539999999999</v>
      </c>
      <c r="EF340" s="117">
        <v>38.371582769658303</v>
      </c>
      <c r="EG340" s="117">
        <v>12.9575</v>
      </c>
      <c r="EH340" s="117">
        <v>636.88978589999999</v>
      </c>
      <c r="EI340" s="117">
        <v>215.289620299267</v>
      </c>
      <c r="EJ340" s="117">
        <v>2269.38388896893</v>
      </c>
      <c r="EK340" s="117">
        <v>177.45</v>
      </c>
      <c r="EL340" s="117">
        <v>39.039000000000001</v>
      </c>
      <c r="EM340" s="117">
        <v>25.576092013299998</v>
      </c>
      <c r="EN340" s="117">
        <v>0</v>
      </c>
      <c r="EO340" s="117">
        <v>100.9459815</v>
      </c>
      <c r="EP340" s="117">
        <v>35.950990614928998</v>
      </c>
      <c r="EQ340" s="117">
        <v>378.96206412822897</v>
      </c>
      <c r="ER340" s="117">
        <v>458.5</v>
      </c>
      <c r="ES340" s="117">
        <v>102.16800000000001</v>
      </c>
      <c r="ET340" s="117">
        <v>10.70822808</v>
      </c>
      <c r="EU340" s="117">
        <v>112.87622808</v>
      </c>
      <c r="EV340" s="117">
        <v>12.05855</v>
      </c>
      <c r="EW340" s="117">
        <v>1.2638566255000001</v>
      </c>
      <c r="EX340" s="117">
        <v>13.322406625499999</v>
      </c>
      <c r="EY340" s="117">
        <v>263.2</v>
      </c>
      <c r="EZ340" s="117">
        <v>27.585992000000001</v>
      </c>
      <c r="FA340" s="117">
        <v>290.79000000000002</v>
      </c>
      <c r="FB340" s="117">
        <v>254.8</v>
      </c>
      <c r="FC340" s="117">
        <v>26.705587999999999</v>
      </c>
      <c r="FD340" s="117">
        <v>281.50558799999999</v>
      </c>
      <c r="FE340" s="171">
        <v>66.741445833333344</v>
      </c>
      <c r="FF340" s="194">
        <f t="shared" si="114"/>
        <v>15498.016592235026</v>
      </c>
      <c r="FG340" s="195">
        <f t="shared" si="116"/>
        <v>1766.8011039</v>
      </c>
      <c r="FH340" s="196">
        <f t="shared" si="117"/>
        <v>2269.38388896893</v>
      </c>
      <c r="FI340" s="202">
        <f t="shared" si="118"/>
        <v>18597.619910682031</v>
      </c>
      <c r="FJ340" s="203">
        <f t="shared" si="119"/>
        <v>2120.1613246799998</v>
      </c>
      <c r="FK340" s="204">
        <f t="shared" si="120"/>
        <v>2723.260666762716</v>
      </c>
      <c r="FL340" s="214">
        <v>0.05</v>
      </c>
      <c r="FM340" s="211">
        <f t="shared" si="121"/>
        <v>929.88099553410166</v>
      </c>
      <c r="FN340" s="212">
        <f t="shared" si="122"/>
        <v>106.008066234</v>
      </c>
      <c r="FO340" s="213">
        <f t="shared" si="123"/>
        <v>136.16303333813582</v>
      </c>
      <c r="FP340" s="219">
        <f t="shared" si="124"/>
        <v>19527.500906216133</v>
      </c>
      <c r="FQ340" s="220">
        <f t="shared" si="125"/>
        <v>2226.1693909139999</v>
      </c>
      <c r="FR340" s="223">
        <f t="shared" si="126"/>
        <v>2859.4237001008519</v>
      </c>
      <c r="FS340" s="228">
        <f t="shared" si="107"/>
        <v>4.5350803447712007</v>
      </c>
      <c r="FT340" s="229">
        <f t="shared" si="108"/>
        <v>5.1710923986292663</v>
      </c>
      <c r="FU340" s="244">
        <f t="shared" si="109"/>
        <v>3.7855590603410962</v>
      </c>
      <c r="FV340" s="245">
        <f t="shared" si="110"/>
        <v>19527.500906216133</v>
      </c>
      <c r="FW340" s="252">
        <v>3.3864000000000001</v>
      </c>
      <c r="FX340" s="257">
        <v>3.8534000000000002</v>
      </c>
      <c r="FY340" s="261">
        <f t="shared" si="127"/>
        <v>1.339203976131349</v>
      </c>
      <c r="FZ340" s="253">
        <f t="shared" si="111"/>
        <v>1.3419557789560559</v>
      </c>
      <c r="GA340" s="92"/>
      <c r="GB340" s="68" t="s">
        <v>1224</v>
      </c>
      <c r="GC340" s="85" t="s">
        <v>2362</v>
      </c>
      <c r="GD340" s="85" t="str">
        <f t="shared" si="128"/>
        <v>№2/161 від 20.02.2019</v>
      </c>
      <c r="GE340" s="85" t="s">
        <v>2694</v>
      </c>
      <c r="GF340" s="431">
        <v>1</v>
      </c>
      <c r="GG340" s="431">
        <v>3</v>
      </c>
    </row>
    <row r="341" spans="1:189" ht="15" hidden="1" customHeight="1" x14ac:dyDescent="0.25">
      <c r="A341" s="66" t="s">
        <v>388</v>
      </c>
      <c r="B341" s="155">
        <v>9</v>
      </c>
      <c r="C341" s="141">
        <f t="shared" si="115"/>
        <v>4024.2</v>
      </c>
      <c r="D341" s="168">
        <v>4024.2</v>
      </c>
      <c r="E341" s="168">
        <v>3577.4</v>
      </c>
      <c r="F341" s="234">
        <f t="shared" si="106"/>
        <v>446.79999999999973</v>
      </c>
      <c r="G341" s="235">
        <v>0</v>
      </c>
      <c r="H341" s="162">
        <f t="shared" si="112"/>
        <v>4947.3167795953668</v>
      </c>
      <c r="I341" s="117">
        <v>548.85</v>
      </c>
      <c r="J341" s="117">
        <v>120.747</v>
      </c>
      <c r="K341" s="117">
        <v>26.104357631756699</v>
      </c>
      <c r="L341" s="117">
        <v>312.22429949999997</v>
      </c>
      <c r="M341" s="117">
        <v>105.64068812398</v>
      </c>
      <c r="N341" s="117">
        <v>1113.5663452557401</v>
      </c>
      <c r="O341" s="117">
        <v>101.68</v>
      </c>
      <c r="P341" s="117">
        <v>22.369599999999998</v>
      </c>
      <c r="Q341" s="117">
        <v>3.495764173755</v>
      </c>
      <c r="R341" s="117">
        <v>57.842701599999998</v>
      </c>
      <c r="S341" s="117">
        <v>19.4305231737473</v>
      </c>
      <c r="T341" s="117">
        <v>204.81858894750201</v>
      </c>
      <c r="U341" s="117">
        <v>0</v>
      </c>
      <c r="V341" s="117">
        <v>0</v>
      </c>
      <c r="W341" s="117">
        <v>0</v>
      </c>
      <c r="X341" s="117">
        <v>0</v>
      </c>
      <c r="Y341" s="117">
        <v>0</v>
      </c>
      <c r="Z341" s="117">
        <v>554.16</v>
      </c>
      <c r="AA341" s="117">
        <v>0</v>
      </c>
      <c r="AB341" s="117">
        <v>0</v>
      </c>
      <c r="AC341" s="117">
        <v>0</v>
      </c>
      <c r="AD341" s="117">
        <v>0</v>
      </c>
      <c r="AE341" s="117">
        <v>0</v>
      </c>
      <c r="AF341" s="117">
        <v>111.28</v>
      </c>
      <c r="AG341" s="117">
        <v>29.11</v>
      </c>
      <c r="AH341" s="117">
        <v>6.4042000000000003</v>
      </c>
      <c r="AI341" s="117">
        <v>0.99790990214999997</v>
      </c>
      <c r="AJ341" s="117">
        <v>16.559805699999998</v>
      </c>
      <c r="AK341" s="117">
        <v>5.5624674742613403</v>
      </c>
      <c r="AL341" s="117">
        <v>58.634383076411297</v>
      </c>
      <c r="AM341" s="117">
        <v>308</v>
      </c>
      <c r="AN341" s="117">
        <v>67.760000000000005</v>
      </c>
      <c r="AO341" s="117">
        <v>63.007521458091603</v>
      </c>
      <c r="AP341" s="117">
        <v>175.21196</v>
      </c>
      <c r="AQ341" s="117">
        <v>64.351189451622602</v>
      </c>
      <c r="AR341" s="117">
        <v>678.33067090971394</v>
      </c>
      <c r="AS341" s="117">
        <v>0</v>
      </c>
      <c r="AT341" s="117">
        <v>0</v>
      </c>
      <c r="AU341" s="117">
        <v>0</v>
      </c>
      <c r="AV341" s="117">
        <v>0</v>
      </c>
      <c r="AW341" s="117">
        <v>0</v>
      </c>
      <c r="AX341" s="117">
        <v>50.62</v>
      </c>
      <c r="AY341" s="117">
        <v>1022.72</v>
      </c>
      <c r="AZ341" s="117">
        <v>224.9984</v>
      </c>
      <c r="BA341" s="117">
        <v>100.420011921689</v>
      </c>
      <c r="BB341" s="117">
        <v>581.79472639999994</v>
      </c>
      <c r="BC341" s="117">
        <v>202.27629222749599</v>
      </c>
      <c r="BD341" s="117">
        <f t="shared" si="113"/>
        <v>2175.9067914060001</v>
      </c>
      <c r="BE341" s="117">
        <v>2</v>
      </c>
      <c r="BF341" s="117">
        <v>3722.92</v>
      </c>
      <c r="BG341" s="117">
        <v>390.19924520000001</v>
      </c>
      <c r="BH341" s="117">
        <v>4113.1192451999996</v>
      </c>
      <c r="BI341" s="117">
        <v>0</v>
      </c>
      <c r="BJ341" s="117">
        <v>0</v>
      </c>
      <c r="BK341" s="117">
        <v>0</v>
      </c>
      <c r="BL341" s="117">
        <v>158.30000000000001</v>
      </c>
      <c r="BM341" s="117">
        <v>34.826000000000001</v>
      </c>
      <c r="BN341" s="117">
        <v>3.7895078366666701</v>
      </c>
      <c r="BO341" s="117">
        <v>90.052121</v>
      </c>
      <c r="BP341" s="117">
        <v>30.077077178371098</v>
      </c>
      <c r="BQ341" s="117">
        <v>317.044706015038</v>
      </c>
      <c r="BR341" s="117">
        <v>1304.0668238095213</v>
      </c>
      <c r="BS341" s="117">
        <v>286.89470123809599</v>
      </c>
      <c r="BT341" s="117">
        <v>1676.2914761904799</v>
      </c>
      <c r="BU341" s="117">
        <v>1910.65</v>
      </c>
      <c r="BV341" s="117">
        <v>741.84449406052397</v>
      </c>
      <c r="BW341" s="117">
        <v>620.44873498224797</v>
      </c>
      <c r="BX341" s="117">
        <v>6540.1962302808697</v>
      </c>
      <c r="BY341" s="117">
        <v>889.74766660179398</v>
      </c>
      <c r="BZ341" s="117">
        <v>55.39</v>
      </c>
      <c r="CA341" s="117">
        <v>12.1858</v>
      </c>
      <c r="CB341" s="117">
        <v>35.769999755913297</v>
      </c>
      <c r="CC341" s="117">
        <v>0</v>
      </c>
      <c r="CD341" s="117">
        <v>31.509709300000001</v>
      </c>
      <c r="CE341" s="117">
        <v>14.1342059041502</v>
      </c>
      <c r="CF341" s="117">
        <v>148.98971496006399</v>
      </c>
      <c r="CG341" s="117">
        <v>56.77</v>
      </c>
      <c r="CH341" s="117">
        <v>12.4894</v>
      </c>
      <c r="CI341" s="117">
        <v>82.790907234138302</v>
      </c>
      <c r="CJ341" s="117">
        <v>0</v>
      </c>
      <c r="CK341" s="117">
        <v>32.294749899999999</v>
      </c>
      <c r="CL341" s="117">
        <v>19.321205438229001</v>
      </c>
      <c r="CM341" s="117">
        <v>203.666262572367</v>
      </c>
      <c r="CN341" s="117">
        <v>85.21</v>
      </c>
      <c r="CO341" s="117">
        <v>18.746200000000002</v>
      </c>
      <c r="CP341" s="117">
        <v>52.1394252612467</v>
      </c>
      <c r="CQ341" s="117">
        <v>0</v>
      </c>
      <c r="CR341" s="117">
        <v>48.473412699999997</v>
      </c>
      <c r="CS341" s="117">
        <v>21.440880868718299</v>
      </c>
      <c r="CT341" s="117">
        <v>226.00991882996499</v>
      </c>
      <c r="CU341" s="117">
        <v>32.81</v>
      </c>
      <c r="CV341" s="117">
        <v>7.2182000000000004</v>
      </c>
      <c r="CW341" s="117">
        <v>24.655787080199602</v>
      </c>
      <c r="CX341" s="117">
        <v>0</v>
      </c>
      <c r="CY341" s="117">
        <v>18.664624700000001</v>
      </c>
      <c r="CZ341" s="117">
        <v>8.7357680006827199</v>
      </c>
      <c r="DA341" s="117">
        <v>92.084379780882301</v>
      </c>
      <c r="DB341" s="117">
        <v>18.25</v>
      </c>
      <c r="DC341" s="117">
        <v>4.0149999999999997</v>
      </c>
      <c r="DD341" s="117">
        <v>23.233863726854999</v>
      </c>
      <c r="DE341" s="117">
        <v>0</v>
      </c>
      <c r="DF341" s="117">
        <v>10.3818775</v>
      </c>
      <c r="DG341" s="117">
        <v>5.8568604879866699</v>
      </c>
      <c r="DH341" s="117">
        <v>61.737601714841702</v>
      </c>
      <c r="DI341" s="117">
        <v>43.67</v>
      </c>
      <c r="DJ341" s="117">
        <v>9.6074000000000002</v>
      </c>
      <c r="DK341" s="117">
        <v>37.052740496131399</v>
      </c>
      <c r="DL341" s="117">
        <v>0</v>
      </c>
      <c r="DM341" s="117">
        <v>24.842552900000001</v>
      </c>
      <c r="DN341" s="117">
        <v>12.0712499948485</v>
      </c>
      <c r="DO341" s="117">
        <v>127.24394339097999</v>
      </c>
      <c r="DP341" s="117">
        <v>13.07</v>
      </c>
      <c r="DQ341" s="117">
        <v>2.8754</v>
      </c>
      <c r="DR341" s="117">
        <v>3.7878015306386201</v>
      </c>
      <c r="DS341" s="117">
        <v>0</v>
      </c>
      <c r="DT341" s="117">
        <v>7.4351308999999999</v>
      </c>
      <c r="DU341" s="117">
        <v>2.84751292205523</v>
      </c>
      <c r="DV341" s="117">
        <v>30.015845352693901</v>
      </c>
      <c r="DW341" s="117">
        <v>2333.61</v>
      </c>
      <c r="DX341" s="117">
        <v>513.39419999999996</v>
      </c>
      <c r="DY341" s="117">
        <v>223.45851978332499</v>
      </c>
      <c r="DZ341" s="117">
        <v>0</v>
      </c>
      <c r="EA341" s="117">
        <v>1327.5207207000001</v>
      </c>
      <c r="EB341" s="117">
        <v>460.95264439705801</v>
      </c>
      <c r="EC341" s="117">
        <v>4858.9360848803899</v>
      </c>
      <c r="ED341" s="117">
        <v>1780.14</v>
      </c>
      <c r="EE341" s="117">
        <v>391.63080000000002</v>
      </c>
      <c r="EF341" s="117">
        <v>59.627515736091702</v>
      </c>
      <c r="EG341" s="117">
        <v>0</v>
      </c>
      <c r="EH341" s="117">
        <v>1012.6682418</v>
      </c>
      <c r="EI341" s="117">
        <v>340.010615895358</v>
      </c>
      <c r="EJ341" s="117">
        <v>3584.0771734314499</v>
      </c>
      <c r="EK341" s="117">
        <v>229.21</v>
      </c>
      <c r="EL341" s="117">
        <v>50.426200000000001</v>
      </c>
      <c r="EM341" s="117">
        <v>38.033794555275001</v>
      </c>
      <c r="EN341" s="117">
        <v>0</v>
      </c>
      <c r="EO341" s="117">
        <v>130.39069269999999</v>
      </c>
      <c r="EP341" s="117">
        <v>46.961240631225401</v>
      </c>
      <c r="EQ341" s="117">
        <v>495.02192788650001</v>
      </c>
      <c r="ER341" s="117">
        <v>383.3</v>
      </c>
      <c r="ES341" s="117">
        <v>85.337999999999994</v>
      </c>
      <c r="ET341" s="117">
        <v>8.9442757799999999</v>
      </c>
      <c r="EU341" s="117">
        <v>94.282275780000006</v>
      </c>
      <c r="EV341" s="117">
        <v>10.08079</v>
      </c>
      <c r="EW341" s="117">
        <v>1.0565675998999999</v>
      </c>
      <c r="EX341" s="117">
        <v>11.1373575999</v>
      </c>
      <c r="EY341" s="117">
        <v>476</v>
      </c>
      <c r="EZ341" s="117">
        <v>49.889560000000003</v>
      </c>
      <c r="FA341" s="117">
        <v>525.89</v>
      </c>
      <c r="FB341" s="117">
        <v>742</v>
      </c>
      <c r="FC341" s="117">
        <v>77.769019999999998</v>
      </c>
      <c r="FD341" s="117">
        <v>819.76901999999995</v>
      </c>
      <c r="FE341" s="171">
        <v>343.24326718750007</v>
      </c>
      <c r="FF341" s="194">
        <f t="shared" si="114"/>
        <v>27539.781734458804</v>
      </c>
      <c r="FG341" s="195">
        <f t="shared" si="116"/>
        <v>4932.8882651999993</v>
      </c>
      <c r="FH341" s="196">
        <f t="shared" si="117"/>
        <v>3584.0771734314499</v>
      </c>
      <c r="FI341" s="202">
        <f t="shared" si="118"/>
        <v>33047.738081350566</v>
      </c>
      <c r="FJ341" s="203">
        <f t="shared" si="119"/>
        <v>5919.4659182399992</v>
      </c>
      <c r="FK341" s="204">
        <f t="shared" si="120"/>
        <v>4300.8926081177397</v>
      </c>
      <c r="FL341" s="214">
        <v>0.05</v>
      </c>
      <c r="FM341" s="211">
        <f t="shared" si="121"/>
        <v>1652.3869040675283</v>
      </c>
      <c r="FN341" s="212">
        <f t="shared" si="122"/>
        <v>295.97329591199997</v>
      </c>
      <c r="FO341" s="213">
        <f t="shared" si="123"/>
        <v>215.04463040588701</v>
      </c>
      <c r="FP341" s="219">
        <f t="shared" si="124"/>
        <v>34700.124985418093</v>
      </c>
      <c r="FQ341" s="220">
        <f t="shared" si="125"/>
        <v>6215.4392141519993</v>
      </c>
      <c r="FR341" s="223">
        <f t="shared" si="126"/>
        <v>4515.9372385236265</v>
      </c>
      <c r="FS341" s="228">
        <f t="shared" si="107"/>
        <v>7.0783474407996856</v>
      </c>
      <c r="FT341" s="229">
        <f t="shared" si="108"/>
        <v>8.8157654578377578</v>
      </c>
      <c r="FU341" s="244">
        <f t="shared" si="109"/>
        <v>5.9561524110984712</v>
      </c>
      <c r="FV341" s="245">
        <f t="shared" si="110"/>
        <v>34700.124985418093</v>
      </c>
      <c r="FW341" s="252">
        <v>4.867</v>
      </c>
      <c r="FX341" s="257">
        <v>6.0646000000000004</v>
      </c>
      <c r="FY341" s="261">
        <f t="shared" si="127"/>
        <v>1.4543553402095102</v>
      </c>
      <c r="FZ341" s="253">
        <f t="shared" si="111"/>
        <v>1.4536433495758594</v>
      </c>
      <c r="GA341" s="92"/>
      <c r="GB341" s="68" t="s">
        <v>1229</v>
      </c>
      <c r="GC341" s="85" t="s">
        <v>2362</v>
      </c>
      <c r="GD341" s="85" t="str">
        <f t="shared" si="128"/>
        <v>№2/166 від 20.02.2019</v>
      </c>
      <c r="GE341" s="85" t="s">
        <v>2695</v>
      </c>
      <c r="GF341" s="431">
        <v>2</v>
      </c>
      <c r="GG341" s="431">
        <v>1</v>
      </c>
    </row>
    <row r="342" spans="1:189" ht="15" hidden="1" customHeight="1" x14ac:dyDescent="0.25">
      <c r="A342" s="66" t="s">
        <v>389</v>
      </c>
      <c r="B342" s="155">
        <v>9</v>
      </c>
      <c r="C342" s="141">
        <f t="shared" si="115"/>
        <v>11582.12</v>
      </c>
      <c r="D342" s="168">
        <v>11582.12</v>
      </c>
      <c r="E342" s="168">
        <v>10354.49</v>
      </c>
      <c r="F342" s="234">
        <f t="shared" si="106"/>
        <v>1227.630000000001</v>
      </c>
      <c r="G342" s="235">
        <v>0</v>
      </c>
      <c r="H342" s="162">
        <f t="shared" si="112"/>
        <v>14145.891749797067</v>
      </c>
      <c r="I342" s="117">
        <v>1412.29</v>
      </c>
      <c r="J342" s="117">
        <v>310.7038</v>
      </c>
      <c r="K342" s="117">
        <v>76.0579383363375</v>
      </c>
      <c r="L342" s="117">
        <v>803.40941229999999</v>
      </c>
      <c r="M342" s="117">
        <v>272.763953198195</v>
      </c>
      <c r="N342" s="117">
        <v>2875.2251038345298</v>
      </c>
      <c r="O342" s="117">
        <v>436.02</v>
      </c>
      <c r="P342" s="117">
        <v>95.924400000000006</v>
      </c>
      <c r="Q342" s="117">
        <v>14.9998469645325</v>
      </c>
      <c r="R342" s="117">
        <v>248.03869739999999</v>
      </c>
      <c r="S342" s="117">
        <v>83.322162398846601</v>
      </c>
      <c r="T342" s="117">
        <v>878.30510676337894</v>
      </c>
      <c r="U342" s="117">
        <v>0</v>
      </c>
      <c r="V342" s="117">
        <v>0</v>
      </c>
      <c r="W342" s="117">
        <v>0</v>
      </c>
      <c r="X342" s="117">
        <v>0</v>
      </c>
      <c r="Y342" s="117">
        <v>0</v>
      </c>
      <c r="Z342" s="117">
        <v>1619.13</v>
      </c>
      <c r="AA342" s="117">
        <v>0</v>
      </c>
      <c r="AB342" s="117">
        <v>0</v>
      </c>
      <c r="AC342" s="117">
        <v>0</v>
      </c>
      <c r="AD342" s="117">
        <v>0</v>
      </c>
      <c r="AE342" s="117">
        <v>0</v>
      </c>
      <c r="AF342" s="117">
        <v>352.75</v>
      </c>
      <c r="AG342" s="117">
        <v>129.01</v>
      </c>
      <c r="AH342" s="117">
        <v>28.382200000000001</v>
      </c>
      <c r="AI342" s="117">
        <v>4.4224785935400002</v>
      </c>
      <c r="AJ342" s="117">
        <v>73.389918699999996</v>
      </c>
      <c r="AK342" s="117">
        <v>24.651793842335898</v>
      </c>
      <c r="AL342" s="117">
        <v>259.85639113587598</v>
      </c>
      <c r="AM342" s="117">
        <v>733.74</v>
      </c>
      <c r="AN342" s="117">
        <v>161.4228</v>
      </c>
      <c r="AO342" s="117">
        <v>251.70347122373801</v>
      </c>
      <c r="AP342" s="117">
        <v>417.4026738</v>
      </c>
      <c r="AQ342" s="117">
        <v>163.951028127938</v>
      </c>
      <c r="AR342" s="117">
        <v>1728.2199731516801</v>
      </c>
      <c r="AS342" s="117">
        <v>0</v>
      </c>
      <c r="AT342" s="117">
        <v>0</v>
      </c>
      <c r="AU342" s="117">
        <v>0</v>
      </c>
      <c r="AV342" s="117">
        <v>0</v>
      </c>
      <c r="AW342" s="117">
        <v>0</v>
      </c>
      <c r="AX342" s="117">
        <v>169.89</v>
      </c>
      <c r="AY342" s="117">
        <v>2943.5</v>
      </c>
      <c r="AZ342" s="117">
        <v>647.57000000000005</v>
      </c>
      <c r="BA342" s="117">
        <v>289.02058259491099</v>
      </c>
      <c r="BB342" s="117">
        <v>1674.4688450000001</v>
      </c>
      <c r="BC342" s="117">
        <v>582.17337360622196</v>
      </c>
      <c r="BD342" s="117">
        <f t="shared" si="113"/>
        <v>6262.5151749116012</v>
      </c>
      <c r="BE342" s="117">
        <v>6</v>
      </c>
      <c r="BF342" s="117">
        <v>11150.49</v>
      </c>
      <c r="BG342" s="117">
        <v>1168.6828568999999</v>
      </c>
      <c r="BH342" s="117">
        <v>12319.172856900001</v>
      </c>
      <c r="BI342" s="117">
        <v>566.67999999999995</v>
      </c>
      <c r="BJ342" s="117">
        <v>59.3937308</v>
      </c>
      <c r="BK342" s="117">
        <v>626.07373080000002</v>
      </c>
      <c r="BL342" s="117">
        <v>474.09</v>
      </c>
      <c r="BM342" s="117">
        <v>104.2998</v>
      </c>
      <c r="BN342" s="117">
        <v>11.440472569166699</v>
      </c>
      <c r="BO342" s="117">
        <v>269.69557830000002</v>
      </c>
      <c r="BP342" s="117">
        <v>90.086904429597396</v>
      </c>
      <c r="BQ342" s="117">
        <v>949.612755298764</v>
      </c>
      <c r="BR342" s="117">
        <v>3061.2235404761464</v>
      </c>
      <c r="BS342" s="117">
        <v>673.46917890476197</v>
      </c>
      <c r="BT342" s="117">
        <v>3007.5924428571402</v>
      </c>
      <c r="BU342" s="117">
        <v>5499.04</v>
      </c>
      <c r="BV342" s="117">
        <v>1741.43823547069</v>
      </c>
      <c r="BW342" s="117">
        <v>1465.53343171386</v>
      </c>
      <c r="BX342" s="117">
        <v>15448.296829422599</v>
      </c>
      <c r="BY342" s="117">
        <v>2692.9497978540599</v>
      </c>
      <c r="BZ342" s="117">
        <v>141.16999999999999</v>
      </c>
      <c r="CA342" s="117">
        <v>31.057400000000001</v>
      </c>
      <c r="CB342" s="117">
        <v>88.514193837684999</v>
      </c>
      <c r="CC342" s="117">
        <v>0</v>
      </c>
      <c r="CD342" s="117">
        <v>80.307377900000006</v>
      </c>
      <c r="CE342" s="117">
        <v>35.745342727826802</v>
      </c>
      <c r="CF342" s="117">
        <v>376.794314465512</v>
      </c>
      <c r="CG342" s="117">
        <v>230.36</v>
      </c>
      <c r="CH342" s="117">
        <v>50.679200000000002</v>
      </c>
      <c r="CI342" s="117">
        <v>301.92864880714302</v>
      </c>
      <c r="CJ342" s="117">
        <v>0</v>
      </c>
      <c r="CK342" s="117">
        <v>131.04489319999999</v>
      </c>
      <c r="CL342" s="117">
        <v>74.835675489768704</v>
      </c>
      <c r="CM342" s="117">
        <v>788.84841749691202</v>
      </c>
      <c r="CN342" s="117">
        <v>218.84</v>
      </c>
      <c r="CO342" s="117">
        <v>48.144799999999996</v>
      </c>
      <c r="CP342" s="117">
        <v>117.953438020457</v>
      </c>
      <c r="CQ342" s="117">
        <v>0</v>
      </c>
      <c r="CR342" s="117">
        <v>124.4915108</v>
      </c>
      <c r="CS342" s="117">
        <v>53.393331973872101</v>
      </c>
      <c r="CT342" s="117">
        <v>562.82308079432903</v>
      </c>
      <c r="CU342" s="117">
        <v>88.69</v>
      </c>
      <c r="CV342" s="117">
        <v>19.511800000000001</v>
      </c>
      <c r="CW342" s="117">
        <v>56.4194071631212</v>
      </c>
      <c r="CX342" s="117">
        <v>0</v>
      </c>
      <c r="CY342" s="117">
        <v>50.453080300000003</v>
      </c>
      <c r="CZ342" s="117">
        <v>22.541936069009701</v>
      </c>
      <c r="DA342" s="117">
        <v>237.61622353213099</v>
      </c>
      <c r="DB342" s="117">
        <v>80.900000000000006</v>
      </c>
      <c r="DC342" s="117">
        <v>17.797999999999998</v>
      </c>
      <c r="DD342" s="117">
        <v>102.968288027445</v>
      </c>
      <c r="DE342" s="117">
        <v>0</v>
      </c>
      <c r="DF342" s="117">
        <v>46.021583</v>
      </c>
      <c r="DG342" s="117">
        <v>25.960165762386499</v>
      </c>
      <c r="DH342" s="117">
        <v>273.64803678983202</v>
      </c>
      <c r="DI342" s="117">
        <v>126.28</v>
      </c>
      <c r="DJ342" s="117">
        <v>27.781600000000001</v>
      </c>
      <c r="DK342" s="117">
        <v>106.93649661243499</v>
      </c>
      <c r="DL342" s="117">
        <v>0</v>
      </c>
      <c r="DM342" s="117">
        <v>71.836903599999999</v>
      </c>
      <c r="DN342" s="117">
        <v>34.884436372265299</v>
      </c>
      <c r="DO342" s="117">
        <v>367.71943658470002</v>
      </c>
      <c r="DP342" s="117">
        <v>37.229999999999997</v>
      </c>
      <c r="DQ342" s="117">
        <v>8.1905999999999999</v>
      </c>
      <c r="DR342" s="117">
        <v>10.789503045648001</v>
      </c>
      <c r="DS342" s="117">
        <v>0</v>
      </c>
      <c r="DT342" s="117">
        <v>21.179030099999999</v>
      </c>
      <c r="DU342" s="117">
        <v>8.1111550449953693</v>
      </c>
      <c r="DV342" s="117">
        <v>85.500288190643403</v>
      </c>
      <c r="DW342" s="117">
        <v>5737.71</v>
      </c>
      <c r="DX342" s="117">
        <v>1262.2962</v>
      </c>
      <c r="DY342" s="117">
        <v>521.07032516105801</v>
      </c>
      <c r="DZ342" s="117">
        <v>0</v>
      </c>
      <c r="EA342" s="117">
        <v>3264.0110877000002</v>
      </c>
      <c r="EB342" s="117">
        <v>1130.38503270397</v>
      </c>
      <c r="EC342" s="117">
        <v>11915.4726455651</v>
      </c>
      <c r="ED342" s="117">
        <v>3988.35</v>
      </c>
      <c r="EE342" s="117">
        <v>877.43700000000001</v>
      </c>
      <c r="EF342" s="117">
        <v>134.88950840350799</v>
      </c>
      <c r="EG342" s="117">
        <v>45.475000000000001</v>
      </c>
      <c r="EH342" s="117">
        <v>2268.8526645000002</v>
      </c>
      <c r="EI342" s="117">
        <v>766.68558736201703</v>
      </c>
      <c r="EJ342" s="117">
        <v>8081.6897602655299</v>
      </c>
      <c r="EK342" s="117">
        <v>707.56</v>
      </c>
      <c r="EL342" s="117">
        <v>155.66319999999999</v>
      </c>
      <c r="EM342" s="117">
        <v>134.98103957582501</v>
      </c>
      <c r="EN342" s="117">
        <v>0</v>
      </c>
      <c r="EO342" s="117">
        <v>402.50965719999999</v>
      </c>
      <c r="EP342" s="117">
        <v>146.808823521074</v>
      </c>
      <c r="EQ342" s="117">
        <v>1547.5227202968899</v>
      </c>
      <c r="ER342" s="117">
        <v>585</v>
      </c>
      <c r="ES342" s="117">
        <v>133.97999999999999</v>
      </c>
      <c r="ET342" s="117">
        <v>14.042443799999999</v>
      </c>
      <c r="EU342" s="117">
        <v>148.02244379999999</v>
      </c>
      <c r="EV342" s="117">
        <v>15.3855</v>
      </c>
      <c r="EW342" s="117">
        <v>1.612554255</v>
      </c>
      <c r="EX342" s="117">
        <v>16.998054255</v>
      </c>
      <c r="EY342" s="117">
        <v>581</v>
      </c>
      <c r="EZ342" s="117">
        <v>60.89461</v>
      </c>
      <c r="FA342" s="117">
        <v>641.89</v>
      </c>
      <c r="FB342" s="117">
        <v>2083.1999999999998</v>
      </c>
      <c r="FC342" s="117">
        <v>218.340192</v>
      </c>
      <c r="FD342" s="117">
        <v>2301.5401919999999</v>
      </c>
      <c r="FE342" s="171">
        <v>1330.9638208333333</v>
      </c>
      <c r="FF342" s="194">
        <f t="shared" si="114"/>
        <v>72166.097357088351</v>
      </c>
      <c r="FG342" s="195">
        <f t="shared" si="116"/>
        <v>15246.786779700002</v>
      </c>
      <c r="FH342" s="196">
        <f t="shared" si="117"/>
        <v>8081.6897602655299</v>
      </c>
      <c r="FI342" s="202">
        <f t="shared" si="118"/>
        <v>86599.316828506024</v>
      </c>
      <c r="FJ342" s="203">
        <f t="shared" si="119"/>
        <v>18296.144135640003</v>
      </c>
      <c r="FK342" s="204">
        <f t="shared" si="120"/>
        <v>9698.0277123186352</v>
      </c>
      <c r="FL342" s="214">
        <v>0.05</v>
      </c>
      <c r="FM342" s="211">
        <f t="shared" si="121"/>
        <v>4329.9658414253017</v>
      </c>
      <c r="FN342" s="212">
        <f t="shared" si="122"/>
        <v>914.80720678200021</v>
      </c>
      <c r="FO342" s="213">
        <f t="shared" si="123"/>
        <v>484.90138561593176</v>
      </c>
      <c r="FP342" s="219">
        <f t="shared" si="124"/>
        <v>90929.28266993133</v>
      </c>
      <c r="FQ342" s="220">
        <f t="shared" si="125"/>
        <v>19210.951342422002</v>
      </c>
      <c r="FR342" s="223">
        <f t="shared" si="126"/>
        <v>10182.929097934568</v>
      </c>
      <c r="FS342" s="228">
        <f t="shared" si="107"/>
        <v>6.1921592357452102</v>
      </c>
      <c r="FT342" s="229">
        <f t="shared" si="108"/>
        <v>8.0474849294705422</v>
      </c>
      <c r="FU342" s="244">
        <f t="shared" si="109"/>
        <v>5.3129653491394278</v>
      </c>
      <c r="FV342" s="245">
        <f t="shared" si="110"/>
        <v>90929.28266993133</v>
      </c>
      <c r="FW342" s="252">
        <v>4.3773</v>
      </c>
      <c r="FX342" s="257">
        <v>5.8018000000000001</v>
      </c>
      <c r="FY342" s="261">
        <f t="shared" si="127"/>
        <v>1.4146070033457177</v>
      </c>
      <c r="FZ342" s="253">
        <f t="shared" si="111"/>
        <v>1.3870669325848086</v>
      </c>
      <c r="GA342" s="92"/>
      <c r="GB342" s="68" t="s">
        <v>1241</v>
      </c>
      <c r="GC342" s="85" t="s">
        <v>2362</v>
      </c>
      <c r="GD342" s="85" t="str">
        <f t="shared" si="128"/>
        <v>№2/179 від 20.02.2019</v>
      </c>
      <c r="GE342" s="85" t="s">
        <v>2696</v>
      </c>
      <c r="GF342" s="431">
        <v>6</v>
      </c>
      <c r="GG342" s="431">
        <v>1</v>
      </c>
    </row>
    <row r="343" spans="1:189" ht="15" hidden="1" customHeight="1" x14ac:dyDescent="0.25">
      <c r="A343" s="66" t="s">
        <v>390</v>
      </c>
      <c r="B343" s="155">
        <v>9</v>
      </c>
      <c r="C343" s="141">
        <f t="shared" si="115"/>
        <v>3771.47</v>
      </c>
      <c r="D343" s="168">
        <v>3771.47</v>
      </c>
      <c r="E343" s="168">
        <v>3366.47</v>
      </c>
      <c r="F343" s="234">
        <f t="shared" si="106"/>
        <v>405</v>
      </c>
      <c r="G343" s="235">
        <v>0</v>
      </c>
      <c r="H343" s="162">
        <f t="shared" si="112"/>
        <v>4473.2195432124354</v>
      </c>
      <c r="I343" s="117">
        <v>471.07</v>
      </c>
      <c r="J343" s="117">
        <v>103.6354</v>
      </c>
      <c r="K343" s="117">
        <v>25.431649293204998</v>
      </c>
      <c r="L343" s="117">
        <v>267.9775909</v>
      </c>
      <c r="M343" s="117">
        <v>90.987095438649803</v>
      </c>
      <c r="N343" s="117">
        <v>959.10173563185504</v>
      </c>
      <c r="O343" s="117">
        <v>116.98</v>
      </c>
      <c r="P343" s="117">
        <v>25.735600000000002</v>
      </c>
      <c r="Q343" s="117">
        <v>4.0250743562400002</v>
      </c>
      <c r="R343" s="117">
        <v>66.546412599999996</v>
      </c>
      <c r="S343" s="117">
        <v>22.354619583883501</v>
      </c>
      <c r="T343" s="117">
        <v>235.64170654012301</v>
      </c>
      <c r="U343" s="117">
        <v>0</v>
      </c>
      <c r="V343" s="117">
        <v>0</v>
      </c>
      <c r="W343" s="117">
        <v>0</v>
      </c>
      <c r="X343" s="117">
        <v>0</v>
      </c>
      <c r="Y343" s="117">
        <v>0</v>
      </c>
      <c r="Z343" s="117">
        <v>499.84</v>
      </c>
      <c r="AA343" s="117">
        <v>0</v>
      </c>
      <c r="AB343" s="117">
        <v>0</v>
      </c>
      <c r="AC343" s="117">
        <v>0</v>
      </c>
      <c r="AD343" s="117">
        <v>0</v>
      </c>
      <c r="AE343" s="117">
        <v>0</v>
      </c>
      <c r="AF343" s="117">
        <v>106.6</v>
      </c>
      <c r="AG343" s="117">
        <v>27.12</v>
      </c>
      <c r="AH343" s="117">
        <v>5.9664000000000001</v>
      </c>
      <c r="AI343" s="117">
        <v>0.92986725783000002</v>
      </c>
      <c r="AJ343" s="117">
        <v>15.4277544</v>
      </c>
      <c r="AK343" s="117">
        <v>5.1822279099571604</v>
      </c>
      <c r="AL343" s="117">
        <v>54.626249567787198</v>
      </c>
      <c r="AM343" s="117">
        <v>218.06</v>
      </c>
      <c r="AN343" s="117">
        <v>47.973199999999999</v>
      </c>
      <c r="AO343" s="117">
        <v>73.786589909656996</v>
      </c>
      <c r="AP343" s="117">
        <v>124.0477922</v>
      </c>
      <c r="AQ343" s="117">
        <v>48.6179612809131</v>
      </c>
      <c r="AR343" s="117">
        <v>512.48554339057</v>
      </c>
      <c r="AS343" s="117">
        <v>0</v>
      </c>
      <c r="AT343" s="117">
        <v>0</v>
      </c>
      <c r="AU343" s="117">
        <v>0</v>
      </c>
      <c r="AV343" s="117">
        <v>0</v>
      </c>
      <c r="AW343" s="117">
        <v>0</v>
      </c>
      <c r="AX343" s="117">
        <v>65.67</v>
      </c>
      <c r="AY343" s="117">
        <v>958.49</v>
      </c>
      <c r="AZ343" s="117">
        <v>210.86779999999999</v>
      </c>
      <c r="BA343" s="117">
        <v>94.113379643728805</v>
      </c>
      <c r="BB343" s="117">
        <v>545.25620630000003</v>
      </c>
      <c r="BC343" s="117">
        <v>189.572717320762</v>
      </c>
      <c r="BD343" s="117">
        <f t="shared" si="113"/>
        <v>2039.2543080821001</v>
      </c>
      <c r="BE343" s="117">
        <v>2</v>
      </c>
      <c r="BF343" s="117">
        <v>3306.45</v>
      </c>
      <c r="BG343" s="117">
        <v>346.54902449999997</v>
      </c>
      <c r="BH343" s="117">
        <v>3652.9990244999999</v>
      </c>
      <c r="BI343" s="117">
        <v>283.33999999999997</v>
      </c>
      <c r="BJ343" s="117">
        <v>29.6968654</v>
      </c>
      <c r="BK343" s="117">
        <v>313.03686540000001</v>
      </c>
      <c r="BL343" s="117">
        <v>158.80000000000001</v>
      </c>
      <c r="BM343" s="117">
        <v>34.936</v>
      </c>
      <c r="BN343" s="117">
        <v>3.8011220799999998</v>
      </c>
      <c r="BO343" s="117">
        <v>90.336556000000002</v>
      </c>
      <c r="BP343" s="117">
        <v>30.172040199564801</v>
      </c>
      <c r="BQ343" s="117">
        <v>318.04571827956499</v>
      </c>
      <c r="BR343" s="117">
        <v>1030.9196404761979</v>
      </c>
      <c r="BS343" s="117">
        <v>226.80232090476201</v>
      </c>
      <c r="BT343" s="117">
        <v>1046.5383095238101</v>
      </c>
      <c r="BU343" s="117">
        <v>1790.66</v>
      </c>
      <c r="BV343" s="117">
        <v>586.45925587769</v>
      </c>
      <c r="BW343" s="117">
        <v>490.65538820206899</v>
      </c>
      <c r="BX343" s="117">
        <v>5172.0349149845297</v>
      </c>
      <c r="BY343" s="117">
        <v>779.24211992570895</v>
      </c>
      <c r="BZ343" s="117">
        <v>47.32</v>
      </c>
      <c r="CA343" s="117">
        <v>10.410399999999999</v>
      </c>
      <c r="CB343" s="117">
        <v>30.628126383515799</v>
      </c>
      <c r="CC343" s="117">
        <v>0</v>
      </c>
      <c r="CD343" s="117">
        <v>26.918928399999999</v>
      </c>
      <c r="CE343" s="117">
        <v>12.082230035860301</v>
      </c>
      <c r="CF343" s="117">
        <v>127.359684819376</v>
      </c>
      <c r="CG343" s="117">
        <v>61.04</v>
      </c>
      <c r="CH343" s="117">
        <v>13.428800000000001</v>
      </c>
      <c r="CI343" s="117">
        <v>77.963277717209195</v>
      </c>
      <c r="CJ343" s="117">
        <v>0</v>
      </c>
      <c r="CK343" s="117">
        <v>34.723824800000003</v>
      </c>
      <c r="CL343" s="117">
        <v>19.6158101428287</v>
      </c>
      <c r="CM343" s="117">
        <v>206.77171266003799</v>
      </c>
      <c r="CN343" s="117">
        <v>60.59</v>
      </c>
      <c r="CO343" s="117">
        <v>13.329800000000001</v>
      </c>
      <c r="CP343" s="117">
        <v>39.933688300348301</v>
      </c>
      <c r="CQ343" s="117">
        <v>0</v>
      </c>
      <c r="CR343" s="117">
        <v>34.467833300000002</v>
      </c>
      <c r="CS343" s="117">
        <v>15.5455577169325</v>
      </c>
      <c r="CT343" s="117">
        <v>163.86687931728099</v>
      </c>
      <c r="CU343" s="117">
        <v>29.38</v>
      </c>
      <c r="CV343" s="117">
        <v>6.4635999999999996</v>
      </c>
      <c r="CW343" s="117">
        <v>20.337320308606699</v>
      </c>
      <c r="CX343" s="117">
        <v>0</v>
      </c>
      <c r="CY343" s="117">
        <v>16.7134006</v>
      </c>
      <c r="CZ343" s="117">
        <v>7.6400537744310704</v>
      </c>
      <c r="DA343" s="117">
        <v>80.534374683037797</v>
      </c>
      <c r="DB343" s="117">
        <v>17.010000000000002</v>
      </c>
      <c r="DC343" s="117">
        <v>3.7422</v>
      </c>
      <c r="DD343" s="117">
        <v>21.649728322544998</v>
      </c>
      <c r="DE343" s="117">
        <v>0</v>
      </c>
      <c r="DF343" s="117">
        <v>9.6764787000000005</v>
      </c>
      <c r="DG343" s="117">
        <v>5.4583378400329403</v>
      </c>
      <c r="DH343" s="117">
        <v>57.536744862577898</v>
      </c>
      <c r="DI343" s="117">
        <v>39.020000000000003</v>
      </c>
      <c r="DJ343" s="117">
        <v>8.5844000000000005</v>
      </c>
      <c r="DK343" s="117">
        <v>32.891129074490998</v>
      </c>
      <c r="DL343" s="117">
        <v>0</v>
      </c>
      <c r="DM343" s="117">
        <v>22.1973074</v>
      </c>
      <c r="DN343" s="117">
        <v>10.7632361908914</v>
      </c>
      <c r="DO343" s="117">
        <v>113.456072665382</v>
      </c>
      <c r="DP343" s="117">
        <v>12.94</v>
      </c>
      <c r="DQ343" s="117">
        <v>2.8468</v>
      </c>
      <c r="DR343" s="117">
        <v>3.7495438716145801</v>
      </c>
      <c r="DS343" s="117">
        <v>0</v>
      </c>
      <c r="DT343" s="117">
        <v>7.3611778000000001</v>
      </c>
      <c r="DU343" s="117">
        <v>2.8191292464019302</v>
      </c>
      <c r="DV343" s="117">
        <v>29.716650918016501</v>
      </c>
      <c r="DW343" s="117">
        <v>2097.7800000000002</v>
      </c>
      <c r="DX343" s="117">
        <v>461.51159999999999</v>
      </c>
      <c r="DY343" s="117">
        <v>205.40093209165801</v>
      </c>
      <c r="DZ343" s="117">
        <v>0</v>
      </c>
      <c r="EA343" s="117">
        <v>1193.3641086</v>
      </c>
      <c r="EB343" s="117">
        <v>414.843916510893</v>
      </c>
      <c r="EC343" s="117">
        <v>4372.9005572025499</v>
      </c>
      <c r="ED343" s="117">
        <v>1380.59</v>
      </c>
      <c r="EE343" s="117">
        <v>303.72980000000001</v>
      </c>
      <c r="EF343" s="117">
        <v>46.898536705483302</v>
      </c>
      <c r="EG343" s="117">
        <v>17.625</v>
      </c>
      <c r="EH343" s="117">
        <v>785.37623329999997</v>
      </c>
      <c r="EI343" s="117">
        <v>265.61155313227403</v>
      </c>
      <c r="EJ343" s="117">
        <v>2799.8311231377502</v>
      </c>
      <c r="EK343" s="117">
        <v>388.2</v>
      </c>
      <c r="EL343" s="117">
        <v>85.403999999999996</v>
      </c>
      <c r="EM343" s="117">
        <v>80.295607174224997</v>
      </c>
      <c r="EN343" s="117">
        <v>0</v>
      </c>
      <c r="EO343" s="117">
        <v>220.83533399999999</v>
      </c>
      <c r="EP343" s="117">
        <v>81.199969184470504</v>
      </c>
      <c r="EQ343" s="117">
        <v>855.93491035869602</v>
      </c>
      <c r="ER343" s="117">
        <v>320</v>
      </c>
      <c r="ES343" s="117">
        <v>71.72</v>
      </c>
      <c r="ET343" s="117">
        <v>7.5169731999999998</v>
      </c>
      <c r="EU343" s="117">
        <v>79.236973199999994</v>
      </c>
      <c r="EV343" s="117">
        <v>8.4160000000000004</v>
      </c>
      <c r="EW343" s="117">
        <v>0.88208096000000003</v>
      </c>
      <c r="EX343" s="117">
        <v>9.2980809600000001</v>
      </c>
      <c r="EY343" s="117">
        <v>627.20000000000005</v>
      </c>
      <c r="EZ343" s="117">
        <v>65.736832000000007</v>
      </c>
      <c r="FA343" s="117">
        <v>692.94</v>
      </c>
      <c r="FB343" s="117">
        <v>683.2</v>
      </c>
      <c r="FC343" s="117">
        <v>71.606191999999993</v>
      </c>
      <c r="FD343" s="117">
        <v>754.80619200000001</v>
      </c>
      <c r="FE343" s="171">
        <v>382.95898645833336</v>
      </c>
      <c r="FF343" s="194">
        <f t="shared" si="114"/>
        <v>24656.485009619573</v>
      </c>
      <c r="FG343" s="195">
        <f t="shared" si="116"/>
        <v>4720.8420819000003</v>
      </c>
      <c r="FH343" s="196">
        <f t="shared" si="117"/>
        <v>2799.8311231377502</v>
      </c>
      <c r="FI343" s="202">
        <f t="shared" si="118"/>
        <v>29587.782011543488</v>
      </c>
      <c r="FJ343" s="203">
        <f t="shared" si="119"/>
        <v>5665.0104982800003</v>
      </c>
      <c r="FK343" s="204">
        <f t="shared" si="120"/>
        <v>3359.7973477652999</v>
      </c>
      <c r="FL343" s="214">
        <v>0.05</v>
      </c>
      <c r="FM343" s="211">
        <f t="shared" si="121"/>
        <v>1479.3891005771745</v>
      </c>
      <c r="FN343" s="212">
        <f t="shared" si="122"/>
        <v>283.25052491400004</v>
      </c>
      <c r="FO343" s="213">
        <f t="shared" si="123"/>
        <v>167.989867388265</v>
      </c>
      <c r="FP343" s="219">
        <f t="shared" si="124"/>
        <v>31067.171112120661</v>
      </c>
      <c r="FQ343" s="220">
        <f t="shared" si="125"/>
        <v>5948.2610231940007</v>
      </c>
      <c r="FR343" s="223">
        <f t="shared" si="126"/>
        <v>3527.7872151535648</v>
      </c>
      <c r="FS343" s="228">
        <f t="shared" si="107"/>
        <v>6.660243907263391</v>
      </c>
      <c r="FT343" s="229">
        <f t="shared" si="108"/>
        <v>8.4271573279069738</v>
      </c>
      <c r="FU343" s="244">
        <f t="shared" si="109"/>
        <v>5.7248560571270879</v>
      </c>
      <c r="FV343" s="245">
        <f t="shared" si="110"/>
        <v>31067.171112120661</v>
      </c>
      <c r="FW343" s="252">
        <v>4.6999000000000004</v>
      </c>
      <c r="FX343" s="257">
        <v>5.9978999999999996</v>
      </c>
      <c r="FY343" s="261">
        <f t="shared" si="127"/>
        <v>1.4171033228926979</v>
      </c>
      <c r="FZ343" s="253">
        <f t="shared" si="111"/>
        <v>1.4050179776099925</v>
      </c>
      <c r="GA343" s="92"/>
      <c r="GB343" s="68" t="s">
        <v>1243</v>
      </c>
      <c r="GC343" s="85" t="s">
        <v>2362</v>
      </c>
      <c r="GD343" s="85" t="str">
        <f t="shared" si="128"/>
        <v>№2/181 від 20.02.2019</v>
      </c>
      <c r="GE343" s="85" t="s">
        <v>2697</v>
      </c>
      <c r="GF343" s="431">
        <v>2</v>
      </c>
      <c r="GG343" s="431">
        <v>1</v>
      </c>
    </row>
    <row r="344" spans="1:189" ht="15" hidden="1" customHeight="1" x14ac:dyDescent="0.25">
      <c r="A344" s="66" t="s">
        <v>391</v>
      </c>
      <c r="B344" s="155">
        <v>9</v>
      </c>
      <c r="C344" s="141">
        <f t="shared" si="115"/>
        <v>3767.85</v>
      </c>
      <c r="D344" s="168">
        <v>3767.85</v>
      </c>
      <c r="E344" s="168">
        <v>3361.42</v>
      </c>
      <c r="F344" s="234">
        <f t="shared" si="106"/>
        <v>406.42999999999984</v>
      </c>
      <c r="G344" s="235">
        <v>0</v>
      </c>
      <c r="H344" s="162">
        <f t="shared" si="112"/>
        <v>4463.9509896620448</v>
      </c>
      <c r="I344" s="117">
        <v>471.05</v>
      </c>
      <c r="J344" s="117">
        <v>103.631</v>
      </c>
      <c r="K344" s="117">
        <v>25.430879414147501</v>
      </c>
      <c r="L344" s="117">
        <v>267.96621349999998</v>
      </c>
      <c r="M344" s="117">
        <v>90.983264918331798</v>
      </c>
      <c r="N344" s="117">
        <v>959.06135783247896</v>
      </c>
      <c r="O344" s="117">
        <v>116.98</v>
      </c>
      <c r="P344" s="117">
        <v>25.735600000000002</v>
      </c>
      <c r="Q344" s="117">
        <v>4.0250743562400002</v>
      </c>
      <c r="R344" s="117">
        <v>66.546412599999996</v>
      </c>
      <c r="S344" s="117">
        <v>22.354619583883501</v>
      </c>
      <c r="T344" s="117">
        <v>235.64170654012301</v>
      </c>
      <c r="U344" s="117">
        <v>0</v>
      </c>
      <c r="V344" s="117">
        <v>0</v>
      </c>
      <c r="W344" s="117">
        <v>0</v>
      </c>
      <c r="X344" s="117">
        <v>0</v>
      </c>
      <c r="Y344" s="117">
        <v>0</v>
      </c>
      <c r="Z344" s="117">
        <v>446.21</v>
      </c>
      <c r="AA344" s="117">
        <v>0</v>
      </c>
      <c r="AB344" s="117">
        <v>0</v>
      </c>
      <c r="AC344" s="117">
        <v>0</v>
      </c>
      <c r="AD344" s="117">
        <v>0</v>
      </c>
      <c r="AE344" s="117">
        <v>0</v>
      </c>
      <c r="AF344" s="117">
        <v>109.73</v>
      </c>
      <c r="AG344" s="117">
        <v>27.12</v>
      </c>
      <c r="AH344" s="117">
        <v>5.9664000000000001</v>
      </c>
      <c r="AI344" s="117">
        <v>0.92986725783000002</v>
      </c>
      <c r="AJ344" s="117">
        <v>15.4277544</v>
      </c>
      <c r="AK344" s="117">
        <v>5.1822279099571604</v>
      </c>
      <c r="AL344" s="117">
        <v>54.626249567787198</v>
      </c>
      <c r="AM344" s="117">
        <v>236.35</v>
      </c>
      <c r="AN344" s="117">
        <v>51.997</v>
      </c>
      <c r="AO344" s="117">
        <v>80.196313496718702</v>
      </c>
      <c r="AP344" s="117">
        <v>134.45242450000001</v>
      </c>
      <c r="AQ344" s="117">
        <v>52.718983299436097</v>
      </c>
      <c r="AR344" s="117">
        <v>555.71472129615495</v>
      </c>
      <c r="AS344" s="117">
        <v>0</v>
      </c>
      <c r="AT344" s="117">
        <v>0</v>
      </c>
      <c r="AU344" s="117">
        <v>0</v>
      </c>
      <c r="AV344" s="117">
        <v>0</v>
      </c>
      <c r="AW344" s="117">
        <v>0</v>
      </c>
      <c r="AX344" s="117">
        <v>65.67</v>
      </c>
      <c r="AY344" s="117">
        <v>957.57</v>
      </c>
      <c r="AZ344" s="117">
        <v>210.66540000000001</v>
      </c>
      <c r="BA344" s="117">
        <v>94.023046051174703</v>
      </c>
      <c r="BB344" s="117">
        <v>544.73284590000003</v>
      </c>
      <c r="BC344" s="117">
        <v>189.39075730940201</v>
      </c>
      <c r="BD344" s="117">
        <f t="shared" si="113"/>
        <v>2037.2969544255002</v>
      </c>
      <c r="BE344" s="117">
        <v>2</v>
      </c>
      <c r="BF344" s="117">
        <v>2673.3</v>
      </c>
      <c r="BG344" s="117">
        <v>280.18857300000002</v>
      </c>
      <c r="BH344" s="117">
        <v>2953.4885730000001</v>
      </c>
      <c r="BI344" s="117">
        <v>283.33999999999997</v>
      </c>
      <c r="BJ344" s="117">
        <v>29.6968654</v>
      </c>
      <c r="BK344" s="117">
        <v>313.03686540000001</v>
      </c>
      <c r="BL344" s="117">
        <v>158.66999999999999</v>
      </c>
      <c r="BM344" s="117">
        <v>34.907400000000003</v>
      </c>
      <c r="BN344" s="117">
        <v>3.79821851916667</v>
      </c>
      <c r="BO344" s="117">
        <v>90.262602900000005</v>
      </c>
      <c r="BP344" s="117">
        <v>30.147361986942901</v>
      </c>
      <c r="BQ344" s="117">
        <v>317.78558340610999</v>
      </c>
      <c r="BR344" s="433">
        <v>824.66261904762405</v>
      </c>
      <c r="BS344" s="433">
        <v>181.425776190476</v>
      </c>
      <c r="BT344" s="433">
        <v>837.17384761904805</v>
      </c>
      <c r="BU344" s="433">
        <v>1431.152</v>
      </c>
      <c r="BV344" s="433">
        <v>469.12582409761922</v>
      </c>
      <c r="BW344" s="433">
        <v>392.36043441752884</v>
      </c>
      <c r="BX344" s="433">
        <v>4135.9005013722963</v>
      </c>
      <c r="BY344" s="117">
        <v>934.15134216583897</v>
      </c>
      <c r="BZ344" s="117">
        <v>47.32</v>
      </c>
      <c r="CA344" s="117">
        <v>10.410399999999999</v>
      </c>
      <c r="CB344" s="117">
        <v>30.628126383515799</v>
      </c>
      <c r="CC344" s="117">
        <v>0</v>
      </c>
      <c r="CD344" s="117">
        <v>26.918928399999999</v>
      </c>
      <c r="CE344" s="117">
        <v>12.082230035860301</v>
      </c>
      <c r="CF344" s="117">
        <v>127.359684819376</v>
      </c>
      <c r="CG344" s="117">
        <v>61.04</v>
      </c>
      <c r="CH344" s="117">
        <v>13.428800000000001</v>
      </c>
      <c r="CI344" s="117">
        <v>77.963277717209195</v>
      </c>
      <c r="CJ344" s="117">
        <v>0</v>
      </c>
      <c r="CK344" s="117">
        <v>34.723824800000003</v>
      </c>
      <c r="CL344" s="117">
        <v>19.6158101428287</v>
      </c>
      <c r="CM344" s="117">
        <v>206.77171266003799</v>
      </c>
      <c r="CN344" s="117">
        <v>101.35</v>
      </c>
      <c r="CO344" s="117">
        <v>22.297000000000001</v>
      </c>
      <c r="CP344" s="117">
        <v>85.031655160070002</v>
      </c>
      <c r="CQ344" s="117">
        <v>0</v>
      </c>
      <c r="CR344" s="117">
        <v>57.654974500000002</v>
      </c>
      <c r="CS344" s="117">
        <v>27.914427724671899</v>
      </c>
      <c r="CT344" s="117">
        <v>294.24805738474203</v>
      </c>
      <c r="CU344" s="117">
        <v>38</v>
      </c>
      <c r="CV344" s="117">
        <v>8.36</v>
      </c>
      <c r="CW344" s="117">
        <v>23.782069729124199</v>
      </c>
      <c r="CX344" s="117">
        <v>0</v>
      </c>
      <c r="CY344" s="117">
        <v>21.617059999999999</v>
      </c>
      <c r="CZ344" s="117">
        <v>9.6172743869095108</v>
      </c>
      <c r="DA344" s="117">
        <v>101.376404116034</v>
      </c>
      <c r="DB344" s="117">
        <v>17.010000000000002</v>
      </c>
      <c r="DC344" s="117">
        <v>3.7422</v>
      </c>
      <c r="DD344" s="117">
        <v>21.649728322544998</v>
      </c>
      <c r="DE344" s="117">
        <v>0</v>
      </c>
      <c r="DF344" s="117">
        <v>9.6764787000000005</v>
      </c>
      <c r="DG344" s="117">
        <v>5.4583378400329403</v>
      </c>
      <c r="DH344" s="117">
        <v>57.536744862577898</v>
      </c>
      <c r="DI344" s="117">
        <v>40.57</v>
      </c>
      <c r="DJ344" s="117">
        <v>8.9253999999999998</v>
      </c>
      <c r="DK344" s="117">
        <v>34.285035165191402</v>
      </c>
      <c r="DL344" s="117">
        <v>0</v>
      </c>
      <c r="DM344" s="117">
        <v>23.0790559</v>
      </c>
      <c r="DN344" s="117">
        <v>11.199943258542699</v>
      </c>
      <c r="DO344" s="117">
        <v>118.059434323734</v>
      </c>
      <c r="DP344" s="117">
        <v>12.54</v>
      </c>
      <c r="DQ344" s="117">
        <v>2.7587999999999999</v>
      </c>
      <c r="DR344" s="117">
        <v>3.6347708945424899</v>
      </c>
      <c r="DS344" s="117">
        <v>0</v>
      </c>
      <c r="DT344" s="117">
        <v>7.1336297999999996</v>
      </c>
      <c r="DU344" s="117">
        <v>2.7321033047949999</v>
      </c>
      <c r="DV344" s="117">
        <v>28.7993039993375</v>
      </c>
      <c r="DW344" s="117">
        <v>2284.54</v>
      </c>
      <c r="DX344" s="117">
        <v>502.59879999999998</v>
      </c>
      <c r="DY344" s="117">
        <v>238.111697425975</v>
      </c>
      <c r="DZ344" s="117">
        <v>0</v>
      </c>
      <c r="EA344" s="117">
        <v>1299.6062698000001</v>
      </c>
      <c r="EB344" s="117">
        <v>453.28823777295497</v>
      </c>
      <c r="EC344" s="117">
        <v>4778.1450049989298</v>
      </c>
      <c r="ED344" s="117">
        <v>1380.59</v>
      </c>
      <c r="EE344" s="117">
        <v>303.72980000000001</v>
      </c>
      <c r="EF344" s="117">
        <v>46.898536705483302</v>
      </c>
      <c r="EG344" s="117">
        <v>17.625</v>
      </c>
      <c r="EH344" s="117">
        <v>785.37623329999997</v>
      </c>
      <c r="EI344" s="117">
        <v>265.61155313227403</v>
      </c>
      <c r="EJ344" s="117">
        <v>2799.8311231377502</v>
      </c>
      <c r="EK344" s="117">
        <v>295.82</v>
      </c>
      <c r="EL344" s="117">
        <v>65.080399999999997</v>
      </c>
      <c r="EM344" s="117">
        <v>55.571265850525002</v>
      </c>
      <c r="EN344" s="117">
        <v>0</v>
      </c>
      <c r="EO344" s="117">
        <v>168.28312339999999</v>
      </c>
      <c r="EP344" s="117">
        <v>61.288149461347501</v>
      </c>
      <c r="EQ344" s="117">
        <v>646.04293871187303</v>
      </c>
      <c r="ER344" s="117">
        <v>320</v>
      </c>
      <c r="ES344" s="117">
        <v>71.72</v>
      </c>
      <c r="ET344" s="117">
        <v>7.5169731999999998</v>
      </c>
      <c r="EU344" s="117">
        <v>79.236973199999994</v>
      </c>
      <c r="EV344" s="117">
        <v>8.4160000000000004</v>
      </c>
      <c r="EW344" s="117">
        <v>0.88208096000000003</v>
      </c>
      <c r="EX344" s="117">
        <v>9.2980809600000001</v>
      </c>
      <c r="EY344" s="117">
        <v>541.79999999999995</v>
      </c>
      <c r="EZ344" s="117">
        <v>56.786057999999997</v>
      </c>
      <c r="FA344" s="117">
        <v>598.59</v>
      </c>
      <c r="FB344" s="117">
        <v>669.2</v>
      </c>
      <c r="FC344" s="117">
        <v>70.138852</v>
      </c>
      <c r="FD344" s="117">
        <v>739.33885199999997</v>
      </c>
      <c r="FE344" s="171">
        <v>1141.0652656250002</v>
      </c>
      <c r="FF344" s="194">
        <f t="shared" si="114"/>
        <v>23909.862093639844</v>
      </c>
      <c r="FG344" s="195">
        <f t="shared" si="116"/>
        <v>4005.8642903999998</v>
      </c>
      <c r="FH344" s="196">
        <f t="shared" si="117"/>
        <v>2799.8311231377502</v>
      </c>
      <c r="FI344" s="202">
        <f t="shared" si="118"/>
        <v>28691.834512367812</v>
      </c>
      <c r="FJ344" s="203">
        <f t="shared" si="119"/>
        <v>4807.0371484799998</v>
      </c>
      <c r="FK344" s="204">
        <f t="shared" si="120"/>
        <v>3359.7973477652999</v>
      </c>
      <c r="FL344" s="214">
        <v>0.05</v>
      </c>
      <c r="FM344" s="211">
        <f t="shared" si="121"/>
        <v>1434.5917256183907</v>
      </c>
      <c r="FN344" s="212">
        <f t="shared" si="122"/>
        <v>240.351857424</v>
      </c>
      <c r="FO344" s="213">
        <f t="shared" si="123"/>
        <v>167.989867388265</v>
      </c>
      <c r="FP344" s="219">
        <f t="shared" si="124"/>
        <v>30126.426237986201</v>
      </c>
      <c r="FQ344" s="220">
        <f t="shared" si="125"/>
        <v>5047.3890059039995</v>
      </c>
      <c r="FR344" s="223">
        <f t="shared" si="126"/>
        <v>3527.7872151535648</v>
      </c>
      <c r="FS344" s="228">
        <f t="shared" si="107"/>
        <v>6.6560604143164408</v>
      </c>
      <c r="FT344" s="229">
        <f t="shared" si="108"/>
        <v>8.1576249334494264</v>
      </c>
      <c r="FU344" s="244">
        <f t="shared" si="109"/>
        <v>5.7197738808414975</v>
      </c>
      <c r="FV344" s="245">
        <f t="shared" si="110"/>
        <v>30126.426237986205</v>
      </c>
      <c r="FW344" s="252">
        <v>4.6341999999999999</v>
      </c>
      <c r="FX344" s="257">
        <v>5.7385999999999999</v>
      </c>
      <c r="FY344" s="261">
        <f t="shared" si="127"/>
        <v>1.436291142876104</v>
      </c>
      <c r="FZ344" s="253">
        <f t="shared" si="111"/>
        <v>1.4215357288274886</v>
      </c>
      <c r="GA344" s="92"/>
      <c r="GB344" s="68" t="s">
        <v>1244</v>
      </c>
      <c r="GC344" s="85" t="s">
        <v>2362</v>
      </c>
      <c r="GD344" s="85" t="str">
        <f t="shared" si="128"/>
        <v>№2/182 від 20.02.2019</v>
      </c>
      <c r="GE344" s="85" t="s">
        <v>2698</v>
      </c>
      <c r="GF344" s="431">
        <v>2</v>
      </c>
      <c r="GG344" s="431">
        <v>1</v>
      </c>
    </row>
    <row r="345" spans="1:189" ht="15" hidden="1" customHeight="1" x14ac:dyDescent="0.25">
      <c r="A345" s="66" t="s">
        <v>392</v>
      </c>
      <c r="B345" s="155">
        <v>9</v>
      </c>
      <c r="C345" s="141">
        <f t="shared" si="115"/>
        <v>4293.3200000000006</v>
      </c>
      <c r="D345" s="168">
        <v>4227.22</v>
      </c>
      <c r="E345" s="168">
        <v>3882.56</v>
      </c>
      <c r="F345" s="234">
        <f t="shared" si="106"/>
        <v>344.66000000000031</v>
      </c>
      <c r="G345" s="235">
        <v>66.099999999999994</v>
      </c>
      <c r="H345" s="162">
        <f t="shared" si="112"/>
        <v>5431.5783263259636</v>
      </c>
      <c r="I345" s="117">
        <v>758.13</v>
      </c>
      <c r="J345" s="117">
        <v>166.7886</v>
      </c>
      <c r="K345" s="117">
        <v>39.318041412187497</v>
      </c>
      <c r="L345" s="117">
        <v>431.27741309999999</v>
      </c>
      <c r="M345" s="117">
        <v>146.263828053423</v>
      </c>
      <c r="N345" s="117">
        <v>1541.7778825656101</v>
      </c>
      <c r="O345" s="117">
        <v>127.32</v>
      </c>
      <c r="P345" s="117">
        <v>28.010400000000001</v>
      </c>
      <c r="Q345" s="117">
        <v>4.3799152799324998</v>
      </c>
      <c r="R345" s="117">
        <v>72.428528400000005</v>
      </c>
      <c r="S345" s="117">
        <v>24.330472206093798</v>
      </c>
      <c r="T345" s="117">
        <v>256.46931588602598</v>
      </c>
      <c r="U345" s="117">
        <v>0</v>
      </c>
      <c r="V345" s="117">
        <v>0</v>
      </c>
      <c r="W345" s="117">
        <v>0</v>
      </c>
      <c r="X345" s="117">
        <v>0</v>
      </c>
      <c r="Y345" s="117">
        <v>0</v>
      </c>
      <c r="Z345" s="117">
        <v>564.71</v>
      </c>
      <c r="AA345" s="117">
        <v>0</v>
      </c>
      <c r="AB345" s="117">
        <v>0</v>
      </c>
      <c r="AC345" s="117">
        <v>0</v>
      </c>
      <c r="AD345" s="117">
        <v>0</v>
      </c>
      <c r="AE345" s="117">
        <v>0</v>
      </c>
      <c r="AF345" s="117">
        <v>130.54</v>
      </c>
      <c r="AG345" s="117">
        <v>29.11</v>
      </c>
      <c r="AH345" s="117">
        <v>6.4042000000000003</v>
      </c>
      <c r="AI345" s="117">
        <v>0.99790990214999997</v>
      </c>
      <c r="AJ345" s="117">
        <v>16.559805699999998</v>
      </c>
      <c r="AK345" s="117">
        <v>5.5624674742613403</v>
      </c>
      <c r="AL345" s="117">
        <v>58.634383076411297</v>
      </c>
      <c r="AM345" s="117">
        <v>215.88</v>
      </c>
      <c r="AN345" s="117">
        <v>47.493600000000001</v>
      </c>
      <c r="AO345" s="117">
        <v>80.691155104388798</v>
      </c>
      <c r="AP345" s="117">
        <v>122.8076556</v>
      </c>
      <c r="AQ345" s="117">
        <v>48.932897365926998</v>
      </c>
      <c r="AR345" s="117">
        <v>515.80530807031596</v>
      </c>
      <c r="AS345" s="117">
        <v>0</v>
      </c>
      <c r="AT345" s="117">
        <v>0</v>
      </c>
      <c r="AU345" s="117">
        <v>0</v>
      </c>
      <c r="AV345" s="117">
        <v>0</v>
      </c>
      <c r="AW345" s="117">
        <v>0</v>
      </c>
      <c r="AX345" s="117">
        <v>42.22</v>
      </c>
      <c r="AY345" s="117">
        <v>1091.1099999999999</v>
      </c>
      <c r="AZ345" s="117">
        <v>240.04419999999999</v>
      </c>
      <c r="BA345" s="117">
        <v>105.746501880126</v>
      </c>
      <c r="BB345" s="117">
        <v>620.69974569999999</v>
      </c>
      <c r="BC345" s="117">
        <v>215.65710291087299</v>
      </c>
      <c r="BD345" s="117">
        <f t="shared" si="113"/>
        <v>2321.4214367276004</v>
      </c>
      <c r="BE345" s="117">
        <v>2</v>
      </c>
      <c r="BF345" s="117">
        <v>3722.92</v>
      </c>
      <c r="BG345" s="117">
        <v>390.19924520000001</v>
      </c>
      <c r="BH345" s="117">
        <v>4113.1192451999996</v>
      </c>
      <c r="BI345" s="117">
        <v>0</v>
      </c>
      <c r="BJ345" s="117">
        <v>0</v>
      </c>
      <c r="BK345" s="117">
        <v>0</v>
      </c>
      <c r="BL345" s="117">
        <v>156.31</v>
      </c>
      <c r="BM345" s="117">
        <v>34.388199999999998</v>
      </c>
      <c r="BN345" s="117">
        <v>3.7397220741666701</v>
      </c>
      <c r="BO345" s="117">
        <v>88.920069699999999</v>
      </c>
      <c r="BP345" s="117">
        <v>29.698751117850399</v>
      </c>
      <c r="BQ345" s="117">
        <v>313.05674289201698</v>
      </c>
      <c r="BR345" s="117">
        <v>751.67697619047681</v>
      </c>
      <c r="BS345" s="117">
        <v>165.368934761905</v>
      </c>
      <c r="BT345" s="117">
        <v>859.24031511635803</v>
      </c>
      <c r="BU345" s="117">
        <v>2038.43</v>
      </c>
      <c r="BV345" s="117">
        <v>427.60648144547599</v>
      </c>
      <c r="BW345" s="117">
        <v>444.63784297456499</v>
      </c>
      <c r="BX345" s="117">
        <v>4686.9605504887804</v>
      </c>
      <c r="BY345" s="117">
        <v>994.21567845676896</v>
      </c>
      <c r="BZ345" s="117">
        <v>71.12</v>
      </c>
      <c r="CA345" s="117">
        <v>15.6464</v>
      </c>
      <c r="CB345" s="117">
        <v>45.457009125004603</v>
      </c>
      <c r="CC345" s="117">
        <v>0</v>
      </c>
      <c r="CD345" s="117">
        <v>40.458034400000003</v>
      </c>
      <c r="CE345" s="117">
        <v>18.098742095855801</v>
      </c>
      <c r="CF345" s="117">
        <v>190.78018562086001</v>
      </c>
      <c r="CG345" s="117">
        <v>67.84</v>
      </c>
      <c r="CH345" s="117">
        <v>14.924799999999999</v>
      </c>
      <c r="CI345" s="117">
        <v>90.484105918359205</v>
      </c>
      <c r="CJ345" s="117">
        <v>0</v>
      </c>
      <c r="CK345" s="117">
        <v>38.592140800000003</v>
      </c>
      <c r="CL345" s="117">
        <v>22.203060106551199</v>
      </c>
      <c r="CM345" s="117">
        <v>234.04410682490999</v>
      </c>
      <c r="CN345" s="117">
        <v>94.29</v>
      </c>
      <c r="CO345" s="117">
        <v>20.7438</v>
      </c>
      <c r="CP345" s="117">
        <v>49.0820663078458</v>
      </c>
      <c r="CQ345" s="117">
        <v>0</v>
      </c>
      <c r="CR345" s="117">
        <v>53.6387523</v>
      </c>
      <c r="CS345" s="117">
        <v>22.8228615762883</v>
      </c>
      <c r="CT345" s="117">
        <v>240.577480184134</v>
      </c>
      <c r="CU345" s="117">
        <v>45.88</v>
      </c>
      <c r="CV345" s="117">
        <v>10.0936</v>
      </c>
      <c r="CW345" s="117">
        <v>31.8515919675833</v>
      </c>
      <c r="CX345" s="117">
        <v>0</v>
      </c>
      <c r="CY345" s="117">
        <v>26.099755600000002</v>
      </c>
      <c r="CZ345" s="117">
        <v>11.940473754558401</v>
      </c>
      <c r="DA345" s="117">
        <v>125.865421322142</v>
      </c>
      <c r="DB345" s="117">
        <v>18.25</v>
      </c>
      <c r="DC345" s="117">
        <v>4.0149999999999997</v>
      </c>
      <c r="DD345" s="117">
        <v>23.233863726854999</v>
      </c>
      <c r="DE345" s="117">
        <v>0</v>
      </c>
      <c r="DF345" s="117">
        <v>10.3818775</v>
      </c>
      <c r="DG345" s="117">
        <v>5.8568604879866699</v>
      </c>
      <c r="DH345" s="117">
        <v>61.737601714841702</v>
      </c>
      <c r="DI345" s="117">
        <v>38.56</v>
      </c>
      <c r="DJ345" s="117">
        <v>8.4832000000000001</v>
      </c>
      <c r="DK345" s="117">
        <v>32.479903931342598</v>
      </c>
      <c r="DL345" s="117">
        <v>0</v>
      </c>
      <c r="DM345" s="117">
        <v>21.935627199999999</v>
      </c>
      <c r="DN345" s="117">
        <v>10.6338896098761</v>
      </c>
      <c r="DO345" s="117">
        <v>112.09262074121899</v>
      </c>
      <c r="DP345" s="117">
        <v>12.68</v>
      </c>
      <c r="DQ345" s="117">
        <v>2.7896000000000001</v>
      </c>
      <c r="DR345" s="117">
        <v>3.6730285535665299</v>
      </c>
      <c r="DS345" s="117">
        <v>0</v>
      </c>
      <c r="DT345" s="117">
        <v>7.2132715999999997</v>
      </c>
      <c r="DU345" s="117">
        <v>2.7623618950952999</v>
      </c>
      <c r="DV345" s="117">
        <v>29.118262048661801</v>
      </c>
      <c r="DW345" s="117">
        <v>2221.29</v>
      </c>
      <c r="DX345" s="117">
        <v>488.68380000000002</v>
      </c>
      <c r="DY345" s="117">
        <v>216.35938402592501</v>
      </c>
      <c r="DZ345" s="117">
        <v>0</v>
      </c>
      <c r="EA345" s="117">
        <v>1263.6252423000001</v>
      </c>
      <c r="EB345" s="117">
        <v>439.14954266322002</v>
      </c>
      <c r="EC345" s="117">
        <v>4629.1079689891403</v>
      </c>
      <c r="ED345" s="117">
        <v>1531.95</v>
      </c>
      <c r="EE345" s="117">
        <v>337.029</v>
      </c>
      <c r="EF345" s="117">
        <v>52.050403558066598</v>
      </c>
      <c r="EG345" s="117">
        <v>20.149999999999999</v>
      </c>
      <c r="EH345" s="117">
        <v>871.48039649999998</v>
      </c>
      <c r="EI345" s="117">
        <v>294.79487364408601</v>
      </c>
      <c r="EJ345" s="117">
        <v>3107.4546737021601</v>
      </c>
      <c r="EK345" s="117">
        <v>311.94</v>
      </c>
      <c r="EL345" s="117">
        <v>68.626800000000003</v>
      </c>
      <c r="EM345" s="117">
        <v>55.718605887625003</v>
      </c>
      <c r="EN345" s="117">
        <v>0</v>
      </c>
      <c r="EO345" s="117">
        <v>177.4533078</v>
      </c>
      <c r="EP345" s="117">
        <v>64.325954581600001</v>
      </c>
      <c r="EQ345" s="117">
        <v>678.06466826922497</v>
      </c>
      <c r="ER345" s="117">
        <v>240</v>
      </c>
      <c r="ES345" s="117">
        <v>56.43</v>
      </c>
      <c r="ET345" s="117">
        <v>5.9144283</v>
      </c>
      <c r="EU345" s="117">
        <v>62.344428299999997</v>
      </c>
      <c r="EV345" s="117">
        <v>6.3120000000000003</v>
      </c>
      <c r="EW345" s="117">
        <v>0.66156071999999999</v>
      </c>
      <c r="EX345" s="117">
        <v>6.97356072</v>
      </c>
      <c r="EY345" s="117">
        <v>1075.2</v>
      </c>
      <c r="EZ345" s="117">
        <v>112.691712</v>
      </c>
      <c r="FA345" s="117">
        <v>1187.8900000000001</v>
      </c>
      <c r="FB345" s="117">
        <v>770</v>
      </c>
      <c r="FC345" s="117">
        <v>80.703699999999998</v>
      </c>
      <c r="FD345" s="117">
        <v>850.70370000000003</v>
      </c>
      <c r="FE345" s="171">
        <v>645.76226458333338</v>
      </c>
      <c r="FF345" s="194">
        <f t="shared" si="114"/>
        <v>26707.231807927383</v>
      </c>
      <c r="FG345" s="195">
        <f t="shared" si="116"/>
        <v>4963.8229451999996</v>
      </c>
      <c r="FH345" s="196">
        <f t="shared" si="117"/>
        <v>3107.4546737021601</v>
      </c>
      <c r="FI345" s="202">
        <f t="shared" si="118"/>
        <v>32048.678169512859</v>
      </c>
      <c r="FJ345" s="203">
        <f t="shared" si="119"/>
        <v>5956.5875342399995</v>
      </c>
      <c r="FK345" s="204">
        <f t="shared" si="120"/>
        <v>3728.9456084425919</v>
      </c>
      <c r="FL345" s="214">
        <v>0.05</v>
      </c>
      <c r="FM345" s="211">
        <f t="shared" si="121"/>
        <v>1602.433908475643</v>
      </c>
      <c r="FN345" s="212">
        <f t="shared" si="122"/>
        <v>297.829376712</v>
      </c>
      <c r="FO345" s="213">
        <f t="shared" si="123"/>
        <v>186.44728042212961</v>
      </c>
      <c r="FP345" s="219">
        <f t="shared" si="124"/>
        <v>33651.112077988502</v>
      </c>
      <c r="FQ345" s="220">
        <f t="shared" si="125"/>
        <v>6254.4169109519999</v>
      </c>
      <c r="FR345" s="223">
        <f t="shared" si="126"/>
        <v>3915.3928888647215</v>
      </c>
      <c r="FS345" s="228">
        <f t="shared" si="107"/>
        <v>6.3954979370634772</v>
      </c>
      <c r="FT345" s="229">
        <f t="shared" si="108"/>
        <v>8.00639819641607</v>
      </c>
      <c r="FU345" s="244">
        <f t="shared" si="109"/>
        <v>5.46926441033321</v>
      </c>
      <c r="FV345" s="245">
        <f t="shared" si="110"/>
        <v>33651.112077988502</v>
      </c>
      <c r="FW345" s="252">
        <v>4.8262</v>
      </c>
      <c r="FX345" s="257">
        <v>6.0571000000000002</v>
      </c>
      <c r="FY345" s="261">
        <f t="shared" si="127"/>
        <v>1.3251622264024443</v>
      </c>
      <c r="FZ345" s="253">
        <f t="shared" si="111"/>
        <v>1.3218203754958759</v>
      </c>
      <c r="GA345" s="92"/>
      <c r="GB345" s="68" t="s">
        <v>1245</v>
      </c>
      <c r="GC345" s="85" t="s">
        <v>2362</v>
      </c>
      <c r="GD345" s="85" t="str">
        <f t="shared" si="128"/>
        <v>№2/183 від 20.02.2019</v>
      </c>
      <c r="GE345" s="85" t="s">
        <v>2699</v>
      </c>
      <c r="GF345" s="431">
        <v>2</v>
      </c>
      <c r="GG345" s="431">
        <v>1</v>
      </c>
    </row>
    <row r="346" spans="1:189" ht="15" hidden="1" customHeight="1" x14ac:dyDescent="0.25">
      <c r="A346" s="66" t="s">
        <v>393</v>
      </c>
      <c r="B346" s="155">
        <v>9</v>
      </c>
      <c r="C346" s="141">
        <f t="shared" si="115"/>
        <v>10381.549999999999</v>
      </c>
      <c r="D346" s="168">
        <v>10260.299999999999</v>
      </c>
      <c r="E346" s="168">
        <v>9099.85</v>
      </c>
      <c r="F346" s="234">
        <f t="shared" si="106"/>
        <v>1160.4499999999989</v>
      </c>
      <c r="G346" s="235">
        <v>121.25</v>
      </c>
      <c r="H346" s="162">
        <f t="shared" si="112"/>
        <v>12803.731939710939</v>
      </c>
      <c r="I346" s="117">
        <v>1276.54</v>
      </c>
      <c r="J346" s="117">
        <v>280.83879999999999</v>
      </c>
      <c r="K346" s="117">
        <v>67.712995773212498</v>
      </c>
      <c r="L346" s="117">
        <v>726.18530980000003</v>
      </c>
      <c r="M346" s="117">
        <v>246.43735343512799</v>
      </c>
      <c r="N346" s="117">
        <v>2597.7144590083399</v>
      </c>
      <c r="O346" s="117">
        <v>230.48</v>
      </c>
      <c r="P346" s="117">
        <v>50.705599999999997</v>
      </c>
      <c r="Q346" s="117">
        <v>7.9240718515874997</v>
      </c>
      <c r="R346" s="117">
        <v>131.11315759999999</v>
      </c>
      <c r="S346" s="117">
        <v>44.043554754820804</v>
      </c>
      <c r="T346" s="117">
        <v>464.26638420640802</v>
      </c>
      <c r="U346" s="117">
        <v>0</v>
      </c>
      <c r="V346" s="117">
        <v>0</v>
      </c>
      <c r="W346" s="117">
        <v>0</v>
      </c>
      <c r="X346" s="117">
        <v>0</v>
      </c>
      <c r="Y346" s="117">
        <v>0</v>
      </c>
      <c r="Z346" s="117">
        <v>1446.46</v>
      </c>
      <c r="AA346" s="117">
        <v>0</v>
      </c>
      <c r="AB346" s="117">
        <v>0</v>
      </c>
      <c r="AC346" s="117">
        <v>0</v>
      </c>
      <c r="AD346" s="117">
        <v>0</v>
      </c>
      <c r="AE346" s="117">
        <v>0</v>
      </c>
      <c r="AF346" s="117">
        <v>323.47000000000003</v>
      </c>
      <c r="AG346" s="117">
        <v>172.01</v>
      </c>
      <c r="AH346" s="117">
        <v>37.842199999999998</v>
      </c>
      <c r="AI346" s="117">
        <v>5.8966503450224996</v>
      </c>
      <c r="AJ346" s="117">
        <v>97.851328699999996</v>
      </c>
      <c r="AK346" s="117">
        <v>32.868434765708898</v>
      </c>
      <c r="AL346" s="117">
        <v>346.46861381073097</v>
      </c>
      <c r="AM346" s="117">
        <v>817.75</v>
      </c>
      <c r="AN346" s="117">
        <v>179.905</v>
      </c>
      <c r="AO346" s="117">
        <v>244.38811932416701</v>
      </c>
      <c r="AP346" s="117">
        <v>465.1934425</v>
      </c>
      <c r="AQ346" s="117">
        <v>178.93546404479099</v>
      </c>
      <c r="AR346" s="117">
        <v>1886.17202586896</v>
      </c>
      <c r="AS346" s="117">
        <v>0</v>
      </c>
      <c r="AT346" s="117">
        <v>0</v>
      </c>
      <c r="AU346" s="117">
        <v>0</v>
      </c>
      <c r="AV346" s="117">
        <v>0</v>
      </c>
      <c r="AW346" s="117">
        <v>0</v>
      </c>
      <c r="AX346" s="117">
        <v>125.82</v>
      </c>
      <c r="AY346" s="117">
        <v>2638.38</v>
      </c>
      <c r="AZ346" s="117">
        <v>580.44359999999995</v>
      </c>
      <c r="BA346" s="117">
        <v>256.51336580855002</v>
      </c>
      <c r="BB346" s="117">
        <v>1500.8952306000001</v>
      </c>
      <c r="BC346" s="117">
        <v>521.55889650558004</v>
      </c>
      <c r="BD346" s="117">
        <f t="shared" si="113"/>
        <v>5613.3604568165001</v>
      </c>
      <c r="BE346" s="117">
        <v>4</v>
      </c>
      <c r="BF346" s="117">
        <v>8144.44</v>
      </c>
      <c r="BG346" s="117">
        <v>853.61875640000005</v>
      </c>
      <c r="BH346" s="117">
        <v>8998.0587563999998</v>
      </c>
      <c r="BI346" s="117">
        <v>283.33999999999997</v>
      </c>
      <c r="BJ346" s="117">
        <v>29.6968654</v>
      </c>
      <c r="BK346" s="117">
        <v>313.03686540000001</v>
      </c>
      <c r="BL346" s="117">
        <v>353.55</v>
      </c>
      <c r="BM346" s="117">
        <v>77.781000000000006</v>
      </c>
      <c r="BN346" s="117">
        <v>8.3464491366666707</v>
      </c>
      <c r="BO346" s="117">
        <v>201.1239885</v>
      </c>
      <c r="BP346" s="117">
        <v>67.162398678699105</v>
      </c>
      <c r="BQ346" s="117">
        <v>707.96383631536605</v>
      </c>
      <c r="BR346" s="117">
        <v>2914.051976190437</v>
      </c>
      <c r="BS346" s="117">
        <v>641.091434761904</v>
      </c>
      <c r="BT346" s="117">
        <v>4236.37685714286</v>
      </c>
      <c r="BU346" s="117">
        <v>4929.96</v>
      </c>
      <c r="BV346" s="117">
        <v>1657.7167476954701</v>
      </c>
      <c r="BW346" s="117">
        <v>1507.0836392250301</v>
      </c>
      <c r="BX346" s="117">
        <v>15886.2806550157</v>
      </c>
      <c r="BY346" s="117">
        <v>2496.8755101471602</v>
      </c>
      <c r="BZ346" s="117">
        <v>125.89</v>
      </c>
      <c r="CA346" s="117">
        <v>27.695799999999998</v>
      </c>
      <c r="CB346" s="117">
        <v>79.335816849708294</v>
      </c>
      <c r="CC346" s="117">
        <v>0</v>
      </c>
      <c r="CD346" s="117">
        <v>71.615044299999994</v>
      </c>
      <c r="CE346" s="117">
        <v>31.918487455100902</v>
      </c>
      <c r="CF346" s="117">
        <v>336.45514860480898</v>
      </c>
      <c r="CG346" s="117">
        <v>128.38</v>
      </c>
      <c r="CH346" s="117">
        <v>28.243600000000001</v>
      </c>
      <c r="CI346" s="117">
        <v>186.40376099345201</v>
      </c>
      <c r="CJ346" s="117">
        <v>0</v>
      </c>
      <c r="CK346" s="117">
        <v>73.031530599999996</v>
      </c>
      <c r="CL346" s="117">
        <v>43.607132427909697</v>
      </c>
      <c r="CM346" s="117">
        <v>459.66602402136198</v>
      </c>
      <c r="CN346" s="117">
        <v>215.75</v>
      </c>
      <c r="CO346" s="117">
        <v>47.465000000000003</v>
      </c>
      <c r="CP346" s="117">
        <v>120.45901683081701</v>
      </c>
      <c r="CQ346" s="117">
        <v>0</v>
      </c>
      <c r="CR346" s="117">
        <v>122.73370250000001</v>
      </c>
      <c r="CS346" s="117">
        <v>53.076593063062901</v>
      </c>
      <c r="CT346" s="117">
        <v>559.48431239388003</v>
      </c>
      <c r="CU346" s="117">
        <v>114.87</v>
      </c>
      <c r="CV346" s="117">
        <v>25.2714</v>
      </c>
      <c r="CW346" s="117">
        <v>73.326268205726706</v>
      </c>
      <c r="CX346" s="117">
        <v>0</v>
      </c>
      <c r="CY346" s="117">
        <v>65.346096900000006</v>
      </c>
      <c r="CZ346" s="117">
        <v>29.222470720731199</v>
      </c>
      <c r="DA346" s="117">
        <v>308.03623582645798</v>
      </c>
      <c r="DB346" s="117">
        <v>107.87</v>
      </c>
      <c r="DC346" s="117">
        <v>23.731400000000001</v>
      </c>
      <c r="DD346" s="117">
        <v>137.29106292356201</v>
      </c>
      <c r="DE346" s="117">
        <v>0</v>
      </c>
      <c r="DF346" s="117">
        <v>61.3640069</v>
      </c>
      <c r="DG346" s="117">
        <v>34.614180602207497</v>
      </c>
      <c r="DH346" s="117">
        <v>364.87065042577001</v>
      </c>
      <c r="DI346" s="117">
        <v>140.87</v>
      </c>
      <c r="DJ346" s="117">
        <v>30.991399999999999</v>
      </c>
      <c r="DK346" s="117">
        <v>119.509756245803</v>
      </c>
      <c r="DL346" s="117">
        <v>0</v>
      </c>
      <c r="DM346" s="117">
        <v>80.136716899999996</v>
      </c>
      <c r="DN346" s="117">
        <v>38.937740184411602</v>
      </c>
      <c r="DO346" s="117">
        <v>410.445613330215</v>
      </c>
      <c r="DP346" s="117">
        <v>25.22</v>
      </c>
      <c r="DQ346" s="117">
        <v>5.5484</v>
      </c>
      <c r="DR346" s="117">
        <v>7.3077627872015301</v>
      </c>
      <c r="DS346" s="117">
        <v>0</v>
      </c>
      <c r="DT346" s="117">
        <v>14.3469014</v>
      </c>
      <c r="DU346" s="117">
        <v>5.4944613574605903</v>
      </c>
      <c r="DV346" s="117">
        <v>57.917525544662098</v>
      </c>
      <c r="DW346" s="117">
        <v>4843.75</v>
      </c>
      <c r="DX346" s="117">
        <v>1065.625</v>
      </c>
      <c r="DY346" s="117">
        <v>462.511508124817</v>
      </c>
      <c r="DZ346" s="117">
        <v>0</v>
      </c>
      <c r="EA346" s="117">
        <v>2755.4640625000002</v>
      </c>
      <c r="EB346" s="117">
        <v>956.63761330718705</v>
      </c>
      <c r="EC346" s="117">
        <v>10083.988183932001</v>
      </c>
      <c r="ED346" s="117">
        <v>3241.95</v>
      </c>
      <c r="EE346" s="117">
        <v>713.22900000000004</v>
      </c>
      <c r="EF346" s="117">
        <v>112.56093847904199</v>
      </c>
      <c r="EG346" s="117">
        <v>0</v>
      </c>
      <c r="EH346" s="117">
        <v>1844.2480965</v>
      </c>
      <c r="EI346" s="117">
        <v>619.63546594615298</v>
      </c>
      <c r="EJ346" s="117">
        <v>6531.6235009251895</v>
      </c>
      <c r="EK346" s="117">
        <v>620.64</v>
      </c>
      <c r="EL346" s="117">
        <v>136.54079999999999</v>
      </c>
      <c r="EM346" s="117">
        <v>112.56531602705</v>
      </c>
      <c r="EN346" s="117">
        <v>0</v>
      </c>
      <c r="EO346" s="117">
        <v>353.06347679999999</v>
      </c>
      <c r="EP346" s="117">
        <v>128.16267342420301</v>
      </c>
      <c r="EQ346" s="117">
        <v>1350.9722662512499</v>
      </c>
      <c r="ER346" s="117">
        <v>743.8</v>
      </c>
      <c r="ES346" s="117">
        <v>165.83600000000001</v>
      </c>
      <c r="ET346" s="117">
        <v>17.381271160000001</v>
      </c>
      <c r="EU346" s="117">
        <v>183.21727116</v>
      </c>
      <c r="EV346" s="117">
        <v>19.56194</v>
      </c>
      <c r="EW346" s="117">
        <v>2.0502869314000001</v>
      </c>
      <c r="EX346" s="117">
        <v>21.612226931399999</v>
      </c>
      <c r="EY346" s="117">
        <v>2290.4</v>
      </c>
      <c r="EZ346" s="117">
        <v>240.05682400000001</v>
      </c>
      <c r="FA346" s="117">
        <v>2530.46</v>
      </c>
      <c r="FB346" s="117">
        <v>1299.2</v>
      </c>
      <c r="FC346" s="117">
        <v>136.169152</v>
      </c>
      <c r="FD346" s="117">
        <v>1435.369152</v>
      </c>
      <c r="FE346" s="171">
        <v>1019.54515</v>
      </c>
      <c r="FF346" s="194">
        <f t="shared" si="114"/>
        <v>64362.735314189005</v>
      </c>
      <c r="FG346" s="195">
        <f t="shared" si="116"/>
        <v>10746.464773799999</v>
      </c>
      <c r="FH346" s="196">
        <f t="shared" si="117"/>
        <v>6531.6235009251895</v>
      </c>
      <c r="FI346" s="202">
        <f t="shared" si="118"/>
        <v>77235.282377026801</v>
      </c>
      <c r="FJ346" s="203">
        <f t="shared" si="119"/>
        <v>12895.757728559998</v>
      </c>
      <c r="FK346" s="204">
        <f t="shared" si="120"/>
        <v>7837.9482011102273</v>
      </c>
      <c r="FL346" s="214">
        <v>0.05</v>
      </c>
      <c r="FM346" s="211">
        <f t="shared" si="121"/>
        <v>3861.7641188513403</v>
      </c>
      <c r="FN346" s="212">
        <f t="shared" si="122"/>
        <v>644.78788642799998</v>
      </c>
      <c r="FO346" s="213">
        <f t="shared" si="123"/>
        <v>391.89741005551139</v>
      </c>
      <c r="FP346" s="219">
        <f t="shared" si="124"/>
        <v>81097.046495878138</v>
      </c>
      <c r="FQ346" s="220">
        <f t="shared" si="125"/>
        <v>13540.545614987997</v>
      </c>
      <c r="FR346" s="223">
        <f t="shared" si="126"/>
        <v>8229.8456111657379</v>
      </c>
      <c r="FS346" s="228">
        <f t="shared" si="107"/>
        <v>6.5167297949625809</v>
      </c>
      <c r="FT346" s="229">
        <f t="shared" si="108"/>
        <v>8.0047263679816965</v>
      </c>
      <c r="FU346" s="244">
        <f t="shared" si="109"/>
        <v>5.7146240464790328</v>
      </c>
      <c r="FV346" s="245">
        <f t="shared" si="110"/>
        <v>81097.046495878138</v>
      </c>
      <c r="FW346" s="252">
        <v>4.6128999999999998</v>
      </c>
      <c r="FX346" s="257">
        <v>5.7374999999999998</v>
      </c>
      <c r="FY346" s="261">
        <f t="shared" si="127"/>
        <v>1.412718635774151</v>
      </c>
      <c r="FZ346" s="253">
        <f t="shared" si="111"/>
        <v>1.3951592798225179</v>
      </c>
      <c r="GA346" s="92"/>
      <c r="GB346" s="68" t="s">
        <v>1248</v>
      </c>
      <c r="GC346" s="85" t="s">
        <v>2362</v>
      </c>
      <c r="GD346" s="85" t="str">
        <f t="shared" si="128"/>
        <v>№2/186 від 20.02.2019</v>
      </c>
      <c r="GE346" s="85" t="s">
        <v>2700</v>
      </c>
      <c r="GF346" s="431">
        <v>4</v>
      </c>
      <c r="GG346" s="431">
        <v>1</v>
      </c>
    </row>
    <row r="347" spans="1:189" ht="15" hidden="1" customHeight="1" x14ac:dyDescent="0.25">
      <c r="A347" s="66" t="s">
        <v>394</v>
      </c>
      <c r="B347" s="155">
        <v>9</v>
      </c>
      <c r="C347" s="141">
        <f t="shared" si="115"/>
        <v>7425.1</v>
      </c>
      <c r="D347" s="168">
        <v>7425.1</v>
      </c>
      <c r="E347" s="168">
        <v>6499.05</v>
      </c>
      <c r="F347" s="234">
        <f t="shared" si="106"/>
        <v>926.05000000000018</v>
      </c>
      <c r="G347" s="235">
        <v>0</v>
      </c>
      <c r="H347" s="162">
        <f t="shared" si="112"/>
        <v>9291.9955763175349</v>
      </c>
      <c r="I347" s="117">
        <v>981.07</v>
      </c>
      <c r="J347" s="117">
        <v>215.83539999999999</v>
      </c>
      <c r="K347" s="117">
        <v>51.152686727419997</v>
      </c>
      <c r="L347" s="117">
        <v>558.10129089999998</v>
      </c>
      <c r="M347" s="117">
        <v>189.30356436912999</v>
      </c>
      <c r="N347" s="117">
        <v>1995.4629419965499</v>
      </c>
      <c r="O347" s="117">
        <v>184.13</v>
      </c>
      <c r="P347" s="117">
        <v>40.508600000000001</v>
      </c>
      <c r="Q347" s="117">
        <v>6.3306421680074996</v>
      </c>
      <c r="R347" s="117">
        <v>104.74603310000001</v>
      </c>
      <c r="S347" s="117">
        <v>35.186318000839798</v>
      </c>
      <c r="T347" s="117">
        <v>370.90159326884702</v>
      </c>
      <c r="U347" s="117">
        <v>0</v>
      </c>
      <c r="V347" s="117">
        <v>0</v>
      </c>
      <c r="W347" s="117">
        <v>0</v>
      </c>
      <c r="X347" s="117">
        <v>0</v>
      </c>
      <c r="Y347" s="117">
        <v>0</v>
      </c>
      <c r="Z347" s="117">
        <v>1170.96</v>
      </c>
      <c r="AA347" s="117">
        <v>0</v>
      </c>
      <c r="AB347" s="117">
        <v>0</v>
      </c>
      <c r="AC347" s="117">
        <v>0</v>
      </c>
      <c r="AD347" s="117">
        <v>0</v>
      </c>
      <c r="AE347" s="117">
        <v>0</v>
      </c>
      <c r="AF347" s="117">
        <v>218.32</v>
      </c>
      <c r="AG347" s="117">
        <v>129.01</v>
      </c>
      <c r="AH347" s="117">
        <v>28.382200000000001</v>
      </c>
      <c r="AI347" s="117">
        <v>4.4224785935400002</v>
      </c>
      <c r="AJ347" s="117">
        <v>73.389918699999996</v>
      </c>
      <c r="AK347" s="117">
        <v>24.651793842335898</v>
      </c>
      <c r="AL347" s="117">
        <v>259.85639113587598</v>
      </c>
      <c r="AM347" s="117">
        <v>521.11</v>
      </c>
      <c r="AN347" s="117">
        <v>114.6442</v>
      </c>
      <c r="AO347" s="117">
        <v>141.28315163099899</v>
      </c>
      <c r="AP347" s="117">
        <v>296.4438457</v>
      </c>
      <c r="AQ347" s="117">
        <v>112.51156429226199</v>
      </c>
      <c r="AR347" s="117">
        <v>1185.9927616232601</v>
      </c>
      <c r="AS347" s="117">
        <v>0</v>
      </c>
      <c r="AT347" s="117">
        <v>0</v>
      </c>
      <c r="AU347" s="117">
        <v>0</v>
      </c>
      <c r="AV347" s="117">
        <v>0</v>
      </c>
      <c r="AW347" s="117">
        <v>0</v>
      </c>
      <c r="AX347" s="117">
        <v>75.709999999999994</v>
      </c>
      <c r="AY347" s="117">
        <v>1887.03</v>
      </c>
      <c r="AZ347" s="117">
        <v>415.14659999999998</v>
      </c>
      <c r="BA347" s="117">
        <v>185.28617626353901</v>
      </c>
      <c r="BB347" s="117">
        <v>1073.4747560999999</v>
      </c>
      <c r="BC347" s="117">
        <v>373.22186276702303</v>
      </c>
      <c r="BD347" s="117">
        <f t="shared" si="113"/>
        <v>4014.7918882930007</v>
      </c>
      <c r="BE347" s="117">
        <v>3</v>
      </c>
      <c r="BF347" s="117">
        <v>6369.5</v>
      </c>
      <c r="BG347" s="117">
        <v>667.58729500000004</v>
      </c>
      <c r="BH347" s="117">
        <v>7037.0872950000003</v>
      </c>
      <c r="BI347" s="117">
        <v>141.66999999999999</v>
      </c>
      <c r="BJ347" s="117">
        <v>14.8484327</v>
      </c>
      <c r="BK347" s="117">
        <v>156.51843270000001</v>
      </c>
      <c r="BL347" s="117">
        <v>263.94</v>
      </c>
      <c r="BM347" s="117">
        <v>58.066800000000001</v>
      </c>
      <c r="BN347" s="117">
        <v>6.2352682608333296</v>
      </c>
      <c r="BO347" s="117">
        <v>150.14754780000001</v>
      </c>
      <c r="BP347" s="117">
        <v>50.140015659335901</v>
      </c>
      <c r="BQ347" s="117">
        <v>528.52963172016905</v>
      </c>
      <c r="BR347" s="117">
        <v>2260.7080142856744</v>
      </c>
      <c r="BS347" s="117">
        <v>497.35576314285697</v>
      </c>
      <c r="BT347" s="117">
        <v>4213.2334857142896</v>
      </c>
      <c r="BU347" s="117">
        <v>3525.99</v>
      </c>
      <c r="BV347" s="117">
        <v>1286.0489680867099</v>
      </c>
      <c r="BW347" s="117">
        <v>1235.0114703951699</v>
      </c>
      <c r="BX347" s="117">
        <v>13018.3477016247</v>
      </c>
      <c r="BY347" s="117">
        <v>1770.1462549338301</v>
      </c>
      <c r="BZ347" s="117">
        <v>98.28</v>
      </c>
      <c r="CA347" s="117">
        <v>21.621600000000001</v>
      </c>
      <c r="CB347" s="117">
        <v>62.709461877039601</v>
      </c>
      <c r="CC347" s="117">
        <v>0</v>
      </c>
      <c r="CD347" s="117">
        <v>55.908543600000002</v>
      </c>
      <c r="CE347" s="117">
        <v>24.9992398500486</v>
      </c>
      <c r="CF347" s="117">
        <v>263.518845327088</v>
      </c>
      <c r="CG347" s="117">
        <v>102.46</v>
      </c>
      <c r="CH347" s="117">
        <v>22.5412</v>
      </c>
      <c r="CI347" s="117">
        <v>148.45677010403799</v>
      </c>
      <c r="CJ347" s="117">
        <v>0</v>
      </c>
      <c r="CK347" s="117">
        <v>58.286420200000002</v>
      </c>
      <c r="CL347" s="117">
        <v>34.770129547766203</v>
      </c>
      <c r="CM347" s="117">
        <v>366.51451985180398</v>
      </c>
      <c r="CN347" s="117">
        <v>168.32</v>
      </c>
      <c r="CO347" s="117">
        <v>37.0304</v>
      </c>
      <c r="CP347" s="117">
        <v>79.250964333717505</v>
      </c>
      <c r="CQ347" s="117">
        <v>0</v>
      </c>
      <c r="CR347" s="117">
        <v>95.752198399999997</v>
      </c>
      <c r="CS347" s="117">
        <v>39.864856910120899</v>
      </c>
      <c r="CT347" s="117">
        <v>420.21841964383799</v>
      </c>
      <c r="CU347" s="117">
        <v>64.489999999999995</v>
      </c>
      <c r="CV347" s="117">
        <v>14.187799999999999</v>
      </c>
      <c r="CW347" s="117">
        <v>44.066613056138301</v>
      </c>
      <c r="CX347" s="117">
        <v>0</v>
      </c>
      <c r="CY347" s="117">
        <v>36.686426300000001</v>
      </c>
      <c r="CZ347" s="117">
        <v>16.709946272916799</v>
      </c>
      <c r="DA347" s="117">
        <v>176.14078562905499</v>
      </c>
      <c r="DB347" s="117">
        <v>80.900000000000006</v>
      </c>
      <c r="DC347" s="117">
        <v>17.797999999999998</v>
      </c>
      <c r="DD347" s="117">
        <v>102.968288027445</v>
      </c>
      <c r="DE347" s="117">
        <v>0</v>
      </c>
      <c r="DF347" s="117">
        <v>46.021583</v>
      </c>
      <c r="DG347" s="117">
        <v>25.960165762386499</v>
      </c>
      <c r="DH347" s="117">
        <v>273.64803678983202</v>
      </c>
      <c r="DI347" s="117">
        <v>70.23</v>
      </c>
      <c r="DJ347" s="117">
        <v>15.4506</v>
      </c>
      <c r="DK347" s="117">
        <v>59.816069339271401</v>
      </c>
      <c r="DL347" s="117">
        <v>0</v>
      </c>
      <c r="DM347" s="117">
        <v>39.951740100000002</v>
      </c>
      <c r="DN347" s="117">
        <v>19.436847793329999</v>
      </c>
      <c r="DO347" s="117">
        <v>204.88525723260099</v>
      </c>
      <c r="DP347" s="117">
        <v>28.4</v>
      </c>
      <c r="DQ347" s="117">
        <v>6.2480000000000002</v>
      </c>
      <c r="DR347" s="117">
        <v>8.2292202841476705</v>
      </c>
      <c r="DS347" s="117">
        <v>0</v>
      </c>
      <c r="DT347" s="117">
        <v>16.155908</v>
      </c>
      <c r="DU347" s="117">
        <v>6.1872621754615196</v>
      </c>
      <c r="DV347" s="117">
        <v>65.220390459609206</v>
      </c>
      <c r="DW347" s="117">
        <v>4283.0200000000004</v>
      </c>
      <c r="DX347" s="117">
        <v>942.26440000000002</v>
      </c>
      <c r="DY347" s="117">
        <v>418.86314927389202</v>
      </c>
      <c r="DZ347" s="117">
        <v>0</v>
      </c>
      <c r="EA347" s="117">
        <v>2436.4815874000001</v>
      </c>
      <c r="EB347" s="117">
        <v>846.93073981478994</v>
      </c>
      <c r="EC347" s="117">
        <v>8927.5598764886799</v>
      </c>
      <c r="ED347" s="117">
        <v>2252.98</v>
      </c>
      <c r="EE347" s="117">
        <v>495.65559999999999</v>
      </c>
      <c r="EF347" s="117">
        <v>77.692581988558402</v>
      </c>
      <c r="EG347" s="117">
        <v>0</v>
      </c>
      <c r="EH347" s="117">
        <v>1281.6527326</v>
      </c>
      <c r="EI347" s="117">
        <v>430.55747965802698</v>
      </c>
      <c r="EJ347" s="117">
        <v>4538.5383942465896</v>
      </c>
      <c r="EK347" s="117">
        <v>601.29</v>
      </c>
      <c r="EL347" s="117">
        <v>132.28380000000001</v>
      </c>
      <c r="EM347" s="117">
        <v>112.001570967075</v>
      </c>
      <c r="EN347" s="117">
        <v>0</v>
      </c>
      <c r="EO347" s="117">
        <v>342.05584229999999</v>
      </c>
      <c r="EP347" s="117">
        <v>124.475627462522</v>
      </c>
      <c r="EQ347" s="117">
        <v>1312.10684072959</v>
      </c>
      <c r="ER347" s="117">
        <v>750.4</v>
      </c>
      <c r="ES347" s="117">
        <v>166.738</v>
      </c>
      <c r="ET347" s="117">
        <v>17.475809779999999</v>
      </c>
      <c r="EU347" s="117">
        <v>184.21380977999999</v>
      </c>
      <c r="EV347" s="117">
        <v>19.735520000000001</v>
      </c>
      <c r="EW347" s="117">
        <v>2.0684798512000002</v>
      </c>
      <c r="EX347" s="117">
        <v>21.8039998512</v>
      </c>
      <c r="EY347" s="117">
        <v>1943.2</v>
      </c>
      <c r="EZ347" s="117">
        <v>203.66679199999999</v>
      </c>
      <c r="FA347" s="117">
        <v>2146.87</v>
      </c>
      <c r="FB347" s="117">
        <v>798</v>
      </c>
      <c r="FC347" s="117">
        <v>83.638379999999998</v>
      </c>
      <c r="FD347" s="117">
        <v>881.63837999999998</v>
      </c>
      <c r="FE347" s="171">
        <v>659.07564062500012</v>
      </c>
      <c r="FF347" s="194">
        <f t="shared" si="114"/>
        <v>50474.43183401729</v>
      </c>
      <c r="FG347" s="195">
        <f t="shared" si="116"/>
        <v>8075.2441077000003</v>
      </c>
      <c r="FH347" s="196">
        <f t="shared" si="117"/>
        <v>4538.5383942465896</v>
      </c>
      <c r="FI347" s="202">
        <f t="shared" si="118"/>
        <v>60569.318200820744</v>
      </c>
      <c r="FJ347" s="203">
        <f t="shared" si="119"/>
        <v>9690.2929292400004</v>
      </c>
      <c r="FK347" s="204">
        <f t="shared" si="120"/>
        <v>5446.2460730959074</v>
      </c>
      <c r="FL347" s="214">
        <v>0.05</v>
      </c>
      <c r="FM347" s="211">
        <f t="shared" si="121"/>
        <v>3028.4659100410372</v>
      </c>
      <c r="FN347" s="212">
        <f t="shared" si="122"/>
        <v>484.51464646200003</v>
      </c>
      <c r="FO347" s="213">
        <f t="shared" si="123"/>
        <v>272.31230365479536</v>
      </c>
      <c r="FP347" s="219">
        <f t="shared" si="124"/>
        <v>63597.784110861779</v>
      </c>
      <c r="FQ347" s="220">
        <f t="shared" si="125"/>
        <v>10174.807575702</v>
      </c>
      <c r="FR347" s="223">
        <f t="shared" si="126"/>
        <v>5718.5583767507023</v>
      </c>
      <c r="FS347" s="228">
        <f t="shared" si="107"/>
        <v>7.1949167735329862</v>
      </c>
      <c r="FT347" s="229">
        <f t="shared" si="108"/>
        <v>8.7605006012773483</v>
      </c>
      <c r="FU347" s="244">
        <f t="shared" si="109"/>
        <v>6.424750933779892</v>
      </c>
      <c r="FV347" s="245">
        <f t="shared" si="110"/>
        <v>63597.784110861772</v>
      </c>
      <c r="FW347" s="252">
        <v>4.9718</v>
      </c>
      <c r="FX347" s="257">
        <v>6.0941999999999998</v>
      </c>
      <c r="FY347" s="261">
        <f t="shared" si="127"/>
        <v>1.4471452539388121</v>
      </c>
      <c r="FZ347" s="253">
        <f t="shared" si="111"/>
        <v>1.437514456577951</v>
      </c>
      <c r="GA347" s="92"/>
      <c r="GB347" s="68" t="s">
        <v>1251</v>
      </c>
      <c r="GC347" s="85" t="s">
        <v>2362</v>
      </c>
      <c r="GD347" s="85" t="str">
        <f t="shared" si="128"/>
        <v>№2/190 від 20.02.2019</v>
      </c>
      <c r="GE347" s="85" t="s">
        <v>2701</v>
      </c>
      <c r="GF347" s="431">
        <v>3</v>
      </c>
      <c r="GG347" s="431">
        <v>1</v>
      </c>
    </row>
    <row r="348" spans="1:189" ht="15" hidden="1" customHeight="1" x14ac:dyDescent="0.25">
      <c r="A348" s="66" t="s">
        <v>395</v>
      </c>
      <c r="B348" s="155">
        <v>9</v>
      </c>
      <c r="C348" s="141">
        <f t="shared" si="115"/>
        <v>6020</v>
      </c>
      <c r="D348" s="168">
        <v>6020</v>
      </c>
      <c r="E348" s="168">
        <v>5284.45</v>
      </c>
      <c r="F348" s="234">
        <f t="shared" si="106"/>
        <v>735.55000000000018</v>
      </c>
      <c r="G348" s="235">
        <v>0</v>
      </c>
      <c r="H348" s="162">
        <f t="shared" si="112"/>
        <v>7248.2291409449981</v>
      </c>
      <c r="I348" s="117">
        <v>697.92</v>
      </c>
      <c r="J348" s="117">
        <v>153.54239999999999</v>
      </c>
      <c r="K348" s="117">
        <v>36.864332128709201</v>
      </c>
      <c r="L348" s="117">
        <v>397.02575039999999</v>
      </c>
      <c r="M348" s="117">
        <v>134.71779369383401</v>
      </c>
      <c r="N348" s="117">
        <v>1420.0702762225401</v>
      </c>
      <c r="O348" s="117">
        <v>97.29</v>
      </c>
      <c r="P348" s="117">
        <v>21.4038</v>
      </c>
      <c r="Q348" s="117">
        <v>3.3451245048375</v>
      </c>
      <c r="R348" s="117">
        <v>55.345362299999998</v>
      </c>
      <c r="S348" s="117">
        <v>18.591647100015098</v>
      </c>
      <c r="T348" s="117">
        <v>195.97593390485301</v>
      </c>
      <c r="U348" s="117">
        <v>0</v>
      </c>
      <c r="V348" s="117">
        <v>0</v>
      </c>
      <c r="W348" s="117">
        <v>0</v>
      </c>
      <c r="X348" s="117">
        <v>0</v>
      </c>
      <c r="Y348" s="117">
        <v>0</v>
      </c>
      <c r="Z348" s="117">
        <v>829.08</v>
      </c>
      <c r="AA348" s="117">
        <v>0</v>
      </c>
      <c r="AB348" s="117">
        <v>0</v>
      </c>
      <c r="AC348" s="117">
        <v>0</v>
      </c>
      <c r="AD348" s="117">
        <v>0</v>
      </c>
      <c r="AE348" s="117">
        <v>0</v>
      </c>
      <c r="AF348" s="117">
        <v>174.15</v>
      </c>
      <c r="AG348" s="117">
        <v>64.5</v>
      </c>
      <c r="AH348" s="117">
        <v>14.19</v>
      </c>
      <c r="AI348" s="117">
        <v>2.2112392967700001</v>
      </c>
      <c r="AJ348" s="117">
        <v>36.692115000000001</v>
      </c>
      <c r="AK348" s="117">
        <v>12.3249594638445</v>
      </c>
      <c r="AL348" s="117">
        <v>129.91831376061401</v>
      </c>
      <c r="AM348" s="117">
        <v>520.51</v>
      </c>
      <c r="AN348" s="117">
        <v>114.51220000000001</v>
      </c>
      <c r="AO348" s="117">
        <v>128.53976925081801</v>
      </c>
      <c r="AP348" s="117">
        <v>296.10252370000001</v>
      </c>
      <c r="AQ348" s="117">
        <v>111.063435506175</v>
      </c>
      <c r="AR348" s="117">
        <v>1170.72792845699</v>
      </c>
      <c r="AS348" s="117">
        <v>0</v>
      </c>
      <c r="AT348" s="117">
        <v>0</v>
      </c>
      <c r="AU348" s="117">
        <v>0</v>
      </c>
      <c r="AV348" s="117">
        <v>0</v>
      </c>
      <c r="AW348" s="117">
        <v>0</v>
      </c>
      <c r="AX348" s="117">
        <v>73.260000000000005</v>
      </c>
      <c r="AY348" s="117">
        <v>1529.93</v>
      </c>
      <c r="AZ348" s="117">
        <v>336.58460000000002</v>
      </c>
      <c r="BA348" s="117">
        <v>150.22326717572901</v>
      </c>
      <c r="BB348" s="117">
        <v>870.33127909999996</v>
      </c>
      <c r="BC348" s="117">
        <v>302.59371722115901</v>
      </c>
      <c r="BD348" s="117">
        <f t="shared" si="113"/>
        <v>3255.0466886000004</v>
      </c>
      <c r="BE348" s="117">
        <v>3</v>
      </c>
      <c r="BF348" s="117">
        <v>7704.75</v>
      </c>
      <c r="BG348" s="117">
        <v>807.53484749999996</v>
      </c>
      <c r="BH348" s="117">
        <v>8512.2848474999992</v>
      </c>
      <c r="BI348" s="117">
        <v>0</v>
      </c>
      <c r="BJ348" s="117">
        <v>0</v>
      </c>
      <c r="BK348" s="117">
        <v>0</v>
      </c>
      <c r="BL348" s="117">
        <v>235.98</v>
      </c>
      <c r="BM348" s="117">
        <v>51.915599999999998</v>
      </c>
      <c r="BN348" s="117">
        <v>5.6554494975000003</v>
      </c>
      <c r="BO348" s="117">
        <v>134.24194259999999</v>
      </c>
      <c r="BP348" s="117">
        <v>44.836983501738999</v>
      </c>
      <c r="BQ348" s="117">
        <v>472.629975599239</v>
      </c>
      <c r="BR348" s="433">
        <v>1562.4495733333231</v>
      </c>
      <c r="BS348" s="433">
        <v>343.73890613333361</v>
      </c>
      <c r="BT348" s="433">
        <v>2078.872853333336</v>
      </c>
      <c r="BU348" s="433">
        <v>2286.8240000000001</v>
      </c>
      <c r="BV348" s="433">
        <v>888.83068878213601</v>
      </c>
      <c r="BW348" s="433">
        <v>750.5146462220232</v>
      </c>
      <c r="BX348" s="433">
        <v>7911.2306678041532</v>
      </c>
      <c r="BY348" s="117">
        <v>1228.0981488856301</v>
      </c>
      <c r="BZ348" s="117">
        <v>58.62</v>
      </c>
      <c r="CA348" s="117">
        <v>12.8964</v>
      </c>
      <c r="CB348" s="117">
        <v>36.916902143441398</v>
      </c>
      <c r="CC348" s="117">
        <v>0</v>
      </c>
      <c r="CD348" s="117">
        <v>33.347159400000002</v>
      </c>
      <c r="CE348" s="117">
        <v>14.860010174368099</v>
      </c>
      <c r="CF348" s="117">
        <v>156.64047171780999</v>
      </c>
      <c r="CG348" s="117">
        <v>54.93</v>
      </c>
      <c r="CH348" s="117">
        <v>12.0846</v>
      </c>
      <c r="CI348" s="117">
        <v>81.795061851694996</v>
      </c>
      <c r="CJ348" s="117">
        <v>0</v>
      </c>
      <c r="CK348" s="117">
        <v>31.2480291</v>
      </c>
      <c r="CL348" s="117">
        <v>18.871846588647202</v>
      </c>
      <c r="CM348" s="117">
        <v>198.92953754034201</v>
      </c>
      <c r="CN348" s="117">
        <v>122.69</v>
      </c>
      <c r="CO348" s="117">
        <v>26.991800000000001</v>
      </c>
      <c r="CP348" s="117">
        <v>73.515716248297494</v>
      </c>
      <c r="CQ348" s="117">
        <v>0</v>
      </c>
      <c r="CR348" s="117">
        <v>69.794660300000004</v>
      </c>
      <c r="CS348" s="117">
        <v>30.708510024026999</v>
      </c>
      <c r="CT348" s="117">
        <v>323.70068657232503</v>
      </c>
      <c r="CU348" s="117">
        <v>46.46</v>
      </c>
      <c r="CV348" s="117">
        <v>10.2212</v>
      </c>
      <c r="CW348" s="117">
        <v>27.624708531327499</v>
      </c>
      <c r="CX348" s="117">
        <v>0</v>
      </c>
      <c r="CY348" s="117">
        <v>26.429700199999999</v>
      </c>
      <c r="CZ348" s="117">
        <v>11.6061991511305</v>
      </c>
      <c r="DA348" s="117">
        <v>122.341807882458</v>
      </c>
      <c r="DB348" s="117">
        <v>40.450000000000003</v>
      </c>
      <c r="DC348" s="117">
        <v>8.8989999999999991</v>
      </c>
      <c r="DD348" s="117">
        <v>51.484144013722499</v>
      </c>
      <c r="DE348" s="117">
        <v>0</v>
      </c>
      <c r="DF348" s="117">
        <v>23.0107915</v>
      </c>
      <c r="DG348" s="117">
        <v>12.9800828811932</v>
      </c>
      <c r="DH348" s="117">
        <v>136.82401839491601</v>
      </c>
      <c r="DI348" s="117">
        <v>70.45</v>
      </c>
      <c r="DJ348" s="117">
        <v>15.499000000000001</v>
      </c>
      <c r="DK348" s="117">
        <v>60.016589840906498</v>
      </c>
      <c r="DL348" s="117">
        <v>0</v>
      </c>
      <c r="DM348" s="117">
        <v>40.076891500000002</v>
      </c>
      <c r="DN348" s="117">
        <v>19.499112469340499</v>
      </c>
      <c r="DO348" s="117">
        <v>205.54159381024701</v>
      </c>
      <c r="DP348" s="117">
        <v>36.630000000000003</v>
      </c>
      <c r="DQ348" s="117">
        <v>8.0586000000000002</v>
      </c>
      <c r="DR348" s="117">
        <v>10.613510481955901</v>
      </c>
      <c r="DS348" s="117">
        <v>0</v>
      </c>
      <c r="DT348" s="117">
        <v>20.8377081</v>
      </c>
      <c r="DU348" s="117">
        <v>7.9802143855747998</v>
      </c>
      <c r="DV348" s="117">
        <v>84.120032967530705</v>
      </c>
      <c r="DW348" s="433">
        <v>4248.22</v>
      </c>
      <c r="DX348" s="433">
        <v>934.61</v>
      </c>
      <c r="DY348" s="433">
        <v>399.87</v>
      </c>
      <c r="DZ348" s="433">
        <v>0</v>
      </c>
      <c r="EA348" s="433">
        <v>2416.6799999999998</v>
      </c>
      <c r="EB348" s="433">
        <v>839.14</v>
      </c>
      <c r="EC348" s="433">
        <f>SUBTOTAL(9,DW348:EB348)</f>
        <v>0</v>
      </c>
      <c r="ED348" s="117">
        <v>2656.84</v>
      </c>
      <c r="EE348" s="117">
        <v>584.50480000000005</v>
      </c>
      <c r="EF348" s="117">
        <v>90.807634243474993</v>
      </c>
      <c r="EG348" s="117">
        <v>0</v>
      </c>
      <c r="EH348" s="117">
        <v>1511.3965708000001</v>
      </c>
      <c r="EI348" s="117">
        <v>507.65237121860702</v>
      </c>
      <c r="EJ348" s="117">
        <v>5351.20137626209</v>
      </c>
      <c r="EK348" s="433">
        <v>616.78</v>
      </c>
      <c r="EL348" s="433">
        <v>135.69</v>
      </c>
      <c r="EM348" s="433">
        <v>114.42</v>
      </c>
      <c r="EN348" s="433">
        <v>0</v>
      </c>
      <c r="EO348" s="433">
        <v>350.87</v>
      </c>
      <c r="EP348" s="433">
        <v>127.74</v>
      </c>
      <c r="EQ348" s="433">
        <f>SUBTOTAL(9,EK348:EP348)</f>
        <v>0</v>
      </c>
      <c r="ER348" s="117">
        <v>918.5</v>
      </c>
      <c r="ES348" s="117">
        <v>203.654</v>
      </c>
      <c r="ET348" s="117">
        <v>21.344975739999999</v>
      </c>
      <c r="EU348" s="117">
        <v>224.99897573999999</v>
      </c>
      <c r="EV348" s="117">
        <v>24.156549999999999</v>
      </c>
      <c r="EW348" s="117">
        <v>2.5318480055000001</v>
      </c>
      <c r="EX348" s="117">
        <v>26.688398005500002</v>
      </c>
      <c r="EY348" s="117">
        <v>2070.6</v>
      </c>
      <c r="EZ348" s="117">
        <v>217.019586</v>
      </c>
      <c r="FA348" s="117">
        <v>2287.62</v>
      </c>
      <c r="FB348" s="117">
        <v>907.2</v>
      </c>
      <c r="FC348" s="117">
        <v>95.083631999999994</v>
      </c>
      <c r="FD348" s="117">
        <v>1002.283632</v>
      </c>
      <c r="FE348" s="171">
        <v>1267.2746791666666</v>
      </c>
      <c r="FF348" s="194">
        <f t="shared" si="114"/>
        <v>35532.53984190827</v>
      </c>
      <c r="FG348" s="195">
        <f t="shared" si="116"/>
        <v>9514.5684794999997</v>
      </c>
      <c r="FH348" s="196">
        <f t="shared" si="117"/>
        <v>5351.20137626209</v>
      </c>
      <c r="FI348" s="202">
        <f t="shared" si="118"/>
        <v>42639.047810289921</v>
      </c>
      <c r="FJ348" s="203">
        <f t="shared" si="119"/>
        <v>11417.482175399999</v>
      </c>
      <c r="FK348" s="204">
        <f t="shared" si="120"/>
        <v>6421.4416515145076</v>
      </c>
      <c r="FL348" s="214">
        <v>0.05</v>
      </c>
      <c r="FM348" s="211">
        <f t="shared" si="121"/>
        <v>2131.9523905144961</v>
      </c>
      <c r="FN348" s="212">
        <f t="shared" si="122"/>
        <v>570.87410876999991</v>
      </c>
      <c r="FO348" s="213">
        <f t="shared" si="123"/>
        <v>321.0720825757254</v>
      </c>
      <c r="FP348" s="219">
        <f t="shared" si="124"/>
        <v>44771.000200804418</v>
      </c>
      <c r="FQ348" s="220">
        <f t="shared" si="125"/>
        <v>11988.356284169999</v>
      </c>
      <c r="FR348" s="223">
        <f t="shared" si="126"/>
        <v>6742.5137340902329</v>
      </c>
      <c r="FS348" s="228">
        <f t="shared" si="107"/>
        <v>5.4456219130621957</v>
      </c>
      <c r="FT348" s="229">
        <f t="shared" si="108"/>
        <v>7.7142319451696046</v>
      </c>
      <c r="FU348" s="244">
        <f t="shared" si="109"/>
        <v>4.3256030203561764</v>
      </c>
      <c r="FV348" s="245">
        <f t="shared" si="110"/>
        <v>44771.000200804418</v>
      </c>
      <c r="FW348" s="252">
        <v>5.3178000000000001</v>
      </c>
      <c r="FX348" s="257">
        <v>6.5589000000000004</v>
      </c>
      <c r="FY348" s="261">
        <f t="shared" si="127"/>
        <v>1.0240366153413434</v>
      </c>
      <c r="FZ348" s="253">
        <f t="shared" si="111"/>
        <v>1.1761472114485056</v>
      </c>
      <c r="GA348" s="92"/>
      <c r="GB348" s="68" t="s">
        <v>1255</v>
      </c>
      <c r="GC348" s="85" t="s">
        <v>2362</v>
      </c>
      <c r="GD348" s="85" t="str">
        <f t="shared" si="128"/>
        <v>№2/195 від 20.02.2019</v>
      </c>
      <c r="GE348" s="85" t="s">
        <v>2702</v>
      </c>
      <c r="GF348" s="431">
        <v>3</v>
      </c>
      <c r="GG348" s="431">
        <v>1</v>
      </c>
    </row>
    <row r="349" spans="1:189" ht="15" hidden="1" customHeight="1" x14ac:dyDescent="0.25">
      <c r="A349" s="66" t="s">
        <v>396</v>
      </c>
      <c r="B349" s="155">
        <v>9</v>
      </c>
      <c r="C349" s="141">
        <f t="shared" si="115"/>
        <v>6306.37</v>
      </c>
      <c r="D349" s="168">
        <v>6306.37</v>
      </c>
      <c r="E349" s="168">
        <v>5599.99</v>
      </c>
      <c r="F349" s="234">
        <f t="shared" si="106"/>
        <v>706.38000000000011</v>
      </c>
      <c r="G349" s="235">
        <v>0</v>
      </c>
      <c r="H349" s="162">
        <f t="shared" si="112"/>
        <v>8001.4070154213059</v>
      </c>
      <c r="I349" s="117">
        <v>1036.07</v>
      </c>
      <c r="J349" s="117">
        <v>227.93539999999999</v>
      </c>
      <c r="K349" s="117">
        <v>54.6007076285442</v>
      </c>
      <c r="L349" s="117">
        <v>589.38914090000003</v>
      </c>
      <c r="M349" s="117">
        <v>199.97698199827599</v>
      </c>
      <c r="N349" s="117">
        <v>2107.9722305268201</v>
      </c>
      <c r="O349" s="117">
        <v>215.53</v>
      </c>
      <c r="P349" s="117">
        <v>47.416600000000003</v>
      </c>
      <c r="Q349" s="117">
        <v>7.4099759457149998</v>
      </c>
      <c r="R349" s="117">
        <v>122.6085511</v>
      </c>
      <c r="S349" s="117">
        <v>41.186674965661403</v>
      </c>
      <c r="T349" s="117">
        <v>434.15180201137599</v>
      </c>
      <c r="U349" s="117">
        <v>0</v>
      </c>
      <c r="V349" s="117">
        <v>0</v>
      </c>
      <c r="W349" s="117">
        <v>0</v>
      </c>
      <c r="X349" s="117">
        <v>0</v>
      </c>
      <c r="Y349" s="117">
        <v>0</v>
      </c>
      <c r="Z349" s="117">
        <v>759.16</v>
      </c>
      <c r="AA349" s="117">
        <v>0</v>
      </c>
      <c r="AB349" s="117">
        <v>0</v>
      </c>
      <c r="AC349" s="117">
        <v>0</v>
      </c>
      <c r="AD349" s="117">
        <v>0</v>
      </c>
      <c r="AE349" s="117">
        <v>0</v>
      </c>
      <c r="AF349" s="117">
        <v>188.63</v>
      </c>
      <c r="AG349" s="117">
        <v>43.66</v>
      </c>
      <c r="AH349" s="117">
        <v>9.6052</v>
      </c>
      <c r="AI349" s="117">
        <v>1.496864853225</v>
      </c>
      <c r="AJ349" s="117">
        <v>24.836864200000001</v>
      </c>
      <c r="AK349" s="117">
        <v>8.3427637540685105</v>
      </c>
      <c r="AL349" s="117">
        <v>87.941692807293506</v>
      </c>
      <c r="AM349" s="117">
        <v>432.26</v>
      </c>
      <c r="AN349" s="117">
        <v>95.097200000000001</v>
      </c>
      <c r="AO349" s="117">
        <v>75.7150829151566</v>
      </c>
      <c r="AP349" s="117">
        <v>245.89974620000001</v>
      </c>
      <c r="AQ349" s="117">
        <v>88.980758371559602</v>
      </c>
      <c r="AR349" s="117">
        <v>937.95278748671603</v>
      </c>
      <c r="AS349" s="117">
        <v>0</v>
      </c>
      <c r="AT349" s="117">
        <v>0</v>
      </c>
      <c r="AU349" s="117">
        <v>0</v>
      </c>
      <c r="AV349" s="117">
        <v>0</v>
      </c>
      <c r="AW349" s="117">
        <v>0</v>
      </c>
      <c r="AX349" s="117">
        <v>75.709999999999994</v>
      </c>
      <c r="AY349" s="117">
        <v>1602.71</v>
      </c>
      <c r="AZ349" s="117">
        <v>352.59620000000001</v>
      </c>
      <c r="BA349" s="117">
        <v>157.36935305963499</v>
      </c>
      <c r="BB349" s="117">
        <v>911.73363770000003</v>
      </c>
      <c r="BC349" s="117">
        <v>316.988327283518</v>
      </c>
      <c r="BD349" s="117">
        <f t="shared" si="113"/>
        <v>3409.8885025891004</v>
      </c>
      <c r="BE349" s="117">
        <v>3</v>
      </c>
      <c r="BF349" s="117">
        <v>7756.11</v>
      </c>
      <c r="BG349" s="117">
        <v>812.91788910000002</v>
      </c>
      <c r="BH349" s="117">
        <v>8569.0278890999998</v>
      </c>
      <c r="BI349" s="117">
        <v>0</v>
      </c>
      <c r="BJ349" s="117">
        <v>0</v>
      </c>
      <c r="BK349" s="117">
        <v>0</v>
      </c>
      <c r="BL349" s="117">
        <v>232.07</v>
      </c>
      <c r="BM349" s="117">
        <v>51.055399999999999</v>
      </c>
      <c r="BN349" s="117">
        <v>5.18575117166667</v>
      </c>
      <c r="BO349" s="117">
        <v>132.01766090000001</v>
      </c>
      <c r="BP349" s="117">
        <v>44.054662793231401</v>
      </c>
      <c r="BQ349" s="117">
        <v>464.38347486489801</v>
      </c>
      <c r="BR349" s="117">
        <v>1579.9329988095114</v>
      </c>
      <c r="BS349" s="117">
        <v>347.58525973809498</v>
      </c>
      <c r="BT349" s="117">
        <v>1607.78929285714</v>
      </c>
      <c r="BU349" s="117">
        <v>2993.18</v>
      </c>
      <c r="BV349" s="117">
        <v>898.77648503277396</v>
      </c>
      <c r="BW349" s="117">
        <v>778.45154365901897</v>
      </c>
      <c r="BX349" s="117">
        <v>8205.7155800965393</v>
      </c>
      <c r="BY349" s="117">
        <v>1705.52245947508</v>
      </c>
      <c r="BZ349" s="117">
        <v>111.34</v>
      </c>
      <c r="CA349" s="117">
        <v>24.494800000000001</v>
      </c>
      <c r="CB349" s="117">
        <v>71.244117161365693</v>
      </c>
      <c r="CC349" s="117">
        <v>0</v>
      </c>
      <c r="CD349" s="117">
        <v>63.337985799999998</v>
      </c>
      <c r="CE349" s="117">
        <v>28.342395599380801</v>
      </c>
      <c r="CF349" s="117">
        <v>298.759298560746</v>
      </c>
      <c r="CG349" s="117">
        <v>119.64</v>
      </c>
      <c r="CH349" s="117">
        <v>26.320799999999998</v>
      </c>
      <c r="CI349" s="117">
        <v>172.55672413948199</v>
      </c>
      <c r="CJ349" s="117">
        <v>0</v>
      </c>
      <c r="CK349" s="117">
        <v>68.059606799999997</v>
      </c>
      <c r="CL349" s="117">
        <v>40.517149093767102</v>
      </c>
      <c r="CM349" s="117">
        <v>427.09428003324899</v>
      </c>
      <c r="CN349" s="117">
        <v>178.3</v>
      </c>
      <c r="CO349" s="117">
        <v>39.225999999999999</v>
      </c>
      <c r="CP349" s="117">
        <v>140.10748515305099</v>
      </c>
      <c r="CQ349" s="117">
        <v>0</v>
      </c>
      <c r="CR349" s="117">
        <v>101.42952099999999</v>
      </c>
      <c r="CS349" s="117">
        <v>48.114393674901301</v>
      </c>
      <c r="CT349" s="117">
        <v>507.177399827952</v>
      </c>
      <c r="CU349" s="117">
        <v>63.82</v>
      </c>
      <c r="CV349" s="117">
        <v>14.0404</v>
      </c>
      <c r="CW349" s="117">
        <v>41.412323968523303</v>
      </c>
      <c r="CX349" s="117">
        <v>0</v>
      </c>
      <c r="CY349" s="117">
        <v>36.3052834</v>
      </c>
      <c r="CZ349" s="117">
        <v>16.3061309522949</v>
      </c>
      <c r="DA349" s="117">
        <v>171.88413832081801</v>
      </c>
      <c r="DB349" s="117">
        <v>27.38</v>
      </c>
      <c r="DC349" s="117">
        <v>6.0236000000000001</v>
      </c>
      <c r="DD349" s="117">
        <v>34.850795590282502</v>
      </c>
      <c r="DE349" s="117">
        <v>0</v>
      </c>
      <c r="DF349" s="117">
        <v>15.575660600000001</v>
      </c>
      <c r="DG349" s="117">
        <v>8.7862281893035092</v>
      </c>
      <c r="DH349" s="117">
        <v>92.616284379586006</v>
      </c>
      <c r="DI349" s="117">
        <v>71.290000000000006</v>
      </c>
      <c r="DJ349" s="117">
        <v>15.6838</v>
      </c>
      <c r="DK349" s="117">
        <v>60.731030253404803</v>
      </c>
      <c r="DL349" s="117">
        <v>0</v>
      </c>
      <c r="DM349" s="117">
        <v>40.554742300000001</v>
      </c>
      <c r="DN349" s="117">
        <v>19.7314857993224</v>
      </c>
      <c r="DO349" s="117">
        <v>207.99105835272701</v>
      </c>
      <c r="DP349" s="117">
        <v>0</v>
      </c>
      <c r="DQ349" s="117">
        <v>0</v>
      </c>
      <c r="DR349" s="117">
        <v>0</v>
      </c>
      <c r="DS349" s="117">
        <v>0</v>
      </c>
      <c r="DT349" s="117">
        <v>0</v>
      </c>
      <c r="DU349" s="117">
        <v>0</v>
      </c>
      <c r="DV349" s="117">
        <v>0</v>
      </c>
      <c r="DW349" s="117">
        <v>3203.57</v>
      </c>
      <c r="DX349" s="117">
        <v>704.78539999999998</v>
      </c>
      <c r="DY349" s="117">
        <v>295.73286596188302</v>
      </c>
      <c r="DZ349" s="117">
        <v>0</v>
      </c>
      <c r="EA349" s="117">
        <v>1822.4148659</v>
      </c>
      <c r="EB349" s="117">
        <v>631.63779325044402</v>
      </c>
      <c r="EC349" s="117">
        <v>6658.1409251123196</v>
      </c>
      <c r="ED349" s="117">
        <v>2202.06</v>
      </c>
      <c r="EE349" s="117">
        <v>484.45319999999998</v>
      </c>
      <c r="EF349" s="117">
        <v>74.713333417208304</v>
      </c>
      <c r="EG349" s="117">
        <v>26.002500000000001</v>
      </c>
      <c r="EH349" s="117">
        <v>1252.6858721999999</v>
      </c>
      <c r="EI349" s="117">
        <v>423.42348125773998</v>
      </c>
      <c r="EJ349" s="117">
        <v>4463.3383868749497</v>
      </c>
      <c r="EK349" s="117">
        <v>348.38</v>
      </c>
      <c r="EL349" s="117">
        <v>76.643600000000006</v>
      </c>
      <c r="EM349" s="117">
        <v>66.538929628899993</v>
      </c>
      <c r="EN349" s="117">
        <v>0</v>
      </c>
      <c r="EO349" s="117">
        <v>198.18293059999999</v>
      </c>
      <c r="EP349" s="117">
        <v>72.292221686591006</v>
      </c>
      <c r="EQ349" s="117">
        <v>762.03768191549102</v>
      </c>
      <c r="ER349" s="117">
        <v>600</v>
      </c>
      <c r="ES349" s="117">
        <v>135.21209999999999</v>
      </c>
      <c r="ET349" s="117">
        <v>14.171580200999999</v>
      </c>
      <c r="EU349" s="117">
        <v>149.383680201</v>
      </c>
      <c r="EV349" s="117">
        <v>15.78</v>
      </c>
      <c r="EW349" s="117">
        <v>1.6539018000000001</v>
      </c>
      <c r="EX349" s="117">
        <v>17.433901800000001</v>
      </c>
      <c r="EY349" s="117">
        <v>2710.4</v>
      </c>
      <c r="EZ349" s="117">
        <v>284.07702399999999</v>
      </c>
      <c r="FA349" s="117">
        <v>2994.48</v>
      </c>
      <c r="FB349" s="117">
        <v>932.4</v>
      </c>
      <c r="FC349" s="117">
        <v>97.724844000000004</v>
      </c>
      <c r="FD349" s="117">
        <v>1030.1248439999999</v>
      </c>
      <c r="FE349" s="171">
        <v>153.73825156250001</v>
      </c>
      <c r="FF349" s="194">
        <f t="shared" si="114"/>
        <v>43174.734090424092</v>
      </c>
      <c r="FG349" s="195">
        <f t="shared" si="116"/>
        <v>9599.1527330999998</v>
      </c>
      <c r="FH349" s="196">
        <f t="shared" si="117"/>
        <v>4463.3383868749497</v>
      </c>
      <c r="FI349" s="202">
        <f t="shared" si="118"/>
        <v>51809.680908508912</v>
      </c>
      <c r="FJ349" s="203">
        <f t="shared" si="119"/>
        <v>11518.98327972</v>
      </c>
      <c r="FK349" s="204">
        <f t="shared" si="120"/>
        <v>5356.0060642499393</v>
      </c>
      <c r="FL349" s="214">
        <v>0.05</v>
      </c>
      <c r="FM349" s="211">
        <f t="shared" si="121"/>
        <v>2590.4840454254459</v>
      </c>
      <c r="FN349" s="212">
        <f t="shared" si="122"/>
        <v>575.94916398600003</v>
      </c>
      <c r="FO349" s="213">
        <f t="shared" si="123"/>
        <v>267.800303212497</v>
      </c>
      <c r="FP349" s="219">
        <f t="shared" si="124"/>
        <v>54400.164953934356</v>
      </c>
      <c r="FQ349" s="220">
        <f t="shared" si="125"/>
        <v>12094.932443706</v>
      </c>
      <c r="FR349" s="223">
        <f t="shared" si="126"/>
        <v>5623.8063674624364</v>
      </c>
      <c r="FS349" s="228">
        <f t="shared" si="107"/>
        <v>6.7083334010260032</v>
      </c>
      <c r="FT349" s="229">
        <f t="shared" si="108"/>
        <v>8.8681466227828274</v>
      </c>
      <c r="FU349" s="244">
        <f t="shared" si="109"/>
        <v>5.8165673981650174</v>
      </c>
      <c r="FV349" s="245">
        <f t="shared" si="110"/>
        <v>54400.164953934356</v>
      </c>
      <c r="FW349" s="252">
        <v>5.1714000000000002</v>
      </c>
      <c r="FX349" s="257">
        <v>6.3566000000000003</v>
      </c>
      <c r="FY349" s="261">
        <f t="shared" si="127"/>
        <v>1.2971987084785557</v>
      </c>
      <c r="FZ349" s="253">
        <f t="shared" si="111"/>
        <v>1.3951084892525607</v>
      </c>
      <c r="GA349" s="92"/>
      <c r="GB349" s="68" t="s">
        <v>1276</v>
      </c>
      <c r="GC349" s="85" t="s">
        <v>2362</v>
      </c>
      <c r="GD349" s="85" t="str">
        <f t="shared" si="128"/>
        <v>№2/214 від 20.02.2019</v>
      </c>
      <c r="GE349" s="85" t="s">
        <v>2703</v>
      </c>
      <c r="GF349" s="431">
        <v>3</v>
      </c>
      <c r="GG349" s="431">
        <v>3</v>
      </c>
    </row>
    <row r="350" spans="1:189" ht="15" hidden="1" customHeight="1" x14ac:dyDescent="0.25">
      <c r="A350" s="66" t="s">
        <v>397</v>
      </c>
      <c r="B350" s="155">
        <v>9</v>
      </c>
      <c r="C350" s="141">
        <f t="shared" si="115"/>
        <v>6138.38</v>
      </c>
      <c r="D350" s="168">
        <v>6138.38</v>
      </c>
      <c r="E350" s="168">
        <v>5450.32</v>
      </c>
      <c r="F350" s="234">
        <f t="shared" si="106"/>
        <v>688.0600000000004</v>
      </c>
      <c r="G350" s="235">
        <v>0</v>
      </c>
      <c r="H350" s="162">
        <f t="shared" si="112"/>
        <v>7881.0130798105465</v>
      </c>
      <c r="I350" s="117">
        <v>1035.6500000000001</v>
      </c>
      <c r="J350" s="117">
        <v>227.84299999999999</v>
      </c>
      <c r="K350" s="117">
        <v>54.557442056695798</v>
      </c>
      <c r="L350" s="117">
        <v>589.15021549999994</v>
      </c>
      <c r="M350" s="117">
        <v>199.89370091851799</v>
      </c>
      <c r="N350" s="117">
        <v>2107.0943584752099</v>
      </c>
      <c r="O350" s="117">
        <v>215.43</v>
      </c>
      <c r="P350" s="117">
        <v>47.394599999999997</v>
      </c>
      <c r="Q350" s="117">
        <v>7.4064564985950003</v>
      </c>
      <c r="R350" s="117">
        <v>122.5516641</v>
      </c>
      <c r="S350" s="117">
        <v>41.167556945938699</v>
      </c>
      <c r="T350" s="117">
        <v>433.950277544534</v>
      </c>
      <c r="U350" s="117">
        <v>0</v>
      </c>
      <c r="V350" s="117">
        <v>0</v>
      </c>
      <c r="W350" s="117">
        <v>0</v>
      </c>
      <c r="X350" s="117">
        <v>0</v>
      </c>
      <c r="Y350" s="117">
        <v>0</v>
      </c>
      <c r="Z350" s="117">
        <v>740.58</v>
      </c>
      <c r="AA350" s="117">
        <v>0</v>
      </c>
      <c r="AB350" s="117">
        <v>0</v>
      </c>
      <c r="AC350" s="117">
        <v>0</v>
      </c>
      <c r="AD350" s="117">
        <v>0</v>
      </c>
      <c r="AE350" s="117">
        <v>0</v>
      </c>
      <c r="AF350" s="117">
        <v>180.63</v>
      </c>
      <c r="AG350" s="117">
        <v>43.66</v>
      </c>
      <c r="AH350" s="117">
        <v>9.6052</v>
      </c>
      <c r="AI350" s="117">
        <v>1.496864853225</v>
      </c>
      <c r="AJ350" s="117">
        <v>24.836864200000001</v>
      </c>
      <c r="AK350" s="117">
        <v>8.3427637540685105</v>
      </c>
      <c r="AL350" s="117">
        <v>87.941692807293506</v>
      </c>
      <c r="AM350" s="117">
        <v>431.37</v>
      </c>
      <c r="AN350" s="117">
        <v>94.901399999999995</v>
      </c>
      <c r="AO350" s="117">
        <v>75.586126621292394</v>
      </c>
      <c r="AP350" s="117">
        <v>245.3934519</v>
      </c>
      <c r="AQ350" s="117">
        <v>88.800375058816599</v>
      </c>
      <c r="AR350" s="117">
        <v>936.05135358010898</v>
      </c>
      <c r="AS350" s="117">
        <v>0</v>
      </c>
      <c r="AT350" s="117">
        <v>0</v>
      </c>
      <c r="AU350" s="117">
        <v>0</v>
      </c>
      <c r="AV350" s="117">
        <v>0</v>
      </c>
      <c r="AW350" s="117">
        <v>0</v>
      </c>
      <c r="AX350" s="117">
        <v>75.709999999999994</v>
      </c>
      <c r="AY350" s="117">
        <v>1560.02</v>
      </c>
      <c r="AZ350" s="117">
        <v>343.20440000000002</v>
      </c>
      <c r="BA350" s="117">
        <v>153.17732537643701</v>
      </c>
      <c r="BB350" s="117">
        <v>887.44857739999998</v>
      </c>
      <c r="BC350" s="117">
        <v>308.54495023399897</v>
      </c>
      <c r="BD350" s="117">
        <f t="shared" si="113"/>
        <v>3319.0553974034001</v>
      </c>
      <c r="BE350" s="117">
        <v>3</v>
      </c>
      <c r="BF350" s="117">
        <v>7756.11</v>
      </c>
      <c r="BG350" s="117">
        <v>812.91788910000002</v>
      </c>
      <c r="BH350" s="117">
        <v>8569.0278890999998</v>
      </c>
      <c r="BI350" s="117">
        <v>0</v>
      </c>
      <c r="BJ350" s="117">
        <v>0</v>
      </c>
      <c r="BK350" s="117">
        <v>0</v>
      </c>
      <c r="BL350" s="117">
        <v>231.94</v>
      </c>
      <c r="BM350" s="117">
        <v>51.026800000000001</v>
      </c>
      <c r="BN350" s="117">
        <v>5.1828476108333303</v>
      </c>
      <c r="BO350" s="117">
        <v>131.9437078</v>
      </c>
      <c r="BP350" s="117">
        <v>44.029984580609401</v>
      </c>
      <c r="BQ350" s="117">
        <v>464.12333999144198</v>
      </c>
      <c r="BR350" s="117">
        <v>1578.1064619047518</v>
      </c>
      <c r="BS350" s="117">
        <v>347.18342161904798</v>
      </c>
      <c r="BT350" s="117">
        <v>1601.58337142857</v>
      </c>
      <c r="BU350" s="117">
        <v>2914.45</v>
      </c>
      <c r="BV350" s="117">
        <v>897.73742298376203</v>
      </c>
      <c r="BW350" s="117">
        <v>769.20694965448695</v>
      </c>
      <c r="BX350" s="117">
        <v>8108.2676275906197</v>
      </c>
      <c r="BY350" s="117">
        <v>1679.0537416275699</v>
      </c>
      <c r="BZ350" s="117">
        <v>111.27</v>
      </c>
      <c r="CA350" s="117">
        <v>24.479399999999998</v>
      </c>
      <c r="CB350" s="117">
        <v>71.205484796182702</v>
      </c>
      <c r="CC350" s="117">
        <v>0</v>
      </c>
      <c r="CD350" s="117">
        <v>63.298164900000003</v>
      </c>
      <c r="CE350" s="117">
        <v>28.325222138656901</v>
      </c>
      <c r="CF350" s="117">
        <v>298.57827183484</v>
      </c>
      <c r="CG350" s="117">
        <v>119.59</v>
      </c>
      <c r="CH350" s="117">
        <v>26.309799999999999</v>
      </c>
      <c r="CI350" s="117">
        <v>172.478080701387</v>
      </c>
      <c r="CJ350" s="117">
        <v>0</v>
      </c>
      <c r="CK350" s="117">
        <v>68.031163300000003</v>
      </c>
      <c r="CL350" s="117">
        <v>40.499531901785403</v>
      </c>
      <c r="CM350" s="117">
        <v>426.90857590317199</v>
      </c>
      <c r="CN350" s="117">
        <v>172.87</v>
      </c>
      <c r="CO350" s="117">
        <v>38.031399999999998</v>
      </c>
      <c r="CP350" s="117">
        <v>135.90051517349599</v>
      </c>
      <c r="CQ350" s="117">
        <v>0</v>
      </c>
      <c r="CR350" s="117">
        <v>98.340556899999996</v>
      </c>
      <c r="CS350" s="117">
        <v>46.655382498023101</v>
      </c>
      <c r="CT350" s="117">
        <v>491.797854571519</v>
      </c>
      <c r="CU350" s="117">
        <v>61.54</v>
      </c>
      <c r="CV350" s="117">
        <v>13.5388</v>
      </c>
      <c r="CW350" s="117">
        <v>39.873255347287099</v>
      </c>
      <c r="CX350" s="117">
        <v>0</v>
      </c>
      <c r="CY350" s="117">
        <v>35.008259799999998</v>
      </c>
      <c r="CZ350" s="117">
        <v>15.7173406305872</v>
      </c>
      <c r="DA350" s="117">
        <v>165.67765577787401</v>
      </c>
      <c r="DB350" s="117">
        <v>27.38</v>
      </c>
      <c r="DC350" s="117">
        <v>6.0236000000000001</v>
      </c>
      <c r="DD350" s="117">
        <v>34.850795590282502</v>
      </c>
      <c r="DE350" s="117">
        <v>0</v>
      </c>
      <c r="DF350" s="117">
        <v>15.575660600000001</v>
      </c>
      <c r="DG350" s="117">
        <v>8.7862281893035092</v>
      </c>
      <c r="DH350" s="117">
        <v>92.616284379586006</v>
      </c>
      <c r="DI350" s="117">
        <v>69.73</v>
      </c>
      <c r="DJ350" s="117">
        <v>15.3406</v>
      </c>
      <c r="DK350" s="117">
        <v>59.434123719962002</v>
      </c>
      <c r="DL350" s="117">
        <v>0</v>
      </c>
      <c r="DM350" s="117">
        <v>39.6673051</v>
      </c>
      <c r="DN350" s="117">
        <v>19.303070340620199</v>
      </c>
      <c r="DO350" s="117">
        <v>203.475099160582</v>
      </c>
      <c r="DP350" s="117">
        <v>0</v>
      </c>
      <c r="DQ350" s="117">
        <v>0</v>
      </c>
      <c r="DR350" s="117">
        <v>0</v>
      </c>
      <c r="DS350" s="117">
        <v>0</v>
      </c>
      <c r="DT350" s="117">
        <v>0</v>
      </c>
      <c r="DU350" s="117">
        <v>0</v>
      </c>
      <c r="DV350" s="117">
        <v>0</v>
      </c>
      <c r="DW350" s="117">
        <v>2394.3200000000002</v>
      </c>
      <c r="DX350" s="117">
        <v>526.75040000000001</v>
      </c>
      <c r="DY350" s="117">
        <v>221.30117561574201</v>
      </c>
      <c r="DZ350" s="117">
        <v>0</v>
      </c>
      <c r="EA350" s="117">
        <v>1362.0568184000001</v>
      </c>
      <c r="EB350" s="117">
        <v>472.10913997679</v>
      </c>
      <c r="EC350" s="117">
        <v>4976.5375339925304</v>
      </c>
      <c r="ED350" s="117">
        <v>2188.48</v>
      </c>
      <c r="EE350" s="117">
        <v>481.46559999999999</v>
      </c>
      <c r="EF350" s="117">
        <v>74.145390390841598</v>
      </c>
      <c r="EG350" s="117">
        <v>25.79</v>
      </c>
      <c r="EH350" s="117">
        <v>1244.9606176</v>
      </c>
      <c r="EI350" s="117">
        <v>420.79554893352002</v>
      </c>
      <c r="EJ350" s="117">
        <v>4435.6371569243602</v>
      </c>
      <c r="EK350" s="117">
        <v>338.36</v>
      </c>
      <c r="EL350" s="117">
        <v>74.4392</v>
      </c>
      <c r="EM350" s="117">
        <v>71.060891195324999</v>
      </c>
      <c r="EN350" s="117">
        <v>0</v>
      </c>
      <c r="EO350" s="117">
        <v>192.48285319999999</v>
      </c>
      <c r="EP350" s="117">
        <v>70.887504002073996</v>
      </c>
      <c r="EQ350" s="117">
        <v>747.23044839739896</v>
      </c>
      <c r="ER350" s="117">
        <v>600</v>
      </c>
      <c r="ES350" s="117">
        <v>135.21209999999999</v>
      </c>
      <c r="ET350" s="117">
        <v>14.171580200999999</v>
      </c>
      <c r="EU350" s="117">
        <v>149.383680201</v>
      </c>
      <c r="EV350" s="117">
        <v>15.78</v>
      </c>
      <c r="EW350" s="117">
        <v>1.6539018000000001</v>
      </c>
      <c r="EX350" s="117">
        <v>17.433901800000001</v>
      </c>
      <c r="EY350" s="117">
        <v>882</v>
      </c>
      <c r="EZ350" s="117">
        <v>92.442419999999998</v>
      </c>
      <c r="FA350" s="117">
        <v>974.44</v>
      </c>
      <c r="FB350" s="117">
        <v>1323</v>
      </c>
      <c r="FC350" s="117">
        <v>138.66363000000001</v>
      </c>
      <c r="FD350" s="117">
        <v>1461.66363</v>
      </c>
      <c r="FE350" s="171">
        <v>127.743459375</v>
      </c>
      <c r="FF350" s="194">
        <f t="shared" si="114"/>
        <v>39591.555488810474</v>
      </c>
      <c r="FG350" s="195">
        <f t="shared" si="116"/>
        <v>10030.691519100001</v>
      </c>
      <c r="FH350" s="196">
        <f t="shared" si="117"/>
        <v>4435.6371569243602</v>
      </c>
      <c r="FI350" s="202">
        <f t="shared" si="118"/>
        <v>47509.866586572571</v>
      </c>
      <c r="FJ350" s="203">
        <f t="shared" si="119"/>
        <v>12036.829822920001</v>
      </c>
      <c r="FK350" s="204">
        <f t="shared" si="120"/>
        <v>5322.7645883092318</v>
      </c>
      <c r="FL350" s="214">
        <v>0.05</v>
      </c>
      <c r="FM350" s="211">
        <f t="shared" si="121"/>
        <v>2375.4933293286285</v>
      </c>
      <c r="FN350" s="212">
        <f t="shared" si="122"/>
        <v>601.84149114600007</v>
      </c>
      <c r="FO350" s="213">
        <f t="shared" si="123"/>
        <v>266.13822941546158</v>
      </c>
      <c r="FP350" s="219">
        <f t="shared" si="124"/>
        <v>49885.359915901201</v>
      </c>
      <c r="FQ350" s="220">
        <f t="shared" si="125"/>
        <v>12638.671314066001</v>
      </c>
      <c r="FR350" s="223">
        <f t="shared" si="126"/>
        <v>5588.9028177246937</v>
      </c>
      <c r="FS350" s="228">
        <f t="shared" si="107"/>
        <v>6.0678368888591452</v>
      </c>
      <c r="FT350" s="229">
        <f t="shared" si="108"/>
        <v>8.3867229935403387</v>
      </c>
      <c r="FU350" s="244">
        <f t="shared" si="109"/>
        <v>5.1573519045921739</v>
      </c>
      <c r="FV350" s="245">
        <f t="shared" si="110"/>
        <v>49885.359915901201</v>
      </c>
      <c r="FW350" s="252">
        <v>4.6985000000000001</v>
      </c>
      <c r="FX350" s="257">
        <v>6.0846999999999998</v>
      </c>
      <c r="FY350" s="261">
        <f t="shared" si="127"/>
        <v>1.2914412874021806</v>
      </c>
      <c r="FZ350" s="253">
        <f t="shared" si="111"/>
        <v>1.3783297440367379</v>
      </c>
      <c r="GA350" s="92"/>
      <c r="GB350" s="68" t="s">
        <v>1278</v>
      </c>
      <c r="GC350" s="85" t="s">
        <v>2362</v>
      </c>
      <c r="GD350" s="85" t="str">
        <f t="shared" si="128"/>
        <v>№2/216 від 20.02.2019</v>
      </c>
      <c r="GE350" s="85" t="s">
        <v>2704</v>
      </c>
      <c r="GF350" s="431">
        <v>3</v>
      </c>
      <c r="GG350" s="431">
        <v>3</v>
      </c>
    </row>
    <row r="351" spans="1:189" ht="15" hidden="1" customHeight="1" x14ac:dyDescent="0.25">
      <c r="A351" s="66" t="s">
        <v>398</v>
      </c>
      <c r="B351" s="155">
        <v>9</v>
      </c>
      <c r="C351" s="141">
        <f t="shared" si="115"/>
        <v>6304.12</v>
      </c>
      <c r="D351" s="168">
        <v>6304.12</v>
      </c>
      <c r="E351" s="168">
        <v>5608.92</v>
      </c>
      <c r="F351" s="234">
        <f t="shared" si="106"/>
        <v>695.19999999999982</v>
      </c>
      <c r="G351" s="235">
        <v>0</v>
      </c>
      <c r="H351" s="162">
        <f t="shared" si="112"/>
        <v>7979.0837950966743</v>
      </c>
      <c r="I351" s="117">
        <v>1036.82</v>
      </c>
      <c r="J351" s="117">
        <v>228.10040000000001</v>
      </c>
      <c r="K351" s="117">
        <v>54.678819295085802</v>
      </c>
      <c r="L351" s="117">
        <v>589.81579339999996</v>
      </c>
      <c r="M351" s="117">
        <v>200.125787480572</v>
      </c>
      <c r="N351" s="117">
        <v>2109.54080017566</v>
      </c>
      <c r="O351" s="117">
        <v>201.22</v>
      </c>
      <c r="P351" s="117">
        <v>44.2684</v>
      </c>
      <c r="Q351" s="117">
        <v>6.9176566188975004</v>
      </c>
      <c r="R351" s="117">
        <v>114.4680214</v>
      </c>
      <c r="S351" s="117">
        <v>38.452072117160697</v>
      </c>
      <c r="T351" s="117">
        <v>405.326150136058</v>
      </c>
      <c r="U351" s="117">
        <v>0</v>
      </c>
      <c r="V351" s="117">
        <v>0</v>
      </c>
      <c r="W351" s="117">
        <v>0</v>
      </c>
      <c r="X351" s="117">
        <v>0</v>
      </c>
      <c r="Y351" s="117">
        <v>0</v>
      </c>
      <c r="Z351" s="117">
        <v>759.16</v>
      </c>
      <c r="AA351" s="117">
        <v>0</v>
      </c>
      <c r="AB351" s="117">
        <v>0</v>
      </c>
      <c r="AC351" s="117">
        <v>0</v>
      </c>
      <c r="AD351" s="117">
        <v>0</v>
      </c>
      <c r="AE351" s="117">
        <v>0</v>
      </c>
      <c r="AF351" s="117">
        <v>188.63</v>
      </c>
      <c r="AG351" s="117">
        <v>43.66</v>
      </c>
      <c r="AH351" s="117">
        <v>9.6052</v>
      </c>
      <c r="AI351" s="117">
        <v>1.496864853225</v>
      </c>
      <c r="AJ351" s="117">
        <v>24.836864200000001</v>
      </c>
      <c r="AK351" s="117">
        <v>8.3427637540685105</v>
      </c>
      <c r="AL351" s="117">
        <v>87.941692807293506</v>
      </c>
      <c r="AM351" s="117">
        <v>433.76</v>
      </c>
      <c r="AN351" s="117">
        <v>95.427199999999999</v>
      </c>
      <c r="AO351" s="117">
        <v>78.598752435071106</v>
      </c>
      <c r="AP351" s="117">
        <v>246.75305119999999</v>
      </c>
      <c r="AQ351" s="117">
        <v>89.564232970991796</v>
      </c>
      <c r="AR351" s="117">
        <v>944.10323660606298</v>
      </c>
      <c r="AS351" s="117">
        <v>0</v>
      </c>
      <c r="AT351" s="117">
        <v>0</v>
      </c>
      <c r="AU351" s="117">
        <v>0</v>
      </c>
      <c r="AV351" s="117">
        <v>0</v>
      </c>
      <c r="AW351" s="117">
        <v>0</v>
      </c>
      <c r="AX351" s="117">
        <v>75.709999999999994</v>
      </c>
      <c r="AY351" s="117">
        <v>1602.14</v>
      </c>
      <c r="AZ351" s="117">
        <v>352.4708</v>
      </c>
      <c r="BA351" s="117">
        <v>157.31320648967699</v>
      </c>
      <c r="BB351" s="117">
        <v>911.40938180000001</v>
      </c>
      <c r="BC351" s="117">
        <v>316.87557242664099</v>
      </c>
      <c r="BD351" s="117">
        <f t="shared" si="113"/>
        <v>3408.6719153716003</v>
      </c>
      <c r="BE351" s="117">
        <v>3</v>
      </c>
      <c r="BF351" s="117">
        <v>6718.44</v>
      </c>
      <c r="BG351" s="117">
        <v>704.15969640000003</v>
      </c>
      <c r="BH351" s="117">
        <v>7422.5996963999996</v>
      </c>
      <c r="BI351" s="117">
        <v>141.66999999999999</v>
      </c>
      <c r="BJ351" s="117">
        <v>14.8484327</v>
      </c>
      <c r="BK351" s="117">
        <v>156.51843270000001</v>
      </c>
      <c r="BL351" s="117">
        <v>232.19</v>
      </c>
      <c r="BM351" s="117">
        <v>51.081800000000001</v>
      </c>
      <c r="BN351" s="117">
        <v>5.1886547324999999</v>
      </c>
      <c r="BO351" s="117">
        <v>132.08592530000001</v>
      </c>
      <c r="BP351" s="117">
        <v>44.077466091206297</v>
      </c>
      <c r="BQ351" s="117">
        <v>464.62384612370602</v>
      </c>
      <c r="BR351" s="117">
        <v>1579.5755273809473</v>
      </c>
      <c r="BS351" s="117">
        <v>347.50661602380899</v>
      </c>
      <c r="BT351" s="117">
        <v>1604.50809761905</v>
      </c>
      <c r="BU351" s="117">
        <v>2993.24</v>
      </c>
      <c r="BV351" s="117">
        <v>898.57313026120198</v>
      </c>
      <c r="BW351" s="117">
        <v>778.04690734438304</v>
      </c>
      <c r="BX351" s="117">
        <v>8201.4502786293906</v>
      </c>
      <c r="BY351" s="117">
        <v>1689.73026577922</v>
      </c>
      <c r="BZ351" s="117">
        <v>111.47</v>
      </c>
      <c r="CA351" s="117">
        <v>24.523399999999999</v>
      </c>
      <c r="CB351" s="117">
        <v>71.313409767385295</v>
      </c>
      <c r="CC351" s="117">
        <v>0</v>
      </c>
      <c r="CD351" s="117">
        <v>63.411938900000003</v>
      </c>
      <c r="CE351" s="117">
        <v>28.374032047828599</v>
      </c>
      <c r="CF351" s="117">
        <v>299.09278071521402</v>
      </c>
      <c r="CG351" s="117">
        <v>112.19</v>
      </c>
      <c r="CH351" s="117">
        <v>24.681799999999999</v>
      </c>
      <c r="CI351" s="117">
        <v>172.22112527835799</v>
      </c>
      <c r="CJ351" s="117">
        <v>0</v>
      </c>
      <c r="CK351" s="117">
        <v>63.821525299999998</v>
      </c>
      <c r="CL351" s="117">
        <v>39.085163565117703</v>
      </c>
      <c r="CM351" s="117">
        <v>411.99961414347598</v>
      </c>
      <c r="CN351" s="117">
        <v>178.3</v>
      </c>
      <c r="CO351" s="117">
        <v>39.225999999999999</v>
      </c>
      <c r="CP351" s="117">
        <v>140.10748515305099</v>
      </c>
      <c r="CQ351" s="117">
        <v>0</v>
      </c>
      <c r="CR351" s="117">
        <v>101.42952099999999</v>
      </c>
      <c r="CS351" s="117">
        <v>48.114393674901301</v>
      </c>
      <c r="CT351" s="117">
        <v>507.177399827952</v>
      </c>
      <c r="CU351" s="117">
        <v>63.82</v>
      </c>
      <c r="CV351" s="117">
        <v>14.0404</v>
      </c>
      <c r="CW351" s="117">
        <v>41.412323968523303</v>
      </c>
      <c r="CX351" s="117">
        <v>0</v>
      </c>
      <c r="CY351" s="117">
        <v>36.3052834</v>
      </c>
      <c r="CZ351" s="117">
        <v>16.3061309522949</v>
      </c>
      <c r="DA351" s="117">
        <v>171.88413832081801</v>
      </c>
      <c r="DB351" s="117">
        <v>27.38</v>
      </c>
      <c r="DC351" s="117">
        <v>6.0236000000000001</v>
      </c>
      <c r="DD351" s="117">
        <v>34.850795590282502</v>
      </c>
      <c r="DE351" s="117">
        <v>0</v>
      </c>
      <c r="DF351" s="117">
        <v>15.575660600000001</v>
      </c>
      <c r="DG351" s="117">
        <v>8.7862281893035092</v>
      </c>
      <c r="DH351" s="117">
        <v>92.616284379586006</v>
      </c>
      <c r="DI351" s="117">
        <v>70.930000000000007</v>
      </c>
      <c r="DJ351" s="117">
        <v>15.6046</v>
      </c>
      <c r="DK351" s="117">
        <v>60.441822305191401</v>
      </c>
      <c r="DL351" s="117">
        <v>0</v>
      </c>
      <c r="DM351" s="117">
        <v>40.349949100000003</v>
      </c>
      <c r="DN351" s="117">
        <v>19.633676986978099</v>
      </c>
      <c r="DO351" s="117">
        <v>206.96004839216999</v>
      </c>
      <c r="DP351" s="117">
        <v>0</v>
      </c>
      <c r="DQ351" s="117">
        <v>0</v>
      </c>
      <c r="DR351" s="117">
        <v>0</v>
      </c>
      <c r="DS351" s="117">
        <v>0</v>
      </c>
      <c r="DT351" s="117">
        <v>0</v>
      </c>
      <c r="DU351" s="117">
        <v>0</v>
      </c>
      <c r="DV351" s="117">
        <v>0</v>
      </c>
      <c r="DW351" s="117">
        <v>3142.05</v>
      </c>
      <c r="DX351" s="117">
        <v>691.25099999999998</v>
      </c>
      <c r="DY351" s="117">
        <v>276.56294667246698</v>
      </c>
      <c r="DZ351" s="117">
        <v>0</v>
      </c>
      <c r="EA351" s="117">
        <v>1787.4179835</v>
      </c>
      <c r="EB351" s="117">
        <v>618.09411910137703</v>
      </c>
      <c r="EC351" s="117">
        <v>6515.3760492738502</v>
      </c>
      <c r="ED351" s="117">
        <v>2254.91</v>
      </c>
      <c r="EE351" s="117">
        <v>496.08019999999999</v>
      </c>
      <c r="EF351" s="117">
        <v>76.320639091808403</v>
      </c>
      <c r="EG351" s="117">
        <v>25.8475</v>
      </c>
      <c r="EH351" s="117">
        <v>1282.7506516999999</v>
      </c>
      <c r="EI351" s="117">
        <v>433.48462132488999</v>
      </c>
      <c r="EJ351" s="117">
        <v>4569.3936121166998</v>
      </c>
      <c r="EK351" s="117">
        <v>389.35</v>
      </c>
      <c r="EL351" s="117">
        <v>85.656999999999996</v>
      </c>
      <c r="EM351" s="117">
        <v>74.581354676874994</v>
      </c>
      <c r="EN351" s="117">
        <v>0</v>
      </c>
      <c r="EO351" s="117">
        <v>221.48953449999999</v>
      </c>
      <c r="EP351" s="117">
        <v>80.816673564628303</v>
      </c>
      <c r="EQ351" s="117">
        <v>851.89456274150302</v>
      </c>
      <c r="ER351" s="117">
        <v>600</v>
      </c>
      <c r="ES351" s="117">
        <v>135.26910000000001</v>
      </c>
      <c r="ET351" s="117">
        <v>14.177554370999999</v>
      </c>
      <c r="EU351" s="117">
        <v>149.44665437099999</v>
      </c>
      <c r="EV351" s="117">
        <v>15.78</v>
      </c>
      <c r="EW351" s="117">
        <v>1.6539018000000001</v>
      </c>
      <c r="EX351" s="117">
        <v>17.433901800000001</v>
      </c>
      <c r="EY351" s="117">
        <v>1426.6</v>
      </c>
      <c r="EZ351" s="117">
        <v>149.52194600000001</v>
      </c>
      <c r="FA351" s="117">
        <v>1576.12</v>
      </c>
      <c r="FB351" s="117">
        <v>2142</v>
      </c>
      <c r="FC351" s="117">
        <v>224.50301999999999</v>
      </c>
      <c r="FD351" s="117">
        <v>2366.5030200000001</v>
      </c>
      <c r="FE351" s="171">
        <v>136.60087031250001</v>
      </c>
      <c r="FF351" s="194">
        <f t="shared" si="114"/>
        <v>42096.774985344557</v>
      </c>
      <c r="FG351" s="195">
        <f t="shared" si="116"/>
        <v>9945.6211490999995</v>
      </c>
      <c r="FH351" s="196">
        <f t="shared" si="117"/>
        <v>4569.3936121166998</v>
      </c>
      <c r="FI351" s="202">
        <f t="shared" si="118"/>
        <v>50516.129982413469</v>
      </c>
      <c r="FJ351" s="203">
        <f t="shared" si="119"/>
        <v>11934.745378919999</v>
      </c>
      <c r="FK351" s="204">
        <f t="shared" si="120"/>
        <v>5483.27233454004</v>
      </c>
      <c r="FL351" s="214">
        <v>0.05</v>
      </c>
      <c r="FM351" s="211">
        <f t="shared" si="121"/>
        <v>2525.8064991206738</v>
      </c>
      <c r="FN351" s="212">
        <f t="shared" si="122"/>
        <v>596.73726894599997</v>
      </c>
      <c r="FO351" s="213">
        <f t="shared" si="123"/>
        <v>274.16361672700202</v>
      </c>
      <c r="FP351" s="219">
        <f t="shared" si="124"/>
        <v>53041.93648153414</v>
      </c>
      <c r="FQ351" s="220">
        <f t="shared" si="125"/>
        <v>12531.482647866</v>
      </c>
      <c r="FR351" s="223">
        <f t="shared" si="126"/>
        <v>5757.4359512670417</v>
      </c>
      <c r="FS351" s="228">
        <f t="shared" si="107"/>
        <v>6.4260283487097558</v>
      </c>
      <c r="FT351" s="229">
        <f t="shared" si="108"/>
        <v>8.6602343362913228</v>
      </c>
      <c r="FU351" s="244">
        <f t="shared" si="109"/>
        <v>5.5127468833716833</v>
      </c>
      <c r="FV351" s="245">
        <f t="shared" si="110"/>
        <v>53041.936481534147</v>
      </c>
      <c r="FW351" s="252">
        <v>4.7523999999999997</v>
      </c>
      <c r="FX351" s="257">
        <v>6.3339999999999996</v>
      </c>
      <c r="FY351" s="261">
        <f t="shared" si="127"/>
        <v>1.352164874318188</v>
      </c>
      <c r="FZ351" s="253">
        <f t="shared" si="111"/>
        <v>1.367261499256603</v>
      </c>
      <c r="GA351" s="92"/>
      <c r="GB351" s="68" t="s">
        <v>1279</v>
      </c>
      <c r="GC351" s="85" t="s">
        <v>2362</v>
      </c>
      <c r="GD351" s="85" t="str">
        <f t="shared" si="128"/>
        <v>№2/217 від 20.02.2019</v>
      </c>
      <c r="GE351" s="85" t="s">
        <v>2705</v>
      </c>
      <c r="GF351" s="431">
        <v>3</v>
      </c>
      <c r="GG351" s="431">
        <v>3</v>
      </c>
    </row>
    <row r="352" spans="1:189" ht="15" hidden="1" customHeight="1" x14ac:dyDescent="0.25">
      <c r="A352" s="66" t="s">
        <v>399</v>
      </c>
      <c r="B352" s="155">
        <v>9</v>
      </c>
      <c r="C352" s="141">
        <f t="shared" si="115"/>
        <v>4191.3999999999996</v>
      </c>
      <c r="D352" s="168">
        <v>4191.3999999999996</v>
      </c>
      <c r="E352" s="168">
        <v>3722.7</v>
      </c>
      <c r="F352" s="234">
        <f t="shared" si="106"/>
        <v>468.69999999999982</v>
      </c>
      <c r="G352" s="235">
        <v>0</v>
      </c>
      <c r="H352" s="162">
        <f t="shared" si="112"/>
        <v>5011.8688616853888</v>
      </c>
      <c r="I352" s="117">
        <v>635.55999999999995</v>
      </c>
      <c r="J352" s="117">
        <v>139.82320000000001</v>
      </c>
      <c r="K352" s="117">
        <v>33.638105180656702</v>
      </c>
      <c r="L352" s="117">
        <v>361.55101719999999</v>
      </c>
      <c r="M352" s="117">
        <v>122.68768510871701</v>
      </c>
      <c r="N352" s="117">
        <v>1293.2600074893701</v>
      </c>
      <c r="O352" s="117">
        <v>90.79</v>
      </c>
      <c r="P352" s="117">
        <v>19.973800000000001</v>
      </c>
      <c r="Q352" s="117">
        <v>3.1214196472725</v>
      </c>
      <c r="R352" s="117">
        <v>51.6477073</v>
      </c>
      <c r="S352" s="117">
        <v>17.349506073343701</v>
      </c>
      <c r="T352" s="117">
        <v>182.88243302061599</v>
      </c>
      <c r="U352" s="117">
        <v>0</v>
      </c>
      <c r="V352" s="117">
        <v>0</v>
      </c>
      <c r="W352" s="117">
        <v>0</v>
      </c>
      <c r="X352" s="117">
        <v>0</v>
      </c>
      <c r="Y352" s="117">
        <v>0</v>
      </c>
      <c r="Z352" s="117">
        <v>508.85</v>
      </c>
      <c r="AA352" s="117">
        <v>0</v>
      </c>
      <c r="AB352" s="117">
        <v>0</v>
      </c>
      <c r="AC352" s="117">
        <v>0</v>
      </c>
      <c r="AD352" s="117">
        <v>0</v>
      </c>
      <c r="AE352" s="117">
        <v>0</v>
      </c>
      <c r="AF352" s="117">
        <v>122.45</v>
      </c>
      <c r="AG352" s="117">
        <v>29.11</v>
      </c>
      <c r="AH352" s="117">
        <v>6.4042000000000003</v>
      </c>
      <c r="AI352" s="117">
        <v>0.99790990214999997</v>
      </c>
      <c r="AJ352" s="117">
        <v>16.559805699999998</v>
      </c>
      <c r="AK352" s="117">
        <v>5.5624674742613403</v>
      </c>
      <c r="AL352" s="117">
        <v>58.634383076411297</v>
      </c>
      <c r="AM352" s="117">
        <v>201.58</v>
      </c>
      <c r="AN352" s="117">
        <v>44.3476</v>
      </c>
      <c r="AO352" s="117">
        <v>55.687724353297099</v>
      </c>
      <c r="AP352" s="117">
        <v>114.6728146</v>
      </c>
      <c r="AQ352" s="117">
        <v>43.631159843695102</v>
      </c>
      <c r="AR352" s="117">
        <v>459.919298796992</v>
      </c>
      <c r="AS352" s="117">
        <v>0</v>
      </c>
      <c r="AT352" s="117">
        <v>0</v>
      </c>
      <c r="AU352" s="117">
        <v>0</v>
      </c>
      <c r="AV352" s="117">
        <v>0</v>
      </c>
      <c r="AW352" s="117">
        <v>0</v>
      </c>
      <c r="AX352" s="117">
        <v>119.56</v>
      </c>
      <c r="AY352" s="117">
        <v>1065.21</v>
      </c>
      <c r="AZ352" s="117">
        <v>234.34620000000001</v>
      </c>
      <c r="BA352" s="117">
        <v>104.592325920324</v>
      </c>
      <c r="BB352" s="117">
        <v>605.96601269999996</v>
      </c>
      <c r="BC352" s="117">
        <v>210.68010479279599</v>
      </c>
      <c r="BD352" s="117">
        <f t="shared" si="113"/>
        <v>2266.312739302</v>
      </c>
      <c r="BE352" s="117">
        <v>1</v>
      </c>
      <c r="BF352" s="117">
        <v>1125.5999999999999</v>
      </c>
      <c r="BG352" s="117">
        <v>117.974136</v>
      </c>
      <c r="BH352" s="117">
        <v>1243.574136</v>
      </c>
      <c r="BI352" s="117">
        <v>141.66999999999999</v>
      </c>
      <c r="BJ352" s="117">
        <v>14.8484327</v>
      </c>
      <c r="BK352" s="117">
        <v>156.51843270000001</v>
      </c>
      <c r="BL352" s="117">
        <v>376.21</v>
      </c>
      <c r="BM352" s="117">
        <v>82.766199999999998</v>
      </c>
      <c r="BN352" s="117">
        <v>8.9848325791666692</v>
      </c>
      <c r="BO352" s="117">
        <v>214.01458270000001</v>
      </c>
      <c r="BP352" s="117">
        <v>71.477864237409506</v>
      </c>
      <c r="BQ352" s="117">
        <v>753.45347951657595</v>
      </c>
      <c r="BR352" s="117">
        <v>517.42846428571227</v>
      </c>
      <c r="BS352" s="117">
        <v>113.834262142857</v>
      </c>
      <c r="BT352" s="117">
        <v>771.12289429611997</v>
      </c>
      <c r="BU352" s="117">
        <v>1990</v>
      </c>
      <c r="BV352" s="117">
        <v>294.34953047821398</v>
      </c>
      <c r="BW352" s="117">
        <v>386.40671119757701</v>
      </c>
      <c r="BX352" s="117">
        <v>4073.14186240048</v>
      </c>
      <c r="BY352" s="117">
        <v>989.88784502620501</v>
      </c>
      <c r="BZ352" s="117">
        <v>59.52</v>
      </c>
      <c r="CA352" s="117">
        <v>13.0944</v>
      </c>
      <c r="CB352" s="117">
        <v>38.038495722218698</v>
      </c>
      <c r="CC352" s="117">
        <v>0</v>
      </c>
      <c r="CD352" s="117">
        <v>33.859142400000003</v>
      </c>
      <c r="CE352" s="117">
        <v>15.1463067155898</v>
      </c>
      <c r="CF352" s="117">
        <v>159.65834483780901</v>
      </c>
      <c r="CG352" s="117">
        <v>50.25</v>
      </c>
      <c r="CH352" s="117">
        <v>11.055</v>
      </c>
      <c r="CI352" s="117">
        <v>72.064554353341705</v>
      </c>
      <c r="CJ352" s="117">
        <v>0</v>
      </c>
      <c r="CK352" s="117">
        <v>28.585717500000001</v>
      </c>
      <c r="CL352" s="117">
        <v>16.974532042948798</v>
      </c>
      <c r="CM352" s="117">
        <v>178.92980389629</v>
      </c>
      <c r="CN352" s="117">
        <v>113.21</v>
      </c>
      <c r="CO352" s="117">
        <v>24.906199999999998</v>
      </c>
      <c r="CP352" s="117">
        <v>88.907109756799201</v>
      </c>
      <c r="CQ352" s="117">
        <v>0</v>
      </c>
      <c r="CR352" s="117">
        <v>64.401772699999995</v>
      </c>
      <c r="CS352" s="117">
        <v>30.544262892297098</v>
      </c>
      <c r="CT352" s="117">
        <v>321.96934534909599</v>
      </c>
      <c r="CU352" s="117">
        <v>46.22</v>
      </c>
      <c r="CV352" s="117">
        <v>10.1684</v>
      </c>
      <c r="CW352" s="117">
        <v>30.6059438215533</v>
      </c>
      <c r="CX352" s="117">
        <v>0</v>
      </c>
      <c r="CY352" s="117">
        <v>26.293171399999999</v>
      </c>
      <c r="CZ352" s="117">
        <v>11.873664470371001</v>
      </c>
      <c r="DA352" s="117">
        <v>125.161179691924</v>
      </c>
      <c r="DB352" s="117">
        <v>18.25</v>
      </c>
      <c r="DC352" s="117">
        <v>4.0149999999999997</v>
      </c>
      <c r="DD352" s="117">
        <v>23.233863726854999</v>
      </c>
      <c r="DE352" s="117">
        <v>0</v>
      </c>
      <c r="DF352" s="117">
        <v>10.3818775</v>
      </c>
      <c r="DG352" s="117">
        <v>5.8568604879866699</v>
      </c>
      <c r="DH352" s="117">
        <v>61.737601714841702</v>
      </c>
      <c r="DI352" s="117">
        <v>49.21</v>
      </c>
      <c r="DJ352" s="117">
        <v>10.8262</v>
      </c>
      <c r="DK352" s="117">
        <v>40.889222453052099</v>
      </c>
      <c r="DL352" s="117">
        <v>0</v>
      </c>
      <c r="DM352" s="117">
        <v>27.994092699999999</v>
      </c>
      <c r="DN352" s="117">
        <v>13.5120543831914</v>
      </c>
      <c r="DO352" s="117">
        <v>142.43156953624401</v>
      </c>
      <c r="DP352" s="117">
        <v>0</v>
      </c>
      <c r="DQ352" s="117">
        <v>0</v>
      </c>
      <c r="DR352" s="117">
        <v>0</v>
      </c>
      <c r="DS352" s="117">
        <v>0</v>
      </c>
      <c r="DT352" s="117">
        <v>0</v>
      </c>
      <c r="DU352" s="117">
        <v>0</v>
      </c>
      <c r="DV352" s="117">
        <v>0</v>
      </c>
      <c r="DW352" s="117">
        <v>1551.51</v>
      </c>
      <c r="DX352" s="117">
        <v>341.3322</v>
      </c>
      <c r="DY352" s="117">
        <v>149.72250773761701</v>
      </c>
      <c r="DZ352" s="117">
        <v>0</v>
      </c>
      <c r="EA352" s="117">
        <v>882.60749369999996</v>
      </c>
      <c r="EB352" s="117">
        <v>306.58729843267702</v>
      </c>
      <c r="EC352" s="117">
        <v>3231.7594998702998</v>
      </c>
      <c r="ED352" s="117">
        <v>2091.25</v>
      </c>
      <c r="EE352" s="117">
        <v>460.07499999999999</v>
      </c>
      <c r="EF352" s="117">
        <v>69.371646268199996</v>
      </c>
      <c r="EG352" s="117">
        <v>20.074999999999999</v>
      </c>
      <c r="EH352" s="117">
        <v>1189.6493875000001</v>
      </c>
      <c r="EI352" s="117">
        <v>401.46642854924499</v>
      </c>
      <c r="EJ352" s="117">
        <v>4231.8874623174497</v>
      </c>
      <c r="EK352" s="117">
        <v>346.44</v>
      </c>
      <c r="EL352" s="117">
        <v>76.216800000000006</v>
      </c>
      <c r="EM352" s="117">
        <v>38.401836615175</v>
      </c>
      <c r="EN352" s="117">
        <v>0</v>
      </c>
      <c r="EO352" s="117">
        <v>197.0793228</v>
      </c>
      <c r="EP352" s="117">
        <v>68.979439526304503</v>
      </c>
      <c r="EQ352" s="117">
        <v>727.11739894148002</v>
      </c>
      <c r="ER352" s="117">
        <v>590</v>
      </c>
      <c r="ES352" s="117">
        <v>129.80000000000001</v>
      </c>
      <c r="ET352" s="117">
        <v>13.604338</v>
      </c>
      <c r="EU352" s="117">
        <v>143.404338</v>
      </c>
      <c r="EV352" s="117">
        <v>15.516999999999999</v>
      </c>
      <c r="EW352" s="117">
        <v>1.62633677</v>
      </c>
      <c r="EX352" s="117">
        <v>17.143336770000001</v>
      </c>
      <c r="EY352" s="117">
        <v>1661.8</v>
      </c>
      <c r="EZ352" s="117">
        <v>174.173258</v>
      </c>
      <c r="FA352" s="117">
        <v>1835.97</v>
      </c>
      <c r="FB352" s="117">
        <v>631.4</v>
      </c>
      <c r="FC352" s="117">
        <v>66.177034000000006</v>
      </c>
      <c r="FD352" s="117">
        <v>697.57703400000003</v>
      </c>
      <c r="FE352" s="171">
        <v>132.97526562499999</v>
      </c>
      <c r="FF352" s="194">
        <f t="shared" si="114"/>
        <v>23246.278952852881</v>
      </c>
      <c r="FG352" s="195">
        <f t="shared" si="116"/>
        <v>2097.6696026999998</v>
      </c>
      <c r="FH352" s="196">
        <f t="shared" si="117"/>
        <v>4231.8874623174497</v>
      </c>
      <c r="FI352" s="202">
        <f t="shared" si="118"/>
        <v>27895.534743423457</v>
      </c>
      <c r="FJ352" s="203">
        <f t="shared" si="119"/>
        <v>2517.2035232399999</v>
      </c>
      <c r="FK352" s="204">
        <f t="shared" si="120"/>
        <v>5078.2649547809397</v>
      </c>
      <c r="FL352" s="214">
        <v>0.05</v>
      </c>
      <c r="FM352" s="211">
        <f t="shared" si="121"/>
        <v>1394.776737171173</v>
      </c>
      <c r="FN352" s="212">
        <f t="shared" si="122"/>
        <v>125.860176162</v>
      </c>
      <c r="FO352" s="213">
        <f t="shared" si="123"/>
        <v>253.91324773904699</v>
      </c>
      <c r="FP352" s="219">
        <f t="shared" si="124"/>
        <v>29290.311480594632</v>
      </c>
      <c r="FQ352" s="220">
        <f t="shared" si="125"/>
        <v>2643.0636994019997</v>
      </c>
      <c r="FR352" s="223">
        <f t="shared" si="126"/>
        <v>5332.1782025199864</v>
      </c>
      <c r="FS352" s="228">
        <f t="shared" si="107"/>
        <v>6.3576007494375713</v>
      </c>
      <c r="FT352" s="229">
        <f t="shared" si="108"/>
        <v>7.0675864317117272</v>
      </c>
      <c r="FU352" s="244">
        <f t="shared" si="109"/>
        <v>5.0854295888420689</v>
      </c>
      <c r="FV352" s="245">
        <f t="shared" si="110"/>
        <v>29290.311480594635</v>
      </c>
      <c r="FW352" s="252">
        <v>4.8769</v>
      </c>
      <c r="FX352" s="257">
        <v>5.4497</v>
      </c>
      <c r="FY352" s="261">
        <f t="shared" si="127"/>
        <v>1.3036151550037054</v>
      </c>
      <c r="FZ352" s="253">
        <f t="shared" si="111"/>
        <v>1.2968762375381631</v>
      </c>
      <c r="GA352" s="92"/>
      <c r="GB352" s="68" t="s">
        <v>1281</v>
      </c>
      <c r="GC352" s="85" t="s">
        <v>2362</v>
      </c>
      <c r="GD352" s="85" t="str">
        <f t="shared" si="128"/>
        <v>№2/219 від 20.02.2019</v>
      </c>
      <c r="GE352" s="85" t="s">
        <v>2706</v>
      </c>
      <c r="GF352" s="431">
        <v>1</v>
      </c>
      <c r="GG352" s="431">
        <v>3</v>
      </c>
    </row>
    <row r="353" spans="1:189" ht="15" hidden="1" customHeight="1" x14ac:dyDescent="0.25">
      <c r="A353" s="66" t="s">
        <v>400</v>
      </c>
      <c r="B353" s="155">
        <v>9</v>
      </c>
      <c r="C353" s="141">
        <f t="shared" si="115"/>
        <v>3813.3</v>
      </c>
      <c r="D353" s="168">
        <v>3813.3</v>
      </c>
      <c r="E353" s="168">
        <v>3405.65</v>
      </c>
      <c r="F353" s="234">
        <f t="shared" si="106"/>
        <v>407.65000000000009</v>
      </c>
      <c r="G353" s="235">
        <v>0</v>
      </c>
      <c r="H353" s="162">
        <f t="shared" si="112"/>
        <v>4326.3350502670492</v>
      </c>
      <c r="I353" s="117">
        <v>281.16000000000003</v>
      </c>
      <c r="J353" s="117">
        <v>61.855200000000004</v>
      </c>
      <c r="K353" s="117">
        <v>13.010866113540001</v>
      </c>
      <c r="L353" s="117">
        <v>159.94348919999999</v>
      </c>
      <c r="M353" s="117">
        <v>54.078769092412102</v>
      </c>
      <c r="N353" s="117">
        <v>570.04832440595203</v>
      </c>
      <c r="O353" s="117">
        <v>116.74</v>
      </c>
      <c r="P353" s="117">
        <v>25.6828</v>
      </c>
      <c r="Q353" s="117">
        <v>4.0168256520524999</v>
      </c>
      <c r="R353" s="117">
        <v>66.409883800000003</v>
      </c>
      <c r="S353" s="117">
        <v>22.308757085669601</v>
      </c>
      <c r="T353" s="117">
        <v>235.158266537722</v>
      </c>
      <c r="U353" s="117">
        <v>0</v>
      </c>
      <c r="V353" s="117">
        <v>0</v>
      </c>
      <c r="W353" s="117">
        <v>0</v>
      </c>
      <c r="X353" s="117">
        <v>0</v>
      </c>
      <c r="Y353" s="117">
        <v>0</v>
      </c>
      <c r="Z353" s="117">
        <v>493.66</v>
      </c>
      <c r="AA353" s="117">
        <v>0</v>
      </c>
      <c r="AB353" s="117">
        <v>0</v>
      </c>
      <c r="AC353" s="117">
        <v>0</v>
      </c>
      <c r="AD353" s="117">
        <v>0</v>
      </c>
      <c r="AE353" s="117">
        <v>0</v>
      </c>
      <c r="AF353" s="117">
        <v>115.95</v>
      </c>
      <c r="AG353" s="117">
        <v>43</v>
      </c>
      <c r="AH353" s="117">
        <v>9.4600000000000009</v>
      </c>
      <c r="AI353" s="117">
        <v>1.4741717514824999</v>
      </c>
      <c r="AJ353" s="117">
        <v>24.461410000000001</v>
      </c>
      <c r="AK353" s="117">
        <v>8.2166409233728803</v>
      </c>
      <c r="AL353" s="117">
        <v>86.612222674855403</v>
      </c>
      <c r="AM353" s="117">
        <v>272.67</v>
      </c>
      <c r="AN353" s="117">
        <v>59.987400000000001</v>
      </c>
      <c r="AO353" s="117">
        <v>132.07677324586999</v>
      </c>
      <c r="AP353" s="117">
        <v>155.11378289999999</v>
      </c>
      <c r="AQ353" s="117">
        <v>64.966264283648599</v>
      </c>
      <c r="AR353" s="117">
        <v>684.81422042951897</v>
      </c>
      <c r="AS353" s="117">
        <v>0</v>
      </c>
      <c r="AT353" s="117">
        <v>0</v>
      </c>
      <c r="AU353" s="117">
        <v>0</v>
      </c>
      <c r="AV353" s="117">
        <v>0</v>
      </c>
      <c r="AW353" s="117">
        <v>0</v>
      </c>
      <c r="AX353" s="117">
        <v>78.22</v>
      </c>
      <c r="AY353" s="117">
        <v>969.12</v>
      </c>
      <c r="AZ353" s="117">
        <v>213.2064</v>
      </c>
      <c r="BA353" s="117">
        <v>95.157206764320307</v>
      </c>
      <c r="BB353" s="117">
        <v>551.30329440000003</v>
      </c>
      <c r="BC353" s="117">
        <v>191.67515511103201</v>
      </c>
      <c r="BD353" s="117">
        <f t="shared" si="113"/>
        <v>2061.8720162190002</v>
      </c>
      <c r="BE353" s="117">
        <v>2</v>
      </c>
      <c r="BF353" s="117">
        <v>2673.3</v>
      </c>
      <c r="BG353" s="117">
        <v>280.18857300000002</v>
      </c>
      <c r="BH353" s="117">
        <v>2953.4885730000001</v>
      </c>
      <c r="BI353" s="117">
        <v>283.33999999999997</v>
      </c>
      <c r="BJ353" s="117">
        <v>29.6968654</v>
      </c>
      <c r="BK353" s="117">
        <v>313.03686540000001</v>
      </c>
      <c r="BL353" s="117">
        <v>155.09</v>
      </c>
      <c r="BM353" s="117">
        <v>34.119799999999998</v>
      </c>
      <c r="BN353" s="117">
        <v>3.4791725200000001</v>
      </c>
      <c r="BO353" s="117">
        <v>88.226048300000002</v>
      </c>
      <c r="BP353" s="117">
        <v>29.442703332144202</v>
      </c>
      <c r="BQ353" s="117">
        <v>310.35772415214399</v>
      </c>
      <c r="BR353" s="433">
        <v>807.32736000000796</v>
      </c>
      <c r="BS353" s="433">
        <v>177.61201920000002</v>
      </c>
      <c r="BT353" s="433">
        <v>792.30600000000004</v>
      </c>
      <c r="BU353" s="433">
        <v>1448.4160000000002</v>
      </c>
      <c r="BV353" s="433">
        <v>459.26431528320001</v>
      </c>
      <c r="BW353" s="433">
        <v>386.21706203878398</v>
      </c>
      <c r="BX353" s="433">
        <v>4071.1427565219924</v>
      </c>
      <c r="BY353" s="117">
        <v>876.31064349712801</v>
      </c>
      <c r="BZ353" s="117">
        <v>35.299999999999997</v>
      </c>
      <c r="CA353" s="117">
        <v>7.766</v>
      </c>
      <c r="CB353" s="117">
        <v>21.556687528681302</v>
      </c>
      <c r="CC353" s="117">
        <v>0</v>
      </c>
      <c r="CD353" s="117">
        <v>20.081111</v>
      </c>
      <c r="CE353" s="117">
        <v>8.8778051237910898</v>
      </c>
      <c r="CF353" s="117">
        <v>93.581603652472396</v>
      </c>
      <c r="CG353" s="117">
        <v>60.91</v>
      </c>
      <c r="CH353" s="117">
        <v>13.4002</v>
      </c>
      <c r="CI353" s="117">
        <v>77.779690819536697</v>
      </c>
      <c r="CJ353" s="117">
        <v>0</v>
      </c>
      <c r="CK353" s="117">
        <v>34.649871699999998</v>
      </c>
      <c r="CL353" s="117">
        <v>19.572194509672698</v>
      </c>
      <c r="CM353" s="117">
        <v>206.311957029209</v>
      </c>
      <c r="CN353" s="117">
        <v>83.47</v>
      </c>
      <c r="CO353" s="117">
        <v>18.363399999999999</v>
      </c>
      <c r="CP353" s="117">
        <v>42.345615396353303</v>
      </c>
      <c r="CQ353" s="117">
        <v>0</v>
      </c>
      <c r="CR353" s="117">
        <v>47.483578899999998</v>
      </c>
      <c r="CS353" s="117">
        <v>20.0881565082008</v>
      </c>
      <c r="CT353" s="117">
        <v>211.750750804554</v>
      </c>
      <c r="CU353" s="117">
        <v>39.86</v>
      </c>
      <c r="CV353" s="117">
        <v>8.7691999999999997</v>
      </c>
      <c r="CW353" s="117">
        <v>22.04469393902</v>
      </c>
      <c r="CX353" s="117">
        <v>0</v>
      </c>
      <c r="CY353" s="117">
        <v>22.675158199999998</v>
      </c>
      <c r="CZ353" s="117">
        <v>9.7839141546906898</v>
      </c>
      <c r="DA353" s="117">
        <v>103.13296629371099</v>
      </c>
      <c r="DB353" s="117">
        <v>26.97</v>
      </c>
      <c r="DC353" s="117">
        <v>5.9333999999999998</v>
      </c>
      <c r="DD353" s="117">
        <v>34.322774896117501</v>
      </c>
      <c r="DE353" s="117">
        <v>0</v>
      </c>
      <c r="DF353" s="117">
        <v>15.3424239</v>
      </c>
      <c r="DG353" s="117">
        <v>8.6540148398210803</v>
      </c>
      <c r="DH353" s="117">
        <v>91.2226136359386</v>
      </c>
      <c r="DI353" s="117">
        <v>43.33</v>
      </c>
      <c r="DJ353" s="117">
        <v>9.5326000000000004</v>
      </c>
      <c r="DK353" s="117">
        <v>36.751900404968801</v>
      </c>
      <c r="DL353" s="117">
        <v>0</v>
      </c>
      <c r="DM353" s="117">
        <v>24.649137100000001</v>
      </c>
      <c r="DN353" s="117">
        <v>11.975971846895799</v>
      </c>
      <c r="DO353" s="117">
        <v>126.239609351865</v>
      </c>
      <c r="DP353" s="117">
        <v>19.190000000000001</v>
      </c>
      <c r="DQ353" s="117">
        <v>4.2218</v>
      </c>
      <c r="DR353" s="117">
        <v>5.5618307417431296</v>
      </c>
      <c r="DS353" s="117">
        <v>0</v>
      </c>
      <c r="DT353" s="117">
        <v>10.9166153</v>
      </c>
      <c r="DU353" s="117">
        <v>4.1808966876350899</v>
      </c>
      <c r="DV353" s="117">
        <v>44.071142729378202</v>
      </c>
      <c r="DW353" s="117">
        <v>2838.15</v>
      </c>
      <c r="DX353" s="117">
        <v>624.39300000000003</v>
      </c>
      <c r="DY353" s="117">
        <v>278.10606458824202</v>
      </c>
      <c r="DZ353" s="117">
        <v>0</v>
      </c>
      <c r="EA353" s="117">
        <v>1614.5383905000001</v>
      </c>
      <c r="EB353" s="117">
        <v>561.27719716779802</v>
      </c>
      <c r="EC353" s="117">
        <v>5916.4646522560397</v>
      </c>
      <c r="ED353" s="117">
        <v>1350.42</v>
      </c>
      <c r="EE353" s="117">
        <v>297.0924</v>
      </c>
      <c r="EF353" s="117">
        <v>45.855146693591699</v>
      </c>
      <c r="EG353" s="117">
        <v>15.074999999999999</v>
      </c>
      <c r="EH353" s="117">
        <v>768.21342540000001</v>
      </c>
      <c r="EI353" s="117">
        <v>259.57831243512902</v>
      </c>
      <c r="EJ353" s="117">
        <v>2736.2342845287199</v>
      </c>
      <c r="EK353" s="117">
        <v>306.32</v>
      </c>
      <c r="EL353" s="117">
        <v>67.3904</v>
      </c>
      <c r="EM353" s="117">
        <v>53.013432880875001</v>
      </c>
      <c r="EN353" s="117">
        <v>0</v>
      </c>
      <c r="EO353" s="117">
        <v>174.25625840000001</v>
      </c>
      <c r="EP353" s="117">
        <v>62.988723367148502</v>
      </c>
      <c r="EQ353" s="117">
        <v>663.968814648023</v>
      </c>
      <c r="ER353" s="117">
        <v>320</v>
      </c>
      <c r="ES353" s="117">
        <v>71.808000000000007</v>
      </c>
      <c r="ET353" s="117">
        <v>7.5261964800000003</v>
      </c>
      <c r="EU353" s="117">
        <v>79.334196480000003</v>
      </c>
      <c r="EV353" s="117">
        <v>8.4160000000000004</v>
      </c>
      <c r="EW353" s="117">
        <v>0.88208096000000003</v>
      </c>
      <c r="EX353" s="117">
        <v>9.2980809600000001</v>
      </c>
      <c r="EY353" s="117">
        <v>641.20000000000005</v>
      </c>
      <c r="EZ353" s="117">
        <v>67.204172</v>
      </c>
      <c r="FA353" s="117">
        <v>708.4</v>
      </c>
      <c r="FB353" s="117">
        <v>1005.2</v>
      </c>
      <c r="FC353" s="117">
        <v>105.355012</v>
      </c>
      <c r="FD353" s="117">
        <v>1110.555012</v>
      </c>
      <c r="FE353" s="171">
        <v>1070.7600218750001</v>
      </c>
      <c r="FF353" s="194">
        <f t="shared" si="114"/>
        <v>25145.686675586101</v>
      </c>
      <c r="FG353" s="195">
        <f t="shared" si="116"/>
        <v>4377.0804503999998</v>
      </c>
      <c r="FH353" s="196">
        <f t="shared" si="117"/>
        <v>2736.2342845287199</v>
      </c>
      <c r="FI353" s="202">
        <f t="shared" si="118"/>
        <v>30174.82401070332</v>
      </c>
      <c r="FJ353" s="203">
        <f t="shared" si="119"/>
        <v>5252.4965404799996</v>
      </c>
      <c r="FK353" s="204">
        <f t="shared" si="120"/>
        <v>3283.4811414344636</v>
      </c>
      <c r="FL353" s="214">
        <v>0.05</v>
      </c>
      <c r="FM353" s="211">
        <f t="shared" si="121"/>
        <v>1508.7412005351662</v>
      </c>
      <c r="FN353" s="212">
        <f t="shared" si="122"/>
        <v>262.62482702400001</v>
      </c>
      <c r="FO353" s="213">
        <f t="shared" si="123"/>
        <v>164.17405707172318</v>
      </c>
      <c r="FP353" s="219">
        <f t="shared" si="124"/>
        <v>31683.565211238485</v>
      </c>
      <c r="FQ353" s="220">
        <f t="shared" si="125"/>
        <v>5515.1213675039999</v>
      </c>
      <c r="FR353" s="223">
        <f t="shared" si="126"/>
        <v>3447.6551985061869</v>
      </c>
      <c r="FS353" s="228">
        <f t="shared" si="107"/>
        <v>6.8624141409630726</v>
      </c>
      <c r="FT353" s="229">
        <f t="shared" si="108"/>
        <v>8.4818175933154869</v>
      </c>
      <c r="FU353" s="244">
        <f t="shared" si="109"/>
        <v>5.9583008536512461</v>
      </c>
      <c r="FV353" s="245">
        <f t="shared" si="110"/>
        <v>31683.565211238485</v>
      </c>
      <c r="FW353" s="252">
        <v>4.6980000000000004</v>
      </c>
      <c r="FX353" s="257">
        <v>5.9954999999999998</v>
      </c>
      <c r="FY353" s="261">
        <f t="shared" si="127"/>
        <v>1.4607096936915862</v>
      </c>
      <c r="FZ353" s="253">
        <f t="shared" si="111"/>
        <v>1.4146972885189704</v>
      </c>
      <c r="GA353" s="92"/>
      <c r="GB353" s="68" t="s">
        <v>1294</v>
      </c>
      <c r="GC353" s="85" t="s">
        <v>2362</v>
      </c>
      <c r="GD353" s="85" t="str">
        <f t="shared" si="128"/>
        <v>№2/232 від 20.02.2019</v>
      </c>
      <c r="GE353" s="85" t="s">
        <v>2707</v>
      </c>
      <c r="GF353" s="431">
        <v>2</v>
      </c>
      <c r="GG353" s="431">
        <v>1</v>
      </c>
    </row>
    <row r="354" spans="1:189" ht="15" hidden="1" customHeight="1" x14ac:dyDescent="0.25">
      <c r="A354" s="66" t="s">
        <v>401</v>
      </c>
      <c r="B354" s="155">
        <v>9</v>
      </c>
      <c r="C354" s="141">
        <f t="shared" si="115"/>
        <v>15432.37</v>
      </c>
      <c r="D354" s="168">
        <v>14576.67</v>
      </c>
      <c r="E354" s="168">
        <v>13386.95</v>
      </c>
      <c r="F354" s="234">
        <f t="shared" si="106"/>
        <v>1189.7199999999993</v>
      </c>
      <c r="G354" s="235">
        <v>855.7</v>
      </c>
      <c r="H354" s="162">
        <f t="shared" si="112"/>
        <v>20089.817377097934</v>
      </c>
      <c r="I354" s="117">
        <v>2594.0700000000002</v>
      </c>
      <c r="J354" s="117">
        <v>570.69539999999995</v>
      </c>
      <c r="K354" s="117">
        <v>132.73456793659801</v>
      </c>
      <c r="L354" s="117">
        <v>1475.6886009</v>
      </c>
      <c r="M354" s="117">
        <v>500.27789389976402</v>
      </c>
      <c r="N354" s="117">
        <v>5273.46646273636</v>
      </c>
      <c r="O354" s="117">
        <v>432.42</v>
      </c>
      <c r="P354" s="117">
        <v>95.132400000000004</v>
      </c>
      <c r="Q354" s="117">
        <v>14.87450332179</v>
      </c>
      <c r="R354" s="117">
        <v>245.99076539999999</v>
      </c>
      <c r="S354" s="117">
        <v>82.634055858730804</v>
      </c>
      <c r="T354" s="117">
        <v>871.05172458052095</v>
      </c>
      <c r="U354" s="117">
        <v>0</v>
      </c>
      <c r="V354" s="117">
        <v>0</v>
      </c>
      <c r="W354" s="117">
        <v>0</v>
      </c>
      <c r="X354" s="117">
        <v>0</v>
      </c>
      <c r="Y354" s="117">
        <v>0</v>
      </c>
      <c r="Z354" s="117">
        <v>2094.3200000000002</v>
      </c>
      <c r="AA354" s="117">
        <v>0</v>
      </c>
      <c r="AB354" s="117">
        <v>0</v>
      </c>
      <c r="AC354" s="117">
        <v>0</v>
      </c>
      <c r="AD354" s="117">
        <v>0</v>
      </c>
      <c r="AE354" s="117">
        <v>0</v>
      </c>
      <c r="AF354" s="117">
        <v>467.41</v>
      </c>
      <c r="AG354" s="117">
        <v>101.88</v>
      </c>
      <c r="AH354" s="117">
        <v>22.413599999999999</v>
      </c>
      <c r="AI354" s="117">
        <v>3.4926479966174999</v>
      </c>
      <c r="AJ354" s="117">
        <v>57.956475599999997</v>
      </c>
      <c r="AK354" s="117">
        <v>19.467694860161501</v>
      </c>
      <c r="AL354" s="117">
        <v>205.210418456779</v>
      </c>
      <c r="AM354" s="117">
        <v>1242.5899999999999</v>
      </c>
      <c r="AN354" s="117">
        <v>273.3698</v>
      </c>
      <c r="AO354" s="117">
        <v>191.739323624516</v>
      </c>
      <c r="AP354" s="117">
        <v>706.87217329999999</v>
      </c>
      <c r="AQ354" s="117">
        <v>253.07121763065899</v>
      </c>
      <c r="AR354" s="117">
        <v>2667.6425145551698</v>
      </c>
      <c r="AS354" s="117">
        <v>0</v>
      </c>
      <c r="AT354" s="117">
        <v>0</v>
      </c>
      <c r="AU354" s="117">
        <v>0</v>
      </c>
      <c r="AV354" s="117">
        <v>0</v>
      </c>
      <c r="AW354" s="117">
        <v>0</v>
      </c>
      <c r="AX354" s="117">
        <v>166.35</v>
      </c>
      <c r="AY354" s="117">
        <v>3922.01</v>
      </c>
      <c r="AZ354" s="117">
        <v>862.84220000000005</v>
      </c>
      <c r="BA354" s="117">
        <v>367.11669183039299</v>
      </c>
      <c r="BB354" s="117">
        <v>2231.1138286999999</v>
      </c>
      <c r="BC354" s="117">
        <v>773.82089993879003</v>
      </c>
      <c r="BD354" s="117">
        <f t="shared" si="113"/>
        <v>8344.3662567691008</v>
      </c>
      <c r="BE354" s="117">
        <v>7</v>
      </c>
      <c r="BF354" s="117">
        <v>10200.75</v>
      </c>
      <c r="BG354" s="117">
        <v>1069.1406075</v>
      </c>
      <c r="BH354" s="117">
        <v>11269.8906075</v>
      </c>
      <c r="BI354" s="117">
        <v>991.69</v>
      </c>
      <c r="BJ354" s="117">
        <v>103.9390289</v>
      </c>
      <c r="BK354" s="117">
        <v>1095.6290289000001</v>
      </c>
      <c r="BL354" s="117">
        <v>457.28</v>
      </c>
      <c r="BM354" s="117">
        <v>100.6016</v>
      </c>
      <c r="BN354" s="117">
        <v>11.251184927500001</v>
      </c>
      <c r="BO354" s="117">
        <v>260.13287359999998</v>
      </c>
      <c r="BP354" s="117">
        <v>86.915333670267302</v>
      </c>
      <c r="BQ354" s="117">
        <v>916.18099219776695</v>
      </c>
      <c r="BR354" s="117">
        <v>2482.2904523809189</v>
      </c>
      <c r="BS354" s="117">
        <v>546.10389952380899</v>
      </c>
      <c r="BT354" s="117">
        <v>2646.2583056598801</v>
      </c>
      <c r="BU354" s="117">
        <v>7326.21</v>
      </c>
      <c r="BV354" s="117">
        <v>1412.1005696459499</v>
      </c>
      <c r="BW354" s="117">
        <v>1510.62267584394</v>
      </c>
      <c r="BX354" s="117">
        <v>15923.5859030545</v>
      </c>
      <c r="BY354" s="117">
        <v>3574.34589555721</v>
      </c>
      <c r="BZ354" s="117">
        <v>237.72</v>
      </c>
      <c r="CA354" s="117">
        <v>52.298400000000001</v>
      </c>
      <c r="CB354" s="117">
        <v>148.76038346120399</v>
      </c>
      <c r="CC354" s="117">
        <v>0</v>
      </c>
      <c r="CD354" s="117">
        <v>135.2317764</v>
      </c>
      <c r="CE354" s="117">
        <v>60.162046779052801</v>
      </c>
      <c r="CF354" s="117">
        <v>634.17260664025696</v>
      </c>
      <c r="CG354" s="117">
        <v>231.07</v>
      </c>
      <c r="CH354" s="117">
        <v>50.8354</v>
      </c>
      <c r="CI354" s="117">
        <v>310.09658558155002</v>
      </c>
      <c r="CJ354" s="117">
        <v>0</v>
      </c>
      <c r="CK354" s="117">
        <v>131.44879090000001</v>
      </c>
      <c r="CL354" s="117">
        <v>75.824875883031197</v>
      </c>
      <c r="CM354" s="117">
        <v>799.27565236458099</v>
      </c>
      <c r="CN354" s="117">
        <v>290.81</v>
      </c>
      <c r="CO354" s="117">
        <v>63.978200000000001</v>
      </c>
      <c r="CP354" s="117">
        <v>161.762541555795</v>
      </c>
      <c r="CQ354" s="117">
        <v>0</v>
      </c>
      <c r="CR354" s="117">
        <v>165.43308469999999</v>
      </c>
      <c r="CS354" s="117">
        <v>71.478724829869904</v>
      </c>
      <c r="CT354" s="117">
        <v>753.46255108566504</v>
      </c>
      <c r="CU354" s="117">
        <v>153.35</v>
      </c>
      <c r="CV354" s="117">
        <v>33.737000000000002</v>
      </c>
      <c r="CW354" s="117">
        <v>103.98693726670299</v>
      </c>
      <c r="CX354" s="117">
        <v>0</v>
      </c>
      <c r="CY354" s="117">
        <v>87.236214500000003</v>
      </c>
      <c r="CZ354" s="117">
        <v>39.6506870066681</v>
      </c>
      <c r="DA354" s="117">
        <v>417.96083877337099</v>
      </c>
      <c r="DB354" s="117">
        <v>63.89</v>
      </c>
      <c r="DC354" s="117">
        <v>14.0558</v>
      </c>
      <c r="DD354" s="117">
        <v>81.318559704899997</v>
      </c>
      <c r="DE354" s="117">
        <v>0</v>
      </c>
      <c r="DF354" s="117">
        <v>36.345104300000003</v>
      </c>
      <c r="DG354" s="117">
        <v>20.501827922353598</v>
      </c>
      <c r="DH354" s="117">
        <v>216.111291927254</v>
      </c>
      <c r="DI354" s="117">
        <v>221.28</v>
      </c>
      <c r="DJ354" s="117">
        <v>48.681600000000003</v>
      </c>
      <c r="DK354" s="117">
        <v>188.751484009471</v>
      </c>
      <c r="DL354" s="117">
        <v>0</v>
      </c>
      <c r="DM354" s="117">
        <v>125.87955359999999</v>
      </c>
      <c r="DN354" s="117">
        <v>61.2711543478487</v>
      </c>
      <c r="DO354" s="117">
        <v>645.86379195732002</v>
      </c>
      <c r="DP354" s="117">
        <v>46.81</v>
      </c>
      <c r="DQ354" s="117">
        <v>10.2982</v>
      </c>
      <c r="DR354" s="117">
        <v>13.564036029864299</v>
      </c>
      <c r="DS354" s="117">
        <v>0</v>
      </c>
      <c r="DT354" s="117">
        <v>26.6288047</v>
      </c>
      <c r="DU354" s="117">
        <v>10.1981220788971</v>
      </c>
      <c r="DV354" s="117">
        <v>107.499162808761</v>
      </c>
      <c r="DW354" s="117">
        <v>7925.14</v>
      </c>
      <c r="DX354" s="117">
        <v>1743.5308</v>
      </c>
      <c r="DY354" s="117">
        <v>797.12756689837499</v>
      </c>
      <c r="DZ354" s="117">
        <v>0</v>
      </c>
      <c r="EA354" s="117">
        <v>4508.3743918</v>
      </c>
      <c r="EB354" s="117">
        <v>1569.4430468391799</v>
      </c>
      <c r="EC354" s="117">
        <v>16543.6158055376</v>
      </c>
      <c r="ED354" s="117">
        <v>5376.1</v>
      </c>
      <c r="EE354" s="117">
        <v>1182.742</v>
      </c>
      <c r="EF354" s="117">
        <v>177.67044497929999</v>
      </c>
      <c r="EG354" s="117">
        <v>58.5</v>
      </c>
      <c r="EH354" s="117">
        <v>3058.3020069999998</v>
      </c>
      <c r="EI354" s="117">
        <v>1032.72588771195</v>
      </c>
      <c r="EJ354" s="117">
        <v>10886.040339691201</v>
      </c>
      <c r="EK354" s="117">
        <v>652.78</v>
      </c>
      <c r="EL354" s="117">
        <v>143.61160000000001</v>
      </c>
      <c r="EM354" s="117">
        <v>104.548260221375</v>
      </c>
      <c r="EN354" s="117">
        <v>0</v>
      </c>
      <c r="EO354" s="117">
        <v>371.34695859999999</v>
      </c>
      <c r="EP354" s="117">
        <v>133.348381480668</v>
      </c>
      <c r="EQ354" s="117">
        <v>1405.6352003020399</v>
      </c>
      <c r="ER354" s="117">
        <v>714</v>
      </c>
      <c r="ES354" s="117">
        <v>169.84030000000001</v>
      </c>
      <c r="ET354" s="117">
        <v>17.800961843</v>
      </c>
      <c r="EU354" s="117">
        <v>187.641261843</v>
      </c>
      <c r="EV354" s="117">
        <v>18.778199999999998</v>
      </c>
      <c r="EW354" s="117">
        <v>1.968143142</v>
      </c>
      <c r="EX354" s="117">
        <v>20.746343142000001</v>
      </c>
      <c r="EY354" s="117">
        <v>1855</v>
      </c>
      <c r="EZ354" s="117">
        <v>194.42255</v>
      </c>
      <c r="FA354" s="117">
        <v>2049.42</v>
      </c>
      <c r="FB354" s="117">
        <v>1195.5999999999999</v>
      </c>
      <c r="FC354" s="117">
        <v>125.31083599999999</v>
      </c>
      <c r="FD354" s="117">
        <v>1320.910836</v>
      </c>
      <c r="FE354" s="171">
        <v>2242.1420989583335</v>
      </c>
      <c r="FF354" s="194">
        <f t="shared" si="114"/>
        <v>87525.601689781586</v>
      </c>
      <c r="FG354" s="195">
        <f t="shared" si="116"/>
        <v>13686.430472399999</v>
      </c>
      <c r="FH354" s="196">
        <f t="shared" si="117"/>
        <v>10886.040339691201</v>
      </c>
      <c r="FI354" s="202">
        <f t="shared" si="118"/>
        <v>105030.72202773789</v>
      </c>
      <c r="FJ354" s="203">
        <f t="shared" si="119"/>
        <v>16423.716566879997</v>
      </c>
      <c r="FK354" s="204">
        <f t="shared" si="120"/>
        <v>13063.24840762944</v>
      </c>
      <c r="FL354" s="214">
        <v>0.05</v>
      </c>
      <c r="FM354" s="211">
        <f t="shared" si="121"/>
        <v>5251.5361013868951</v>
      </c>
      <c r="FN354" s="212">
        <f t="shared" si="122"/>
        <v>821.1858283439999</v>
      </c>
      <c r="FO354" s="213">
        <f t="shared" si="123"/>
        <v>653.16242038147209</v>
      </c>
      <c r="FP354" s="219">
        <f t="shared" si="124"/>
        <v>110282.25812912479</v>
      </c>
      <c r="FQ354" s="220">
        <f t="shared" si="125"/>
        <v>17244.902395223999</v>
      </c>
      <c r="FR354" s="223">
        <f t="shared" si="126"/>
        <v>13716.410828010912</v>
      </c>
      <c r="FS354" s="228">
        <f t="shared" si="107"/>
        <v>6.0808907252039903</v>
      </c>
      <c r="FT354" s="229">
        <f t="shared" si="108"/>
        <v>7.3690782806384991</v>
      </c>
      <c r="FU354" s="244">
        <f t="shared" si="109"/>
        <v>5.1399068908981498</v>
      </c>
      <c r="FV354" s="245">
        <f t="shared" si="110"/>
        <v>110282.25812912479</v>
      </c>
      <c r="FW354" s="252">
        <v>4.6390000000000002</v>
      </c>
      <c r="FX354" s="257">
        <v>5.5721999999999996</v>
      </c>
      <c r="FY354" s="261">
        <f t="shared" si="127"/>
        <v>1.3108192983841325</v>
      </c>
      <c r="FZ354" s="253">
        <f t="shared" si="111"/>
        <v>1.3224719645092602</v>
      </c>
      <c r="GA354" s="92"/>
      <c r="GB354" s="68" t="s">
        <v>1295</v>
      </c>
      <c r="GC354" s="85" t="s">
        <v>2362</v>
      </c>
      <c r="GD354" s="85" t="str">
        <f t="shared" si="128"/>
        <v>№2/233 від 20.02.2019</v>
      </c>
      <c r="GE354" s="85" t="s">
        <v>2708</v>
      </c>
      <c r="GF354" s="431">
        <v>7</v>
      </c>
      <c r="GG354" s="431">
        <v>1</v>
      </c>
    </row>
    <row r="355" spans="1:189" ht="15" hidden="1" customHeight="1" x14ac:dyDescent="0.25">
      <c r="A355" s="66" t="s">
        <v>402</v>
      </c>
      <c r="B355" s="155">
        <v>9</v>
      </c>
      <c r="C355" s="141">
        <f t="shared" si="115"/>
        <v>7450.81</v>
      </c>
      <c r="D355" s="168">
        <v>7450.81</v>
      </c>
      <c r="E355" s="168">
        <v>6509.45</v>
      </c>
      <c r="F355" s="234">
        <f t="shared" si="106"/>
        <v>941.36000000000058</v>
      </c>
      <c r="G355" s="235">
        <v>0</v>
      </c>
      <c r="H355" s="162">
        <f t="shared" si="112"/>
        <v>9092.1216214560627</v>
      </c>
      <c r="I355" s="117">
        <v>977.71</v>
      </c>
      <c r="J355" s="117">
        <v>215.09620000000001</v>
      </c>
      <c r="K355" s="117">
        <v>51.016755999042502</v>
      </c>
      <c r="L355" s="117">
        <v>556.18988769999999</v>
      </c>
      <c r="M355" s="117">
        <v>188.65934614809601</v>
      </c>
      <c r="N355" s="117">
        <v>1988.6721898471401</v>
      </c>
      <c r="O355" s="117">
        <v>184.13</v>
      </c>
      <c r="P355" s="117">
        <v>40.508600000000001</v>
      </c>
      <c r="Q355" s="117">
        <v>6.3306421680074996</v>
      </c>
      <c r="R355" s="117">
        <v>104.74603310000001</v>
      </c>
      <c r="S355" s="117">
        <v>35.186318000839798</v>
      </c>
      <c r="T355" s="117">
        <v>370.90159326884702</v>
      </c>
      <c r="U355" s="117">
        <v>0</v>
      </c>
      <c r="V355" s="117">
        <v>0</v>
      </c>
      <c r="W355" s="117">
        <v>0</v>
      </c>
      <c r="X355" s="117">
        <v>0</v>
      </c>
      <c r="Y355" s="117">
        <v>0</v>
      </c>
      <c r="Z355" s="117">
        <v>1119.5</v>
      </c>
      <c r="AA355" s="117">
        <v>0</v>
      </c>
      <c r="AB355" s="117">
        <v>0</v>
      </c>
      <c r="AC355" s="117">
        <v>0</v>
      </c>
      <c r="AD355" s="117">
        <v>0</v>
      </c>
      <c r="AE355" s="117">
        <v>0</v>
      </c>
      <c r="AF355" s="117">
        <v>218.18</v>
      </c>
      <c r="AG355" s="117">
        <v>43.66</v>
      </c>
      <c r="AH355" s="117">
        <v>9.6052</v>
      </c>
      <c r="AI355" s="117">
        <v>1.496864853225</v>
      </c>
      <c r="AJ355" s="117">
        <v>24.836864200000001</v>
      </c>
      <c r="AK355" s="117">
        <v>8.3427637540685105</v>
      </c>
      <c r="AL355" s="117">
        <v>87.941692807293506</v>
      </c>
      <c r="AM355" s="117">
        <v>522.24</v>
      </c>
      <c r="AN355" s="117">
        <v>114.89279999999999</v>
      </c>
      <c r="AO355" s="117">
        <v>140.293543061295</v>
      </c>
      <c r="AP355" s="117">
        <v>297.08666879999998</v>
      </c>
      <c r="AQ355" s="117">
        <v>112.619708773182</v>
      </c>
      <c r="AR355" s="117">
        <v>1187.1327206344799</v>
      </c>
      <c r="AS355" s="117">
        <v>0</v>
      </c>
      <c r="AT355" s="117">
        <v>0</v>
      </c>
      <c r="AU355" s="117">
        <v>0</v>
      </c>
      <c r="AV355" s="117">
        <v>0</v>
      </c>
      <c r="AW355" s="117">
        <v>0</v>
      </c>
      <c r="AX355" s="117">
        <v>91.1</v>
      </c>
      <c r="AY355" s="117">
        <v>1893.56</v>
      </c>
      <c r="AZ355" s="117">
        <v>416.58319999999998</v>
      </c>
      <c r="BA355" s="117">
        <v>185.927744402923</v>
      </c>
      <c r="BB355" s="117">
        <v>1077.1894772000001</v>
      </c>
      <c r="BC355" s="117">
        <v>374.51342478820197</v>
      </c>
      <c r="BD355" s="117">
        <f t="shared" si="113"/>
        <v>4028.6934248983007</v>
      </c>
      <c r="BE355" s="117">
        <v>3</v>
      </c>
      <c r="BF355" s="117">
        <v>7602.03</v>
      </c>
      <c r="BG355" s="117">
        <v>796.76876430000004</v>
      </c>
      <c r="BH355" s="117">
        <v>8398.7987642999997</v>
      </c>
      <c r="BI355" s="117">
        <v>0</v>
      </c>
      <c r="BJ355" s="117">
        <v>0</v>
      </c>
      <c r="BK355" s="117">
        <v>0</v>
      </c>
      <c r="BL355" s="117">
        <v>263.94</v>
      </c>
      <c r="BM355" s="117">
        <v>58.066800000000001</v>
      </c>
      <c r="BN355" s="117">
        <v>6.2352682608333296</v>
      </c>
      <c r="BO355" s="117">
        <v>150.14754780000001</v>
      </c>
      <c r="BP355" s="117">
        <v>50.140015659335901</v>
      </c>
      <c r="BQ355" s="117">
        <v>528.52963172016905</v>
      </c>
      <c r="BR355" s="117">
        <v>2055.5068238094946</v>
      </c>
      <c r="BS355" s="117">
        <v>452.21150123809502</v>
      </c>
      <c r="BT355" s="117">
        <v>2938.1745428571398</v>
      </c>
      <c r="BU355" s="117">
        <v>3538.36</v>
      </c>
      <c r="BV355" s="117">
        <v>1169.3161668605201</v>
      </c>
      <c r="BW355" s="117">
        <v>1064.19557053375</v>
      </c>
      <c r="BX355" s="117">
        <v>11217.764605299</v>
      </c>
      <c r="BY355" s="117">
        <v>1704.79962740154</v>
      </c>
      <c r="BZ355" s="117">
        <v>98.18</v>
      </c>
      <c r="CA355" s="117">
        <v>21.599599999999999</v>
      </c>
      <c r="CB355" s="117">
        <v>62.650861536276402</v>
      </c>
      <c r="CC355" s="117">
        <v>0</v>
      </c>
      <c r="CD355" s="117">
        <v>55.851656599999998</v>
      </c>
      <c r="CE355" s="117">
        <v>24.974348801863101</v>
      </c>
      <c r="CF355" s="117">
        <v>263.25646693814002</v>
      </c>
      <c r="CG355" s="117">
        <v>102.46</v>
      </c>
      <c r="CH355" s="117">
        <v>22.5412</v>
      </c>
      <c r="CI355" s="117">
        <v>148.45677010403799</v>
      </c>
      <c r="CJ355" s="117">
        <v>0</v>
      </c>
      <c r="CK355" s="117">
        <v>58.286420200000002</v>
      </c>
      <c r="CL355" s="117">
        <v>34.770129547766203</v>
      </c>
      <c r="CM355" s="117">
        <v>366.51451985180398</v>
      </c>
      <c r="CN355" s="117">
        <v>171.97</v>
      </c>
      <c r="CO355" s="117">
        <v>37.833399999999997</v>
      </c>
      <c r="CP355" s="117">
        <v>98.709954686135802</v>
      </c>
      <c r="CQ355" s="117">
        <v>0</v>
      </c>
      <c r="CR355" s="117">
        <v>97.828573899999995</v>
      </c>
      <c r="CS355" s="117">
        <v>42.5886975351129</v>
      </c>
      <c r="CT355" s="117">
        <v>448.93062612124902</v>
      </c>
      <c r="CU355" s="117">
        <v>65.599999999999994</v>
      </c>
      <c r="CV355" s="117">
        <v>14.432</v>
      </c>
      <c r="CW355" s="117">
        <v>50.928018411662897</v>
      </c>
      <c r="CX355" s="117">
        <v>0</v>
      </c>
      <c r="CY355" s="117">
        <v>37.317872000000001</v>
      </c>
      <c r="CZ355" s="117">
        <v>17.637205694046401</v>
      </c>
      <c r="DA355" s="117">
        <v>185.91509610570901</v>
      </c>
      <c r="DB355" s="117">
        <v>27.38</v>
      </c>
      <c r="DC355" s="117">
        <v>6.0236000000000001</v>
      </c>
      <c r="DD355" s="117">
        <v>34.850795590282502</v>
      </c>
      <c r="DE355" s="117">
        <v>0</v>
      </c>
      <c r="DF355" s="117">
        <v>15.575660600000001</v>
      </c>
      <c r="DG355" s="117">
        <v>8.7862281893035092</v>
      </c>
      <c r="DH355" s="117">
        <v>92.616284379586006</v>
      </c>
      <c r="DI355" s="117">
        <v>97.06</v>
      </c>
      <c r="DJ355" s="117">
        <v>21.353200000000001</v>
      </c>
      <c r="DK355" s="117">
        <v>81.933182883627595</v>
      </c>
      <c r="DL355" s="117">
        <v>0</v>
      </c>
      <c r="DM355" s="117">
        <v>55.214522199999998</v>
      </c>
      <c r="DN355" s="117">
        <v>26.785338461815002</v>
      </c>
      <c r="DO355" s="117">
        <v>282.34624354544297</v>
      </c>
      <c r="DP355" s="117">
        <v>28.4</v>
      </c>
      <c r="DQ355" s="117">
        <v>6.2480000000000002</v>
      </c>
      <c r="DR355" s="117">
        <v>8.2292202841476705</v>
      </c>
      <c r="DS355" s="117">
        <v>0</v>
      </c>
      <c r="DT355" s="117">
        <v>16.155908</v>
      </c>
      <c r="DU355" s="117">
        <v>6.1872621754615196</v>
      </c>
      <c r="DV355" s="117">
        <v>65.220390459609206</v>
      </c>
      <c r="DW355" s="117">
        <v>5087.3900000000003</v>
      </c>
      <c r="DX355" s="117">
        <v>1119.2257999999999</v>
      </c>
      <c r="DY355" s="117">
        <v>500.49219978839199</v>
      </c>
      <c r="DZ355" s="117">
        <v>0</v>
      </c>
      <c r="EA355" s="117">
        <v>2894.0635493</v>
      </c>
      <c r="EB355" s="117">
        <v>1006.29879005995</v>
      </c>
      <c r="EC355" s="117">
        <v>10607.4703391483</v>
      </c>
      <c r="ED355" s="117">
        <v>2213.3200000000002</v>
      </c>
      <c r="EE355" s="117">
        <v>486.93040000000002</v>
      </c>
      <c r="EF355" s="117">
        <v>75.845098622408301</v>
      </c>
      <c r="EG355" s="117">
        <v>0</v>
      </c>
      <c r="EH355" s="117">
        <v>1259.0913484</v>
      </c>
      <c r="EI355" s="117">
        <v>422.92793343641898</v>
      </c>
      <c r="EJ355" s="117">
        <v>4458.11478045883</v>
      </c>
      <c r="EK355" s="117">
        <v>545.12</v>
      </c>
      <c r="EL355" s="117">
        <v>119.9264</v>
      </c>
      <c r="EM355" s="117">
        <v>90.549484448925</v>
      </c>
      <c r="EN355" s="117">
        <v>0</v>
      </c>
      <c r="EO355" s="117">
        <v>310.10241439999999</v>
      </c>
      <c r="EP355" s="117">
        <v>111.695838702355</v>
      </c>
      <c r="EQ355" s="117">
        <v>1177.39413755128</v>
      </c>
      <c r="ER355" s="117">
        <v>778.4</v>
      </c>
      <c r="ES355" s="117">
        <v>172.78790000000001</v>
      </c>
      <c r="ET355" s="117">
        <v>18.109899799000001</v>
      </c>
      <c r="EU355" s="117">
        <v>190.89779979900001</v>
      </c>
      <c r="EV355" s="117">
        <v>20.471920000000001</v>
      </c>
      <c r="EW355" s="117">
        <v>2.1456619352000001</v>
      </c>
      <c r="EX355" s="117">
        <v>22.6175819352</v>
      </c>
      <c r="EY355" s="117">
        <v>2196.6</v>
      </c>
      <c r="EZ355" s="117">
        <v>230.22564600000001</v>
      </c>
      <c r="FA355" s="117">
        <v>2426.83</v>
      </c>
      <c r="FB355" s="117">
        <v>1247.4000000000001</v>
      </c>
      <c r="FC355" s="117">
        <v>130.739994</v>
      </c>
      <c r="FD355" s="117">
        <v>1378.1399939999999</v>
      </c>
      <c r="FE355" s="171">
        <v>674.03423437499998</v>
      </c>
      <c r="FF355" s="194">
        <f t="shared" si="114"/>
        <v>51877.513117444381</v>
      </c>
      <c r="FG355" s="195">
        <f t="shared" si="116"/>
        <v>9776.9387582999989</v>
      </c>
      <c r="FH355" s="196">
        <f t="shared" si="117"/>
        <v>4458.11478045883</v>
      </c>
      <c r="FI355" s="202">
        <f t="shared" si="118"/>
        <v>62253.015740933253</v>
      </c>
      <c r="FJ355" s="203">
        <f t="shared" si="119"/>
        <v>11732.326509959998</v>
      </c>
      <c r="FK355" s="204">
        <f t="shared" si="120"/>
        <v>5349.7377365505954</v>
      </c>
      <c r="FL355" s="214">
        <v>0.05</v>
      </c>
      <c r="FM355" s="211">
        <f t="shared" si="121"/>
        <v>3112.650787046663</v>
      </c>
      <c r="FN355" s="212">
        <f t="shared" si="122"/>
        <v>586.61632549799992</v>
      </c>
      <c r="FO355" s="213">
        <f t="shared" si="123"/>
        <v>267.48688682752976</v>
      </c>
      <c r="FP355" s="219">
        <f t="shared" si="124"/>
        <v>65365.66652797992</v>
      </c>
      <c r="FQ355" s="220">
        <f t="shared" si="125"/>
        <v>12318.942835457998</v>
      </c>
      <c r="FR355" s="223">
        <f t="shared" si="126"/>
        <v>5617.2246233781252</v>
      </c>
      <c r="FS355" s="228">
        <f t="shared" si="107"/>
        <v>7.1195915199182256</v>
      </c>
      <c r="FT355" s="229">
        <f t="shared" si="108"/>
        <v>9.012062133481276</v>
      </c>
      <c r="FU355" s="244">
        <f t="shared" si="109"/>
        <v>6.3656836060970283</v>
      </c>
      <c r="FV355" s="245">
        <f t="shared" si="110"/>
        <v>65365.666527979913</v>
      </c>
      <c r="FW355" s="252">
        <v>4.7845000000000004</v>
      </c>
      <c r="FX355" s="257">
        <v>6.31</v>
      </c>
      <c r="FY355" s="261">
        <f t="shared" si="127"/>
        <v>1.4880534057724371</v>
      </c>
      <c r="FZ355" s="253">
        <f t="shared" si="111"/>
        <v>1.4282190385865732</v>
      </c>
      <c r="GA355" s="92"/>
      <c r="GB355" s="68" t="s">
        <v>1299</v>
      </c>
      <c r="GC355" s="85" t="s">
        <v>2362</v>
      </c>
      <c r="GD355" s="85" t="str">
        <f t="shared" si="128"/>
        <v>№2/237 від 20.02.2019</v>
      </c>
      <c r="GE355" s="85" t="s">
        <v>2709</v>
      </c>
      <c r="GF355" s="431">
        <v>3</v>
      </c>
      <c r="GG355" s="431">
        <v>1</v>
      </c>
    </row>
    <row r="356" spans="1:189" ht="15" hidden="1" customHeight="1" x14ac:dyDescent="0.25">
      <c r="A356" s="66" t="s">
        <v>403</v>
      </c>
      <c r="B356" s="155">
        <v>9</v>
      </c>
      <c r="C356" s="141">
        <f t="shared" si="115"/>
        <v>2163.8200000000002</v>
      </c>
      <c r="D356" s="168">
        <v>2163.8200000000002</v>
      </c>
      <c r="E356" s="168">
        <v>1929.62</v>
      </c>
      <c r="F356" s="234">
        <f t="shared" si="106"/>
        <v>234.20000000000027</v>
      </c>
      <c r="G356" s="235">
        <v>0</v>
      </c>
      <c r="H356" s="162">
        <f t="shared" si="112"/>
        <v>2660.5866737343204</v>
      </c>
      <c r="I356" s="117">
        <v>385.74</v>
      </c>
      <c r="J356" s="117">
        <v>84.862799999999993</v>
      </c>
      <c r="K356" s="117">
        <v>20.219587779737498</v>
      </c>
      <c r="L356" s="117">
        <v>219.43591380000001</v>
      </c>
      <c r="M356" s="117">
        <v>74.442172588572205</v>
      </c>
      <c r="N356" s="117">
        <v>784.70047416831005</v>
      </c>
      <c r="O356" s="117">
        <v>62.74</v>
      </c>
      <c r="P356" s="117">
        <v>13.8028</v>
      </c>
      <c r="Q356" s="117">
        <v>2.1571644582074998</v>
      </c>
      <c r="R356" s="117">
        <v>35.690903800000001</v>
      </c>
      <c r="S356" s="117">
        <v>11.9893069021428</v>
      </c>
      <c r="T356" s="117">
        <v>126.38017516035001</v>
      </c>
      <c r="U356" s="117">
        <v>0</v>
      </c>
      <c r="V356" s="117">
        <v>0</v>
      </c>
      <c r="W356" s="117">
        <v>0</v>
      </c>
      <c r="X356" s="117">
        <v>0</v>
      </c>
      <c r="Y356" s="117">
        <v>0</v>
      </c>
      <c r="Z356" s="117">
        <v>294.39999999999998</v>
      </c>
      <c r="AA356" s="117">
        <v>0</v>
      </c>
      <c r="AB356" s="117">
        <v>0</v>
      </c>
      <c r="AC356" s="117">
        <v>0</v>
      </c>
      <c r="AD356" s="117">
        <v>0</v>
      </c>
      <c r="AE356" s="117">
        <v>0</v>
      </c>
      <c r="AF356" s="117">
        <v>68.849999999999994</v>
      </c>
      <c r="AG356" s="117">
        <v>14.55</v>
      </c>
      <c r="AH356" s="117">
        <v>3.2010000000000001</v>
      </c>
      <c r="AI356" s="117">
        <v>0.49895495107499999</v>
      </c>
      <c r="AJ356" s="117">
        <v>8.2770585000000008</v>
      </c>
      <c r="AK356" s="117">
        <v>2.7802962798071702</v>
      </c>
      <c r="AL356" s="117">
        <v>29.307309730882199</v>
      </c>
      <c r="AM356" s="117">
        <v>80.52</v>
      </c>
      <c r="AN356" s="117">
        <v>17.714400000000001</v>
      </c>
      <c r="AO356" s="117">
        <v>3.59597215316079</v>
      </c>
      <c r="AP356" s="117">
        <v>45.805412400000002</v>
      </c>
      <c r="AQ356" s="117">
        <v>15.473706579016801</v>
      </c>
      <c r="AR356" s="117">
        <v>163.10949113217799</v>
      </c>
      <c r="AS356" s="117">
        <v>0</v>
      </c>
      <c r="AT356" s="117">
        <v>0</v>
      </c>
      <c r="AU356" s="117">
        <v>0</v>
      </c>
      <c r="AV356" s="117">
        <v>0</v>
      </c>
      <c r="AW356" s="117">
        <v>0</v>
      </c>
      <c r="AX356" s="117">
        <v>23.85</v>
      </c>
      <c r="AY356" s="117">
        <v>549.91999999999996</v>
      </c>
      <c r="AZ356" s="117">
        <v>120.9824</v>
      </c>
      <c r="BA356" s="117">
        <v>53.9960315581706</v>
      </c>
      <c r="BB356" s="117">
        <v>312.83299040000003</v>
      </c>
      <c r="BC356" s="117">
        <v>108.764630335436</v>
      </c>
      <c r="BD356" s="117">
        <f t="shared" si="113"/>
        <v>1169.9892235426003</v>
      </c>
      <c r="BE356" s="117">
        <v>1</v>
      </c>
      <c r="BF356" s="117">
        <v>1547.7</v>
      </c>
      <c r="BG356" s="117">
        <v>162.214437</v>
      </c>
      <c r="BH356" s="117">
        <v>1709.9144369999999</v>
      </c>
      <c r="BI356" s="117">
        <v>141.66999999999999</v>
      </c>
      <c r="BJ356" s="117">
        <v>14.8484327</v>
      </c>
      <c r="BK356" s="117">
        <v>156.51843270000001</v>
      </c>
      <c r="BL356" s="117">
        <v>79.2</v>
      </c>
      <c r="BM356" s="117">
        <v>17.423999999999999</v>
      </c>
      <c r="BN356" s="117">
        <v>1.89163774333333</v>
      </c>
      <c r="BO356" s="117">
        <v>45.054504000000001</v>
      </c>
      <c r="BP356" s="117">
        <v>15.0475865561187</v>
      </c>
      <c r="BQ356" s="117">
        <v>158.61772829945201</v>
      </c>
      <c r="BR356" s="117">
        <v>360.06899285714366</v>
      </c>
      <c r="BS356" s="117">
        <v>79.215178428571406</v>
      </c>
      <c r="BT356" s="117">
        <v>388.042127936398</v>
      </c>
      <c r="BU356" s="117">
        <v>1027.3699999999999</v>
      </c>
      <c r="BV356" s="117">
        <v>204.832447966643</v>
      </c>
      <c r="BW356" s="117">
        <v>215.85920799285401</v>
      </c>
      <c r="BX356" s="117">
        <v>2275.3879551816099</v>
      </c>
      <c r="BY356" s="117">
        <v>462.03364665873102</v>
      </c>
      <c r="BZ356" s="117">
        <v>36.369999999999997</v>
      </c>
      <c r="CA356" s="117">
        <v>8.0014000000000003</v>
      </c>
      <c r="CB356" s="117">
        <v>23.896526524753298</v>
      </c>
      <c r="CC356" s="117">
        <v>0</v>
      </c>
      <c r="CD356" s="117">
        <v>20.689801899999999</v>
      </c>
      <c r="CE356" s="117">
        <v>9.32365951619839</v>
      </c>
      <c r="CF356" s="117">
        <v>98.281387940951703</v>
      </c>
      <c r="CG356" s="117">
        <v>34.9</v>
      </c>
      <c r="CH356" s="117">
        <v>7.6779999999999999</v>
      </c>
      <c r="CI356" s="117">
        <v>50.534560258959203</v>
      </c>
      <c r="CJ356" s="117">
        <v>0</v>
      </c>
      <c r="CK356" s="117">
        <v>19.853563000000001</v>
      </c>
      <c r="CL356" s="117">
        <v>11.839979378771501</v>
      </c>
      <c r="CM356" s="117">
        <v>124.806102637731</v>
      </c>
      <c r="CN356" s="117">
        <v>33.72</v>
      </c>
      <c r="CO356" s="117">
        <v>7.4184000000000001</v>
      </c>
      <c r="CP356" s="117">
        <v>20.172652582668299</v>
      </c>
      <c r="CQ356" s="117">
        <v>0</v>
      </c>
      <c r="CR356" s="117">
        <v>19.182296399999998</v>
      </c>
      <c r="CS356" s="117">
        <v>8.4365079068734605</v>
      </c>
      <c r="CT356" s="117">
        <v>88.929856889541796</v>
      </c>
      <c r="CU356" s="117">
        <v>22.61</v>
      </c>
      <c r="CV356" s="117">
        <v>4.9741999999999997</v>
      </c>
      <c r="CW356" s="117">
        <v>16.753000488932901</v>
      </c>
      <c r="CX356" s="117">
        <v>0</v>
      </c>
      <c r="CY356" s="117">
        <v>12.862150700000001</v>
      </c>
      <c r="CZ356" s="117">
        <v>5.9950639981120597</v>
      </c>
      <c r="DA356" s="117">
        <v>63.194415187045003</v>
      </c>
      <c r="DB356" s="117">
        <v>9.1300000000000008</v>
      </c>
      <c r="DC356" s="117">
        <v>2.0085999999999999</v>
      </c>
      <c r="DD356" s="117">
        <v>11.616931863427499</v>
      </c>
      <c r="DE356" s="117">
        <v>0</v>
      </c>
      <c r="DF356" s="117">
        <v>5.1937831000000001</v>
      </c>
      <c r="DG356" s="117">
        <v>2.9293677013168402</v>
      </c>
      <c r="DH356" s="117">
        <v>30.8786826647443</v>
      </c>
      <c r="DI356" s="117">
        <v>13.21</v>
      </c>
      <c r="DJ356" s="117">
        <v>2.9062000000000001</v>
      </c>
      <c r="DK356" s="117">
        <v>11.1247391269975</v>
      </c>
      <c r="DL356" s="117">
        <v>0</v>
      </c>
      <c r="DM356" s="117">
        <v>7.5147727</v>
      </c>
      <c r="DN356" s="117">
        <v>3.6427461565876098</v>
      </c>
      <c r="DO356" s="117">
        <v>38.398457983585097</v>
      </c>
      <c r="DP356" s="117">
        <v>7.64</v>
      </c>
      <c r="DQ356" s="117">
        <v>1.6808000000000001</v>
      </c>
      <c r="DR356" s="117">
        <v>2.2133595503514298</v>
      </c>
      <c r="DS356" s="117">
        <v>0</v>
      </c>
      <c r="DT356" s="117">
        <v>4.3461667999999998</v>
      </c>
      <c r="DU356" s="117">
        <v>1.6644170047803299</v>
      </c>
      <c r="DV356" s="117">
        <v>17.5447433551318</v>
      </c>
      <c r="DW356" s="117">
        <v>1201.95</v>
      </c>
      <c r="DX356" s="117">
        <v>264.42899999999997</v>
      </c>
      <c r="DY356" s="117">
        <v>119.92047495507499</v>
      </c>
      <c r="DZ356" s="117">
        <v>0</v>
      </c>
      <c r="EA356" s="117">
        <v>683.75329650000003</v>
      </c>
      <c r="EB356" s="117">
        <v>237.92423097620599</v>
      </c>
      <c r="EC356" s="117">
        <v>2507.9770024312802</v>
      </c>
      <c r="ED356" s="117">
        <v>666.33</v>
      </c>
      <c r="EE356" s="117">
        <v>146.5926</v>
      </c>
      <c r="EF356" s="117">
        <v>23.513551113591699</v>
      </c>
      <c r="EG356" s="117">
        <v>8.65</v>
      </c>
      <c r="EH356" s="117">
        <v>379.0551471</v>
      </c>
      <c r="EI356" s="117">
        <v>128.30224946576601</v>
      </c>
      <c r="EJ356" s="117">
        <v>1352.4435476793601</v>
      </c>
      <c r="EK356" s="117">
        <v>203.17</v>
      </c>
      <c r="EL356" s="117">
        <v>44.697400000000002</v>
      </c>
      <c r="EM356" s="117">
        <v>40.291401964475</v>
      </c>
      <c r="EN356" s="117">
        <v>0</v>
      </c>
      <c r="EO356" s="117">
        <v>115.5773179</v>
      </c>
      <c r="EP356" s="117">
        <v>42.3155827229956</v>
      </c>
      <c r="EQ356" s="117">
        <v>446.05170258747103</v>
      </c>
      <c r="ER356" s="117">
        <v>265.5</v>
      </c>
      <c r="ES356" s="117">
        <v>60.61</v>
      </c>
      <c r="ET356" s="117">
        <v>6.3525340999999997</v>
      </c>
      <c r="EU356" s="117">
        <v>66.962534099999999</v>
      </c>
      <c r="EV356" s="117">
        <v>6.9826499999999996</v>
      </c>
      <c r="EW356" s="117">
        <v>0.73185154649999995</v>
      </c>
      <c r="EX356" s="117">
        <v>7.7145015465000002</v>
      </c>
      <c r="EY356" s="117">
        <v>331.8</v>
      </c>
      <c r="EZ356" s="117">
        <v>34.775958000000003</v>
      </c>
      <c r="FA356" s="117">
        <v>366.58</v>
      </c>
      <c r="FB356" s="117">
        <v>295.39999999999998</v>
      </c>
      <c r="FC356" s="117">
        <v>30.960874</v>
      </c>
      <c r="FD356" s="117">
        <v>326.36087400000002</v>
      </c>
      <c r="FE356" s="171">
        <v>373.15333333333336</v>
      </c>
      <c r="FF356" s="194">
        <f t="shared" si="114"/>
        <v>12870.302369252056</v>
      </c>
      <c r="FG356" s="195">
        <f t="shared" si="116"/>
        <v>2192.7937437000001</v>
      </c>
      <c r="FH356" s="196">
        <f t="shared" si="117"/>
        <v>1352.4435476793601</v>
      </c>
      <c r="FI356" s="202">
        <f t="shared" si="118"/>
        <v>15444.362843102466</v>
      </c>
      <c r="FJ356" s="203">
        <f t="shared" si="119"/>
        <v>2631.3524924399999</v>
      </c>
      <c r="FK356" s="204">
        <f t="shared" si="120"/>
        <v>1622.9322572152321</v>
      </c>
      <c r="FL356" s="214">
        <v>0.05</v>
      </c>
      <c r="FM356" s="211">
        <f t="shared" si="121"/>
        <v>772.21814215512336</v>
      </c>
      <c r="FN356" s="212">
        <f t="shared" si="122"/>
        <v>131.56762462200001</v>
      </c>
      <c r="FO356" s="213">
        <f t="shared" si="123"/>
        <v>81.146612860761607</v>
      </c>
      <c r="FP356" s="219">
        <f t="shared" si="124"/>
        <v>16216.580985257589</v>
      </c>
      <c r="FQ356" s="220">
        <f t="shared" si="125"/>
        <v>2762.9201170619999</v>
      </c>
      <c r="FR356" s="223">
        <f t="shared" si="126"/>
        <v>1704.0788700759938</v>
      </c>
      <c r="FS356" s="228">
        <f t="shared" si="107"/>
        <v>6.2175508444304928</v>
      </c>
      <c r="FT356" s="229">
        <f t="shared" si="108"/>
        <v>7.6493975899358251</v>
      </c>
      <c r="FU356" s="244">
        <f t="shared" si="109"/>
        <v>5.4300182076695824</v>
      </c>
      <c r="FV356" s="245">
        <f t="shared" si="110"/>
        <v>16216.580985257589</v>
      </c>
      <c r="FW356" s="252">
        <v>4.6515000000000004</v>
      </c>
      <c r="FX356" s="257">
        <v>5.7279</v>
      </c>
      <c r="FY356" s="261">
        <f t="shared" si="127"/>
        <v>1.3366765225046742</v>
      </c>
      <c r="FZ356" s="253">
        <f t="shared" si="111"/>
        <v>1.3354628380271696</v>
      </c>
      <c r="GA356" s="92"/>
      <c r="GB356" s="68" t="s">
        <v>1301</v>
      </c>
      <c r="GC356" s="85" t="s">
        <v>2362</v>
      </c>
      <c r="GD356" s="85" t="str">
        <f t="shared" si="128"/>
        <v>№2/239 від 20.02.2019</v>
      </c>
      <c r="GE356" s="85" t="s">
        <v>2710</v>
      </c>
      <c r="GF356" s="431">
        <v>1</v>
      </c>
      <c r="GG356" s="431">
        <v>1</v>
      </c>
    </row>
    <row r="357" spans="1:189" ht="15" hidden="1" customHeight="1" x14ac:dyDescent="0.25">
      <c r="A357" s="66" t="s">
        <v>404</v>
      </c>
      <c r="B357" s="155">
        <v>9</v>
      </c>
      <c r="C357" s="141">
        <f t="shared" si="115"/>
        <v>4314</v>
      </c>
      <c r="D357" s="168">
        <v>4314</v>
      </c>
      <c r="E357" s="168">
        <v>3856.4</v>
      </c>
      <c r="F357" s="234">
        <f t="shared" si="106"/>
        <v>457.59999999999991</v>
      </c>
      <c r="G357" s="235">
        <v>0</v>
      </c>
      <c r="H357" s="162">
        <f t="shared" si="112"/>
        <v>5490.0303697858262</v>
      </c>
      <c r="I357" s="117">
        <v>763.76</v>
      </c>
      <c r="J357" s="117">
        <v>168.02719999999999</v>
      </c>
      <c r="K357" s="117">
        <v>39.56216123734</v>
      </c>
      <c r="L357" s="117">
        <v>434.48015120000002</v>
      </c>
      <c r="M357" s="117">
        <v>147.34499119855801</v>
      </c>
      <c r="N357" s="117">
        <v>1553.1745036359</v>
      </c>
      <c r="O357" s="117">
        <v>125.49</v>
      </c>
      <c r="P357" s="117">
        <v>27.607800000000001</v>
      </c>
      <c r="Q357" s="117">
        <v>4.3144022382299996</v>
      </c>
      <c r="R357" s="117">
        <v>71.387496299999995</v>
      </c>
      <c r="S357" s="117">
        <v>23.9804964037919</v>
      </c>
      <c r="T357" s="117">
        <v>252.78019494202201</v>
      </c>
      <c r="U357" s="117">
        <v>0</v>
      </c>
      <c r="V357" s="117">
        <v>0</v>
      </c>
      <c r="W357" s="117">
        <v>0</v>
      </c>
      <c r="X357" s="117">
        <v>0</v>
      </c>
      <c r="Y357" s="117">
        <v>0</v>
      </c>
      <c r="Z357" s="117">
        <v>598.07000000000005</v>
      </c>
      <c r="AA357" s="117">
        <v>0</v>
      </c>
      <c r="AB357" s="117">
        <v>0</v>
      </c>
      <c r="AC357" s="117">
        <v>0</v>
      </c>
      <c r="AD357" s="117">
        <v>0</v>
      </c>
      <c r="AE357" s="117">
        <v>0</v>
      </c>
      <c r="AF357" s="117">
        <v>131.63999999999999</v>
      </c>
      <c r="AG357" s="117">
        <v>29.11</v>
      </c>
      <c r="AH357" s="117">
        <v>6.4042000000000003</v>
      </c>
      <c r="AI357" s="117">
        <v>0.99790990214999997</v>
      </c>
      <c r="AJ357" s="117">
        <v>16.559805699999998</v>
      </c>
      <c r="AK357" s="117">
        <v>5.5624674742613403</v>
      </c>
      <c r="AL357" s="117">
        <v>58.634383076411297</v>
      </c>
      <c r="AM357" s="117">
        <v>215.28</v>
      </c>
      <c r="AN357" s="117">
        <v>47.361600000000003</v>
      </c>
      <c r="AO357" s="117">
        <v>103.01044251127099</v>
      </c>
      <c r="AP357" s="117">
        <v>122.4663336</v>
      </c>
      <c r="AQ357" s="117">
        <v>51.159687000222299</v>
      </c>
      <c r="AR357" s="117">
        <v>539.278063111493</v>
      </c>
      <c r="AS357" s="117">
        <v>0</v>
      </c>
      <c r="AT357" s="117">
        <v>0</v>
      </c>
      <c r="AU357" s="117">
        <v>0</v>
      </c>
      <c r="AV357" s="117">
        <v>0</v>
      </c>
      <c r="AW357" s="117">
        <v>0</v>
      </c>
      <c r="AX357" s="117">
        <v>23.85</v>
      </c>
      <c r="AY357" s="117">
        <v>1096.3699999999999</v>
      </c>
      <c r="AZ357" s="117">
        <v>241.20140000000001</v>
      </c>
      <c r="BA357" s="117">
        <v>107.651690132242</v>
      </c>
      <c r="BB357" s="117">
        <v>623.69200190000004</v>
      </c>
      <c r="BC357" s="117">
        <v>216.842990795899</v>
      </c>
      <c r="BD357" s="117">
        <f t="shared" si="113"/>
        <v>2332.6032250200001</v>
      </c>
      <c r="BE357" s="117">
        <v>2</v>
      </c>
      <c r="BF357" s="117">
        <v>3306.45</v>
      </c>
      <c r="BG357" s="117">
        <v>346.54902449999997</v>
      </c>
      <c r="BH357" s="117">
        <v>3652.9990244999999</v>
      </c>
      <c r="BI357" s="117">
        <v>283.33999999999997</v>
      </c>
      <c r="BJ357" s="117">
        <v>29.6968654</v>
      </c>
      <c r="BK357" s="117">
        <v>313.03686540000001</v>
      </c>
      <c r="BL357" s="117">
        <v>158.41</v>
      </c>
      <c r="BM357" s="117">
        <v>34.850200000000001</v>
      </c>
      <c r="BN357" s="117">
        <v>3.78305213583333</v>
      </c>
      <c r="BO357" s="117">
        <v>90.114696699999996</v>
      </c>
      <c r="BP357" s="117">
        <v>30.097024617483701</v>
      </c>
      <c r="BQ357" s="117">
        <v>317.25497345331701</v>
      </c>
      <c r="BR357" s="117">
        <v>697.21864880951591</v>
      </c>
      <c r="BS357" s="117">
        <v>153.388102738095</v>
      </c>
      <c r="BT357" s="117">
        <v>751.28907776005997</v>
      </c>
      <c r="BU357" s="117">
        <v>2048.41</v>
      </c>
      <c r="BV357" s="117">
        <v>396.62677274827399</v>
      </c>
      <c r="BW357" s="117">
        <v>424.15900602148503</v>
      </c>
      <c r="BX357" s="117">
        <v>4471.0916080774296</v>
      </c>
      <c r="BY357" s="117">
        <v>916.29014114338599</v>
      </c>
      <c r="BZ357" s="117">
        <v>71.12</v>
      </c>
      <c r="CA357" s="117">
        <v>15.6464</v>
      </c>
      <c r="CB357" s="117">
        <v>45.442733612658301</v>
      </c>
      <c r="CC357" s="117">
        <v>0</v>
      </c>
      <c r="CD357" s="117">
        <v>40.458034400000003</v>
      </c>
      <c r="CE357" s="117">
        <v>18.097245879406699</v>
      </c>
      <c r="CF357" s="117">
        <v>190.76441389206499</v>
      </c>
      <c r="CG357" s="117">
        <v>69.8</v>
      </c>
      <c r="CH357" s="117">
        <v>15.356</v>
      </c>
      <c r="CI357" s="117">
        <v>101.06912051791799</v>
      </c>
      <c r="CJ357" s="117">
        <v>0</v>
      </c>
      <c r="CK357" s="117">
        <v>39.707126000000002</v>
      </c>
      <c r="CL357" s="117">
        <v>23.679958757543002</v>
      </c>
      <c r="CM357" s="117">
        <v>249.61220527546101</v>
      </c>
      <c r="CN357" s="117">
        <v>70.260000000000005</v>
      </c>
      <c r="CO357" s="117">
        <v>15.4572</v>
      </c>
      <c r="CP357" s="117">
        <v>39.676382416847503</v>
      </c>
      <c r="CQ357" s="117">
        <v>0</v>
      </c>
      <c r="CR357" s="117">
        <v>39.968806200000003</v>
      </c>
      <c r="CS357" s="117">
        <v>17.331631950931801</v>
      </c>
      <c r="CT357" s="117">
        <v>182.69402056777901</v>
      </c>
      <c r="CU357" s="117">
        <v>39.979999999999997</v>
      </c>
      <c r="CV357" s="117">
        <v>8.7956000000000003</v>
      </c>
      <c r="CW357" s="117">
        <v>27.042109442540401</v>
      </c>
      <c r="CX357" s="117">
        <v>0</v>
      </c>
      <c r="CY357" s="117">
        <v>22.743422599999999</v>
      </c>
      <c r="CZ357" s="117">
        <v>10.330192249378699</v>
      </c>
      <c r="DA357" s="117">
        <v>108.89132429191901</v>
      </c>
      <c r="DB357" s="117">
        <v>18.25</v>
      </c>
      <c r="DC357" s="117">
        <v>4.0149999999999997</v>
      </c>
      <c r="DD357" s="117">
        <v>23.233863726854999</v>
      </c>
      <c r="DE357" s="117">
        <v>0</v>
      </c>
      <c r="DF357" s="117">
        <v>10.3818775</v>
      </c>
      <c r="DG357" s="117">
        <v>5.8568604879866699</v>
      </c>
      <c r="DH357" s="117">
        <v>61.737601714841702</v>
      </c>
      <c r="DI357" s="117">
        <v>29.58</v>
      </c>
      <c r="DJ357" s="117">
        <v>6.5076000000000001</v>
      </c>
      <c r="DK357" s="117">
        <v>25.0775066156599</v>
      </c>
      <c r="DL357" s="117">
        <v>0</v>
      </c>
      <c r="DM357" s="117">
        <v>16.827174599999999</v>
      </c>
      <c r="DN357" s="117">
        <v>8.1743709942133105</v>
      </c>
      <c r="DO357" s="117">
        <v>86.166652209873206</v>
      </c>
      <c r="DP357" s="117">
        <v>15.86</v>
      </c>
      <c r="DQ357" s="117">
        <v>3.4891999999999999</v>
      </c>
      <c r="DR357" s="117">
        <v>4.59701700863027</v>
      </c>
      <c r="DS357" s="117">
        <v>0</v>
      </c>
      <c r="DT357" s="117">
        <v>9.0222782000000006</v>
      </c>
      <c r="DU357" s="117">
        <v>3.45542798281654</v>
      </c>
      <c r="DV357" s="117">
        <v>36.423923191446796</v>
      </c>
      <c r="DW357" s="117">
        <v>2306.35</v>
      </c>
      <c r="DX357" s="117">
        <v>507.39699999999999</v>
      </c>
      <c r="DY357" s="117">
        <v>233.960588340675</v>
      </c>
      <c r="DZ357" s="117">
        <v>0</v>
      </c>
      <c r="EA357" s="117">
        <v>1312.0133245</v>
      </c>
      <c r="EB357" s="117">
        <v>456.942348874831</v>
      </c>
      <c r="EC357" s="117">
        <v>4816.6632617155001</v>
      </c>
      <c r="ED357" s="117">
        <v>1359.28</v>
      </c>
      <c r="EE357" s="117">
        <v>299.04160000000002</v>
      </c>
      <c r="EF357" s="117">
        <v>47.464696869091703</v>
      </c>
      <c r="EG357" s="117">
        <v>17.227499999999999</v>
      </c>
      <c r="EH357" s="117">
        <v>773.25361359999999</v>
      </c>
      <c r="EI357" s="117">
        <v>261.63378729126498</v>
      </c>
      <c r="EJ357" s="117">
        <v>2757.90119776035</v>
      </c>
      <c r="EK357" s="117">
        <v>300.86</v>
      </c>
      <c r="EL357" s="117">
        <v>66.1892</v>
      </c>
      <c r="EM357" s="117">
        <v>56.112805831274997</v>
      </c>
      <c r="EN357" s="117">
        <v>0</v>
      </c>
      <c r="EO357" s="117">
        <v>171.15022819999999</v>
      </c>
      <c r="EP357" s="117">
        <v>62.289865248817897</v>
      </c>
      <c r="EQ357" s="117">
        <v>656.60209928009294</v>
      </c>
      <c r="ER357" s="117">
        <v>495</v>
      </c>
      <c r="ES357" s="117">
        <v>113.3</v>
      </c>
      <c r="ET357" s="117">
        <v>11.874973000000001</v>
      </c>
      <c r="EU357" s="117">
        <v>125.17497299999999</v>
      </c>
      <c r="EV357" s="117">
        <v>13.0185</v>
      </c>
      <c r="EW357" s="117">
        <v>1.364468985</v>
      </c>
      <c r="EX357" s="117">
        <v>14.382968985</v>
      </c>
      <c r="EY357" s="117">
        <v>659.4</v>
      </c>
      <c r="EZ357" s="117">
        <v>69.111714000000006</v>
      </c>
      <c r="FA357" s="117">
        <v>728.51</v>
      </c>
      <c r="FB357" s="117">
        <v>588</v>
      </c>
      <c r="FC357" s="117">
        <v>61.628279999999997</v>
      </c>
      <c r="FD357" s="117">
        <v>649.62828000000002</v>
      </c>
      <c r="FE357" s="171">
        <v>746.47400000000005</v>
      </c>
      <c r="FF357" s="194">
        <f t="shared" si="114"/>
        <v>25656.0397631009</v>
      </c>
      <c r="FG357" s="195">
        <f t="shared" si="116"/>
        <v>4615.6641699000002</v>
      </c>
      <c r="FH357" s="196">
        <f t="shared" si="117"/>
        <v>2757.90119776035</v>
      </c>
      <c r="FI357" s="202">
        <f t="shared" si="118"/>
        <v>30787.247715721078</v>
      </c>
      <c r="FJ357" s="203">
        <f t="shared" si="119"/>
        <v>5538.7970038800004</v>
      </c>
      <c r="FK357" s="204">
        <f t="shared" si="120"/>
        <v>3309.48143731242</v>
      </c>
      <c r="FL357" s="214">
        <v>0.05</v>
      </c>
      <c r="FM357" s="211">
        <f t="shared" si="121"/>
        <v>1539.3623857860539</v>
      </c>
      <c r="FN357" s="212">
        <f t="shared" si="122"/>
        <v>276.93985019400003</v>
      </c>
      <c r="FO357" s="213">
        <f t="shared" si="123"/>
        <v>165.474071865621</v>
      </c>
      <c r="FP357" s="219">
        <f t="shared" si="124"/>
        <v>32326.610101507133</v>
      </c>
      <c r="FQ357" s="220">
        <f t="shared" si="125"/>
        <v>5815.7368540740008</v>
      </c>
      <c r="FR357" s="223">
        <f t="shared" si="126"/>
        <v>3474.9555091780412</v>
      </c>
      <c r="FS357" s="228">
        <f t="shared" si="107"/>
        <v>6.1453113693632666</v>
      </c>
      <c r="FT357" s="229">
        <f t="shared" si="108"/>
        <v>7.6533854420927554</v>
      </c>
      <c r="FU357" s="244">
        <f t="shared" si="109"/>
        <v>5.3398047608379908</v>
      </c>
      <c r="FV357" s="245">
        <f t="shared" si="110"/>
        <v>32326.610101507133</v>
      </c>
      <c r="FW357" s="252">
        <v>4.5365000000000002</v>
      </c>
      <c r="FX357" s="257">
        <v>5.6646999999999998</v>
      </c>
      <c r="FY357" s="261">
        <f t="shared" si="127"/>
        <v>1.3546371364186633</v>
      </c>
      <c r="FZ357" s="253">
        <f t="shared" si="111"/>
        <v>1.3510663304487007</v>
      </c>
      <c r="GA357" s="92"/>
      <c r="GB357" s="68" t="s">
        <v>1302</v>
      </c>
      <c r="GC357" s="85" t="s">
        <v>2362</v>
      </c>
      <c r="GD357" s="85" t="str">
        <f t="shared" si="128"/>
        <v>№2/240 від 20.02.2019</v>
      </c>
      <c r="GE357" s="85" t="s">
        <v>2711</v>
      </c>
      <c r="GF357" s="431">
        <v>2</v>
      </c>
      <c r="GG357" s="431">
        <v>1</v>
      </c>
    </row>
    <row r="358" spans="1:189" ht="15" hidden="1" customHeight="1" x14ac:dyDescent="0.25">
      <c r="A358" s="66" t="s">
        <v>405</v>
      </c>
      <c r="B358" s="155">
        <v>9</v>
      </c>
      <c r="C358" s="141">
        <f t="shared" si="115"/>
        <v>2140.7399999999998</v>
      </c>
      <c r="D358" s="168">
        <v>2140.7399999999998</v>
      </c>
      <c r="E358" s="168">
        <v>1904.24</v>
      </c>
      <c r="F358" s="234">
        <f t="shared" si="106"/>
        <v>236.49999999999977</v>
      </c>
      <c r="G358" s="235">
        <v>0</v>
      </c>
      <c r="H358" s="162">
        <f t="shared" si="112"/>
        <v>2644.24719240992</v>
      </c>
      <c r="I358" s="117">
        <v>385.74</v>
      </c>
      <c r="J358" s="117">
        <v>84.862799999999993</v>
      </c>
      <c r="K358" s="117">
        <v>20.219587779737498</v>
      </c>
      <c r="L358" s="117">
        <v>219.43591380000001</v>
      </c>
      <c r="M358" s="117">
        <v>74.442172588572205</v>
      </c>
      <c r="N358" s="117">
        <v>784.70047416831005</v>
      </c>
      <c r="O358" s="117">
        <v>62.74</v>
      </c>
      <c r="P358" s="117">
        <v>13.8028</v>
      </c>
      <c r="Q358" s="117">
        <v>2.1571644582074998</v>
      </c>
      <c r="R358" s="117">
        <v>35.690903800000001</v>
      </c>
      <c r="S358" s="117">
        <v>11.9893069021428</v>
      </c>
      <c r="T358" s="117">
        <v>126.38017516035001</v>
      </c>
      <c r="U358" s="117">
        <v>0</v>
      </c>
      <c r="V358" s="117">
        <v>0</v>
      </c>
      <c r="W358" s="117">
        <v>0</v>
      </c>
      <c r="X358" s="117">
        <v>0</v>
      </c>
      <c r="Y358" s="117">
        <v>0</v>
      </c>
      <c r="Z358" s="117">
        <v>294.14</v>
      </c>
      <c r="AA358" s="117">
        <v>0</v>
      </c>
      <c r="AB358" s="117">
        <v>0</v>
      </c>
      <c r="AC358" s="117">
        <v>0</v>
      </c>
      <c r="AD358" s="117">
        <v>0</v>
      </c>
      <c r="AE358" s="117">
        <v>0</v>
      </c>
      <c r="AF358" s="117">
        <v>65.25</v>
      </c>
      <c r="AG358" s="117">
        <v>14.55</v>
      </c>
      <c r="AH358" s="117">
        <v>3.2010000000000001</v>
      </c>
      <c r="AI358" s="117">
        <v>0.49895495107499999</v>
      </c>
      <c r="AJ358" s="117">
        <v>8.2770585000000008</v>
      </c>
      <c r="AK358" s="117">
        <v>2.7802962798071702</v>
      </c>
      <c r="AL358" s="117">
        <v>29.307309730882199</v>
      </c>
      <c r="AM358" s="117">
        <v>80.52</v>
      </c>
      <c r="AN358" s="117">
        <v>17.714400000000001</v>
      </c>
      <c r="AO358" s="117">
        <v>3.59597215316079</v>
      </c>
      <c r="AP358" s="117">
        <v>45.805412400000002</v>
      </c>
      <c r="AQ358" s="117">
        <v>15.473706579016801</v>
      </c>
      <c r="AR358" s="117">
        <v>163.10949113217799</v>
      </c>
      <c r="AS358" s="117">
        <v>0</v>
      </c>
      <c r="AT358" s="117">
        <v>0</v>
      </c>
      <c r="AU358" s="117">
        <v>0</v>
      </c>
      <c r="AV358" s="117">
        <v>0</v>
      </c>
      <c r="AW358" s="117">
        <v>0</v>
      </c>
      <c r="AX358" s="117">
        <v>23.85</v>
      </c>
      <c r="AY358" s="117">
        <v>544.04999999999995</v>
      </c>
      <c r="AZ358" s="117">
        <v>119.691</v>
      </c>
      <c r="BA358" s="117">
        <v>53.420092520559798</v>
      </c>
      <c r="BB358" s="117">
        <v>309.49372349999999</v>
      </c>
      <c r="BC358" s="117">
        <v>107.603691267115</v>
      </c>
      <c r="BD358" s="117">
        <f t="shared" si="113"/>
        <v>1157.5097422182</v>
      </c>
      <c r="BE358" s="117">
        <v>1</v>
      </c>
      <c r="BF358" s="117">
        <v>1758.75</v>
      </c>
      <c r="BG358" s="117">
        <v>184.3345875</v>
      </c>
      <c r="BH358" s="117">
        <v>1943.0845875</v>
      </c>
      <c r="BI358" s="117">
        <v>141.66999999999999</v>
      </c>
      <c r="BJ358" s="117">
        <v>14.8484327</v>
      </c>
      <c r="BK358" s="117">
        <v>156.51843270000001</v>
      </c>
      <c r="BL358" s="117">
        <v>79.2</v>
      </c>
      <c r="BM358" s="117">
        <v>17.423999999999999</v>
      </c>
      <c r="BN358" s="117">
        <v>1.89163774333333</v>
      </c>
      <c r="BO358" s="117">
        <v>45.054504000000001</v>
      </c>
      <c r="BP358" s="117">
        <v>15.0475865561187</v>
      </c>
      <c r="BQ358" s="117">
        <v>158.61772829945201</v>
      </c>
      <c r="BR358" s="117">
        <v>371.30800952380906</v>
      </c>
      <c r="BS358" s="117">
        <v>81.687762095238099</v>
      </c>
      <c r="BT358" s="117">
        <v>394.004894603065</v>
      </c>
      <c r="BU358" s="117">
        <v>1016.4</v>
      </c>
      <c r="BV358" s="117">
        <v>211.22598737780999</v>
      </c>
      <c r="BW358" s="117">
        <v>217.44161956380799</v>
      </c>
      <c r="BX358" s="117">
        <v>2292.0682731637298</v>
      </c>
      <c r="BY358" s="117">
        <v>450.65777758109698</v>
      </c>
      <c r="BZ358" s="117">
        <v>36.369999999999997</v>
      </c>
      <c r="CA358" s="117">
        <v>8.0014000000000003</v>
      </c>
      <c r="CB358" s="117">
        <v>23.896526524753298</v>
      </c>
      <c r="CC358" s="117">
        <v>0</v>
      </c>
      <c r="CD358" s="117">
        <v>20.689801899999999</v>
      </c>
      <c r="CE358" s="117">
        <v>9.32365951619839</v>
      </c>
      <c r="CF358" s="117">
        <v>98.281387940951703</v>
      </c>
      <c r="CG358" s="117">
        <v>34.9</v>
      </c>
      <c r="CH358" s="117">
        <v>7.6779999999999999</v>
      </c>
      <c r="CI358" s="117">
        <v>50.534560258959203</v>
      </c>
      <c r="CJ358" s="117">
        <v>0</v>
      </c>
      <c r="CK358" s="117">
        <v>19.853563000000001</v>
      </c>
      <c r="CL358" s="117">
        <v>11.839979378771501</v>
      </c>
      <c r="CM358" s="117">
        <v>124.806102637731</v>
      </c>
      <c r="CN358" s="117">
        <v>32.46</v>
      </c>
      <c r="CO358" s="117">
        <v>7.1412000000000004</v>
      </c>
      <c r="CP358" s="117">
        <v>19.6259846484358</v>
      </c>
      <c r="CQ358" s="117">
        <v>0</v>
      </c>
      <c r="CR358" s="117">
        <v>18.4655202</v>
      </c>
      <c r="CS358" s="117">
        <v>8.1429723951645592</v>
      </c>
      <c r="CT358" s="117">
        <v>85.835677243600401</v>
      </c>
      <c r="CU358" s="117">
        <v>21.4</v>
      </c>
      <c r="CV358" s="117">
        <v>4.7080000000000002</v>
      </c>
      <c r="CW358" s="117">
        <v>15.784557600192899</v>
      </c>
      <c r="CX358" s="117">
        <v>0</v>
      </c>
      <c r="CY358" s="117">
        <v>12.173818000000001</v>
      </c>
      <c r="CZ358" s="117">
        <v>5.6666968266562199</v>
      </c>
      <c r="DA358" s="117">
        <v>59.733072426849098</v>
      </c>
      <c r="DB358" s="117">
        <v>9.1300000000000008</v>
      </c>
      <c r="DC358" s="117">
        <v>2.0085999999999999</v>
      </c>
      <c r="DD358" s="117">
        <v>11.616931863427499</v>
      </c>
      <c r="DE358" s="117">
        <v>0</v>
      </c>
      <c r="DF358" s="117">
        <v>5.1937831000000001</v>
      </c>
      <c r="DG358" s="117">
        <v>2.9293677013168402</v>
      </c>
      <c r="DH358" s="117">
        <v>30.8786826647443</v>
      </c>
      <c r="DI358" s="117">
        <v>13.21</v>
      </c>
      <c r="DJ358" s="117">
        <v>2.9062000000000001</v>
      </c>
      <c r="DK358" s="117">
        <v>11.1247391269975</v>
      </c>
      <c r="DL358" s="117">
        <v>0</v>
      </c>
      <c r="DM358" s="117">
        <v>7.5147727</v>
      </c>
      <c r="DN358" s="117">
        <v>3.6427461565876098</v>
      </c>
      <c r="DO358" s="117">
        <v>38.398457983585097</v>
      </c>
      <c r="DP358" s="117">
        <v>5.54</v>
      </c>
      <c r="DQ358" s="117">
        <v>1.2188000000000001</v>
      </c>
      <c r="DR358" s="117">
        <v>1.6069316617316101</v>
      </c>
      <c r="DS358" s="117">
        <v>0</v>
      </c>
      <c r="DT358" s="117">
        <v>3.1515398000000001</v>
      </c>
      <c r="DU358" s="117">
        <v>1.20712522190409</v>
      </c>
      <c r="DV358" s="117">
        <v>12.7243966836357</v>
      </c>
      <c r="DW358" s="117">
        <v>1242.71</v>
      </c>
      <c r="DX358" s="117">
        <v>273.39620000000002</v>
      </c>
      <c r="DY358" s="117">
        <v>122.3745923054</v>
      </c>
      <c r="DZ358" s="117">
        <v>0</v>
      </c>
      <c r="EA358" s="117">
        <v>706.94043769999996</v>
      </c>
      <c r="EB358" s="117">
        <v>245.82359911686601</v>
      </c>
      <c r="EC358" s="117">
        <v>2591.2448291222699</v>
      </c>
      <c r="ED358" s="117">
        <v>665.19</v>
      </c>
      <c r="EE358" s="117">
        <v>146.34180000000001</v>
      </c>
      <c r="EF358" s="117">
        <v>23.373320491141701</v>
      </c>
      <c r="EG358" s="117">
        <v>8.5</v>
      </c>
      <c r="EH358" s="117">
        <v>378.4066353</v>
      </c>
      <c r="EI358" s="117">
        <v>128.058090124469</v>
      </c>
      <c r="EJ358" s="117">
        <v>1349.8698459156101</v>
      </c>
      <c r="EK358" s="117">
        <v>182.78</v>
      </c>
      <c r="EL358" s="117">
        <v>40.211599999999997</v>
      </c>
      <c r="EM358" s="117">
        <v>35.600386007049998</v>
      </c>
      <c r="EN358" s="117">
        <v>0</v>
      </c>
      <c r="EO358" s="117">
        <v>103.9780586</v>
      </c>
      <c r="EP358" s="117">
        <v>38.000966375264902</v>
      </c>
      <c r="EQ358" s="117">
        <v>400.57101098231499</v>
      </c>
      <c r="ER358" s="117">
        <v>243.4</v>
      </c>
      <c r="ES358" s="117">
        <v>55.747999999999998</v>
      </c>
      <c r="ET358" s="117">
        <v>5.8429478799999996</v>
      </c>
      <c r="EU358" s="117">
        <v>61.590947880000002</v>
      </c>
      <c r="EV358" s="117">
        <v>6.4014199999999999</v>
      </c>
      <c r="EW358" s="117">
        <v>0.67093283020000005</v>
      </c>
      <c r="EX358" s="117">
        <v>7.0723528301999998</v>
      </c>
      <c r="EY358" s="117">
        <v>329</v>
      </c>
      <c r="EZ358" s="117">
        <v>34.482489999999999</v>
      </c>
      <c r="FA358" s="117">
        <v>363.48</v>
      </c>
      <c r="FB358" s="117">
        <v>292.60000000000002</v>
      </c>
      <c r="FC358" s="117">
        <v>30.667406</v>
      </c>
      <c r="FD358" s="117">
        <v>323.26740599999999</v>
      </c>
      <c r="FE358" s="171">
        <v>372.14933333333335</v>
      </c>
      <c r="FF358" s="194">
        <f t="shared" si="114"/>
        <v>13114.439717717929</v>
      </c>
      <c r="FG358" s="195">
        <f t="shared" si="116"/>
        <v>2422.8704262000001</v>
      </c>
      <c r="FH358" s="196">
        <f t="shared" si="117"/>
        <v>1349.8698459156101</v>
      </c>
      <c r="FI358" s="202">
        <f t="shared" si="118"/>
        <v>15737.327661261514</v>
      </c>
      <c r="FJ358" s="203">
        <f t="shared" si="119"/>
        <v>2907.44451144</v>
      </c>
      <c r="FK358" s="204">
        <f t="shared" si="120"/>
        <v>1619.843815098732</v>
      </c>
      <c r="FL358" s="214">
        <v>0.05</v>
      </c>
      <c r="FM358" s="211">
        <f t="shared" si="121"/>
        <v>786.86638306307577</v>
      </c>
      <c r="FN358" s="212">
        <f t="shared" si="122"/>
        <v>145.37222557200002</v>
      </c>
      <c r="FO358" s="213">
        <f t="shared" si="123"/>
        <v>80.992190754936601</v>
      </c>
      <c r="FP358" s="219">
        <f t="shared" si="124"/>
        <v>16524.194044324591</v>
      </c>
      <c r="FQ358" s="220">
        <f t="shared" si="125"/>
        <v>3052.816737012</v>
      </c>
      <c r="FR358" s="223">
        <f t="shared" si="126"/>
        <v>1700.8360058536687</v>
      </c>
      <c r="FS358" s="228">
        <f t="shared" si="107"/>
        <v>6.2928600891806541</v>
      </c>
      <c r="FT358" s="229">
        <f t="shared" si="108"/>
        <v>7.8960281441590183</v>
      </c>
      <c r="FU358" s="244">
        <f t="shared" si="109"/>
        <v>5.4983516454398584</v>
      </c>
      <c r="FV358" s="245">
        <f t="shared" si="110"/>
        <v>16524.194044324591</v>
      </c>
      <c r="FW358" s="252">
        <v>4.8929999999999998</v>
      </c>
      <c r="FX358" s="257">
        <v>6.0848000000000004</v>
      </c>
      <c r="FY358" s="261">
        <f t="shared" si="127"/>
        <v>1.2860944388270292</v>
      </c>
      <c r="FZ358" s="253">
        <f t="shared" si="111"/>
        <v>1.2976643676306563</v>
      </c>
      <c r="GA358" s="92"/>
      <c r="GB358" s="68" t="s">
        <v>1303</v>
      </c>
      <c r="GC358" s="85" t="s">
        <v>2362</v>
      </c>
      <c r="GD358" s="85" t="str">
        <f t="shared" si="128"/>
        <v>№2/241 від 20.02.2019</v>
      </c>
      <c r="GE358" s="85" t="s">
        <v>2712</v>
      </c>
      <c r="GF358" s="431">
        <v>1</v>
      </c>
      <c r="GG358" s="431">
        <v>1</v>
      </c>
    </row>
    <row r="359" spans="1:189" ht="15" hidden="1" customHeight="1" x14ac:dyDescent="0.25">
      <c r="A359" s="66" t="s">
        <v>406</v>
      </c>
      <c r="B359" s="155">
        <v>9</v>
      </c>
      <c r="C359" s="141">
        <f t="shared" si="115"/>
        <v>2135.1</v>
      </c>
      <c r="D359" s="168">
        <v>2135.1</v>
      </c>
      <c r="E359" s="168">
        <v>1901.6</v>
      </c>
      <c r="F359" s="234">
        <f t="shared" si="106"/>
        <v>233.5</v>
      </c>
      <c r="G359" s="235">
        <v>0</v>
      </c>
      <c r="H359" s="162">
        <f t="shared" si="112"/>
        <v>2620.6074922747084</v>
      </c>
      <c r="I359" s="117">
        <v>385.74</v>
      </c>
      <c r="J359" s="117">
        <v>84.862799999999993</v>
      </c>
      <c r="K359" s="117">
        <v>20.219477797014999</v>
      </c>
      <c r="L359" s="117">
        <v>219.43591380000001</v>
      </c>
      <c r="M359" s="117">
        <v>74.442161061283102</v>
      </c>
      <c r="N359" s="117">
        <v>784.70035265829802</v>
      </c>
      <c r="O359" s="117">
        <v>62.74</v>
      </c>
      <c r="P359" s="117">
        <v>13.8028</v>
      </c>
      <c r="Q359" s="117">
        <v>2.1571644582074998</v>
      </c>
      <c r="R359" s="117">
        <v>35.690903800000001</v>
      </c>
      <c r="S359" s="117">
        <v>11.9893069021428</v>
      </c>
      <c r="T359" s="117">
        <v>126.38017516035001</v>
      </c>
      <c r="U359" s="117">
        <v>0</v>
      </c>
      <c r="V359" s="117">
        <v>0</v>
      </c>
      <c r="W359" s="117">
        <v>0</v>
      </c>
      <c r="X359" s="117">
        <v>0</v>
      </c>
      <c r="Y359" s="117">
        <v>0</v>
      </c>
      <c r="Z359" s="117">
        <v>289.24</v>
      </c>
      <c r="AA359" s="117">
        <v>0</v>
      </c>
      <c r="AB359" s="117">
        <v>0</v>
      </c>
      <c r="AC359" s="117">
        <v>0</v>
      </c>
      <c r="AD359" s="117">
        <v>0</v>
      </c>
      <c r="AE359" s="117">
        <v>0</v>
      </c>
      <c r="AF359" s="117">
        <v>65.010000000000005</v>
      </c>
      <c r="AG359" s="117">
        <v>14.55</v>
      </c>
      <c r="AH359" s="117">
        <v>3.2010000000000001</v>
      </c>
      <c r="AI359" s="117">
        <v>0.49895495107499999</v>
      </c>
      <c r="AJ359" s="117">
        <v>8.2770585000000008</v>
      </c>
      <c r="AK359" s="117">
        <v>2.7802962798071702</v>
      </c>
      <c r="AL359" s="117">
        <v>29.307309730882199</v>
      </c>
      <c r="AM359" s="117">
        <v>80.52</v>
      </c>
      <c r="AN359" s="117">
        <v>17.714400000000001</v>
      </c>
      <c r="AO359" s="117">
        <v>3.59597215316079</v>
      </c>
      <c r="AP359" s="117">
        <v>45.805412400000002</v>
      </c>
      <c r="AQ359" s="117">
        <v>15.473706579016801</v>
      </c>
      <c r="AR359" s="117">
        <v>163.10949113217799</v>
      </c>
      <c r="AS359" s="117">
        <v>0</v>
      </c>
      <c r="AT359" s="117">
        <v>0</v>
      </c>
      <c r="AU359" s="117">
        <v>0</v>
      </c>
      <c r="AV359" s="117">
        <v>0</v>
      </c>
      <c r="AW359" s="117">
        <v>0</v>
      </c>
      <c r="AX359" s="117">
        <v>8.4</v>
      </c>
      <c r="AY359" s="117">
        <v>542.62</v>
      </c>
      <c r="AZ359" s="117">
        <v>119.3764</v>
      </c>
      <c r="BA359" s="117">
        <v>53.279351785199303</v>
      </c>
      <c r="BB359" s="117">
        <v>308.6802394</v>
      </c>
      <c r="BC359" s="117">
        <v>107.32082743612099</v>
      </c>
      <c r="BD359" s="117">
        <f t="shared" si="113"/>
        <v>1154.4601635930001</v>
      </c>
      <c r="BE359" s="117">
        <v>1</v>
      </c>
      <c r="BF359" s="117">
        <v>1547.7</v>
      </c>
      <c r="BG359" s="117">
        <v>162.214437</v>
      </c>
      <c r="BH359" s="117">
        <v>1709.9144369999999</v>
      </c>
      <c r="BI359" s="117">
        <v>141.66999999999999</v>
      </c>
      <c r="BJ359" s="117">
        <v>14.8484327</v>
      </c>
      <c r="BK359" s="117">
        <v>156.51843270000001</v>
      </c>
      <c r="BL359" s="117">
        <v>79.33</v>
      </c>
      <c r="BM359" s="117">
        <v>17.4526</v>
      </c>
      <c r="BN359" s="117">
        <v>1.8945413041666701</v>
      </c>
      <c r="BO359" s="117">
        <v>45.128457099999999</v>
      </c>
      <c r="BP359" s="117">
        <v>15.0722647687407</v>
      </c>
      <c r="BQ359" s="117">
        <v>158.87786317290801</v>
      </c>
      <c r="BR359" s="117">
        <v>392.4462738095213</v>
      </c>
      <c r="BS359" s="117">
        <v>86.338180238095305</v>
      </c>
      <c r="BT359" s="117">
        <v>416.09138031735199</v>
      </c>
      <c r="BU359" s="117">
        <v>1014.16</v>
      </c>
      <c r="BV359" s="117">
        <v>223.25091178202399</v>
      </c>
      <c r="BW359" s="117">
        <v>223.48497386366699</v>
      </c>
      <c r="BX359" s="117">
        <v>2355.7717200106599</v>
      </c>
      <c r="BY359" s="117">
        <v>455.58151949593002</v>
      </c>
      <c r="BZ359" s="117">
        <v>36.369999999999997</v>
      </c>
      <c r="CA359" s="117">
        <v>8.0014000000000003</v>
      </c>
      <c r="CB359" s="117">
        <v>23.896526524753298</v>
      </c>
      <c r="CC359" s="117">
        <v>0</v>
      </c>
      <c r="CD359" s="117">
        <v>20.689801899999999</v>
      </c>
      <c r="CE359" s="117">
        <v>9.32365951619839</v>
      </c>
      <c r="CF359" s="117">
        <v>98.281387940951703</v>
      </c>
      <c r="CG359" s="117">
        <v>34.9</v>
      </c>
      <c r="CH359" s="117">
        <v>7.6779999999999999</v>
      </c>
      <c r="CI359" s="117">
        <v>50.534560258959203</v>
      </c>
      <c r="CJ359" s="117">
        <v>0</v>
      </c>
      <c r="CK359" s="117">
        <v>19.853563000000001</v>
      </c>
      <c r="CL359" s="117">
        <v>11.839979378771501</v>
      </c>
      <c r="CM359" s="117">
        <v>124.806102637731</v>
      </c>
      <c r="CN359" s="117">
        <v>31.81</v>
      </c>
      <c r="CO359" s="117">
        <v>6.9981999999999998</v>
      </c>
      <c r="CP359" s="117">
        <v>19.3111502899825</v>
      </c>
      <c r="CQ359" s="117">
        <v>0</v>
      </c>
      <c r="CR359" s="117">
        <v>18.095754700000001</v>
      </c>
      <c r="CS359" s="117">
        <v>7.9881051540000696</v>
      </c>
      <c r="CT359" s="117">
        <v>84.203210143982602</v>
      </c>
      <c r="CU359" s="117">
        <v>19.54</v>
      </c>
      <c r="CV359" s="117">
        <v>4.2988</v>
      </c>
      <c r="CW359" s="117">
        <v>15.1933005855104</v>
      </c>
      <c r="CX359" s="117">
        <v>0</v>
      </c>
      <c r="CY359" s="117">
        <v>11.115719800000001</v>
      </c>
      <c r="CZ359" s="117">
        <v>5.2559930546053497</v>
      </c>
      <c r="DA359" s="117">
        <v>55.403813440115698</v>
      </c>
      <c r="DB359" s="117">
        <v>9.1300000000000008</v>
      </c>
      <c r="DC359" s="117">
        <v>2.0085999999999999</v>
      </c>
      <c r="DD359" s="117">
        <v>11.616931863427499</v>
      </c>
      <c r="DE359" s="117">
        <v>0</v>
      </c>
      <c r="DF359" s="117">
        <v>5.1937831000000001</v>
      </c>
      <c r="DG359" s="117">
        <v>2.9293677013168402</v>
      </c>
      <c r="DH359" s="117">
        <v>30.8786826647443</v>
      </c>
      <c r="DI359" s="117">
        <v>13.21</v>
      </c>
      <c r="DJ359" s="117">
        <v>2.9062000000000001</v>
      </c>
      <c r="DK359" s="117">
        <v>11.1247391269975</v>
      </c>
      <c r="DL359" s="117">
        <v>0</v>
      </c>
      <c r="DM359" s="117">
        <v>7.5147727</v>
      </c>
      <c r="DN359" s="117">
        <v>3.6427461565876098</v>
      </c>
      <c r="DO359" s="117">
        <v>38.398457983585097</v>
      </c>
      <c r="DP359" s="117">
        <v>10.28</v>
      </c>
      <c r="DQ359" s="117">
        <v>2.2616000000000001</v>
      </c>
      <c r="DR359" s="117">
        <v>2.98048427123515</v>
      </c>
      <c r="DS359" s="117">
        <v>0</v>
      </c>
      <c r="DT359" s="117">
        <v>5.8479836000000001</v>
      </c>
      <c r="DU359" s="117">
        <v>2.2397968135841499</v>
      </c>
      <c r="DV359" s="117">
        <v>23.6098646848193</v>
      </c>
      <c r="DW359" s="117">
        <v>1290.43</v>
      </c>
      <c r="DX359" s="117">
        <v>283.89460000000003</v>
      </c>
      <c r="DY359" s="117">
        <v>133.26458759548299</v>
      </c>
      <c r="DZ359" s="117">
        <v>0</v>
      </c>
      <c r="EA359" s="117">
        <v>734.08691409999994</v>
      </c>
      <c r="EB359" s="117">
        <v>255.912072218703</v>
      </c>
      <c r="EC359" s="117">
        <v>2697.5881739141801</v>
      </c>
      <c r="ED359" s="117">
        <v>653.20000000000005</v>
      </c>
      <c r="EE359" s="117">
        <v>143.70400000000001</v>
      </c>
      <c r="EF359" s="117">
        <v>22.951585890625001</v>
      </c>
      <c r="EG359" s="117">
        <v>8.5850000000000009</v>
      </c>
      <c r="EH359" s="117">
        <v>371.58588400000002</v>
      </c>
      <c r="EI359" s="117">
        <v>125.774774309237</v>
      </c>
      <c r="EJ359" s="117">
        <v>1325.8012441998701</v>
      </c>
      <c r="EK359" s="117">
        <v>323.05</v>
      </c>
      <c r="EL359" s="117">
        <v>71.070999999999998</v>
      </c>
      <c r="EM359" s="117">
        <v>67.686368845274998</v>
      </c>
      <c r="EN359" s="117">
        <v>0</v>
      </c>
      <c r="EO359" s="117">
        <v>183.77345349999999</v>
      </c>
      <c r="EP359" s="117">
        <v>67.663325990008303</v>
      </c>
      <c r="EQ359" s="117">
        <v>713.24414833528294</v>
      </c>
      <c r="ER359" s="117">
        <v>241.1</v>
      </c>
      <c r="ES359" s="117">
        <v>55.241999999999997</v>
      </c>
      <c r="ET359" s="117">
        <v>5.7899140200000003</v>
      </c>
      <c r="EU359" s="117">
        <v>61.031914020000002</v>
      </c>
      <c r="EV359" s="117">
        <v>6.3409300000000002</v>
      </c>
      <c r="EW359" s="117">
        <v>0.66459287330000005</v>
      </c>
      <c r="EX359" s="117">
        <v>7.0055228733000003</v>
      </c>
      <c r="EY359" s="117">
        <v>21</v>
      </c>
      <c r="EZ359" s="117">
        <v>2.2010100000000001</v>
      </c>
      <c r="FA359" s="117">
        <v>23.2</v>
      </c>
      <c r="FB359" s="117">
        <v>562.79999999999995</v>
      </c>
      <c r="FC359" s="117">
        <v>58.987068000000001</v>
      </c>
      <c r="FD359" s="117">
        <v>621.78706799999998</v>
      </c>
      <c r="FE359" s="171">
        <v>354.57933333333335</v>
      </c>
      <c r="FF359" s="194">
        <f t="shared" si="114"/>
        <v>13261.508869330175</v>
      </c>
      <c r="FG359" s="195">
        <f t="shared" si="116"/>
        <v>2488.2199376999997</v>
      </c>
      <c r="FH359" s="196">
        <f t="shared" si="117"/>
        <v>1325.8012441998701</v>
      </c>
      <c r="FI359" s="202">
        <f t="shared" si="118"/>
        <v>15913.81064319621</v>
      </c>
      <c r="FJ359" s="203">
        <f t="shared" si="119"/>
        <v>2985.8639252399994</v>
      </c>
      <c r="FK359" s="204">
        <f t="shared" si="120"/>
        <v>1590.9614930398441</v>
      </c>
      <c r="FL359" s="214">
        <v>0.05</v>
      </c>
      <c r="FM359" s="211">
        <f t="shared" si="121"/>
        <v>795.69053215981057</v>
      </c>
      <c r="FN359" s="212">
        <f t="shared" si="122"/>
        <v>149.29319626199998</v>
      </c>
      <c r="FO359" s="213">
        <f t="shared" si="123"/>
        <v>79.548074651992209</v>
      </c>
      <c r="FP359" s="219">
        <f t="shared" si="124"/>
        <v>16709.501175356021</v>
      </c>
      <c r="FQ359" s="220">
        <f t="shared" si="125"/>
        <v>3135.1571215019994</v>
      </c>
      <c r="FR359" s="223">
        <f t="shared" si="126"/>
        <v>1670.5095676918363</v>
      </c>
      <c r="FS359" s="228">
        <f t="shared" si="107"/>
        <v>6.3577087976460218</v>
      </c>
      <c r="FT359" s="229">
        <f t="shared" si="108"/>
        <v>8.0064031190080325</v>
      </c>
      <c r="FU359" s="244">
        <f t="shared" si="109"/>
        <v>5.5753053656326106</v>
      </c>
      <c r="FV359" s="245">
        <f t="shared" si="110"/>
        <v>16709.501175356021</v>
      </c>
      <c r="FW359" s="252">
        <v>4.6712999999999996</v>
      </c>
      <c r="FX359" s="257">
        <v>5.9837999999999996</v>
      </c>
      <c r="FY359" s="261">
        <f t="shared" si="127"/>
        <v>1.3610148775814062</v>
      </c>
      <c r="FZ359" s="253">
        <f t="shared" si="111"/>
        <v>1.3380131553541283</v>
      </c>
      <c r="GA359" s="92"/>
      <c r="GB359" s="68" t="s">
        <v>1305</v>
      </c>
      <c r="GC359" s="85" t="s">
        <v>2362</v>
      </c>
      <c r="GD359" s="85" t="str">
        <f t="shared" si="128"/>
        <v>№2/243 від 20.02.2019</v>
      </c>
      <c r="GE359" s="85" t="s">
        <v>2713</v>
      </c>
      <c r="GF359" s="431">
        <v>1</v>
      </c>
      <c r="GG359" s="431">
        <v>1</v>
      </c>
    </row>
    <row r="360" spans="1:189" ht="15" hidden="1" customHeight="1" x14ac:dyDescent="0.25">
      <c r="A360" s="66" t="s">
        <v>407</v>
      </c>
      <c r="B360" s="155">
        <v>9</v>
      </c>
      <c r="C360" s="141">
        <f t="shared" si="115"/>
        <v>4349.8999999999996</v>
      </c>
      <c r="D360" s="168">
        <v>4349.8999999999996</v>
      </c>
      <c r="E360" s="168">
        <v>3872.1</v>
      </c>
      <c r="F360" s="234">
        <f t="shared" si="106"/>
        <v>477.79999999999973</v>
      </c>
      <c r="G360" s="235">
        <v>0</v>
      </c>
      <c r="H360" s="162">
        <f t="shared" si="112"/>
        <v>5679.7211499798468</v>
      </c>
      <c r="I360" s="117">
        <v>760.4</v>
      </c>
      <c r="J360" s="117">
        <v>167.28800000000001</v>
      </c>
      <c r="K360" s="117">
        <v>39.426083865332501</v>
      </c>
      <c r="L360" s="117">
        <v>432.56874800000003</v>
      </c>
      <c r="M360" s="117">
        <v>146.700757607805</v>
      </c>
      <c r="N360" s="117">
        <v>1546.3835894731401</v>
      </c>
      <c r="O360" s="117">
        <v>125.49</v>
      </c>
      <c r="P360" s="117">
        <v>27.607800000000001</v>
      </c>
      <c r="Q360" s="117">
        <v>4.3144022382299996</v>
      </c>
      <c r="R360" s="117">
        <v>71.387496299999995</v>
      </c>
      <c r="S360" s="117">
        <v>23.9804964037919</v>
      </c>
      <c r="T360" s="117">
        <v>252.78019494202201</v>
      </c>
      <c r="U360" s="117">
        <v>0</v>
      </c>
      <c r="V360" s="117">
        <v>0</v>
      </c>
      <c r="W360" s="117">
        <v>0</v>
      </c>
      <c r="X360" s="117">
        <v>0</v>
      </c>
      <c r="Y360" s="117">
        <v>0</v>
      </c>
      <c r="Z360" s="117">
        <v>606.57000000000005</v>
      </c>
      <c r="AA360" s="117">
        <v>0</v>
      </c>
      <c r="AB360" s="117">
        <v>0</v>
      </c>
      <c r="AC360" s="117">
        <v>0</v>
      </c>
      <c r="AD360" s="117">
        <v>0</v>
      </c>
      <c r="AE360" s="117">
        <v>0</v>
      </c>
      <c r="AF360" s="117">
        <v>131.15</v>
      </c>
      <c r="AG360" s="117">
        <v>29.11</v>
      </c>
      <c r="AH360" s="117">
        <v>6.4042000000000003</v>
      </c>
      <c r="AI360" s="117">
        <v>0.99790990214999997</v>
      </c>
      <c r="AJ360" s="117">
        <v>16.559805699999998</v>
      </c>
      <c r="AK360" s="117">
        <v>5.5624674742613403</v>
      </c>
      <c r="AL360" s="117">
        <v>58.634383076411297</v>
      </c>
      <c r="AM360" s="117">
        <v>227.63</v>
      </c>
      <c r="AN360" s="117">
        <v>50.078600000000002</v>
      </c>
      <c r="AO360" s="117">
        <v>247.92432393046099</v>
      </c>
      <c r="AP360" s="117">
        <v>129.49187810000001</v>
      </c>
      <c r="AQ360" s="117">
        <v>68.663630500812602</v>
      </c>
      <c r="AR360" s="117">
        <v>723.788432531274</v>
      </c>
      <c r="AS360" s="117">
        <v>0</v>
      </c>
      <c r="AT360" s="117">
        <v>0</v>
      </c>
      <c r="AU360" s="117">
        <v>0</v>
      </c>
      <c r="AV360" s="117">
        <v>0</v>
      </c>
      <c r="AW360" s="117">
        <v>0</v>
      </c>
      <c r="AX360" s="117">
        <v>8.4</v>
      </c>
      <c r="AY360" s="117">
        <v>1105.49</v>
      </c>
      <c r="AZ360" s="117">
        <v>243.20779999999999</v>
      </c>
      <c r="BA360" s="117">
        <v>108.547539848456</v>
      </c>
      <c r="BB360" s="117">
        <v>628.88009629999999</v>
      </c>
      <c r="BC360" s="117">
        <v>218.64680696272001</v>
      </c>
      <c r="BD360" s="117">
        <f t="shared" si="113"/>
        <v>2352.0145499569999</v>
      </c>
      <c r="BE360" s="117">
        <v>2</v>
      </c>
      <c r="BF360" s="117">
        <v>3095.4</v>
      </c>
      <c r="BG360" s="117">
        <v>324.42887400000001</v>
      </c>
      <c r="BH360" s="117">
        <v>3419.8288739999998</v>
      </c>
      <c r="BI360" s="117">
        <v>283.33999999999997</v>
      </c>
      <c r="BJ360" s="117">
        <v>29.6968654</v>
      </c>
      <c r="BK360" s="117">
        <v>313.03686540000001</v>
      </c>
      <c r="BL360" s="117">
        <v>158.41</v>
      </c>
      <c r="BM360" s="117">
        <v>34.850200000000001</v>
      </c>
      <c r="BN360" s="117">
        <v>3.78305213583333</v>
      </c>
      <c r="BO360" s="117">
        <v>90.114696699999996</v>
      </c>
      <c r="BP360" s="117">
        <v>30.097024617483701</v>
      </c>
      <c r="BQ360" s="117">
        <v>317.25497345331701</v>
      </c>
      <c r="BR360" s="117">
        <v>707.28692142856414</v>
      </c>
      <c r="BS360" s="117">
        <v>155.603122714286</v>
      </c>
      <c r="BT360" s="117">
        <v>763.52411347434497</v>
      </c>
      <c r="BU360" s="117">
        <v>2065.3000000000002</v>
      </c>
      <c r="BV360" s="117">
        <v>402.35431099307101</v>
      </c>
      <c r="BW360" s="117">
        <v>429.099316195043</v>
      </c>
      <c r="BX360" s="117">
        <v>4523.1677848053096</v>
      </c>
      <c r="BY360" s="117">
        <v>901.03132845011999</v>
      </c>
      <c r="BZ360" s="117">
        <v>71.02</v>
      </c>
      <c r="CA360" s="117">
        <v>15.6244</v>
      </c>
      <c r="CB360" s="117">
        <v>45.384133271895301</v>
      </c>
      <c r="CC360" s="117">
        <v>0</v>
      </c>
      <c r="CD360" s="117">
        <v>40.401147399999999</v>
      </c>
      <c r="CE360" s="117">
        <v>18.0723548312213</v>
      </c>
      <c r="CF360" s="117">
        <v>190.50203550311701</v>
      </c>
      <c r="CG360" s="117">
        <v>69.8</v>
      </c>
      <c r="CH360" s="117">
        <v>15.356</v>
      </c>
      <c r="CI360" s="117">
        <v>101.06912051791799</v>
      </c>
      <c r="CJ360" s="117">
        <v>0</v>
      </c>
      <c r="CK360" s="117">
        <v>39.707126000000002</v>
      </c>
      <c r="CL360" s="117">
        <v>23.679958757543002</v>
      </c>
      <c r="CM360" s="117">
        <v>249.61220527546101</v>
      </c>
      <c r="CN360" s="117">
        <v>71.28</v>
      </c>
      <c r="CO360" s="117">
        <v>15.6816</v>
      </c>
      <c r="CP360" s="117">
        <v>40.794807399429999</v>
      </c>
      <c r="CQ360" s="117">
        <v>0</v>
      </c>
      <c r="CR360" s="117">
        <v>40.549053600000001</v>
      </c>
      <c r="CS360" s="117">
        <v>17.640095367350298</v>
      </c>
      <c r="CT360" s="117">
        <v>185.94555636678001</v>
      </c>
      <c r="CU360" s="117">
        <v>37.15</v>
      </c>
      <c r="CV360" s="117">
        <v>8.173</v>
      </c>
      <c r="CW360" s="117">
        <v>25.6729969671029</v>
      </c>
      <c r="CX360" s="117">
        <v>0</v>
      </c>
      <c r="CY360" s="117">
        <v>21.133520499999999</v>
      </c>
      <c r="CZ360" s="117">
        <v>9.6560947257270495</v>
      </c>
      <c r="DA360" s="117">
        <v>101.78561219283</v>
      </c>
      <c r="DB360" s="117">
        <v>18.25</v>
      </c>
      <c r="DC360" s="117">
        <v>4.0149999999999997</v>
      </c>
      <c r="DD360" s="117">
        <v>23.233863726854999</v>
      </c>
      <c r="DE360" s="117">
        <v>0</v>
      </c>
      <c r="DF360" s="117">
        <v>10.3818775</v>
      </c>
      <c r="DG360" s="117">
        <v>5.8568604879866699</v>
      </c>
      <c r="DH360" s="117">
        <v>61.737601714841702</v>
      </c>
      <c r="DI360" s="117">
        <v>29.62</v>
      </c>
      <c r="DJ360" s="117">
        <v>6.5164</v>
      </c>
      <c r="DK360" s="117">
        <v>25.107563981225301</v>
      </c>
      <c r="DL360" s="117">
        <v>0</v>
      </c>
      <c r="DM360" s="117">
        <v>16.849929400000001</v>
      </c>
      <c r="DN360" s="117">
        <v>8.1850209652862205</v>
      </c>
      <c r="DO360" s="117">
        <v>86.278914346511499</v>
      </c>
      <c r="DP360" s="117">
        <v>10.96</v>
      </c>
      <c r="DQ360" s="117">
        <v>2.4112</v>
      </c>
      <c r="DR360" s="117">
        <v>3.1756423253466801</v>
      </c>
      <c r="DS360" s="117">
        <v>0</v>
      </c>
      <c r="DT360" s="117">
        <v>6.2348151999999999</v>
      </c>
      <c r="DU360" s="117">
        <v>2.38774552523159</v>
      </c>
      <c r="DV360" s="117">
        <v>25.1694030505783</v>
      </c>
      <c r="DW360" s="117">
        <v>2539.85</v>
      </c>
      <c r="DX360" s="117">
        <v>558.76700000000005</v>
      </c>
      <c r="DY360" s="117">
        <v>261.985268131542</v>
      </c>
      <c r="DZ360" s="117">
        <v>0</v>
      </c>
      <c r="EA360" s="117">
        <v>1444.8444695000001</v>
      </c>
      <c r="EB360" s="117">
        <v>503.65887257116202</v>
      </c>
      <c r="EC360" s="117">
        <v>5309.1056102026996</v>
      </c>
      <c r="ED360" s="117">
        <v>1335.31</v>
      </c>
      <c r="EE360" s="117">
        <v>293.76819999999998</v>
      </c>
      <c r="EF360" s="117">
        <v>46.562825800675</v>
      </c>
      <c r="EG360" s="117">
        <v>17.04</v>
      </c>
      <c r="EH360" s="117">
        <v>759.61779969999998</v>
      </c>
      <c r="EI360" s="117">
        <v>257.02543990072502</v>
      </c>
      <c r="EJ360" s="117">
        <v>2709.3242654013902</v>
      </c>
      <c r="EK360" s="117">
        <v>270.01</v>
      </c>
      <c r="EL360" s="117">
        <v>59.402200000000001</v>
      </c>
      <c r="EM360" s="117">
        <v>47.609442195450001</v>
      </c>
      <c r="EN360" s="117">
        <v>0</v>
      </c>
      <c r="EO360" s="117">
        <v>153.6005887</v>
      </c>
      <c r="EP360" s="117">
        <v>55.614516020152102</v>
      </c>
      <c r="EQ360" s="117">
        <v>586.236746915602</v>
      </c>
      <c r="ER360" s="117">
        <v>478.5</v>
      </c>
      <c r="ES360" s="117">
        <v>108.79</v>
      </c>
      <c r="ET360" s="117">
        <v>11.4022799</v>
      </c>
      <c r="EU360" s="117">
        <v>120.1922799</v>
      </c>
      <c r="EV360" s="117">
        <v>12.58455</v>
      </c>
      <c r="EW360" s="117">
        <v>1.3189866855000001</v>
      </c>
      <c r="EX360" s="117">
        <v>13.903536685500001</v>
      </c>
      <c r="EY360" s="117">
        <v>42</v>
      </c>
      <c r="EZ360" s="117">
        <v>4.4020200000000003</v>
      </c>
      <c r="FA360" s="117">
        <v>46.4</v>
      </c>
      <c r="FB360" s="117">
        <v>1145.2</v>
      </c>
      <c r="FC360" s="117">
        <v>120.028412</v>
      </c>
      <c r="FD360" s="117">
        <v>1265.2284119999999</v>
      </c>
      <c r="FE360" s="171">
        <v>702.63266666666675</v>
      </c>
      <c r="FF360" s="194">
        <f t="shared" si="114"/>
        <v>25907.064493860453</v>
      </c>
      <c r="FG360" s="195">
        <f t="shared" si="116"/>
        <v>4998.0941513999996</v>
      </c>
      <c r="FH360" s="196">
        <f t="shared" si="117"/>
        <v>2709.3242654013902</v>
      </c>
      <c r="FI360" s="202">
        <f t="shared" si="118"/>
        <v>31088.477392632543</v>
      </c>
      <c r="FJ360" s="203">
        <f t="shared" si="119"/>
        <v>5997.7129816799998</v>
      </c>
      <c r="FK360" s="204">
        <f t="shared" si="120"/>
        <v>3251.1891184816682</v>
      </c>
      <c r="FL360" s="214">
        <v>0.05</v>
      </c>
      <c r="FM360" s="211">
        <f t="shared" si="121"/>
        <v>1554.4238696316272</v>
      </c>
      <c r="FN360" s="212">
        <f t="shared" si="122"/>
        <v>299.88564908400002</v>
      </c>
      <c r="FO360" s="213">
        <f t="shared" si="123"/>
        <v>162.55945592408341</v>
      </c>
      <c r="FP360" s="219">
        <f t="shared" si="124"/>
        <v>32642.901262264171</v>
      </c>
      <c r="FQ360" s="220">
        <f t="shared" si="125"/>
        <v>6297.5986307639996</v>
      </c>
      <c r="FR360" s="223">
        <f t="shared" si="126"/>
        <v>3413.7485744057517</v>
      </c>
      <c r="FS360" s="228">
        <f t="shared" si="107"/>
        <v>6.0565306401296972</v>
      </c>
      <c r="FT360" s="229">
        <f t="shared" si="108"/>
        <v>7.6829345632628812</v>
      </c>
      <c r="FU360" s="244">
        <f t="shared" si="109"/>
        <v>5.2717428118104834</v>
      </c>
      <c r="FV360" s="245">
        <f t="shared" si="110"/>
        <v>32642.901262264168</v>
      </c>
      <c r="FW360" s="252">
        <v>4.3735999999999997</v>
      </c>
      <c r="FX360" s="257">
        <v>5.6723999999999997</v>
      </c>
      <c r="FY360" s="261">
        <f t="shared" si="127"/>
        <v>1.3847929943592687</v>
      </c>
      <c r="FZ360" s="253">
        <f t="shared" si="111"/>
        <v>1.3544416055396096</v>
      </c>
      <c r="GA360" s="92"/>
      <c r="GB360" s="68" t="s">
        <v>1306</v>
      </c>
      <c r="GC360" s="85" t="s">
        <v>2362</v>
      </c>
      <c r="GD360" s="85" t="str">
        <f t="shared" si="128"/>
        <v>№2/244 від 20.02.2019</v>
      </c>
      <c r="GE360" s="85" t="s">
        <v>2714</v>
      </c>
      <c r="GF360" s="431">
        <v>2</v>
      </c>
      <c r="GG360" s="431">
        <v>1</v>
      </c>
    </row>
    <row r="361" spans="1:189" ht="15" hidden="1" customHeight="1" x14ac:dyDescent="0.25">
      <c r="A361" s="66" t="s">
        <v>408</v>
      </c>
      <c r="B361" s="155">
        <v>9</v>
      </c>
      <c r="C361" s="141">
        <f t="shared" si="115"/>
        <v>2131.85</v>
      </c>
      <c r="D361" s="168">
        <v>2131.85</v>
      </c>
      <c r="E361" s="168">
        <v>1897.85</v>
      </c>
      <c r="F361" s="234">
        <f t="shared" si="106"/>
        <v>234</v>
      </c>
      <c r="G361" s="235">
        <v>0</v>
      </c>
      <c r="H361" s="162">
        <f t="shared" si="112"/>
        <v>2624.4501996272083</v>
      </c>
      <c r="I361" s="117">
        <v>385.74</v>
      </c>
      <c r="J361" s="117">
        <v>84.862799999999993</v>
      </c>
      <c r="K361" s="117">
        <v>20.219477797014999</v>
      </c>
      <c r="L361" s="117">
        <v>219.43591380000001</v>
      </c>
      <c r="M361" s="117">
        <v>74.442161061283102</v>
      </c>
      <c r="N361" s="117">
        <v>784.70035265829802</v>
      </c>
      <c r="O361" s="117">
        <v>62.74</v>
      </c>
      <c r="P361" s="117">
        <v>13.8028</v>
      </c>
      <c r="Q361" s="117">
        <v>2.1571644582074998</v>
      </c>
      <c r="R361" s="117">
        <v>35.690903800000001</v>
      </c>
      <c r="S361" s="117">
        <v>11.9893069021428</v>
      </c>
      <c r="T361" s="117">
        <v>126.38017516035001</v>
      </c>
      <c r="U361" s="117">
        <v>0</v>
      </c>
      <c r="V361" s="117">
        <v>0</v>
      </c>
      <c r="W361" s="117">
        <v>0</v>
      </c>
      <c r="X361" s="117">
        <v>0</v>
      </c>
      <c r="Y361" s="117">
        <v>0</v>
      </c>
      <c r="Z361" s="117">
        <v>294.83999999999997</v>
      </c>
      <c r="AA361" s="117">
        <v>0</v>
      </c>
      <c r="AB361" s="117">
        <v>0</v>
      </c>
      <c r="AC361" s="117">
        <v>0</v>
      </c>
      <c r="AD361" s="117">
        <v>0</v>
      </c>
      <c r="AE361" s="117">
        <v>0</v>
      </c>
      <c r="AF361" s="117">
        <v>65.010000000000005</v>
      </c>
      <c r="AG361" s="117">
        <v>14.55</v>
      </c>
      <c r="AH361" s="117">
        <v>3.2010000000000001</v>
      </c>
      <c r="AI361" s="117">
        <v>0.49895495107499999</v>
      </c>
      <c r="AJ361" s="117">
        <v>8.2770585000000008</v>
      </c>
      <c r="AK361" s="117">
        <v>2.7802962798071702</v>
      </c>
      <c r="AL361" s="117">
        <v>29.307309730882199</v>
      </c>
      <c r="AM361" s="117">
        <v>80.52</v>
      </c>
      <c r="AN361" s="117">
        <v>17.714400000000001</v>
      </c>
      <c r="AO361" s="117">
        <v>3.59597215316079</v>
      </c>
      <c r="AP361" s="117">
        <v>45.805412400000002</v>
      </c>
      <c r="AQ361" s="117">
        <v>15.473706579016801</v>
      </c>
      <c r="AR361" s="117">
        <v>163.10949113217799</v>
      </c>
      <c r="AS361" s="117">
        <v>0</v>
      </c>
      <c r="AT361" s="117">
        <v>0</v>
      </c>
      <c r="AU361" s="117">
        <v>0</v>
      </c>
      <c r="AV361" s="117">
        <v>0</v>
      </c>
      <c r="AW361" s="117">
        <v>0</v>
      </c>
      <c r="AX361" s="117">
        <v>8.4</v>
      </c>
      <c r="AY361" s="117">
        <v>541.79</v>
      </c>
      <c r="AZ361" s="117">
        <v>119.1938</v>
      </c>
      <c r="BA361" s="117">
        <v>53.198251184149399</v>
      </c>
      <c r="BB361" s="117">
        <v>308.20807730000001</v>
      </c>
      <c r="BC361" s="117">
        <v>107.156709366424</v>
      </c>
      <c r="BD361" s="117">
        <f t="shared" si="113"/>
        <v>1152.7028709455001</v>
      </c>
      <c r="BE361" s="117">
        <v>1</v>
      </c>
      <c r="BF361" s="117">
        <v>1547.7</v>
      </c>
      <c r="BG361" s="117">
        <v>162.214437</v>
      </c>
      <c r="BH361" s="117">
        <v>1709.9144369999999</v>
      </c>
      <c r="BI361" s="117">
        <v>141.66999999999999</v>
      </c>
      <c r="BJ361" s="117">
        <v>14.8484327</v>
      </c>
      <c r="BK361" s="117">
        <v>156.51843270000001</v>
      </c>
      <c r="BL361" s="117">
        <v>79.2</v>
      </c>
      <c r="BM361" s="117">
        <v>17.423999999999999</v>
      </c>
      <c r="BN361" s="117">
        <v>1.89163774333333</v>
      </c>
      <c r="BO361" s="117">
        <v>45.054504000000001</v>
      </c>
      <c r="BP361" s="117">
        <v>15.0475865561187</v>
      </c>
      <c r="BQ361" s="117">
        <v>158.61772829945201</v>
      </c>
      <c r="BR361" s="117">
        <v>361.10402023809223</v>
      </c>
      <c r="BS361" s="117">
        <v>79.442884452380994</v>
      </c>
      <c r="BT361" s="117">
        <v>395.83405888878002</v>
      </c>
      <c r="BU361" s="117">
        <v>1012.18</v>
      </c>
      <c r="BV361" s="117">
        <v>205.42124399284501</v>
      </c>
      <c r="BW361" s="117">
        <v>215.277875175632</v>
      </c>
      <c r="BX361" s="117">
        <v>2269.2600827477299</v>
      </c>
      <c r="BY361" s="117">
        <v>461.061683485564</v>
      </c>
      <c r="BZ361" s="117">
        <v>36.369999999999997</v>
      </c>
      <c r="CA361" s="117">
        <v>8.0014000000000003</v>
      </c>
      <c r="CB361" s="117">
        <v>23.896526524753298</v>
      </c>
      <c r="CC361" s="117">
        <v>0</v>
      </c>
      <c r="CD361" s="117">
        <v>20.689801899999999</v>
      </c>
      <c r="CE361" s="117">
        <v>9.32365951619839</v>
      </c>
      <c r="CF361" s="117">
        <v>98.281387940951703</v>
      </c>
      <c r="CG361" s="117">
        <v>34.9</v>
      </c>
      <c r="CH361" s="117">
        <v>7.6779999999999999</v>
      </c>
      <c r="CI361" s="117">
        <v>50.534560258959203</v>
      </c>
      <c r="CJ361" s="117">
        <v>0</v>
      </c>
      <c r="CK361" s="117">
        <v>19.853563000000001</v>
      </c>
      <c r="CL361" s="117">
        <v>11.839979378771501</v>
      </c>
      <c r="CM361" s="117">
        <v>124.806102637731</v>
      </c>
      <c r="CN361" s="117">
        <v>38.630000000000003</v>
      </c>
      <c r="CO361" s="117">
        <v>8.4985999999999997</v>
      </c>
      <c r="CP361" s="117">
        <v>22.630122991708301</v>
      </c>
      <c r="CQ361" s="117">
        <v>0</v>
      </c>
      <c r="CR361" s="117">
        <v>21.975448100000001</v>
      </c>
      <c r="CS361" s="117">
        <v>9.6146584721219508</v>
      </c>
      <c r="CT361" s="117">
        <v>101.34882956382999</v>
      </c>
      <c r="CU361" s="117">
        <v>19.3</v>
      </c>
      <c r="CV361" s="117">
        <v>4.2460000000000004</v>
      </c>
      <c r="CW361" s="117">
        <v>14.916637016660401</v>
      </c>
      <c r="CX361" s="117">
        <v>0</v>
      </c>
      <c r="CY361" s="117">
        <v>10.979191</v>
      </c>
      <c r="CZ361" s="117">
        <v>5.1819979944261796</v>
      </c>
      <c r="DA361" s="117">
        <v>54.623826011086599</v>
      </c>
      <c r="DB361" s="117">
        <v>9.1300000000000008</v>
      </c>
      <c r="DC361" s="117">
        <v>2.0085999999999999</v>
      </c>
      <c r="DD361" s="117">
        <v>11.616931863427499</v>
      </c>
      <c r="DE361" s="117">
        <v>0</v>
      </c>
      <c r="DF361" s="117">
        <v>5.1937831000000001</v>
      </c>
      <c r="DG361" s="117">
        <v>2.9293677013168402</v>
      </c>
      <c r="DH361" s="117">
        <v>30.8786826647443</v>
      </c>
      <c r="DI361" s="117">
        <v>13.21</v>
      </c>
      <c r="DJ361" s="117">
        <v>2.9062000000000001</v>
      </c>
      <c r="DK361" s="117">
        <v>11.1247391269975</v>
      </c>
      <c r="DL361" s="117">
        <v>0</v>
      </c>
      <c r="DM361" s="117">
        <v>7.5147727</v>
      </c>
      <c r="DN361" s="117">
        <v>3.6427461565876098</v>
      </c>
      <c r="DO361" s="117">
        <v>38.398457983585097</v>
      </c>
      <c r="DP361" s="117">
        <v>5.54</v>
      </c>
      <c r="DQ361" s="117">
        <v>1.2188000000000001</v>
      </c>
      <c r="DR361" s="117">
        <v>1.6069316617316101</v>
      </c>
      <c r="DS361" s="117">
        <v>0</v>
      </c>
      <c r="DT361" s="117">
        <v>3.1515398000000001</v>
      </c>
      <c r="DU361" s="117">
        <v>1.20712522190409</v>
      </c>
      <c r="DV361" s="117">
        <v>12.7243966836357</v>
      </c>
      <c r="DW361" s="117">
        <v>1291.0899999999999</v>
      </c>
      <c r="DX361" s="117">
        <v>284.03980000000001</v>
      </c>
      <c r="DY361" s="117">
        <v>132.36562737213299</v>
      </c>
      <c r="DZ361" s="117">
        <v>0</v>
      </c>
      <c r="EA361" s="117">
        <v>734.46236829999998</v>
      </c>
      <c r="EB361" s="117">
        <v>255.94159656439601</v>
      </c>
      <c r="EC361" s="117">
        <v>2697.8993922365298</v>
      </c>
      <c r="ED361" s="117">
        <v>653.69000000000005</v>
      </c>
      <c r="EE361" s="117">
        <v>143.81180000000001</v>
      </c>
      <c r="EF361" s="117">
        <v>23.017169211424999</v>
      </c>
      <c r="EG361" s="117">
        <v>8.6074999999999999</v>
      </c>
      <c r="EH361" s="117">
        <v>371.86463029999999</v>
      </c>
      <c r="EI361" s="117">
        <v>125.875877139793</v>
      </c>
      <c r="EJ361" s="117">
        <v>1326.8669766512201</v>
      </c>
      <c r="EK361" s="117">
        <v>194.8</v>
      </c>
      <c r="EL361" s="117">
        <v>42.856000000000002</v>
      </c>
      <c r="EM361" s="117">
        <v>37.125452531625001</v>
      </c>
      <c r="EN361" s="117">
        <v>0</v>
      </c>
      <c r="EO361" s="117">
        <v>110.815876</v>
      </c>
      <c r="EP361" s="117">
        <v>40.4144560033996</v>
      </c>
      <c r="EQ361" s="117">
        <v>426.01178453502501</v>
      </c>
      <c r="ER361" s="117">
        <v>252</v>
      </c>
      <c r="ES361" s="117">
        <v>57.2</v>
      </c>
      <c r="ET361" s="117">
        <v>5.9951319999999999</v>
      </c>
      <c r="EU361" s="117">
        <v>63.195132000000001</v>
      </c>
      <c r="EV361" s="117">
        <v>6.6276000000000002</v>
      </c>
      <c r="EW361" s="117">
        <v>0.69463875600000002</v>
      </c>
      <c r="EX361" s="117">
        <v>7.322238756</v>
      </c>
      <c r="EY361" s="117">
        <v>19.600000000000001</v>
      </c>
      <c r="EZ361" s="117">
        <v>2.0542760000000002</v>
      </c>
      <c r="FA361" s="117">
        <v>21.65</v>
      </c>
      <c r="FB361" s="117">
        <v>560</v>
      </c>
      <c r="FC361" s="117">
        <v>58.693600000000004</v>
      </c>
      <c r="FD361" s="117">
        <v>618.69359999999995</v>
      </c>
      <c r="FE361" s="171">
        <v>348.38799999999998</v>
      </c>
      <c r="FF361" s="194">
        <f t="shared" si="114"/>
        <v>12889.84968803873</v>
      </c>
      <c r="FG361" s="195">
        <f t="shared" si="116"/>
        <v>2485.1264696999997</v>
      </c>
      <c r="FH361" s="196">
        <f t="shared" si="117"/>
        <v>1326.8669766512201</v>
      </c>
      <c r="FI361" s="202">
        <f t="shared" si="118"/>
        <v>15467.819625646476</v>
      </c>
      <c r="FJ361" s="203">
        <f t="shared" si="119"/>
        <v>2982.1517636399994</v>
      </c>
      <c r="FK361" s="204">
        <f t="shared" si="120"/>
        <v>1592.240371981464</v>
      </c>
      <c r="FL361" s="214">
        <v>0.05</v>
      </c>
      <c r="FM361" s="211">
        <f t="shared" si="121"/>
        <v>773.39098128232388</v>
      </c>
      <c r="FN361" s="212">
        <f t="shared" si="122"/>
        <v>149.10758818199997</v>
      </c>
      <c r="FO361" s="213">
        <f t="shared" si="123"/>
        <v>79.61201859907321</v>
      </c>
      <c r="FP361" s="219">
        <f t="shared" si="124"/>
        <v>16241.2106069288</v>
      </c>
      <c r="FQ361" s="220">
        <f t="shared" si="125"/>
        <v>3131.2593518219992</v>
      </c>
      <c r="FR361" s="223">
        <f t="shared" si="126"/>
        <v>1671.8523905805373</v>
      </c>
      <c r="FS361" s="228">
        <f t="shared" si="107"/>
        <v>6.1495655206073607</v>
      </c>
      <c r="FT361" s="229">
        <f t="shared" si="108"/>
        <v>7.7994637485084066</v>
      </c>
      <c r="FU361" s="244">
        <f t="shared" si="109"/>
        <v>5.36533943031933</v>
      </c>
      <c r="FV361" s="245">
        <f t="shared" si="110"/>
        <v>16241.2106069288</v>
      </c>
      <c r="FW361" s="252">
        <v>4.4916999999999998</v>
      </c>
      <c r="FX361" s="257">
        <v>5.8049999999999997</v>
      </c>
      <c r="FY361" s="261">
        <f t="shared" si="127"/>
        <v>1.369095335976882</v>
      </c>
      <c r="FZ361" s="253">
        <f t="shared" si="111"/>
        <v>1.3435768731280633</v>
      </c>
      <c r="GA361" s="92"/>
      <c r="GB361" s="68" t="s">
        <v>1307</v>
      </c>
      <c r="GC361" s="85" t="s">
        <v>2362</v>
      </c>
      <c r="GD361" s="85" t="str">
        <f t="shared" si="128"/>
        <v>№2/245 від 20.02.2019</v>
      </c>
      <c r="GE361" s="85" t="s">
        <v>2715</v>
      </c>
      <c r="GF361" s="431">
        <v>1</v>
      </c>
      <c r="GG361" s="431">
        <v>1</v>
      </c>
    </row>
    <row r="362" spans="1:189" ht="15" hidden="1" customHeight="1" x14ac:dyDescent="0.25">
      <c r="A362" s="66" t="s">
        <v>409</v>
      </c>
      <c r="B362" s="155">
        <v>9</v>
      </c>
      <c r="C362" s="141">
        <f t="shared" si="115"/>
        <v>6615</v>
      </c>
      <c r="D362" s="168">
        <v>6615</v>
      </c>
      <c r="E362" s="168">
        <v>5915.3</v>
      </c>
      <c r="F362" s="234">
        <f t="shared" si="106"/>
        <v>699.69999999999982</v>
      </c>
      <c r="G362" s="235">
        <v>0</v>
      </c>
      <c r="H362" s="162">
        <f t="shared" si="112"/>
        <v>7824.8892454795869</v>
      </c>
      <c r="I362" s="117">
        <v>810.47</v>
      </c>
      <c r="J362" s="117">
        <v>178.30340000000001</v>
      </c>
      <c r="K362" s="117">
        <v>43.234929061099201</v>
      </c>
      <c r="L362" s="117">
        <v>461.05206889999999</v>
      </c>
      <c r="M362" s="117">
        <v>156.487660310303</v>
      </c>
      <c r="N362" s="117">
        <v>1649.5480582713999</v>
      </c>
      <c r="O362" s="117">
        <v>182.74</v>
      </c>
      <c r="P362" s="117">
        <v>40.202800000000003</v>
      </c>
      <c r="Q362" s="117">
        <v>6.28851878529</v>
      </c>
      <c r="R362" s="117">
        <v>103.9553038</v>
      </c>
      <c r="S362" s="117">
        <v>34.921289913164202</v>
      </c>
      <c r="T362" s="117">
        <v>368.10791249845403</v>
      </c>
      <c r="U362" s="117">
        <v>0</v>
      </c>
      <c r="V362" s="117">
        <v>0</v>
      </c>
      <c r="W362" s="117">
        <v>0</v>
      </c>
      <c r="X362" s="117">
        <v>0</v>
      </c>
      <c r="Y362" s="117">
        <v>0</v>
      </c>
      <c r="Z362" s="117">
        <v>913.36</v>
      </c>
      <c r="AA362" s="117">
        <v>0</v>
      </c>
      <c r="AB362" s="117">
        <v>0</v>
      </c>
      <c r="AC362" s="117">
        <v>0</v>
      </c>
      <c r="AD362" s="117">
        <v>0</v>
      </c>
      <c r="AE362" s="117">
        <v>0</v>
      </c>
      <c r="AF362" s="117">
        <v>186.83</v>
      </c>
      <c r="AG362" s="117">
        <v>32.42</v>
      </c>
      <c r="AH362" s="117">
        <v>7.1323999999999996</v>
      </c>
      <c r="AI362" s="117">
        <v>1.1113020890475001</v>
      </c>
      <c r="AJ362" s="117">
        <v>18.442765399999999</v>
      </c>
      <c r="AK362" s="117">
        <v>6.1949488575270699</v>
      </c>
      <c r="AL362" s="117">
        <v>65.301416346574598</v>
      </c>
      <c r="AM362" s="117">
        <v>435.61</v>
      </c>
      <c r="AN362" s="117">
        <v>95.834199999999996</v>
      </c>
      <c r="AO362" s="117">
        <v>99.177796431234697</v>
      </c>
      <c r="AP362" s="117">
        <v>247.8054607</v>
      </c>
      <c r="AQ362" s="117">
        <v>92.067981781924701</v>
      </c>
      <c r="AR362" s="117">
        <v>970.49543891315898</v>
      </c>
      <c r="AS362" s="117">
        <v>0</v>
      </c>
      <c r="AT362" s="117">
        <v>0</v>
      </c>
      <c r="AU362" s="117">
        <v>0</v>
      </c>
      <c r="AV362" s="117">
        <v>0</v>
      </c>
      <c r="AW362" s="117">
        <v>0</v>
      </c>
      <c r="AX362" s="117">
        <v>94.48</v>
      </c>
      <c r="AY362" s="117">
        <v>1681.15</v>
      </c>
      <c r="AZ362" s="117">
        <v>369.85300000000001</v>
      </c>
      <c r="BA362" s="117">
        <v>165.07091567565601</v>
      </c>
      <c r="BB362" s="117">
        <v>956.35580049999999</v>
      </c>
      <c r="BC362" s="117">
        <v>332.50235855237099</v>
      </c>
      <c r="BD362" s="117">
        <f t="shared" si="113"/>
        <v>3576.7664194500003</v>
      </c>
      <c r="BE362" s="117">
        <v>3</v>
      </c>
      <c r="BF362" s="117">
        <v>7756.11</v>
      </c>
      <c r="BG362" s="117">
        <v>812.91788910000002</v>
      </c>
      <c r="BH362" s="117">
        <v>8569.0278890999998</v>
      </c>
      <c r="BI362" s="117">
        <v>0</v>
      </c>
      <c r="BJ362" s="117">
        <v>0</v>
      </c>
      <c r="BK362" s="117">
        <v>0</v>
      </c>
      <c r="BL362" s="117">
        <v>238.45</v>
      </c>
      <c r="BM362" s="117">
        <v>52.459000000000003</v>
      </c>
      <c r="BN362" s="117">
        <v>5.7475967616666699</v>
      </c>
      <c r="BO362" s="117">
        <v>135.6470515</v>
      </c>
      <c r="BP362" s="117">
        <v>45.309745374305301</v>
      </c>
      <c r="BQ362" s="117">
        <v>477.61339363597199</v>
      </c>
      <c r="BR362" s="117">
        <v>1665.5751785714228</v>
      </c>
      <c r="BS362" s="117">
        <v>366.426539285714</v>
      </c>
      <c r="BT362" s="117">
        <v>1649.7227380952399</v>
      </c>
      <c r="BU362" s="117">
        <v>3139.77</v>
      </c>
      <c r="BV362" s="117">
        <v>947.49575183392903</v>
      </c>
      <c r="BW362" s="117">
        <v>814.26786367808302</v>
      </c>
      <c r="BX362" s="117">
        <v>8583.25807146439</v>
      </c>
      <c r="BY362" s="117">
        <v>1383.2659728409101</v>
      </c>
      <c r="BZ362" s="117">
        <v>80.63</v>
      </c>
      <c r="CA362" s="117">
        <v>17.738600000000002</v>
      </c>
      <c r="CB362" s="117">
        <v>51.321412439098303</v>
      </c>
      <c r="CC362" s="117">
        <v>0</v>
      </c>
      <c r="CD362" s="117">
        <v>45.867988099999998</v>
      </c>
      <c r="CE362" s="117">
        <v>20.496434036502901</v>
      </c>
      <c r="CF362" s="117">
        <v>216.05443457560099</v>
      </c>
      <c r="CG362" s="117">
        <v>94.67</v>
      </c>
      <c r="CH362" s="117">
        <v>20.827400000000001</v>
      </c>
      <c r="CI362" s="117">
        <v>118.996281228429</v>
      </c>
      <c r="CJ362" s="117">
        <v>0</v>
      </c>
      <c r="CK362" s="117">
        <v>53.854922899999998</v>
      </c>
      <c r="CL362" s="117">
        <v>30.221817198700599</v>
      </c>
      <c r="CM362" s="117">
        <v>318.57042132713002</v>
      </c>
      <c r="CN362" s="117">
        <v>132.16</v>
      </c>
      <c r="CO362" s="117">
        <v>29.075199999999999</v>
      </c>
      <c r="CP362" s="117">
        <v>78.268930322233302</v>
      </c>
      <c r="CQ362" s="117">
        <v>0</v>
      </c>
      <c r="CR362" s="117">
        <v>75.181859200000005</v>
      </c>
      <c r="CS362" s="117">
        <v>32.982238561825199</v>
      </c>
      <c r="CT362" s="117">
        <v>347.668228084058</v>
      </c>
      <c r="CU362" s="117">
        <v>59.74</v>
      </c>
      <c r="CV362" s="117">
        <v>13.142799999999999</v>
      </c>
      <c r="CW362" s="117">
        <v>39.461693862678302</v>
      </c>
      <c r="CX362" s="117">
        <v>0</v>
      </c>
      <c r="CY362" s="117">
        <v>33.984293800000003</v>
      </c>
      <c r="CZ362" s="117">
        <v>15.3367202349253</v>
      </c>
      <c r="DA362" s="117">
        <v>161.66550789760399</v>
      </c>
      <c r="DB362" s="117">
        <v>20.329999999999998</v>
      </c>
      <c r="DC362" s="117">
        <v>4.4725999999999999</v>
      </c>
      <c r="DD362" s="117">
        <v>25.874077180402502</v>
      </c>
      <c r="DE362" s="117">
        <v>0</v>
      </c>
      <c r="DF362" s="117">
        <v>11.5651271</v>
      </c>
      <c r="DG362" s="117">
        <v>6.5235635066289896</v>
      </c>
      <c r="DH362" s="117">
        <v>68.765367787031494</v>
      </c>
      <c r="DI362" s="117">
        <v>70.680000000000007</v>
      </c>
      <c r="DJ362" s="117">
        <v>15.5496</v>
      </c>
      <c r="DK362" s="117">
        <v>60.217213434879802</v>
      </c>
      <c r="DL362" s="117">
        <v>0</v>
      </c>
      <c r="DM362" s="117">
        <v>40.207731600000002</v>
      </c>
      <c r="DN362" s="117">
        <v>19.563262865105798</v>
      </c>
      <c r="DO362" s="117">
        <v>206.21780789998601</v>
      </c>
      <c r="DP362" s="117">
        <v>28.01</v>
      </c>
      <c r="DQ362" s="117">
        <v>6.1622000000000003</v>
      </c>
      <c r="DR362" s="117">
        <v>8.1157127861343792</v>
      </c>
      <c r="DS362" s="117">
        <v>0</v>
      </c>
      <c r="DT362" s="117">
        <v>15.9340487</v>
      </c>
      <c r="DU362" s="117">
        <v>6.1022437833617502</v>
      </c>
      <c r="DV362" s="117">
        <v>64.324205269496105</v>
      </c>
      <c r="DW362" s="117">
        <v>3839.6</v>
      </c>
      <c r="DX362" s="117">
        <v>844.71199999999999</v>
      </c>
      <c r="DY362" s="117">
        <v>400.79150503649998</v>
      </c>
      <c r="DZ362" s="117">
        <v>0</v>
      </c>
      <c r="EA362" s="117">
        <v>2184.233252</v>
      </c>
      <c r="EB362" s="117">
        <v>761.89918550499601</v>
      </c>
      <c r="EC362" s="117">
        <v>8031.2359425414998</v>
      </c>
      <c r="ED362" s="117">
        <v>2548.11</v>
      </c>
      <c r="EE362" s="117">
        <v>560.58420000000001</v>
      </c>
      <c r="EF362" s="117">
        <v>85.568221696924994</v>
      </c>
      <c r="EG362" s="117">
        <v>23.875</v>
      </c>
      <c r="EH362" s="117">
        <v>1449.5433356999999</v>
      </c>
      <c r="EI362" s="117">
        <v>489.21962018277202</v>
      </c>
      <c r="EJ362" s="117">
        <v>5156.9003775797</v>
      </c>
      <c r="EK362" s="117">
        <v>442.73</v>
      </c>
      <c r="EL362" s="117">
        <v>97.400599999999997</v>
      </c>
      <c r="EM362" s="117">
        <v>80.1974611423</v>
      </c>
      <c r="EN362" s="117">
        <v>0</v>
      </c>
      <c r="EO362" s="117">
        <v>251.8558151</v>
      </c>
      <c r="EP362" s="117">
        <v>91.413592068955495</v>
      </c>
      <c r="EQ362" s="117">
        <v>963.59746831125597</v>
      </c>
      <c r="ER362" s="117">
        <v>634</v>
      </c>
      <c r="ES362" s="117">
        <v>143.7919</v>
      </c>
      <c r="ET362" s="117">
        <v>15.070829038999999</v>
      </c>
      <c r="EU362" s="117">
        <v>158.86272903899999</v>
      </c>
      <c r="EV362" s="117">
        <v>16.674199999999999</v>
      </c>
      <c r="EW362" s="117">
        <v>1.747622902</v>
      </c>
      <c r="EX362" s="117">
        <v>18.421822901999999</v>
      </c>
      <c r="EY362" s="117">
        <v>777</v>
      </c>
      <c r="EZ362" s="117">
        <v>81.437370000000001</v>
      </c>
      <c r="FA362" s="117">
        <v>858.44</v>
      </c>
      <c r="FB362" s="117">
        <v>1176</v>
      </c>
      <c r="FC362" s="117">
        <v>123.25655999999999</v>
      </c>
      <c r="FD362" s="117">
        <v>1299.25656</v>
      </c>
      <c r="FE362" s="171">
        <v>843.71536458333333</v>
      </c>
      <c r="FF362" s="194">
        <f t="shared" si="114"/>
        <v>44168.484837477656</v>
      </c>
      <c r="FG362" s="195">
        <f t="shared" si="116"/>
        <v>9868.2844490999996</v>
      </c>
      <c r="FH362" s="196">
        <f t="shared" si="117"/>
        <v>5156.9003775797</v>
      </c>
      <c r="FI362" s="202">
        <f t="shared" si="118"/>
        <v>53002.181804973188</v>
      </c>
      <c r="FJ362" s="203">
        <f t="shared" si="119"/>
        <v>11841.94133892</v>
      </c>
      <c r="FK362" s="204">
        <f t="shared" si="120"/>
        <v>6188.28045309564</v>
      </c>
      <c r="FL362" s="214">
        <v>0.05</v>
      </c>
      <c r="FM362" s="211">
        <f t="shared" si="121"/>
        <v>2650.1090902486594</v>
      </c>
      <c r="FN362" s="212">
        <f t="shared" si="122"/>
        <v>592.09706694600004</v>
      </c>
      <c r="FO362" s="213">
        <f t="shared" si="123"/>
        <v>309.414022654782</v>
      </c>
      <c r="FP362" s="219">
        <f t="shared" si="124"/>
        <v>55652.290895221849</v>
      </c>
      <c r="FQ362" s="220">
        <f t="shared" si="125"/>
        <v>12434.038405866</v>
      </c>
      <c r="FR362" s="223">
        <f t="shared" si="126"/>
        <v>6497.6944757504225</v>
      </c>
      <c r="FS362" s="228">
        <f t="shared" si="107"/>
        <v>6.5333715025481256</v>
      </c>
      <c r="FT362" s="229">
        <f t="shared" si="108"/>
        <v>8.635384655873569</v>
      </c>
      <c r="FU362" s="244">
        <f t="shared" si="109"/>
        <v>5.5511047639615159</v>
      </c>
      <c r="FV362" s="245">
        <f t="shared" si="110"/>
        <v>55652.290895221842</v>
      </c>
      <c r="FW362" s="252">
        <v>4.5720000000000001</v>
      </c>
      <c r="FX362" s="257">
        <v>6.0872000000000002</v>
      </c>
      <c r="FY362" s="261">
        <f t="shared" si="127"/>
        <v>1.4289963916334483</v>
      </c>
      <c r="FZ362" s="253">
        <f t="shared" si="111"/>
        <v>1.4186135917784151</v>
      </c>
      <c r="GA362" s="92"/>
      <c r="GB362" s="68" t="s">
        <v>1313</v>
      </c>
      <c r="GC362" s="85" t="s">
        <v>2362</v>
      </c>
      <c r="GD362" s="85" t="str">
        <f t="shared" si="128"/>
        <v>№2/255 від 20.02.2019</v>
      </c>
      <c r="GE362" s="85" t="s">
        <v>2716</v>
      </c>
      <c r="GF362" s="431">
        <v>3</v>
      </c>
      <c r="GG362" s="431">
        <v>1</v>
      </c>
    </row>
    <row r="363" spans="1:189" ht="15" hidden="1" customHeight="1" x14ac:dyDescent="0.25">
      <c r="A363" s="66" t="s">
        <v>410</v>
      </c>
      <c r="B363" s="155">
        <v>9</v>
      </c>
      <c r="C363" s="141">
        <f t="shared" si="115"/>
        <v>9392.7999999999993</v>
      </c>
      <c r="D363" s="168">
        <v>9392.7999999999993</v>
      </c>
      <c r="E363" s="168">
        <v>8393.0499999999993</v>
      </c>
      <c r="F363" s="234">
        <f t="shared" si="106"/>
        <v>999.75</v>
      </c>
      <c r="G363" s="235">
        <v>0</v>
      </c>
      <c r="H363" s="162">
        <f t="shared" si="112"/>
        <v>11583.266497919889</v>
      </c>
      <c r="I363" s="117">
        <v>1152.6199999999999</v>
      </c>
      <c r="J363" s="117">
        <v>253.57640000000001</v>
      </c>
      <c r="K363" s="117">
        <v>60.9435315129275</v>
      </c>
      <c r="L363" s="117">
        <v>655.69093940000005</v>
      </c>
      <c r="M363" s="117">
        <v>222.493903580384</v>
      </c>
      <c r="N363" s="117">
        <v>2345.3247744933101</v>
      </c>
      <c r="O363" s="117">
        <v>254.87</v>
      </c>
      <c r="P363" s="117">
        <v>56.071399999999997</v>
      </c>
      <c r="Q363" s="117">
        <v>8.7699856312425002</v>
      </c>
      <c r="R363" s="117">
        <v>144.98789690000001</v>
      </c>
      <c r="S363" s="117">
        <v>48.705131802099501</v>
      </c>
      <c r="T363" s="117">
        <v>513.40441433334195</v>
      </c>
      <c r="U363" s="117">
        <v>0</v>
      </c>
      <c r="V363" s="117">
        <v>0</v>
      </c>
      <c r="W363" s="117">
        <v>0</v>
      </c>
      <c r="X363" s="117">
        <v>0</v>
      </c>
      <c r="Y363" s="117">
        <v>0</v>
      </c>
      <c r="Z363" s="117">
        <v>1320.96</v>
      </c>
      <c r="AA363" s="117">
        <v>0</v>
      </c>
      <c r="AB363" s="117">
        <v>0</v>
      </c>
      <c r="AC363" s="117">
        <v>0</v>
      </c>
      <c r="AD363" s="117">
        <v>0</v>
      </c>
      <c r="AE363" s="117">
        <v>0</v>
      </c>
      <c r="AF363" s="117">
        <v>272.69</v>
      </c>
      <c r="AG363" s="117">
        <v>107.51</v>
      </c>
      <c r="AH363" s="117">
        <v>23.652200000000001</v>
      </c>
      <c r="AI363" s="117">
        <v>3.6854110482525</v>
      </c>
      <c r="AJ363" s="117">
        <v>61.159213700000002</v>
      </c>
      <c r="AK363" s="117">
        <v>20.543475301864401</v>
      </c>
      <c r="AL363" s="117">
        <v>216.55030005011699</v>
      </c>
      <c r="AM363" s="117">
        <v>776.7</v>
      </c>
      <c r="AN363" s="117">
        <v>170.874</v>
      </c>
      <c r="AO363" s="117">
        <v>164.01833483280501</v>
      </c>
      <c r="AP363" s="117">
        <v>441.84132899999997</v>
      </c>
      <c r="AQ363" s="117">
        <v>162.81538230631699</v>
      </c>
      <c r="AR363" s="117">
        <v>1716.2490461391201</v>
      </c>
      <c r="AS363" s="117">
        <v>0</v>
      </c>
      <c r="AT363" s="117">
        <v>0</v>
      </c>
      <c r="AU363" s="117">
        <v>0</v>
      </c>
      <c r="AV363" s="117">
        <v>0</v>
      </c>
      <c r="AW363" s="117">
        <v>0</v>
      </c>
      <c r="AX363" s="117">
        <v>119.35</v>
      </c>
      <c r="AY363" s="117">
        <v>2387.1</v>
      </c>
      <c r="AZ363" s="117">
        <v>525.16200000000003</v>
      </c>
      <c r="BA363" s="117">
        <v>234.38822324388499</v>
      </c>
      <c r="BB363" s="117">
        <v>1357.9495770000001</v>
      </c>
      <c r="BC363" s="117">
        <v>472.127105063562</v>
      </c>
      <c r="BD363" s="117">
        <f t="shared" si="113"/>
        <v>5078.7379629039997</v>
      </c>
      <c r="BE363" s="117">
        <v>5</v>
      </c>
      <c r="BF363" s="117">
        <v>12100.23</v>
      </c>
      <c r="BG363" s="117">
        <v>1268.2251063000001</v>
      </c>
      <c r="BH363" s="117">
        <v>13368.4551063</v>
      </c>
      <c r="BI363" s="117">
        <v>141.66999999999999</v>
      </c>
      <c r="BJ363" s="117">
        <v>14.8484327</v>
      </c>
      <c r="BK363" s="117">
        <v>156.51843270000001</v>
      </c>
      <c r="BL363" s="117">
        <v>426.72</v>
      </c>
      <c r="BM363" s="117">
        <v>93.878399999999999</v>
      </c>
      <c r="BN363" s="117">
        <v>10.184980945833299</v>
      </c>
      <c r="BO363" s="117">
        <v>242.74820639999999</v>
      </c>
      <c r="BP363" s="117">
        <v>81.073845669716803</v>
      </c>
      <c r="BQ363" s="117">
        <v>854.60543301555003</v>
      </c>
      <c r="BR363" s="117">
        <v>2467.9351190475927</v>
      </c>
      <c r="BS363" s="117">
        <v>542.94572619047597</v>
      </c>
      <c r="BT363" s="117">
        <v>2367.6780476190502</v>
      </c>
      <c r="BU363" s="117">
        <v>4458.53</v>
      </c>
      <c r="BV363" s="117">
        <v>1403.93425117262</v>
      </c>
      <c r="BW363" s="117">
        <v>1178.1716357257601</v>
      </c>
      <c r="BX363" s="117">
        <v>12419.1947797555</v>
      </c>
      <c r="BY363" s="117">
        <v>2149.19469303498</v>
      </c>
      <c r="BZ363" s="117">
        <v>113.52</v>
      </c>
      <c r="CA363" s="117">
        <v>24.974399999999999</v>
      </c>
      <c r="CB363" s="117">
        <v>71.762252308112807</v>
      </c>
      <c r="CC363" s="117">
        <v>0</v>
      </c>
      <c r="CD363" s="117">
        <v>64.578122399999998</v>
      </c>
      <c r="CE363" s="117">
        <v>28.8054327371573</v>
      </c>
      <c r="CF363" s="117">
        <v>303.64020744526999</v>
      </c>
      <c r="CG363" s="117">
        <v>133.49</v>
      </c>
      <c r="CH363" s="117">
        <v>29.367799999999999</v>
      </c>
      <c r="CI363" s="117">
        <v>171.957320850874</v>
      </c>
      <c r="CJ363" s="117">
        <v>0</v>
      </c>
      <c r="CK363" s="117">
        <v>75.938456299999999</v>
      </c>
      <c r="CL363" s="117">
        <v>43.051082421183096</v>
      </c>
      <c r="CM363" s="117">
        <v>453.80465957205701</v>
      </c>
      <c r="CN363" s="117">
        <v>191.06</v>
      </c>
      <c r="CO363" s="117">
        <v>42.033200000000001</v>
      </c>
      <c r="CP363" s="117">
        <v>106.35902104965901</v>
      </c>
      <c r="CQ363" s="117">
        <v>0</v>
      </c>
      <c r="CR363" s="117">
        <v>108.6883022</v>
      </c>
      <c r="CS363" s="117">
        <v>46.969608241796799</v>
      </c>
      <c r="CT363" s="117">
        <v>495.110131491456</v>
      </c>
      <c r="CU363" s="117">
        <v>87.22</v>
      </c>
      <c r="CV363" s="117">
        <v>19.188400000000001</v>
      </c>
      <c r="CW363" s="117">
        <v>55.642743786014599</v>
      </c>
      <c r="CX363" s="117">
        <v>0</v>
      </c>
      <c r="CY363" s="117">
        <v>49.616841399999998</v>
      </c>
      <c r="CZ363" s="117">
        <v>22.184921527346201</v>
      </c>
      <c r="DA363" s="117">
        <v>233.85290671336099</v>
      </c>
      <c r="DB363" s="117">
        <v>67.42</v>
      </c>
      <c r="DC363" s="117">
        <v>14.8324</v>
      </c>
      <c r="DD363" s="117">
        <v>85.806918909839993</v>
      </c>
      <c r="DE363" s="117">
        <v>0</v>
      </c>
      <c r="DF363" s="117">
        <v>38.353215400000003</v>
      </c>
      <c r="DG363" s="117">
        <v>21.6340977210143</v>
      </c>
      <c r="DH363" s="117">
        <v>228.046632030854</v>
      </c>
      <c r="DI363" s="117">
        <v>124.37</v>
      </c>
      <c r="DJ363" s="117">
        <v>27.3614</v>
      </c>
      <c r="DK363" s="117">
        <v>106.245210277721</v>
      </c>
      <c r="DL363" s="117">
        <v>0</v>
      </c>
      <c r="DM363" s="117">
        <v>70.750361900000001</v>
      </c>
      <c r="DN363" s="117">
        <v>34.453873953946903</v>
      </c>
      <c r="DO363" s="117">
        <v>363.18084613166798</v>
      </c>
      <c r="DP363" s="117">
        <v>31.16</v>
      </c>
      <c r="DQ363" s="117">
        <v>6.8552</v>
      </c>
      <c r="DR363" s="117">
        <v>9.0295040869127199</v>
      </c>
      <c r="DS363" s="117">
        <v>0</v>
      </c>
      <c r="DT363" s="117">
        <v>17.725989200000001</v>
      </c>
      <c r="DU363" s="117">
        <v>6.7886163634013199</v>
      </c>
      <c r="DV363" s="117">
        <v>71.559309650314006</v>
      </c>
      <c r="DW363" s="117">
        <v>4837.6099999999997</v>
      </c>
      <c r="DX363" s="117">
        <v>1064.2742000000001</v>
      </c>
      <c r="DY363" s="117">
        <v>495.14074742278302</v>
      </c>
      <c r="DZ363" s="117">
        <v>0</v>
      </c>
      <c r="EA363" s="117">
        <v>2751.9712006999998</v>
      </c>
      <c r="EB363" s="117">
        <v>958.90628628474894</v>
      </c>
      <c r="EC363" s="117">
        <v>10107.902434407501</v>
      </c>
      <c r="ED363" s="117">
        <v>3572.46</v>
      </c>
      <c r="EE363" s="117">
        <v>785.94119999999998</v>
      </c>
      <c r="EF363" s="117">
        <v>119.088240339892</v>
      </c>
      <c r="EG363" s="117">
        <v>35.6</v>
      </c>
      <c r="EH363" s="117">
        <v>2032.2653201999999</v>
      </c>
      <c r="EI363" s="117">
        <v>686.01863245218601</v>
      </c>
      <c r="EJ363" s="117">
        <v>7231.37339299208</v>
      </c>
      <c r="EK363" s="117">
        <v>627.47</v>
      </c>
      <c r="EL363" s="117">
        <v>138.04339999999999</v>
      </c>
      <c r="EM363" s="117">
        <v>120.568778064375</v>
      </c>
      <c r="EN363" s="117">
        <v>0</v>
      </c>
      <c r="EO363" s="117">
        <v>356.9488589</v>
      </c>
      <c r="EP363" s="117">
        <v>130.28208298423701</v>
      </c>
      <c r="EQ363" s="117">
        <v>1373.3131199486199</v>
      </c>
      <c r="ER363" s="117">
        <v>884.5</v>
      </c>
      <c r="ES363" s="117">
        <v>197.89</v>
      </c>
      <c r="ET363" s="117">
        <v>20.740850900000002</v>
      </c>
      <c r="EU363" s="117">
        <v>218.63085090000001</v>
      </c>
      <c r="EV363" s="117">
        <v>23.262350000000001</v>
      </c>
      <c r="EW363" s="117">
        <v>2.4381269035000002</v>
      </c>
      <c r="EX363" s="117">
        <v>25.7004769035</v>
      </c>
      <c r="EY363" s="117">
        <v>1206.8</v>
      </c>
      <c r="EZ363" s="117">
        <v>126.484708</v>
      </c>
      <c r="FA363" s="117">
        <v>1333.28</v>
      </c>
      <c r="FB363" s="117">
        <v>1232</v>
      </c>
      <c r="FC363" s="117">
        <v>129.12592000000001</v>
      </c>
      <c r="FD363" s="117">
        <v>1361.12592</v>
      </c>
      <c r="FE363" s="171">
        <v>1190.7736458333334</v>
      </c>
      <c r="FF363" s="194">
        <f t="shared" si="114"/>
        <v>63373.334783710947</v>
      </c>
      <c r="FG363" s="195">
        <f t="shared" si="116"/>
        <v>14886.099459000001</v>
      </c>
      <c r="FH363" s="196">
        <f t="shared" si="117"/>
        <v>7231.37339299208</v>
      </c>
      <c r="FI363" s="202">
        <f t="shared" si="118"/>
        <v>76048.001740453139</v>
      </c>
      <c r="FJ363" s="203">
        <f t="shared" si="119"/>
        <v>17863.3193508</v>
      </c>
      <c r="FK363" s="204">
        <f t="shared" si="120"/>
        <v>8677.6480715904963</v>
      </c>
      <c r="FL363" s="214">
        <v>0.05</v>
      </c>
      <c r="FM363" s="211">
        <f t="shared" si="121"/>
        <v>3802.4000870226573</v>
      </c>
      <c r="FN363" s="212">
        <f t="shared" si="122"/>
        <v>893.16596754000011</v>
      </c>
      <c r="FO363" s="213">
        <f t="shared" si="123"/>
        <v>433.88240357952486</v>
      </c>
      <c r="FP363" s="219">
        <f t="shared" si="124"/>
        <v>79850.401827475798</v>
      </c>
      <c r="FQ363" s="220">
        <f t="shared" si="125"/>
        <v>18756.485318340001</v>
      </c>
      <c r="FR363" s="223">
        <f t="shared" si="126"/>
        <v>9111.5304751700205</v>
      </c>
      <c r="FS363" s="228">
        <f t="shared" si="107"/>
        <v>6.5043348638463296</v>
      </c>
      <c r="FT363" s="229">
        <f t="shared" si="108"/>
        <v>8.7390987837967646</v>
      </c>
      <c r="FU363" s="244">
        <f t="shared" si="109"/>
        <v>5.5342800904912046</v>
      </c>
      <c r="FV363" s="245">
        <f t="shared" si="110"/>
        <v>79850.401827475798</v>
      </c>
      <c r="FW363" s="252">
        <v>4.6264000000000003</v>
      </c>
      <c r="FX363" s="257">
        <v>6.2201000000000004</v>
      </c>
      <c r="FY363" s="261">
        <f t="shared" si="127"/>
        <v>1.405917098358622</v>
      </c>
      <c r="FZ363" s="253">
        <f t="shared" si="111"/>
        <v>1.4049772164107914</v>
      </c>
      <c r="GA363" s="92"/>
      <c r="GB363" s="68" t="s">
        <v>1314</v>
      </c>
      <c r="GC363" s="85" t="s">
        <v>2362</v>
      </c>
      <c r="GD363" s="85" t="str">
        <f t="shared" si="128"/>
        <v>№2/256 від 20.02.2019</v>
      </c>
      <c r="GE363" s="85" t="s">
        <v>2717</v>
      </c>
      <c r="GF363" s="431">
        <v>5</v>
      </c>
      <c r="GG363" s="431">
        <v>1</v>
      </c>
    </row>
    <row r="364" spans="1:189" ht="15" hidden="1" customHeight="1" x14ac:dyDescent="0.25">
      <c r="A364" s="66" t="s">
        <v>411</v>
      </c>
      <c r="B364" s="155">
        <v>9</v>
      </c>
      <c r="C364" s="141">
        <f t="shared" si="115"/>
        <v>4198.2</v>
      </c>
      <c r="D364" s="168">
        <v>4198.2</v>
      </c>
      <c r="E364" s="168">
        <v>3738</v>
      </c>
      <c r="F364" s="234">
        <f t="shared" si="106"/>
        <v>460.19999999999982</v>
      </c>
      <c r="G364" s="235">
        <v>0</v>
      </c>
      <c r="H364" s="162">
        <f t="shared" si="112"/>
        <v>5366.1718040405631</v>
      </c>
      <c r="I364" s="117">
        <v>756.35</v>
      </c>
      <c r="J364" s="117">
        <v>166.39699999999999</v>
      </c>
      <c r="K364" s="117">
        <v>38.795626038415001</v>
      </c>
      <c r="L364" s="117">
        <v>430.26482449999997</v>
      </c>
      <c r="M364" s="117">
        <v>145.875338890932</v>
      </c>
      <c r="N364" s="117">
        <v>1537.6827894293499</v>
      </c>
      <c r="O364" s="117">
        <v>123.95</v>
      </c>
      <c r="P364" s="117">
        <v>27.268999999999998</v>
      </c>
      <c r="Q364" s="117">
        <v>4.2615005487074997</v>
      </c>
      <c r="R364" s="117">
        <v>70.511436500000002</v>
      </c>
      <c r="S364" s="117">
        <v>23.686214922074999</v>
      </c>
      <c r="T364" s="117">
        <v>249.67815197078201</v>
      </c>
      <c r="U364" s="117">
        <v>0</v>
      </c>
      <c r="V364" s="117">
        <v>0</v>
      </c>
      <c r="W364" s="117">
        <v>0</v>
      </c>
      <c r="X364" s="117">
        <v>0</v>
      </c>
      <c r="Y364" s="117">
        <v>0</v>
      </c>
      <c r="Z364" s="117">
        <v>565.19000000000005</v>
      </c>
      <c r="AA364" s="117">
        <v>0</v>
      </c>
      <c r="AB364" s="117">
        <v>0</v>
      </c>
      <c r="AC364" s="117">
        <v>0</v>
      </c>
      <c r="AD364" s="117">
        <v>0</v>
      </c>
      <c r="AE364" s="117">
        <v>0</v>
      </c>
      <c r="AF364" s="117">
        <v>140.72999999999999</v>
      </c>
      <c r="AG364" s="117">
        <v>29.11</v>
      </c>
      <c r="AH364" s="117">
        <v>6.4042000000000003</v>
      </c>
      <c r="AI364" s="117">
        <v>0.99790990214999997</v>
      </c>
      <c r="AJ364" s="117">
        <v>16.559805699999998</v>
      </c>
      <c r="AK364" s="117">
        <v>5.5624674742613403</v>
      </c>
      <c r="AL364" s="117">
        <v>58.634383076411297</v>
      </c>
      <c r="AM364" s="117">
        <v>206.1</v>
      </c>
      <c r="AN364" s="117">
        <v>45.341999999999999</v>
      </c>
      <c r="AO364" s="117">
        <v>78.093831032802996</v>
      </c>
      <c r="AP364" s="117">
        <v>117.244107</v>
      </c>
      <c r="AQ364" s="117">
        <v>46.827005305218101</v>
      </c>
      <c r="AR364" s="117">
        <v>493.60694333802098</v>
      </c>
      <c r="AS364" s="117">
        <v>0</v>
      </c>
      <c r="AT364" s="117">
        <v>0</v>
      </c>
      <c r="AU364" s="117">
        <v>0</v>
      </c>
      <c r="AV364" s="117">
        <v>0</v>
      </c>
      <c r="AW364" s="117">
        <v>0</v>
      </c>
      <c r="AX364" s="117">
        <v>50.66</v>
      </c>
      <c r="AY364" s="117">
        <v>1066.94</v>
      </c>
      <c r="AZ364" s="117">
        <v>234.7268</v>
      </c>
      <c r="BA364" s="117">
        <v>104.762013331752</v>
      </c>
      <c r="BB364" s="117">
        <v>606.95015780000006</v>
      </c>
      <c r="BC364" s="117">
        <v>211.022249964319</v>
      </c>
      <c r="BD364" s="117">
        <f t="shared" si="113"/>
        <v>2269.9895362259999</v>
      </c>
      <c r="BE364" s="117">
        <v>2</v>
      </c>
      <c r="BF364" s="117">
        <v>3306.45</v>
      </c>
      <c r="BG364" s="117">
        <v>346.54902449999997</v>
      </c>
      <c r="BH364" s="117">
        <v>3652.9990244999999</v>
      </c>
      <c r="BI364" s="117">
        <v>283.33999999999997</v>
      </c>
      <c r="BJ364" s="117">
        <v>29.6968654</v>
      </c>
      <c r="BK364" s="117">
        <v>313.03686540000001</v>
      </c>
      <c r="BL364" s="117">
        <v>159.16</v>
      </c>
      <c r="BM364" s="117">
        <v>35.0152</v>
      </c>
      <c r="BN364" s="117">
        <v>3.8004735008333301</v>
      </c>
      <c r="BO364" s="117">
        <v>90.541349199999999</v>
      </c>
      <c r="BP364" s="117">
        <v>30.239469149274299</v>
      </c>
      <c r="BQ364" s="117">
        <v>318.75649185010701</v>
      </c>
      <c r="BR364" s="117">
        <v>709.73075476190718</v>
      </c>
      <c r="BS364" s="117">
        <v>156.140766047619</v>
      </c>
      <c r="BT364" s="117">
        <v>777.78076074926196</v>
      </c>
      <c r="BU364" s="117">
        <v>1993.27</v>
      </c>
      <c r="BV364" s="117">
        <v>403.74453446140501</v>
      </c>
      <c r="BW364" s="117">
        <v>423.50228898707701</v>
      </c>
      <c r="BX364" s="117">
        <v>4464.1691050072704</v>
      </c>
      <c r="BY364" s="117">
        <v>1028.60045000696</v>
      </c>
      <c r="BZ364" s="117">
        <v>70.180000000000007</v>
      </c>
      <c r="CA364" s="117">
        <v>15.4396</v>
      </c>
      <c r="CB364" s="117">
        <v>46.423683269449199</v>
      </c>
      <c r="CC364" s="117">
        <v>0</v>
      </c>
      <c r="CD364" s="117">
        <v>39.9232966</v>
      </c>
      <c r="CE364" s="117">
        <v>18.023817236117001</v>
      </c>
      <c r="CF364" s="117">
        <v>189.99039710556599</v>
      </c>
      <c r="CG364" s="117">
        <v>68.959999999999994</v>
      </c>
      <c r="CH364" s="117">
        <v>15.171200000000001</v>
      </c>
      <c r="CI364" s="117">
        <v>99.889029015603299</v>
      </c>
      <c r="CJ364" s="117">
        <v>0</v>
      </c>
      <c r="CK364" s="117">
        <v>39.229275199999996</v>
      </c>
      <c r="CL364" s="117">
        <v>23.3987805368374</v>
      </c>
      <c r="CM364" s="117">
        <v>246.64828475244099</v>
      </c>
      <c r="CN364" s="117">
        <v>88.15</v>
      </c>
      <c r="CO364" s="117">
        <v>19.393000000000001</v>
      </c>
      <c r="CP364" s="117">
        <v>64.026796365250803</v>
      </c>
      <c r="CQ364" s="117">
        <v>0</v>
      </c>
      <c r="CR364" s="117">
        <v>50.1458905</v>
      </c>
      <c r="CS364" s="117">
        <v>23.238021140347001</v>
      </c>
      <c r="CT364" s="117">
        <v>244.953708005598</v>
      </c>
      <c r="CU364" s="117">
        <v>48.61</v>
      </c>
      <c r="CV364" s="117">
        <v>10.6942</v>
      </c>
      <c r="CW364" s="117">
        <v>35.019409569944202</v>
      </c>
      <c r="CX364" s="117">
        <v>0</v>
      </c>
      <c r="CY364" s="117">
        <v>27.652770700000001</v>
      </c>
      <c r="CZ364" s="117">
        <v>12.7843444160928</v>
      </c>
      <c r="DA364" s="117">
        <v>134.76072468603701</v>
      </c>
      <c r="DB364" s="117">
        <v>18.25</v>
      </c>
      <c r="DC364" s="117">
        <v>4.0149999999999997</v>
      </c>
      <c r="DD364" s="117">
        <v>23.233863726854999</v>
      </c>
      <c r="DE364" s="117">
        <v>0</v>
      </c>
      <c r="DF364" s="117">
        <v>10.3818775</v>
      </c>
      <c r="DG364" s="117">
        <v>5.8568604879866699</v>
      </c>
      <c r="DH364" s="117">
        <v>61.737601714841702</v>
      </c>
      <c r="DI364" s="117">
        <v>51.88</v>
      </c>
      <c r="DJ364" s="117">
        <v>11.413600000000001</v>
      </c>
      <c r="DK364" s="117">
        <v>43.424752630620503</v>
      </c>
      <c r="DL364" s="117">
        <v>0</v>
      </c>
      <c r="DM364" s="117">
        <v>29.512975600000001</v>
      </c>
      <c r="DN364" s="117">
        <v>14.2784055118514</v>
      </c>
      <c r="DO364" s="117">
        <v>150.50973374247201</v>
      </c>
      <c r="DP364" s="117">
        <v>0</v>
      </c>
      <c r="DQ364" s="117">
        <v>0</v>
      </c>
      <c r="DR364" s="117">
        <v>0</v>
      </c>
      <c r="DS364" s="117">
        <v>0</v>
      </c>
      <c r="DT364" s="117">
        <v>0</v>
      </c>
      <c r="DU364" s="117">
        <v>0</v>
      </c>
      <c r="DV364" s="117">
        <v>0</v>
      </c>
      <c r="DW364" s="117">
        <v>2202.41</v>
      </c>
      <c r="DX364" s="117">
        <v>484.53019999999998</v>
      </c>
      <c r="DY364" s="117">
        <v>190.31949123190799</v>
      </c>
      <c r="DZ364" s="117">
        <v>0</v>
      </c>
      <c r="EA364" s="117">
        <v>1252.8849766999999</v>
      </c>
      <c r="EB364" s="117">
        <v>432.880462645943</v>
      </c>
      <c r="EC364" s="117">
        <v>4563.0251305778502</v>
      </c>
      <c r="ED364" s="117">
        <v>1324.43</v>
      </c>
      <c r="EE364" s="117">
        <v>291.37459999999999</v>
      </c>
      <c r="EF364" s="117">
        <v>44.036034094933299</v>
      </c>
      <c r="EG364" s="117">
        <v>17.600000000000001</v>
      </c>
      <c r="EH364" s="117">
        <v>753.42849409999997</v>
      </c>
      <c r="EI364" s="117">
        <v>254.77939332611101</v>
      </c>
      <c r="EJ364" s="117">
        <v>2685.64852152104</v>
      </c>
      <c r="EK364" s="117">
        <v>346.74</v>
      </c>
      <c r="EL364" s="117">
        <v>76.282799999999995</v>
      </c>
      <c r="EM364" s="117">
        <v>58.313831353499999</v>
      </c>
      <c r="EN364" s="117">
        <v>0</v>
      </c>
      <c r="EO364" s="117">
        <v>197.2499838</v>
      </c>
      <c r="EP364" s="117">
        <v>71.122663134238294</v>
      </c>
      <c r="EQ364" s="117">
        <v>749.70927828773802</v>
      </c>
      <c r="ER364" s="117">
        <v>180</v>
      </c>
      <c r="ES364" s="117">
        <v>41.085000000000001</v>
      </c>
      <c r="ET364" s="117">
        <v>4.3061188499999998</v>
      </c>
      <c r="EU364" s="117">
        <v>45.391118849999998</v>
      </c>
      <c r="EV364" s="117">
        <v>4.734</v>
      </c>
      <c r="EW364" s="117">
        <v>0.49617053999999999</v>
      </c>
      <c r="EX364" s="117">
        <v>5.2301705399999996</v>
      </c>
      <c r="EY364" s="117">
        <v>616</v>
      </c>
      <c r="EZ364" s="117">
        <v>64.562960000000004</v>
      </c>
      <c r="FA364" s="117">
        <v>680.56</v>
      </c>
      <c r="FB364" s="117">
        <v>924</v>
      </c>
      <c r="FC364" s="117">
        <v>96.844440000000006</v>
      </c>
      <c r="FD364" s="117">
        <v>1020.84444</v>
      </c>
      <c r="FE364" s="171">
        <v>368.21544375000002</v>
      </c>
      <c r="FF364" s="194">
        <f t="shared" si="114"/>
        <v>25262.357844331524</v>
      </c>
      <c r="FG364" s="195">
        <f t="shared" si="116"/>
        <v>4986.8803299000001</v>
      </c>
      <c r="FH364" s="196">
        <f t="shared" si="117"/>
        <v>2685.64852152104</v>
      </c>
      <c r="FI364" s="202">
        <f t="shared" si="118"/>
        <v>30314.829413197825</v>
      </c>
      <c r="FJ364" s="203">
        <f t="shared" si="119"/>
        <v>5984.2563958800001</v>
      </c>
      <c r="FK364" s="204">
        <f t="shared" si="120"/>
        <v>3222.7782258252478</v>
      </c>
      <c r="FL364" s="214">
        <v>0.05</v>
      </c>
      <c r="FM364" s="211">
        <f t="shared" si="121"/>
        <v>1515.7414706598913</v>
      </c>
      <c r="FN364" s="212">
        <f t="shared" si="122"/>
        <v>299.21281979400004</v>
      </c>
      <c r="FO364" s="213">
        <f t="shared" si="123"/>
        <v>161.13891129126239</v>
      </c>
      <c r="FP364" s="219">
        <f t="shared" si="124"/>
        <v>31830.570883857716</v>
      </c>
      <c r="FQ364" s="220">
        <f t="shared" si="125"/>
        <v>6283.4692156740002</v>
      </c>
      <c r="FR364" s="223">
        <f t="shared" si="126"/>
        <v>3383.9171371165103</v>
      </c>
      <c r="FS364" s="228">
        <f t="shared" si="107"/>
        <v>6.0852512191376578</v>
      </c>
      <c r="FT364" s="229">
        <f t="shared" si="108"/>
        <v>7.7662221168567589</v>
      </c>
      <c r="FU364" s="244">
        <f t="shared" si="109"/>
        <v>5.2792112169661305</v>
      </c>
      <c r="FV364" s="245">
        <f t="shared" si="110"/>
        <v>31830.570883857712</v>
      </c>
      <c r="FW364" s="252">
        <v>4.6231</v>
      </c>
      <c r="FX364" s="257">
        <v>5.8319000000000001</v>
      </c>
      <c r="FY364" s="261">
        <f t="shared" si="127"/>
        <v>1.3162707315735453</v>
      </c>
      <c r="FZ364" s="253">
        <f t="shared" si="111"/>
        <v>1.3316795755854454</v>
      </c>
      <c r="GA364" s="92"/>
      <c r="GB364" s="68" t="s">
        <v>1328</v>
      </c>
      <c r="GC364" s="85" t="s">
        <v>2362</v>
      </c>
      <c r="GD364" s="85" t="str">
        <f t="shared" si="128"/>
        <v>№2/271 від 20.02.2019</v>
      </c>
      <c r="GE364" s="85" t="s">
        <v>2718</v>
      </c>
      <c r="GF364" s="431">
        <v>2</v>
      </c>
      <c r="GG364" s="431">
        <v>2</v>
      </c>
    </row>
    <row r="365" spans="1:189" ht="15" hidden="1" customHeight="1" x14ac:dyDescent="0.25">
      <c r="A365" s="66" t="s">
        <v>412</v>
      </c>
      <c r="B365" s="155">
        <v>9</v>
      </c>
      <c r="C365" s="141">
        <f t="shared" si="115"/>
        <v>3990.7000000000003</v>
      </c>
      <c r="D365" s="168">
        <v>3818.4</v>
      </c>
      <c r="E365" s="168">
        <v>3542.1</v>
      </c>
      <c r="F365" s="234">
        <f t="shared" si="106"/>
        <v>276.30000000000018</v>
      </c>
      <c r="G365" s="235">
        <v>172.3</v>
      </c>
      <c r="H365" s="162">
        <f t="shared" si="112"/>
        <v>4897.2260889065274</v>
      </c>
      <c r="I365" s="117">
        <v>550.75</v>
      </c>
      <c r="J365" s="117">
        <v>121.16500000000001</v>
      </c>
      <c r="K365" s="117">
        <v>29.164134305859999</v>
      </c>
      <c r="L365" s="117">
        <v>313.30515250000002</v>
      </c>
      <c r="M365" s="117">
        <v>106.31761710012201</v>
      </c>
      <c r="N365" s="117">
        <v>1120.7019039059801</v>
      </c>
      <c r="O365" s="117">
        <v>101.4</v>
      </c>
      <c r="P365" s="117">
        <v>22.308</v>
      </c>
      <c r="Q365" s="117">
        <v>3.4863423205275001</v>
      </c>
      <c r="R365" s="117">
        <v>57.683418000000003</v>
      </c>
      <c r="S365" s="117">
        <v>19.377038059194501</v>
      </c>
      <c r="T365" s="117">
        <v>204.25479837972199</v>
      </c>
      <c r="U365" s="117">
        <v>0</v>
      </c>
      <c r="V365" s="117">
        <v>0</v>
      </c>
      <c r="W365" s="117">
        <v>0</v>
      </c>
      <c r="X365" s="117">
        <v>0</v>
      </c>
      <c r="Y365" s="117">
        <v>0</v>
      </c>
      <c r="Z365" s="117">
        <v>544.79999999999995</v>
      </c>
      <c r="AA365" s="117">
        <v>0</v>
      </c>
      <c r="AB365" s="117">
        <v>0</v>
      </c>
      <c r="AC365" s="117">
        <v>0</v>
      </c>
      <c r="AD365" s="117">
        <v>0</v>
      </c>
      <c r="AE365" s="117">
        <v>0</v>
      </c>
      <c r="AF365" s="117">
        <v>117.38</v>
      </c>
      <c r="AG365" s="117">
        <v>29.11</v>
      </c>
      <c r="AH365" s="117">
        <v>6.4042000000000003</v>
      </c>
      <c r="AI365" s="117">
        <v>0.99790990214999997</v>
      </c>
      <c r="AJ365" s="117">
        <v>16.559805699999998</v>
      </c>
      <c r="AK365" s="117">
        <v>5.5624674742613403</v>
      </c>
      <c r="AL365" s="117">
        <v>58.634383076411297</v>
      </c>
      <c r="AM365" s="117">
        <v>261.06</v>
      </c>
      <c r="AN365" s="117">
        <v>57.433199999999999</v>
      </c>
      <c r="AO365" s="117">
        <v>107.63200918604301</v>
      </c>
      <c r="AP365" s="117">
        <v>148.5092022</v>
      </c>
      <c r="AQ365" s="117">
        <v>60.227432657371203</v>
      </c>
      <c r="AR365" s="117">
        <v>634.86184404341395</v>
      </c>
      <c r="AS365" s="117">
        <v>0</v>
      </c>
      <c r="AT365" s="117">
        <v>0</v>
      </c>
      <c r="AU365" s="117">
        <v>0</v>
      </c>
      <c r="AV365" s="117">
        <v>0</v>
      </c>
      <c r="AW365" s="117">
        <v>0</v>
      </c>
      <c r="AX365" s="117">
        <v>58.8</v>
      </c>
      <c r="AY365" s="117">
        <v>1014.2</v>
      </c>
      <c r="AZ365" s="117">
        <v>223.124</v>
      </c>
      <c r="BA365" s="117">
        <v>95.963043852917394</v>
      </c>
      <c r="BB365" s="117">
        <v>576.94795399999998</v>
      </c>
      <c r="BC365" s="117">
        <v>200.21173012496499</v>
      </c>
      <c r="BD365" s="117">
        <f t="shared" si="113"/>
        <v>2157.7931595010004</v>
      </c>
      <c r="BE365" s="117">
        <v>2</v>
      </c>
      <c r="BF365" s="117">
        <v>3722.92</v>
      </c>
      <c r="BG365" s="117">
        <v>390.19924520000001</v>
      </c>
      <c r="BH365" s="117">
        <v>4113.1192451999996</v>
      </c>
      <c r="BI365" s="117">
        <v>0</v>
      </c>
      <c r="BJ365" s="117">
        <v>0</v>
      </c>
      <c r="BK365" s="117">
        <v>0</v>
      </c>
      <c r="BL365" s="117">
        <v>154.5</v>
      </c>
      <c r="BM365" s="117">
        <v>33.99</v>
      </c>
      <c r="BN365" s="117">
        <v>3.4524026299999999</v>
      </c>
      <c r="BO365" s="117">
        <v>87.890415000000004</v>
      </c>
      <c r="BP365" s="117">
        <v>29.329277615800301</v>
      </c>
      <c r="BQ365" s="117">
        <v>309.1620952458</v>
      </c>
      <c r="BR365" s="117">
        <v>1347.9021500000047</v>
      </c>
      <c r="BS365" s="117">
        <v>296.53847300000001</v>
      </c>
      <c r="BT365" s="117">
        <v>1718.6383333333299</v>
      </c>
      <c r="BU365" s="117">
        <v>1894.75</v>
      </c>
      <c r="BV365" s="117">
        <v>766.78109607049998</v>
      </c>
      <c r="BW365" s="117">
        <v>631.43937959244499</v>
      </c>
      <c r="BX365" s="117">
        <v>6656.04943199628</v>
      </c>
      <c r="BY365" s="117">
        <v>994.67811938876298</v>
      </c>
      <c r="BZ365" s="117">
        <v>54.98</v>
      </c>
      <c r="CA365" s="117">
        <v>12.095599999999999</v>
      </c>
      <c r="CB365" s="117">
        <v>35.5391552511133</v>
      </c>
      <c r="CC365" s="117">
        <v>0</v>
      </c>
      <c r="CD365" s="117">
        <v>31.276472600000002</v>
      </c>
      <c r="CE365" s="117">
        <v>14.0331395910752</v>
      </c>
      <c r="CF365" s="117">
        <v>147.92436744218799</v>
      </c>
      <c r="CG365" s="117">
        <v>56.62</v>
      </c>
      <c r="CH365" s="117">
        <v>12.4564</v>
      </c>
      <c r="CI365" s="117">
        <v>82.581130297705798</v>
      </c>
      <c r="CJ365" s="117">
        <v>0</v>
      </c>
      <c r="CK365" s="117">
        <v>32.209419400000002</v>
      </c>
      <c r="CL365" s="117">
        <v>19.271094997816601</v>
      </c>
      <c r="CM365" s="117">
        <v>203.13804469552201</v>
      </c>
      <c r="CN365" s="117">
        <v>101.49</v>
      </c>
      <c r="CO365" s="117">
        <v>22.3278</v>
      </c>
      <c r="CP365" s="117">
        <v>70.031118353933806</v>
      </c>
      <c r="CQ365" s="117">
        <v>0</v>
      </c>
      <c r="CR365" s="117">
        <v>57.734616299999999</v>
      </c>
      <c r="CS365" s="117">
        <v>26.368470267078798</v>
      </c>
      <c r="CT365" s="117">
        <v>277.95200492101299</v>
      </c>
      <c r="CU365" s="117">
        <v>35.94</v>
      </c>
      <c r="CV365" s="117">
        <v>7.9067999999999996</v>
      </c>
      <c r="CW365" s="117">
        <v>27.397824874034601</v>
      </c>
      <c r="CX365" s="117">
        <v>0</v>
      </c>
      <c r="CY365" s="117">
        <v>20.445187799999999</v>
      </c>
      <c r="CZ365" s="117">
        <v>9.6100092663655694</v>
      </c>
      <c r="DA365" s="117">
        <v>101.29982194039999</v>
      </c>
      <c r="DB365" s="117">
        <v>18.25</v>
      </c>
      <c r="DC365" s="117">
        <v>4.0149999999999997</v>
      </c>
      <c r="DD365" s="117">
        <v>23.233863726854999</v>
      </c>
      <c r="DE365" s="117">
        <v>0</v>
      </c>
      <c r="DF365" s="117">
        <v>10.3818775</v>
      </c>
      <c r="DG365" s="117">
        <v>5.8568604879866699</v>
      </c>
      <c r="DH365" s="117">
        <v>61.737601714841702</v>
      </c>
      <c r="DI365" s="117">
        <v>55.08</v>
      </c>
      <c r="DJ365" s="117">
        <v>12.117599999999999</v>
      </c>
      <c r="DK365" s="117">
        <v>46.003209659347199</v>
      </c>
      <c r="DL365" s="117">
        <v>0</v>
      </c>
      <c r="DM365" s="117">
        <v>31.333359600000001</v>
      </c>
      <c r="DN365" s="117">
        <v>15.1486262800722</v>
      </c>
      <c r="DO365" s="117">
        <v>159.682795539419</v>
      </c>
      <c r="DP365" s="117">
        <v>18.7</v>
      </c>
      <c r="DQ365" s="117">
        <v>4.1139999999999999</v>
      </c>
      <c r="DR365" s="117">
        <v>5.4176951199661296</v>
      </c>
      <c r="DS365" s="117">
        <v>0</v>
      </c>
      <c r="DT365" s="117">
        <v>10.637869</v>
      </c>
      <c r="DU365" s="117">
        <v>4.07391901541365</v>
      </c>
      <c r="DV365" s="117">
        <v>42.9434831353798</v>
      </c>
      <c r="DW365" s="117">
        <v>2223.4</v>
      </c>
      <c r="DX365" s="117">
        <v>489.14800000000002</v>
      </c>
      <c r="DY365" s="117">
        <v>229.593224024108</v>
      </c>
      <c r="DZ365" s="117">
        <v>0</v>
      </c>
      <c r="EA365" s="117">
        <v>1264.825558</v>
      </c>
      <c r="EB365" s="117">
        <v>440.93218842394703</v>
      </c>
      <c r="EC365" s="117">
        <v>4647.89897044806</v>
      </c>
      <c r="ED365" s="117">
        <v>1770.51</v>
      </c>
      <c r="EE365" s="117">
        <v>389.51220000000001</v>
      </c>
      <c r="EF365" s="117">
        <v>60.424726908666599</v>
      </c>
      <c r="EG365" s="117">
        <v>0</v>
      </c>
      <c r="EH365" s="117">
        <v>1007.1900237</v>
      </c>
      <c r="EI365" s="117">
        <v>338.288628793295</v>
      </c>
      <c r="EJ365" s="117">
        <v>3565.92557940197</v>
      </c>
      <c r="EK365" s="117">
        <v>399.18</v>
      </c>
      <c r="EL365" s="117">
        <v>87.819599999999994</v>
      </c>
      <c r="EM365" s="117">
        <v>75.429977801350006</v>
      </c>
      <c r="EN365" s="117">
        <v>0</v>
      </c>
      <c r="EO365" s="117">
        <v>227.08152659999999</v>
      </c>
      <c r="EP365" s="117">
        <v>82.748658852305496</v>
      </c>
      <c r="EQ365" s="117">
        <v>872.25976325365605</v>
      </c>
      <c r="ER365" s="117">
        <v>501.2</v>
      </c>
      <c r="ES365" s="117">
        <v>111.364</v>
      </c>
      <c r="ET365" s="117">
        <v>11.67206084</v>
      </c>
      <c r="EU365" s="117">
        <v>123.03606084</v>
      </c>
      <c r="EV365" s="117">
        <v>13.181559999999999</v>
      </c>
      <c r="EW365" s="117">
        <v>1.3815593036</v>
      </c>
      <c r="EX365" s="117">
        <v>14.563119303600001</v>
      </c>
      <c r="EY365" s="117">
        <v>288.39999999999998</v>
      </c>
      <c r="EZ365" s="117">
        <v>30.227204</v>
      </c>
      <c r="FA365" s="117">
        <v>318.63</v>
      </c>
      <c r="FB365" s="117">
        <v>898.8</v>
      </c>
      <c r="FC365" s="117">
        <v>94.203227999999996</v>
      </c>
      <c r="FD365" s="117">
        <v>993.00322800000004</v>
      </c>
      <c r="FE365" s="171">
        <v>652.81699166666669</v>
      </c>
      <c r="FF365" s="194">
        <f t="shared" si="114"/>
        <v>28158.368693651322</v>
      </c>
      <c r="FG365" s="195">
        <f t="shared" si="116"/>
        <v>5106.1224731999991</v>
      </c>
      <c r="FH365" s="196">
        <f t="shared" si="117"/>
        <v>3565.92557940197</v>
      </c>
      <c r="FI365" s="202">
        <f t="shared" si="118"/>
        <v>33790.042432381582</v>
      </c>
      <c r="FJ365" s="203">
        <f t="shared" si="119"/>
        <v>6127.3469678399988</v>
      </c>
      <c r="FK365" s="204">
        <f t="shared" si="120"/>
        <v>4279.1106952823638</v>
      </c>
      <c r="FL365" s="214">
        <v>0.05</v>
      </c>
      <c r="FM365" s="211">
        <f t="shared" si="121"/>
        <v>1689.5021216190792</v>
      </c>
      <c r="FN365" s="212">
        <f t="shared" si="122"/>
        <v>306.36734839199994</v>
      </c>
      <c r="FO365" s="213">
        <f t="shared" si="123"/>
        <v>213.9555347641182</v>
      </c>
      <c r="FP365" s="219">
        <f t="shared" si="124"/>
        <v>35479.544554000662</v>
      </c>
      <c r="FQ365" s="220">
        <f t="shared" si="125"/>
        <v>6433.714316231999</v>
      </c>
      <c r="FR365" s="223">
        <f t="shared" si="126"/>
        <v>4493.0662300464819</v>
      </c>
      <c r="FS365" s="228">
        <f t="shared" si="107"/>
        <v>7.3291837559706412</v>
      </c>
      <c r="FT365" s="229">
        <f t="shared" si="108"/>
        <v>9.1455396793584622</v>
      </c>
      <c r="FU365" s="244">
        <f t="shared" si="109"/>
        <v>6.1524955540938127</v>
      </c>
      <c r="FV365" s="245">
        <f t="shared" si="110"/>
        <v>35479.544554000662</v>
      </c>
      <c r="FW365" s="252">
        <v>4.8884999999999996</v>
      </c>
      <c r="FX365" s="257">
        <v>6.2386999999999997</v>
      </c>
      <c r="FY365" s="261">
        <f t="shared" si="127"/>
        <v>1.4992704829642307</v>
      </c>
      <c r="FZ365" s="253">
        <f t="shared" si="111"/>
        <v>1.4659367623637076</v>
      </c>
      <c r="GA365" s="92"/>
      <c r="GB365" s="68" t="s">
        <v>1352</v>
      </c>
      <c r="GC365" s="85" t="s">
        <v>2362</v>
      </c>
      <c r="GD365" s="85" t="str">
        <f t="shared" si="128"/>
        <v>№2/296 від 20.02.2019</v>
      </c>
      <c r="GE365" s="85" t="s">
        <v>2719</v>
      </c>
      <c r="GF365" s="431">
        <v>2</v>
      </c>
      <c r="GG365" s="431">
        <v>1</v>
      </c>
    </row>
    <row r="366" spans="1:189" ht="15" hidden="1" customHeight="1" x14ac:dyDescent="0.25">
      <c r="A366" s="66" t="s">
        <v>413</v>
      </c>
      <c r="B366" s="155">
        <v>9</v>
      </c>
      <c r="C366" s="141">
        <f t="shared" si="115"/>
        <v>11337.62</v>
      </c>
      <c r="D366" s="168">
        <v>11337.62</v>
      </c>
      <c r="E366" s="168">
        <v>10137.219999999999</v>
      </c>
      <c r="F366" s="234">
        <f t="shared" si="106"/>
        <v>1200.4000000000015</v>
      </c>
      <c r="G366" s="235">
        <v>0</v>
      </c>
      <c r="H366" s="162">
        <f t="shared" si="112"/>
        <v>13526.498130537992</v>
      </c>
      <c r="I366" s="117">
        <v>1300.92</v>
      </c>
      <c r="J366" s="117">
        <v>286.20240000000001</v>
      </c>
      <c r="K366" s="117">
        <v>68.679060751522499</v>
      </c>
      <c r="L366" s="117">
        <v>740.05436039999995</v>
      </c>
      <c r="M366" s="117">
        <v>251.109648614891</v>
      </c>
      <c r="N366" s="117">
        <v>2646.96546976641</v>
      </c>
      <c r="O366" s="117">
        <v>424.16</v>
      </c>
      <c r="P366" s="117">
        <v>93.315200000000004</v>
      </c>
      <c r="Q366" s="117">
        <v>14.58268249809</v>
      </c>
      <c r="R366" s="117">
        <v>241.29189919999999</v>
      </c>
      <c r="S366" s="117">
        <v>81.054790619776796</v>
      </c>
      <c r="T366" s="117">
        <v>854.40457231786695</v>
      </c>
      <c r="U366" s="117">
        <v>0</v>
      </c>
      <c r="V366" s="117">
        <v>0</v>
      </c>
      <c r="W366" s="117">
        <v>0</v>
      </c>
      <c r="X366" s="117">
        <v>0</v>
      </c>
      <c r="Y366" s="117">
        <v>0</v>
      </c>
      <c r="Z366" s="117">
        <v>1475.15</v>
      </c>
      <c r="AA366" s="117">
        <v>0</v>
      </c>
      <c r="AB366" s="117">
        <v>0</v>
      </c>
      <c r="AC366" s="117">
        <v>0</v>
      </c>
      <c r="AD366" s="117">
        <v>0</v>
      </c>
      <c r="AE366" s="117">
        <v>0</v>
      </c>
      <c r="AF366" s="117">
        <v>335.83</v>
      </c>
      <c r="AG366" s="117">
        <v>43.66</v>
      </c>
      <c r="AH366" s="117">
        <v>9.6052</v>
      </c>
      <c r="AI366" s="117">
        <v>1.496864853225</v>
      </c>
      <c r="AJ366" s="117">
        <v>24.836864200000001</v>
      </c>
      <c r="AK366" s="117">
        <v>8.3427637540685105</v>
      </c>
      <c r="AL366" s="117">
        <v>87.941692807293506</v>
      </c>
      <c r="AM366" s="117">
        <v>859.51</v>
      </c>
      <c r="AN366" s="117">
        <v>189.09219999999999</v>
      </c>
      <c r="AO366" s="117">
        <v>132.43114729728899</v>
      </c>
      <c r="AP366" s="117">
        <v>488.94945369999999</v>
      </c>
      <c r="AQ366" s="117">
        <v>175.030897372526</v>
      </c>
      <c r="AR366" s="117">
        <v>1845.0136983698201</v>
      </c>
      <c r="AS366" s="117">
        <v>0</v>
      </c>
      <c r="AT366" s="117">
        <v>0</v>
      </c>
      <c r="AU366" s="117">
        <v>0</v>
      </c>
      <c r="AV366" s="117">
        <v>0</v>
      </c>
      <c r="AW366" s="117">
        <v>0</v>
      </c>
      <c r="AX366" s="117">
        <v>150.88</v>
      </c>
      <c r="AY366" s="117">
        <v>2881.36</v>
      </c>
      <c r="AZ366" s="117">
        <v>633.89919999999995</v>
      </c>
      <c r="BA366" s="117">
        <v>282.91932199283798</v>
      </c>
      <c r="BB366" s="117">
        <v>1639.1192632</v>
      </c>
      <c r="BC366" s="117">
        <v>569.88318086606102</v>
      </c>
      <c r="BD366" s="117">
        <f t="shared" si="113"/>
        <v>6130.3126972766013</v>
      </c>
      <c r="BE366" s="117">
        <v>6</v>
      </c>
      <c r="BF366" s="117">
        <v>8019.9</v>
      </c>
      <c r="BG366" s="117">
        <v>840.56571899999994</v>
      </c>
      <c r="BH366" s="117">
        <v>8860.4657189999998</v>
      </c>
      <c r="BI366" s="117">
        <v>850.02</v>
      </c>
      <c r="BJ366" s="117">
        <v>89.090596199999993</v>
      </c>
      <c r="BK366" s="117">
        <v>939.11059620000003</v>
      </c>
      <c r="BL366" s="117">
        <v>477.72</v>
      </c>
      <c r="BM366" s="117">
        <v>105.0984</v>
      </c>
      <c r="BN366" s="117">
        <v>11.407450975</v>
      </c>
      <c r="BO366" s="117">
        <v>271.76057639999999</v>
      </c>
      <c r="BP366" s="117">
        <v>90.764037453173799</v>
      </c>
      <c r="BQ366" s="117">
        <v>956.75046482817402</v>
      </c>
      <c r="BR366" s="117">
        <v>4216.9791857142854</v>
      </c>
      <c r="BS366" s="117">
        <v>927.73542085714303</v>
      </c>
      <c r="BT366" s="117">
        <v>3247.0959809523802</v>
      </c>
      <c r="BU366" s="117">
        <v>5383.05</v>
      </c>
      <c r="BV366" s="117">
        <v>2398.9129493772898</v>
      </c>
      <c r="BW366" s="117">
        <v>1695.1732044026</v>
      </c>
      <c r="BX366" s="117">
        <v>17868.946741303698</v>
      </c>
      <c r="BY366" s="117">
        <v>2670.82283050348</v>
      </c>
      <c r="BZ366" s="117">
        <v>122.77</v>
      </c>
      <c r="CA366" s="117">
        <v>27.009399999999999</v>
      </c>
      <c r="CB366" s="117">
        <v>77.046122521727796</v>
      </c>
      <c r="CC366" s="117">
        <v>0</v>
      </c>
      <c r="CD366" s="117">
        <v>69.840169900000006</v>
      </c>
      <c r="CE366" s="117">
        <v>31.0935312227213</v>
      </c>
      <c r="CF366" s="117">
        <v>327.75922364444898</v>
      </c>
      <c r="CG366" s="117">
        <v>235.51</v>
      </c>
      <c r="CH366" s="117">
        <v>51.812199999999997</v>
      </c>
      <c r="CI366" s="117">
        <v>339.81620485974202</v>
      </c>
      <c r="CJ366" s="117">
        <v>0</v>
      </c>
      <c r="CK366" s="117">
        <v>133.97457370000001</v>
      </c>
      <c r="CL366" s="117">
        <v>79.772251282846597</v>
      </c>
      <c r="CM366" s="117">
        <v>840.88522984258896</v>
      </c>
      <c r="CN366" s="117">
        <v>268.45</v>
      </c>
      <c r="CO366" s="117">
        <v>59.058999999999997</v>
      </c>
      <c r="CP366" s="117">
        <v>140.179397626552</v>
      </c>
      <c r="CQ366" s="117">
        <v>0</v>
      </c>
      <c r="CR366" s="117">
        <v>152.71315150000001</v>
      </c>
      <c r="CS366" s="117">
        <v>65.024286363953905</v>
      </c>
      <c r="CT366" s="117">
        <v>685.42583549050596</v>
      </c>
      <c r="CU366" s="117">
        <v>101.14</v>
      </c>
      <c r="CV366" s="117">
        <v>22.250800000000002</v>
      </c>
      <c r="CW366" s="117">
        <v>59.340268821166298</v>
      </c>
      <c r="CX366" s="117">
        <v>0</v>
      </c>
      <c r="CY366" s="117">
        <v>57.535511800000002</v>
      </c>
      <c r="CZ366" s="117">
        <v>25.182340314904401</v>
      </c>
      <c r="DA366" s="117">
        <v>265.44892093607098</v>
      </c>
      <c r="DB366" s="117">
        <v>27.38</v>
      </c>
      <c r="DC366" s="117">
        <v>6.0236000000000001</v>
      </c>
      <c r="DD366" s="117">
        <v>34.850795590282502</v>
      </c>
      <c r="DE366" s="117">
        <v>0</v>
      </c>
      <c r="DF366" s="117">
        <v>15.575660600000001</v>
      </c>
      <c r="DG366" s="117">
        <v>8.7862281893035092</v>
      </c>
      <c r="DH366" s="117">
        <v>92.616284379586006</v>
      </c>
      <c r="DI366" s="117">
        <v>157.35</v>
      </c>
      <c r="DJ366" s="117">
        <v>34.616999999999997</v>
      </c>
      <c r="DK366" s="117">
        <v>133.694354449842</v>
      </c>
      <c r="DL366" s="117">
        <v>0</v>
      </c>
      <c r="DM366" s="117">
        <v>89.511694500000004</v>
      </c>
      <c r="DN366" s="117">
        <v>43.514287260432901</v>
      </c>
      <c r="DO366" s="117">
        <v>458.68733621027502</v>
      </c>
      <c r="DP366" s="117">
        <v>0</v>
      </c>
      <c r="DQ366" s="117">
        <v>0</v>
      </c>
      <c r="DR366" s="117">
        <v>0</v>
      </c>
      <c r="DS366" s="117">
        <v>0</v>
      </c>
      <c r="DT366" s="117">
        <v>0</v>
      </c>
      <c r="DU366" s="117">
        <v>0</v>
      </c>
      <c r="DV366" s="117">
        <v>0</v>
      </c>
      <c r="DW366" s="117">
        <v>5234.55</v>
      </c>
      <c r="DX366" s="117">
        <v>1151.6010000000001</v>
      </c>
      <c r="DY366" s="117">
        <v>453.99255127800802</v>
      </c>
      <c r="DZ366" s="117">
        <v>0</v>
      </c>
      <c r="EA366" s="117">
        <v>2977.7784584999999</v>
      </c>
      <c r="EB366" s="117">
        <v>1029.0164058448299</v>
      </c>
      <c r="EC366" s="117">
        <v>10846.938415622801</v>
      </c>
      <c r="ED366" s="117">
        <v>4271.9399999999996</v>
      </c>
      <c r="EE366" s="117">
        <v>939.82680000000005</v>
      </c>
      <c r="EF366" s="117">
        <v>141.3253515163</v>
      </c>
      <c r="EG366" s="117">
        <v>28.1</v>
      </c>
      <c r="EH366" s="117">
        <v>2430.1785077999998</v>
      </c>
      <c r="EI366" s="117">
        <v>818.709758802941</v>
      </c>
      <c r="EJ366" s="117">
        <v>8630.0804181192398</v>
      </c>
      <c r="EK366" s="117">
        <v>551.24</v>
      </c>
      <c r="EL366" s="117">
        <v>121.2728</v>
      </c>
      <c r="EM366" s="117">
        <v>83.440123953750003</v>
      </c>
      <c r="EN366" s="117">
        <v>0</v>
      </c>
      <c r="EO366" s="117">
        <v>313.58389879999999</v>
      </c>
      <c r="EP366" s="117">
        <v>112.098154392821</v>
      </c>
      <c r="EQ366" s="117">
        <v>1181.63497714657</v>
      </c>
      <c r="ER366" s="117">
        <v>1325.04</v>
      </c>
      <c r="ES366" s="117">
        <v>295.7022</v>
      </c>
      <c r="ET366" s="117">
        <v>30.992547582</v>
      </c>
      <c r="EU366" s="117">
        <v>326.69474758199999</v>
      </c>
      <c r="EV366" s="117">
        <v>34.848551999999998</v>
      </c>
      <c r="EW366" s="117">
        <v>3.65247673512</v>
      </c>
      <c r="EX366" s="117">
        <v>38.501028735120002</v>
      </c>
      <c r="EY366" s="117">
        <v>1657.6</v>
      </c>
      <c r="EZ366" s="117">
        <v>173.733056</v>
      </c>
      <c r="FA366" s="117">
        <v>1831.33</v>
      </c>
      <c r="FB366" s="117">
        <v>1638</v>
      </c>
      <c r="FC366" s="117">
        <v>171.67877999999999</v>
      </c>
      <c r="FD366" s="117">
        <v>1809.67878</v>
      </c>
      <c r="FE366" s="171">
        <v>1093.8831250000001</v>
      </c>
      <c r="FF366" s="194">
        <f t="shared" si="114"/>
        <v>70581.335974579066</v>
      </c>
      <c r="FG366" s="195">
        <f t="shared" si="116"/>
        <v>11609.2550952</v>
      </c>
      <c r="FH366" s="196">
        <f t="shared" si="117"/>
        <v>8630.0804181192398</v>
      </c>
      <c r="FI366" s="202">
        <f t="shared" si="118"/>
        <v>84697.603169494876</v>
      </c>
      <c r="FJ366" s="203">
        <f t="shared" si="119"/>
        <v>13931.106114239999</v>
      </c>
      <c r="FK366" s="204">
        <f t="shared" si="120"/>
        <v>10356.096501743088</v>
      </c>
      <c r="FL366" s="214">
        <v>0.05</v>
      </c>
      <c r="FM366" s="211">
        <f t="shared" si="121"/>
        <v>4234.8801584747443</v>
      </c>
      <c r="FN366" s="212">
        <f t="shared" si="122"/>
        <v>696.55530571200006</v>
      </c>
      <c r="FO366" s="213">
        <f t="shared" si="123"/>
        <v>517.80482508715443</v>
      </c>
      <c r="FP366" s="219">
        <f t="shared" si="124"/>
        <v>88932.483327969618</v>
      </c>
      <c r="FQ366" s="220">
        <f t="shared" si="125"/>
        <v>14627.661419951999</v>
      </c>
      <c r="FR366" s="223">
        <f t="shared" si="126"/>
        <v>10873.901326830242</v>
      </c>
      <c r="FS366" s="228">
        <f t="shared" si="107"/>
        <v>6.5538289260018949</v>
      </c>
      <c r="FT366" s="229">
        <f t="shared" si="108"/>
        <v>7.9967946917593711</v>
      </c>
      <c r="FU366" s="244">
        <f t="shared" si="109"/>
        <v>5.5947298093592286</v>
      </c>
      <c r="FV366" s="245">
        <f t="shared" si="110"/>
        <v>88932.483327969618</v>
      </c>
      <c r="FW366" s="252">
        <v>4.5189000000000004</v>
      </c>
      <c r="FX366" s="257">
        <v>5.5884999999999998</v>
      </c>
      <c r="FY366" s="261">
        <f t="shared" si="127"/>
        <v>1.4503151045612637</v>
      </c>
      <c r="FZ366" s="253">
        <f t="shared" si="111"/>
        <v>1.4309375846397729</v>
      </c>
      <c r="GA366" s="92"/>
      <c r="GB366" s="68" t="s">
        <v>1353</v>
      </c>
      <c r="GC366" s="85" t="s">
        <v>2362</v>
      </c>
      <c r="GD366" s="85" t="str">
        <f t="shared" si="128"/>
        <v>№2/299 від 20.02.2019</v>
      </c>
      <c r="GE366" s="85" t="s">
        <v>2720</v>
      </c>
      <c r="GF366" s="431">
        <v>6</v>
      </c>
      <c r="GG366" s="431">
        <v>2</v>
      </c>
    </row>
    <row r="367" spans="1:189" ht="15" hidden="1" customHeight="1" x14ac:dyDescent="0.25">
      <c r="A367" s="66" t="s">
        <v>414</v>
      </c>
      <c r="B367" s="155">
        <v>9</v>
      </c>
      <c r="C367" s="141">
        <f t="shared" si="115"/>
        <v>13218.32</v>
      </c>
      <c r="D367" s="168">
        <v>13211.52</v>
      </c>
      <c r="E367" s="168">
        <v>11800.57</v>
      </c>
      <c r="F367" s="234">
        <f t="shared" si="106"/>
        <v>1410.9500000000007</v>
      </c>
      <c r="G367" s="235">
        <v>6.8</v>
      </c>
      <c r="H367" s="162">
        <f t="shared" si="112"/>
        <v>15437.879538420866</v>
      </c>
      <c r="I367" s="117">
        <v>1612.84</v>
      </c>
      <c r="J367" s="117">
        <v>354.82479999999998</v>
      </c>
      <c r="K367" s="117">
        <v>85.185308922045806</v>
      </c>
      <c r="L367" s="117">
        <v>917.4962908</v>
      </c>
      <c r="M367" s="117">
        <v>311.32200615486801</v>
      </c>
      <c r="N367" s="117">
        <v>3281.6684058769101</v>
      </c>
      <c r="O367" s="117">
        <v>494.83</v>
      </c>
      <c r="P367" s="117">
        <v>108.8626</v>
      </c>
      <c r="Q367" s="117">
        <v>17.012347481745</v>
      </c>
      <c r="R367" s="117">
        <v>281.49394210000003</v>
      </c>
      <c r="S367" s="117">
        <v>94.559465617062699</v>
      </c>
      <c r="T367" s="117">
        <v>996.75835519880798</v>
      </c>
      <c r="U367" s="117">
        <v>0</v>
      </c>
      <c r="V367" s="117">
        <v>0</v>
      </c>
      <c r="W367" s="117">
        <v>0</v>
      </c>
      <c r="X367" s="117">
        <v>0</v>
      </c>
      <c r="Y367" s="117">
        <v>0</v>
      </c>
      <c r="Z367" s="117">
        <v>1694.49</v>
      </c>
      <c r="AA367" s="117">
        <v>0</v>
      </c>
      <c r="AB367" s="117">
        <v>0</v>
      </c>
      <c r="AC367" s="117">
        <v>0</v>
      </c>
      <c r="AD367" s="117">
        <v>0</v>
      </c>
      <c r="AE367" s="117">
        <v>0</v>
      </c>
      <c r="AF367" s="117">
        <v>368.45</v>
      </c>
      <c r="AG367" s="117">
        <v>50.94</v>
      </c>
      <c r="AH367" s="117">
        <v>11.206799999999999</v>
      </c>
      <c r="AI367" s="117">
        <v>1.7463423287625</v>
      </c>
      <c r="AJ367" s="117">
        <v>28.978237799999999</v>
      </c>
      <c r="AK367" s="117">
        <v>9.7338493512955999</v>
      </c>
      <c r="AL367" s="117">
        <v>102.605229480058</v>
      </c>
      <c r="AM367" s="117">
        <v>795.01</v>
      </c>
      <c r="AN367" s="117">
        <v>174.90219999999999</v>
      </c>
      <c r="AO367" s="117">
        <v>136.306713675965</v>
      </c>
      <c r="AP367" s="117">
        <v>452.25733869999999</v>
      </c>
      <c r="AQ367" s="117">
        <v>163.343896011525</v>
      </c>
      <c r="AR367" s="117">
        <v>1721.82014838749</v>
      </c>
      <c r="AS367" s="117">
        <v>0</v>
      </c>
      <c r="AT367" s="117">
        <v>0</v>
      </c>
      <c r="AU367" s="117">
        <v>0</v>
      </c>
      <c r="AV367" s="117">
        <v>0</v>
      </c>
      <c r="AW367" s="117">
        <v>0</v>
      </c>
      <c r="AX367" s="117">
        <v>124.87</v>
      </c>
      <c r="AY367" s="117">
        <v>3359.32</v>
      </c>
      <c r="AZ367" s="117">
        <v>739.05039999999997</v>
      </c>
      <c r="BA367" s="117">
        <v>329.707461393024</v>
      </c>
      <c r="BB367" s="117">
        <v>1911.0163683999999</v>
      </c>
      <c r="BC367" s="117">
        <v>664.40046622460602</v>
      </c>
      <c r="BD367" s="117">
        <f t="shared" si="113"/>
        <v>7147.2173994776003</v>
      </c>
      <c r="BE367" s="117">
        <v>7</v>
      </c>
      <c r="BF367" s="117">
        <v>15195.63</v>
      </c>
      <c r="BG367" s="117">
        <v>1592.6539803000001</v>
      </c>
      <c r="BH367" s="117">
        <v>16788.283980299999</v>
      </c>
      <c r="BI367" s="117">
        <v>425.01</v>
      </c>
      <c r="BJ367" s="117">
        <v>44.545298099999997</v>
      </c>
      <c r="BK367" s="117">
        <v>469.55529810000002</v>
      </c>
      <c r="BL367" s="117">
        <v>554.84</v>
      </c>
      <c r="BM367" s="117">
        <v>122.06480000000001</v>
      </c>
      <c r="BN367" s="117">
        <v>13.2557586566667</v>
      </c>
      <c r="BO367" s="117">
        <v>315.63183079999999</v>
      </c>
      <c r="BP367" s="117">
        <v>105.417100338954</v>
      </c>
      <c r="BQ367" s="117">
        <v>1111.2094897956199</v>
      </c>
      <c r="BR367" s="117">
        <v>5052.5633833332813</v>
      </c>
      <c r="BS367" s="117">
        <v>1111.56394433333</v>
      </c>
      <c r="BT367" s="117">
        <v>4209.0415333333403</v>
      </c>
      <c r="BU367" s="117">
        <v>6275.94</v>
      </c>
      <c r="BV367" s="117">
        <v>2874.25173187683</v>
      </c>
      <c r="BW367" s="117">
        <v>2046.24342373942</v>
      </c>
      <c r="BX367" s="117">
        <v>21569.604016616198</v>
      </c>
      <c r="BY367" s="117">
        <v>3034.9266495166098</v>
      </c>
      <c r="BZ367" s="117">
        <v>158.66999999999999</v>
      </c>
      <c r="CA367" s="117">
        <v>34.907400000000003</v>
      </c>
      <c r="CB367" s="117">
        <v>99.745757144402504</v>
      </c>
      <c r="CC367" s="117">
        <v>0</v>
      </c>
      <c r="CD367" s="117">
        <v>90.262602900000005</v>
      </c>
      <c r="CE367" s="117">
        <v>40.203623510253799</v>
      </c>
      <c r="CF367" s="117">
        <v>423.78938355465601</v>
      </c>
      <c r="CG367" s="117">
        <v>274.74</v>
      </c>
      <c r="CH367" s="117">
        <v>60.442799999999998</v>
      </c>
      <c r="CI367" s="117">
        <v>396.43473620613503</v>
      </c>
      <c r="CJ367" s="117">
        <v>0</v>
      </c>
      <c r="CK367" s="117">
        <v>156.29134379999999</v>
      </c>
      <c r="CL367" s="117">
        <v>93.061729713443</v>
      </c>
      <c r="CM367" s="117">
        <v>980.97060971957796</v>
      </c>
      <c r="CN367" s="117">
        <v>297.33</v>
      </c>
      <c r="CO367" s="117">
        <v>65.412599999999998</v>
      </c>
      <c r="CP367" s="117">
        <v>152.711015126555</v>
      </c>
      <c r="CQ367" s="117">
        <v>0</v>
      </c>
      <c r="CR367" s="117">
        <v>169.14211710000001</v>
      </c>
      <c r="CS367" s="117">
        <v>71.7524786946652</v>
      </c>
      <c r="CT367" s="117">
        <v>756.34821092122002</v>
      </c>
      <c r="CU367" s="117">
        <v>109.68</v>
      </c>
      <c r="CV367" s="117">
        <v>24.1296</v>
      </c>
      <c r="CW367" s="117">
        <v>64.182974558229205</v>
      </c>
      <c r="CX367" s="117">
        <v>0</v>
      </c>
      <c r="CY367" s="117">
        <v>62.393661600000001</v>
      </c>
      <c r="CZ367" s="117">
        <v>27.291081411743999</v>
      </c>
      <c r="DA367" s="117">
        <v>287.67731756997301</v>
      </c>
      <c r="DB367" s="117">
        <v>31.95</v>
      </c>
      <c r="DC367" s="117">
        <v>7.0289999999999999</v>
      </c>
      <c r="DD367" s="117">
        <v>40.659279852449998</v>
      </c>
      <c r="DE367" s="117">
        <v>0</v>
      </c>
      <c r="DF367" s="117">
        <v>18.175396500000002</v>
      </c>
      <c r="DG367" s="117">
        <v>10.2518514185003</v>
      </c>
      <c r="DH367" s="117">
        <v>108.06552777095</v>
      </c>
      <c r="DI367" s="117">
        <v>164.36</v>
      </c>
      <c r="DJ367" s="117">
        <v>36.159199999999998</v>
      </c>
      <c r="DK367" s="117">
        <v>138.70333328096501</v>
      </c>
      <c r="DL367" s="117">
        <v>0</v>
      </c>
      <c r="DM367" s="117">
        <v>93.499473199999997</v>
      </c>
      <c r="DN367" s="117">
        <v>45.353593499269898</v>
      </c>
      <c r="DO367" s="117">
        <v>478.07559998023498</v>
      </c>
      <c r="DP367" s="117">
        <v>0</v>
      </c>
      <c r="DQ367" s="117">
        <v>0</v>
      </c>
      <c r="DR367" s="117">
        <v>0</v>
      </c>
      <c r="DS367" s="117">
        <v>0</v>
      </c>
      <c r="DT367" s="117">
        <v>0</v>
      </c>
      <c r="DU367" s="117">
        <v>0</v>
      </c>
      <c r="DV367" s="117">
        <v>0</v>
      </c>
      <c r="DW367" s="117">
        <v>6999.96</v>
      </c>
      <c r="DX367" s="117">
        <v>1539.9911999999999</v>
      </c>
      <c r="DY367" s="117">
        <v>699.94933589690004</v>
      </c>
      <c r="DZ367" s="117">
        <v>0</v>
      </c>
      <c r="EA367" s="117">
        <v>3982.0672451999999</v>
      </c>
      <c r="EB367" s="117">
        <v>1385.79444313677</v>
      </c>
      <c r="EC367" s="117">
        <v>14607.7622242337</v>
      </c>
      <c r="ED367" s="117">
        <v>4801.6899999999996</v>
      </c>
      <c r="EE367" s="117">
        <v>1056.3717999999999</v>
      </c>
      <c r="EF367" s="117">
        <v>159.11544531992499</v>
      </c>
      <c r="EG367" s="117">
        <v>47.75</v>
      </c>
      <c r="EH367" s="117">
        <v>2731.5373903</v>
      </c>
      <c r="EI367" s="117">
        <v>921.95745845932402</v>
      </c>
      <c r="EJ367" s="117">
        <v>9718.4220940792402</v>
      </c>
      <c r="EK367" s="117">
        <v>629.62</v>
      </c>
      <c r="EL367" s="117">
        <v>138.5164</v>
      </c>
      <c r="EM367" s="117">
        <v>106.811977112525</v>
      </c>
      <c r="EN367" s="117">
        <v>0</v>
      </c>
      <c r="EO367" s="117">
        <v>358.17192940000001</v>
      </c>
      <c r="EP367" s="117">
        <v>129.24333932557801</v>
      </c>
      <c r="EQ367" s="117">
        <v>1362.36364583811</v>
      </c>
      <c r="ER367" s="117">
        <v>1530.2</v>
      </c>
      <c r="ES367" s="117">
        <v>341.70639999999997</v>
      </c>
      <c r="ET367" s="117">
        <v>35.814247784000003</v>
      </c>
      <c r="EU367" s="117">
        <v>377.520647784</v>
      </c>
      <c r="EV367" s="117">
        <v>40.244259999999997</v>
      </c>
      <c r="EW367" s="117">
        <v>4.2180008905999999</v>
      </c>
      <c r="EX367" s="117">
        <v>44.4622608906</v>
      </c>
      <c r="EY367" s="117">
        <v>1495.2</v>
      </c>
      <c r="EZ367" s="117">
        <v>156.71191200000001</v>
      </c>
      <c r="FA367" s="117">
        <v>1651.91</v>
      </c>
      <c r="FB367" s="117">
        <v>2067.8000000000002</v>
      </c>
      <c r="FC367" s="117">
        <v>216.72611800000001</v>
      </c>
      <c r="FD367" s="117">
        <v>2284.5261180000002</v>
      </c>
      <c r="FE367" s="171">
        <v>1125.0604666666668</v>
      </c>
      <c r="FF367" s="194">
        <f t="shared" si="114"/>
        <v>89583.48643024161</v>
      </c>
      <c r="FG367" s="195">
        <f t="shared" si="116"/>
        <v>19542.3653964</v>
      </c>
      <c r="FH367" s="196">
        <f t="shared" si="117"/>
        <v>9718.4220940792402</v>
      </c>
      <c r="FI367" s="202">
        <f t="shared" si="118"/>
        <v>107500.18371628993</v>
      </c>
      <c r="FJ367" s="203">
        <f t="shared" si="119"/>
        <v>23450.838475680001</v>
      </c>
      <c r="FK367" s="204">
        <f t="shared" si="120"/>
        <v>11662.106512895089</v>
      </c>
      <c r="FL367" s="214">
        <v>0.05</v>
      </c>
      <c r="FM367" s="211">
        <f t="shared" si="121"/>
        <v>5375.009185814497</v>
      </c>
      <c r="FN367" s="212">
        <f t="shared" si="122"/>
        <v>1172.5419237840001</v>
      </c>
      <c r="FO367" s="213">
        <f t="shared" si="123"/>
        <v>583.10532564475443</v>
      </c>
      <c r="FP367" s="219">
        <f t="shared" si="124"/>
        <v>112875.19290210443</v>
      </c>
      <c r="FQ367" s="220">
        <f t="shared" si="125"/>
        <v>24623.380399464</v>
      </c>
      <c r="FR367" s="223">
        <f t="shared" si="126"/>
        <v>12245.211838539843</v>
      </c>
      <c r="FS367" s="228">
        <f t="shared" si="107"/>
        <v>6.6769540411782664</v>
      </c>
      <c r="FT367" s="229">
        <f t="shared" si="108"/>
        <v>8.7635803990121683</v>
      </c>
      <c r="FU367" s="244">
        <f t="shared" si="109"/>
        <v>5.7500953724906489</v>
      </c>
      <c r="FV367" s="245">
        <f t="shared" si="110"/>
        <v>112875.19290210445</v>
      </c>
      <c r="FW367" s="252">
        <v>4.5410000000000004</v>
      </c>
      <c r="FX367" s="257">
        <v>5.9840999999999998</v>
      </c>
      <c r="FY367" s="261">
        <f t="shared" si="127"/>
        <v>1.4703708524946633</v>
      </c>
      <c r="FZ367" s="253">
        <f t="shared" si="111"/>
        <v>1.4644775988055294</v>
      </c>
      <c r="GA367" s="92"/>
      <c r="GB367" s="68" t="s">
        <v>1354</v>
      </c>
      <c r="GC367" s="85" t="s">
        <v>2362</v>
      </c>
      <c r="GD367" s="85" t="str">
        <f t="shared" si="128"/>
        <v>№2/300 від 20.02.2019</v>
      </c>
      <c r="GE367" s="85" t="s">
        <v>2721</v>
      </c>
      <c r="GF367" s="431">
        <v>7</v>
      </c>
      <c r="GG367" s="431">
        <v>2</v>
      </c>
    </row>
    <row r="368" spans="1:189" ht="15" hidden="1" customHeight="1" x14ac:dyDescent="0.25">
      <c r="A368" s="66" t="s">
        <v>415</v>
      </c>
      <c r="B368" s="155">
        <v>9</v>
      </c>
      <c r="C368" s="141">
        <f t="shared" si="115"/>
        <v>5689.68</v>
      </c>
      <c r="D368" s="168">
        <v>5689.68</v>
      </c>
      <c r="E368" s="168">
        <v>5071.2299999999996</v>
      </c>
      <c r="F368" s="234">
        <f t="shared" si="106"/>
        <v>618.45000000000073</v>
      </c>
      <c r="G368" s="235">
        <v>0</v>
      </c>
      <c r="H368" s="162">
        <f t="shared" si="112"/>
        <v>6659.2789727681738</v>
      </c>
      <c r="I368" s="117">
        <v>702.84</v>
      </c>
      <c r="J368" s="117">
        <v>154.62479999999999</v>
      </c>
      <c r="K368" s="117">
        <v>37.756033693752499</v>
      </c>
      <c r="L368" s="117">
        <v>399.82459080000001</v>
      </c>
      <c r="M368" s="117">
        <v>135.73371094119</v>
      </c>
      <c r="N368" s="117">
        <v>1430.7791354349399</v>
      </c>
      <c r="O368" s="117">
        <v>121.34</v>
      </c>
      <c r="P368" s="117">
        <v>26.694800000000001</v>
      </c>
      <c r="Q368" s="117">
        <v>4.1719379516849999</v>
      </c>
      <c r="R368" s="117">
        <v>69.026685799999996</v>
      </c>
      <c r="S368" s="117">
        <v>23.187475143414101</v>
      </c>
      <c r="T368" s="117">
        <v>244.42089889509899</v>
      </c>
      <c r="U368" s="117">
        <v>0</v>
      </c>
      <c r="V368" s="117">
        <v>0</v>
      </c>
      <c r="W368" s="117">
        <v>0</v>
      </c>
      <c r="X368" s="117">
        <v>0</v>
      </c>
      <c r="Y368" s="117">
        <v>0</v>
      </c>
      <c r="Z368" s="117">
        <v>783.55</v>
      </c>
      <c r="AA368" s="117">
        <v>0</v>
      </c>
      <c r="AB368" s="117">
        <v>0</v>
      </c>
      <c r="AC368" s="117">
        <v>0</v>
      </c>
      <c r="AD368" s="117">
        <v>0</v>
      </c>
      <c r="AE368" s="117">
        <v>0</v>
      </c>
      <c r="AF368" s="117">
        <v>181.21</v>
      </c>
      <c r="AG368" s="117">
        <v>21.83</v>
      </c>
      <c r="AH368" s="117">
        <v>4.8026</v>
      </c>
      <c r="AI368" s="117">
        <v>0.74843242661249998</v>
      </c>
      <c r="AJ368" s="117">
        <v>12.4184321</v>
      </c>
      <c r="AK368" s="117">
        <v>4.1713818770342597</v>
      </c>
      <c r="AL368" s="117">
        <v>43.970846403646803</v>
      </c>
      <c r="AM368" s="117">
        <v>410.62</v>
      </c>
      <c r="AN368" s="117">
        <v>90.336399999999998</v>
      </c>
      <c r="AO368" s="117">
        <v>69.481337458000297</v>
      </c>
      <c r="AP368" s="117">
        <v>233.58939939999999</v>
      </c>
      <c r="AQ368" s="117">
        <v>84.270084214087007</v>
      </c>
      <c r="AR368" s="117">
        <v>888.29722107208704</v>
      </c>
      <c r="AS368" s="117">
        <v>0</v>
      </c>
      <c r="AT368" s="117">
        <v>0</v>
      </c>
      <c r="AU368" s="117">
        <v>0</v>
      </c>
      <c r="AV368" s="117">
        <v>0</v>
      </c>
      <c r="AW368" s="117">
        <v>0</v>
      </c>
      <c r="AX368" s="117">
        <v>10.61</v>
      </c>
      <c r="AY368" s="117">
        <v>1445.98</v>
      </c>
      <c r="AZ368" s="117">
        <v>318.11559999999997</v>
      </c>
      <c r="BA368" s="117">
        <v>141.98045162531599</v>
      </c>
      <c r="BB368" s="117">
        <v>822.57464259999995</v>
      </c>
      <c r="BC368" s="117">
        <v>285.98987926175602</v>
      </c>
      <c r="BD368" s="117">
        <f t="shared" si="113"/>
        <v>3076.4408709624004</v>
      </c>
      <c r="BE368" s="117">
        <v>3</v>
      </c>
      <c r="BF368" s="117">
        <v>7756.11</v>
      </c>
      <c r="BG368" s="117">
        <v>812.91788910000002</v>
      </c>
      <c r="BH368" s="117">
        <v>8569.0278890999998</v>
      </c>
      <c r="BI368" s="117">
        <v>0</v>
      </c>
      <c r="BJ368" s="117">
        <v>0</v>
      </c>
      <c r="BK368" s="117">
        <v>0</v>
      </c>
      <c r="BL368" s="117">
        <v>238.24</v>
      </c>
      <c r="BM368" s="117">
        <v>52.412799999999997</v>
      </c>
      <c r="BN368" s="117">
        <v>5.68920768333333</v>
      </c>
      <c r="BO368" s="117">
        <v>135.52758879999999</v>
      </c>
      <c r="BP368" s="117">
        <v>45.264252407418098</v>
      </c>
      <c r="BQ368" s="117">
        <v>477.13384889075098</v>
      </c>
      <c r="BR368" s="117">
        <v>2176.7885928571482</v>
      </c>
      <c r="BS368" s="117">
        <v>478.893490428571</v>
      </c>
      <c r="BT368" s="117">
        <v>1840.02065714286</v>
      </c>
      <c r="BU368" s="117">
        <v>2700.41</v>
      </c>
      <c r="BV368" s="117">
        <v>1238.30972681864</v>
      </c>
      <c r="BW368" s="117">
        <v>884.01181879218097</v>
      </c>
      <c r="BX368" s="117">
        <v>9318.4342860394008</v>
      </c>
      <c r="BY368" s="117">
        <v>1186.8089237576401</v>
      </c>
      <c r="BZ368" s="117">
        <v>70.14</v>
      </c>
      <c r="CA368" s="117">
        <v>15.4308</v>
      </c>
      <c r="CB368" s="117">
        <v>44.755665474522203</v>
      </c>
      <c r="CC368" s="117">
        <v>0</v>
      </c>
      <c r="CD368" s="117">
        <v>39.900541799999999</v>
      </c>
      <c r="CE368" s="117">
        <v>17.841492632442701</v>
      </c>
      <c r="CF368" s="117">
        <v>188.068499906965</v>
      </c>
      <c r="CG368" s="117">
        <v>68.09</v>
      </c>
      <c r="CH368" s="117">
        <v>14.979799999999999</v>
      </c>
      <c r="CI368" s="117">
        <v>100.256862033147</v>
      </c>
      <c r="CJ368" s="117">
        <v>0</v>
      </c>
      <c r="CK368" s="117">
        <v>38.734358299999997</v>
      </c>
      <c r="CL368" s="117">
        <v>23.274215541117101</v>
      </c>
      <c r="CM368" s="117">
        <v>245.33523587426399</v>
      </c>
      <c r="CN368" s="117">
        <v>118.57</v>
      </c>
      <c r="CO368" s="117">
        <v>26.0854</v>
      </c>
      <c r="CP368" s="117">
        <v>74.959804623263295</v>
      </c>
      <c r="CQ368" s="117">
        <v>0</v>
      </c>
      <c r="CR368" s="117">
        <v>67.450915899999998</v>
      </c>
      <c r="CS368" s="117">
        <v>30.0874000920432</v>
      </c>
      <c r="CT368" s="117">
        <v>317.15352061530598</v>
      </c>
      <c r="CU368" s="117">
        <v>60.45</v>
      </c>
      <c r="CV368" s="117">
        <v>13.298999999999999</v>
      </c>
      <c r="CW368" s="117">
        <v>42.954581701735002</v>
      </c>
      <c r="CX368" s="117">
        <v>0</v>
      </c>
      <c r="CY368" s="117">
        <v>34.388191499999998</v>
      </c>
      <c r="CZ368" s="117">
        <v>15.835928749273799</v>
      </c>
      <c r="DA368" s="117">
        <v>166.927701951009</v>
      </c>
      <c r="DB368" s="117">
        <v>13.69</v>
      </c>
      <c r="DC368" s="117">
        <v>3.0118</v>
      </c>
      <c r="DD368" s="117">
        <v>17.425416125595</v>
      </c>
      <c r="DE368" s="117">
        <v>0</v>
      </c>
      <c r="DF368" s="117">
        <v>7.7878303000000004</v>
      </c>
      <c r="DG368" s="117">
        <v>4.3931160158666103</v>
      </c>
      <c r="DH368" s="117">
        <v>46.308162441461597</v>
      </c>
      <c r="DI368" s="117">
        <v>76.540000000000006</v>
      </c>
      <c r="DJ368" s="117">
        <v>16.838799999999999</v>
      </c>
      <c r="DK368" s="117">
        <v>64.938855061500206</v>
      </c>
      <c r="DL368" s="117">
        <v>0</v>
      </c>
      <c r="DM368" s="117">
        <v>43.541309800000001</v>
      </c>
      <c r="DN368" s="117">
        <v>21.156838107133801</v>
      </c>
      <c r="DO368" s="117">
        <v>223.01580296863401</v>
      </c>
      <c r="DP368" s="117">
        <v>0</v>
      </c>
      <c r="DQ368" s="117">
        <v>0</v>
      </c>
      <c r="DR368" s="117">
        <v>0</v>
      </c>
      <c r="DS368" s="117">
        <v>0</v>
      </c>
      <c r="DT368" s="117">
        <v>0</v>
      </c>
      <c r="DU368" s="117">
        <v>0</v>
      </c>
      <c r="DV368" s="117">
        <v>0</v>
      </c>
      <c r="DW368" s="117">
        <v>2938.73</v>
      </c>
      <c r="DX368" s="117">
        <v>646.52059999999994</v>
      </c>
      <c r="DY368" s="117">
        <v>250.71429122735</v>
      </c>
      <c r="DZ368" s="117">
        <v>0</v>
      </c>
      <c r="EA368" s="117">
        <v>1671.7553350999999</v>
      </c>
      <c r="EB368" s="117">
        <v>577.26415692137004</v>
      </c>
      <c r="EC368" s="117">
        <v>6084.9843832487204</v>
      </c>
      <c r="ED368" s="117">
        <v>1735.28</v>
      </c>
      <c r="EE368" s="117">
        <v>381.76159999999999</v>
      </c>
      <c r="EF368" s="117">
        <v>59.677942627933298</v>
      </c>
      <c r="EG368" s="117">
        <v>21.75</v>
      </c>
      <c r="EH368" s="117">
        <v>987.14873360000001</v>
      </c>
      <c r="EI368" s="117">
        <v>333.88465153144898</v>
      </c>
      <c r="EJ368" s="117">
        <v>3519.5029277593799</v>
      </c>
      <c r="EK368" s="117">
        <v>253.89</v>
      </c>
      <c r="EL368" s="117">
        <v>55.855800000000002</v>
      </c>
      <c r="EM368" s="117">
        <v>37.420092883674997</v>
      </c>
      <c r="EN368" s="117">
        <v>0</v>
      </c>
      <c r="EO368" s="117">
        <v>144.43040429999999</v>
      </c>
      <c r="EP368" s="117">
        <v>51.524207907821001</v>
      </c>
      <c r="EQ368" s="117">
        <v>543.12050509149606</v>
      </c>
      <c r="ER368" s="117">
        <v>921.6</v>
      </c>
      <c r="ES368" s="117">
        <v>204.88589999999999</v>
      </c>
      <c r="ET368" s="117">
        <v>21.474091178999998</v>
      </c>
      <c r="EU368" s="117">
        <v>226.35999117899999</v>
      </c>
      <c r="EV368" s="117">
        <v>24.23808</v>
      </c>
      <c r="EW368" s="117">
        <v>2.5403931648000002</v>
      </c>
      <c r="EX368" s="117">
        <v>26.778473164800001</v>
      </c>
      <c r="EY368" s="117">
        <v>1283.8</v>
      </c>
      <c r="EZ368" s="117">
        <v>134.55507800000001</v>
      </c>
      <c r="FA368" s="117">
        <v>1418.36</v>
      </c>
      <c r="FB368" s="117">
        <v>714</v>
      </c>
      <c r="FC368" s="117">
        <v>74.834339999999997</v>
      </c>
      <c r="FD368" s="117">
        <v>788.83434</v>
      </c>
      <c r="FE368" s="171">
        <v>520.11299166666663</v>
      </c>
      <c r="FF368" s="194">
        <f t="shared" si="114"/>
        <v>39338.737532666026</v>
      </c>
      <c r="FG368" s="195">
        <f t="shared" si="116"/>
        <v>9357.8622290999992</v>
      </c>
      <c r="FH368" s="196">
        <f t="shared" si="117"/>
        <v>3519.5029277593799</v>
      </c>
      <c r="FI368" s="202">
        <f t="shared" si="118"/>
        <v>47206.48503919923</v>
      </c>
      <c r="FJ368" s="203">
        <f t="shared" si="119"/>
        <v>11229.434674919999</v>
      </c>
      <c r="FK368" s="204">
        <f t="shared" si="120"/>
        <v>4223.4035133112557</v>
      </c>
      <c r="FL368" s="214">
        <v>0.05</v>
      </c>
      <c r="FM368" s="211">
        <f t="shared" si="121"/>
        <v>2360.3242519599617</v>
      </c>
      <c r="FN368" s="212">
        <f t="shared" si="122"/>
        <v>561.47173374600004</v>
      </c>
      <c r="FO368" s="213">
        <f t="shared" si="123"/>
        <v>211.17017566556279</v>
      </c>
      <c r="FP368" s="219">
        <f t="shared" si="124"/>
        <v>49566.809291159188</v>
      </c>
      <c r="FQ368" s="220">
        <f t="shared" si="125"/>
        <v>11790.906408666</v>
      </c>
      <c r="FR368" s="223">
        <f t="shared" si="126"/>
        <v>4434.5736889768186</v>
      </c>
      <c r="FS368" s="228">
        <f t="shared" si="107"/>
        <v>6.639372140874916</v>
      </c>
      <c r="FT368" s="229">
        <f t="shared" si="108"/>
        <v>8.9644306392404012</v>
      </c>
      <c r="FU368" s="244">
        <f t="shared" si="109"/>
        <v>5.8599656208286532</v>
      </c>
      <c r="FV368" s="245">
        <f t="shared" si="110"/>
        <v>49566.809291159196</v>
      </c>
      <c r="FW368" s="252">
        <v>4.5917000000000003</v>
      </c>
      <c r="FX368" s="257">
        <v>6.2201000000000004</v>
      </c>
      <c r="FY368" s="261">
        <f t="shared" si="127"/>
        <v>1.4459507678800696</v>
      </c>
      <c r="FZ368" s="253">
        <f t="shared" si="111"/>
        <v>1.4412036203984502</v>
      </c>
      <c r="GA368" s="92"/>
      <c r="GB368" s="68" t="s">
        <v>1355</v>
      </c>
      <c r="GC368" s="85" t="s">
        <v>2362</v>
      </c>
      <c r="GD368" s="85" t="str">
        <f t="shared" si="128"/>
        <v>№2/301 від 20.02.2019</v>
      </c>
      <c r="GE368" s="85" t="s">
        <v>2722</v>
      </c>
      <c r="GF368" s="431">
        <v>3</v>
      </c>
      <c r="GG368" s="431">
        <v>2</v>
      </c>
    </row>
    <row r="369" spans="1:189" ht="15" hidden="1" customHeight="1" x14ac:dyDescent="0.25">
      <c r="A369" s="66" t="s">
        <v>416</v>
      </c>
      <c r="B369" s="155">
        <v>9</v>
      </c>
      <c r="C369" s="141">
        <f t="shared" si="115"/>
        <v>6815.39</v>
      </c>
      <c r="D369" s="168">
        <v>6720.79</v>
      </c>
      <c r="E369" s="168">
        <v>5993.39</v>
      </c>
      <c r="F369" s="234">
        <f t="shared" si="106"/>
        <v>727.39999999999964</v>
      </c>
      <c r="G369" s="235">
        <v>94.6</v>
      </c>
      <c r="H369" s="162">
        <f t="shared" si="112"/>
        <v>7300.0599520105379</v>
      </c>
      <c r="I369" s="117">
        <v>757.62</v>
      </c>
      <c r="J369" s="117">
        <v>166.6764</v>
      </c>
      <c r="K369" s="117">
        <v>38.927683023035001</v>
      </c>
      <c r="L369" s="117">
        <v>430.98728940000001</v>
      </c>
      <c r="M369" s="117">
        <v>146.127293943658</v>
      </c>
      <c r="N369" s="117">
        <v>1540.3386663666899</v>
      </c>
      <c r="O369" s="117">
        <v>124.22</v>
      </c>
      <c r="P369" s="117">
        <v>27.328399999999998</v>
      </c>
      <c r="Q369" s="117">
        <v>4.2709224019349996</v>
      </c>
      <c r="R369" s="117">
        <v>70.665031400000004</v>
      </c>
      <c r="S369" s="117">
        <v>23.737825121980801</v>
      </c>
      <c r="T369" s="117">
        <v>250.222178923916</v>
      </c>
      <c r="U369" s="117">
        <v>0</v>
      </c>
      <c r="V369" s="117">
        <v>0</v>
      </c>
      <c r="W369" s="117">
        <v>0</v>
      </c>
      <c r="X369" s="117">
        <v>0</v>
      </c>
      <c r="Y369" s="117">
        <v>0</v>
      </c>
      <c r="Z369" s="117">
        <v>925.47</v>
      </c>
      <c r="AA369" s="117">
        <v>0</v>
      </c>
      <c r="AB369" s="117">
        <v>0</v>
      </c>
      <c r="AC369" s="117">
        <v>0</v>
      </c>
      <c r="AD369" s="117">
        <v>0</v>
      </c>
      <c r="AE369" s="117">
        <v>0</v>
      </c>
      <c r="AF369" s="117">
        <v>185.19</v>
      </c>
      <c r="AG369" s="117">
        <v>29.11</v>
      </c>
      <c r="AH369" s="117">
        <v>6.4042000000000003</v>
      </c>
      <c r="AI369" s="117">
        <v>0.99790990214999997</v>
      </c>
      <c r="AJ369" s="117">
        <v>16.559805699999998</v>
      </c>
      <c r="AK369" s="117">
        <v>5.5624674742613403</v>
      </c>
      <c r="AL369" s="117">
        <v>58.634383076411297</v>
      </c>
      <c r="AM369" s="117">
        <v>268.70999999999998</v>
      </c>
      <c r="AN369" s="117">
        <v>59.116199999999999</v>
      </c>
      <c r="AO369" s="117">
        <v>55.057660499346603</v>
      </c>
      <c r="AP369" s="117">
        <v>152.8610577</v>
      </c>
      <c r="AQ369" s="117">
        <v>56.151424876473598</v>
      </c>
      <c r="AR369" s="117">
        <v>591.89634307582003</v>
      </c>
      <c r="AS369" s="117">
        <v>0</v>
      </c>
      <c r="AT369" s="117">
        <v>0</v>
      </c>
      <c r="AU369" s="117">
        <v>0</v>
      </c>
      <c r="AV369" s="117">
        <v>0</v>
      </c>
      <c r="AW369" s="117">
        <v>0</v>
      </c>
      <c r="AX369" s="117">
        <v>63.19</v>
      </c>
      <c r="AY369" s="117">
        <v>1732.07</v>
      </c>
      <c r="AZ369" s="117">
        <v>381.05540000000002</v>
      </c>
      <c r="BA369" s="117">
        <v>168.08336714459</v>
      </c>
      <c r="BB369" s="117">
        <v>985.32266089999996</v>
      </c>
      <c r="BC369" s="117">
        <v>342.365158973353</v>
      </c>
      <c r="BD369" s="117">
        <f t="shared" si="113"/>
        <v>3685.1183805677006</v>
      </c>
      <c r="BE369" s="117">
        <v>2</v>
      </c>
      <c r="BF369" s="117">
        <v>5170.74</v>
      </c>
      <c r="BG369" s="117">
        <v>541.94525940000005</v>
      </c>
      <c r="BH369" s="117">
        <v>5712.6852594000002</v>
      </c>
      <c r="BI369" s="117">
        <v>0</v>
      </c>
      <c r="BJ369" s="117">
        <v>0</v>
      </c>
      <c r="BK369" s="117">
        <v>0</v>
      </c>
      <c r="BL369" s="117">
        <v>198.26</v>
      </c>
      <c r="BM369" s="117">
        <v>43.617199999999997</v>
      </c>
      <c r="BN369" s="117">
        <v>4.73467812916667</v>
      </c>
      <c r="BO369" s="117">
        <v>112.7841662</v>
      </c>
      <c r="BP369" s="117">
        <v>37.668299406140001</v>
      </c>
      <c r="BQ369" s="117">
        <v>397.06434373530698</v>
      </c>
      <c r="BR369" s="117">
        <v>842.61870238095185</v>
      </c>
      <c r="BS369" s="117">
        <v>185.37611452381</v>
      </c>
      <c r="BT369" s="117">
        <v>1051.9841131302101</v>
      </c>
      <c r="BU369" s="117">
        <v>3235.89</v>
      </c>
      <c r="BV369" s="117">
        <v>479.34050122345201</v>
      </c>
      <c r="BW369" s="117">
        <v>607.39590049019705</v>
      </c>
      <c r="BX369" s="117">
        <v>6402.6053317486203</v>
      </c>
      <c r="BY369" s="117">
        <v>1175.1169980081299</v>
      </c>
      <c r="BZ369" s="117">
        <v>70.09</v>
      </c>
      <c r="CA369" s="117">
        <v>15.4198</v>
      </c>
      <c r="CB369" s="117">
        <v>44.878126719715901</v>
      </c>
      <c r="CC369" s="117">
        <v>0</v>
      </c>
      <c r="CD369" s="117">
        <v>39.872098299999998</v>
      </c>
      <c r="CE369" s="117">
        <v>17.844953222316398</v>
      </c>
      <c r="CF369" s="117">
        <v>188.10497824203199</v>
      </c>
      <c r="CG369" s="117">
        <v>69.11</v>
      </c>
      <c r="CH369" s="117">
        <v>15.2042</v>
      </c>
      <c r="CI369" s="117">
        <v>100.098805952036</v>
      </c>
      <c r="CJ369" s="117">
        <v>0</v>
      </c>
      <c r="CK369" s="117">
        <v>39.314605700000001</v>
      </c>
      <c r="CL369" s="117">
        <v>23.448890977249899</v>
      </c>
      <c r="CM369" s="117">
        <v>247.17650262928601</v>
      </c>
      <c r="CN369" s="117">
        <v>150.37</v>
      </c>
      <c r="CO369" s="117">
        <v>33.081400000000002</v>
      </c>
      <c r="CP369" s="117">
        <v>99.219579940560806</v>
      </c>
      <c r="CQ369" s="117">
        <v>0</v>
      </c>
      <c r="CR369" s="117">
        <v>85.540981900000006</v>
      </c>
      <c r="CS369" s="117">
        <v>38.592295720509199</v>
      </c>
      <c r="CT369" s="117">
        <v>406.80425756107002</v>
      </c>
      <c r="CU369" s="117">
        <v>52.76</v>
      </c>
      <c r="CV369" s="117">
        <v>11.607200000000001</v>
      </c>
      <c r="CW369" s="117">
        <v>32.842435337016703</v>
      </c>
      <c r="CX369" s="117">
        <v>0</v>
      </c>
      <c r="CY369" s="117">
        <v>30.013581200000001</v>
      </c>
      <c r="CZ369" s="117">
        <v>13.3342653252448</v>
      </c>
      <c r="DA369" s="117">
        <v>140.55748186226199</v>
      </c>
      <c r="DB369" s="117">
        <v>18.25</v>
      </c>
      <c r="DC369" s="117">
        <v>4.0149999999999997</v>
      </c>
      <c r="DD369" s="117">
        <v>23.233863726854999</v>
      </c>
      <c r="DE369" s="117">
        <v>0</v>
      </c>
      <c r="DF369" s="117">
        <v>10.3818775</v>
      </c>
      <c r="DG369" s="117">
        <v>5.8568604879866699</v>
      </c>
      <c r="DH369" s="117">
        <v>61.737601714841702</v>
      </c>
      <c r="DI369" s="117">
        <v>45.03</v>
      </c>
      <c r="DJ369" s="117">
        <v>9.9065999999999992</v>
      </c>
      <c r="DK369" s="117">
        <v>37.7808123054634</v>
      </c>
      <c r="DL369" s="117">
        <v>0</v>
      </c>
      <c r="DM369" s="117">
        <v>25.616216099999999</v>
      </c>
      <c r="DN369" s="117">
        <v>12.4025475931766</v>
      </c>
      <c r="DO369" s="117">
        <v>130.73617599863999</v>
      </c>
      <c r="DP369" s="117">
        <v>0</v>
      </c>
      <c r="DQ369" s="117">
        <v>0</v>
      </c>
      <c r="DR369" s="117">
        <v>0</v>
      </c>
      <c r="DS369" s="117">
        <v>0</v>
      </c>
      <c r="DT369" s="117">
        <v>0</v>
      </c>
      <c r="DU369" s="117">
        <v>0</v>
      </c>
      <c r="DV369" s="117">
        <v>0</v>
      </c>
      <c r="DW369" s="117">
        <v>3353.28</v>
      </c>
      <c r="DX369" s="117">
        <v>737.72159999999997</v>
      </c>
      <c r="DY369" s="117">
        <v>289.11274929231701</v>
      </c>
      <c r="DZ369" s="117">
        <v>0</v>
      </c>
      <c r="EA369" s="117">
        <v>1907.5803936</v>
      </c>
      <c r="EB369" s="117">
        <v>659.01328600254396</v>
      </c>
      <c r="EC369" s="117">
        <v>6946.70802889486</v>
      </c>
      <c r="ED369" s="117">
        <v>1811.73</v>
      </c>
      <c r="EE369" s="117">
        <v>398.5806</v>
      </c>
      <c r="EF369" s="117">
        <v>63.695287298700002</v>
      </c>
      <c r="EG369" s="117">
        <v>25.425000000000001</v>
      </c>
      <c r="EH369" s="117">
        <v>1030.6388451</v>
      </c>
      <c r="EI369" s="117">
        <v>349.02460865270803</v>
      </c>
      <c r="EJ369" s="117">
        <v>3679.0943410514101</v>
      </c>
      <c r="EK369" s="117">
        <v>401.95</v>
      </c>
      <c r="EL369" s="117">
        <v>88.429000000000002</v>
      </c>
      <c r="EM369" s="117">
        <v>48.800160678099999</v>
      </c>
      <c r="EN369" s="117">
        <v>0</v>
      </c>
      <c r="EO369" s="117">
        <v>228.6572965</v>
      </c>
      <c r="EP369" s="117">
        <v>80.4769390768367</v>
      </c>
      <c r="EQ369" s="117">
        <v>848.31339625493695</v>
      </c>
      <c r="ER369" s="117">
        <v>804.75</v>
      </c>
      <c r="ES369" s="117">
        <v>179.71799999999999</v>
      </c>
      <c r="ET369" s="117">
        <v>18.836243580000001</v>
      </c>
      <c r="EU369" s="117">
        <v>198.55424357999999</v>
      </c>
      <c r="EV369" s="117">
        <v>21.164925</v>
      </c>
      <c r="EW369" s="117">
        <v>2.2182957892499999</v>
      </c>
      <c r="EX369" s="117">
        <v>23.38322078925</v>
      </c>
      <c r="EY369" s="117">
        <v>1691.2</v>
      </c>
      <c r="EZ369" s="117">
        <v>177.254672</v>
      </c>
      <c r="FA369" s="117">
        <v>1868.45</v>
      </c>
      <c r="FB369" s="117">
        <v>1190</v>
      </c>
      <c r="FC369" s="117">
        <v>124.7239</v>
      </c>
      <c r="FD369" s="117">
        <v>1314.7239</v>
      </c>
      <c r="FE369" s="171">
        <v>664.25750781249997</v>
      </c>
      <c r="FF369" s="194">
        <f t="shared" si="114"/>
        <v>36531.016523285551</v>
      </c>
      <c r="FG369" s="195">
        <f t="shared" si="116"/>
        <v>7027.4091594000001</v>
      </c>
      <c r="FH369" s="196">
        <f t="shared" si="117"/>
        <v>3679.0943410514101</v>
      </c>
      <c r="FI369" s="202">
        <f t="shared" si="118"/>
        <v>43837.219827942659</v>
      </c>
      <c r="FJ369" s="203">
        <f t="shared" si="119"/>
        <v>8432.8909912799991</v>
      </c>
      <c r="FK369" s="204">
        <f t="shared" si="120"/>
        <v>4414.9132092616919</v>
      </c>
      <c r="FL369" s="214">
        <v>0.05</v>
      </c>
      <c r="FM369" s="211">
        <f t="shared" si="121"/>
        <v>2191.8609913971331</v>
      </c>
      <c r="FN369" s="212">
        <f t="shared" si="122"/>
        <v>421.64454956399999</v>
      </c>
      <c r="FO369" s="213">
        <f t="shared" si="123"/>
        <v>220.74566046308462</v>
      </c>
      <c r="FP369" s="219">
        <f t="shared" si="124"/>
        <v>46029.08081933979</v>
      </c>
      <c r="FQ369" s="220">
        <f t="shared" si="125"/>
        <v>8854.5355408439991</v>
      </c>
      <c r="FR369" s="223">
        <f t="shared" si="126"/>
        <v>4635.6588697247762</v>
      </c>
      <c r="FS369" s="228">
        <f t="shared" si="107"/>
        <v>5.4640740359069842</v>
      </c>
      <c r="FT369" s="229">
        <f t="shared" si="108"/>
        <v>6.9414575435452317</v>
      </c>
      <c r="FU369" s="244">
        <f t="shared" si="109"/>
        <v>4.7743249335358664</v>
      </c>
      <c r="FV369" s="245">
        <f t="shared" si="110"/>
        <v>46029.08081933979</v>
      </c>
      <c r="FW369" s="252">
        <v>4.0667</v>
      </c>
      <c r="FX369" s="257">
        <v>4.9325999999999999</v>
      </c>
      <c r="FY369" s="261">
        <f t="shared" si="127"/>
        <v>1.3436137497004903</v>
      </c>
      <c r="FZ369" s="253">
        <f t="shared" si="111"/>
        <v>1.4072613922769395</v>
      </c>
      <c r="GA369" s="92"/>
      <c r="GB369" s="68" t="s">
        <v>1356</v>
      </c>
      <c r="GC369" s="85" t="s">
        <v>2362</v>
      </c>
      <c r="GD369" s="85" t="str">
        <f t="shared" si="128"/>
        <v>№2/302 від 20.02.2019</v>
      </c>
      <c r="GE369" s="85" t="s">
        <v>2723</v>
      </c>
      <c r="GF369" s="431">
        <v>2</v>
      </c>
      <c r="GG369" s="431">
        <v>2</v>
      </c>
    </row>
    <row r="370" spans="1:189" ht="15" hidden="1" customHeight="1" x14ac:dyDescent="0.25">
      <c r="A370" s="66" t="s">
        <v>417</v>
      </c>
      <c r="B370" s="155">
        <v>9</v>
      </c>
      <c r="C370" s="141">
        <f t="shared" si="115"/>
        <v>2823.8</v>
      </c>
      <c r="D370" s="168">
        <v>2823.8</v>
      </c>
      <c r="E370" s="168">
        <v>2511.6999999999998</v>
      </c>
      <c r="F370" s="234">
        <f t="shared" si="106"/>
        <v>312.10000000000036</v>
      </c>
      <c r="G370" s="235">
        <v>0</v>
      </c>
      <c r="H370" s="162">
        <f t="shared" si="112"/>
        <v>2831.9338820338762</v>
      </c>
      <c r="I370" s="117">
        <v>413.69</v>
      </c>
      <c r="J370" s="117">
        <v>91.011799999999994</v>
      </c>
      <c r="K370" s="117">
        <v>21.518107434514999</v>
      </c>
      <c r="L370" s="117">
        <v>235.3358303</v>
      </c>
      <c r="M370" s="117">
        <v>79.818656871954502</v>
      </c>
      <c r="N370" s="117">
        <v>841.37439460646999</v>
      </c>
      <c r="O370" s="117">
        <v>72.41</v>
      </c>
      <c r="P370" s="117">
        <v>15.930199999999999</v>
      </c>
      <c r="Q370" s="117">
        <v>2.4895689065100002</v>
      </c>
      <c r="R370" s="117">
        <v>41.191876700000002</v>
      </c>
      <c r="S370" s="117">
        <v>13.8371886760183</v>
      </c>
      <c r="T370" s="117">
        <v>145.85883428252799</v>
      </c>
      <c r="U370" s="117">
        <v>0</v>
      </c>
      <c r="V370" s="117">
        <v>0</v>
      </c>
      <c r="W370" s="117">
        <v>0</v>
      </c>
      <c r="X370" s="117">
        <v>0</v>
      </c>
      <c r="Y370" s="117">
        <v>0</v>
      </c>
      <c r="Z370" s="117">
        <v>0</v>
      </c>
      <c r="AA370" s="117">
        <v>0</v>
      </c>
      <c r="AB370" s="117">
        <v>0</v>
      </c>
      <c r="AC370" s="117">
        <v>0</v>
      </c>
      <c r="AD370" s="117">
        <v>0</v>
      </c>
      <c r="AE370" s="117">
        <v>0</v>
      </c>
      <c r="AF370" s="117">
        <v>0</v>
      </c>
      <c r="AG370" s="117">
        <v>14.55</v>
      </c>
      <c r="AH370" s="117">
        <v>3.2010000000000001</v>
      </c>
      <c r="AI370" s="117">
        <v>0.49895495107499999</v>
      </c>
      <c r="AJ370" s="117">
        <v>8.2770585000000008</v>
      </c>
      <c r="AK370" s="117">
        <v>2.7802962798071702</v>
      </c>
      <c r="AL370" s="117">
        <v>29.307309730882199</v>
      </c>
      <c r="AM370" s="117">
        <v>102.9</v>
      </c>
      <c r="AN370" s="117">
        <v>22.638000000000002</v>
      </c>
      <c r="AO370" s="117">
        <v>47.131864720961602</v>
      </c>
      <c r="AP370" s="117">
        <v>58.536723000000002</v>
      </c>
      <c r="AQ370" s="117">
        <v>24.232762459033999</v>
      </c>
      <c r="AR370" s="117">
        <v>255.43935017999601</v>
      </c>
      <c r="AS370" s="117">
        <v>0</v>
      </c>
      <c r="AT370" s="117">
        <v>0</v>
      </c>
      <c r="AU370" s="117">
        <v>0</v>
      </c>
      <c r="AV370" s="117">
        <v>0</v>
      </c>
      <c r="AW370" s="117">
        <v>0</v>
      </c>
      <c r="AX370" s="117">
        <v>33.11</v>
      </c>
      <c r="AY370" s="117">
        <v>717.64</v>
      </c>
      <c r="AZ370" s="117">
        <v>157.88079999999999</v>
      </c>
      <c r="BA370" s="117">
        <v>70.4651929984758</v>
      </c>
      <c r="BB370" s="117">
        <v>408.24386679999998</v>
      </c>
      <c r="BC370" s="117">
        <v>141.936831605479</v>
      </c>
      <c r="BD370" s="117">
        <f t="shared" si="113"/>
        <v>1526.8439932340002</v>
      </c>
      <c r="BE370" s="117">
        <v>1</v>
      </c>
      <c r="BF370" s="117">
        <v>1344.39</v>
      </c>
      <c r="BG370" s="117">
        <v>140.90551590000001</v>
      </c>
      <c r="BH370" s="117">
        <v>1485.2955159000001</v>
      </c>
      <c r="BI370" s="117">
        <v>0</v>
      </c>
      <c r="BJ370" s="117">
        <v>0</v>
      </c>
      <c r="BK370" s="117">
        <v>0</v>
      </c>
      <c r="BL370" s="117">
        <v>114.62</v>
      </c>
      <c r="BM370" s="117">
        <v>25.2164</v>
      </c>
      <c r="BN370" s="117">
        <v>2.5907370783333299</v>
      </c>
      <c r="BO370" s="117">
        <v>65.203879400000005</v>
      </c>
      <c r="BP370" s="117">
        <v>21.761806837094099</v>
      </c>
      <c r="BQ370" s="117">
        <v>229.39282331542699</v>
      </c>
      <c r="BR370" s="117">
        <v>404.65311785714704</v>
      </c>
      <c r="BS370" s="117">
        <v>89.023685928571396</v>
      </c>
      <c r="BT370" s="117">
        <v>453.07704851010698</v>
      </c>
      <c r="BU370" s="117">
        <v>1340.71</v>
      </c>
      <c r="BV370" s="117">
        <v>230.195019155393</v>
      </c>
      <c r="BW370" s="117">
        <v>263.87582631680198</v>
      </c>
      <c r="BX370" s="117">
        <v>2781.5346977680201</v>
      </c>
      <c r="BY370" s="117">
        <v>353.44319477645797</v>
      </c>
      <c r="BZ370" s="117">
        <v>40.479999999999997</v>
      </c>
      <c r="CA370" s="117">
        <v>8.9055999999999997</v>
      </c>
      <c r="CB370" s="117">
        <v>26.625176846796201</v>
      </c>
      <c r="CC370" s="117">
        <v>0</v>
      </c>
      <c r="CD370" s="117">
        <v>23.027857600000001</v>
      </c>
      <c r="CE370" s="117">
        <v>10.3802392763687</v>
      </c>
      <c r="CF370" s="117">
        <v>109.41887372316501</v>
      </c>
      <c r="CG370" s="117">
        <v>40.19</v>
      </c>
      <c r="CH370" s="117">
        <v>8.8417999999999992</v>
      </c>
      <c r="CI370" s="117">
        <v>57.955983046711701</v>
      </c>
      <c r="CJ370" s="117">
        <v>0</v>
      </c>
      <c r="CK370" s="117">
        <v>22.862885299999999</v>
      </c>
      <c r="CL370" s="117">
        <v>13.6096485494189</v>
      </c>
      <c r="CM370" s="117">
        <v>143.46031689613099</v>
      </c>
      <c r="CN370" s="117">
        <v>0</v>
      </c>
      <c r="CO370" s="117">
        <v>0</v>
      </c>
      <c r="CP370" s="117">
        <v>0</v>
      </c>
      <c r="CQ370" s="117">
        <v>0</v>
      </c>
      <c r="CR370" s="117">
        <v>0</v>
      </c>
      <c r="CS370" s="117">
        <v>0</v>
      </c>
      <c r="CT370" s="117">
        <v>0</v>
      </c>
      <c r="CU370" s="117">
        <v>0</v>
      </c>
      <c r="CV370" s="117">
        <v>0</v>
      </c>
      <c r="CW370" s="117">
        <v>0</v>
      </c>
      <c r="CX370" s="117">
        <v>0</v>
      </c>
      <c r="CY370" s="117">
        <v>0</v>
      </c>
      <c r="CZ370" s="117">
        <v>0</v>
      </c>
      <c r="DA370" s="117">
        <v>0</v>
      </c>
      <c r="DB370" s="117">
        <v>9.1300000000000008</v>
      </c>
      <c r="DC370" s="117">
        <v>2.0085999999999999</v>
      </c>
      <c r="DD370" s="117">
        <v>11.616931863427499</v>
      </c>
      <c r="DE370" s="117">
        <v>0</v>
      </c>
      <c r="DF370" s="117">
        <v>5.1937831000000001</v>
      </c>
      <c r="DG370" s="117">
        <v>2.9293677013168402</v>
      </c>
      <c r="DH370" s="117">
        <v>30.8786826647443</v>
      </c>
      <c r="DI370" s="117">
        <v>24.05</v>
      </c>
      <c r="DJ370" s="117">
        <v>5.2910000000000004</v>
      </c>
      <c r="DK370" s="117">
        <v>20.052161246171899</v>
      </c>
      <c r="DL370" s="117">
        <v>0</v>
      </c>
      <c r="DM370" s="117">
        <v>13.6813235</v>
      </c>
      <c r="DN370" s="117">
        <v>6.6108367462462798</v>
      </c>
      <c r="DO370" s="117">
        <v>69.685321492418197</v>
      </c>
      <c r="DP370" s="117">
        <v>0</v>
      </c>
      <c r="DQ370" s="117">
        <v>0</v>
      </c>
      <c r="DR370" s="117">
        <v>0</v>
      </c>
      <c r="DS370" s="117">
        <v>0</v>
      </c>
      <c r="DT370" s="117">
        <v>0</v>
      </c>
      <c r="DU370" s="117">
        <v>0</v>
      </c>
      <c r="DV370" s="117">
        <v>0</v>
      </c>
      <c r="DW370" s="117">
        <v>1611.51</v>
      </c>
      <c r="DX370" s="117">
        <v>354.53219999999999</v>
      </c>
      <c r="DY370" s="117">
        <v>133.76158201107501</v>
      </c>
      <c r="DZ370" s="117">
        <v>0</v>
      </c>
      <c r="EA370" s="117">
        <v>916.73969369999998</v>
      </c>
      <c r="EB370" s="117">
        <v>316.163921689277</v>
      </c>
      <c r="EC370" s="117">
        <v>3332.7073974003501</v>
      </c>
      <c r="ED370" s="117">
        <v>831.52</v>
      </c>
      <c r="EE370" s="117">
        <v>182.93440000000001</v>
      </c>
      <c r="EF370" s="117">
        <v>28.67995074245</v>
      </c>
      <c r="EG370" s="117">
        <v>9.9924999999999997</v>
      </c>
      <c r="EH370" s="117">
        <v>473.0267824</v>
      </c>
      <c r="EI370" s="117">
        <v>159.95616228966</v>
      </c>
      <c r="EJ370" s="117">
        <v>1686.1097954321101</v>
      </c>
      <c r="EK370" s="117">
        <v>239.69</v>
      </c>
      <c r="EL370" s="117">
        <v>52.7318</v>
      </c>
      <c r="EM370" s="117">
        <v>25.624623684325002</v>
      </c>
      <c r="EN370" s="117">
        <v>0</v>
      </c>
      <c r="EO370" s="117">
        <v>136.35245029999999</v>
      </c>
      <c r="EP370" s="117">
        <v>47.625545982297098</v>
      </c>
      <c r="EQ370" s="117">
        <v>502.02441996662202</v>
      </c>
      <c r="ER370" s="117">
        <v>355.45</v>
      </c>
      <c r="ES370" s="117">
        <v>79.571799999999996</v>
      </c>
      <c r="ET370" s="117">
        <v>8.3399203580000005</v>
      </c>
      <c r="EU370" s="117">
        <v>87.911720357999997</v>
      </c>
      <c r="EV370" s="117">
        <v>9.3483350000000005</v>
      </c>
      <c r="EW370" s="117">
        <v>0.97979899135000004</v>
      </c>
      <c r="EX370" s="117">
        <v>10.328133991350001</v>
      </c>
      <c r="EY370" s="117">
        <v>142.80000000000001</v>
      </c>
      <c r="EZ370" s="117">
        <v>14.966868</v>
      </c>
      <c r="FA370" s="117">
        <v>157.77000000000001</v>
      </c>
      <c r="FB370" s="117">
        <v>302.39999999999998</v>
      </c>
      <c r="FC370" s="117">
        <v>31.694544</v>
      </c>
      <c r="FD370" s="117">
        <v>334.09454399999998</v>
      </c>
      <c r="FE370" s="171">
        <v>371.08792656250006</v>
      </c>
      <c r="FF370" s="194">
        <f t="shared" si="114"/>
        <v>14163.634051504714</v>
      </c>
      <c r="FG370" s="195">
        <f t="shared" si="116"/>
        <v>1819.3900599000001</v>
      </c>
      <c r="FH370" s="196">
        <f t="shared" si="117"/>
        <v>1686.1097954321101</v>
      </c>
      <c r="FI370" s="202">
        <f t="shared" si="118"/>
        <v>16996.360861805657</v>
      </c>
      <c r="FJ370" s="203">
        <f t="shared" si="119"/>
        <v>2183.2680718800002</v>
      </c>
      <c r="FK370" s="204">
        <f t="shared" si="120"/>
        <v>2023.3317545185321</v>
      </c>
      <c r="FL370" s="214">
        <v>0.05</v>
      </c>
      <c r="FM370" s="211">
        <f t="shared" si="121"/>
        <v>849.81804309028291</v>
      </c>
      <c r="FN370" s="212">
        <f t="shared" si="122"/>
        <v>109.16340359400002</v>
      </c>
      <c r="FO370" s="213">
        <f t="shared" si="123"/>
        <v>101.1665877259266</v>
      </c>
      <c r="FP370" s="219">
        <f t="shared" si="124"/>
        <v>17846.17890489594</v>
      </c>
      <c r="FQ370" s="220">
        <f t="shared" si="125"/>
        <v>2292.4314754740003</v>
      </c>
      <c r="FR370" s="223">
        <f t="shared" si="126"/>
        <v>2124.4983422444589</v>
      </c>
      <c r="FS370" s="228">
        <f t="shared" si="107"/>
        <v>5.5080910225306106</v>
      </c>
      <c r="FT370" s="229">
        <f t="shared" si="108"/>
        <v>6.4207921713437655</v>
      </c>
      <c r="FU370" s="244">
        <f t="shared" si="109"/>
        <v>4.7557366269486083</v>
      </c>
      <c r="FV370" s="245">
        <f t="shared" si="110"/>
        <v>17846.17890489594</v>
      </c>
      <c r="FW370" s="252">
        <v>4.0941000000000001</v>
      </c>
      <c r="FX370" s="257">
        <v>4.7575000000000003</v>
      </c>
      <c r="FY370" s="261">
        <f t="shared" si="127"/>
        <v>1.3453728591218119</v>
      </c>
      <c r="FZ370" s="253">
        <f t="shared" si="111"/>
        <v>1.3496147496255944</v>
      </c>
      <c r="GA370" s="92"/>
      <c r="GB370" s="68" t="s">
        <v>1357</v>
      </c>
      <c r="GC370" s="85" t="s">
        <v>2362</v>
      </c>
      <c r="GD370" s="85" t="str">
        <f t="shared" si="128"/>
        <v>№2/303 від 20.02.2019</v>
      </c>
      <c r="GE370" s="85" t="s">
        <v>2724</v>
      </c>
      <c r="GF370" s="431">
        <v>1</v>
      </c>
      <c r="GG370" s="431">
        <v>2</v>
      </c>
    </row>
    <row r="371" spans="1:189" ht="15" hidden="1" customHeight="1" x14ac:dyDescent="0.25">
      <c r="A371" s="66" t="s">
        <v>418</v>
      </c>
      <c r="B371" s="155">
        <v>9</v>
      </c>
      <c r="C371" s="141">
        <f t="shared" si="115"/>
        <v>4752.1000000000004</v>
      </c>
      <c r="D371" s="168">
        <v>4752.1000000000004</v>
      </c>
      <c r="E371" s="168">
        <v>4296.8</v>
      </c>
      <c r="F371" s="234">
        <f t="shared" si="106"/>
        <v>455.30000000000018</v>
      </c>
      <c r="G371" s="235">
        <v>0</v>
      </c>
      <c r="H371" s="162">
        <f t="shared" si="112"/>
        <v>5908.9773284312887</v>
      </c>
      <c r="I371" s="117">
        <v>812.42</v>
      </c>
      <c r="J371" s="117">
        <v>178.73240000000001</v>
      </c>
      <c r="K371" s="117">
        <v>40.484201422842503</v>
      </c>
      <c r="L371" s="117">
        <v>462.16136540000002</v>
      </c>
      <c r="M371" s="117">
        <v>156.564964902702</v>
      </c>
      <c r="N371" s="117">
        <v>1650.36293172554</v>
      </c>
      <c r="O371" s="117">
        <v>122.67</v>
      </c>
      <c r="P371" s="117">
        <v>26.987400000000001</v>
      </c>
      <c r="Q371" s="117">
        <v>4.2206236368449996</v>
      </c>
      <c r="R371" s="117">
        <v>69.783282900000003</v>
      </c>
      <c r="S371" s="117">
        <v>23.441941538126699</v>
      </c>
      <c r="T371" s="117">
        <v>247.10324807497199</v>
      </c>
      <c r="U371" s="117">
        <v>0</v>
      </c>
      <c r="V371" s="117">
        <v>0</v>
      </c>
      <c r="W371" s="117">
        <v>0</v>
      </c>
      <c r="X371" s="117">
        <v>0</v>
      </c>
      <c r="Y371" s="117">
        <v>0</v>
      </c>
      <c r="Z371" s="117">
        <v>656.27</v>
      </c>
      <c r="AA371" s="117">
        <v>0</v>
      </c>
      <c r="AB371" s="117">
        <v>0</v>
      </c>
      <c r="AC371" s="117">
        <v>0</v>
      </c>
      <c r="AD371" s="117">
        <v>0</v>
      </c>
      <c r="AE371" s="117">
        <v>0</v>
      </c>
      <c r="AF371" s="117">
        <v>135.66999999999999</v>
      </c>
      <c r="AG371" s="117">
        <v>31.09</v>
      </c>
      <c r="AH371" s="117">
        <v>6.8398000000000003</v>
      </c>
      <c r="AI371" s="117">
        <v>1.0659158855624999</v>
      </c>
      <c r="AJ371" s="117">
        <v>17.686168299999999</v>
      </c>
      <c r="AK371" s="117">
        <v>5.9408282814888098</v>
      </c>
      <c r="AL371" s="117">
        <v>62.622712467051301</v>
      </c>
      <c r="AM371" s="117">
        <v>209.51</v>
      </c>
      <c r="AN371" s="117">
        <v>46.092199999999998</v>
      </c>
      <c r="AO371" s="117">
        <v>111.091202823497</v>
      </c>
      <c r="AP371" s="117">
        <v>119.1839537</v>
      </c>
      <c r="AQ371" s="117">
        <v>50.9248057372277</v>
      </c>
      <c r="AR371" s="117">
        <v>536.80216226072503</v>
      </c>
      <c r="AS371" s="117">
        <v>0</v>
      </c>
      <c r="AT371" s="117">
        <v>0</v>
      </c>
      <c r="AU371" s="117">
        <v>0</v>
      </c>
      <c r="AV371" s="117">
        <v>0</v>
      </c>
      <c r="AW371" s="117">
        <v>0</v>
      </c>
      <c r="AX371" s="117">
        <v>50.66</v>
      </c>
      <c r="AY371" s="117">
        <v>1207.71</v>
      </c>
      <c r="AZ371" s="117">
        <v>265.69619999999998</v>
      </c>
      <c r="BA371" s="117">
        <v>118.584051153785</v>
      </c>
      <c r="BB371" s="117">
        <v>687.02998769999999</v>
      </c>
      <c r="BC371" s="117">
        <v>238.86411123426501</v>
      </c>
      <c r="BD371" s="117">
        <f t="shared" si="113"/>
        <v>2569.4862739030004</v>
      </c>
      <c r="BE371" s="117">
        <v>2</v>
      </c>
      <c r="BF371" s="117">
        <v>3206.56</v>
      </c>
      <c r="BG371" s="117">
        <v>336.0795536</v>
      </c>
      <c r="BH371" s="117">
        <v>3542.6395536</v>
      </c>
      <c r="BI371" s="117">
        <v>0</v>
      </c>
      <c r="BJ371" s="117">
        <v>0</v>
      </c>
      <c r="BK371" s="117">
        <v>0</v>
      </c>
      <c r="BL371" s="117">
        <v>173</v>
      </c>
      <c r="BM371" s="117">
        <v>38.06</v>
      </c>
      <c r="BN371" s="117">
        <v>3.9348329424999999</v>
      </c>
      <c r="BO371" s="117">
        <v>98.414510000000007</v>
      </c>
      <c r="BP371" s="117">
        <v>32.848433233803398</v>
      </c>
      <c r="BQ371" s="117">
        <v>346.25777617630303</v>
      </c>
      <c r="BR371" s="117">
        <v>731.40540714285783</v>
      </c>
      <c r="BS371" s="117">
        <v>160.90918957142901</v>
      </c>
      <c r="BT371" s="117">
        <v>810.19776109339296</v>
      </c>
      <c r="BU371" s="117">
        <v>2256.25</v>
      </c>
      <c r="BV371" s="117">
        <v>416.07459396135698</v>
      </c>
      <c r="BW371" s="117">
        <v>458.52666091491301</v>
      </c>
      <c r="BX371" s="117">
        <v>4833.3636126839501</v>
      </c>
      <c r="BY371" s="117">
        <v>1024.7450716994099</v>
      </c>
      <c r="BZ371" s="117">
        <v>73.62</v>
      </c>
      <c r="CA371" s="117">
        <v>16.196400000000001</v>
      </c>
      <c r="CB371" s="117">
        <v>47.3883535569258</v>
      </c>
      <c r="CC371" s="117">
        <v>0</v>
      </c>
      <c r="CD371" s="117">
        <v>41.880209399999998</v>
      </c>
      <c r="CE371" s="117">
        <v>18.769894967515398</v>
      </c>
      <c r="CF371" s="117">
        <v>197.85485792444101</v>
      </c>
      <c r="CG371" s="117">
        <v>67.13</v>
      </c>
      <c r="CH371" s="117">
        <v>14.768599999999999</v>
      </c>
      <c r="CI371" s="117">
        <v>75.555356673287505</v>
      </c>
      <c r="CJ371" s="117">
        <v>0</v>
      </c>
      <c r="CK371" s="117">
        <v>38.188243100000001</v>
      </c>
      <c r="CL371" s="117">
        <v>20.505258958238201</v>
      </c>
      <c r="CM371" s="117">
        <v>216.147458731526</v>
      </c>
      <c r="CN371" s="117">
        <v>100</v>
      </c>
      <c r="CO371" s="117">
        <v>22</v>
      </c>
      <c r="CP371" s="117">
        <v>60.916951609461698</v>
      </c>
      <c r="CQ371" s="117">
        <v>0</v>
      </c>
      <c r="CR371" s="117">
        <v>56.887</v>
      </c>
      <c r="CS371" s="117">
        <v>25.133852168187701</v>
      </c>
      <c r="CT371" s="117">
        <v>264.93780377764898</v>
      </c>
      <c r="CU371" s="117">
        <v>47.11</v>
      </c>
      <c r="CV371" s="117">
        <v>10.3642</v>
      </c>
      <c r="CW371" s="117">
        <v>31.906840372099602</v>
      </c>
      <c r="CX371" s="117">
        <v>0</v>
      </c>
      <c r="CY371" s="117">
        <v>26.799465699999999</v>
      </c>
      <c r="CZ371" s="117">
        <v>12.1768788414168</v>
      </c>
      <c r="DA371" s="117">
        <v>128.357384913516</v>
      </c>
      <c r="DB371" s="117">
        <v>19.5</v>
      </c>
      <c r="DC371" s="117">
        <v>4.29</v>
      </c>
      <c r="DD371" s="117">
        <v>24.817999131164999</v>
      </c>
      <c r="DE371" s="117">
        <v>0</v>
      </c>
      <c r="DF371" s="117">
        <v>11.092965</v>
      </c>
      <c r="DG371" s="117">
        <v>6.2572580505874003</v>
      </c>
      <c r="DH371" s="117">
        <v>65.958222181752404</v>
      </c>
      <c r="DI371" s="117">
        <v>39.79</v>
      </c>
      <c r="DJ371" s="117">
        <v>8.7538</v>
      </c>
      <c r="DK371" s="117">
        <v>33.367012505677501</v>
      </c>
      <c r="DL371" s="117">
        <v>0</v>
      </c>
      <c r="DM371" s="117">
        <v>22.6353373</v>
      </c>
      <c r="DN371" s="117">
        <v>10.957481961133</v>
      </c>
      <c r="DO371" s="117">
        <v>115.50363176681</v>
      </c>
      <c r="DP371" s="117">
        <v>15.67</v>
      </c>
      <c r="DQ371" s="117">
        <v>3.4474</v>
      </c>
      <c r="DR371" s="117">
        <v>4.5402632596236199</v>
      </c>
      <c r="DS371" s="117">
        <v>0</v>
      </c>
      <c r="DT371" s="117">
        <v>8.9141928999999998</v>
      </c>
      <c r="DU371" s="117">
        <v>3.4138562440901499</v>
      </c>
      <c r="DV371" s="117">
        <v>35.985712403713798</v>
      </c>
      <c r="DW371" s="117">
        <v>2560.29</v>
      </c>
      <c r="DX371" s="117">
        <v>563.26379999999995</v>
      </c>
      <c r="DY371" s="117">
        <v>256.35795796160801</v>
      </c>
      <c r="DZ371" s="117">
        <v>0</v>
      </c>
      <c r="EA371" s="117">
        <v>1456.4721723</v>
      </c>
      <c r="EB371" s="117">
        <v>506.90139973071899</v>
      </c>
      <c r="EC371" s="117">
        <v>5343.2853299923299</v>
      </c>
      <c r="ED371" s="117">
        <v>1519.48</v>
      </c>
      <c r="EE371" s="117">
        <v>334.28559999999999</v>
      </c>
      <c r="EF371" s="117">
        <v>52.773132904283301</v>
      </c>
      <c r="EG371" s="117">
        <v>18.47</v>
      </c>
      <c r="EH371" s="117">
        <v>864.38658759999998</v>
      </c>
      <c r="EI371" s="117">
        <v>292.35652354205399</v>
      </c>
      <c r="EJ371" s="117">
        <v>3081.75184404633</v>
      </c>
      <c r="EK371" s="117">
        <v>393.08</v>
      </c>
      <c r="EL371" s="117">
        <v>86.477599999999995</v>
      </c>
      <c r="EM371" s="117">
        <v>79.667110472499999</v>
      </c>
      <c r="EN371" s="117">
        <v>0</v>
      </c>
      <c r="EO371" s="117">
        <v>223.6114196</v>
      </c>
      <c r="EP371" s="117">
        <v>82.049054792898701</v>
      </c>
      <c r="EQ371" s="117">
        <v>864.88518486539897</v>
      </c>
      <c r="ER371" s="117">
        <v>534.4</v>
      </c>
      <c r="ES371" s="117">
        <v>120.208</v>
      </c>
      <c r="ET371" s="117">
        <v>12.599000480000001</v>
      </c>
      <c r="EU371" s="117">
        <v>132.80700048</v>
      </c>
      <c r="EV371" s="117">
        <v>14.05472</v>
      </c>
      <c r="EW371" s="117">
        <v>1.4730752032000001</v>
      </c>
      <c r="EX371" s="117">
        <v>15.5277952032</v>
      </c>
      <c r="EY371" s="117">
        <v>317.8</v>
      </c>
      <c r="EZ371" s="117">
        <v>33.308618000000003</v>
      </c>
      <c r="FA371" s="117">
        <v>351.11</v>
      </c>
      <c r="FB371" s="117">
        <v>1780.8</v>
      </c>
      <c r="FC371" s="117">
        <v>186.64564799999999</v>
      </c>
      <c r="FD371" s="117">
        <v>1967.4456479999999</v>
      </c>
      <c r="FE371" s="171">
        <v>326.30790052083336</v>
      </c>
      <c r="FF371" s="194">
        <f t="shared" si="114"/>
        <v>27739.104045699049</v>
      </c>
      <c r="FG371" s="195">
        <f t="shared" si="116"/>
        <v>5510.0852015999999</v>
      </c>
      <c r="FH371" s="196">
        <f t="shared" si="117"/>
        <v>3081.75184404633</v>
      </c>
      <c r="FI371" s="202">
        <f t="shared" si="118"/>
        <v>33286.924854838857</v>
      </c>
      <c r="FJ371" s="203">
        <f t="shared" si="119"/>
        <v>6612.1022419199999</v>
      </c>
      <c r="FK371" s="204">
        <f t="shared" si="120"/>
        <v>3698.102212855596</v>
      </c>
      <c r="FL371" s="214">
        <v>0.05</v>
      </c>
      <c r="FM371" s="211">
        <f t="shared" si="121"/>
        <v>1664.3462427419429</v>
      </c>
      <c r="FN371" s="212">
        <f t="shared" si="122"/>
        <v>330.60511209600003</v>
      </c>
      <c r="FO371" s="213">
        <f t="shared" si="123"/>
        <v>184.90511064277982</v>
      </c>
      <c r="FP371" s="219">
        <f t="shared" si="124"/>
        <v>34951.2710975808</v>
      </c>
      <c r="FQ371" s="220">
        <f t="shared" si="125"/>
        <v>6942.707354016</v>
      </c>
      <c r="FR371" s="223">
        <f t="shared" si="126"/>
        <v>3883.0073234983756</v>
      </c>
      <c r="FS371" s="228">
        <f t="shared" si="107"/>
        <v>5.8939339962468802</v>
      </c>
      <c r="FT371" s="229">
        <f t="shared" si="108"/>
        <v>7.5097195468929421</v>
      </c>
      <c r="FU371" s="244">
        <f t="shared" si="109"/>
        <v>5.0768200206364389</v>
      </c>
      <c r="FV371" s="245">
        <f t="shared" si="110"/>
        <v>34951.2710975808</v>
      </c>
      <c r="FW371" s="252">
        <v>4.3080999999999996</v>
      </c>
      <c r="FX371" s="257">
        <v>5.6163999999999996</v>
      </c>
      <c r="FY371" s="261">
        <f t="shared" si="127"/>
        <v>1.3681051963155175</v>
      </c>
      <c r="FZ371" s="253">
        <f t="shared" si="111"/>
        <v>1.3371055385821777</v>
      </c>
      <c r="GA371" s="92"/>
      <c r="GB371" s="68" t="s">
        <v>1374</v>
      </c>
      <c r="GC371" s="85" t="s">
        <v>2362</v>
      </c>
      <c r="GD371" s="85" t="str">
        <f t="shared" si="128"/>
        <v>№2/321 від 20.02.2019</v>
      </c>
      <c r="GE371" s="85" t="s">
        <v>2725</v>
      </c>
      <c r="GF371" s="431">
        <v>2</v>
      </c>
      <c r="GG371" s="431">
        <v>1</v>
      </c>
    </row>
    <row r="372" spans="1:189" ht="15" hidden="1" customHeight="1" x14ac:dyDescent="0.25">
      <c r="A372" s="66" t="s">
        <v>419</v>
      </c>
      <c r="B372" s="155">
        <v>9</v>
      </c>
      <c r="C372" s="141">
        <f t="shared" si="115"/>
        <v>4216.5600000000004</v>
      </c>
      <c r="D372" s="168">
        <v>4216.5600000000004</v>
      </c>
      <c r="E372" s="168">
        <v>3756.45</v>
      </c>
      <c r="F372" s="234">
        <f t="shared" si="106"/>
        <v>460.11000000000058</v>
      </c>
      <c r="G372" s="235">
        <v>0</v>
      </c>
      <c r="H372" s="162">
        <f t="shared" si="112"/>
        <v>5393.0948055174649</v>
      </c>
      <c r="I372" s="117">
        <v>763.64</v>
      </c>
      <c r="J372" s="117">
        <v>168.0008</v>
      </c>
      <c r="K372" s="117">
        <v>39.529178139587501</v>
      </c>
      <c r="L372" s="117">
        <v>434.41188679999999</v>
      </c>
      <c r="M372" s="117">
        <v>147.31903526431799</v>
      </c>
      <c r="N372" s="117">
        <v>1552.9009002039099</v>
      </c>
      <c r="O372" s="117">
        <v>127.32</v>
      </c>
      <c r="P372" s="117">
        <v>28.010400000000001</v>
      </c>
      <c r="Q372" s="117">
        <v>4.3799152799324998</v>
      </c>
      <c r="R372" s="117">
        <v>72.428528400000005</v>
      </c>
      <c r="S372" s="117">
        <v>24.330472206093798</v>
      </c>
      <c r="T372" s="117">
        <v>256.46931588602598</v>
      </c>
      <c r="U372" s="117">
        <v>0</v>
      </c>
      <c r="V372" s="117">
        <v>0</v>
      </c>
      <c r="W372" s="117">
        <v>0</v>
      </c>
      <c r="X372" s="117">
        <v>0</v>
      </c>
      <c r="Y372" s="117">
        <v>0</v>
      </c>
      <c r="Z372" s="117">
        <v>554.29</v>
      </c>
      <c r="AA372" s="117">
        <v>0</v>
      </c>
      <c r="AB372" s="117">
        <v>0</v>
      </c>
      <c r="AC372" s="117">
        <v>0</v>
      </c>
      <c r="AD372" s="117">
        <v>0</v>
      </c>
      <c r="AE372" s="117">
        <v>0</v>
      </c>
      <c r="AF372" s="117">
        <v>123.8</v>
      </c>
      <c r="AG372" s="117">
        <v>29.11</v>
      </c>
      <c r="AH372" s="117">
        <v>6.4042000000000003</v>
      </c>
      <c r="AI372" s="117">
        <v>0.99790990214999997</v>
      </c>
      <c r="AJ372" s="117">
        <v>16.559805699999998</v>
      </c>
      <c r="AK372" s="117">
        <v>5.5624674742613403</v>
      </c>
      <c r="AL372" s="117">
        <v>58.634383076411297</v>
      </c>
      <c r="AM372" s="117">
        <v>216.67</v>
      </c>
      <c r="AN372" s="117">
        <v>47.667400000000001</v>
      </c>
      <c r="AO372" s="117">
        <v>79.837329381312401</v>
      </c>
      <c r="AP372" s="117">
        <v>123.25706289999999</v>
      </c>
      <c r="AQ372" s="117">
        <v>48.991526149004301</v>
      </c>
      <c r="AR372" s="117">
        <v>516.42331843031695</v>
      </c>
      <c r="AS372" s="117">
        <v>0</v>
      </c>
      <c r="AT372" s="117">
        <v>0</v>
      </c>
      <c r="AU372" s="117">
        <v>0</v>
      </c>
      <c r="AV372" s="117">
        <v>0</v>
      </c>
      <c r="AW372" s="117">
        <v>0</v>
      </c>
      <c r="AX372" s="117">
        <v>50.66</v>
      </c>
      <c r="AY372" s="117">
        <v>1071.5999999999999</v>
      </c>
      <c r="AZ372" s="117">
        <v>235.75200000000001</v>
      </c>
      <c r="BA372" s="117">
        <v>105.22016934260699</v>
      </c>
      <c r="BB372" s="117">
        <v>609.60109199999999</v>
      </c>
      <c r="BC372" s="117">
        <v>211.94397952131899</v>
      </c>
      <c r="BD372" s="117">
        <f t="shared" si="113"/>
        <v>2279.9168879208005</v>
      </c>
      <c r="BE372" s="117">
        <v>2</v>
      </c>
      <c r="BF372" s="117">
        <v>3095.4</v>
      </c>
      <c r="BG372" s="117">
        <v>324.42887400000001</v>
      </c>
      <c r="BH372" s="117">
        <v>3419.8288739999998</v>
      </c>
      <c r="BI372" s="117">
        <v>283.33999999999997</v>
      </c>
      <c r="BJ372" s="117">
        <v>29.6968654</v>
      </c>
      <c r="BK372" s="117">
        <v>313.03686540000001</v>
      </c>
      <c r="BL372" s="117">
        <v>158.91</v>
      </c>
      <c r="BM372" s="117">
        <v>34.9602</v>
      </c>
      <c r="BN372" s="117">
        <v>3.7946663791666699</v>
      </c>
      <c r="BO372" s="117">
        <v>90.399131699999998</v>
      </c>
      <c r="BP372" s="117">
        <v>30.191987638677499</v>
      </c>
      <c r="BQ372" s="117">
        <v>318.25598571784502</v>
      </c>
      <c r="BR372" s="117">
        <v>720.96757738095175</v>
      </c>
      <c r="BS372" s="117">
        <v>158.61286702381</v>
      </c>
      <c r="BT372" s="117">
        <v>774.14961970571403</v>
      </c>
      <c r="BU372" s="117">
        <v>2001.69</v>
      </c>
      <c r="BV372" s="117">
        <v>410.13682574470198</v>
      </c>
      <c r="BW372" s="117">
        <v>426.11101762572201</v>
      </c>
      <c r="BX372" s="117">
        <v>4491.6679074808999</v>
      </c>
      <c r="BY372" s="117">
        <v>1041.0378635043501</v>
      </c>
      <c r="BZ372" s="117">
        <v>71.12</v>
      </c>
      <c r="CA372" s="117">
        <v>15.6464</v>
      </c>
      <c r="CB372" s="117">
        <v>45.442733612658301</v>
      </c>
      <c r="CC372" s="117">
        <v>0</v>
      </c>
      <c r="CD372" s="117">
        <v>40.458034400000003</v>
      </c>
      <c r="CE372" s="117">
        <v>18.097245879406699</v>
      </c>
      <c r="CF372" s="117">
        <v>190.76441389206499</v>
      </c>
      <c r="CG372" s="117">
        <v>67.84</v>
      </c>
      <c r="CH372" s="117">
        <v>14.924799999999999</v>
      </c>
      <c r="CI372" s="117">
        <v>90.484105918359205</v>
      </c>
      <c r="CJ372" s="117">
        <v>0</v>
      </c>
      <c r="CK372" s="117">
        <v>38.592140800000003</v>
      </c>
      <c r="CL372" s="117">
        <v>22.203060106551199</v>
      </c>
      <c r="CM372" s="117">
        <v>234.04410682490999</v>
      </c>
      <c r="CN372" s="117">
        <v>105.51</v>
      </c>
      <c r="CO372" s="117">
        <v>23.212199999999999</v>
      </c>
      <c r="CP372" s="117">
        <v>72.475273921715797</v>
      </c>
      <c r="CQ372" s="117">
        <v>0</v>
      </c>
      <c r="CR372" s="117">
        <v>60.021473700000001</v>
      </c>
      <c r="CS372" s="117">
        <v>27.3783579002321</v>
      </c>
      <c r="CT372" s="117">
        <v>288.59730552194799</v>
      </c>
      <c r="CU372" s="117">
        <v>38.14</v>
      </c>
      <c r="CV372" s="117">
        <v>8.3908000000000005</v>
      </c>
      <c r="CW372" s="117">
        <v>28.745417755117099</v>
      </c>
      <c r="CX372" s="117">
        <v>0</v>
      </c>
      <c r="CY372" s="117">
        <v>21.6967018</v>
      </c>
      <c r="CZ372" s="117">
        <v>10.1637316985718</v>
      </c>
      <c r="DA372" s="117">
        <v>107.136651253689</v>
      </c>
      <c r="DB372" s="117">
        <v>18.25</v>
      </c>
      <c r="DC372" s="117">
        <v>4.0149999999999997</v>
      </c>
      <c r="DD372" s="117">
        <v>23.233863726854999</v>
      </c>
      <c r="DE372" s="117">
        <v>0</v>
      </c>
      <c r="DF372" s="117">
        <v>10.3818775</v>
      </c>
      <c r="DG372" s="117">
        <v>5.8568604879866699</v>
      </c>
      <c r="DH372" s="117">
        <v>61.737601714841702</v>
      </c>
      <c r="DI372" s="117">
        <v>38.56</v>
      </c>
      <c r="DJ372" s="117">
        <v>8.4832000000000001</v>
      </c>
      <c r="DK372" s="117">
        <v>32.479922466359398</v>
      </c>
      <c r="DL372" s="117">
        <v>0</v>
      </c>
      <c r="DM372" s="117">
        <v>21.935627199999999</v>
      </c>
      <c r="DN372" s="117">
        <v>10.6338915525311</v>
      </c>
      <c r="DO372" s="117">
        <v>112.09264121888999</v>
      </c>
      <c r="DP372" s="117">
        <v>20.32</v>
      </c>
      <c r="DQ372" s="117">
        <v>4.4703999999999997</v>
      </c>
      <c r="DR372" s="117">
        <v>5.8883229834136399</v>
      </c>
      <c r="DS372" s="117">
        <v>0</v>
      </c>
      <c r="DT372" s="117">
        <v>11.559438399999999</v>
      </c>
      <c r="DU372" s="117">
        <v>4.4269816945955798</v>
      </c>
      <c r="DV372" s="117">
        <v>46.665143078009201</v>
      </c>
      <c r="DW372" s="117">
        <v>2341.96</v>
      </c>
      <c r="DX372" s="117">
        <v>515.23119999999994</v>
      </c>
      <c r="DY372" s="117">
        <v>245.02016258171699</v>
      </c>
      <c r="DZ372" s="117">
        <v>0</v>
      </c>
      <c r="EA372" s="117">
        <v>1332.2707852000001</v>
      </c>
      <c r="EB372" s="117">
        <v>464.77807390900199</v>
      </c>
      <c r="EC372" s="117">
        <v>4899.2602216907198</v>
      </c>
      <c r="ED372" s="117">
        <v>1349.41</v>
      </c>
      <c r="EE372" s="117">
        <v>296.87020000000001</v>
      </c>
      <c r="EF372" s="117">
        <v>47.764361468958398</v>
      </c>
      <c r="EG372" s="117">
        <v>17.267499999999998</v>
      </c>
      <c r="EH372" s="117">
        <v>767.63886669999999</v>
      </c>
      <c r="EI372" s="117">
        <v>259.81884678138903</v>
      </c>
      <c r="EJ372" s="117">
        <v>2738.76977495035</v>
      </c>
      <c r="EK372" s="117">
        <v>353.56</v>
      </c>
      <c r="EL372" s="117">
        <v>77.783199999999994</v>
      </c>
      <c r="EM372" s="117">
        <v>71.531177665499996</v>
      </c>
      <c r="EN372" s="117">
        <v>0</v>
      </c>
      <c r="EO372" s="117">
        <v>201.1296772</v>
      </c>
      <c r="EP372" s="117">
        <v>73.786664990453104</v>
      </c>
      <c r="EQ372" s="117">
        <v>777.79071985595294</v>
      </c>
      <c r="ER372" s="117">
        <v>668</v>
      </c>
      <c r="ES372" s="117">
        <v>148.54400000000001</v>
      </c>
      <c r="ET372" s="117">
        <v>15.56889664</v>
      </c>
      <c r="EU372" s="117">
        <v>164.11289664</v>
      </c>
      <c r="EV372" s="117">
        <v>17.5684</v>
      </c>
      <c r="EW372" s="117">
        <v>1.841344004</v>
      </c>
      <c r="EX372" s="117">
        <v>19.409744004</v>
      </c>
      <c r="EY372" s="117">
        <v>632.79999999999995</v>
      </c>
      <c r="EZ372" s="117">
        <v>66.323768000000001</v>
      </c>
      <c r="FA372" s="117">
        <v>699.12</v>
      </c>
      <c r="FB372" s="117">
        <v>467.6</v>
      </c>
      <c r="FC372" s="117">
        <v>49.009155999999997</v>
      </c>
      <c r="FD372" s="117">
        <v>516.60915599999998</v>
      </c>
      <c r="FE372" s="171">
        <v>817.91849791666664</v>
      </c>
      <c r="FF372" s="194">
        <f t="shared" si="114"/>
        <v>25609.913312678247</v>
      </c>
      <c r="FG372" s="195">
        <f t="shared" si="116"/>
        <v>4249.4748953999997</v>
      </c>
      <c r="FH372" s="196">
        <f t="shared" si="117"/>
        <v>2738.76977495035</v>
      </c>
      <c r="FI372" s="202">
        <f t="shared" si="118"/>
        <v>30731.895975213894</v>
      </c>
      <c r="FJ372" s="203">
        <f t="shared" si="119"/>
        <v>5099.3698744799995</v>
      </c>
      <c r="FK372" s="204">
        <f t="shared" si="120"/>
        <v>3286.5237299404198</v>
      </c>
      <c r="FL372" s="214">
        <v>0.05</v>
      </c>
      <c r="FM372" s="211">
        <f t="shared" si="121"/>
        <v>1536.5947987606949</v>
      </c>
      <c r="FN372" s="212">
        <f t="shared" si="122"/>
        <v>254.96849372399998</v>
      </c>
      <c r="FO372" s="213">
        <f t="shared" si="123"/>
        <v>164.32618649702101</v>
      </c>
      <c r="FP372" s="219">
        <f t="shared" si="124"/>
        <v>32268.49077397459</v>
      </c>
      <c r="FQ372" s="220">
        <f t="shared" si="125"/>
        <v>5354.3383682039994</v>
      </c>
      <c r="FR372" s="223">
        <f t="shared" si="126"/>
        <v>3450.8499164374407</v>
      </c>
      <c r="FS372" s="228">
        <f t="shared" si="107"/>
        <v>6.382964408373315</v>
      </c>
      <c r="FT372" s="229">
        <f t="shared" si="108"/>
        <v>7.8083363335164684</v>
      </c>
      <c r="FU372" s="244">
        <f t="shared" si="109"/>
        <v>5.5645603262690786</v>
      </c>
      <c r="FV372" s="245">
        <f t="shared" si="110"/>
        <v>32268.490773974587</v>
      </c>
      <c r="FW372" s="252">
        <v>4.7618</v>
      </c>
      <c r="FX372" s="257">
        <v>5.8051000000000004</v>
      </c>
      <c r="FY372" s="261">
        <f t="shared" si="127"/>
        <v>1.3404520157027415</v>
      </c>
      <c r="FZ372" s="253">
        <f t="shared" si="111"/>
        <v>1.3450821404483071</v>
      </c>
      <c r="GA372" s="92"/>
      <c r="GB372" s="68" t="s">
        <v>1378</v>
      </c>
      <c r="GC372" s="85" t="s">
        <v>2362</v>
      </c>
      <c r="GD372" s="85" t="str">
        <f t="shared" si="128"/>
        <v>№2/325 від 20.02.2019</v>
      </c>
      <c r="GE372" s="85" t="s">
        <v>2726</v>
      </c>
      <c r="GF372" s="431">
        <v>2</v>
      </c>
      <c r="GG372" s="431">
        <v>1</v>
      </c>
    </row>
    <row r="373" spans="1:189" ht="15" hidden="1" customHeight="1" x14ac:dyDescent="0.25">
      <c r="A373" s="66" t="s">
        <v>420</v>
      </c>
      <c r="B373" s="155">
        <v>9</v>
      </c>
      <c r="C373" s="141">
        <f t="shared" si="115"/>
        <v>4188.63</v>
      </c>
      <c r="D373" s="168">
        <v>4138.63</v>
      </c>
      <c r="E373" s="168">
        <v>3731.87</v>
      </c>
      <c r="F373" s="234">
        <f t="shared" si="106"/>
        <v>406.76000000000022</v>
      </c>
      <c r="G373" s="235">
        <v>50</v>
      </c>
      <c r="H373" s="162">
        <f t="shared" si="112"/>
        <v>5227.9289783783388</v>
      </c>
      <c r="I373" s="117">
        <v>711.16</v>
      </c>
      <c r="J373" s="117">
        <v>156.45519999999999</v>
      </c>
      <c r="K373" s="117">
        <v>36.171582560974201</v>
      </c>
      <c r="L373" s="117">
        <v>404.5575892</v>
      </c>
      <c r="M373" s="117">
        <v>137.12757360426701</v>
      </c>
      <c r="N373" s="117">
        <v>1445.4719453652399</v>
      </c>
      <c r="O373" s="117">
        <v>143.63</v>
      </c>
      <c r="P373" s="117">
        <v>31.598600000000001</v>
      </c>
      <c r="Q373" s="117">
        <v>4.9380042748050004</v>
      </c>
      <c r="R373" s="117">
        <v>81.7067981</v>
      </c>
      <c r="S373" s="117">
        <v>27.446951302903301</v>
      </c>
      <c r="T373" s="117">
        <v>289.320353677708</v>
      </c>
      <c r="U373" s="117">
        <v>0</v>
      </c>
      <c r="V373" s="117">
        <v>0</v>
      </c>
      <c r="W373" s="117">
        <v>0</v>
      </c>
      <c r="X373" s="117">
        <v>0</v>
      </c>
      <c r="Y373" s="117">
        <v>0</v>
      </c>
      <c r="Z373" s="117">
        <v>512.39</v>
      </c>
      <c r="AA373" s="117">
        <v>0</v>
      </c>
      <c r="AB373" s="117">
        <v>0</v>
      </c>
      <c r="AC373" s="117">
        <v>0</v>
      </c>
      <c r="AD373" s="117">
        <v>0</v>
      </c>
      <c r="AE373" s="117">
        <v>0</v>
      </c>
      <c r="AF373" s="117">
        <v>139.38999999999999</v>
      </c>
      <c r="AG373" s="117">
        <v>29.11</v>
      </c>
      <c r="AH373" s="117">
        <v>6.4042000000000003</v>
      </c>
      <c r="AI373" s="117">
        <v>0.99790990214999997</v>
      </c>
      <c r="AJ373" s="117">
        <v>16.559805699999998</v>
      </c>
      <c r="AK373" s="117">
        <v>5.5624674742613403</v>
      </c>
      <c r="AL373" s="117">
        <v>58.634383076411297</v>
      </c>
      <c r="AM373" s="117">
        <v>206.99</v>
      </c>
      <c r="AN373" s="117">
        <v>45.537799999999997</v>
      </c>
      <c r="AO373" s="117">
        <v>60.372599288409198</v>
      </c>
      <c r="AP373" s="117">
        <v>117.75040129999999</v>
      </c>
      <c r="AQ373" s="117">
        <v>45.136510409671097</v>
      </c>
      <c r="AR373" s="117">
        <v>475.78731099807999</v>
      </c>
      <c r="AS373" s="117">
        <v>0</v>
      </c>
      <c r="AT373" s="117">
        <v>0</v>
      </c>
      <c r="AU373" s="117">
        <v>0</v>
      </c>
      <c r="AV373" s="117">
        <v>0</v>
      </c>
      <c r="AW373" s="117">
        <v>0</v>
      </c>
      <c r="AX373" s="117">
        <v>42.12</v>
      </c>
      <c r="AY373" s="117">
        <v>1064.5</v>
      </c>
      <c r="AZ373" s="117">
        <v>234.19</v>
      </c>
      <c r="BA373" s="117">
        <v>103.472417407658</v>
      </c>
      <c r="BB373" s="117">
        <v>605.56211499999995</v>
      </c>
      <c r="BC373" s="117">
        <v>210.429608241647</v>
      </c>
      <c r="BD373" s="117">
        <f t="shared" si="113"/>
        <v>2264.8149852609004</v>
      </c>
      <c r="BE373" s="117">
        <v>2</v>
      </c>
      <c r="BF373" s="117">
        <v>3722.92</v>
      </c>
      <c r="BG373" s="117">
        <v>390.19924520000001</v>
      </c>
      <c r="BH373" s="117">
        <v>4113.1192451999996</v>
      </c>
      <c r="BI373" s="117">
        <v>0</v>
      </c>
      <c r="BJ373" s="117">
        <v>0</v>
      </c>
      <c r="BK373" s="117">
        <v>0</v>
      </c>
      <c r="BL373" s="117">
        <v>156.31</v>
      </c>
      <c r="BM373" s="117">
        <v>34.388199999999998</v>
      </c>
      <c r="BN373" s="117">
        <v>3.7397220741666701</v>
      </c>
      <c r="BO373" s="117">
        <v>88.920069699999999</v>
      </c>
      <c r="BP373" s="117">
        <v>29.698751117850399</v>
      </c>
      <c r="BQ373" s="117">
        <v>313.05674289201698</v>
      </c>
      <c r="BR373" s="117">
        <v>732.47267857142174</v>
      </c>
      <c r="BS373" s="117">
        <v>161.14398928571401</v>
      </c>
      <c r="BT373" s="117">
        <v>796.42880842073805</v>
      </c>
      <c r="BU373" s="117">
        <v>1988.58</v>
      </c>
      <c r="BV373" s="117">
        <v>416.68173265892898</v>
      </c>
      <c r="BW373" s="117">
        <v>429.22914856866697</v>
      </c>
      <c r="BX373" s="117">
        <v>4524.5363575054698</v>
      </c>
      <c r="BY373" s="117">
        <v>1061.01069158578</v>
      </c>
      <c r="BZ373" s="117">
        <v>61.99</v>
      </c>
      <c r="CA373" s="117">
        <v>13.6378</v>
      </c>
      <c r="CB373" s="117">
        <v>39.678659097397997</v>
      </c>
      <c r="CC373" s="117">
        <v>0</v>
      </c>
      <c r="CD373" s="117">
        <v>35.264251299999998</v>
      </c>
      <c r="CE373" s="117">
        <v>15.7813161567513</v>
      </c>
      <c r="CF373" s="117">
        <v>166.35202655414901</v>
      </c>
      <c r="CG373" s="117">
        <v>79.73</v>
      </c>
      <c r="CH373" s="117">
        <v>17.540600000000001</v>
      </c>
      <c r="CI373" s="117">
        <v>114.99410492687601</v>
      </c>
      <c r="CJ373" s="117">
        <v>0</v>
      </c>
      <c r="CK373" s="117">
        <v>45.356005099999997</v>
      </c>
      <c r="CL373" s="117">
        <v>27.001226617916899</v>
      </c>
      <c r="CM373" s="117">
        <v>284.62193664479298</v>
      </c>
      <c r="CN373" s="117">
        <v>121.88</v>
      </c>
      <c r="CO373" s="117">
        <v>26.813600000000001</v>
      </c>
      <c r="CP373" s="117">
        <v>96.564330869642504</v>
      </c>
      <c r="CQ373" s="117">
        <v>0</v>
      </c>
      <c r="CR373" s="117">
        <v>69.333875599999999</v>
      </c>
      <c r="CS373" s="117">
        <v>32.972367236083301</v>
      </c>
      <c r="CT373" s="117">
        <v>347.56417370572598</v>
      </c>
      <c r="CU373" s="117">
        <v>49.66</v>
      </c>
      <c r="CV373" s="117">
        <v>10.9252</v>
      </c>
      <c r="CW373" s="117">
        <v>35.359499874353297</v>
      </c>
      <c r="CX373" s="117">
        <v>0</v>
      </c>
      <c r="CY373" s="117">
        <v>28.2500842</v>
      </c>
      <c r="CZ373" s="117">
        <v>13.016855318832899</v>
      </c>
      <c r="DA373" s="117">
        <v>137.211639393186</v>
      </c>
      <c r="DB373" s="117">
        <v>18.25</v>
      </c>
      <c r="DC373" s="117">
        <v>4.0149999999999997</v>
      </c>
      <c r="DD373" s="117">
        <v>23.233863726854999</v>
      </c>
      <c r="DE373" s="117">
        <v>0</v>
      </c>
      <c r="DF373" s="117">
        <v>10.3818775</v>
      </c>
      <c r="DG373" s="117">
        <v>5.8568604879866699</v>
      </c>
      <c r="DH373" s="117">
        <v>61.737601714841702</v>
      </c>
      <c r="DI373" s="117">
        <v>21.76</v>
      </c>
      <c r="DJ373" s="117">
        <v>4.7872000000000003</v>
      </c>
      <c r="DK373" s="117">
        <v>18.571236774844401</v>
      </c>
      <c r="DL373" s="117">
        <v>0</v>
      </c>
      <c r="DM373" s="117">
        <v>12.3786112</v>
      </c>
      <c r="DN373" s="117">
        <v>6.0262655982434401</v>
      </c>
      <c r="DO373" s="117">
        <v>63.523313573087798</v>
      </c>
      <c r="DP373" s="117">
        <v>0</v>
      </c>
      <c r="DQ373" s="117">
        <v>0</v>
      </c>
      <c r="DR373" s="117">
        <v>0</v>
      </c>
      <c r="DS373" s="117">
        <v>0</v>
      </c>
      <c r="DT373" s="117">
        <v>0</v>
      </c>
      <c r="DU373" s="117">
        <v>0</v>
      </c>
      <c r="DV373" s="117">
        <v>0</v>
      </c>
      <c r="DW373" s="117">
        <v>2505.98</v>
      </c>
      <c r="DX373" s="117">
        <v>551.31560000000002</v>
      </c>
      <c r="DY373" s="117">
        <v>240.64872619819999</v>
      </c>
      <c r="DZ373" s="117">
        <v>0</v>
      </c>
      <c r="EA373" s="117">
        <v>1425.5768426</v>
      </c>
      <c r="EB373" s="117">
        <v>495.07225370173899</v>
      </c>
      <c r="EC373" s="117">
        <v>5218.5934224999401</v>
      </c>
      <c r="ED373" s="117">
        <v>1492</v>
      </c>
      <c r="EE373" s="117">
        <v>328.24</v>
      </c>
      <c r="EF373" s="117">
        <v>50.379386884583298</v>
      </c>
      <c r="EG373" s="117">
        <v>17.925000000000001</v>
      </c>
      <c r="EH373" s="117">
        <v>848.75404000000003</v>
      </c>
      <c r="EI373" s="117">
        <v>286.896248121773</v>
      </c>
      <c r="EJ373" s="117">
        <v>3024.1946750063498</v>
      </c>
      <c r="EK373" s="117">
        <v>287.62</v>
      </c>
      <c r="EL373" s="117">
        <v>63.276400000000002</v>
      </c>
      <c r="EM373" s="117">
        <v>50.369968825474999</v>
      </c>
      <c r="EN373" s="117">
        <v>0</v>
      </c>
      <c r="EO373" s="117">
        <v>163.61838940000001</v>
      </c>
      <c r="EP373" s="117">
        <v>59.205571509612</v>
      </c>
      <c r="EQ373" s="117">
        <v>624.09032973508704</v>
      </c>
      <c r="ER373" s="117">
        <v>450</v>
      </c>
      <c r="ES373" s="117">
        <v>100.386</v>
      </c>
      <c r="ET373" s="117">
        <v>10.52145666</v>
      </c>
      <c r="EU373" s="117">
        <v>110.90745665999999</v>
      </c>
      <c r="EV373" s="117">
        <v>11.835000000000001</v>
      </c>
      <c r="EW373" s="117">
        <v>1.2404263499999999</v>
      </c>
      <c r="EX373" s="117">
        <v>13.075426350000001</v>
      </c>
      <c r="EY373" s="117">
        <v>2074.8000000000002</v>
      </c>
      <c r="EZ373" s="117">
        <v>217.459788</v>
      </c>
      <c r="FA373" s="117">
        <v>2292.2600000000002</v>
      </c>
      <c r="FB373" s="117">
        <v>680.4</v>
      </c>
      <c r="FC373" s="117">
        <v>71.312724000000003</v>
      </c>
      <c r="FD373" s="117">
        <v>751.71272399999998</v>
      </c>
      <c r="FE373" s="171">
        <v>178.00498697916669</v>
      </c>
      <c r="FF373" s="194">
        <f t="shared" si="114"/>
        <v>27452.491036792147</v>
      </c>
      <c r="FG373" s="195">
        <f t="shared" si="116"/>
        <v>4864.8319691999995</v>
      </c>
      <c r="FH373" s="196">
        <f t="shared" si="117"/>
        <v>3024.1946750063498</v>
      </c>
      <c r="FI373" s="202">
        <f t="shared" si="118"/>
        <v>32942.989244150573</v>
      </c>
      <c r="FJ373" s="203">
        <f t="shared" si="119"/>
        <v>5837.7983630399995</v>
      </c>
      <c r="FK373" s="204">
        <f t="shared" si="120"/>
        <v>3629.0336100076197</v>
      </c>
      <c r="FL373" s="214">
        <v>0.05</v>
      </c>
      <c r="FM373" s="211">
        <f t="shared" si="121"/>
        <v>1647.1494622075288</v>
      </c>
      <c r="FN373" s="212">
        <f t="shared" si="122"/>
        <v>291.88991815200001</v>
      </c>
      <c r="FO373" s="213">
        <f t="shared" si="123"/>
        <v>181.451680500381</v>
      </c>
      <c r="FP373" s="219">
        <f t="shared" si="124"/>
        <v>34590.138706358099</v>
      </c>
      <c r="FQ373" s="220">
        <f t="shared" si="125"/>
        <v>6129.6882811919995</v>
      </c>
      <c r="FR373" s="223">
        <f t="shared" si="126"/>
        <v>3810.4852905080006</v>
      </c>
      <c r="FS373" s="228">
        <f t="shared" si="107"/>
        <v>6.8056825293508947</v>
      </c>
      <c r="FT373" s="229">
        <f t="shared" si="108"/>
        <v>8.4482071299377317</v>
      </c>
      <c r="FU373" s="244">
        <f t="shared" si="109"/>
        <v>5.8849707743720732</v>
      </c>
      <c r="FV373" s="245">
        <f t="shared" si="110"/>
        <v>34590.138706358091</v>
      </c>
      <c r="FW373" s="252">
        <v>5.3075999999999999</v>
      </c>
      <c r="FX373" s="257">
        <v>6.4764999999999997</v>
      </c>
      <c r="FY373" s="261">
        <f t="shared" si="127"/>
        <v>1.2822523418024898</v>
      </c>
      <c r="FZ373" s="253">
        <f t="shared" si="111"/>
        <v>1.3044402269648316</v>
      </c>
      <c r="GA373" s="92"/>
      <c r="GB373" s="68" t="s">
        <v>1386</v>
      </c>
      <c r="GC373" s="85" t="s">
        <v>2362</v>
      </c>
      <c r="GD373" s="85" t="str">
        <f t="shared" si="128"/>
        <v>№2/335 від 20.02.2019</v>
      </c>
      <c r="GE373" s="85" t="s">
        <v>2727</v>
      </c>
      <c r="GF373" s="431">
        <v>2</v>
      </c>
      <c r="GG373" s="431">
        <v>3</v>
      </c>
    </row>
    <row r="374" spans="1:189" ht="15" hidden="1" customHeight="1" x14ac:dyDescent="0.25">
      <c r="A374" s="66" t="s">
        <v>77</v>
      </c>
      <c r="B374" s="155">
        <v>9</v>
      </c>
      <c r="C374" s="141">
        <f t="shared" si="115"/>
        <v>2133.27</v>
      </c>
      <c r="D374" s="168">
        <v>2133.27</v>
      </c>
      <c r="E374" s="168">
        <v>2133.27</v>
      </c>
      <c r="F374" s="234">
        <f t="shared" si="106"/>
        <v>0</v>
      </c>
      <c r="G374" s="235">
        <v>0</v>
      </c>
      <c r="H374" s="162">
        <f t="shared" si="112"/>
        <v>2633.1358293250432</v>
      </c>
      <c r="I374" s="117">
        <v>332.4</v>
      </c>
      <c r="J374" s="117">
        <v>73.128</v>
      </c>
      <c r="K374" s="117">
        <v>17.562457165535001</v>
      </c>
      <c r="L374" s="117">
        <v>189.092388</v>
      </c>
      <c r="M374" s="117">
        <v>64.162884001799696</v>
      </c>
      <c r="N374" s="117">
        <v>676.34572916733498</v>
      </c>
      <c r="O374" s="117">
        <v>51.96</v>
      </c>
      <c r="P374" s="117">
        <v>11.4312</v>
      </c>
      <c r="Q374" s="117">
        <v>1.7863760397524999</v>
      </c>
      <c r="R374" s="117">
        <v>29.5584852</v>
      </c>
      <c r="S374" s="117">
        <v>9.9292865785384592</v>
      </c>
      <c r="T374" s="117">
        <v>104.665347818291</v>
      </c>
      <c r="U374" s="117">
        <v>0</v>
      </c>
      <c r="V374" s="117">
        <v>0</v>
      </c>
      <c r="W374" s="117">
        <v>0</v>
      </c>
      <c r="X374" s="117">
        <v>0</v>
      </c>
      <c r="Y374" s="117">
        <v>0</v>
      </c>
      <c r="Z374" s="117">
        <v>268.86</v>
      </c>
      <c r="AA374" s="117">
        <v>0</v>
      </c>
      <c r="AB374" s="117">
        <v>0</v>
      </c>
      <c r="AC374" s="117">
        <v>0</v>
      </c>
      <c r="AD374" s="117">
        <v>0</v>
      </c>
      <c r="AE374" s="117">
        <v>0</v>
      </c>
      <c r="AF374" s="117">
        <v>68.069999999999993</v>
      </c>
      <c r="AG374" s="117">
        <v>14.55</v>
      </c>
      <c r="AH374" s="117">
        <v>3.2010000000000001</v>
      </c>
      <c r="AI374" s="117">
        <v>0.49895495107499999</v>
      </c>
      <c r="AJ374" s="117">
        <v>8.2770585000000008</v>
      </c>
      <c r="AK374" s="117">
        <v>2.7802962798071702</v>
      </c>
      <c r="AL374" s="117">
        <v>29.307309730882199</v>
      </c>
      <c r="AM374" s="117">
        <v>126.48</v>
      </c>
      <c r="AN374" s="117">
        <v>27.825600000000001</v>
      </c>
      <c r="AO374" s="117">
        <v>51.996788495016602</v>
      </c>
      <c r="AP374" s="117">
        <v>71.950677600000006</v>
      </c>
      <c r="AQ374" s="117">
        <v>29.1637038574187</v>
      </c>
      <c r="AR374" s="117">
        <v>307.416769952435</v>
      </c>
      <c r="AS374" s="117">
        <v>0</v>
      </c>
      <c r="AT374" s="117">
        <v>0</v>
      </c>
      <c r="AU374" s="117">
        <v>0</v>
      </c>
      <c r="AV374" s="117">
        <v>0</v>
      </c>
      <c r="AW374" s="117">
        <v>0</v>
      </c>
      <c r="AX374" s="117">
        <v>25</v>
      </c>
      <c r="AY374" s="117">
        <v>542.15</v>
      </c>
      <c r="AZ374" s="117">
        <v>119.273</v>
      </c>
      <c r="BA374" s="117">
        <v>53.233685908300302</v>
      </c>
      <c r="BB374" s="117">
        <v>308.4128705</v>
      </c>
      <c r="BC374" s="117">
        <v>107.227920207154</v>
      </c>
      <c r="BD374" s="117">
        <f t="shared" si="113"/>
        <v>1153.4706726561001</v>
      </c>
      <c r="BE374" s="117">
        <v>1</v>
      </c>
      <c r="BF374" s="117">
        <v>2585.37</v>
      </c>
      <c r="BG374" s="117">
        <v>270.97262970000003</v>
      </c>
      <c r="BH374" s="117">
        <v>2856.3426297000001</v>
      </c>
      <c r="BI374" s="117">
        <v>0</v>
      </c>
      <c r="BJ374" s="117">
        <v>0</v>
      </c>
      <c r="BK374" s="117">
        <v>0</v>
      </c>
      <c r="BL374" s="117">
        <v>106.75</v>
      </c>
      <c r="BM374" s="117">
        <v>23.484999999999999</v>
      </c>
      <c r="BN374" s="117">
        <v>2.5893138391666701</v>
      </c>
      <c r="BO374" s="117">
        <v>60.726872499999999</v>
      </c>
      <c r="BP374" s="117">
        <v>20.286099840208099</v>
      </c>
      <c r="BQ374" s="117">
        <v>213.83728617937501</v>
      </c>
      <c r="BR374" s="117">
        <v>388.23282380952412</v>
      </c>
      <c r="BS374" s="117">
        <v>85.411221238095195</v>
      </c>
      <c r="BT374" s="117">
        <v>451.29628949489302</v>
      </c>
      <c r="BU374" s="117">
        <v>1012.86</v>
      </c>
      <c r="BV374" s="117">
        <v>220.85400648052399</v>
      </c>
      <c r="BW374" s="117">
        <v>226.24856148262401</v>
      </c>
      <c r="BX374" s="117">
        <v>2384.9029025056602</v>
      </c>
      <c r="BY374" s="117">
        <v>464.70219498818898</v>
      </c>
      <c r="BZ374" s="117">
        <v>30.76</v>
      </c>
      <c r="CA374" s="117">
        <v>6.7671999999999999</v>
      </c>
      <c r="CB374" s="117">
        <v>20.333361231033301</v>
      </c>
      <c r="CC374" s="117">
        <v>0</v>
      </c>
      <c r="CD374" s="117">
        <v>17.498441199999998</v>
      </c>
      <c r="CE374" s="117">
        <v>7.8983770447966002</v>
      </c>
      <c r="CF374" s="117">
        <v>83.257379475829893</v>
      </c>
      <c r="CG374" s="117">
        <v>28.32</v>
      </c>
      <c r="CH374" s="117">
        <v>6.2304000000000004</v>
      </c>
      <c r="CI374" s="117">
        <v>39.419032955863301</v>
      </c>
      <c r="CJ374" s="117">
        <v>0</v>
      </c>
      <c r="CK374" s="117">
        <v>16.110398400000001</v>
      </c>
      <c r="CL374" s="117">
        <v>9.4412671244080304</v>
      </c>
      <c r="CM374" s="117">
        <v>99.521098480271306</v>
      </c>
      <c r="CN374" s="117">
        <v>48.29</v>
      </c>
      <c r="CO374" s="117">
        <v>10.623799999999999</v>
      </c>
      <c r="CP374" s="117">
        <v>27.702406618762499</v>
      </c>
      <c r="CQ374" s="117">
        <v>0</v>
      </c>
      <c r="CR374" s="117">
        <v>27.470732300000002</v>
      </c>
      <c r="CS374" s="117">
        <v>11.9574520680754</v>
      </c>
      <c r="CT374" s="117">
        <v>126.044390986838</v>
      </c>
      <c r="CU374" s="117">
        <v>23.67</v>
      </c>
      <c r="CV374" s="117">
        <v>5.2073999999999998</v>
      </c>
      <c r="CW374" s="117">
        <v>18.094459156112901</v>
      </c>
      <c r="CX374" s="117">
        <v>0</v>
      </c>
      <c r="CY374" s="117">
        <v>13.4651529</v>
      </c>
      <c r="CZ374" s="117">
        <v>6.33440323360119</v>
      </c>
      <c r="DA374" s="117">
        <v>66.771415289714099</v>
      </c>
      <c r="DB374" s="117">
        <v>9.1300000000000008</v>
      </c>
      <c r="DC374" s="117">
        <v>2.0085999999999999</v>
      </c>
      <c r="DD374" s="117">
        <v>11.616931863427499</v>
      </c>
      <c r="DE374" s="117">
        <v>0</v>
      </c>
      <c r="DF374" s="117">
        <v>5.1937831000000001</v>
      </c>
      <c r="DG374" s="117">
        <v>2.9293677013168402</v>
      </c>
      <c r="DH374" s="117">
        <v>30.8786826647443</v>
      </c>
      <c r="DI374" s="117">
        <v>20.079999999999998</v>
      </c>
      <c r="DJ374" s="117">
        <v>4.4176000000000002</v>
      </c>
      <c r="DK374" s="117">
        <v>16.7846868507844</v>
      </c>
      <c r="DL374" s="117">
        <v>0</v>
      </c>
      <c r="DM374" s="117">
        <v>11.422909600000001</v>
      </c>
      <c r="DN374" s="117">
        <v>5.5240316400067098</v>
      </c>
      <c r="DO374" s="117">
        <v>58.229228090791104</v>
      </c>
      <c r="DP374" s="117">
        <v>0</v>
      </c>
      <c r="DQ374" s="117">
        <v>0</v>
      </c>
      <c r="DR374" s="117">
        <v>0</v>
      </c>
      <c r="DS374" s="117">
        <v>0</v>
      </c>
      <c r="DT374" s="117">
        <v>0</v>
      </c>
      <c r="DU374" s="117">
        <v>0</v>
      </c>
      <c r="DV374" s="117">
        <v>0</v>
      </c>
      <c r="DW374" s="117">
        <v>1537.69</v>
      </c>
      <c r="DX374" s="117">
        <v>338.29180000000002</v>
      </c>
      <c r="DY374" s="117">
        <v>154.290432226392</v>
      </c>
      <c r="DZ374" s="117">
        <v>0</v>
      </c>
      <c r="EA374" s="117">
        <v>874.74571030000004</v>
      </c>
      <c r="EB374" s="117">
        <v>304.474930556191</v>
      </c>
      <c r="EC374" s="117">
        <v>3209.49287308258</v>
      </c>
      <c r="ED374" s="117">
        <v>702.43</v>
      </c>
      <c r="EE374" s="117">
        <v>154.53460000000001</v>
      </c>
      <c r="EF374" s="117">
        <v>24.508553588424999</v>
      </c>
      <c r="EG374" s="117">
        <v>10.275</v>
      </c>
      <c r="EH374" s="117">
        <v>399.59135409999999</v>
      </c>
      <c r="EI374" s="117">
        <v>135.34529380082401</v>
      </c>
      <c r="EJ374" s="117">
        <v>1426.68480148925</v>
      </c>
      <c r="EK374" s="117">
        <v>185.59</v>
      </c>
      <c r="EL374" s="117">
        <v>40.829799999999999</v>
      </c>
      <c r="EM374" s="117">
        <v>31.738597510424999</v>
      </c>
      <c r="EN374" s="117">
        <v>0</v>
      </c>
      <c r="EO374" s="117">
        <v>105.5765833</v>
      </c>
      <c r="EP374" s="117">
        <v>38.1230633387406</v>
      </c>
      <c r="EQ374" s="117">
        <v>401.85804414916601</v>
      </c>
      <c r="ER374" s="117">
        <v>50</v>
      </c>
      <c r="ES374" s="117">
        <v>14.564</v>
      </c>
      <c r="ET374" s="117">
        <v>1.5264528399999999</v>
      </c>
      <c r="EU374" s="117">
        <v>16.090452840000001</v>
      </c>
      <c r="EV374" s="117">
        <v>1.3149999999999999</v>
      </c>
      <c r="EW374" s="117">
        <v>0.13782515000000001</v>
      </c>
      <c r="EX374" s="117">
        <v>1.45282515</v>
      </c>
      <c r="EY374" s="117">
        <v>712.6</v>
      </c>
      <c r="EZ374" s="117">
        <v>74.687606000000002</v>
      </c>
      <c r="FA374" s="117">
        <v>787.29</v>
      </c>
      <c r="FB374" s="117">
        <v>148.4</v>
      </c>
      <c r="FC374" s="117">
        <v>15.553804</v>
      </c>
      <c r="FD374" s="117">
        <v>163.95380399999999</v>
      </c>
      <c r="FE374" s="171">
        <v>457.17007708333335</v>
      </c>
      <c r="FF374" s="194">
        <f t="shared" si="114"/>
        <v>15016.913720492597</v>
      </c>
      <c r="FG374" s="195">
        <f t="shared" si="116"/>
        <v>3020.2964337000003</v>
      </c>
      <c r="FH374" s="196">
        <f t="shared" si="117"/>
        <v>1426.68480148925</v>
      </c>
      <c r="FI374" s="202">
        <f t="shared" si="118"/>
        <v>18020.296464591116</v>
      </c>
      <c r="FJ374" s="203">
        <f t="shared" si="119"/>
        <v>3624.3557204400004</v>
      </c>
      <c r="FK374" s="204">
        <f t="shared" si="120"/>
        <v>1712.0217617871001</v>
      </c>
      <c r="FL374" s="214">
        <v>0.05</v>
      </c>
      <c r="FM374" s="211">
        <f t="shared" si="121"/>
        <v>901.01482322955587</v>
      </c>
      <c r="FN374" s="212">
        <f t="shared" si="122"/>
        <v>181.21778602200004</v>
      </c>
      <c r="FO374" s="213">
        <f t="shared" si="123"/>
        <v>85.601088089355017</v>
      </c>
      <c r="FP374" s="219">
        <f t="shared" si="124"/>
        <v>18921.31128782067</v>
      </c>
      <c r="FQ374" s="220">
        <f t="shared" si="125"/>
        <v>3805.5735064620003</v>
      </c>
      <c r="FR374" s="223">
        <f t="shared" si="126"/>
        <v>1797.6228498764551</v>
      </c>
      <c r="FS374" s="228">
        <f t="shared" si="107"/>
        <v>7.0857124421000011</v>
      </c>
      <c r="FT374" s="229">
        <f t="shared" si="108"/>
        <v>8.8696279832466907</v>
      </c>
      <c r="FU374" s="244">
        <f t="shared" si="109"/>
        <v>6.2430517147300701</v>
      </c>
      <c r="FV374" s="245">
        <f t="shared" si="110"/>
        <v>18921.311287820667</v>
      </c>
      <c r="FW374" s="252">
        <v>5.2263000000000002</v>
      </c>
      <c r="FX374" s="257">
        <v>6.6052</v>
      </c>
      <c r="FY374" s="261">
        <f t="shared" si="127"/>
        <v>1.3557798905726806</v>
      </c>
      <c r="FZ374" s="253">
        <f t="shared" si="111"/>
        <v>1.3428250443963379</v>
      </c>
      <c r="GA374" s="92"/>
      <c r="GB374" s="68" t="s">
        <v>1428</v>
      </c>
      <c r="GC374" s="85" t="s">
        <v>2362</v>
      </c>
      <c r="GD374" s="85" t="str">
        <f t="shared" si="128"/>
        <v>№2/380 від 20.02.2019</v>
      </c>
      <c r="GE374" s="85" t="s">
        <v>2728</v>
      </c>
      <c r="GF374" s="431">
        <v>1</v>
      </c>
      <c r="GG374" s="431">
        <v>2</v>
      </c>
    </row>
    <row r="375" spans="1:189" ht="15" hidden="1" customHeight="1" x14ac:dyDescent="0.25">
      <c r="A375" s="66" t="s">
        <v>78</v>
      </c>
      <c r="B375" s="155">
        <v>9</v>
      </c>
      <c r="C375" s="141">
        <f t="shared" si="115"/>
        <v>6420.63</v>
      </c>
      <c r="D375" s="168">
        <v>6420.63</v>
      </c>
      <c r="E375" s="168">
        <v>5766.83</v>
      </c>
      <c r="F375" s="234">
        <f t="shared" si="106"/>
        <v>653.80000000000018</v>
      </c>
      <c r="G375" s="235">
        <v>0</v>
      </c>
      <c r="H375" s="162">
        <f t="shared" si="112"/>
        <v>8207.7871681780161</v>
      </c>
      <c r="I375" s="117">
        <v>1134.54</v>
      </c>
      <c r="J375" s="117">
        <v>249.59880000000001</v>
      </c>
      <c r="K375" s="117">
        <v>57.957888740169999</v>
      </c>
      <c r="L375" s="117">
        <v>645.40576980000003</v>
      </c>
      <c r="M375" s="117">
        <v>218.79113267959499</v>
      </c>
      <c r="N375" s="117">
        <v>2306.2935912197599</v>
      </c>
      <c r="O375" s="117">
        <v>187.99</v>
      </c>
      <c r="P375" s="117">
        <v>41.357799999999997</v>
      </c>
      <c r="Q375" s="117">
        <v>6.4633179922500004</v>
      </c>
      <c r="R375" s="117">
        <v>106.9418713</v>
      </c>
      <c r="S375" s="117">
        <v>35.923940807720697</v>
      </c>
      <c r="T375" s="117">
        <v>378.676930099971</v>
      </c>
      <c r="U375" s="117">
        <v>0</v>
      </c>
      <c r="V375" s="117">
        <v>0</v>
      </c>
      <c r="W375" s="117">
        <v>0</v>
      </c>
      <c r="X375" s="117">
        <v>0</v>
      </c>
      <c r="Y375" s="117">
        <v>0</v>
      </c>
      <c r="Z375" s="117">
        <v>889.69</v>
      </c>
      <c r="AA375" s="117">
        <v>0</v>
      </c>
      <c r="AB375" s="117">
        <v>0</v>
      </c>
      <c r="AC375" s="117">
        <v>0</v>
      </c>
      <c r="AD375" s="117">
        <v>0</v>
      </c>
      <c r="AE375" s="117">
        <v>0</v>
      </c>
      <c r="AF375" s="117">
        <v>188.9</v>
      </c>
      <c r="AG375" s="117">
        <v>43.66</v>
      </c>
      <c r="AH375" s="117">
        <v>9.6052</v>
      </c>
      <c r="AI375" s="117">
        <v>1.496864853225</v>
      </c>
      <c r="AJ375" s="117">
        <v>24.836864200000001</v>
      </c>
      <c r="AK375" s="117">
        <v>8.3427637540685105</v>
      </c>
      <c r="AL375" s="117">
        <v>87.941692807293506</v>
      </c>
      <c r="AM375" s="117">
        <v>354.3</v>
      </c>
      <c r="AN375" s="117">
        <v>77.945999999999998</v>
      </c>
      <c r="AO375" s="117">
        <v>76.267034229306802</v>
      </c>
      <c r="AP375" s="117">
        <v>201.55064100000001</v>
      </c>
      <c r="AQ375" s="117">
        <v>74.421773800783697</v>
      </c>
      <c r="AR375" s="117">
        <v>784.48544903009099</v>
      </c>
      <c r="AS375" s="117">
        <v>0</v>
      </c>
      <c r="AT375" s="117">
        <v>0</v>
      </c>
      <c r="AU375" s="117">
        <v>0</v>
      </c>
      <c r="AV375" s="117">
        <v>0</v>
      </c>
      <c r="AW375" s="117">
        <v>0</v>
      </c>
      <c r="AX375" s="117">
        <v>100.13</v>
      </c>
      <c r="AY375" s="117">
        <v>1631.75</v>
      </c>
      <c r="AZ375" s="117">
        <v>358.98500000000001</v>
      </c>
      <c r="BA375" s="117">
        <v>160.22060065224301</v>
      </c>
      <c r="BB375" s="117">
        <v>928.25362250000001</v>
      </c>
      <c r="BC375" s="117">
        <v>322.731918678586</v>
      </c>
      <c r="BD375" s="117">
        <f t="shared" si="113"/>
        <v>3471.6695050209005</v>
      </c>
      <c r="BE375" s="117">
        <v>3</v>
      </c>
      <c r="BF375" s="117">
        <v>7756.11</v>
      </c>
      <c r="BG375" s="117">
        <v>812.91788910000002</v>
      </c>
      <c r="BH375" s="117">
        <v>8569.0278890999998</v>
      </c>
      <c r="BI375" s="117">
        <v>0</v>
      </c>
      <c r="BJ375" s="117">
        <v>0</v>
      </c>
      <c r="BK375" s="117">
        <v>0</v>
      </c>
      <c r="BL375" s="117">
        <v>238.61</v>
      </c>
      <c r="BM375" s="117">
        <v>52.494199999999999</v>
      </c>
      <c r="BN375" s="117">
        <v>5.6979183658333303</v>
      </c>
      <c r="BO375" s="117">
        <v>135.73807070000001</v>
      </c>
      <c r="BP375" s="117">
        <v>45.334537215989997</v>
      </c>
      <c r="BQ375" s="117">
        <v>477.87472628182297</v>
      </c>
      <c r="BR375" s="117">
        <v>1068.0940904761812</v>
      </c>
      <c r="BS375" s="117">
        <v>234.98069990476199</v>
      </c>
      <c r="BT375" s="117">
        <v>1176.58596281377</v>
      </c>
      <c r="BU375" s="117">
        <v>3048.9</v>
      </c>
      <c r="BV375" s="117">
        <v>607.60668524919004</v>
      </c>
      <c r="BW375" s="117">
        <v>643.13170922330596</v>
      </c>
      <c r="BX375" s="117">
        <v>6779.2991476672096</v>
      </c>
      <c r="BY375" s="117">
        <v>1462.5400078309599</v>
      </c>
      <c r="BZ375" s="117">
        <v>105.37</v>
      </c>
      <c r="CA375" s="117">
        <v>23.1814</v>
      </c>
      <c r="CB375" s="117">
        <v>65.212740907208797</v>
      </c>
      <c r="CC375" s="117">
        <v>0</v>
      </c>
      <c r="CD375" s="117">
        <v>59.941831899999997</v>
      </c>
      <c r="CE375" s="117">
        <v>26.5909230099236</v>
      </c>
      <c r="CF375" s="117">
        <v>280.296895817132</v>
      </c>
      <c r="CG375" s="117">
        <v>104.57</v>
      </c>
      <c r="CH375" s="117">
        <v>23.005400000000002</v>
      </c>
      <c r="CI375" s="117">
        <v>151.42009387920501</v>
      </c>
      <c r="CJ375" s="117">
        <v>0</v>
      </c>
      <c r="CK375" s="117">
        <v>59.486735899999999</v>
      </c>
      <c r="CL375" s="117">
        <v>35.476322503158499</v>
      </c>
      <c r="CM375" s="117">
        <v>373.95855228236297</v>
      </c>
      <c r="CN375" s="117">
        <v>133.22999999999999</v>
      </c>
      <c r="CO375" s="117">
        <v>29.310600000000001</v>
      </c>
      <c r="CP375" s="117">
        <v>87.097216763174998</v>
      </c>
      <c r="CQ375" s="117">
        <v>0</v>
      </c>
      <c r="CR375" s="117">
        <v>75.790550100000004</v>
      </c>
      <c r="CS375" s="117">
        <v>34.108147130929403</v>
      </c>
      <c r="CT375" s="117">
        <v>359.53651399410398</v>
      </c>
      <c r="CU375" s="117">
        <v>56.04</v>
      </c>
      <c r="CV375" s="117">
        <v>12.328799999999999</v>
      </c>
      <c r="CW375" s="117">
        <v>37.316549625050399</v>
      </c>
      <c r="CX375" s="117">
        <v>0</v>
      </c>
      <c r="CY375" s="117">
        <v>31.879474800000001</v>
      </c>
      <c r="CZ375" s="117">
        <v>14.4181692479895</v>
      </c>
      <c r="DA375" s="117">
        <v>151.98299367304</v>
      </c>
      <c r="DB375" s="117">
        <v>27.38</v>
      </c>
      <c r="DC375" s="117">
        <v>6.0236000000000001</v>
      </c>
      <c r="DD375" s="117">
        <v>34.850795590282502</v>
      </c>
      <c r="DE375" s="117">
        <v>0</v>
      </c>
      <c r="DF375" s="117">
        <v>15.575660600000001</v>
      </c>
      <c r="DG375" s="117">
        <v>8.7862281893035092</v>
      </c>
      <c r="DH375" s="117">
        <v>92.616284379586006</v>
      </c>
      <c r="DI375" s="117">
        <v>70.180000000000007</v>
      </c>
      <c r="DJ375" s="117">
        <v>15.4396</v>
      </c>
      <c r="DK375" s="117">
        <v>59.238891838492599</v>
      </c>
      <c r="DL375" s="117">
        <v>0</v>
      </c>
      <c r="DM375" s="117">
        <v>39.9232966</v>
      </c>
      <c r="DN375" s="117">
        <v>19.3669792462385</v>
      </c>
      <c r="DO375" s="117">
        <v>204.14876768473101</v>
      </c>
      <c r="DP375" s="117">
        <v>0</v>
      </c>
      <c r="DQ375" s="117">
        <v>0</v>
      </c>
      <c r="DR375" s="117">
        <v>0</v>
      </c>
      <c r="DS375" s="117">
        <v>0</v>
      </c>
      <c r="DT375" s="117">
        <v>0</v>
      </c>
      <c r="DU375" s="117">
        <v>0</v>
      </c>
      <c r="DV375" s="117">
        <v>0</v>
      </c>
      <c r="DW375" s="117">
        <v>2497.4499999999998</v>
      </c>
      <c r="DX375" s="117">
        <v>549.43899999999996</v>
      </c>
      <c r="DY375" s="117">
        <v>205.674747930992</v>
      </c>
      <c r="DZ375" s="117">
        <v>0</v>
      </c>
      <c r="EA375" s="117">
        <v>1420.7243814999999</v>
      </c>
      <c r="EB375" s="117">
        <v>489.80732884566203</v>
      </c>
      <c r="EC375" s="117">
        <v>5163.0954582766499</v>
      </c>
      <c r="ED375" s="117">
        <v>1984.91</v>
      </c>
      <c r="EE375" s="117">
        <v>436.68020000000001</v>
      </c>
      <c r="EF375" s="117">
        <v>67.671525999008395</v>
      </c>
      <c r="EG375" s="117">
        <v>26.32</v>
      </c>
      <c r="EH375" s="117">
        <v>1129.1557517000001</v>
      </c>
      <c r="EI375" s="117">
        <v>382.004935037633</v>
      </c>
      <c r="EJ375" s="117">
        <v>4026.7424127366398</v>
      </c>
      <c r="EK375" s="117">
        <v>401.4</v>
      </c>
      <c r="EL375" s="117">
        <v>88.308000000000007</v>
      </c>
      <c r="EM375" s="117">
        <v>76.571884102750005</v>
      </c>
      <c r="EN375" s="117">
        <v>0</v>
      </c>
      <c r="EO375" s="117">
        <v>228.34441799999999</v>
      </c>
      <c r="EP375" s="117">
        <v>83.284573103389206</v>
      </c>
      <c r="EQ375" s="117">
        <v>877.90887520613899</v>
      </c>
      <c r="ER375" s="117">
        <v>351</v>
      </c>
      <c r="ES375" s="117">
        <v>78.540000000000006</v>
      </c>
      <c r="ET375" s="117">
        <v>8.2317774000000004</v>
      </c>
      <c r="EU375" s="117">
        <v>86.771777400000005</v>
      </c>
      <c r="EV375" s="117">
        <v>9.2312999999999992</v>
      </c>
      <c r="EW375" s="117">
        <v>0.96753255299999996</v>
      </c>
      <c r="EX375" s="117">
        <v>10.198832553000001</v>
      </c>
      <c r="EY375" s="117">
        <v>791</v>
      </c>
      <c r="EZ375" s="117">
        <v>82.904709999999994</v>
      </c>
      <c r="FA375" s="117">
        <v>873.9</v>
      </c>
      <c r="FB375" s="117">
        <v>1108.8</v>
      </c>
      <c r="FC375" s="117">
        <v>116.213328</v>
      </c>
      <c r="FD375" s="117">
        <v>1225.013328</v>
      </c>
      <c r="FE375" s="171">
        <v>400.75713333333334</v>
      </c>
      <c r="FF375" s="194">
        <f t="shared" si="114"/>
        <v>38160.916756563762</v>
      </c>
      <c r="FG375" s="195">
        <f t="shared" si="116"/>
        <v>9794.0412170999989</v>
      </c>
      <c r="FH375" s="196">
        <f t="shared" si="117"/>
        <v>4026.7424127366398</v>
      </c>
      <c r="FI375" s="202">
        <f t="shared" si="118"/>
        <v>45793.100107876511</v>
      </c>
      <c r="FJ375" s="203">
        <f t="shared" si="119"/>
        <v>11752.849460519998</v>
      </c>
      <c r="FK375" s="204">
        <f t="shared" si="120"/>
        <v>4832.0908952839673</v>
      </c>
      <c r="FL375" s="214">
        <v>0.05</v>
      </c>
      <c r="FM375" s="211">
        <f t="shared" si="121"/>
        <v>2289.6550053938258</v>
      </c>
      <c r="FN375" s="212">
        <f t="shared" si="122"/>
        <v>587.64247302599995</v>
      </c>
      <c r="FO375" s="213">
        <f t="shared" si="123"/>
        <v>241.60454476419838</v>
      </c>
      <c r="FP375" s="219">
        <f t="shared" si="124"/>
        <v>48082.755113270337</v>
      </c>
      <c r="FQ375" s="220">
        <f t="shared" si="125"/>
        <v>12340.491933545998</v>
      </c>
      <c r="FR375" s="223">
        <f t="shared" si="126"/>
        <v>5073.6954400481654</v>
      </c>
      <c r="FS375" s="228">
        <f t="shared" si="107"/>
        <v>5.56678444011325</v>
      </c>
      <c r="FT375" s="229">
        <f t="shared" si="108"/>
        <v>7.7066935294302574</v>
      </c>
      <c r="FU375" s="244">
        <f t="shared" si="109"/>
        <v>4.7765667449574538</v>
      </c>
      <c r="FV375" s="245">
        <f t="shared" si="110"/>
        <v>48082.755113270337</v>
      </c>
      <c r="FW375" s="252">
        <v>4.2103000000000002</v>
      </c>
      <c r="FX375" s="257">
        <v>5.6383000000000001</v>
      </c>
      <c r="FY375" s="261">
        <f t="shared" si="127"/>
        <v>1.3221823718293826</v>
      </c>
      <c r="FZ375" s="253">
        <f t="shared" si="111"/>
        <v>1.3668470158434736</v>
      </c>
      <c r="GA375" s="92"/>
      <c r="GB375" s="68" t="s">
        <v>1429</v>
      </c>
      <c r="GC375" s="85" t="s">
        <v>2362</v>
      </c>
      <c r="GD375" s="85" t="str">
        <f t="shared" si="128"/>
        <v>№2/381 від 20.02.2019</v>
      </c>
      <c r="GE375" s="85" t="s">
        <v>2729</v>
      </c>
      <c r="GF375" s="431">
        <v>3</v>
      </c>
      <c r="GG375" s="431">
        <v>2</v>
      </c>
    </row>
    <row r="376" spans="1:189" ht="15" hidden="1" customHeight="1" x14ac:dyDescent="0.25">
      <c r="A376" s="66" t="s">
        <v>79</v>
      </c>
      <c r="B376" s="155">
        <v>9</v>
      </c>
      <c r="C376" s="141">
        <f t="shared" si="115"/>
        <v>8449.6999999999989</v>
      </c>
      <c r="D376" s="168">
        <v>8324.4</v>
      </c>
      <c r="E376" s="168">
        <v>7523.28</v>
      </c>
      <c r="F376" s="234">
        <f t="shared" si="106"/>
        <v>801.11999999999989</v>
      </c>
      <c r="G376" s="235">
        <v>125.3</v>
      </c>
      <c r="H376" s="162">
        <f t="shared" si="112"/>
        <v>9806.5303575581329</v>
      </c>
      <c r="I376" s="117">
        <v>982.29</v>
      </c>
      <c r="J376" s="117">
        <v>216.10380000000001</v>
      </c>
      <c r="K376" s="117">
        <v>53.162184470803297</v>
      </c>
      <c r="L376" s="117">
        <v>558.79531229999998</v>
      </c>
      <c r="M376" s="117">
        <v>189.742919414548</v>
      </c>
      <c r="N376" s="117">
        <v>2000.09421618535</v>
      </c>
      <c r="O376" s="117">
        <v>212.99</v>
      </c>
      <c r="P376" s="117">
        <v>46.857799999999997</v>
      </c>
      <c r="Q376" s="117">
        <v>7.322722985865</v>
      </c>
      <c r="R376" s="117">
        <v>121.1636213</v>
      </c>
      <c r="S376" s="117">
        <v>40.701301662601502</v>
      </c>
      <c r="T376" s="117">
        <v>429.03544594846699</v>
      </c>
      <c r="U376" s="117">
        <v>0</v>
      </c>
      <c r="V376" s="117">
        <v>0</v>
      </c>
      <c r="W376" s="117">
        <v>0</v>
      </c>
      <c r="X376" s="117">
        <v>0</v>
      </c>
      <c r="Y376" s="117">
        <v>0</v>
      </c>
      <c r="Z376" s="117">
        <v>1167.75</v>
      </c>
      <c r="AA376" s="117">
        <v>0</v>
      </c>
      <c r="AB376" s="117">
        <v>0</v>
      </c>
      <c r="AC376" s="117">
        <v>0</v>
      </c>
      <c r="AD376" s="117">
        <v>0</v>
      </c>
      <c r="AE376" s="117">
        <v>0</v>
      </c>
      <c r="AF376" s="117">
        <v>275.29000000000002</v>
      </c>
      <c r="AG376" s="117">
        <v>58.22</v>
      </c>
      <c r="AH376" s="117">
        <v>12.808400000000001</v>
      </c>
      <c r="AI376" s="117">
        <v>1.9957831433925</v>
      </c>
      <c r="AJ376" s="117">
        <v>33.119611399999997</v>
      </c>
      <c r="AK376" s="117">
        <v>11.124931106092999</v>
      </c>
      <c r="AL376" s="117">
        <v>117.268725649486</v>
      </c>
      <c r="AM376" s="117">
        <v>505.68</v>
      </c>
      <c r="AN376" s="117">
        <v>111.2496</v>
      </c>
      <c r="AO376" s="117">
        <v>104.58525215588099</v>
      </c>
      <c r="AP376" s="117">
        <v>287.66618160000002</v>
      </c>
      <c r="AQ376" s="117">
        <v>105.772264147954</v>
      </c>
      <c r="AR376" s="117">
        <v>1114.9532979038299</v>
      </c>
      <c r="AS376" s="117">
        <v>0</v>
      </c>
      <c r="AT376" s="117">
        <v>0</v>
      </c>
      <c r="AU376" s="117">
        <v>0</v>
      </c>
      <c r="AV376" s="117">
        <v>0</v>
      </c>
      <c r="AW376" s="117">
        <v>0</v>
      </c>
      <c r="AX376" s="117">
        <v>133.34</v>
      </c>
      <c r="AY376" s="117">
        <v>2147.42</v>
      </c>
      <c r="AZ376" s="117">
        <v>472.43239999999997</v>
      </c>
      <c r="BA376" s="117">
        <v>208.220807189293</v>
      </c>
      <c r="BB376" s="117">
        <v>1221.6028154000001</v>
      </c>
      <c r="BC376" s="117">
        <v>424.44654392758298</v>
      </c>
      <c r="BD376" s="117">
        <f t="shared" si="113"/>
        <v>4568.7986718709999</v>
      </c>
      <c r="BE376" s="117">
        <v>4</v>
      </c>
      <c r="BF376" s="117">
        <v>6401.85</v>
      </c>
      <c r="BG376" s="117">
        <v>670.97789850000004</v>
      </c>
      <c r="BH376" s="117">
        <v>7072.8278984999997</v>
      </c>
      <c r="BI376" s="117">
        <v>566.67999999999995</v>
      </c>
      <c r="BJ376" s="117">
        <v>59.3937308</v>
      </c>
      <c r="BK376" s="117">
        <v>626.07373080000002</v>
      </c>
      <c r="BL376" s="117">
        <v>317.81</v>
      </c>
      <c r="BM376" s="117">
        <v>69.918199999999999</v>
      </c>
      <c r="BN376" s="117">
        <v>7.5895561091666703</v>
      </c>
      <c r="BO376" s="117">
        <v>180.79257469999999</v>
      </c>
      <c r="BP376" s="117">
        <v>60.382123772108798</v>
      </c>
      <c r="BQ376" s="117">
        <v>636.49245458127598</v>
      </c>
      <c r="BR376" s="117">
        <v>1449.5049642857059</v>
      </c>
      <c r="BS376" s="117">
        <v>318.89109214285702</v>
      </c>
      <c r="BT376" s="117">
        <v>1707.77674565646</v>
      </c>
      <c r="BU376" s="117">
        <v>4011.84</v>
      </c>
      <c r="BV376" s="117">
        <v>824.57988903321404</v>
      </c>
      <c r="BW376" s="117">
        <v>871.24283995610301</v>
      </c>
      <c r="BX376" s="117">
        <v>9183.8355310743409</v>
      </c>
      <c r="BY376" s="117">
        <v>1854.9303064079199</v>
      </c>
      <c r="BZ376" s="117">
        <v>98.67</v>
      </c>
      <c r="CA376" s="117">
        <v>21.7074</v>
      </c>
      <c r="CB376" s="117">
        <v>62.264792107979602</v>
      </c>
      <c r="CC376" s="117">
        <v>0</v>
      </c>
      <c r="CD376" s="117">
        <v>56.1304029</v>
      </c>
      <c r="CE376" s="117">
        <v>25.0257556827864</v>
      </c>
      <c r="CF376" s="117">
        <v>263.79835069076597</v>
      </c>
      <c r="CG376" s="117">
        <v>118.81</v>
      </c>
      <c r="CH376" s="117">
        <v>26.138200000000001</v>
      </c>
      <c r="CI376" s="117">
        <v>172.97701055636199</v>
      </c>
      <c r="CJ376" s="117">
        <v>0</v>
      </c>
      <c r="CK376" s="117">
        <v>67.587444700000006</v>
      </c>
      <c r="CL376" s="117">
        <v>40.405581397419297</v>
      </c>
      <c r="CM376" s="117">
        <v>425.91823665378098</v>
      </c>
      <c r="CN376" s="117">
        <v>175.59</v>
      </c>
      <c r="CO376" s="117">
        <v>38.629800000000003</v>
      </c>
      <c r="CP376" s="117">
        <v>110.80263140839</v>
      </c>
      <c r="CQ376" s="117">
        <v>0</v>
      </c>
      <c r="CR376" s="117">
        <v>99.887883299999999</v>
      </c>
      <c r="CS376" s="117">
        <v>44.534850084586402</v>
      </c>
      <c r="CT376" s="117">
        <v>469.44516479297602</v>
      </c>
      <c r="CU376" s="117">
        <v>91.11</v>
      </c>
      <c r="CV376" s="117">
        <v>20.0442</v>
      </c>
      <c r="CW376" s="117">
        <v>62.1296688197829</v>
      </c>
      <c r="CX376" s="117">
        <v>0</v>
      </c>
      <c r="CY376" s="117">
        <v>51.829745699999997</v>
      </c>
      <c r="CZ376" s="117">
        <v>23.594157937818501</v>
      </c>
      <c r="DA376" s="117">
        <v>248.70777245760101</v>
      </c>
      <c r="DB376" s="117">
        <v>36.51</v>
      </c>
      <c r="DC376" s="117">
        <v>8.0321999999999996</v>
      </c>
      <c r="DD376" s="117">
        <v>46.467727453709998</v>
      </c>
      <c r="DE376" s="117">
        <v>0</v>
      </c>
      <c r="DF376" s="117">
        <v>20.7694437</v>
      </c>
      <c r="DG376" s="117">
        <v>11.7155958906203</v>
      </c>
      <c r="DH376" s="117">
        <v>123.49496704433</v>
      </c>
      <c r="DI376" s="117">
        <v>111.26</v>
      </c>
      <c r="DJ376" s="117">
        <v>24.4772</v>
      </c>
      <c r="DK376" s="117">
        <v>93.840423426598093</v>
      </c>
      <c r="DL376" s="117">
        <v>0</v>
      </c>
      <c r="DM376" s="117">
        <v>63.292476200000003</v>
      </c>
      <c r="DN376" s="117">
        <v>30.695715141863701</v>
      </c>
      <c r="DO376" s="117">
        <v>323.56581476846202</v>
      </c>
      <c r="DP376" s="117">
        <v>0</v>
      </c>
      <c r="DQ376" s="117">
        <v>0</v>
      </c>
      <c r="DR376" s="117">
        <v>0</v>
      </c>
      <c r="DS376" s="117">
        <v>0</v>
      </c>
      <c r="DT376" s="117">
        <v>0</v>
      </c>
      <c r="DU376" s="117">
        <v>0</v>
      </c>
      <c r="DV376" s="117">
        <v>0</v>
      </c>
      <c r="DW376" s="117">
        <v>6443.96</v>
      </c>
      <c r="DX376" s="117">
        <v>1417.6712</v>
      </c>
      <c r="DY376" s="117">
        <v>548.30839826765805</v>
      </c>
      <c r="DZ376" s="117">
        <v>0</v>
      </c>
      <c r="EA376" s="117">
        <v>3665.7755252000002</v>
      </c>
      <c r="EB376" s="117">
        <v>1265.65570209065</v>
      </c>
      <c r="EC376" s="117">
        <v>13341.370825558301</v>
      </c>
      <c r="ED376" s="117">
        <v>3055.75</v>
      </c>
      <c r="EE376" s="117">
        <v>672.26499999999999</v>
      </c>
      <c r="EF376" s="117">
        <v>103.28256639449199</v>
      </c>
      <c r="EG376" s="117">
        <v>41.375</v>
      </c>
      <c r="EH376" s="117">
        <v>1738.3245025000001</v>
      </c>
      <c r="EI376" s="117">
        <v>588.08860279083103</v>
      </c>
      <c r="EJ376" s="117">
        <v>6199.0856716853204</v>
      </c>
      <c r="EK376" s="117">
        <v>588.55999999999995</v>
      </c>
      <c r="EL376" s="117">
        <v>129.48320000000001</v>
      </c>
      <c r="EM376" s="117">
        <v>78.29143191</v>
      </c>
      <c r="EN376" s="117">
        <v>0</v>
      </c>
      <c r="EO376" s="117">
        <v>334.81412719999997</v>
      </c>
      <c r="EP376" s="117">
        <v>118.55570144231901</v>
      </c>
      <c r="EQ376" s="117">
        <v>1249.7044605523199</v>
      </c>
      <c r="ER376" s="117">
        <v>612</v>
      </c>
      <c r="ES376" s="117">
        <v>136.84</v>
      </c>
      <c r="ET376" s="117">
        <v>14.342200399999999</v>
      </c>
      <c r="EU376" s="117">
        <v>151.1822004</v>
      </c>
      <c r="EV376" s="117">
        <v>16.095600000000001</v>
      </c>
      <c r="EW376" s="117">
        <v>1.6869798359999999</v>
      </c>
      <c r="EX376" s="117">
        <v>17.782579836</v>
      </c>
      <c r="EY376" s="117">
        <v>949.2</v>
      </c>
      <c r="EZ376" s="117">
        <v>99.485652000000002</v>
      </c>
      <c r="FA376" s="117">
        <v>1048.69</v>
      </c>
      <c r="FB376" s="117">
        <v>1215.2</v>
      </c>
      <c r="FC376" s="117">
        <v>127.365112</v>
      </c>
      <c r="FD376" s="117">
        <v>1342.565112</v>
      </c>
      <c r="FE376" s="171">
        <v>1560.8508083333334</v>
      </c>
      <c r="FF376" s="194">
        <f t="shared" si="114"/>
        <v>54091.921937286948</v>
      </c>
      <c r="FG376" s="195">
        <f t="shared" si="116"/>
        <v>9041.4667412999988</v>
      </c>
      <c r="FH376" s="196">
        <f t="shared" si="117"/>
        <v>6199.0856716853204</v>
      </c>
      <c r="FI376" s="202">
        <f t="shared" si="118"/>
        <v>64910.306324744335</v>
      </c>
      <c r="FJ376" s="203">
        <f t="shared" si="119"/>
        <v>10849.760089559999</v>
      </c>
      <c r="FK376" s="204">
        <f t="shared" si="120"/>
        <v>7438.9028060223845</v>
      </c>
      <c r="FL376" s="214">
        <v>0.05</v>
      </c>
      <c r="FM376" s="211">
        <f t="shared" si="121"/>
        <v>3245.5153162372171</v>
      </c>
      <c r="FN376" s="212">
        <f t="shared" si="122"/>
        <v>542.48800447799999</v>
      </c>
      <c r="FO376" s="213">
        <f t="shared" si="123"/>
        <v>371.94514030111924</v>
      </c>
      <c r="FP376" s="219">
        <f t="shared" si="124"/>
        <v>68155.82164098155</v>
      </c>
      <c r="FQ376" s="220">
        <f t="shared" si="125"/>
        <v>11392.248094037999</v>
      </c>
      <c r="FR376" s="223">
        <f t="shared" si="126"/>
        <v>7810.8479463235035</v>
      </c>
      <c r="FS376" s="228">
        <f t="shared" si="107"/>
        <v>6.731735267718995</v>
      </c>
      <c r="FT376" s="229">
        <f t="shared" si="108"/>
        <v>8.2460013981884188</v>
      </c>
      <c r="FU376" s="244">
        <f t="shared" si="109"/>
        <v>5.7934276483922567</v>
      </c>
      <c r="FV376" s="245">
        <f t="shared" si="110"/>
        <v>68155.82164098155</v>
      </c>
      <c r="FW376" s="252">
        <v>4.6022999999999996</v>
      </c>
      <c r="FX376" s="257">
        <v>5.7244999999999999</v>
      </c>
      <c r="FY376" s="261">
        <f t="shared" si="127"/>
        <v>1.4626893656908493</v>
      </c>
      <c r="FZ376" s="253">
        <f t="shared" si="111"/>
        <v>1.4404753949145634</v>
      </c>
      <c r="GA376" s="92"/>
      <c r="GB376" s="68" t="s">
        <v>1432</v>
      </c>
      <c r="GC376" s="85" t="s">
        <v>2362</v>
      </c>
      <c r="GD376" s="85" t="str">
        <f t="shared" si="128"/>
        <v>№2/384 від 20.02.2019</v>
      </c>
      <c r="GE376" s="85" t="s">
        <v>2730</v>
      </c>
      <c r="GF376" s="431">
        <v>4</v>
      </c>
      <c r="GG376" s="431">
        <v>2</v>
      </c>
    </row>
    <row r="377" spans="1:189" ht="15" hidden="1" customHeight="1" x14ac:dyDescent="0.25">
      <c r="A377" s="66" t="s">
        <v>80</v>
      </c>
      <c r="B377" s="155">
        <v>9</v>
      </c>
      <c r="C377" s="141">
        <f t="shared" si="115"/>
        <v>3516.6</v>
      </c>
      <c r="D377" s="168">
        <v>3516.6</v>
      </c>
      <c r="E377" s="168">
        <v>3325.6</v>
      </c>
      <c r="F377" s="234">
        <f t="shared" si="106"/>
        <v>191</v>
      </c>
      <c r="G377" s="235">
        <v>0</v>
      </c>
      <c r="H377" s="162">
        <f t="shared" si="112"/>
        <v>4805.2238912791745</v>
      </c>
      <c r="I377" s="117">
        <v>958.34</v>
      </c>
      <c r="J377" s="117">
        <v>210.8348</v>
      </c>
      <c r="K377" s="117">
        <v>44.157638541475002</v>
      </c>
      <c r="L377" s="117">
        <v>545.17087579999998</v>
      </c>
      <c r="M377" s="117">
        <v>184.30873237613099</v>
      </c>
      <c r="N377" s="117">
        <v>1942.81204671761</v>
      </c>
      <c r="O377" s="117">
        <v>161.93</v>
      </c>
      <c r="P377" s="117">
        <v>35.624600000000001</v>
      </c>
      <c r="Q377" s="117">
        <v>5.5669954647825</v>
      </c>
      <c r="R377" s="117">
        <v>92.117119099999996</v>
      </c>
      <c r="S377" s="117">
        <v>30.943969673534902</v>
      </c>
      <c r="T377" s="117">
        <v>326.18268423831699</v>
      </c>
      <c r="U377" s="117">
        <v>0</v>
      </c>
      <c r="V377" s="117">
        <v>0</v>
      </c>
      <c r="W377" s="117">
        <v>0</v>
      </c>
      <c r="X377" s="117">
        <v>0</v>
      </c>
      <c r="Y377" s="117">
        <v>0</v>
      </c>
      <c r="Z377" s="117">
        <v>0</v>
      </c>
      <c r="AA377" s="117">
        <v>0</v>
      </c>
      <c r="AB377" s="117">
        <v>0</v>
      </c>
      <c r="AC377" s="117">
        <v>0</v>
      </c>
      <c r="AD377" s="117">
        <v>0</v>
      </c>
      <c r="AE377" s="117">
        <v>0</v>
      </c>
      <c r="AF377" s="117">
        <v>0</v>
      </c>
      <c r="AG377" s="117">
        <v>9.92</v>
      </c>
      <c r="AH377" s="117">
        <v>2.1823999999999999</v>
      </c>
      <c r="AI377" s="117">
        <v>0.34017656069250002</v>
      </c>
      <c r="AJ377" s="117">
        <v>5.6431903999999999</v>
      </c>
      <c r="AK377" s="117">
        <v>1.8955692351501801</v>
      </c>
      <c r="AL377" s="117">
        <v>19.981336195842701</v>
      </c>
      <c r="AM377" s="117">
        <v>236.31</v>
      </c>
      <c r="AN377" s="117">
        <v>51.988199999999999</v>
      </c>
      <c r="AO377" s="117">
        <v>74.292531083305306</v>
      </c>
      <c r="AP377" s="117">
        <v>134.42966970000001</v>
      </c>
      <c r="AQ377" s="117">
        <v>52.092708206098202</v>
      </c>
      <c r="AR377" s="117">
        <v>549.11310898940405</v>
      </c>
      <c r="AS377" s="117">
        <v>0</v>
      </c>
      <c r="AT377" s="117">
        <v>0</v>
      </c>
      <c r="AU377" s="117">
        <v>0</v>
      </c>
      <c r="AV377" s="117">
        <v>0</v>
      </c>
      <c r="AW377" s="117">
        <v>0</v>
      </c>
      <c r="AX377" s="117">
        <v>65.69</v>
      </c>
      <c r="AY377" s="117">
        <v>893.71</v>
      </c>
      <c r="AZ377" s="117">
        <v>196.61619999999999</v>
      </c>
      <c r="BA377" s="117">
        <v>87.753345739230895</v>
      </c>
      <c r="BB377" s="117">
        <v>508.40480769999999</v>
      </c>
      <c r="BC377" s="117">
        <v>176.760425083966</v>
      </c>
      <c r="BD377" s="117">
        <f t="shared" si="113"/>
        <v>1901.444715138</v>
      </c>
      <c r="BE377" s="117">
        <v>1</v>
      </c>
      <c r="BF377" s="117">
        <v>842.4</v>
      </c>
      <c r="BG377" s="117">
        <v>88.291944000000001</v>
      </c>
      <c r="BH377" s="117">
        <v>930.69194400000003</v>
      </c>
      <c r="BI377" s="117">
        <v>125</v>
      </c>
      <c r="BJ377" s="117">
        <v>13.10125</v>
      </c>
      <c r="BK377" s="117">
        <v>138.10124999999999</v>
      </c>
      <c r="BL377" s="117">
        <v>299.45</v>
      </c>
      <c r="BM377" s="117">
        <v>65.879000000000005</v>
      </c>
      <c r="BN377" s="117">
        <v>12.478138325</v>
      </c>
      <c r="BO377" s="117">
        <v>170.34812149999999</v>
      </c>
      <c r="BP377" s="117">
        <v>57.452152782258302</v>
      </c>
      <c r="BQ377" s="117">
        <v>605.60741260725797</v>
      </c>
      <c r="BR377" s="117">
        <v>400.03592380952279</v>
      </c>
      <c r="BS377" s="117">
        <v>88.007903238095295</v>
      </c>
      <c r="BT377" s="117">
        <v>516.50495697172596</v>
      </c>
      <c r="BU377" s="117">
        <v>1711.48</v>
      </c>
      <c r="BV377" s="117">
        <v>227.56843597752399</v>
      </c>
      <c r="BW377" s="117">
        <v>308.51842462787198</v>
      </c>
      <c r="BX377" s="117">
        <v>3252.1156446247401</v>
      </c>
      <c r="BY377" s="117">
        <v>638.06821121464202</v>
      </c>
      <c r="BZ377" s="117">
        <v>87.19</v>
      </c>
      <c r="CA377" s="117">
        <v>19.181799999999999</v>
      </c>
      <c r="CB377" s="117">
        <v>58.647532691361697</v>
      </c>
      <c r="CC377" s="117">
        <v>0</v>
      </c>
      <c r="CD377" s="117">
        <v>49.599775299999997</v>
      </c>
      <c r="CE377" s="117">
        <v>22.494228708574699</v>
      </c>
      <c r="CF377" s="117">
        <v>237.11333669993601</v>
      </c>
      <c r="CG377" s="117">
        <v>88.63</v>
      </c>
      <c r="CH377" s="117">
        <v>19.4986</v>
      </c>
      <c r="CI377" s="117">
        <v>124.30231168084499</v>
      </c>
      <c r="CJ377" s="117">
        <v>0</v>
      </c>
      <c r="CK377" s="117">
        <v>50.418948100000001</v>
      </c>
      <c r="CL377" s="117">
        <v>29.645493803630401</v>
      </c>
      <c r="CM377" s="117">
        <v>312.49535358447503</v>
      </c>
      <c r="CN377" s="117">
        <v>0</v>
      </c>
      <c r="CO377" s="117">
        <v>0</v>
      </c>
      <c r="CP377" s="117">
        <v>0</v>
      </c>
      <c r="CQ377" s="117">
        <v>0</v>
      </c>
      <c r="CR377" s="117">
        <v>0</v>
      </c>
      <c r="CS377" s="117">
        <v>0</v>
      </c>
      <c r="CT377" s="117">
        <v>0</v>
      </c>
      <c r="CU377" s="117">
        <v>0</v>
      </c>
      <c r="CV377" s="117">
        <v>0</v>
      </c>
      <c r="CW377" s="117">
        <v>0</v>
      </c>
      <c r="CX377" s="117">
        <v>0</v>
      </c>
      <c r="CY377" s="117">
        <v>0</v>
      </c>
      <c r="CZ377" s="117">
        <v>0</v>
      </c>
      <c r="DA377" s="117">
        <v>0</v>
      </c>
      <c r="DB377" s="117">
        <v>6.22</v>
      </c>
      <c r="DC377" s="117">
        <v>1.3684000000000001</v>
      </c>
      <c r="DD377" s="117">
        <v>7.9206403606425004</v>
      </c>
      <c r="DE377" s="117">
        <v>0</v>
      </c>
      <c r="DF377" s="117">
        <v>3.5383713999999999</v>
      </c>
      <c r="DG377" s="117">
        <v>1.99635922663294</v>
      </c>
      <c r="DH377" s="117">
        <v>21.043770987275401</v>
      </c>
      <c r="DI377" s="117">
        <v>23.35</v>
      </c>
      <c r="DJ377" s="117">
        <v>5.1369999999999996</v>
      </c>
      <c r="DK377" s="117">
        <v>19.2501061197949</v>
      </c>
      <c r="DL377" s="117">
        <v>0</v>
      </c>
      <c r="DM377" s="117">
        <v>13.2831145</v>
      </c>
      <c r="DN377" s="117">
        <v>6.3955293231606998</v>
      </c>
      <c r="DO377" s="117">
        <v>67.4157499429556</v>
      </c>
      <c r="DP377" s="117">
        <v>0</v>
      </c>
      <c r="DQ377" s="117">
        <v>0</v>
      </c>
      <c r="DR377" s="117">
        <v>0</v>
      </c>
      <c r="DS377" s="117">
        <v>0</v>
      </c>
      <c r="DT377" s="117">
        <v>0</v>
      </c>
      <c r="DU377" s="117">
        <v>0</v>
      </c>
      <c r="DV377" s="117">
        <v>0</v>
      </c>
      <c r="DW377" s="117">
        <v>914.67</v>
      </c>
      <c r="DX377" s="117">
        <v>201.22739999999999</v>
      </c>
      <c r="DY377" s="117">
        <v>63.663325125524999</v>
      </c>
      <c r="DZ377" s="117">
        <v>0</v>
      </c>
      <c r="EA377" s="117">
        <v>520.32832289999999</v>
      </c>
      <c r="EB377" s="117">
        <v>178.16537112355499</v>
      </c>
      <c r="EC377" s="117">
        <v>1878.0544191490701</v>
      </c>
      <c r="ED377" s="117">
        <v>874.57</v>
      </c>
      <c r="EE377" s="117">
        <v>192.40539999999999</v>
      </c>
      <c r="EF377" s="117">
        <v>30.106497072149999</v>
      </c>
      <c r="EG377" s="117">
        <v>13.95</v>
      </c>
      <c r="EH377" s="117">
        <v>497.51663589999998</v>
      </c>
      <c r="EI377" s="117">
        <v>168.591971740811</v>
      </c>
      <c r="EJ377" s="117">
        <v>1777.1405047129599</v>
      </c>
      <c r="EK377" s="117">
        <v>269.25</v>
      </c>
      <c r="EL377" s="117">
        <v>59.234999999999999</v>
      </c>
      <c r="EM377" s="117">
        <v>40.025550311000003</v>
      </c>
      <c r="EN377" s="117">
        <v>0</v>
      </c>
      <c r="EO377" s="117">
        <v>153.16824750000001</v>
      </c>
      <c r="EP377" s="117">
        <v>54.677154798570903</v>
      </c>
      <c r="EQ377" s="117">
        <v>576.35595260957098</v>
      </c>
      <c r="ER377" s="117">
        <v>34.1</v>
      </c>
      <c r="ES377" s="117">
        <v>7.5019999999999998</v>
      </c>
      <c r="ET377" s="117">
        <v>0.78628461999999999</v>
      </c>
      <c r="EU377" s="117">
        <v>8.2882846200000007</v>
      </c>
      <c r="EV377" s="117">
        <v>0.89683000000000002</v>
      </c>
      <c r="EW377" s="117">
        <v>9.39967523E-2</v>
      </c>
      <c r="EX377" s="117">
        <v>0.99082675229999995</v>
      </c>
      <c r="EY377" s="117">
        <v>198.8</v>
      </c>
      <c r="EZ377" s="117">
        <v>20.836227999999998</v>
      </c>
      <c r="FA377" s="117">
        <v>219.64</v>
      </c>
      <c r="FB377" s="117">
        <v>574</v>
      </c>
      <c r="FC377" s="117">
        <v>60.160939999999997</v>
      </c>
      <c r="FD377" s="117">
        <v>634.16093999999998</v>
      </c>
      <c r="FE377" s="171">
        <v>0</v>
      </c>
      <c r="FF377" s="194">
        <f t="shared" si="114"/>
        <v>15464.439281569714</v>
      </c>
      <c r="FG377" s="195">
        <f t="shared" si="116"/>
        <v>1702.9541340000001</v>
      </c>
      <c r="FH377" s="196">
        <f t="shared" si="117"/>
        <v>1777.1405047129599</v>
      </c>
      <c r="FI377" s="202">
        <f t="shared" si="118"/>
        <v>18557.327137883654</v>
      </c>
      <c r="FJ377" s="203">
        <f t="shared" si="119"/>
        <v>2043.5449607999999</v>
      </c>
      <c r="FK377" s="204">
        <f t="shared" si="120"/>
        <v>2132.5686056555519</v>
      </c>
      <c r="FL377" s="214">
        <v>0.05</v>
      </c>
      <c r="FM377" s="211">
        <f t="shared" si="121"/>
        <v>927.86635689418279</v>
      </c>
      <c r="FN377" s="212">
        <f t="shared" si="122"/>
        <v>102.17724803999999</v>
      </c>
      <c r="FO377" s="213">
        <f t="shared" si="123"/>
        <v>106.6284302827776</v>
      </c>
      <c r="FP377" s="219">
        <f t="shared" si="124"/>
        <v>19485.193494777835</v>
      </c>
      <c r="FQ377" s="220">
        <f t="shared" si="125"/>
        <v>2145.7222088399999</v>
      </c>
      <c r="FR377" s="223">
        <f t="shared" si="126"/>
        <v>2239.1970359383295</v>
      </c>
      <c r="FS377" s="228">
        <f t="shared" si="107"/>
        <v>4.9307488158840451</v>
      </c>
      <c r="FT377" s="229">
        <f t="shared" si="108"/>
        <v>5.575962373990853</v>
      </c>
      <c r="FU377" s="244">
        <f t="shared" si="109"/>
        <v>4.2939982511515398</v>
      </c>
      <c r="FV377" s="245">
        <f t="shared" si="110"/>
        <v>19485.193494777832</v>
      </c>
      <c r="FW377" s="252">
        <v>3.6947999999999999</v>
      </c>
      <c r="FX377" s="257">
        <v>4.2476000000000003</v>
      </c>
      <c r="FY377" s="261">
        <f t="shared" si="127"/>
        <v>1.3345103431536336</v>
      </c>
      <c r="FZ377" s="253">
        <f t="shared" si="111"/>
        <v>1.3127324545604231</v>
      </c>
      <c r="GA377" s="92"/>
      <c r="GB377" s="68" t="s">
        <v>1434</v>
      </c>
      <c r="GC377" s="85" t="s">
        <v>2362</v>
      </c>
      <c r="GD377" s="85" t="str">
        <f t="shared" si="128"/>
        <v>№2/388 від 20.02.2019</v>
      </c>
      <c r="GE377" s="85" t="s">
        <v>2731</v>
      </c>
      <c r="GF377" s="431">
        <v>1</v>
      </c>
      <c r="GG377" s="431">
        <v>2</v>
      </c>
    </row>
    <row r="378" spans="1:189" ht="15" hidden="1" customHeight="1" x14ac:dyDescent="0.25">
      <c r="A378" s="66" t="s">
        <v>81</v>
      </c>
      <c r="B378" s="155">
        <v>9</v>
      </c>
      <c r="C378" s="141">
        <f t="shared" si="115"/>
        <v>4153.8999999999996</v>
      </c>
      <c r="D378" s="168">
        <v>4153.8999999999996</v>
      </c>
      <c r="E378" s="168">
        <v>3762.75</v>
      </c>
      <c r="F378" s="234">
        <f t="shared" si="106"/>
        <v>391.14999999999964</v>
      </c>
      <c r="G378" s="235">
        <v>0</v>
      </c>
      <c r="H378" s="162">
        <f t="shared" si="112"/>
        <v>5361.8620066702251</v>
      </c>
      <c r="I378" s="117">
        <v>803.42</v>
      </c>
      <c r="J378" s="117">
        <v>176.75239999999999</v>
      </c>
      <c r="K378" s="117">
        <v>40.689183362545002</v>
      </c>
      <c r="L378" s="117">
        <v>457.04153539999999</v>
      </c>
      <c r="M378" s="117">
        <v>154.899025877502</v>
      </c>
      <c r="N378" s="117">
        <v>1632.8021446400501</v>
      </c>
      <c r="O378" s="117">
        <v>142.16</v>
      </c>
      <c r="P378" s="117">
        <v>31.275200000000002</v>
      </c>
      <c r="Q378" s="117">
        <v>4.8874855442699996</v>
      </c>
      <c r="R378" s="117">
        <v>80.870559200000002</v>
      </c>
      <c r="S378" s="117">
        <v>27.166043981646901</v>
      </c>
      <c r="T378" s="117">
        <v>286.359288725917</v>
      </c>
      <c r="U378" s="117">
        <v>0</v>
      </c>
      <c r="V378" s="117">
        <v>0</v>
      </c>
      <c r="W378" s="117">
        <v>0</v>
      </c>
      <c r="X378" s="117">
        <v>0</v>
      </c>
      <c r="Y378" s="117">
        <v>0</v>
      </c>
      <c r="Z378" s="117">
        <v>502.51</v>
      </c>
      <c r="AA378" s="117">
        <v>0</v>
      </c>
      <c r="AB378" s="117">
        <v>0</v>
      </c>
      <c r="AC378" s="117">
        <v>0</v>
      </c>
      <c r="AD378" s="117">
        <v>0</v>
      </c>
      <c r="AE378" s="117">
        <v>0</v>
      </c>
      <c r="AF378" s="117">
        <v>124.41</v>
      </c>
      <c r="AG378" s="117">
        <v>29.11</v>
      </c>
      <c r="AH378" s="117">
        <v>6.4042000000000003</v>
      </c>
      <c r="AI378" s="117">
        <v>0.99790990214999997</v>
      </c>
      <c r="AJ378" s="117">
        <v>16.559805699999998</v>
      </c>
      <c r="AK378" s="117">
        <v>5.5624674742613403</v>
      </c>
      <c r="AL378" s="117">
        <v>58.634383076411297</v>
      </c>
      <c r="AM378" s="117">
        <v>195.17</v>
      </c>
      <c r="AN378" s="117">
        <v>42.937399999999997</v>
      </c>
      <c r="AO378" s="117">
        <v>52.899084444699</v>
      </c>
      <c r="AP378" s="117">
        <v>111.02635789999999</v>
      </c>
      <c r="AQ378" s="117">
        <v>42.137062206147903</v>
      </c>
      <c r="AR378" s="117">
        <v>444.16990455084698</v>
      </c>
      <c r="AS378" s="117">
        <v>0</v>
      </c>
      <c r="AT378" s="117">
        <v>0</v>
      </c>
      <c r="AU378" s="117">
        <v>0</v>
      </c>
      <c r="AV378" s="117">
        <v>0</v>
      </c>
      <c r="AW378" s="117">
        <v>0</v>
      </c>
      <c r="AX378" s="117">
        <v>66.94</v>
      </c>
      <c r="AY378" s="117">
        <v>1055.68</v>
      </c>
      <c r="AZ378" s="117">
        <v>232.24959999999999</v>
      </c>
      <c r="BA378" s="117">
        <v>103.656549754362</v>
      </c>
      <c r="BB378" s="117">
        <v>600.54468159999999</v>
      </c>
      <c r="BC378" s="117">
        <v>208.79523243425001</v>
      </c>
      <c r="BD378" s="117">
        <f t="shared" si="113"/>
        <v>2246.0362856769998</v>
      </c>
      <c r="BE378" s="117">
        <v>2</v>
      </c>
      <c r="BF378" s="117">
        <v>5170.74</v>
      </c>
      <c r="BG378" s="117">
        <v>541.94525940000005</v>
      </c>
      <c r="BH378" s="117">
        <v>5712.6852594000002</v>
      </c>
      <c r="BI378" s="117">
        <v>0</v>
      </c>
      <c r="BJ378" s="117">
        <v>0</v>
      </c>
      <c r="BK378" s="117">
        <v>0</v>
      </c>
      <c r="BL378" s="117">
        <v>156.31</v>
      </c>
      <c r="BM378" s="117">
        <v>34.388199999999998</v>
      </c>
      <c r="BN378" s="117">
        <v>3.7397220741666701</v>
      </c>
      <c r="BO378" s="117">
        <v>88.920069699999999</v>
      </c>
      <c r="BP378" s="117">
        <v>29.698751117850399</v>
      </c>
      <c r="BQ378" s="117">
        <v>313.05674289201698</v>
      </c>
      <c r="BR378" s="117">
        <v>716.3282321428519</v>
      </c>
      <c r="BS378" s="117">
        <v>157.59221107142901</v>
      </c>
      <c r="BT378" s="117">
        <v>772.24096318264299</v>
      </c>
      <c r="BU378" s="117">
        <v>1972.23</v>
      </c>
      <c r="BV378" s="117">
        <v>407.49764141910703</v>
      </c>
      <c r="BW378" s="117">
        <v>421.95343110159899</v>
      </c>
      <c r="BX378" s="117">
        <v>4447.8424789176297</v>
      </c>
      <c r="BY378" s="117">
        <v>1125.55978794816</v>
      </c>
      <c r="BZ378" s="117">
        <v>77.069999999999993</v>
      </c>
      <c r="CA378" s="117">
        <v>16.955400000000001</v>
      </c>
      <c r="CB378" s="117">
        <v>49.654185910937699</v>
      </c>
      <c r="CC378" s="117">
        <v>0</v>
      </c>
      <c r="CD378" s="117">
        <v>43.842810900000003</v>
      </c>
      <c r="CE378" s="117">
        <v>19.6542224097544</v>
      </c>
      <c r="CF378" s="117">
        <v>207.176619220692</v>
      </c>
      <c r="CG378" s="117">
        <v>78.930000000000007</v>
      </c>
      <c r="CH378" s="117">
        <v>17.364599999999999</v>
      </c>
      <c r="CI378" s="117">
        <v>113.866466823895</v>
      </c>
      <c r="CJ378" s="117">
        <v>0</v>
      </c>
      <c r="CK378" s="117">
        <v>44.9009091</v>
      </c>
      <c r="CL378" s="117">
        <v>26.7330456965834</v>
      </c>
      <c r="CM378" s="117">
        <v>281.795021620478</v>
      </c>
      <c r="CN378" s="117">
        <v>122.37</v>
      </c>
      <c r="CO378" s="117">
        <v>26.921399999999998</v>
      </c>
      <c r="CP378" s="117">
        <v>96.617404731187506</v>
      </c>
      <c r="CQ378" s="117">
        <v>0</v>
      </c>
      <c r="CR378" s="117">
        <v>69.612621899999994</v>
      </c>
      <c r="CS378" s="117">
        <v>33.069800725214797</v>
      </c>
      <c r="CT378" s="117">
        <v>348.59122735640199</v>
      </c>
      <c r="CU378" s="117">
        <v>42.15</v>
      </c>
      <c r="CV378" s="117">
        <v>9.2729999999999997</v>
      </c>
      <c r="CW378" s="117">
        <v>29.2604390545883</v>
      </c>
      <c r="CX378" s="117">
        <v>0</v>
      </c>
      <c r="CY378" s="117">
        <v>23.977870500000002</v>
      </c>
      <c r="CZ378" s="117">
        <v>10.9695518544164</v>
      </c>
      <c r="DA378" s="117">
        <v>115.63086140900501</v>
      </c>
      <c r="DB378" s="117">
        <v>18.25</v>
      </c>
      <c r="DC378" s="117">
        <v>4.0149999999999997</v>
      </c>
      <c r="DD378" s="117">
        <v>23.233863726854999</v>
      </c>
      <c r="DE378" s="117">
        <v>0</v>
      </c>
      <c r="DF378" s="117">
        <v>10.3818775</v>
      </c>
      <c r="DG378" s="117">
        <v>5.8568604879866699</v>
      </c>
      <c r="DH378" s="117">
        <v>61.737601714841702</v>
      </c>
      <c r="DI378" s="117">
        <v>38.090000000000003</v>
      </c>
      <c r="DJ378" s="117">
        <v>8.3797999999999995</v>
      </c>
      <c r="DK378" s="117">
        <v>31.9954095603029</v>
      </c>
      <c r="DL378" s="117">
        <v>0</v>
      </c>
      <c r="DM378" s="117">
        <v>21.668258300000002</v>
      </c>
      <c r="DN378" s="117">
        <v>10.4949887664384</v>
      </c>
      <c r="DO378" s="117">
        <v>110.628456626741</v>
      </c>
      <c r="DP378" s="117">
        <v>0</v>
      </c>
      <c r="DQ378" s="117">
        <v>0</v>
      </c>
      <c r="DR378" s="117">
        <v>0</v>
      </c>
      <c r="DS378" s="117">
        <v>0</v>
      </c>
      <c r="DT378" s="117">
        <v>0</v>
      </c>
      <c r="DU378" s="117">
        <v>0</v>
      </c>
      <c r="DV378" s="117">
        <v>0</v>
      </c>
      <c r="DW378" s="117">
        <v>2192.1999999999998</v>
      </c>
      <c r="DX378" s="117">
        <v>482.28399999999999</v>
      </c>
      <c r="DY378" s="117">
        <v>189.691243959742</v>
      </c>
      <c r="DZ378" s="117">
        <v>0</v>
      </c>
      <c r="EA378" s="117">
        <v>1247.076814</v>
      </c>
      <c r="EB378" s="117">
        <v>430.90032819475999</v>
      </c>
      <c r="EC378" s="117">
        <v>4542.1523861545002</v>
      </c>
      <c r="ED378" s="117">
        <v>1464.39</v>
      </c>
      <c r="EE378" s="117">
        <v>322.16579999999999</v>
      </c>
      <c r="EF378" s="117">
        <v>49.437764066491702</v>
      </c>
      <c r="EG378" s="117">
        <v>17.362500000000001</v>
      </c>
      <c r="EH378" s="117">
        <v>833.04753930000004</v>
      </c>
      <c r="EI378" s="117">
        <v>281.561961668842</v>
      </c>
      <c r="EJ378" s="117">
        <v>2967.9655650353302</v>
      </c>
      <c r="EK378" s="117">
        <v>298.02</v>
      </c>
      <c r="EL378" s="117">
        <v>65.564400000000006</v>
      </c>
      <c r="EM378" s="117">
        <v>49.543390701275001</v>
      </c>
      <c r="EN378" s="117">
        <v>0</v>
      </c>
      <c r="EO378" s="117">
        <v>169.53463740000001</v>
      </c>
      <c r="EP378" s="117">
        <v>61.068849089294602</v>
      </c>
      <c r="EQ378" s="117">
        <v>643.73127719057004</v>
      </c>
      <c r="ER378" s="117">
        <v>485.73</v>
      </c>
      <c r="ES378" s="117">
        <v>109.8086</v>
      </c>
      <c r="ET378" s="117">
        <v>11.509039366</v>
      </c>
      <c r="EU378" s="117">
        <v>121.31763936599999</v>
      </c>
      <c r="EV378" s="117">
        <v>12.774699</v>
      </c>
      <c r="EW378" s="117">
        <v>1.3389162021900001</v>
      </c>
      <c r="EX378" s="117">
        <v>14.113615202189999</v>
      </c>
      <c r="EY378" s="117">
        <v>814.8</v>
      </c>
      <c r="EZ378" s="117">
        <v>85.399187999999995</v>
      </c>
      <c r="FA378" s="117">
        <v>900.2</v>
      </c>
      <c r="FB378" s="117">
        <v>529.20000000000005</v>
      </c>
      <c r="FC378" s="117">
        <v>55.465451999999999</v>
      </c>
      <c r="FD378" s="117">
        <v>584.66545199999996</v>
      </c>
      <c r="FE378" s="171">
        <v>469.20266666666663</v>
      </c>
      <c r="FF378" s="194">
        <f t="shared" si="114"/>
        <v>27204.354877443293</v>
      </c>
      <c r="FG378" s="195">
        <f t="shared" si="116"/>
        <v>6297.3507114000004</v>
      </c>
      <c r="FH378" s="196">
        <f t="shared" si="117"/>
        <v>2967.9655650353302</v>
      </c>
      <c r="FI378" s="202">
        <f t="shared" si="118"/>
        <v>32645.225852931952</v>
      </c>
      <c r="FJ378" s="203">
        <f t="shared" si="119"/>
        <v>7556.8208536800003</v>
      </c>
      <c r="FK378" s="204">
        <f t="shared" si="120"/>
        <v>3561.558678042396</v>
      </c>
      <c r="FL378" s="214">
        <v>0.05</v>
      </c>
      <c r="FM378" s="211">
        <f t="shared" si="121"/>
        <v>1632.2612926465977</v>
      </c>
      <c r="FN378" s="212">
        <f t="shared" si="122"/>
        <v>377.84104268400006</v>
      </c>
      <c r="FO378" s="213">
        <f t="shared" si="123"/>
        <v>178.07793390211981</v>
      </c>
      <c r="FP378" s="219">
        <f t="shared" si="124"/>
        <v>34277.487145578547</v>
      </c>
      <c r="FQ378" s="220">
        <f t="shared" si="125"/>
        <v>7934.6618963640003</v>
      </c>
      <c r="FR378" s="223">
        <f t="shared" si="126"/>
        <v>3739.6366119445156</v>
      </c>
      <c r="FS378" s="228">
        <f t="shared" si="107"/>
        <v>6.3417090563601795</v>
      </c>
      <c r="FT378" s="229">
        <f t="shared" si="108"/>
        <v>8.4504491789736935</v>
      </c>
      <c r="FU378" s="244">
        <f t="shared" si="109"/>
        <v>5.4414378384819164</v>
      </c>
      <c r="FV378" s="245">
        <f t="shared" si="110"/>
        <v>34277.487145578547</v>
      </c>
      <c r="FW378" s="252">
        <v>4.9473000000000003</v>
      </c>
      <c r="FX378" s="257">
        <v>6.1106999999999996</v>
      </c>
      <c r="FY378" s="261">
        <f t="shared" si="127"/>
        <v>1.2818525370121439</v>
      </c>
      <c r="FZ378" s="253">
        <f t="shared" si="111"/>
        <v>1.3828938057789932</v>
      </c>
      <c r="GA378" s="92"/>
      <c r="GB378" s="68" t="s">
        <v>1435</v>
      </c>
      <c r="GC378" s="85" t="s">
        <v>2362</v>
      </c>
      <c r="GD378" s="85" t="str">
        <f t="shared" si="128"/>
        <v>№2/389 від 20.02.2019</v>
      </c>
      <c r="GE378" s="85" t="s">
        <v>2732</v>
      </c>
      <c r="GF378" s="431">
        <v>2</v>
      </c>
      <c r="GG378" s="431">
        <v>3</v>
      </c>
    </row>
    <row r="379" spans="1:189" ht="15" hidden="1" customHeight="1" x14ac:dyDescent="0.25">
      <c r="A379" s="66" t="s">
        <v>82</v>
      </c>
      <c r="B379" s="155">
        <v>9</v>
      </c>
      <c r="C379" s="141">
        <f t="shared" si="115"/>
        <v>4247.05</v>
      </c>
      <c r="D379" s="168">
        <v>4247.05</v>
      </c>
      <c r="E379" s="168">
        <v>3836.55</v>
      </c>
      <c r="F379" s="234">
        <f t="shared" ref="F379:F405" si="129">D379-E379</f>
        <v>410.5</v>
      </c>
      <c r="G379" s="235">
        <v>0</v>
      </c>
      <c r="H379" s="162">
        <f t="shared" si="112"/>
        <v>5422.4053627302073</v>
      </c>
      <c r="I379" s="117">
        <v>805.13</v>
      </c>
      <c r="J379" s="117">
        <v>177.12860000000001</v>
      </c>
      <c r="K379" s="117">
        <v>41.077070017220002</v>
      </c>
      <c r="L379" s="117">
        <v>458.01430310000001</v>
      </c>
      <c r="M379" s="117">
        <v>155.26029068241601</v>
      </c>
      <c r="N379" s="117">
        <v>1636.6102637996401</v>
      </c>
      <c r="O379" s="117">
        <v>143.22</v>
      </c>
      <c r="P379" s="117">
        <v>31.508400000000002</v>
      </c>
      <c r="Q379" s="117">
        <v>4.9239264863249996</v>
      </c>
      <c r="R379" s="117">
        <v>81.473561399999994</v>
      </c>
      <c r="S379" s="117">
        <v>27.368604309365701</v>
      </c>
      <c r="T379" s="117">
        <v>288.49449219569101</v>
      </c>
      <c r="U379" s="117">
        <v>0</v>
      </c>
      <c r="V379" s="117">
        <v>0</v>
      </c>
      <c r="W379" s="117">
        <v>0</v>
      </c>
      <c r="X379" s="117">
        <v>0</v>
      </c>
      <c r="Y379" s="117">
        <v>0</v>
      </c>
      <c r="Z379" s="117">
        <v>513.12</v>
      </c>
      <c r="AA379" s="117">
        <v>0</v>
      </c>
      <c r="AB379" s="117">
        <v>0</v>
      </c>
      <c r="AC379" s="117">
        <v>0</v>
      </c>
      <c r="AD379" s="117">
        <v>0</v>
      </c>
      <c r="AE379" s="117">
        <v>0</v>
      </c>
      <c r="AF379" s="117">
        <v>127.94</v>
      </c>
      <c r="AG379" s="117">
        <v>29.11</v>
      </c>
      <c r="AH379" s="117">
        <v>6.4042000000000003</v>
      </c>
      <c r="AI379" s="117">
        <v>0.99790990214999997</v>
      </c>
      <c r="AJ379" s="117">
        <v>16.559805699999998</v>
      </c>
      <c r="AK379" s="117">
        <v>5.5624674742613403</v>
      </c>
      <c r="AL379" s="117">
        <v>58.634383076411297</v>
      </c>
      <c r="AM379" s="117">
        <v>198.57</v>
      </c>
      <c r="AN379" s="117">
        <v>43.685400000000001</v>
      </c>
      <c r="AO379" s="117">
        <v>52.585631132489297</v>
      </c>
      <c r="AP379" s="117">
        <v>112.9605159</v>
      </c>
      <c r="AQ379" s="117">
        <v>42.741680144475197</v>
      </c>
      <c r="AR379" s="117">
        <v>450.54322717696499</v>
      </c>
      <c r="AS379" s="117">
        <v>0</v>
      </c>
      <c r="AT379" s="117">
        <v>0</v>
      </c>
      <c r="AU379" s="117">
        <v>0</v>
      </c>
      <c r="AV379" s="117">
        <v>0</v>
      </c>
      <c r="AW379" s="117">
        <v>0</v>
      </c>
      <c r="AX379" s="117">
        <v>50.66</v>
      </c>
      <c r="AY379" s="117">
        <v>1079.3499999999999</v>
      </c>
      <c r="AZ379" s="117">
        <v>237.45699999999999</v>
      </c>
      <c r="BA379" s="117">
        <v>105.981017750611</v>
      </c>
      <c r="BB379" s="117">
        <v>614.00983450000001</v>
      </c>
      <c r="BC379" s="117">
        <v>213.47678289438599</v>
      </c>
      <c r="BD379" s="117">
        <f t="shared" si="113"/>
        <v>2296.4029964815004</v>
      </c>
      <c r="BE379" s="117">
        <v>2</v>
      </c>
      <c r="BF379" s="117">
        <v>5170.74</v>
      </c>
      <c r="BG379" s="117">
        <v>541.94525940000005</v>
      </c>
      <c r="BH379" s="117">
        <v>5712.6852594000002</v>
      </c>
      <c r="BI379" s="117">
        <v>0</v>
      </c>
      <c r="BJ379" s="117">
        <v>0</v>
      </c>
      <c r="BK379" s="117">
        <v>0</v>
      </c>
      <c r="BL379" s="117">
        <v>154.6</v>
      </c>
      <c r="BM379" s="117">
        <v>34.012</v>
      </c>
      <c r="BN379" s="117">
        <v>3.7053260458333299</v>
      </c>
      <c r="BO379" s="117">
        <v>87.947301999999993</v>
      </c>
      <c r="BP379" s="117">
        <v>29.374535665483801</v>
      </c>
      <c r="BQ379" s="117">
        <v>309.639163711317</v>
      </c>
      <c r="BR379" s="117">
        <v>714.58282738094999</v>
      </c>
      <c r="BS379" s="117">
        <v>157.20822202381001</v>
      </c>
      <c r="BT379" s="117">
        <v>754.14120127788101</v>
      </c>
      <c r="BU379" s="117">
        <v>2016.46</v>
      </c>
      <c r="BV379" s="117">
        <v>406.504733012202</v>
      </c>
      <c r="BW379" s="117">
        <v>424.364892861057</v>
      </c>
      <c r="BX379" s="117">
        <v>4473.2618765559</v>
      </c>
      <c r="BY379" s="117">
        <v>1127.82377978159</v>
      </c>
      <c r="BZ379" s="117">
        <v>77.83</v>
      </c>
      <c r="CA379" s="117">
        <v>17.122599999999998</v>
      </c>
      <c r="CB379" s="117">
        <v>50.061378601966901</v>
      </c>
      <c r="CC379" s="117">
        <v>0</v>
      </c>
      <c r="CD379" s="117">
        <v>44.2751521</v>
      </c>
      <c r="CE379" s="117">
        <v>19.839393788873199</v>
      </c>
      <c r="CF379" s="117">
        <v>209.12852449083999</v>
      </c>
      <c r="CG379" s="117">
        <v>79.510000000000005</v>
      </c>
      <c r="CH379" s="117">
        <v>17.4922</v>
      </c>
      <c r="CI379" s="117">
        <v>114.679421191773</v>
      </c>
      <c r="CJ379" s="117">
        <v>0</v>
      </c>
      <c r="CK379" s="117">
        <v>45.230853699999997</v>
      </c>
      <c r="CL379" s="117">
        <v>26.926996493406701</v>
      </c>
      <c r="CM379" s="117">
        <v>283.83947138517999</v>
      </c>
      <c r="CN379" s="117">
        <v>125.34</v>
      </c>
      <c r="CO379" s="117">
        <v>27.5748</v>
      </c>
      <c r="CP379" s="117">
        <v>99.056659534549993</v>
      </c>
      <c r="CQ379" s="117">
        <v>0</v>
      </c>
      <c r="CR379" s="117">
        <v>71.302165799999997</v>
      </c>
      <c r="CS379" s="117">
        <v>33.882308671314199</v>
      </c>
      <c r="CT379" s="117">
        <v>357.15593400586403</v>
      </c>
      <c r="CU379" s="117">
        <v>43.25</v>
      </c>
      <c r="CV379" s="117">
        <v>9.5150000000000006</v>
      </c>
      <c r="CW379" s="117">
        <v>29.868405840385801</v>
      </c>
      <c r="CX379" s="117">
        <v>0</v>
      </c>
      <c r="CY379" s="117">
        <v>24.603627500000002</v>
      </c>
      <c r="CZ379" s="117">
        <v>11.239513464405899</v>
      </c>
      <c r="DA379" s="117">
        <v>118.47654680479199</v>
      </c>
      <c r="DB379" s="117">
        <v>18.25</v>
      </c>
      <c r="DC379" s="117">
        <v>4.0149999999999997</v>
      </c>
      <c r="DD379" s="117">
        <v>23.233863726854999</v>
      </c>
      <c r="DE379" s="117">
        <v>0</v>
      </c>
      <c r="DF379" s="117">
        <v>10.3818775</v>
      </c>
      <c r="DG379" s="117">
        <v>5.8568604879866699</v>
      </c>
      <c r="DH379" s="117">
        <v>61.737601714841702</v>
      </c>
      <c r="DI379" s="117">
        <v>33.53</v>
      </c>
      <c r="DJ379" s="117">
        <v>7.3765999999999998</v>
      </c>
      <c r="DK379" s="117">
        <v>28.256715153450202</v>
      </c>
      <c r="DL379" s="117">
        <v>0</v>
      </c>
      <c r="DM379" s="117">
        <v>19.074211099999999</v>
      </c>
      <c r="DN379" s="117">
        <v>9.2481751266241208</v>
      </c>
      <c r="DO379" s="117">
        <v>97.485701380074303</v>
      </c>
      <c r="DP379" s="117">
        <v>0</v>
      </c>
      <c r="DQ379" s="117">
        <v>0</v>
      </c>
      <c r="DR379" s="117">
        <v>0</v>
      </c>
      <c r="DS379" s="117">
        <v>0</v>
      </c>
      <c r="DT379" s="117">
        <v>0</v>
      </c>
      <c r="DU379" s="117">
        <v>0</v>
      </c>
      <c r="DV379" s="117">
        <v>0</v>
      </c>
      <c r="DW379" s="117">
        <v>2003</v>
      </c>
      <c r="DX379" s="117">
        <v>440.66</v>
      </c>
      <c r="DY379" s="117">
        <v>163.66199386806699</v>
      </c>
      <c r="DZ379" s="117">
        <v>0</v>
      </c>
      <c r="EA379" s="117">
        <v>1139.44661</v>
      </c>
      <c r="EB379" s="117">
        <v>392.69881737141202</v>
      </c>
      <c r="EC379" s="117">
        <v>4139.4674212394802</v>
      </c>
      <c r="ED379" s="117">
        <v>1435.48</v>
      </c>
      <c r="EE379" s="117">
        <v>315.80560000000003</v>
      </c>
      <c r="EF379" s="117">
        <v>49.864124635416601</v>
      </c>
      <c r="EG379" s="117">
        <v>16.462499999999999</v>
      </c>
      <c r="EH379" s="117">
        <v>816.60150759999999</v>
      </c>
      <c r="EI379" s="117">
        <v>276.09194127559402</v>
      </c>
      <c r="EJ379" s="117">
        <v>2910.3056735110099</v>
      </c>
      <c r="EK379" s="117">
        <v>316.86</v>
      </c>
      <c r="EL379" s="117">
        <v>69.709199999999996</v>
      </c>
      <c r="EM379" s="117">
        <v>50.263947087200002</v>
      </c>
      <c r="EN379" s="117">
        <v>0</v>
      </c>
      <c r="EO379" s="117">
        <v>180.25214819999999</v>
      </c>
      <c r="EP379" s="117">
        <v>64.676709799051395</v>
      </c>
      <c r="EQ379" s="117">
        <v>681.76200508625095</v>
      </c>
      <c r="ER379" s="117">
        <v>625</v>
      </c>
      <c r="ES379" s="117">
        <v>139.98599999999999</v>
      </c>
      <c r="ET379" s="117">
        <v>14.67193266</v>
      </c>
      <c r="EU379" s="117">
        <v>154.65793266</v>
      </c>
      <c r="EV379" s="117">
        <v>16.4375</v>
      </c>
      <c r="EW379" s="117">
        <v>1.722814375</v>
      </c>
      <c r="EX379" s="117">
        <v>18.160314374999999</v>
      </c>
      <c r="EY379" s="117">
        <v>1142.4000000000001</v>
      </c>
      <c r="EZ379" s="117">
        <v>119.734944</v>
      </c>
      <c r="FA379" s="117">
        <v>1262.1300000000001</v>
      </c>
      <c r="FB379" s="117">
        <v>638.4</v>
      </c>
      <c r="FC379" s="117">
        <v>66.910703999999996</v>
      </c>
      <c r="FD379" s="117">
        <v>705.31070399999999</v>
      </c>
      <c r="FE379" s="171">
        <v>199.62866666666665</v>
      </c>
      <c r="FF379" s="194">
        <f t="shared" si="114"/>
        <v>27117.238159717421</v>
      </c>
      <c r="FG379" s="195">
        <f t="shared" si="116"/>
        <v>6417.9959634000006</v>
      </c>
      <c r="FH379" s="196">
        <f t="shared" si="117"/>
        <v>2910.3056735110099</v>
      </c>
      <c r="FI379" s="202">
        <f t="shared" si="118"/>
        <v>32540.685791660904</v>
      </c>
      <c r="FJ379" s="203">
        <f t="shared" si="119"/>
        <v>7701.5951560800004</v>
      </c>
      <c r="FK379" s="204">
        <f t="shared" si="120"/>
        <v>3492.3668082132117</v>
      </c>
      <c r="FL379" s="214">
        <v>0.05</v>
      </c>
      <c r="FM379" s="211">
        <f t="shared" si="121"/>
        <v>1627.0342895830454</v>
      </c>
      <c r="FN379" s="212">
        <f t="shared" si="122"/>
        <v>385.07975780400005</v>
      </c>
      <c r="FO379" s="213">
        <f t="shared" si="123"/>
        <v>174.61834041066061</v>
      </c>
      <c r="FP379" s="219">
        <f t="shared" si="124"/>
        <v>34167.720081243948</v>
      </c>
      <c r="FQ379" s="220">
        <f t="shared" si="125"/>
        <v>8086.6749138840005</v>
      </c>
      <c r="FR379" s="223">
        <f t="shared" si="126"/>
        <v>3666.9851486238722</v>
      </c>
      <c r="FS379" s="228">
        <f t="shared" ref="FS379:FS406" si="130">(FP379-FQ379-FR379)/C379+FR379/D379</f>
        <v>6.1409790719110777</v>
      </c>
      <c r="FT379" s="229">
        <f t="shared" ref="FT379:FT406" si="131">FS379+FQ379/E379</f>
        <v>8.2487777227520667</v>
      </c>
      <c r="FU379" s="244">
        <f t="shared" ref="FU379:FU406" si="132">(FP379-FR379-FQ379)/C379</f>
        <v>5.2775597223334021</v>
      </c>
      <c r="FV379" s="245">
        <f t="shared" ref="FV379:FV405" si="133">FS379*F379+E379*FT379+FU379*G379</f>
        <v>34167.720081243941</v>
      </c>
      <c r="FW379" s="252">
        <v>4.6890999999999998</v>
      </c>
      <c r="FX379" s="257">
        <v>6.0953999999999997</v>
      </c>
      <c r="FY379" s="261">
        <f t="shared" si="127"/>
        <v>1.3096285154744147</v>
      </c>
      <c r="FZ379" s="253">
        <f t="shared" ref="FZ379:FZ405" si="134">FT379/FX379</f>
        <v>1.3532791486616247</v>
      </c>
      <c r="GA379" s="92"/>
      <c r="GB379" s="68" t="s">
        <v>1439</v>
      </c>
      <c r="GC379" s="85" t="s">
        <v>2362</v>
      </c>
      <c r="GD379" s="85" t="str">
        <f t="shared" si="128"/>
        <v>№2/393 від 20.02.2019</v>
      </c>
      <c r="GE379" s="85" t="s">
        <v>2733</v>
      </c>
      <c r="GF379" s="431">
        <v>2</v>
      </c>
      <c r="GG379" s="431">
        <v>3</v>
      </c>
    </row>
    <row r="380" spans="1:189" ht="15" hidden="1" customHeight="1" x14ac:dyDescent="0.25">
      <c r="A380" s="66" t="s">
        <v>83</v>
      </c>
      <c r="B380" s="155">
        <v>9</v>
      </c>
      <c r="C380" s="141">
        <f t="shared" si="115"/>
        <v>6212</v>
      </c>
      <c r="D380" s="168">
        <v>6212</v>
      </c>
      <c r="E380" s="168">
        <v>5555.85</v>
      </c>
      <c r="F380" s="234">
        <f t="shared" si="129"/>
        <v>656.14999999999964</v>
      </c>
      <c r="G380" s="235">
        <v>0</v>
      </c>
      <c r="H380" s="162">
        <f t="shared" si="112"/>
        <v>8130.4562486072737</v>
      </c>
      <c r="I380" s="117">
        <v>1231.75</v>
      </c>
      <c r="J380" s="117">
        <v>270.98500000000001</v>
      </c>
      <c r="K380" s="117">
        <v>62.5868212458142</v>
      </c>
      <c r="L380" s="117">
        <v>700.7056225</v>
      </c>
      <c r="M380" s="117">
        <v>237.502336378998</v>
      </c>
      <c r="N380" s="117">
        <v>2503.5297801248098</v>
      </c>
      <c r="O380" s="117">
        <v>215.73</v>
      </c>
      <c r="P380" s="117">
        <v>47.460599999999999</v>
      </c>
      <c r="Q380" s="117">
        <v>7.4170148399549998</v>
      </c>
      <c r="R380" s="117">
        <v>122.72232510000001</v>
      </c>
      <c r="S380" s="117">
        <v>41.224911005106698</v>
      </c>
      <c r="T380" s="117">
        <v>434.55485094506201</v>
      </c>
      <c r="U380" s="117">
        <v>0</v>
      </c>
      <c r="V380" s="117">
        <v>0</v>
      </c>
      <c r="W380" s="117">
        <v>0</v>
      </c>
      <c r="X380" s="117">
        <v>0</v>
      </c>
      <c r="Y380" s="117">
        <v>0</v>
      </c>
      <c r="Z380" s="117">
        <v>745.11</v>
      </c>
      <c r="AA380" s="117">
        <v>0</v>
      </c>
      <c r="AB380" s="117">
        <v>0</v>
      </c>
      <c r="AC380" s="117">
        <v>0</v>
      </c>
      <c r="AD380" s="117">
        <v>0</v>
      </c>
      <c r="AE380" s="117">
        <v>0</v>
      </c>
      <c r="AF380" s="117">
        <v>182.49</v>
      </c>
      <c r="AG380" s="117">
        <v>43.66</v>
      </c>
      <c r="AH380" s="117">
        <v>9.6052</v>
      </c>
      <c r="AI380" s="117">
        <v>1.496864853225</v>
      </c>
      <c r="AJ380" s="117">
        <v>24.836864200000001</v>
      </c>
      <c r="AK380" s="117">
        <v>8.3427637540685105</v>
      </c>
      <c r="AL380" s="117">
        <v>87.941692807293506</v>
      </c>
      <c r="AM380" s="117">
        <v>334.23</v>
      </c>
      <c r="AN380" s="117">
        <v>73.530600000000007</v>
      </c>
      <c r="AO380" s="117">
        <v>73.9480102673093</v>
      </c>
      <c r="AP380" s="117">
        <v>190.1334201</v>
      </c>
      <c r="AQ380" s="117">
        <v>70.415763202797606</v>
      </c>
      <c r="AR380" s="117">
        <v>742.25779357010697</v>
      </c>
      <c r="AS380" s="117">
        <v>0</v>
      </c>
      <c r="AT380" s="117">
        <v>0</v>
      </c>
      <c r="AU380" s="117">
        <v>0</v>
      </c>
      <c r="AV380" s="117">
        <v>0</v>
      </c>
      <c r="AW380" s="117">
        <v>0</v>
      </c>
      <c r="AX380" s="117">
        <v>75.709999999999994</v>
      </c>
      <c r="AY380" s="117">
        <v>1578.73</v>
      </c>
      <c r="AZ380" s="117">
        <v>347.32060000000001</v>
      </c>
      <c r="BA380" s="117">
        <v>155.01444114545399</v>
      </c>
      <c r="BB380" s="117">
        <v>898.09213509999995</v>
      </c>
      <c r="BC380" s="117">
        <v>312.24546364228598</v>
      </c>
      <c r="BD380" s="117">
        <f t="shared" si="113"/>
        <v>3358.8621311600004</v>
      </c>
      <c r="BE380" s="117">
        <v>3</v>
      </c>
      <c r="BF380" s="117">
        <v>7808.17</v>
      </c>
      <c r="BG380" s="117">
        <v>818.37429770000006</v>
      </c>
      <c r="BH380" s="117">
        <v>8626.5442977000002</v>
      </c>
      <c r="BI380" s="117">
        <v>0</v>
      </c>
      <c r="BJ380" s="117">
        <v>0</v>
      </c>
      <c r="BK380" s="117">
        <v>0</v>
      </c>
      <c r="BL380" s="117">
        <v>246.36</v>
      </c>
      <c r="BM380" s="117">
        <v>54.199199999999998</v>
      </c>
      <c r="BN380" s="117">
        <v>5.8564974574999997</v>
      </c>
      <c r="BO380" s="117">
        <v>140.1468132</v>
      </c>
      <c r="BP380" s="117">
        <v>46.804216742012599</v>
      </c>
      <c r="BQ380" s="117">
        <v>493.36672739951302</v>
      </c>
      <c r="BR380" s="117">
        <v>1092.1933928571418</v>
      </c>
      <c r="BS380" s="117">
        <v>240.28254642857101</v>
      </c>
      <c r="BT380" s="117">
        <v>1174.0153303631901</v>
      </c>
      <c r="BU380" s="117">
        <v>2949.43</v>
      </c>
      <c r="BV380" s="117">
        <v>621.31605539464294</v>
      </c>
      <c r="BW380" s="117">
        <v>636.95524403781496</v>
      </c>
      <c r="BX380" s="117">
        <v>6714.1925690813596</v>
      </c>
      <c r="BY380" s="117">
        <v>1641.48067626888</v>
      </c>
      <c r="BZ380" s="117">
        <v>117.39</v>
      </c>
      <c r="CA380" s="117">
        <v>25.825800000000001</v>
      </c>
      <c r="CB380" s="117">
        <v>74.734511880580897</v>
      </c>
      <c r="CC380" s="117">
        <v>0</v>
      </c>
      <c r="CD380" s="117">
        <v>66.779649300000003</v>
      </c>
      <c r="CE380" s="117">
        <v>29.842547231336699</v>
      </c>
      <c r="CF380" s="117">
        <v>314.57250841191802</v>
      </c>
      <c r="CG380" s="117">
        <v>119.75</v>
      </c>
      <c r="CH380" s="117">
        <v>26.344999999999999</v>
      </c>
      <c r="CI380" s="117">
        <v>172.714084337488</v>
      </c>
      <c r="CJ380" s="117">
        <v>0</v>
      </c>
      <c r="CK380" s="117">
        <v>68.122182499999994</v>
      </c>
      <c r="CL380" s="117">
        <v>40.554266077237102</v>
      </c>
      <c r="CM380" s="117">
        <v>427.48553291472501</v>
      </c>
      <c r="CN380" s="117">
        <v>181.11</v>
      </c>
      <c r="CO380" s="117">
        <v>39.844200000000001</v>
      </c>
      <c r="CP380" s="117">
        <v>142.10816963431299</v>
      </c>
      <c r="CQ380" s="117">
        <v>0</v>
      </c>
      <c r="CR380" s="117">
        <v>103.02804570000001</v>
      </c>
      <c r="CS380" s="117">
        <v>48.850936431189297</v>
      </c>
      <c r="CT380" s="117">
        <v>514.94135176550196</v>
      </c>
      <c r="CU380" s="117">
        <v>62.36</v>
      </c>
      <c r="CV380" s="117">
        <v>13.719200000000001</v>
      </c>
      <c r="CW380" s="117">
        <v>40.169924800007102</v>
      </c>
      <c r="CX380" s="117">
        <v>0</v>
      </c>
      <c r="CY380" s="117">
        <v>35.474733200000003</v>
      </c>
      <c r="CZ380" s="117">
        <v>15.9021775569807</v>
      </c>
      <c r="DA380" s="117">
        <v>167.626035556988</v>
      </c>
      <c r="DB380" s="117">
        <v>27.38</v>
      </c>
      <c r="DC380" s="117">
        <v>6.0236000000000001</v>
      </c>
      <c r="DD380" s="117">
        <v>34.850795590282502</v>
      </c>
      <c r="DE380" s="117">
        <v>0</v>
      </c>
      <c r="DF380" s="117">
        <v>15.575660600000001</v>
      </c>
      <c r="DG380" s="117">
        <v>8.7862281893035092</v>
      </c>
      <c r="DH380" s="117">
        <v>92.616284379586006</v>
      </c>
      <c r="DI380" s="117">
        <v>42.55</v>
      </c>
      <c r="DJ380" s="117">
        <v>9.3610000000000007</v>
      </c>
      <c r="DK380" s="117">
        <v>36.336368169351601</v>
      </c>
      <c r="DL380" s="117">
        <v>0</v>
      </c>
      <c r="DM380" s="117">
        <v>24.2054185</v>
      </c>
      <c r="DN380" s="117">
        <v>11.786176570814799</v>
      </c>
      <c r="DO380" s="117">
        <v>124.238963240166</v>
      </c>
      <c r="DP380" s="117">
        <v>0</v>
      </c>
      <c r="DQ380" s="117">
        <v>0</v>
      </c>
      <c r="DR380" s="117">
        <v>0</v>
      </c>
      <c r="DS380" s="117">
        <v>0</v>
      </c>
      <c r="DT380" s="117">
        <v>0</v>
      </c>
      <c r="DU380" s="117">
        <v>0</v>
      </c>
      <c r="DV380" s="117">
        <v>0</v>
      </c>
      <c r="DW380" s="117">
        <v>3604.59</v>
      </c>
      <c r="DX380" s="117">
        <v>793.00980000000004</v>
      </c>
      <c r="DY380" s="117">
        <v>295.27190698555</v>
      </c>
      <c r="DZ380" s="117">
        <v>0</v>
      </c>
      <c r="EA380" s="117">
        <v>2050.5431133000002</v>
      </c>
      <c r="EB380" s="117">
        <v>706.77730731412896</v>
      </c>
      <c r="EC380" s="117">
        <v>7450.1921275996801</v>
      </c>
      <c r="ED380" s="117">
        <v>1914.85</v>
      </c>
      <c r="EE380" s="117">
        <v>421.267</v>
      </c>
      <c r="EF380" s="117">
        <v>66.056500689941601</v>
      </c>
      <c r="EG380" s="117">
        <v>25.925000000000001</v>
      </c>
      <c r="EH380" s="117">
        <v>1089.3007195</v>
      </c>
      <c r="EI380" s="117">
        <v>368.65861226810802</v>
      </c>
      <c r="EJ380" s="117">
        <v>3886.0578324580501</v>
      </c>
      <c r="EK380" s="117">
        <v>371.98</v>
      </c>
      <c r="EL380" s="117">
        <v>81.835599999999999</v>
      </c>
      <c r="EM380" s="117">
        <v>62.760637707900003</v>
      </c>
      <c r="EN380" s="117">
        <v>0</v>
      </c>
      <c r="EO380" s="117">
        <v>211.60826259999999</v>
      </c>
      <c r="EP380" s="117">
        <v>76.321017477270999</v>
      </c>
      <c r="EQ380" s="117">
        <v>804.50551778517104</v>
      </c>
      <c r="ER380" s="117">
        <v>658</v>
      </c>
      <c r="ES380" s="117">
        <v>149.017</v>
      </c>
      <c r="ET380" s="117">
        <v>15.618471769999999</v>
      </c>
      <c r="EU380" s="117">
        <v>164.63547177000001</v>
      </c>
      <c r="EV380" s="117">
        <v>17.305399999999999</v>
      </c>
      <c r="EW380" s="117">
        <v>1.8137789740000001</v>
      </c>
      <c r="EX380" s="117">
        <v>19.119178974</v>
      </c>
      <c r="EY380" s="117">
        <v>2587.1999999999998</v>
      </c>
      <c r="EZ380" s="117">
        <v>271.16443199999998</v>
      </c>
      <c r="FA380" s="117">
        <v>2858.36</v>
      </c>
      <c r="FB380" s="117">
        <v>1113</v>
      </c>
      <c r="FC380" s="117">
        <v>116.65353</v>
      </c>
      <c r="FD380" s="117">
        <v>1229.65353</v>
      </c>
      <c r="FE380" s="171">
        <v>920.81877187500015</v>
      </c>
      <c r="FF380" s="194">
        <f t="shared" si="114"/>
        <v>42939.38294951892</v>
      </c>
      <c r="FG380" s="195">
        <f t="shared" si="116"/>
        <v>9856.1978276999998</v>
      </c>
      <c r="FH380" s="196">
        <f t="shared" si="117"/>
        <v>3886.0578324580501</v>
      </c>
      <c r="FI380" s="202">
        <f t="shared" si="118"/>
        <v>51527.259539422703</v>
      </c>
      <c r="FJ380" s="203">
        <f t="shared" si="119"/>
        <v>11827.437393239999</v>
      </c>
      <c r="FK380" s="204">
        <f t="shared" si="120"/>
        <v>4663.2693989496602</v>
      </c>
      <c r="FL380" s="214">
        <v>0.05</v>
      </c>
      <c r="FM380" s="211">
        <f t="shared" si="121"/>
        <v>2576.3629769711351</v>
      </c>
      <c r="FN380" s="212">
        <f t="shared" si="122"/>
        <v>591.37186966199999</v>
      </c>
      <c r="FO380" s="213">
        <f t="shared" si="123"/>
        <v>233.16346994748301</v>
      </c>
      <c r="FP380" s="219">
        <f t="shared" si="124"/>
        <v>54103.622516393836</v>
      </c>
      <c r="FQ380" s="220">
        <f t="shared" si="125"/>
        <v>12418.809262901999</v>
      </c>
      <c r="FR380" s="223">
        <f t="shared" si="126"/>
        <v>4896.4328688971436</v>
      </c>
      <c r="FS380" s="228">
        <f t="shared" si="130"/>
        <v>6.7103691650823958</v>
      </c>
      <c r="FT380" s="229">
        <f t="shared" si="131"/>
        <v>8.9456363632432527</v>
      </c>
      <c r="FU380" s="244">
        <f t="shared" si="132"/>
        <v>5.9221475184473116</v>
      </c>
      <c r="FV380" s="245">
        <f t="shared" si="133"/>
        <v>54103.622516393843</v>
      </c>
      <c r="FW380" s="252">
        <v>4.9805999999999999</v>
      </c>
      <c r="FX380" s="257">
        <v>6.5643000000000002</v>
      </c>
      <c r="FY380" s="261">
        <f t="shared" si="127"/>
        <v>1.3473013623022119</v>
      </c>
      <c r="FZ380" s="253">
        <f t="shared" si="134"/>
        <v>1.3627708001223668</v>
      </c>
      <c r="GA380" s="92"/>
      <c r="GB380" s="68" t="s">
        <v>1442</v>
      </c>
      <c r="GC380" s="85" t="s">
        <v>2362</v>
      </c>
      <c r="GD380" s="85" t="str">
        <f t="shared" si="128"/>
        <v>№2/396 від 20.02.2019</v>
      </c>
      <c r="GE380" s="85" t="s">
        <v>2734</v>
      </c>
      <c r="GF380" s="431">
        <v>3</v>
      </c>
      <c r="GG380" s="431">
        <v>3</v>
      </c>
    </row>
    <row r="381" spans="1:189" ht="15" hidden="1" customHeight="1" x14ac:dyDescent="0.25">
      <c r="A381" s="66" t="s">
        <v>84</v>
      </c>
      <c r="B381" s="155">
        <v>9</v>
      </c>
      <c r="C381" s="141">
        <f t="shared" si="115"/>
        <v>3581.3</v>
      </c>
      <c r="D381" s="168">
        <v>3581.3</v>
      </c>
      <c r="E381" s="168">
        <v>3125.6</v>
      </c>
      <c r="F381" s="234">
        <f t="shared" si="129"/>
        <v>455.70000000000027</v>
      </c>
      <c r="G381" s="235">
        <v>0</v>
      </c>
      <c r="H381" s="162">
        <f t="shared" ref="H381:H405" si="135">N381+T381+Z381+AF381+AL381+AR381+AX381+BD381</f>
        <v>4628.0107027588028</v>
      </c>
      <c r="I381" s="117">
        <v>520.12</v>
      </c>
      <c r="J381" s="117">
        <v>114.4264</v>
      </c>
      <c r="K381" s="117">
        <v>27.542576518404999</v>
      </c>
      <c r="L381" s="117">
        <v>295.8806644</v>
      </c>
      <c r="M381" s="117">
        <v>100.404798064658</v>
      </c>
      <c r="N381" s="117">
        <v>1058.3744389830599</v>
      </c>
      <c r="O381" s="117">
        <v>142.33000000000001</v>
      </c>
      <c r="P381" s="117">
        <v>31.3126</v>
      </c>
      <c r="Q381" s="117">
        <v>4.8933879503775</v>
      </c>
      <c r="R381" s="117">
        <v>80.967267100000001</v>
      </c>
      <c r="S381" s="117">
        <v>27.198536161830098</v>
      </c>
      <c r="T381" s="117">
        <v>286.70179121220798</v>
      </c>
      <c r="U381" s="117">
        <v>0</v>
      </c>
      <c r="V381" s="117">
        <v>0</v>
      </c>
      <c r="W381" s="117">
        <v>0</v>
      </c>
      <c r="X381" s="117">
        <v>0</v>
      </c>
      <c r="Y381" s="117">
        <v>0</v>
      </c>
      <c r="Z381" s="117">
        <v>432.02</v>
      </c>
      <c r="AA381" s="117">
        <v>0</v>
      </c>
      <c r="AB381" s="117">
        <v>0</v>
      </c>
      <c r="AC381" s="117">
        <v>0</v>
      </c>
      <c r="AD381" s="117">
        <v>0</v>
      </c>
      <c r="AE381" s="117">
        <v>0</v>
      </c>
      <c r="AF381" s="117">
        <v>106.61</v>
      </c>
      <c r="AG381" s="117">
        <v>29.11</v>
      </c>
      <c r="AH381" s="117">
        <v>6.4042000000000003</v>
      </c>
      <c r="AI381" s="117">
        <v>0.99790990214999997</v>
      </c>
      <c r="AJ381" s="117">
        <v>16.559805699999998</v>
      </c>
      <c r="AK381" s="117">
        <v>5.5624674742613403</v>
      </c>
      <c r="AL381" s="117">
        <v>58.634383076411297</v>
      </c>
      <c r="AM381" s="117">
        <v>315.99</v>
      </c>
      <c r="AN381" s="117">
        <v>69.517799999999994</v>
      </c>
      <c r="AO381" s="117">
        <v>67.044354954762497</v>
      </c>
      <c r="AP381" s="117">
        <v>179.7572313</v>
      </c>
      <c r="AQ381" s="117">
        <v>66.272346773361605</v>
      </c>
      <c r="AR381" s="117">
        <v>698.58173302812395</v>
      </c>
      <c r="AS381" s="117">
        <v>0</v>
      </c>
      <c r="AT381" s="117">
        <v>0</v>
      </c>
      <c r="AU381" s="117">
        <v>0</v>
      </c>
      <c r="AV381" s="117">
        <v>0</v>
      </c>
      <c r="AW381" s="117">
        <v>0</v>
      </c>
      <c r="AX381" s="117">
        <v>50.66</v>
      </c>
      <c r="AY381" s="117">
        <v>910.16</v>
      </c>
      <c r="AZ381" s="117">
        <v>200.23519999999999</v>
      </c>
      <c r="BA381" s="117">
        <v>89.3678715509037</v>
      </c>
      <c r="BB381" s="117">
        <v>517.76271919999999</v>
      </c>
      <c r="BC381" s="117">
        <v>180.01387812860199</v>
      </c>
      <c r="BD381" s="117">
        <f t="shared" ref="BD381:BD405" si="136">C381*0.54070543</f>
        <v>1936.4283564590003</v>
      </c>
      <c r="BE381" s="117">
        <v>2</v>
      </c>
      <c r="BF381" s="117">
        <v>3092.59</v>
      </c>
      <c r="BG381" s="117">
        <v>324.1343579</v>
      </c>
      <c r="BH381" s="117">
        <v>3416.7243579000001</v>
      </c>
      <c r="BI381" s="117">
        <v>141.66999999999999</v>
      </c>
      <c r="BJ381" s="117">
        <v>14.8484327</v>
      </c>
      <c r="BK381" s="117">
        <v>156.51843270000001</v>
      </c>
      <c r="BL381" s="117">
        <v>138.01</v>
      </c>
      <c r="BM381" s="117">
        <v>30.362200000000001</v>
      </c>
      <c r="BN381" s="117">
        <v>3.1120159599999999</v>
      </c>
      <c r="BO381" s="117">
        <v>78.509748700000003</v>
      </c>
      <c r="BP381" s="117">
        <v>26.201867436014599</v>
      </c>
      <c r="BQ381" s="117">
        <v>276.19583209601501</v>
      </c>
      <c r="BR381" s="433">
        <v>1115.1441638095152</v>
      </c>
      <c r="BS381" s="433">
        <v>245.33171603809521</v>
      </c>
      <c r="BT381" s="433">
        <v>986.7485028571441</v>
      </c>
      <c r="BU381" s="433">
        <v>1360.296</v>
      </c>
      <c r="BV381" s="433">
        <v>634.372060466324</v>
      </c>
      <c r="BW381" s="433">
        <v>455.07374696876161</v>
      </c>
      <c r="BX381" s="433">
        <v>4796.9661901398404</v>
      </c>
      <c r="BY381" s="117">
        <v>1057.6581073290699</v>
      </c>
      <c r="BZ381" s="117">
        <v>49.94</v>
      </c>
      <c r="CA381" s="117">
        <v>10.986800000000001</v>
      </c>
      <c r="CB381" s="117">
        <v>32.256378548782997</v>
      </c>
      <c r="CC381" s="117">
        <v>0</v>
      </c>
      <c r="CD381" s="117">
        <v>28.409367799999998</v>
      </c>
      <c r="CE381" s="117">
        <v>12.744114782815901</v>
      </c>
      <c r="CF381" s="117">
        <v>134.33666113159899</v>
      </c>
      <c r="CG381" s="117">
        <v>79.02</v>
      </c>
      <c r="CH381" s="117">
        <v>17.384399999999999</v>
      </c>
      <c r="CI381" s="117">
        <v>113.997600322233</v>
      </c>
      <c r="CJ381" s="117">
        <v>0</v>
      </c>
      <c r="CK381" s="117">
        <v>44.952107400000003</v>
      </c>
      <c r="CL381" s="117">
        <v>26.763664030367199</v>
      </c>
      <c r="CM381" s="117">
        <v>282.11777175259999</v>
      </c>
      <c r="CN381" s="117">
        <v>102.4</v>
      </c>
      <c r="CO381" s="117">
        <v>22.527999999999999</v>
      </c>
      <c r="CP381" s="117">
        <v>80.648353595648302</v>
      </c>
      <c r="CQ381" s="117">
        <v>0</v>
      </c>
      <c r="CR381" s="117">
        <v>58.252288</v>
      </c>
      <c r="CS381" s="117">
        <v>27.6518799256399</v>
      </c>
      <c r="CT381" s="117">
        <v>291.48052152128798</v>
      </c>
      <c r="CU381" s="117">
        <v>36.549999999999997</v>
      </c>
      <c r="CV381" s="117">
        <v>8.0410000000000004</v>
      </c>
      <c r="CW381" s="117">
        <v>26.154435454658302</v>
      </c>
      <c r="CX381" s="117">
        <v>0</v>
      </c>
      <c r="CY381" s="117">
        <v>20.792198500000001</v>
      </c>
      <c r="CZ381" s="117">
        <v>9.5940594147877398</v>
      </c>
      <c r="DA381" s="117">
        <v>101.131693369446</v>
      </c>
      <c r="DB381" s="117">
        <v>18.25</v>
      </c>
      <c r="DC381" s="117">
        <v>4.0149999999999997</v>
      </c>
      <c r="DD381" s="117">
        <v>23.233863726854999</v>
      </c>
      <c r="DE381" s="117">
        <v>0</v>
      </c>
      <c r="DF381" s="117">
        <v>10.3818775</v>
      </c>
      <c r="DG381" s="117">
        <v>5.8568604879866699</v>
      </c>
      <c r="DH381" s="117">
        <v>61.737601714841702</v>
      </c>
      <c r="DI381" s="117">
        <v>64.319999999999993</v>
      </c>
      <c r="DJ381" s="117">
        <v>14.150399999999999</v>
      </c>
      <c r="DK381" s="117">
        <v>54.067476244596897</v>
      </c>
      <c r="DL381" s="117">
        <v>0</v>
      </c>
      <c r="DM381" s="117">
        <v>36.589718400000002</v>
      </c>
      <c r="DN381" s="117">
        <v>17.726263194700199</v>
      </c>
      <c r="DO381" s="117">
        <v>186.85385783929701</v>
      </c>
      <c r="DP381" s="117">
        <v>0</v>
      </c>
      <c r="DQ381" s="117">
        <v>0</v>
      </c>
      <c r="DR381" s="117">
        <v>0</v>
      </c>
      <c r="DS381" s="117">
        <v>0</v>
      </c>
      <c r="DT381" s="117">
        <v>0</v>
      </c>
      <c r="DU381" s="117">
        <v>0</v>
      </c>
      <c r="DV381" s="117">
        <v>0</v>
      </c>
      <c r="DW381" s="117">
        <v>1786.07</v>
      </c>
      <c r="DX381" s="117">
        <v>392.93540000000002</v>
      </c>
      <c r="DY381" s="117">
        <v>157.842701330408</v>
      </c>
      <c r="DZ381" s="117">
        <v>0</v>
      </c>
      <c r="EA381" s="117">
        <v>1016.0416408999999</v>
      </c>
      <c r="EB381" s="117">
        <v>351.416373883169</v>
      </c>
      <c r="EC381" s="117">
        <v>3704.3061161135802</v>
      </c>
      <c r="ED381" s="117">
        <v>1782.53</v>
      </c>
      <c r="EE381" s="117">
        <v>392.15660000000003</v>
      </c>
      <c r="EF381" s="117">
        <v>59.345221570625</v>
      </c>
      <c r="EG381" s="117">
        <v>17</v>
      </c>
      <c r="EH381" s="117">
        <v>1014.0278411</v>
      </c>
      <c r="EI381" s="117">
        <v>342.21090324450898</v>
      </c>
      <c r="EJ381" s="117">
        <v>3607.2705659151402</v>
      </c>
      <c r="EK381" s="117">
        <v>406.33</v>
      </c>
      <c r="EL381" s="117">
        <v>89.392600000000002</v>
      </c>
      <c r="EM381" s="117">
        <v>77.492313203625002</v>
      </c>
      <c r="EN381" s="117">
        <v>0</v>
      </c>
      <c r="EO381" s="117">
        <v>231.14894709999999</v>
      </c>
      <c r="EP381" s="117">
        <v>84.305376198422906</v>
      </c>
      <c r="EQ381" s="117">
        <v>888.66923650204797</v>
      </c>
      <c r="ER381" s="117">
        <v>493.8</v>
      </c>
      <c r="ES381" s="117">
        <v>109.736</v>
      </c>
      <c r="ET381" s="117">
        <v>11.50143016</v>
      </c>
      <c r="EU381" s="117">
        <v>121.23743016</v>
      </c>
      <c r="EV381" s="117">
        <v>12.986940000000001</v>
      </c>
      <c r="EW381" s="117">
        <v>1.3611611814</v>
      </c>
      <c r="EX381" s="117">
        <v>14.348101181400001</v>
      </c>
      <c r="EY381" s="117">
        <v>480.2</v>
      </c>
      <c r="EZ381" s="117">
        <v>50.329762000000002</v>
      </c>
      <c r="FA381" s="117">
        <v>530.53</v>
      </c>
      <c r="FB381" s="117">
        <v>414.4</v>
      </c>
      <c r="FC381" s="117">
        <v>43.433264000000001</v>
      </c>
      <c r="FD381" s="117">
        <v>457.83326399999999</v>
      </c>
      <c r="FE381" s="171">
        <v>460.48465312500008</v>
      </c>
      <c r="FF381" s="194">
        <f t="shared" si="114"/>
        <v>24116.752989920893</v>
      </c>
      <c r="FG381" s="195">
        <f t="shared" si="116"/>
        <v>4031.0760546000001</v>
      </c>
      <c r="FH381" s="196">
        <f t="shared" si="117"/>
        <v>3607.2705659151402</v>
      </c>
      <c r="FI381" s="202">
        <f t="shared" si="118"/>
        <v>28940.103587905072</v>
      </c>
      <c r="FJ381" s="203">
        <f t="shared" si="119"/>
        <v>4837.2912655199998</v>
      </c>
      <c r="FK381" s="204">
        <f t="shared" si="120"/>
        <v>4328.7246790981681</v>
      </c>
      <c r="FL381" s="214">
        <v>0.05</v>
      </c>
      <c r="FM381" s="211">
        <f t="shared" si="121"/>
        <v>1447.0051793952537</v>
      </c>
      <c r="FN381" s="212">
        <f t="shared" si="122"/>
        <v>241.86456327600001</v>
      </c>
      <c r="FO381" s="213">
        <f t="shared" si="123"/>
        <v>216.4362339549084</v>
      </c>
      <c r="FP381" s="219">
        <f t="shared" si="124"/>
        <v>30387.108767300328</v>
      </c>
      <c r="FQ381" s="220">
        <f t="shared" si="125"/>
        <v>5079.1558287959997</v>
      </c>
      <c r="FR381" s="223">
        <f t="shared" si="126"/>
        <v>4545.160913053076</v>
      </c>
      <c r="FS381" s="228">
        <f t="shared" si="130"/>
        <v>7.0666944792405895</v>
      </c>
      <c r="FT381" s="229">
        <f t="shared" si="131"/>
        <v>8.6917123410258466</v>
      </c>
      <c r="FU381" s="244">
        <f t="shared" si="132"/>
        <v>5.7975573186974696</v>
      </c>
      <c r="FV381" s="245">
        <f t="shared" si="133"/>
        <v>30387.108767300324</v>
      </c>
      <c r="FW381" s="252">
        <v>4.9230999999999998</v>
      </c>
      <c r="FX381" s="257">
        <v>6.1383999999999999</v>
      </c>
      <c r="FY381" s="261">
        <f t="shared" si="127"/>
        <v>1.435415587585178</v>
      </c>
      <c r="FZ381" s="253">
        <f t="shared" si="134"/>
        <v>1.4159573082604338</v>
      </c>
      <c r="GA381" s="92"/>
      <c r="GB381" s="68" t="s">
        <v>1445</v>
      </c>
      <c r="GC381" s="85" t="s">
        <v>2362</v>
      </c>
      <c r="GD381" s="85" t="str">
        <f t="shared" si="128"/>
        <v>№2/399 від 20.02.2019</v>
      </c>
      <c r="GE381" s="85" t="s">
        <v>2735</v>
      </c>
      <c r="GF381" s="431">
        <v>2</v>
      </c>
      <c r="GG381" s="431">
        <v>3</v>
      </c>
    </row>
    <row r="382" spans="1:189" ht="15" hidden="1" customHeight="1" x14ac:dyDescent="0.25">
      <c r="A382" s="66" t="s">
        <v>85</v>
      </c>
      <c r="B382" s="155">
        <v>9</v>
      </c>
      <c r="C382" s="141">
        <f t="shared" si="115"/>
        <v>4073.8</v>
      </c>
      <c r="D382" s="168">
        <v>4073.8</v>
      </c>
      <c r="E382" s="168">
        <v>3572.6</v>
      </c>
      <c r="F382" s="234">
        <f t="shared" si="129"/>
        <v>501.20000000000027</v>
      </c>
      <c r="G382" s="235">
        <v>0</v>
      </c>
      <c r="H382" s="162">
        <f t="shared" si="135"/>
        <v>4870.8356986231756</v>
      </c>
      <c r="I382" s="117">
        <v>523.22</v>
      </c>
      <c r="J382" s="117">
        <v>115.1084</v>
      </c>
      <c r="K382" s="117">
        <v>27.863479322634198</v>
      </c>
      <c r="L382" s="117">
        <v>297.64416139999997</v>
      </c>
      <c r="M382" s="117">
        <v>101.019655428139</v>
      </c>
      <c r="N382" s="117">
        <v>1064.85569615077</v>
      </c>
      <c r="O382" s="117">
        <v>81.489999999999995</v>
      </c>
      <c r="P382" s="117">
        <v>17.927800000000001</v>
      </c>
      <c r="Q382" s="117">
        <v>2.8016632120575</v>
      </c>
      <c r="R382" s="117">
        <v>46.357216299999997</v>
      </c>
      <c r="S382" s="117">
        <v>15.572321779658701</v>
      </c>
      <c r="T382" s="117">
        <v>164.14900129171599</v>
      </c>
      <c r="U382" s="117">
        <v>0</v>
      </c>
      <c r="V382" s="117">
        <v>0</v>
      </c>
      <c r="W382" s="117">
        <v>0</v>
      </c>
      <c r="X382" s="117">
        <v>0</v>
      </c>
      <c r="Y382" s="117">
        <v>0</v>
      </c>
      <c r="Z382" s="117">
        <v>497.3</v>
      </c>
      <c r="AA382" s="117">
        <v>0</v>
      </c>
      <c r="AB382" s="117">
        <v>0</v>
      </c>
      <c r="AC382" s="117">
        <v>0</v>
      </c>
      <c r="AD382" s="117">
        <v>0</v>
      </c>
      <c r="AE382" s="117">
        <v>0</v>
      </c>
      <c r="AF382" s="117">
        <v>128.49</v>
      </c>
      <c r="AG382" s="117">
        <v>29.11</v>
      </c>
      <c r="AH382" s="117">
        <v>6.4042000000000003</v>
      </c>
      <c r="AI382" s="117">
        <v>0.99790990214999997</v>
      </c>
      <c r="AJ382" s="117">
        <v>16.559805699999998</v>
      </c>
      <c r="AK382" s="117">
        <v>5.5624674742613403</v>
      </c>
      <c r="AL382" s="117">
        <v>58.634383076411297</v>
      </c>
      <c r="AM382" s="117">
        <v>319.13</v>
      </c>
      <c r="AN382" s="117">
        <v>70.208600000000004</v>
      </c>
      <c r="AO382" s="117">
        <v>66.350416035850003</v>
      </c>
      <c r="AP382" s="117">
        <v>181.5434831</v>
      </c>
      <c r="AQ382" s="117">
        <v>66.788338234428394</v>
      </c>
      <c r="AR382" s="117">
        <v>704.02083737027795</v>
      </c>
      <c r="AS382" s="117">
        <v>0</v>
      </c>
      <c r="AT382" s="117">
        <v>0</v>
      </c>
      <c r="AU382" s="117">
        <v>0</v>
      </c>
      <c r="AV382" s="117">
        <v>0</v>
      </c>
      <c r="AW382" s="117">
        <v>0</v>
      </c>
      <c r="AX382" s="117">
        <v>50.66</v>
      </c>
      <c r="AY382" s="117">
        <v>1035.32</v>
      </c>
      <c r="AZ382" s="117">
        <v>227.7704</v>
      </c>
      <c r="BA382" s="117">
        <v>101.65773186386799</v>
      </c>
      <c r="BB382" s="117">
        <v>588.96248839999998</v>
      </c>
      <c r="BC382" s="117">
        <v>204.76841010985601</v>
      </c>
      <c r="BD382" s="117">
        <f t="shared" si="136"/>
        <v>2202.7257807340002</v>
      </c>
      <c r="BE382" s="117">
        <v>2</v>
      </c>
      <c r="BF382" s="117">
        <v>3722.92</v>
      </c>
      <c r="BG382" s="117">
        <v>390.19924520000001</v>
      </c>
      <c r="BH382" s="117">
        <v>4113.1192451999996</v>
      </c>
      <c r="BI382" s="117">
        <v>0</v>
      </c>
      <c r="BJ382" s="117">
        <v>0</v>
      </c>
      <c r="BK382" s="117">
        <v>0</v>
      </c>
      <c r="BL382" s="117">
        <v>137.88</v>
      </c>
      <c r="BM382" s="117">
        <v>30.333600000000001</v>
      </c>
      <c r="BN382" s="117">
        <v>3.10911239916667</v>
      </c>
      <c r="BO382" s="117">
        <v>78.435795600000006</v>
      </c>
      <c r="BP382" s="117">
        <v>26.177189223392698</v>
      </c>
      <c r="BQ382" s="117">
        <v>275.93569722256001</v>
      </c>
      <c r="BR382" s="117">
        <v>1415.4400988095219</v>
      </c>
      <c r="BS382" s="117">
        <v>311.39682173809598</v>
      </c>
      <c r="BT382" s="117">
        <v>1297.2926928571401</v>
      </c>
      <c r="BU382" s="117">
        <v>1933.97</v>
      </c>
      <c r="BV382" s="117">
        <v>805.20140900977401</v>
      </c>
      <c r="BW382" s="117">
        <v>604.05158015926804</v>
      </c>
      <c r="BX382" s="117">
        <v>6367.3526025738001</v>
      </c>
      <c r="BY382" s="117">
        <v>973.89830262114197</v>
      </c>
      <c r="BZ382" s="117">
        <v>50.46</v>
      </c>
      <c r="CA382" s="117">
        <v>11.1012</v>
      </c>
      <c r="CB382" s="117">
        <v>32.541557758115303</v>
      </c>
      <c r="CC382" s="117">
        <v>0</v>
      </c>
      <c r="CD382" s="117">
        <v>28.705180200000001</v>
      </c>
      <c r="CE382" s="117">
        <v>12.87149997739</v>
      </c>
      <c r="CF382" s="117">
        <v>135.67943793550501</v>
      </c>
      <c r="CG382" s="117">
        <v>45.72</v>
      </c>
      <c r="CH382" s="117">
        <v>10.058400000000001</v>
      </c>
      <c r="CI382" s="117">
        <v>67.292467488760806</v>
      </c>
      <c r="CJ382" s="117">
        <v>0</v>
      </c>
      <c r="CK382" s="117">
        <v>26.0087364</v>
      </c>
      <c r="CL382" s="117">
        <v>15.625033283581001</v>
      </c>
      <c r="CM382" s="117">
        <v>164.70463717234199</v>
      </c>
      <c r="CN382" s="117">
        <v>117.53</v>
      </c>
      <c r="CO382" s="117">
        <v>25.8566</v>
      </c>
      <c r="CP382" s="117">
        <v>88.702813831361695</v>
      </c>
      <c r="CQ382" s="117">
        <v>0</v>
      </c>
      <c r="CR382" s="117">
        <v>66.859291099999993</v>
      </c>
      <c r="CS382" s="117">
        <v>31.332813763855999</v>
      </c>
      <c r="CT382" s="117">
        <v>330.28151869521798</v>
      </c>
      <c r="CU382" s="117">
        <v>44.16</v>
      </c>
      <c r="CV382" s="117">
        <v>9.7151999999999994</v>
      </c>
      <c r="CW382" s="117">
        <v>31.491047264320802</v>
      </c>
      <c r="CX382" s="117">
        <v>0</v>
      </c>
      <c r="CY382" s="117">
        <v>25.121299199999999</v>
      </c>
      <c r="CZ382" s="117">
        <v>11.580199744925499</v>
      </c>
      <c r="DA382" s="117">
        <v>122.067746209246</v>
      </c>
      <c r="DB382" s="117">
        <v>18.25</v>
      </c>
      <c r="DC382" s="117">
        <v>4.0149999999999997</v>
      </c>
      <c r="DD382" s="117">
        <v>23.233863726854999</v>
      </c>
      <c r="DE382" s="117">
        <v>0</v>
      </c>
      <c r="DF382" s="117">
        <v>10.3818775</v>
      </c>
      <c r="DG382" s="117">
        <v>5.8568604879866699</v>
      </c>
      <c r="DH382" s="117">
        <v>61.737601714841702</v>
      </c>
      <c r="DI382" s="117">
        <v>54.81</v>
      </c>
      <c r="DJ382" s="117">
        <v>12.058199999999999</v>
      </c>
      <c r="DK382" s="117">
        <v>46.255002230050202</v>
      </c>
      <c r="DL382" s="117">
        <v>0</v>
      </c>
      <c r="DM382" s="117">
        <v>31.1797647</v>
      </c>
      <c r="DN382" s="117">
        <v>15.1243939639385</v>
      </c>
      <c r="DO382" s="117">
        <v>159.427360893989</v>
      </c>
      <c r="DP382" s="117">
        <v>0</v>
      </c>
      <c r="DQ382" s="117">
        <v>0</v>
      </c>
      <c r="DR382" s="117">
        <v>0</v>
      </c>
      <c r="DS382" s="117">
        <v>0</v>
      </c>
      <c r="DT382" s="117">
        <v>0</v>
      </c>
      <c r="DU382" s="117">
        <v>0</v>
      </c>
      <c r="DV382" s="117">
        <v>0</v>
      </c>
      <c r="DW382" s="117">
        <v>2323.66</v>
      </c>
      <c r="DX382" s="117">
        <v>511.20519999999999</v>
      </c>
      <c r="DY382" s="117">
        <v>198.32629357323299</v>
      </c>
      <c r="DZ382" s="117">
        <v>0</v>
      </c>
      <c r="EA382" s="117">
        <v>1321.8604642</v>
      </c>
      <c r="EB382" s="117">
        <v>456.45299569421201</v>
      </c>
      <c r="EC382" s="117">
        <v>4811.5049534674399</v>
      </c>
      <c r="ED382" s="117">
        <v>1652.55</v>
      </c>
      <c r="EE382" s="117">
        <v>363.56099999999998</v>
      </c>
      <c r="EF382" s="117">
        <v>56.417429234083301</v>
      </c>
      <c r="EG382" s="117">
        <v>19.372499999999999</v>
      </c>
      <c r="EH382" s="117">
        <v>940.0861185</v>
      </c>
      <c r="EI382" s="117">
        <v>317.78256247300902</v>
      </c>
      <c r="EJ382" s="117">
        <v>3349.76961020709</v>
      </c>
      <c r="EK382" s="117">
        <v>430.37</v>
      </c>
      <c r="EL382" s="117">
        <v>94.681399999999996</v>
      </c>
      <c r="EM382" s="117">
        <v>81.082705527450003</v>
      </c>
      <c r="EN382" s="117">
        <v>0</v>
      </c>
      <c r="EO382" s="117">
        <v>244.8245819</v>
      </c>
      <c r="EP382" s="117">
        <v>89.188980029270994</v>
      </c>
      <c r="EQ382" s="117">
        <v>940.14766745672102</v>
      </c>
      <c r="ER382" s="117">
        <v>576.9</v>
      </c>
      <c r="ES382" s="117">
        <v>128.018</v>
      </c>
      <c r="ET382" s="117">
        <v>13.417566580000001</v>
      </c>
      <c r="EU382" s="117">
        <v>141.43556658</v>
      </c>
      <c r="EV382" s="117">
        <v>15.172470000000001</v>
      </c>
      <c r="EW382" s="117">
        <v>1.5902265807</v>
      </c>
      <c r="EX382" s="117">
        <v>16.762696580699998</v>
      </c>
      <c r="EY382" s="117">
        <v>590.79999999999995</v>
      </c>
      <c r="EZ382" s="117">
        <v>61.921748000000001</v>
      </c>
      <c r="FA382" s="117">
        <v>652.72</v>
      </c>
      <c r="FB382" s="117">
        <v>588</v>
      </c>
      <c r="FC382" s="117">
        <v>61.628279999999997</v>
      </c>
      <c r="FD382" s="117">
        <v>649.62828000000002</v>
      </c>
      <c r="FE382" s="171">
        <v>909.58078125000009</v>
      </c>
      <c r="FF382" s="194">
        <f t="shared" si="114"/>
        <v>28072.691101782628</v>
      </c>
      <c r="FG382" s="195">
        <f t="shared" si="116"/>
        <v>4762.7475251999995</v>
      </c>
      <c r="FH382" s="196">
        <f t="shared" si="117"/>
        <v>3349.76961020709</v>
      </c>
      <c r="FI382" s="202">
        <f t="shared" si="118"/>
        <v>33687.229322139152</v>
      </c>
      <c r="FJ382" s="203">
        <f t="shared" si="119"/>
        <v>5715.297030239999</v>
      </c>
      <c r="FK382" s="204">
        <f t="shared" si="120"/>
        <v>4019.7235322485076</v>
      </c>
      <c r="FL382" s="214">
        <v>0.05</v>
      </c>
      <c r="FM382" s="211">
        <f t="shared" si="121"/>
        <v>1684.3614661069578</v>
      </c>
      <c r="FN382" s="212">
        <f t="shared" si="122"/>
        <v>285.76485151199995</v>
      </c>
      <c r="FO382" s="213">
        <f t="shared" si="123"/>
        <v>200.9861766124254</v>
      </c>
      <c r="FP382" s="219">
        <f t="shared" si="124"/>
        <v>35371.590788246111</v>
      </c>
      <c r="FQ382" s="220">
        <f t="shared" si="125"/>
        <v>6001.061881751999</v>
      </c>
      <c r="FR382" s="223">
        <f t="shared" si="126"/>
        <v>4220.7097088609326</v>
      </c>
      <c r="FS382" s="228">
        <f t="shared" si="130"/>
        <v>7.2096148329554985</v>
      </c>
      <c r="FT382" s="229">
        <f t="shared" si="131"/>
        <v>8.8893612030366711</v>
      </c>
      <c r="FU382" s="244">
        <f t="shared" si="132"/>
        <v>6.1735527511495851</v>
      </c>
      <c r="FV382" s="245">
        <f t="shared" si="133"/>
        <v>35371.590788246111</v>
      </c>
      <c r="FW382" s="252">
        <v>4.8684000000000003</v>
      </c>
      <c r="FX382" s="257">
        <v>5.9104999999999999</v>
      </c>
      <c r="FY382" s="261">
        <f t="shared" si="127"/>
        <v>1.4809002614730709</v>
      </c>
      <c r="FZ382" s="253">
        <f t="shared" si="134"/>
        <v>1.503994789448722</v>
      </c>
      <c r="GA382" s="92"/>
      <c r="GB382" s="68" t="s">
        <v>1446</v>
      </c>
      <c r="GC382" s="85" t="s">
        <v>2362</v>
      </c>
      <c r="GD382" s="85" t="str">
        <f t="shared" si="128"/>
        <v>№2/400 від 20.02.2019</v>
      </c>
      <c r="GE382" s="85" t="s">
        <v>2736</v>
      </c>
      <c r="GF382" s="431">
        <v>2</v>
      </c>
      <c r="GG382" s="431">
        <v>3</v>
      </c>
    </row>
    <row r="383" spans="1:189" ht="15" hidden="1" customHeight="1" x14ac:dyDescent="0.25">
      <c r="A383" s="66" t="s">
        <v>86</v>
      </c>
      <c r="B383" s="155">
        <v>9</v>
      </c>
      <c r="C383" s="141">
        <f t="shared" si="115"/>
        <v>4387.3</v>
      </c>
      <c r="D383" s="168">
        <v>4387.3</v>
      </c>
      <c r="E383" s="168">
        <v>3941</v>
      </c>
      <c r="F383" s="234">
        <f t="shared" si="129"/>
        <v>446.30000000000018</v>
      </c>
      <c r="G383" s="235">
        <v>0</v>
      </c>
      <c r="H383" s="162">
        <f t="shared" si="135"/>
        <v>5483.7613109478498</v>
      </c>
      <c r="I383" s="117">
        <v>783.01</v>
      </c>
      <c r="J383" s="117">
        <v>172.26220000000001</v>
      </c>
      <c r="K383" s="117">
        <v>40.021082500379997</v>
      </c>
      <c r="L383" s="117">
        <v>445.4308987</v>
      </c>
      <c r="M383" s="117">
        <v>151.00230143161201</v>
      </c>
      <c r="N383" s="117">
        <v>1591.7264826319899</v>
      </c>
      <c r="O383" s="117">
        <v>144.18</v>
      </c>
      <c r="P383" s="117">
        <v>31.7196</v>
      </c>
      <c r="Q383" s="117">
        <v>4.9568113203525002</v>
      </c>
      <c r="R383" s="117">
        <v>82.019676599999997</v>
      </c>
      <c r="S383" s="117">
        <v>27.552042774932101</v>
      </c>
      <c r="T383" s="117">
        <v>290.42813069528501</v>
      </c>
      <c r="U383" s="117">
        <v>0</v>
      </c>
      <c r="V383" s="117">
        <v>0</v>
      </c>
      <c r="W383" s="117">
        <v>0</v>
      </c>
      <c r="X383" s="117">
        <v>0</v>
      </c>
      <c r="Y383" s="117">
        <v>0</v>
      </c>
      <c r="Z383" s="117">
        <v>528.88</v>
      </c>
      <c r="AA383" s="117">
        <v>0</v>
      </c>
      <c r="AB383" s="117">
        <v>0</v>
      </c>
      <c r="AC383" s="117">
        <v>0</v>
      </c>
      <c r="AD383" s="117">
        <v>0</v>
      </c>
      <c r="AE383" s="117">
        <v>0</v>
      </c>
      <c r="AF383" s="117">
        <v>127.56</v>
      </c>
      <c r="AG383" s="117">
        <v>29.11</v>
      </c>
      <c r="AH383" s="117">
        <v>6.4042000000000003</v>
      </c>
      <c r="AI383" s="117">
        <v>0.99790990214999997</v>
      </c>
      <c r="AJ383" s="117">
        <v>16.559805699999998</v>
      </c>
      <c r="AK383" s="117">
        <v>5.5624674742613403</v>
      </c>
      <c r="AL383" s="117">
        <v>58.634383076411297</v>
      </c>
      <c r="AM383" s="117">
        <v>209.2</v>
      </c>
      <c r="AN383" s="117">
        <v>46.024000000000001</v>
      </c>
      <c r="AO383" s="117">
        <v>45.420084077735403</v>
      </c>
      <c r="AP383" s="117">
        <v>119.007604</v>
      </c>
      <c r="AQ383" s="117">
        <v>43.983693427427397</v>
      </c>
      <c r="AR383" s="117">
        <v>463.63538150516302</v>
      </c>
      <c r="AS383" s="117">
        <v>0</v>
      </c>
      <c r="AT383" s="117">
        <v>0</v>
      </c>
      <c r="AU383" s="117">
        <v>0</v>
      </c>
      <c r="AV383" s="117">
        <v>0</v>
      </c>
      <c r="AW383" s="117">
        <v>0</v>
      </c>
      <c r="AX383" s="117">
        <v>50.66</v>
      </c>
      <c r="AY383" s="117">
        <v>1114.99</v>
      </c>
      <c r="AZ383" s="117">
        <v>245.2978</v>
      </c>
      <c r="BA383" s="117">
        <v>109.480820611309</v>
      </c>
      <c r="BB383" s="117">
        <v>634.2843613</v>
      </c>
      <c r="BC383" s="117">
        <v>220.52579303412401</v>
      </c>
      <c r="BD383" s="117">
        <f t="shared" si="136"/>
        <v>2372.2369330390002</v>
      </c>
      <c r="BE383" s="117">
        <v>2</v>
      </c>
      <c r="BF383" s="117">
        <v>2447.48</v>
      </c>
      <c r="BG383" s="117">
        <v>256.5203788</v>
      </c>
      <c r="BH383" s="117">
        <v>2704.0003787999999</v>
      </c>
      <c r="BI383" s="117">
        <v>141.66999999999999</v>
      </c>
      <c r="BJ383" s="117">
        <v>14.85</v>
      </c>
      <c r="BK383" s="117">
        <f>BI383+BJ383</f>
        <v>156.51999999999998</v>
      </c>
      <c r="BL383" s="117">
        <v>164.58</v>
      </c>
      <c r="BM383" s="117">
        <v>36.207599999999999</v>
      </c>
      <c r="BN383" s="117">
        <v>3.8961025516666701</v>
      </c>
      <c r="BO383" s="117">
        <v>93.624624600000004</v>
      </c>
      <c r="BP383" s="117">
        <v>31.2656957687662</v>
      </c>
      <c r="BQ383" s="117">
        <v>329.57402292043298</v>
      </c>
      <c r="BR383" s="117">
        <v>737.1387857142829</v>
      </c>
      <c r="BS383" s="117">
        <v>162.170532857143</v>
      </c>
      <c r="BT383" s="117">
        <v>808.78351087121496</v>
      </c>
      <c r="BU383" s="117">
        <v>2083.0500000000002</v>
      </c>
      <c r="BV383" s="117">
        <v>419.33614102928601</v>
      </c>
      <c r="BW383" s="117">
        <v>441.30030089516299</v>
      </c>
      <c r="BX383" s="117">
        <v>4651.7792713670897</v>
      </c>
      <c r="BY383" s="117">
        <v>1176.62873120414</v>
      </c>
      <c r="BZ383" s="117">
        <v>72.88</v>
      </c>
      <c r="CA383" s="117">
        <v>16.0336</v>
      </c>
      <c r="CB383" s="117">
        <v>46.724227083816501</v>
      </c>
      <c r="CC383" s="117">
        <v>0</v>
      </c>
      <c r="CD383" s="117">
        <v>41.459245600000003</v>
      </c>
      <c r="CE383" s="117">
        <v>18.561544187990901</v>
      </c>
      <c r="CF383" s="117">
        <v>195.658616871807</v>
      </c>
      <c r="CG383" s="117">
        <v>80.03</v>
      </c>
      <c r="CH383" s="117">
        <v>17.6066</v>
      </c>
      <c r="CI383" s="117">
        <v>115.413695460648</v>
      </c>
      <c r="CJ383" s="117">
        <v>0</v>
      </c>
      <c r="CK383" s="117">
        <v>45.5266661</v>
      </c>
      <c r="CL383" s="117">
        <v>27.101451341171501</v>
      </c>
      <c r="CM383" s="117">
        <v>285.67841290182002</v>
      </c>
      <c r="CN383" s="117">
        <v>129.56</v>
      </c>
      <c r="CO383" s="117">
        <v>28.5032</v>
      </c>
      <c r="CP383" s="117">
        <v>102.651494757322</v>
      </c>
      <c r="CQ383" s="117">
        <v>0</v>
      </c>
      <c r="CR383" s="117">
        <v>73.702797200000006</v>
      </c>
      <c r="CS383" s="117">
        <v>35.050297332046902</v>
      </c>
      <c r="CT383" s="117">
        <v>369.46778928936902</v>
      </c>
      <c r="CU383" s="117">
        <v>45.05</v>
      </c>
      <c r="CV383" s="117">
        <v>9.9109999999999996</v>
      </c>
      <c r="CW383" s="117">
        <v>30.270876732320801</v>
      </c>
      <c r="CX383" s="117">
        <v>0</v>
      </c>
      <c r="CY383" s="117">
        <v>25.6275935</v>
      </c>
      <c r="CZ383" s="117">
        <v>11.6191810750496</v>
      </c>
      <c r="DA383" s="117">
        <v>122.47865130737</v>
      </c>
      <c r="DB383" s="117">
        <v>18.25</v>
      </c>
      <c r="DC383" s="117">
        <v>4.0149999999999997</v>
      </c>
      <c r="DD383" s="117">
        <v>23.233863726854999</v>
      </c>
      <c r="DE383" s="117">
        <v>0</v>
      </c>
      <c r="DF383" s="117">
        <v>10.3818775</v>
      </c>
      <c r="DG383" s="117">
        <v>5.8568604879866699</v>
      </c>
      <c r="DH383" s="117">
        <v>61.737601714841702</v>
      </c>
      <c r="DI383" s="117">
        <v>48.8</v>
      </c>
      <c r="DJ383" s="117">
        <v>10.736000000000001</v>
      </c>
      <c r="DK383" s="117">
        <v>40.876910637643903</v>
      </c>
      <c r="DL383" s="117">
        <v>0</v>
      </c>
      <c r="DM383" s="117">
        <v>27.760856</v>
      </c>
      <c r="DN383" s="117">
        <v>13.433892481291499</v>
      </c>
      <c r="DO383" s="117">
        <v>141.607659118935</v>
      </c>
      <c r="DP383" s="117">
        <v>0</v>
      </c>
      <c r="DQ383" s="117">
        <v>0</v>
      </c>
      <c r="DR383" s="117">
        <v>0</v>
      </c>
      <c r="DS383" s="117">
        <v>0</v>
      </c>
      <c r="DT383" s="117">
        <v>0</v>
      </c>
      <c r="DU383" s="117">
        <v>0</v>
      </c>
      <c r="DV383" s="117">
        <v>0</v>
      </c>
      <c r="DW383" s="117">
        <v>2136.19</v>
      </c>
      <c r="DX383" s="117">
        <v>469.96179999999998</v>
      </c>
      <c r="DY383" s="117">
        <v>184.174240179967</v>
      </c>
      <c r="DZ383" s="117">
        <v>0</v>
      </c>
      <c r="EA383" s="117">
        <v>1215.2144053</v>
      </c>
      <c r="EB383" s="117">
        <v>419.82069409075598</v>
      </c>
      <c r="EC383" s="117">
        <v>4425.3611395707303</v>
      </c>
      <c r="ED383" s="117">
        <v>1267.94</v>
      </c>
      <c r="EE383" s="117">
        <v>278.9468</v>
      </c>
      <c r="EF383" s="117">
        <v>44.244023057983298</v>
      </c>
      <c r="EG383" s="117">
        <v>18.350000000000001</v>
      </c>
      <c r="EH383" s="117">
        <v>721.2930278</v>
      </c>
      <c r="EI383" s="117">
        <v>244.28840730842501</v>
      </c>
      <c r="EJ383" s="117">
        <v>2575.0622581664102</v>
      </c>
      <c r="EK383" s="117">
        <v>376.99</v>
      </c>
      <c r="EL383" s="117">
        <v>82.937799999999996</v>
      </c>
      <c r="EM383" s="117">
        <v>70.058608336700004</v>
      </c>
      <c r="EN383" s="117">
        <v>0</v>
      </c>
      <c r="EO383" s="117">
        <v>214.45830129999999</v>
      </c>
      <c r="EP383" s="117">
        <v>78.025250017022501</v>
      </c>
      <c r="EQ383" s="117">
        <v>822.46995965372298</v>
      </c>
      <c r="ER383" s="117">
        <v>540</v>
      </c>
      <c r="ES383" s="117">
        <v>121.22880000000001</v>
      </c>
      <c r="ET383" s="117">
        <v>12.705990527999999</v>
      </c>
      <c r="EU383" s="117">
        <v>133.93479052800001</v>
      </c>
      <c r="EV383" s="117">
        <v>14.202</v>
      </c>
      <c r="EW383" s="117">
        <v>1.4885116199999999</v>
      </c>
      <c r="EX383" s="117">
        <v>15.690511620000001</v>
      </c>
      <c r="EY383" s="117">
        <v>492.8</v>
      </c>
      <c r="EZ383" s="117">
        <v>51.650368</v>
      </c>
      <c r="FA383" s="117">
        <v>544.45000000000005</v>
      </c>
      <c r="FB383" s="117">
        <v>464.8</v>
      </c>
      <c r="FC383" s="117">
        <v>48.715688</v>
      </c>
      <c r="FD383" s="117">
        <v>513.51568799999995</v>
      </c>
      <c r="FE383" s="171">
        <v>678.66117187500004</v>
      </c>
      <c r="FF383" s="194">
        <f t="shared" si="114"/>
        <v>24211.409234653376</v>
      </c>
      <c r="FG383" s="195">
        <f t="shared" si="116"/>
        <v>3374.0360667999998</v>
      </c>
      <c r="FH383" s="196">
        <f t="shared" si="117"/>
        <v>2575.0622581664102</v>
      </c>
      <c r="FI383" s="202">
        <f t="shared" si="118"/>
        <v>29053.691081584049</v>
      </c>
      <c r="FJ383" s="203">
        <f t="shared" si="119"/>
        <v>4048.8432801599997</v>
      </c>
      <c r="FK383" s="204">
        <f t="shared" si="120"/>
        <v>3090.0747097996923</v>
      </c>
      <c r="FL383" s="214">
        <v>0.05</v>
      </c>
      <c r="FM383" s="211">
        <f t="shared" si="121"/>
        <v>1452.6845540792026</v>
      </c>
      <c r="FN383" s="212">
        <f t="shared" si="122"/>
        <v>202.44216400799999</v>
      </c>
      <c r="FO383" s="213">
        <f t="shared" si="123"/>
        <v>154.50373548998462</v>
      </c>
      <c r="FP383" s="219">
        <f t="shared" si="124"/>
        <v>30506.375635663251</v>
      </c>
      <c r="FQ383" s="220">
        <f t="shared" si="125"/>
        <v>4251.2854441680001</v>
      </c>
      <c r="FR383" s="223">
        <f t="shared" si="126"/>
        <v>3244.5784452896769</v>
      </c>
      <c r="FS383" s="228">
        <f t="shared" si="130"/>
        <v>5.9843389308903543</v>
      </c>
      <c r="FT383" s="229">
        <f t="shared" si="131"/>
        <v>7.0630715987837824</v>
      </c>
      <c r="FU383" s="244">
        <f t="shared" si="132"/>
        <v>5.2448001609658732</v>
      </c>
      <c r="FV383" s="245">
        <f t="shared" si="133"/>
        <v>30506.375635663255</v>
      </c>
      <c r="FW383" s="252">
        <v>4.399</v>
      </c>
      <c r="FX383" s="257">
        <v>5.3948999999999998</v>
      </c>
      <c r="FY383" s="261">
        <f t="shared" si="127"/>
        <v>1.3603862084315421</v>
      </c>
      <c r="FZ383" s="253">
        <f t="shared" si="134"/>
        <v>1.30921270065873</v>
      </c>
      <c r="GA383" s="92"/>
      <c r="GB383" s="68" t="s">
        <v>1447</v>
      </c>
      <c r="GC383" s="85" t="s">
        <v>2362</v>
      </c>
      <c r="GD383" s="85" t="str">
        <f t="shared" si="128"/>
        <v>№2/401 від 20.02.2019</v>
      </c>
      <c r="GE383" s="85" t="s">
        <v>2737</v>
      </c>
      <c r="GF383" s="431">
        <v>2</v>
      </c>
      <c r="GG383" s="431">
        <v>3</v>
      </c>
    </row>
    <row r="384" spans="1:189" ht="15" hidden="1" customHeight="1" x14ac:dyDescent="0.25">
      <c r="A384" s="66" t="s">
        <v>87</v>
      </c>
      <c r="B384" s="155">
        <v>9</v>
      </c>
      <c r="C384" s="141">
        <f t="shared" si="115"/>
        <v>3936.36</v>
      </c>
      <c r="D384" s="168">
        <v>3936.36</v>
      </c>
      <c r="E384" s="168">
        <v>3499.76</v>
      </c>
      <c r="F384" s="234">
        <f t="shared" si="129"/>
        <v>436.59999999999991</v>
      </c>
      <c r="G384" s="235">
        <v>0</v>
      </c>
      <c r="H384" s="162">
        <f t="shared" si="135"/>
        <v>4859.7512123006509</v>
      </c>
      <c r="I384" s="117">
        <v>519.67999999999995</v>
      </c>
      <c r="J384" s="117">
        <v>114.3296</v>
      </c>
      <c r="K384" s="117">
        <v>27.127897448494998</v>
      </c>
      <c r="L384" s="117">
        <v>295.63036160000001</v>
      </c>
      <c r="M384" s="117">
        <v>100.278839306873</v>
      </c>
      <c r="N384" s="117">
        <v>1057.0466983553699</v>
      </c>
      <c r="O384" s="117">
        <v>142.09</v>
      </c>
      <c r="P384" s="117">
        <v>31.259799999999998</v>
      </c>
      <c r="Q384" s="117">
        <v>4.8851392461899996</v>
      </c>
      <c r="R384" s="117">
        <v>80.830738299999993</v>
      </c>
      <c r="S384" s="117">
        <v>27.152673663616198</v>
      </c>
      <c r="T384" s="117">
        <v>286.21835120980597</v>
      </c>
      <c r="U384" s="117">
        <v>0</v>
      </c>
      <c r="V384" s="117">
        <v>0</v>
      </c>
      <c r="W384" s="117">
        <v>0</v>
      </c>
      <c r="X384" s="117">
        <v>0</v>
      </c>
      <c r="Y384" s="117">
        <v>0</v>
      </c>
      <c r="Z384" s="117">
        <v>468.2</v>
      </c>
      <c r="AA384" s="117">
        <v>0</v>
      </c>
      <c r="AB384" s="117">
        <v>0</v>
      </c>
      <c r="AC384" s="117">
        <v>0</v>
      </c>
      <c r="AD384" s="117">
        <v>0</v>
      </c>
      <c r="AE384" s="117">
        <v>0</v>
      </c>
      <c r="AF384" s="117">
        <v>113.72</v>
      </c>
      <c r="AG384" s="117">
        <v>29.11</v>
      </c>
      <c r="AH384" s="117">
        <v>6.4042000000000003</v>
      </c>
      <c r="AI384" s="117">
        <v>0.99790990214999997</v>
      </c>
      <c r="AJ384" s="117">
        <v>16.559805699999998</v>
      </c>
      <c r="AK384" s="117">
        <v>5.5624674742613403</v>
      </c>
      <c r="AL384" s="117">
        <v>58.634383076411297</v>
      </c>
      <c r="AM384" s="117">
        <v>314.92</v>
      </c>
      <c r="AN384" s="117">
        <v>69.282399999999996</v>
      </c>
      <c r="AO384" s="117">
        <v>67.400549199354302</v>
      </c>
      <c r="AP384" s="117">
        <v>179.1485404</v>
      </c>
      <c r="AQ384" s="117">
        <v>66.109063624908302</v>
      </c>
      <c r="AR384" s="117">
        <v>696.86055322426296</v>
      </c>
      <c r="AS384" s="117">
        <v>0</v>
      </c>
      <c r="AT384" s="117">
        <v>0</v>
      </c>
      <c r="AU384" s="117">
        <v>0</v>
      </c>
      <c r="AV384" s="117">
        <v>0</v>
      </c>
      <c r="AW384" s="117">
        <v>0</v>
      </c>
      <c r="AX384" s="117">
        <v>50.66</v>
      </c>
      <c r="AY384" s="117">
        <v>1000.39</v>
      </c>
      <c r="AZ384" s="117">
        <v>220.08580000000001</v>
      </c>
      <c r="BA384" s="117">
        <v>98.2280498305404</v>
      </c>
      <c r="BB384" s="117">
        <v>569.09185930000001</v>
      </c>
      <c r="BC384" s="117">
        <v>197.85986827397201</v>
      </c>
      <c r="BD384" s="117">
        <f t="shared" si="136"/>
        <v>2128.4112264348</v>
      </c>
      <c r="BE384" s="117">
        <v>2</v>
      </c>
      <c r="BF384" s="117">
        <v>3722.92</v>
      </c>
      <c r="BG384" s="117">
        <v>390.19924520000001</v>
      </c>
      <c r="BH384" s="117">
        <v>4113.1192451999996</v>
      </c>
      <c r="BI384" s="117">
        <v>0</v>
      </c>
      <c r="BJ384" s="117">
        <v>0</v>
      </c>
      <c r="BK384" s="117">
        <v>0</v>
      </c>
      <c r="BL384" s="117">
        <v>154.75</v>
      </c>
      <c r="BM384" s="117">
        <v>34.045000000000002</v>
      </c>
      <c r="BN384" s="117">
        <v>3.4582097516666699</v>
      </c>
      <c r="BO384" s="117">
        <v>88.032632500000005</v>
      </c>
      <c r="BP384" s="117">
        <v>29.3767591263972</v>
      </c>
      <c r="BQ384" s="117">
        <v>309.66260137806398</v>
      </c>
      <c r="BR384" s="117">
        <v>1378.6960595238022</v>
      </c>
      <c r="BS384" s="117">
        <v>303.31313309523802</v>
      </c>
      <c r="BT384" s="117">
        <v>1215.4833571428601</v>
      </c>
      <c r="BU384" s="117">
        <v>1868.61</v>
      </c>
      <c r="BV384" s="117">
        <v>784.29882738131005</v>
      </c>
      <c r="BW384" s="117">
        <v>581.73756833838002</v>
      </c>
      <c r="BX384" s="117">
        <v>6132.1389454815899</v>
      </c>
      <c r="BY384" s="117">
        <v>1108.94104331673</v>
      </c>
      <c r="BZ384" s="117">
        <v>46.27</v>
      </c>
      <c r="CA384" s="117">
        <v>10.179399999999999</v>
      </c>
      <c r="CB384" s="117">
        <v>29.823203879357301</v>
      </c>
      <c r="CC384" s="117">
        <v>0</v>
      </c>
      <c r="CD384" s="117">
        <v>26.3216149</v>
      </c>
      <c r="CE384" s="117">
        <v>11.801000070264401</v>
      </c>
      <c r="CF384" s="117">
        <v>124.395218849622</v>
      </c>
      <c r="CG384" s="117">
        <v>78.89</v>
      </c>
      <c r="CH384" s="117">
        <v>17.355799999999999</v>
      </c>
      <c r="CI384" s="117">
        <v>113.814013424561</v>
      </c>
      <c r="CJ384" s="117">
        <v>0</v>
      </c>
      <c r="CK384" s="117">
        <v>44.878154299999998</v>
      </c>
      <c r="CL384" s="117">
        <v>26.720048397211201</v>
      </c>
      <c r="CM384" s="117">
        <v>281.65801612177199</v>
      </c>
      <c r="CN384" s="117">
        <v>117.53</v>
      </c>
      <c r="CO384" s="117">
        <v>25.8566</v>
      </c>
      <c r="CP384" s="117">
        <v>88.567404247836706</v>
      </c>
      <c r="CQ384" s="117">
        <v>0</v>
      </c>
      <c r="CR384" s="117">
        <v>66.859291099999993</v>
      </c>
      <c r="CS384" s="117">
        <v>31.318621485406801</v>
      </c>
      <c r="CT384" s="117">
        <v>330.13191683324402</v>
      </c>
      <c r="CU384" s="117">
        <v>40.31</v>
      </c>
      <c r="CV384" s="117">
        <v>8.8681999999999999</v>
      </c>
      <c r="CW384" s="117">
        <v>27.719082584259599</v>
      </c>
      <c r="CX384" s="117">
        <v>0</v>
      </c>
      <c r="CY384" s="117">
        <v>22.931149699999999</v>
      </c>
      <c r="CZ384" s="117">
        <v>10.463017987713201</v>
      </c>
      <c r="DA384" s="117">
        <v>110.29145027197301</v>
      </c>
      <c r="DB384" s="117">
        <v>18.25</v>
      </c>
      <c r="DC384" s="117">
        <v>4.0149999999999997</v>
      </c>
      <c r="DD384" s="117">
        <v>23.233863726854999</v>
      </c>
      <c r="DE384" s="117">
        <v>0</v>
      </c>
      <c r="DF384" s="117">
        <v>10.3818775</v>
      </c>
      <c r="DG384" s="117">
        <v>5.8568604879866699</v>
      </c>
      <c r="DH384" s="117">
        <v>61.737601714841702</v>
      </c>
      <c r="DI384" s="117">
        <v>69.13</v>
      </c>
      <c r="DJ384" s="117">
        <v>15.208600000000001</v>
      </c>
      <c r="DK384" s="117">
        <v>58.019905205936602</v>
      </c>
      <c r="DL384" s="117">
        <v>0</v>
      </c>
      <c r="DM384" s="117">
        <v>39.325983100000002</v>
      </c>
      <c r="DN384" s="117">
        <v>19.042351219345299</v>
      </c>
      <c r="DO384" s="117">
        <v>200.726839525282</v>
      </c>
      <c r="DP384" s="117">
        <v>0</v>
      </c>
      <c r="DQ384" s="117">
        <v>0</v>
      </c>
      <c r="DR384" s="117">
        <v>0</v>
      </c>
      <c r="DS384" s="117">
        <v>0</v>
      </c>
      <c r="DT384" s="117">
        <v>0</v>
      </c>
      <c r="DU384" s="117">
        <v>0</v>
      </c>
      <c r="DV384" s="117">
        <v>0</v>
      </c>
      <c r="DW384" s="117">
        <v>2045.34</v>
      </c>
      <c r="DX384" s="117">
        <v>449.97480000000002</v>
      </c>
      <c r="DY384" s="117">
        <v>173.409097766667</v>
      </c>
      <c r="DZ384" s="117">
        <v>0</v>
      </c>
      <c r="EA384" s="117">
        <v>1163.5325657999999</v>
      </c>
      <c r="EB384" s="117">
        <v>401.65879994642302</v>
      </c>
      <c r="EC384" s="117">
        <v>4233.9152635130904</v>
      </c>
      <c r="ED384" s="117">
        <v>1648.2</v>
      </c>
      <c r="EE384" s="117">
        <v>362.60399999999998</v>
      </c>
      <c r="EF384" s="117">
        <v>55.722675513133403</v>
      </c>
      <c r="EG384" s="117">
        <v>17.114999999999998</v>
      </c>
      <c r="EH384" s="117">
        <v>937.61153400000001</v>
      </c>
      <c r="EI384" s="117">
        <v>316.65754888907099</v>
      </c>
      <c r="EJ384" s="117">
        <v>3337.9107584021999</v>
      </c>
      <c r="EK384" s="117">
        <v>407.05</v>
      </c>
      <c r="EL384" s="117">
        <v>89.551000000000002</v>
      </c>
      <c r="EM384" s="117">
        <v>77.541876461450002</v>
      </c>
      <c r="EN384" s="117">
        <v>0</v>
      </c>
      <c r="EO384" s="117">
        <v>231.55853350000001</v>
      </c>
      <c r="EP384" s="117">
        <v>84.445564778059605</v>
      </c>
      <c r="EQ384" s="117">
        <v>890.14697473951003</v>
      </c>
      <c r="ER384" s="117">
        <v>480.6</v>
      </c>
      <c r="ES384" s="117">
        <v>106.81</v>
      </c>
      <c r="ET384" s="117">
        <v>11.194756099999999</v>
      </c>
      <c r="EU384" s="117">
        <v>118.00475609999999</v>
      </c>
      <c r="EV384" s="117">
        <v>12.63978</v>
      </c>
      <c r="EW384" s="117">
        <v>1.3247753417999999</v>
      </c>
      <c r="EX384" s="117">
        <v>13.964555341800001</v>
      </c>
      <c r="EY384" s="117">
        <v>393.4</v>
      </c>
      <c r="EZ384" s="117">
        <v>41.232253999999998</v>
      </c>
      <c r="FA384" s="117">
        <v>434.63</v>
      </c>
      <c r="FB384" s="117">
        <v>473.2</v>
      </c>
      <c r="FC384" s="117">
        <v>49.596091999999999</v>
      </c>
      <c r="FD384" s="117">
        <v>522.79609200000004</v>
      </c>
      <c r="FE384" s="171">
        <v>671.38331249999999</v>
      </c>
      <c r="FF384" s="194">
        <f t="shared" si="114"/>
        <v>26746.364760273631</v>
      </c>
      <c r="FG384" s="195">
        <f t="shared" si="116"/>
        <v>4635.9153372000001</v>
      </c>
      <c r="FH384" s="196">
        <f t="shared" si="117"/>
        <v>3337.9107584021999</v>
      </c>
      <c r="FI384" s="202">
        <f t="shared" si="118"/>
        <v>32095.637712328356</v>
      </c>
      <c r="FJ384" s="203">
        <f t="shared" si="119"/>
        <v>5563.0984046399999</v>
      </c>
      <c r="FK384" s="204">
        <f t="shared" si="120"/>
        <v>4005.4929100826398</v>
      </c>
      <c r="FL384" s="214">
        <v>0.05</v>
      </c>
      <c r="FM384" s="211">
        <f t="shared" si="121"/>
        <v>1604.7818856164179</v>
      </c>
      <c r="FN384" s="212">
        <f t="shared" si="122"/>
        <v>278.15492023199999</v>
      </c>
      <c r="FO384" s="213">
        <f t="shared" si="123"/>
        <v>200.274645504132</v>
      </c>
      <c r="FP384" s="219">
        <f t="shared" si="124"/>
        <v>33700.419597944776</v>
      </c>
      <c r="FQ384" s="220">
        <f t="shared" si="125"/>
        <v>5841.2533248720001</v>
      </c>
      <c r="FR384" s="223">
        <f t="shared" si="126"/>
        <v>4205.7675555867718</v>
      </c>
      <c r="FS384" s="228">
        <f t="shared" si="130"/>
        <v>7.0773928891343214</v>
      </c>
      <c r="FT384" s="229">
        <f t="shared" si="131"/>
        <v>8.7464368592557005</v>
      </c>
      <c r="FU384" s="244">
        <f t="shared" si="132"/>
        <v>6.0089521074002388</v>
      </c>
      <c r="FV384" s="245">
        <f t="shared" si="133"/>
        <v>33700.419597944776</v>
      </c>
      <c r="FW384" s="252">
        <v>4.9512</v>
      </c>
      <c r="FX384" s="257">
        <v>6.1315999999999997</v>
      </c>
      <c r="FY384" s="261">
        <f t="shared" si="127"/>
        <v>1.4294298127997902</v>
      </c>
      <c r="FZ384" s="253">
        <f t="shared" si="134"/>
        <v>1.4264526158352959</v>
      </c>
      <c r="GA384" s="92"/>
      <c r="GB384" s="68" t="s">
        <v>1449</v>
      </c>
      <c r="GC384" s="85" t="s">
        <v>2362</v>
      </c>
      <c r="GD384" s="85" t="str">
        <f t="shared" si="128"/>
        <v>№2/403 від 20.02.2019</v>
      </c>
      <c r="GE384" s="85" t="s">
        <v>2738</v>
      </c>
      <c r="GF384" s="431">
        <v>2</v>
      </c>
      <c r="GG384" s="431">
        <v>3</v>
      </c>
    </row>
    <row r="385" spans="1:189" ht="15" hidden="1" customHeight="1" x14ac:dyDescent="0.25">
      <c r="A385" s="66" t="s">
        <v>88</v>
      </c>
      <c r="B385" s="155">
        <v>9</v>
      </c>
      <c r="C385" s="141">
        <f t="shared" si="115"/>
        <v>6307.74</v>
      </c>
      <c r="D385" s="168">
        <v>6307.74</v>
      </c>
      <c r="E385" s="168">
        <v>5617.75</v>
      </c>
      <c r="F385" s="234">
        <f t="shared" si="129"/>
        <v>689.98999999999978</v>
      </c>
      <c r="G385" s="235">
        <v>0</v>
      </c>
      <c r="H385" s="162">
        <f t="shared" si="135"/>
        <v>8203.8564020751273</v>
      </c>
      <c r="I385" s="117">
        <v>1220.18</v>
      </c>
      <c r="J385" s="117">
        <v>268.43959999999998</v>
      </c>
      <c r="K385" s="117">
        <v>62.234750462489203</v>
      </c>
      <c r="L385" s="117">
        <v>694.12379659999999</v>
      </c>
      <c r="M385" s="117">
        <v>235.29615959361999</v>
      </c>
      <c r="N385" s="117">
        <v>2480.2743066561102</v>
      </c>
      <c r="O385" s="117">
        <v>216.11</v>
      </c>
      <c r="P385" s="117">
        <v>47.544199999999996</v>
      </c>
      <c r="Q385" s="117">
        <v>7.4299561403025001</v>
      </c>
      <c r="R385" s="117">
        <v>122.9384957</v>
      </c>
      <c r="S385" s="117">
        <v>41.297514139382201</v>
      </c>
      <c r="T385" s="117">
        <v>435.32016597968499</v>
      </c>
      <c r="U385" s="117">
        <v>0</v>
      </c>
      <c r="V385" s="117">
        <v>0</v>
      </c>
      <c r="W385" s="117">
        <v>0</v>
      </c>
      <c r="X385" s="117">
        <v>0</v>
      </c>
      <c r="Y385" s="117">
        <v>0</v>
      </c>
      <c r="Z385" s="117">
        <v>765.16</v>
      </c>
      <c r="AA385" s="117">
        <v>0</v>
      </c>
      <c r="AB385" s="117">
        <v>0</v>
      </c>
      <c r="AC385" s="117">
        <v>0</v>
      </c>
      <c r="AD385" s="117">
        <v>0</v>
      </c>
      <c r="AE385" s="117">
        <v>0</v>
      </c>
      <c r="AF385" s="117">
        <v>180.32</v>
      </c>
      <c r="AG385" s="117">
        <v>43.66</v>
      </c>
      <c r="AH385" s="117">
        <v>9.6052</v>
      </c>
      <c r="AI385" s="117">
        <v>1.496864853225</v>
      </c>
      <c r="AJ385" s="117">
        <v>24.836864200000001</v>
      </c>
      <c r="AK385" s="117">
        <v>8.3427637540685105</v>
      </c>
      <c r="AL385" s="117">
        <v>87.941692807293506</v>
      </c>
      <c r="AM385" s="117">
        <v>337.79</v>
      </c>
      <c r="AN385" s="117">
        <v>74.313800000000001</v>
      </c>
      <c r="AO385" s="117">
        <v>70.949600784593002</v>
      </c>
      <c r="AP385" s="117">
        <v>192.1585973</v>
      </c>
      <c r="AQ385" s="117">
        <v>70.768969519246198</v>
      </c>
      <c r="AR385" s="117">
        <v>745.98096760383896</v>
      </c>
      <c r="AS385" s="117">
        <v>0</v>
      </c>
      <c r="AT385" s="117">
        <v>0</v>
      </c>
      <c r="AU385" s="117">
        <v>0</v>
      </c>
      <c r="AV385" s="117">
        <v>0</v>
      </c>
      <c r="AW385" s="117">
        <v>0</v>
      </c>
      <c r="AX385" s="117">
        <v>98.23</v>
      </c>
      <c r="AY385" s="117">
        <v>1603.06</v>
      </c>
      <c r="AZ385" s="117">
        <v>352.67320000000001</v>
      </c>
      <c r="BA385" s="117">
        <v>157.40354008223201</v>
      </c>
      <c r="BB385" s="117">
        <v>911.93274220000001</v>
      </c>
      <c r="BC385" s="117">
        <v>317.05753243800098</v>
      </c>
      <c r="BD385" s="117">
        <f t="shared" si="136"/>
        <v>3410.6292690282003</v>
      </c>
      <c r="BE385" s="117">
        <v>3</v>
      </c>
      <c r="BF385" s="117">
        <v>7756.11</v>
      </c>
      <c r="BG385" s="117">
        <v>812.91788910000002</v>
      </c>
      <c r="BH385" s="117">
        <v>8569.0278890999998</v>
      </c>
      <c r="BI385" s="117">
        <v>0</v>
      </c>
      <c r="BJ385" s="117">
        <v>0</v>
      </c>
      <c r="BK385" s="117">
        <v>0</v>
      </c>
      <c r="BL385" s="117">
        <v>237.99</v>
      </c>
      <c r="BM385" s="117">
        <v>52.357799999999997</v>
      </c>
      <c r="BN385" s="117">
        <v>5.6834005616666703</v>
      </c>
      <c r="BO385" s="117">
        <v>135.3853713</v>
      </c>
      <c r="BP385" s="117">
        <v>45.216770896821302</v>
      </c>
      <c r="BQ385" s="117">
        <v>476.63334275848803</v>
      </c>
      <c r="BR385" s="117">
        <v>1077.5463690476113</v>
      </c>
      <c r="BS385" s="117">
        <v>237.06020119047599</v>
      </c>
      <c r="BT385" s="117">
        <v>1163.0441875060501</v>
      </c>
      <c r="BU385" s="117">
        <v>2995.03</v>
      </c>
      <c r="BV385" s="117">
        <v>612.98380296011896</v>
      </c>
      <c r="BW385" s="117">
        <v>637.83850260741394</v>
      </c>
      <c r="BX385" s="117">
        <v>6723.5030633116703</v>
      </c>
      <c r="BY385" s="117">
        <v>1710.3145346403501</v>
      </c>
      <c r="BZ385" s="117">
        <v>117.3</v>
      </c>
      <c r="CA385" s="117">
        <v>25.806000000000001</v>
      </c>
      <c r="CB385" s="117">
        <v>74.670466269716499</v>
      </c>
      <c r="CC385" s="117">
        <v>0</v>
      </c>
      <c r="CD385" s="117">
        <v>66.728451000000007</v>
      </c>
      <c r="CE385" s="117">
        <v>29.818960379038899</v>
      </c>
      <c r="CF385" s="117">
        <v>314.323877648755</v>
      </c>
      <c r="CG385" s="117">
        <v>119.96</v>
      </c>
      <c r="CH385" s="117">
        <v>26.391200000000001</v>
      </c>
      <c r="CI385" s="117">
        <v>173.002541372922</v>
      </c>
      <c r="CJ385" s="117">
        <v>0</v>
      </c>
      <c r="CK385" s="117">
        <v>68.241645199999994</v>
      </c>
      <c r="CL385" s="117">
        <v>40.623872466708001</v>
      </c>
      <c r="CM385" s="117">
        <v>428.21925903963</v>
      </c>
      <c r="CN385" s="117">
        <v>186.62</v>
      </c>
      <c r="CO385" s="117">
        <v>41.056399999999996</v>
      </c>
      <c r="CP385" s="117">
        <v>148.594259876346</v>
      </c>
      <c r="CQ385" s="117">
        <v>0</v>
      </c>
      <c r="CR385" s="117">
        <v>106.16251939999999</v>
      </c>
      <c r="CS385" s="117">
        <v>50.563821519953798</v>
      </c>
      <c r="CT385" s="117">
        <v>532.99700079629997</v>
      </c>
      <c r="CU385" s="117">
        <v>63.07</v>
      </c>
      <c r="CV385" s="117">
        <v>13.875400000000001</v>
      </c>
      <c r="CW385" s="117">
        <v>39.665113091024601</v>
      </c>
      <c r="CX385" s="117">
        <v>0</v>
      </c>
      <c r="CY385" s="117">
        <v>35.878630899999997</v>
      </c>
      <c r="CZ385" s="117">
        <v>15.9823871816993</v>
      </c>
      <c r="DA385" s="117">
        <v>168.47153117272401</v>
      </c>
      <c r="DB385" s="117">
        <v>27.38</v>
      </c>
      <c r="DC385" s="117">
        <v>6.0236000000000001</v>
      </c>
      <c r="DD385" s="117">
        <v>34.850795590282502</v>
      </c>
      <c r="DE385" s="117">
        <v>0</v>
      </c>
      <c r="DF385" s="117">
        <v>15.575660600000001</v>
      </c>
      <c r="DG385" s="117">
        <v>8.7862281893035092</v>
      </c>
      <c r="DH385" s="117">
        <v>92.616284379586006</v>
      </c>
      <c r="DI385" s="117">
        <v>59.67</v>
      </c>
      <c r="DJ385" s="117">
        <v>13.1274</v>
      </c>
      <c r="DK385" s="117">
        <v>50.467585380928199</v>
      </c>
      <c r="DL385" s="117">
        <v>0</v>
      </c>
      <c r="DM385" s="117">
        <v>33.944472900000001</v>
      </c>
      <c r="DN385" s="117">
        <v>16.477123322424099</v>
      </c>
      <c r="DO385" s="117">
        <v>173.68658160335201</v>
      </c>
      <c r="DP385" s="117">
        <v>0</v>
      </c>
      <c r="DQ385" s="117">
        <v>0</v>
      </c>
      <c r="DR385" s="117">
        <v>0</v>
      </c>
      <c r="DS385" s="117">
        <v>0</v>
      </c>
      <c r="DT385" s="117">
        <v>0</v>
      </c>
      <c r="DU385" s="117">
        <v>0</v>
      </c>
      <c r="DV385" s="117">
        <v>0</v>
      </c>
      <c r="DW385" s="117">
        <v>1331.67</v>
      </c>
      <c r="DX385" s="117">
        <v>292.9674</v>
      </c>
      <c r="DY385" s="117">
        <v>160.02029682468299</v>
      </c>
      <c r="DZ385" s="117">
        <v>0</v>
      </c>
      <c r="EA385" s="117">
        <v>757.5471129</v>
      </c>
      <c r="EB385" s="117">
        <v>266.44848610724398</v>
      </c>
      <c r="EC385" s="117">
        <v>2808.6532958319199</v>
      </c>
      <c r="ED385" s="117">
        <v>1350.89</v>
      </c>
      <c r="EE385" s="117">
        <v>297.19580000000002</v>
      </c>
      <c r="EF385" s="117">
        <v>48.462111634141699</v>
      </c>
      <c r="EG385" s="117">
        <v>25.875</v>
      </c>
      <c r="EH385" s="117">
        <v>768.48079429999996</v>
      </c>
      <c r="EI385" s="117">
        <v>261.07161741895698</v>
      </c>
      <c r="EJ385" s="117">
        <v>2751.9753233531001</v>
      </c>
      <c r="EK385" s="117">
        <v>485.7</v>
      </c>
      <c r="EL385" s="117">
        <v>106.854</v>
      </c>
      <c r="EM385" s="117">
        <v>79.301886457250006</v>
      </c>
      <c r="EN385" s="117">
        <v>0</v>
      </c>
      <c r="EO385" s="117">
        <v>276.30015900000001</v>
      </c>
      <c r="EP385" s="117">
        <v>99.376235124374404</v>
      </c>
      <c r="EQ385" s="117">
        <v>1047.5322805816199</v>
      </c>
      <c r="ER385" s="117">
        <v>787.5</v>
      </c>
      <c r="ES385" s="117">
        <v>173.25</v>
      </c>
      <c r="ET385" s="117">
        <v>18.1583325</v>
      </c>
      <c r="EU385" s="117">
        <v>191.4083325</v>
      </c>
      <c r="EV385" s="117">
        <v>20.71125</v>
      </c>
      <c r="EW385" s="117">
        <v>2.1707461124999998</v>
      </c>
      <c r="EX385" s="117">
        <v>22.881996112500001</v>
      </c>
      <c r="EY385" s="117">
        <v>2230.1999999999998</v>
      </c>
      <c r="EZ385" s="117">
        <v>233.74726200000001</v>
      </c>
      <c r="FA385" s="117">
        <v>2463.9499999999998</v>
      </c>
      <c r="FB385" s="117">
        <v>865.2</v>
      </c>
      <c r="FC385" s="117">
        <v>90.681612000000001</v>
      </c>
      <c r="FD385" s="117">
        <v>955.88161200000002</v>
      </c>
      <c r="FE385" s="171">
        <v>513.34760104166662</v>
      </c>
      <c r="FF385" s="194">
        <f t="shared" si="114"/>
        <v>36438.965673306433</v>
      </c>
      <c r="FG385" s="195">
        <f t="shared" si="116"/>
        <v>9524.909501099999</v>
      </c>
      <c r="FH385" s="196">
        <f t="shared" si="117"/>
        <v>2751.9753233531001</v>
      </c>
      <c r="FI385" s="202">
        <f t="shared" si="118"/>
        <v>43726.758807967715</v>
      </c>
      <c r="FJ385" s="203">
        <f t="shared" si="119"/>
        <v>11429.891401319999</v>
      </c>
      <c r="FK385" s="204">
        <f t="shared" si="120"/>
        <v>3302.3703880237199</v>
      </c>
      <c r="FL385" s="214">
        <v>0.05</v>
      </c>
      <c r="FM385" s="211">
        <f t="shared" si="121"/>
        <v>2186.3379403983859</v>
      </c>
      <c r="FN385" s="212">
        <f t="shared" si="122"/>
        <v>571.49457006599994</v>
      </c>
      <c r="FO385" s="213">
        <f t="shared" si="123"/>
        <v>165.11851940118601</v>
      </c>
      <c r="FP385" s="219">
        <f t="shared" si="124"/>
        <v>45913.096748366101</v>
      </c>
      <c r="FQ385" s="220">
        <f t="shared" si="125"/>
        <v>12001.385971385998</v>
      </c>
      <c r="FR385" s="223">
        <f t="shared" si="126"/>
        <v>3467.4889074249058</v>
      </c>
      <c r="FS385" s="228">
        <f t="shared" si="130"/>
        <v>5.3762061811330364</v>
      </c>
      <c r="FT385" s="229">
        <f t="shared" si="131"/>
        <v>7.5125394055353318</v>
      </c>
      <c r="FU385" s="244">
        <f t="shared" si="132"/>
        <v>4.8264864863731214</v>
      </c>
      <c r="FV385" s="245">
        <f t="shared" si="133"/>
        <v>45913.096748366093</v>
      </c>
      <c r="FW385" s="252">
        <v>4.8238000000000003</v>
      </c>
      <c r="FX385" s="257">
        <v>6.3464</v>
      </c>
      <c r="FY385" s="261">
        <f t="shared" si="127"/>
        <v>1.1145168085602712</v>
      </c>
      <c r="FZ385" s="253">
        <f t="shared" si="134"/>
        <v>1.1837481730643091</v>
      </c>
      <c r="GA385" s="92"/>
      <c r="GB385" s="68" t="s">
        <v>1450</v>
      </c>
      <c r="GC385" s="85" t="s">
        <v>2362</v>
      </c>
      <c r="GD385" s="85" t="str">
        <f t="shared" si="128"/>
        <v>№2/404 від 20.02.2019</v>
      </c>
      <c r="GE385" s="85" t="s">
        <v>2739</v>
      </c>
      <c r="GF385" s="431">
        <v>3</v>
      </c>
      <c r="GG385" s="431">
        <v>3</v>
      </c>
    </row>
    <row r="386" spans="1:189" ht="15" hidden="1" customHeight="1" x14ac:dyDescent="0.25">
      <c r="A386" s="66" t="s">
        <v>89</v>
      </c>
      <c r="B386" s="155">
        <v>9</v>
      </c>
      <c r="C386" s="141">
        <f t="shared" si="115"/>
        <v>6324.72</v>
      </c>
      <c r="D386" s="168">
        <v>6280.52</v>
      </c>
      <c r="E386" s="168">
        <v>5627.23</v>
      </c>
      <c r="F386" s="234">
        <f t="shared" si="129"/>
        <v>653.29000000000087</v>
      </c>
      <c r="G386" s="235">
        <v>44.2</v>
      </c>
      <c r="H386" s="162">
        <f t="shared" si="135"/>
        <v>8188.9826424083531</v>
      </c>
      <c r="I386" s="117">
        <v>1215.55</v>
      </c>
      <c r="J386" s="117">
        <v>267.42099999999999</v>
      </c>
      <c r="K386" s="117">
        <v>62.178634162567498</v>
      </c>
      <c r="L386" s="117">
        <v>691.48992850000002</v>
      </c>
      <c r="M386" s="117">
        <v>234.42219256266401</v>
      </c>
      <c r="N386" s="117">
        <v>2471.0617552252302</v>
      </c>
      <c r="O386" s="117">
        <v>216.55</v>
      </c>
      <c r="P386" s="117">
        <v>47.640999999999998</v>
      </c>
      <c r="Q386" s="117">
        <v>7.4452070778225004</v>
      </c>
      <c r="R386" s="117">
        <v>123.1887985</v>
      </c>
      <c r="S386" s="117">
        <v>41.381608834611598</v>
      </c>
      <c r="T386" s="117">
        <v>436.20661441243402</v>
      </c>
      <c r="U386" s="117">
        <v>0</v>
      </c>
      <c r="V386" s="117">
        <v>0</v>
      </c>
      <c r="W386" s="117">
        <v>0</v>
      </c>
      <c r="X386" s="117">
        <v>0</v>
      </c>
      <c r="Y386" s="117">
        <v>0</v>
      </c>
      <c r="Z386" s="117">
        <v>766.98</v>
      </c>
      <c r="AA386" s="117">
        <v>0</v>
      </c>
      <c r="AB386" s="117">
        <v>0</v>
      </c>
      <c r="AC386" s="117">
        <v>0</v>
      </c>
      <c r="AD386" s="117">
        <v>0</v>
      </c>
      <c r="AE386" s="117">
        <v>0</v>
      </c>
      <c r="AF386" s="117">
        <v>180.22</v>
      </c>
      <c r="AG386" s="117">
        <v>43.66</v>
      </c>
      <c r="AH386" s="117">
        <v>9.6052</v>
      </c>
      <c r="AI386" s="117">
        <v>1.496864853225</v>
      </c>
      <c r="AJ386" s="117">
        <v>24.836864200000001</v>
      </c>
      <c r="AK386" s="117">
        <v>8.3427637540685105</v>
      </c>
      <c r="AL386" s="117">
        <v>87.941692807293506</v>
      </c>
      <c r="AM386" s="117">
        <v>340.33</v>
      </c>
      <c r="AN386" s="117">
        <v>74.872600000000006</v>
      </c>
      <c r="AO386" s="117">
        <v>70.995949939305106</v>
      </c>
      <c r="AP386" s="117">
        <v>193.60352710000001</v>
      </c>
      <c r="AQ386" s="117">
        <v>71.250055694489603</v>
      </c>
      <c r="AR386" s="117">
        <v>751.05213273379502</v>
      </c>
      <c r="AS386" s="117">
        <v>0</v>
      </c>
      <c r="AT386" s="117">
        <v>0</v>
      </c>
      <c r="AU386" s="117">
        <v>0</v>
      </c>
      <c r="AV386" s="117">
        <v>0</v>
      </c>
      <c r="AW386" s="117">
        <v>0</v>
      </c>
      <c r="AX386" s="117">
        <v>75.709999999999994</v>
      </c>
      <c r="AY386" s="117">
        <v>1607.37</v>
      </c>
      <c r="AZ386" s="117">
        <v>353.62139999999999</v>
      </c>
      <c r="BA386" s="117">
        <v>156.89836484183701</v>
      </c>
      <c r="BB386" s="117">
        <v>914.38457189999997</v>
      </c>
      <c r="BC386" s="117">
        <v>317.81267323391199</v>
      </c>
      <c r="BD386" s="117">
        <f t="shared" si="136"/>
        <v>3419.8104472296004</v>
      </c>
      <c r="BE386" s="117">
        <v>3</v>
      </c>
      <c r="BF386" s="117">
        <v>7756.11</v>
      </c>
      <c r="BG386" s="117">
        <v>812.91788910000002</v>
      </c>
      <c r="BH386" s="117">
        <v>8569.0278890999998</v>
      </c>
      <c r="BI386" s="117">
        <v>0</v>
      </c>
      <c r="BJ386" s="117">
        <v>0</v>
      </c>
      <c r="BK386" s="117">
        <v>0</v>
      </c>
      <c r="BL386" s="117">
        <v>233.67</v>
      </c>
      <c r="BM386" s="117">
        <v>51.407400000000003</v>
      </c>
      <c r="BN386" s="117">
        <v>5.5938368775000002</v>
      </c>
      <c r="BO386" s="117">
        <v>132.9278529</v>
      </c>
      <c r="BP386" s="117">
        <v>44.397420599579803</v>
      </c>
      <c r="BQ386" s="117">
        <v>467.99651037708003</v>
      </c>
      <c r="BR386" s="117">
        <v>1100.5912261904639</v>
      </c>
      <c r="BS386" s="117">
        <v>242.13006976190499</v>
      </c>
      <c r="BT386" s="117">
        <v>1176.5849076398599</v>
      </c>
      <c r="BU386" s="117">
        <v>3003.02</v>
      </c>
      <c r="BV386" s="117">
        <v>626.093330842976</v>
      </c>
      <c r="BW386" s="117">
        <v>644.415851404156</v>
      </c>
      <c r="BX386" s="117">
        <v>6792.8353858393602</v>
      </c>
      <c r="BY386" s="117">
        <v>1697.5827400769499</v>
      </c>
      <c r="BZ386" s="117">
        <v>117.45</v>
      </c>
      <c r="CA386" s="117">
        <v>25.838999999999999</v>
      </c>
      <c r="CB386" s="117">
        <v>74.745243792977803</v>
      </c>
      <c r="CC386" s="117">
        <v>0</v>
      </c>
      <c r="CD386" s="117">
        <v>66.813781500000005</v>
      </c>
      <c r="CE386" s="117">
        <v>29.854921530957</v>
      </c>
      <c r="CF386" s="117">
        <v>314.70294682393501</v>
      </c>
      <c r="CG386" s="117">
        <v>120.2</v>
      </c>
      <c r="CH386" s="117">
        <v>26.443999999999999</v>
      </c>
      <c r="CI386" s="117">
        <v>173.34345180769299</v>
      </c>
      <c r="CJ386" s="117">
        <v>0</v>
      </c>
      <c r="CK386" s="117">
        <v>68.378174000000001</v>
      </c>
      <c r="CL386" s="117">
        <v>40.704601240904303</v>
      </c>
      <c r="CM386" s="117">
        <v>429.07022704859702</v>
      </c>
      <c r="CN386" s="117">
        <v>182.44</v>
      </c>
      <c r="CO386" s="117">
        <v>40.136800000000001</v>
      </c>
      <c r="CP386" s="117">
        <v>142.69704481302</v>
      </c>
      <c r="CQ386" s="117">
        <v>0</v>
      </c>
      <c r="CR386" s="117">
        <v>103.7846428</v>
      </c>
      <c r="CS386" s="117">
        <v>49.162020086720602</v>
      </c>
      <c r="CT386" s="117">
        <v>518.22050769974101</v>
      </c>
      <c r="CU386" s="117">
        <v>63.05</v>
      </c>
      <c r="CV386" s="117">
        <v>13.871</v>
      </c>
      <c r="CW386" s="117">
        <v>39.740486503992102</v>
      </c>
      <c r="CX386" s="117">
        <v>0</v>
      </c>
      <c r="CY386" s="117">
        <v>35.867253499999997</v>
      </c>
      <c r="CZ386" s="117">
        <v>15.9865372398184</v>
      </c>
      <c r="DA386" s="117">
        <v>168.51527724381</v>
      </c>
      <c r="DB386" s="117">
        <v>27.38</v>
      </c>
      <c r="DC386" s="117">
        <v>6.0236000000000001</v>
      </c>
      <c r="DD386" s="117">
        <v>34.850795590282502</v>
      </c>
      <c r="DE386" s="117">
        <v>0</v>
      </c>
      <c r="DF386" s="117">
        <v>15.575660600000001</v>
      </c>
      <c r="DG386" s="117">
        <v>8.7862281893035092</v>
      </c>
      <c r="DH386" s="117">
        <v>92.616284379586006</v>
      </c>
      <c r="DI386" s="117">
        <v>59.93</v>
      </c>
      <c r="DJ386" s="117">
        <v>13.1846</v>
      </c>
      <c r="DK386" s="117">
        <v>50.700260046351602</v>
      </c>
      <c r="DL386" s="117">
        <v>0</v>
      </c>
      <c r="DM386" s="117">
        <v>34.092379100000002</v>
      </c>
      <c r="DN386" s="117">
        <v>16.5502577349292</v>
      </c>
      <c r="DO386" s="117">
        <v>174.457496881281</v>
      </c>
      <c r="DP386" s="117">
        <v>0</v>
      </c>
      <c r="DQ386" s="117">
        <v>0</v>
      </c>
      <c r="DR386" s="117">
        <v>0</v>
      </c>
      <c r="DS386" s="117">
        <v>0</v>
      </c>
      <c r="DT386" s="117">
        <v>0</v>
      </c>
      <c r="DU386" s="117">
        <v>0</v>
      </c>
      <c r="DV386" s="117">
        <v>0</v>
      </c>
      <c r="DW386" s="117">
        <v>1353.41</v>
      </c>
      <c r="DX386" s="117">
        <v>297.75020000000001</v>
      </c>
      <c r="DY386" s="117">
        <v>160.37834073436699</v>
      </c>
      <c r="DZ386" s="117">
        <v>0</v>
      </c>
      <c r="EA386" s="117">
        <v>769.91434670000001</v>
      </c>
      <c r="EB386" s="117">
        <v>270.56207713199598</v>
      </c>
      <c r="EC386" s="117">
        <v>2852.0149645663701</v>
      </c>
      <c r="ED386" s="117">
        <v>1485.11</v>
      </c>
      <c r="EE386" s="117">
        <v>326.7242</v>
      </c>
      <c r="EF386" s="117">
        <v>52.436907093591699</v>
      </c>
      <c r="EG386" s="117">
        <v>25.725000000000001</v>
      </c>
      <c r="EH386" s="117">
        <v>844.83452569999997</v>
      </c>
      <c r="EI386" s="117">
        <v>286.63759862309598</v>
      </c>
      <c r="EJ386" s="117">
        <v>3021.4682314166898</v>
      </c>
      <c r="EK386" s="117">
        <v>481.55</v>
      </c>
      <c r="EL386" s="117">
        <v>105.941</v>
      </c>
      <c r="EM386" s="117">
        <v>77.084543592775006</v>
      </c>
      <c r="EN386" s="117">
        <v>0</v>
      </c>
      <c r="EO386" s="117">
        <v>273.93934849999999</v>
      </c>
      <c r="EP386" s="117">
        <v>98.365745840243704</v>
      </c>
      <c r="EQ386" s="117">
        <v>1036.8806379330199</v>
      </c>
      <c r="ER386" s="117">
        <v>834</v>
      </c>
      <c r="ES386" s="117">
        <v>183.48</v>
      </c>
      <c r="ET386" s="117">
        <v>19.230538800000001</v>
      </c>
      <c r="EU386" s="117">
        <v>202.71053879999999</v>
      </c>
      <c r="EV386" s="117">
        <v>21.934200000000001</v>
      </c>
      <c r="EW386" s="117">
        <v>2.2989235020000001</v>
      </c>
      <c r="EX386" s="117">
        <v>24.233123502000002</v>
      </c>
      <c r="EY386" s="117">
        <v>1444.8</v>
      </c>
      <c r="EZ386" s="117">
        <v>151.42948799999999</v>
      </c>
      <c r="FA386" s="117">
        <v>1596.23</v>
      </c>
      <c r="FB386" s="117">
        <v>814.8</v>
      </c>
      <c r="FC386" s="117">
        <v>85.399187999999995</v>
      </c>
      <c r="FD386" s="117">
        <v>900.19918800000005</v>
      </c>
      <c r="FE386" s="171">
        <v>508.00878593750008</v>
      </c>
      <c r="FF386" s="194">
        <f t="shared" si="114"/>
        <v>35858.170637957322</v>
      </c>
      <c r="FG386" s="195">
        <f t="shared" si="116"/>
        <v>9469.2270771000003</v>
      </c>
      <c r="FH386" s="196">
        <f t="shared" si="117"/>
        <v>3021.4682314166898</v>
      </c>
      <c r="FI386" s="202">
        <f t="shared" si="118"/>
        <v>43029.804765548783</v>
      </c>
      <c r="FJ386" s="203">
        <f t="shared" si="119"/>
        <v>11363.072492519999</v>
      </c>
      <c r="FK386" s="204">
        <f t="shared" si="120"/>
        <v>3625.7618777000275</v>
      </c>
      <c r="FL386" s="214">
        <v>0.05</v>
      </c>
      <c r="FM386" s="211">
        <f t="shared" si="121"/>
        <v>2151.4902382774394</v>
      </c>
      <c r="FN386" s="212">
        <f t="shared" si="122"/>
        <v>568.15362462600001</v>
      </c>
      <c r="FO386" s="213">
        <f t="shared" si="123"/>
        <v>181.28809388500139</v>
      </c>
      <c r="FP386" s="219">
        <f t="shared" si="124"/>
        <v>45181.295003826221</v>
      </c>
      <c r="FQ386" s="220">
        <f t="shared" si="125"/>
        <v>11931.226117146</v>
      </c>
      <c r="FR386" s="223">
        <f t="shared" si="126"/>
        <v>3807.0499715850287</v>
      </c>
      <c r="FS386" s="228">
        <f t="shared" si="130"/>
        <v>5.2613967907416326</v>
      </c>
      <c r="FT386" s="229">
        <f t="shared" si="131"/>
        <v>7.381663088217655</v>
      </c>
      <c r="FU386" s="244">
        <f t="shared" si="132"/>
        <v>4.6552288346512087</v>
      </c>
      <c r="FV386" s="245">
        <f t="shared" si="133"/>
        <v>45181.295003826221</v>
      </c>
      <c r="FW386" s="252">
        <v>4.5904999999999996</v>
      </c>
      <c r="FX386" s="257">
        <v>6.0980999999999996</v>
      </c>
      <c r="FY386" s="261">
        <f t="shared" si="127"/>
        <v>1.1461489577914461</v>
      </c>
      <c r="FZ386" s="253">
        <f t="shared" si="134"/>
        <v>1.2104857395283213</v>
      </c>
      <c r="GA386" s="92"/>
      <c r="GB386" s="68" t="s">
        <v>1451</v>
      </c>
      <c r="GC386" s="85" t="s">
        <v>2362</v>
      </c>
      <c r="GD386" s="85" t="str">
        <f t="shared" si="128"/>
        <v>№2/405 від 20.02.2019</v>
      </c>
      <c r="GE386" s="85" t="s">
        <v>2740</v>
      </c>
      <c r="GF386" s="431">
        <v>3</v>
      </c>
      <c r="GG386" s="431">
        <v>3</v>
      </c>
    </row>
    <row r="387" spans="1:189" ht="15" hidden="1" customHeight="1" x14ac:dyDescent="0.25">
      <c r="A387" s="66" t="s">
        <v>90</v>
      </c>
      <c r="B387" s="155">
        <v>9</v>
      </c>
      <c r="C387" s="141">
        <f t="shared" si="115"/>
        <v>6335.19</v>
      </c>
      <c r="D387" s="168">
        <v>6335.19</v>
      </c>
      <c r="E387" s="168">
        <v>5643.22</v>
      </c>
      <c r="F387" s="234">
        <f t="shared" si="129"/>
        <v>691.96999999999935</v>
      </c>
      <c r="G387" s="235">
        <v>0</v>
      </c>
      <c r="H387" s="162">
        <f t="shared" si="135"/>
        <v>8187.9117168249122</v>
      </c>
      <c r="I387" s="117">
        <v>1216.52</v>
      </c>
      <c r="J387" s="117">
        <v>267.63440000000003</v>
      </c>
      <c r="K387" s="117">
        <v>61.856403344474998</v>
      </c>
      <c r="L387" s="117">
        <v>692.0417324</v>
      </c>
      <c r="M387" s="117">
        <v>234.570286271378</v>
      </c>
      <c r="N387" s="117">
        <v>2472.62282201585</v>
      </c>
      <c r="O387" s="117">
        <v>215.36</v>
      </c>
      <c r="P387" s="117">
        <v>47.379199999999997</v>
      </c>
      <c r="Q387" s="117">
        <v>7.4040735396075004</v>
      </c>
      <c r="R387" s="117">
        <v>122.5118432</v>
      </c>
      <c r="S387" s="117">
        <v>41.154182785478199</v>
      </c>
      <c r="T387" s="117">
        <v>433.80929952508598</v>
      </c>
      <c r="U387" s="117">
        <v>0</v>
      </c>
      <c r="V387" s="117">
        <v>0</v>
      </c>
      <c r="W387" s="117">
        <v>0</v>
      </c>
      <c r="X387" s="117">
        <v>0</v>
      </c>
      <c r="Y387" s="117">
        <v>0</v>
      </c>
      <c r="Z387" s="117">
        <v>769.05</v>
      </c>
      <c r="AA387" s="117">
        <v>0</v>
      </c>
      <c r="AB387" s="117">
        <v>0</v>
      </c>
      <c r="AC387" s="117">
        <v>0</v>
      </c>
      <c r="AD387" s="117">
        <v>0</v>
      </c>
      <c r="AE387" s="117">
        <v>0</v>
      </c>
      <c r="AF387" s="117">
        <v>186.21</v>
      </c>
      <c r="AG387" s="117">
        <v>43.66</v>
      </c>
      <c r="AH387" s="117">
        <v>9.6052</v>
      </c>
      <c r="AI387" s="117">
        <v>1.496864853225</v>
      </c>
      <c r="AJ387" s="117">
        <v>24.836864200000001</v>
      </c>
      <c r="AK387" s="117">
        <v>8.3427637540685105</v>
      </c>
      <c r="AL387" s="117">
        <v>87.941692807293506</v>
      </c>
      <c r="AM387" s="117">
        <v>333.34</v>
      </c>
      <c r="AN387" s="117">
        <v>73.334800000000001</v>
      </c>
      <c r="AO387" s="117">
        <v>70.8682386581266</v>
      </c>
      <c r="AP387" s="117">
        <v>189.62712579999999</v>
      </c>
      <c r="AQ387" s="117">
        <v>69.926104936856305</v>
      </c>
      <c r="AR387" s="117">
        <v>737.09626939498298</v>
      </c>
      <c r="AS387" s="117">
        <v>0</v>
      </c>
      <c r="AT387" s="117">
        <v>0</v>
      </c>
      <c r="AU387" s="117">
        <v>0</v>
      </c>
      <c r="AV387" s="117">
        <v>0</v>
      </c>
      <c r="AW387" s="117">
        <v>0</v>
      </c>
      <c r="AX387" s="117">
        <v>75.709999999999994</v>
      </c>
      <c r="AY387" s="117">
        <v>1610.03</v>
      </c>
      <c r="AZ387" s="117">
        <v>354.20659999999998</v>
      </c>
      <c r="BA387" s="117">
        <v>158.08852823571601</v>
      </c>
      <c r="BB387" s="117">
        <v>915.89776610000001</v>
      </c>
      <c r="BC387" s="117">
        <v>318.43614155532703</v>
      </c>
      <c r="BD387" s="117">
        <f t="shared" si="136"/>
        <v>3425.4716330817</v>
      </c>
      <c r="BE387" s="117">
        <v>3</v>
      </c>
      <c r="BF387" s="117">
        <v>4643.1000000000004</v>
      </c>
      <c r="BG387" s="117">
        <v>486.64331099999998</v>
      </c>
      <c r="BH387" s="117">
        <v>5129.7433110000002</v>
      </c>
      <c r="BI387" s="117">
        <v>425.01</v>
      </c>
      <c r="BJ387" s="117">
        <v>44.545298099999997</v>
      </c>
      <c r="BK387" s="117">
        <v>469.55529810000002</v>
      </c>
      <c r="BL387" s="117">
        <v>238.36</v>
      </c>
      <c r="BM387" s="117">
        <v>52.4392</v>
      </c>
      <c r="BN387" s="117">
        <v>5.6921112441666697</v>
      </c>
      <c r="BO387" s="117">
        <v>135.59585319999999</v>
      </c>
      <c r="BP387" s="117">
        <v>45.287055705393101</v>
      </c>
      <c r="BQ387" s="117">
        <v>477.37422014956002</v>
      </c>
      <c r="BR387" s="117">
        <v>1070.2248452380925</v>
      </c>
      <c r="BS387" s="117">
        <v>235.44946595238099</v>
      </c>
      <c r="BT387" s="117">
        <v>1147.68862192557</v>
      </c>
      <c r="BU387" s="117">
        <v>3008.04</v>
      </c>
      <c r="BV387" s="117">
        <v>608.81880771059502</v>
      </c>
      <c r="BW387" s="117">
        <v>636.21994065604099</v>
      </c>
      <c r="BX387" s="117">
        <v>6706.44168148268</v>
      </c>
      <c r="BY387" s="117">
        <v>1710.5631935287599</v>
      </c>
      <c r="BZ387" s="117">
        <v>116.68</v>
      </c>
      <c r="CA387" s="117">
        <v>25.669599999999999</v>
      </c>
      <c r="CB387" s="117">
        <v>74.334147339910999</v>
      </c>
      <c r="CC387" s="117">
        <v>0</v>
      </c>
      <c r="CD387" s="117">
        <v>66.375751600000001</v>
      </c>
      <c r="CE387" s="117">
        <v>29.667466083892101</v>
      </c>
      <c r="CF387" s="117">
        <v>312.72696502380302</v>
      </c>
      <c r="CG387" s="117">
        <v>119.55</v>
      </c>
      <c r="CH387" s="117">
        <v>26.300999999999998</v>
      </c>
      <c r="CI387" s="117">
        <v>172.42562730205299</v>
      </c>
      <c r="CJ387" s="117">
        <v>0</v>
      </c>
      <c r="CK387" s="117">
        <v>68.008408500000002</v>
      </c>
      <c r="CL387" s="117">
        <v>40.486534602413201</v>
      </c>
      <c r="CM387" s="117">
        <v>426.77157040446599</v>
      </c>
      <c r="CN387" s="117">
        <v>187.72</v>
      </c>
      <c r="CO387" s="117">
        <v>41.298400000000001</v>
      </c>
      <c r="CP387" s="117">
        <v>149.49112656493801</v>
      </c>
      <c r="CQ387" s="117">
        <v>0</v>
      </c>
      <c r="CR387" s="117">
        <v>106.7882764</v>
      </c>
      <c r="CS387" s="117">
        <v>50.864062728755201</v>
      </c>
      <c r="CT387" s="117">
        <v>536.16186569369302</v>
      </c>
      <c r="CU387" s="117">
        <v>63.27</v>
      </c>
      <c r="CV387" s="117">
        <v>13.9194</v>
      </c>
      <c r="CW387" s="117">
        <v>40.654641228464598</v>
      </c>
      <c r="CX387" s="117">
        <v>0</v>
      </c>
      <c r="CY387" s="117">
        <v>35.992404899999997</v>
      </c>
      <c r="CZ387" s="117">
        <v>16.1235979187244</v>
      </c>
      <c r="DA387" s="117">
        <v>169.960044047189</v>
      </c>
      <c r="DB387" s="117">
        <v>27.38</v>
      </c>
      <c r="DC387" s="117">
        <v>6.0236000000000001</v>
      </c>
      <c r="DD387" s="117">
        <v>34.850795590282502</v>
      </c>
      <c r="DE387" s="117">
        <v>0</v>
      </c>
      <c r="DF387" s="117">
        <v>15.575660600000001</v>
      </c>
      <c r="DG387" s="117">
        <v>8.7862281893035092</v>
      </c>
      <c r="DH387" s="117">
        <v>92.616284379586006</v>
      </c>
      <c r="DI387" s="117">
        <v>59.21</v>
      </c>
      <c r="DJ387" s="117">
        <v>13.026199999999999</v>
      </c>
      <c r="DK387" s="117">
        <v>50.059378223529698</v>
      </c>
      <c r="DL387" s="117">
        <v>0</v>
      </c>
      <c r="DM387" s="117">
        <v>33.6827927</v>
      </c>
      <c r="DN387" s="117">
        <v>16.348093056495198</v>
      </c>
      <c r="DO387" s="117">
        <v>172.32646398002501</v>
      </c>
      <c r="DP387" s="117">
        <v>0</v>
      </c>
      <c r="DQ387" s="117">
        <v>0</v>
      </c>
      <c r="DR387" s="117">
        <v>0</v>
      </c>
      <c r="DS387" s="117">
        <v>0</v>
      </c>
      <c r="DT387" s="117">
        <v>0</v>
      </c>
      <c r="DU387" s="117">
        <v>0</v>
      </c>
      <c r="DV387" s="117">
        <v>0</v>
      </c>
      <c r="DW387" s="117">
        <v>1400.65</v>
      </c>
      <c r="DX387" s="117">
        <v>308.14299999999997</v>
      </c>
      <c r="DY387" s="117">
        <v>163.525932556225</v>
      </c>
      <c r="DZ387" s="117">
        <v>0</v>
      </c>
      <c r="EA387" s="117">
        <v>796.78776549999998</v>
      </c>
      <c r="EB387" s="117">
        <v>279.74907302327301</v>
      </c>
      <c r="EC387" s="117">
        <v>2948.8557710794998</v>
      </c>
      <c r="ED387" s="117">
        <v>1537.09</v>
      </c>
      <c r="EE387" s="117">
        <v>338.15980000000002</v>
      </c>
      <c r="EF387" s="117">
        <v>54.1767751380834</v>
      </c>
      <c r="EG387" s="117">
        <v>25.725000000000001</v>
      </c>
      <c r="EH387" s="117">
        <v>874.40438830000005</v>
      </c>
      <c r="EI387" s="117">
        <v>296.56576052794497</v>
      </c>
      <c r="EJ387" s="117">
        <v>3126.12172396603</v>
      </c>
      <c r="EK387" s="117">
        <v>520.08000000000004</v>
      </c>
      <c r="EL387" s="117">
        <v>114.41759999999999</v>
      </c>
      <c r="EM387" s="117">
        <v>79.743784128949997</v>
      </c>
      <c r="EN387" s="117">
        <v>0</v>
      </c>
      <c r="EO387" s="117">
        <v>295.85790960000003</v>
      </c>
      <c r="EP387" s="117">
        <v>105.86850697573099</v>
      </c>
      <c r="EQ387" s="117">
        <v>1115.96780070468</v>
      </c>
      <c r="ER387" s="117">
        <v>833.8</v>
      </c>
      <c r="ES387" s="117">
        <v>183.43600000000001</v>
      </c>
      <c r="ET387" s="117">
        <v>19.225927160000001</v>
      </c>
      <c r="EU387" s="117">
        <v>202.66192716</v>
      </c>
      <c r="EV387" s="117">
        <v>21.928940000000001</v>
      </c>
      <c r="EW387" s="117">
        <v>2.2983722013999999</v>
      </c>
      <c r="EX387" s="117">
        <v>24.2273122014</v>
      </c>
      <c r="EY387" s="117">
        <v>1073.8</v>
      </c>
      <c r="EZ387" s="117">
        <v>112.544978</v>
      </c>
      <c r="FA387" s="117">
        <v>1186.3399999999999</v>
      </c>
      <c r="FB387" s="117">
        <v>1608.6</v>
      </c>
      <c r="FC387" s="117">
        <v>168.59736599999999</v>
      </c>
      <c r="FD387" s="117">
        <v>1777.1973660000001</v>
      </c>
      <c r="FE387" s="171">
        <v>507.59810781249996</v>
      </c>
      <c r="FF387" s="194">
        <f t="shared" si="114"/>
        <v>33570.559430010013</v>
      </c>
      <c r="FG387" s="195">
        <f t="shared" si="116"/>
        <v>7376.4959751000006</v>
      </c>
      <c r="FH387" s="196">
        <f t="shared" si="117"/>
        <v>3126.12172396603</v>
      </c>
      <c r="FI387" s="202">
        <f t="shared" si="118"/>
        <v>40284.671316012013</v>
      </c>
      <c r="FJ387" s="203">
        <f t="shared" si="119"/>
        <v>8851.79517012</v>
      </c>
      <c r="FK387" s="204">
        <f t="shared" si="120"/>
        <v>3751.346068759236</v>
      </c>
      <c r="FL387" s="214">
        <v>0.05</v>
      </c>
      <c r="FM387" s="211">
        <f t="shared" si="121"/>
        <v>2014.2335658006007</v>
      </c>
      <c r="FN387" s="212">
        <f t="shared" si="122"/>
        <v>442.58975850600001</v>
      </c>
      <c r="FO387" s="213">
        <f t="shared" si="123"/>
        <v>187.56730343796181</v>
      </c>
      <c r="FP387" s="219">
        <f t="shared" si="124"/>
        <v>42298.90488181261</v>
      </c>
      <c r="FQ387" s="220">
        <f t="shared" si="125"/>
        <v>9294.3849286259992</v>
      </c>
      <c r="FR387" s="223">
        <f t="shared" si="126"/>
        <v>3938.913372197198</v>
      </c>
      <c r="FS387" s="228">
        <f t="shared" si="130"/>
        <v>5.209712724194004</v>
      </c>
      <c r="FT387" s="229">
        <f t="shared" si="131"/>
        <v>6.8567130057045595</v>
      </c>
      <c r="FU387" s="244">
        <f t="shared" si="132"/>
        <v>4.587961305184125</v>
      </c>
      <c r="FV387" s="245">
        <f t="shared" si="133"/>
        <v>42298.90488181261</v>
      </c>
      <c r="FW387" s="252">
        <v>4.4212999999999996</v>
      </c>
      <c r="FX387" s="257">
        <v>5.4909999999999997</v>
      </c>
      <c r="FY387" s="261">
        <f t="shared" si="127"/>
        <v>1.1783214720091386</v>
      </c>
      <c r="FZ387" s="253">
        <f t="shared" si="134"/>
        <v>1.2487184494089529</v>
      </c>
      <c r="GA387" s="92"/>
      <c r="GB387" s="68" t="s">
        <v>1452</v>
      </c>
      <c r="GC387" s="85" t="s">
        <v>2362</v>
      </c>
      <c r="GD387" s="85" t="str">
        <f t="shared" si="128"/>
        <v>№2/406 від 20.02.2019</v>
      </c>
      <c r="GE387" s="85" t="s">
        <v>2741</v>
      </c>
      <c r="GF387" s="431">
        <v>3</v>
      </c>
      <c r="GG387" s="431">
        <v>3</v>
      </c>
    </row>
    <row r="388" spans="1:189" ht="15" hidden="1" customHeight="1" x14ac:dyDescent="0.25">
      <c r="A388" s="66" t="s">
        <v>91</v>
      </c>
      <c r="B388" s="155">
        <v>9</v>
      </c>
      <c r="C388" s="141">
        <f t="shared" si="115"/>
        <v>6347.35</v>
      </c>
      <c r="D388" s="168">
        <v>6232.25</v>
      </c>
      <c r="E388" s="168">
        <v>5656.19</v>
      </c>
      <c r="F388" s="234">
        <f t="shared" si="129"/>
        <v>576.0600000000004</v>
      </c>
      <c r="G388" s="235">
        <v>115.1</v>
      </c>
      <c r="H388" s="162">
        <f t="shared" si="135"/>
        <v>8181.4127595820873</v>
      </c>
      <c r="I388" s="117">
        <v>1209.81</v>
      </c>
      <c r="J388" s="117">
        <v>266.15820000000002</v>
      </c>
      <c r="K388" s="117">
        <v>61.584505226812503</v>
      </c>
      <c r="L388" s="117">
        <v>688.22461469999996</v>
      </c>
      <c r="M388" s="117">
        <v>233.28372090152899</v>
      </c>
      <c r="N388" s="117">
        <v>2459.0610408283401</v>
      </c>
      <c r="O388" s="117">
        <v>215.73</v>
      </c>
      <c r="P388" s="117">
        <v>47.460599999999999</v>
      </c>
      <c r="Q388" s="117">
        <v>7.4170148399549998</v>
      </c>
      <c r="R388" s="117">
        <v>122.72232510000001</v>
      </c>
      <c r="S388" s="117">
        <v>41.224911005106698</v>
      </c>
      <c r="T388" s="117">
        <v>434.55485094506201</v>
      </c>
      <c r="U388" s="117">
        <v>0</v>
      </c>
      <c r="V388" s="117">
        <v>0</v>
      </c>
      <c r="W388" s="117">
        <v>0</v>
      </c>
      <c r="X388" s="117">
        <v>0</v>
      </c>
      <c r="Y388" s="117">
        <v>0</v>
      </c>
      <c r="Z388" s="117">
        <v>769.05</v>
      </c>
      <c r="AA388" s="117">
        <v>0</v>
      </c>
      <c r="AB388" s="117">
        <v>0</v>
      </c>
      <c r="AC388" s="117">
        <v>0</v>
      </c>
      <c r="AD388" s="117">
        <v>0</v>
      </c>
      <c r="AE388" s="117">
        <v>0</v>
      </c>
      <c r="AF388" s="117">
        <v>181.52</v>
      </c>
      <c r="AG388" s="117">
        <v>43.66</v>
      </c>
      <c r="AH388" s="117">
        <v>9.6052</v>
      </c>
      <c r="AI388" s="117">
        <v>1.496864853225</v>
      </c>
      <c r="AJ388" s="117">
        <v>24.836864200000001</v>
      </c>
      <c r="AK388" s="117">
        <v>8.3427637540685105</v>
      </c>
      <c r="AL388" s="117">
        <v>87.941692807293506</v>
      </c>
      <c r="AM388" s="117">
        <v>335.56</v>
      </c>
      <c r="AN388" s="117">
        <v>73.8232</v>
      </c>
      <c r="AO388" s="117">
        <v>70.908763313292695</v>
      </c>
      <c r="AP388" s="117">
        <v>190.89001719999999</v>
      </c>
      <c r="AQ388" s="117">
        <v>70.346583377598193</v>
      </c>
      <c r="AR388" s="117">
        <v>741.52856389089095</v>
      </c>
      <c r="AS388" s="117">
        <v>0</v>
      </c>
      <c r="AT388" s="117">
        <v>0</v>
      </c>
      <c r="AU388" s="117">
        <v>0</v>
      </c>
      <c r="AV388" s="117">
        <v>0</v>
      </c>
      <c r="AW388" s="117">
        <v>0</v>
      </c>
      <c r="AX388" s="117">
        <v>75.709999999999994</v>
      </c>
      <c r="AY388" s="117">
        <v>1613.12</v>
      </c>
      <c r="AZ388" s="117">
        <v>354.88639999999998</v>
      </c>
      <c r="BA388" s="117">
        <v>155.97306023506101</v>
      </c>
      <c r="BB388" s="117">
        <v>917.65557439999998</v>
      </c>
      <c r="BC388" s="117">
        <v>318.79376798010099</v>
      </c>
      <c r="BD388" s="117">
        <f t="shared" si="136"/>
        <v>3432.0466111105006</v>
      </c>
      <c r="BE388" s="117">
        <v>3</v>
      </c>
      <c r="BF388" s="117">
        <v>4643.1000000000004</v>
      </c>
      <c r="BG388" s="117">
        <v>486.64331099999998</v>
      </c>
      <c r="BH388" s="117">
        <v>5129.7433110000002</v>
      </c>
      <c r="BI388" s="117">
        <v>425.01</v>
      </c>
      <c r="BJ388" s="117">
        <v>44.545298099999997</v>
      </c>
      <c r="BK388" s="117">
        <v>469.55529810000002</v>
      </c>
      <c r="BL388" s="117">
        <v>233.92</v>
      </c>
      <c r="BM388" s="117">
        <v>51.462400000000002</v>
      </c>
      <c r="BN388" s="117">
        <v>5.5996439991666698</v>
      </c>
      <c r="BO388" s="117">
        <v>133.07007039999999</v>
      </c>
      <c r="BP388" s="117">
        <v>44.444902110176699</v>
      </c>
      <c r="BQ388" s="117">
        <v>468.49701650934401</v>
      </c>
      <c r="BR388" s="117">
        <v>1054.5916666666692</v>
      </c>
      <c r="BS388" s="117">
        <v>232.010166666667</v>
      </c>
      <c r="BT388" s="117">
        <v>1103.9455504970001</v>
      </c>
      <c r="BU388" s="117">
        <v>3013.61</v>
      </c>
      <c r="BV388" s="117">
        <v>599.92556141666705</v>
      </c>
      <c r="BW388" s="117">
        <v>629.28793349133798</v>
      </c>
      <c r="BX388" s="117">
        <v>6633.3708787383403</v>
      </c>
      <c r="BY388" s="117">
        <v>1710.89652856873</v>
      </c>
      <c r="BZ388" s="117">
        <v>116.48</v>
      </c>
      <c r="CA388" s="117">
        <v>25.625599999999999</v>
      </c>
      <c r="CB388" s="117">
        <v>74.216946658384799</v>
      </c>
      <c r="CC388" s="117">
        <v>0</v>
      </c>
      <c r="CD388" s="117">
        <v>66.261977599999994</v>
      </c>
      <c r="CE388" s="117">
        <v>29.6176839875213</v>
      </c>
      <c r="CF388" s="117">
        <v>312.20220824590598</v>
      </c>
      <c r="CG388" s="117">
        <v>119.75</v>
      </c>
      <c r="CH388" s="117">
        <v>26.344999999999999</v>
      </c>
      <c r="CI388" s="117">
        <v>172.714084337488</v>
      </c>
      <c r="CJ388" s="117">
        <v>0</v>
      </c>
      <c r="CK388" s="117">
        <v>68.122182499999994</v>
      </c>
      <c r="CL388" s="117">
        <v>40.554266077237102</v>
      </c>
      <c r="CM388" s="117">
        <v>427.48553291472501</v>
      </c>
      <c r="CN388" s="117">
        <v>187.72</v>
      </c>
      <c r="CO388" s="117">
        <v>41.298400000000001</v>
      </c>
      <c r="CP388" s="117">
        <v>149.49112656493801</v>
      </c>
      <c r="CQ388" s="117">
        <v>0</v>
      </c>
      <c r="CR388" s="117">
        <v>106.7882764</v>
      </c>
      <c r="CS388" s="117">
        <v>50.864062728755201</v>
      </c>
      <c r="CT388" s="117">
        <v>536.16186569369302</v>
      </c>
      <c r="CU388" s="117">
        <v>63.42</v>
      </c>
      <c r="CV388" s="117">
        <v>13.952400000000001</v>
      </c>
      <c r="CW388" s="117">
        <v>39.9017155676896</v>
      </c>
      <c r="CX388" s="117">
        <v>0</v>
      </c>
      <c r="CY388" s="117">
        <v>36.077735400000002</v>
      </c>
      <c r="CZ388" s="117">
        <v>16.072807499923599</v>
      </c>
      <c r="DA388" s="117">
        <v>169.424658467613</v>
      </c>
      <c r="DB388" s="117">
        <v>27.38</v>
      </c>
      <c r="DC388" s="117">
        <v>6.0236000000000001</v>
      </c>
      <c r="DD388" s="117">
        <v>34.850795590282502</v>
      </c>
      <c r="DE388" s="117">
        <v>0</v>
      </c>
      <c r="DF388" s="117">
        <v>15.575660600000001</v>
      </c>
      <c r="DG388" s="117">
        <v>8.7862281893035092</v>
      </c>
      <c r="DH388" s="117">
        <v>92.616284379586006</v>
      </c>
      <c r="DI388" s="117">
        <v>59.44</v>
      </c>
      <c r="DJ388" s="117">
        <v>13.0768</v>
      </c>
      <c r="DK388" s="117">
        <v>50.2629894782294</v>
      </c>
      <c r="DL388" s="117">
        <v>0</v>
      </c>
      <c r="DM388" s="117">
        <v>33.813632800000001</v>
      </c>
      <c r="DN388" s="117">
        <v>16.4125565889812</v>
      </c>
      <c r="DO388" s="117">
        <v>173.00597886721101</v>
      </c>
      <c r="DP388" s="117">
        <v>0</v>
      </c>
      <c r="DQ388" s="117">
        <v>0</v>
      </c>
      <c r="DR388" s="117">
        <v>0</v>
      </c>
      <c r="DS388" s="117">
        <v>0</v>
      </c>
      <c r="DT388" s="117">
        <v>0</v>
      </c>
      <c r="DU388" s="117">
        <v>0</v>
      </c>
      <c r="DV388" s="117">
        <v>0</v>
      </c>
      <c r="DW388" s="117">
        <v>1388.11</v>
      </c>
      <c r="DX388" s="117">
        <v>305.38420000000002</v>
      </c>
      <c r="DY388" s="117">
        <v>162.91117306711701</v>
      </c>
      <c r="DZ388" s="117">
        <v>0</v>
      </c>
      <c r="EA388" s="117">
        <v>789.65413569999998</v>
      </c>
      <c r="EB388" s="117">
        <v>277.333497113882</v>
      </c>
      <c r="EC388" s="117">
        <v>2923.3930058810001</v>
      </c>
      <c r="ED388" s="117">
        <v>1327.46</v>
      </c>
      <c r="EE388" s="117">
        <v>292.0412</v>
      </c>
      <c r="EF388" s="117">
        <v>47.689050428091697</v>
      </c>
      <c r="EG388" s="117">
        <v>24.25</v>
      </c>
      <c r="EH388" s="117">
        <v>755.1521702</v>
      </c>
      <c r="EI388" s="117">
        <v>256.42735160603002</v>
      </c>
      <c r="EJ388" s="117">
        <v>2703.01977223412</v>
      </c>
      <c r="EK388" s="117">
        <v>526.42999999999995</v>
      </c>
      <c r="EL388" s="117">
        <v>115.8146</v>
      </c>
      <c r="EM388" s="117">
        <v>80.182001844175005</v>
      </c>
      <c r="EN388" s="117">
        <v>0</v>
      </c>
      <c r="EO388" s="117">
        <v>299.47023410000003</v>
      </c>
      <c r="EP388" s="117">
        <v>107.10500737531</v>
      </c>
      <c r="EQ388" s="117">
        <v>1129.00184331949</v>
      </c>
      <c r="ER388" s="117">
        <v>775.5</v>
      </c>
      <c r="ES388" s="117">
        <v>170.61</v>
      </c>
      <c r="ET388" s="117">
        <v>17.881634099999999</v>
      </c>
      <c r="EU388" s="117">
        <v>188.4916341</v>
      </c>
      <c r="EV388" s="117">
        <v>20.39565</v>
      </c>
      <c r="EW388" s="117">
        <v>2.1376680764999998</v>
      </c>
      <c r="EX388" s="117">
        <v>22.533318076499999</v>
      </c>
      <c r="EY388" s="117">
        <v>1748.6</v>
      </c>
      <c r="EZ388" s="117">
        <v>183.27076600000001</v>
      </c>
      <c r="FA388" s="117">
        <v>1931.87</v>
      </c>
      <c r="FB388" s="117">
        <v>886.2</v>
      </c>
      <c r="FC388" s="117">
        <v>92.882621999999998</v>
      </c>
      <c r="FD388" s="117">
        <v>979.08262200000001</v>
      </c>
      <c r="FE388" s="171">
        <v>505.54471770833339</v>
      </c>
      <c r="FF388" s="194">
        <f t="shared" si="114"/>
        <v>32976.412705817944</v>
      </c>
      <c r="FG388" s="195">
        <f t="shared" si="116"/>
        <v>6578.3812311000002</v>
      </c>
      <c r="FH388" s="196">
        <f t="shared" si="117"/>
        <v>2703.01977223412</v>
      </c>
      <c r="FI388" s="202">
        <f t="shared" si="118"/>
        <v>39571.69524698153</v>
      </c>
      <c r="FJ388" s="203">
        <f t="shared" si="119"/>
        <v>7894.0574773199996</v>
      </c>
      <c r="FK388" s="204">
        <f t="shared" si="120"/>
        <v>3243.6237266809439</v>
      </c>
      <c r="FL388" s="214">
        <v>0.05</v>
      </c>
      <c r="FM388" s="211">
        <f t="shared" si="121"/>
        <v>1978.5847623490765</v>
      </c>
      <c r="FN388" s="212">
        <f t="shared" si="122"/>
        <v>394.702873866</v>
      </c>
      <c r="FO388" s="213">
        <f t="shared" si="123"/>
        <v>162.1811863340472</v>
      </c>
      <c r="FP388" s="219">
        <f t="shared" si="124"/>
        <v>41550.280009330607</v>
      </c>
      <c r="FQ388" s="220">
        <f t="shared" si="125"/>
        <v>8288.7603511859998</v>
      </c>
      <c r="FR388" s="223">
        <f t="shared" si="126"/>
        <v>3405.8049130149911</v>
      </c>
      <c r="FS388" s="228">
        <f t="shared" si="130"/>
        <v>5.25013109364534</v>
      </c>
      <c r="FT388" s="229">
        <f t="shared" si="131"/>
        <v>6.7155628332414281</v>
      </c>
      <c r="FU388" s="244">
        <f t="shared" si="132"/>
        <v>4.7036503021149958</v>
      </c>
      <c r="FV388" s="245">
        <f t="shared" si="133"/>
        <v>41550.2800093306</v>
      </c>
      <c r="FW388" s="252">
        <v>4.7126000000000001</v>
      </c>
      <c r="FX388" s="257">
        <v>5.782</v>
      </c>
      <c r="FY388" s="261">
        <f t="shared" si="127"/>
        <v>1.1140625331335865</v>
      </c>
      <c r="FZ388" s="253">
        <f t="shared" si="134"/>
        <v>1.1614601925357018</v>
      </c>
      <c r="GA388" s="92"/>
      <c r="GB388" s="68" t="s">
        <v>1453</v>
      </c>
      <c r="GC388" s="85" t="s">
        <v>2362</v>
      </c>
      <c r="GD388" s="85" t="str">
        <f t="shared" si="128"/>
        <v>№2/407 від 20.02.2019</v>
      </c>
      <c r="GE388" s="85" t="s">
        <v>2742</v>
      </c>
      <c r="GF388" s="431">
        <v>3</v>
      </c>
      <c r="GG388" s="431">
        <v>3</v>
      </c>
    </row>
    <row r="389" spans="1:189" ht="15" hidden="1" customHeight="1" x14ac:dyDescent="0.25">
      <c r="A389" s="66" t="s">
        <v>92</v>
      </c>
      <c r="B389" s="155">
        <v>9</v>
      </c>
      <c r="C389" s="141">
        <f t="shared" si="115"/>
        <v>2405.4</v>
      </c>
      <c r="D389" s="168">
        <v>2076.5</v>
      </c>
      <c r="E389" s="168">
        <v>2076.5</v>
      </c>
      <c r="F389" s="234">
        <f t="shared" si="129"/>
        <v>0</v>
      </c>
      <c r="G389" s="235">
        <v>328.9</v>
      </c>
      <c r="H389" s="162">
        <f t="shared" si="135"/>
        <v>2809.5624506445301</v>
      </c>
      <c r="I389" s="117">
        <v>332.4</v>
      </c>
      <c r="J389" s="117">
        <v>73.128</v>
      </c>
      <c r="K389" s="117">
        <v>17.562457165535001</v>
      </c>
      <c r="L389" s="117">
        <v>189.092388</v>
      </c>
      <c r="M389" s="117">
        <v>64.162884001799696</v>
      </c>
      <c r="N389" s="117">
        <v>676.34572916733498</v>
      </c>
      <c r="O389" s="117">
        <v>51.98</v>
      </c>
      <c r="P389" s="117">
        <v>11.435600000000001</v>
      </c>
      <c r="Q389" s="117">
        <v>1.787219240625</v>
      </c>
      <c r="R389" s="117">
        <v>29.5698626</v>
      </c>
      <c r="S389" s="117">
        <v>9.9331247837159093</v>
      </c>
      <c r="T389" s="117">
        <v>104.70580662434099</v>
      </c>
      <c r="U389" s="117">
        <v>0</v>
      </c>
      <c r="V389" s="117">
        <v>0</v>
      </c>
      <c r="W389" s="117">
        <v>0</v>
      </c>
      <c r="X389" s="117">
        <v>0</v>
      </c>
      <c r="Y389" s="117">
        <v>0</v>
      </c>
      <c r="Z389" s="117">
        <v>308.75</v>
      </c>
      <c r="AA389" s="117">
        <v>0</v>
      </c>
      <c r="AB389" s="117">
        <v>0</v>
      </c>
      <c r="AC389" s="117">
        <v>0</v>
      </c>
      <c r="AD389" s="117">
        <v>0</v>
      </c>
      <c r="AE389" s="117">
        <v>0</v>
      </c>
      <c r="AF389" s="117">
        <v>71.599999999999994</v>
      </c>
      <c r="AG389" s="117">
        <v>14.55</v>
      </c>
      <c r="AH389" s="117">
        <v>3.2010000000000001</v>
      </c>
      <c r="AI389" s="117">
        <v>0.49895495107499999</v>
      </c>
      <c r="AJ389" s="117">
        <v>8.2770585000000008</v>
      </c>
      <c r="AK389" s="117">
        <v>2.7802962798071702</v>
      </c>
      <c r="AL389" s="117">
        <v>29.307309730882199</v>
      </c>
      <c r="AM389" s="117">
        <v>122.87</v>
      </c>
      <c r="AN389" s="117">
        <v>27.031400000000001</v>
      </c>
      <c r="AO389" s="117">
        <v>60.377106137963104</v>
      </c>
      <c r="AP389" s="117">
        <v>69.897056899999995</v>
      </c>
      <c r="AQ389" s="117">
        <v>29.3652007620089</v>
      </c>
      <c r="AR389" s="117">
        <v>309.54076379997201</v>
      </c>
      <c r="AS389" s="117">
        <v>0</v>
      </c>
      <c r="AT389" s="117">
        <v>0</v>
      </c>
      <c r="AU389" s="117">
        <v>0</v>
      </c>
      <c r="AV389" s="117">
        <v>0</v>
      </c>
      <c r="AW389" s="117">
        <v>0</v>
      </c>
      <c r="AX389" s="117">
        <v>8.6999999999999993</v>
      </c>
      <c r="AY389" s="117">
        <v>611.30999999999995</v>
      </c>
      <c r="AZ389" s="117">
        <v>134.48820000000001</v>
      </c>
      <c r="BA389" s="117">
        <v>53.1123570909064</v>
      </c>
      <c r="BB389" s="117">
        <v>347.75591969999999</v>
      </c>
      <c r="BC389" s="117">
        <v>120.182113432455</v>
      </c>
      <c r="BD389" s="117">
        <f t="shared" si="136"/>
        <v>1300.6128413220001</v>
      </c>
      <c r="BE389" s="117">
        <v>1</v>
      </c>
      <c r="BF389" s="117">
        <v>1758.75</v>
      </c>
      <c r="BG389" s="117">
        <v>184.3345875</v>
      </c>
      <c r="BH389" s="117">
        <v>1943.0845875</v>
      </c>
      <c r="BI389" s="117">
        <v>141.66999999999999</v>
      </c>
      <c r="BJ389" s="117">
        <v>14.8484327</v>
      </c>
      <c r="BK389" s="117">
        <v>156.51843270000001</v>
      </c>
      <c r="BL389" s="117">
        <v>108.92</v>
      </c>
      <c r="BM389" s="117">
        <v>23.962399999999999</v>
      </c>
      <c r="BN389" s="117">
        <v>2.7621154766666698</v>
      </c>
      <c r="BO389" s="117">
        <v>61.961320399999998</v>
      </c>
      <c r="BP389" s="117">
        <v>20.7110676582335</v>
      </c>
      <c r="BQ389" s="117">
        <v>218.31690353490001</v>
      </c>
      <c r="BR389" s="117">
        <v>369.4069633333358</v>
      </c>
      <c r="BS389" s="117">
        <v>81.269531933333298</v>
      </c>
      <c r="BT389" s="117">
        <v>407.93969997108297</v>
      </c>
      <c r="BU389" s="117">
        <v>1142.06</v>
      </c>
      <c r="BV389" s="117">
        <v>210.14453923143299</v>
      </c>
      <c r="BW389" s="117">
        <v>231.716121179715</v>
      </c>
      <c r="BX389" s="117">
        <v>2442.5368556489002</v>
      </c>
      <c r="BY389" s="117">
        <v>471.63250476167298</v>
      </c>
      <c r="BZ389" s="117">
        <v>30.76</v>
      </c>
      <c r="CA389" s="117">
        <v>6.7671999999999999</v>
      </c>
      <c r="CB389" s="117">
        <v>20.333361231033301</v>
      </c>
      <c r="CC389" s="117">
        <v>0</v>
      </c>
      <c r="CD389" s="117">
        <v>17.498441199999998</v>
      </c>
      <c r="CE389" s="117">
        <v>7.8983770447966002</v>
      </c>
      <c r="CF389" s="117">
        <v>83.257379475829893</v>
      </c>
      <c r="CG389" s="117">
        <v>29.01</v>
      </c>
      <c r="CH389" s="117">
        <v>6.3822000000000001</v>
      </c>
      <c r="CI389" s="117">
        <v>42.2739564036617</v>
      </c>
      <c r="CJ389" s="117">
        <v>0</v>
      </c>
      <c r="CK389" s="117">
        <v>16.502918699999999</v>
      </c>
      <c r="CL389" s="117">
        <v>9.8698607616147793</v>
      </c>
      <c r="CM389" s="117">
        <v>104.038935865276</v>
      </c>
      <c r="CN389" s="117">
        <v>49.86</v>
      </c>
      <c r="CO389" s="117">
        <v>10.969200000000001</v>
      </c>
      <c r="CP389" s="117">
        <v>28.243616884985801</v>
      </c>
      <c r="CQ389" s="117">
        <v>0</v>
      </c>
      <c r="CR389" s="117">
        <v>28.363858199999999</v>
      </c>
      <c r="CS389" s="117">
        <v>12.3085379156574</v>
      </c>
      <c r="CT389" s="117">
        <v>129.74521300064299</v>
      </c>
      <c r="CU389" s="117">
        <v>23.85</v>
      </c>
      <c r="CV389" s="117">
        <v>5.2469999999999999</v>
      </c>
      <c r="CW389" s="117">
        <v>17.6600711390554</v>
      </c>
      <c r="CX389" s="117">
        <v>0</v>
      </c>
      <c r="CY389" s="117">
        <v>13.5675495</v>
      </c>
      <c r="CZ389" s="117">
        <v>6.3226234891794002</v>
      </c>
      <c r="DA389" s="117">
        <v>66.647244128234803</v>
      </c>
      <c r="DB389" s="117">
        <v>9.1300000000000008</v>
      </c>
      <c r="DC389" s="117">
        <v>2.0085999999999999</v>
      </c>
      <c r="DD389" s="117">
        <v>11.616931863427499</v>
      </c>
      <c r="DE389" s="117">
        <v>0</v>
      </c>
      <c r="DF389" s="117">
        <v>5.1937831000000001</v>
      </c>
      <c r="DG389" s="117">
        <v>2.9293677013168402</v>
      </c>
      <c r="DH389" s="117">
        <v>30.8786826647443</v>
      </c>
      <c r="DI389" s="117">
        <v>19.690000000000001</v>
      </c>
      <c r="DJ389" s="117">
        <v>4.3318000000000003</v>
      </c>
      <c r="DK389" s="117">
        <v>16.428609794445901</v>
      </c>
      <c r="DL389" s="117">
        <v>0</v>
      </c>
      <c r="DM389" s="117">
        <v>11.2010503</v>
      </c>
      <c r="DN389" s="117">
        <v>5.4135895324988699</v>
      </c>
      <c r="DO389" s="117">
        <v>57.065049626944798</v>
      </c>
      <c r="DP389" s="117">
        <v>0</v>
      </c>
      <c r="DQ389" s="117">
        <v>0</v>
      </c>
      <c r="DR389" s="117">
        <v>0</v>
      </c>
      <c r="DS389" s="117">
        <v>0</v>
      </c>
      <c r="DT389" s="117">
        <v>0</v>
      </c>
      <c r="DU389" s="117">
        <v>0</v>
      </c>
      <c r="DV389" s="117">
        <v>0</v>
      </c>
      <c r="DW389" s="117">
        <v>1514.47</v>
      </c>
      <c r="DX389" s="117">
        <v>333.18340000000001</v>
      </c>
      <c r="DY389" s="117">
        <v>132.33863356334999</v>
      </c>
      <c r="DZ389" s="117">
        <v>0</v>
      </c>
      <c r="EA389" s="117">
        <v>861.53654889999996</v>
      </c>
      <c r="EB389" s="117">
        <v>297.82061072798399</v>
      </c>
      <c r="EC389" s="117">
        <v>3139.34919319133</v>
      </c>
      <c r="ED389" s="117">
        <v>855.93</v>
      </c>
      <c r="EE389" s="117">
        <v>188.30459999999999</v>
      </c>
      <c r="EF389" s="117">
        <v>29.0818588216667</v>
      </c>
      <c r="EG389" s="117">
        <v>8.9489999999999998</v>
      </c>
      <c r="EH389" s="117">
        <v>486.9128991</v>
      </c>
      <c r="EI389" s="117">
        <v>164.46558369376999</v>
      </c>
      <c r="EJ389" s="117">
        <v>1733.6439416154401</v>
      </c>
      <c r="EK389" s="117">
        <v>194.16</v>
      </c>
      <c r="EL389" s="117">
        <v>42.715200000000003</v>
      </c>
      <c r="EM389" s="117">
        <v>32.330412252374998</v>
      </c>
      <c r="EN389" s="117">
        <v>0</v>
      </c>
      <c r="EO389" s="117">
        <v>110.4517992</v>
      </c>
      <c r="EP389" s="117">
        <v>39.791893294323401</v>
      </c>
      <c r="EQ389" s="117">
        <v>419.44930474669798</v>
      </c>
      <c r="ER389" s="117">
        <v>0</v>
      </c>
      <c r="ES389" s="117">
        <v>5.2359999999999998</v>
      </c>
      <c r="ET389" s="117">
        <v>0.54878515999999999</v>
      </c>
      <c r="EU389" s="117">
        <v>5.7847851600000002</v>
      </c>
      <c r="EV389" s="117">
        <v>0</v>
      </c>
      <c r="EW389" s="117">
        <v>0</v>
      </c>
      <c r="EX389" s="117">
        <v>0</v>
      </c>
      <c r="EY389" s="117">
        <v>296.8</v>
      </c>
      <c r="EZ389" s="117">
        <v>31.107607999999999</v>
      </c>
      <c r="FA389" s="117">
        <v>327.91</v>
      </c>
      <c r="FB389" s="117">
        <v>561.4</v>
      </c>
      <c r="FC389" s="117">
        <v>58.840333999999999</v>
      </c>
      <c r="FD389" s="117">
        <v>620.24033399999996</v>
      </c>
      <c r="FE389" s="171">
        <v>245.13838958333335</v>
      </c>
      <c r="FF389" s="194">
        <f t="shared" si="114"/>
        <v>14533.167683086805</v>
      </c>
      <c r="FG389" s="195">
        <f t="shared" si="116"/>
        <v>2719.8433542000002</v>
      </c>
      <c r="FH389" s="196">
        <f t="shared" si="117"/>
        <v>1733.6439416154401</v>
      </c>
      <c r="FI389" s="202">
        <f t="shared" si="118"/>
        <v>17439.801219704164</v>
      </c>
      <c r="FJ389" s="203">
        <f t="shared" si="119"/>
        <v>3263.8120250400002</v>
      </c>
      <c r="FK389" s="204">
        <f t="shared" si="120"/>
        <v>2080.3727299385282</v>
      </c>
      <c r="FL389" s="214">
        <v>0.05</v>
      </c>
      <c r="FM389" s="211">
        <f t="shared" si="121"/>
        <v>871.99006098520829</v>
      </c>
      <c r="FN389" s="212">
        <f t="shared" si="122"/>
        <v>163.19060125200002</v>
      </c>
      <c r="FO389" s="213">
        <f t="shared" si="123"/>
        <v>104.01863649692642</v>
      </c>
      <c r="FP389" s="219">
        <f t="shared" si="124"/>
        <v>18311.791280689373</v>
      </c>
      <c r="FQ389" s="220">
        <f t="shared" si="125"/>
        <v>3427.0026262920001</v>
      </c>
      <c r="FR389" s="223">
        <f t="shared" si="126"/>
        <v>2184.3913664354545</v>
      </c>
      <c r="FS389" s="228">
        <f t="shared" si="130"/>
        <v>6.3319105896628578</v>
      </c>
      <c r="FT389" s="229">
        <f t="shared" si="131"/>
        <v>7.9822850786067541</v>
      </c>
      <c r="FU389" s="244">
        <f t="shared" si="132"/>
        <v>5.2799523106185742</v>
      </c>
      <c r="FV389" s="245">
        <f t="shared" si="133"/>
        <v>18311.791280689373</v>
      </c>
      <c r="FW389" s="252">
        <v>4.7401999999999997</v>
      </c>
      <c r="FX389" s="257">
        <v>5.8822000000000001</v>
      </c>
      <c r="FY389" s="261">
        <f t="shared" si="127"/>
        <v>1.3357897535257706</v>
      </c>
      <c r="FZ389" s="253">
        <f t="shared" si="134"/>
        <v>1.3570237459805436</v>
      </c>
      <c r="GA389" s="92"/>
      <c r="GB389" s="68" t="s">
        <v>1468</v>
      </c>
      <c r="GC389" s="85" t="s">
        <v>2362</v>
      </c>
      <c r="GD389" s="85" t="str">
        <f t="shared" si="128"/>
        <v>№2/423 від 20.02.2019</v>
      </c>
      <c r="GE389" s="85" t="s">
        <v>2743</v>
      </c>
      <c r="GF389" s="431">
        <v>1</v>
      </c>
      <c r="GG389" s="431">
        <v>2</v>
      </c>
    </row>
    <row r="390" spans="1:189" ht="15" hidden="1" customHeight="1" x14ac:dyDescent="0.25">
      <c r="A390" s="66" t="s">
        <v>421</v>
      </c>
      <c r="B390" s="155">
        <v>10</v>
      </c>
      <c r="C390" s="141">
        <f t="shared" si="115"/>
        <v>2696.4</v>
      </c>
      <c r="D390" s="168">
        <v>2635.5</v>
      </c>
      <c r="E390" s="168">
        <v>2426.8000000000002</v>
      </c>
      <c r="F390" s="234">
        <f t="shared" si="129"/>
        <v>208.69999999999982</v>
      </c>
      <c r="G390" s="235">
        <v>60.9</v>
      </c>
      <c r="H390" s="162">
        <f t="shared" si="135"/>
        <v>3186.4447470415416</v>
      </c>
      <c r="I390" s="117">
        <v>400.07</v>
      </c>
      <c r="J390" s="117">
        <v>88.0154</v>
      </c>
      <c r="K390" s="117">
        <v>20.644169619540001</v>
      </c>
      <c r="L390" s="117">
        <v>227.5878209</v>
      </c>
      <c r="M390" s="117">
        <v>77.173425700352993</v>
      </c>
      <c r="N390" s="117">
        <v>813.49081621989296</v>
      </c>
      <c r="O390" s="117">
        <v>67.36</v>
      </c>
      <c r="P390" s="117">
        <v>14.8192</v>
      </c>
      <c r="Q390" s="117">
        <v>2.3157228831449999</v>
      </c>
      <c r="R390" s="117">
        <v>38.319083200000001</v>
      </c>
      <c r="S390" s="117">
        <v>12.8721359775744</v>
      </c>
      <c r="T390" s="117">
        <v>135.68614206071899</v>
      </c>
      <c r="U390" s="117">
        <v>0</v>
      </c>
      <c r="V390" s="117">
        <v>0</v>
      </c>
      <c r="W390" s="117">
        <v>0</v>
      </c>
      <c r="X390" s="117">
        <v>0</v>
      </c>
      <c r="Y390" s="117">
        <v>0</v>
      </c>
      <c r="Z390" s="117">
        <v>376.05</v>
      </c>
      <c r="AA390" s="117">
        <v>0</v>
      </c>
      <c r="AB390" s="117">
        <v>0</v>
      </c>
      <c r="AC390" s="117">
        <v>0</v>
      </c>
      <c r="AD390" s="117">
        <v>0</v>
      </c>
      <c r="AE390" s="117">
        <v>0</v>
      </c>
      <c r="AF390" s="117">
        <v>81.59</v>
      </c>
      <c r="AG390" s="117">
        <v>15.55</v>
      </c>
      <c r="AH390" s="117">
        <v>3.4209999999999998</v>
      </c>
      <c r="AI390" s="117">
        <v>0.53297627323499996</v>
      </c>
      <c r="AJ390" s="117">
        <v>8.8459284999999994</v>
      </c>
      <c r="AK390" s="117">
        <v>2.97135351928276</v>
      </c>
      <c r="AL390" s="117">
        <v>31.3212582925178</v>
      </c>
      <c r="AM390" s="117">
        <v>105.28</v>
      </c>
      <c r="AN390" s="117">
        <v>23.1616</v>
      </c>
      <c r="AO390" s="117">
        <v>51.318393219464198</v>
      </c>
      <c r="AP390" s="117">
        <v>59.890633600000001</v>
      </c>
      <c r="AQ390" s="117">
        <v>25.117782196947999</v>
      </c>
      <c r="AR390" s="117">
        <v>264.76840901641202</v>
      </c>
      <c r="AS390" s="117">
        <v>0</v>
      </c>
      <c r="AT390" s="117">
        <v>0</v>
      </c>
      <c r="AU390" s="117">
        <v>0</v>
      </c>
      <c r="AV390" s="117">
        <v>0</v>
      </c>
      <c r="AW390" s="117">
        <v>0</v>
      </c>
      <c r="AX390" s="117">
        <v>25.58</v>
      </c>
      <c r="AY390" s="117">
        <v>685.27</v>
      </c>
      <c r="AZ390" s="117">
        <v>150.7594</v>
      </c>
      <c r="BA390" s="117">
        <v>66.006192276228305</v>
      </c>
      <c r="BB390" s="117">
        <v>389.82954489999997</v>
      </c>
      <c r="BC390" s="117">
        <v>135.40038502744099</v>
      </c>
      <c r="BD390" s="117">
        <f t="shared" si="136"/>
        <v>1457.9581214520001</v>
      </c>
      <c r="BE390" s="117">
        <v>1</v>
      </c>
      <c r="BF390" s="117">
        <v>1913.52</v>
      </c>
      <c r="BG390" s="117">
        <v>200.55603120000001</v>
      </c>
      <c r="BH390" s="117">
        <v>2114.0760312000002</v>
      </c>
      <c r="BI390" s="117">
        <v>0</v>
      </c>
      <c r="BJ390" s="117">
        <v>0</v>
      </c>
      <c r="BK390" s="117">
        <v>0</v>
      </c>
      <c r="BL390" s="117">
        <v>85.9</v>
      </c>
      <c r="BM390" s="117">
        <v>18.898</v>
      </c>
      <c r="BN390" s="117">
        <v>2.0577463433333301</v>
      </c>
      <c r="BO390" s="117">
        <v>48.865932999999998</v>
      </c>
      <c r="BP390" s="117">
        <v>16.321189211974701</v>
      </c>
      <c r="BQ390" s="117">
        <v>172.04286855530799</v>
      </c>
      <c r="BR390" s="117">
        <v>436.06735476190943</v>
      </c>
      <c r="BS390" s="117">
        <v>95.934818047619004</v>
      </c>
      <c r="BT390" s="117">
        <v>506.983056335762</v>
      </c>
      <c r="BU390" s="117">
        <v>1280.6500000000001</v>
      </c>
      <c r="BV390" s="117">
        <v>248.06563610340501</v>
      </c>
      <c r="BW390" s="117">
        <v>269.12072768671499</v>
      </c>
      <c r="BX390" s="117">
        <v>2836.8215929354101</v>
      </c>
      <c r="BY390" s="117">
        <v>576.24691568012997</v>
      </c>
      <c r="BZ390" s="117">
        <v>36.46</v>
      </c>
      <c r="CA390" s="117">
        <v>8.0212000000000003</v>
      </c>
      <c r="CB390" s="117">
        <v>23.962387225651501</v>
      </c>
      <c r="CC390" s="117">
        <v>0</v>
      </c>
      <c r="CD390" s="117">
        <v>20.741000199999998</v>
      </c>
      <c r="CE390" s="117">
        <v>9.3474366080825302</v>
      </c>
      <c r="CF390" s="117">
        <v>98.532024033734004</v>
      </c>
      <c r="CG390" s="117">
        <v>37.42</v>
      </c>
      <c r="CH390" s="117">
        <v>8.2324000000000002</v>
      </c>
      <c r="CI390" s="117">
        <v>54.074798104996702</v>
      </c>
      <c r="CJ390" s="117">
        <v>0</v>
      </c>
      <c r="CK390" s="117">
        <v>21.287115400000001</v>
      </c>
      <c r="CL390" s="117">
        <v>12.6835101984587</v>
      </c>
      <c r="CM390" s="117">
        <v>133.69782370345499</v>
      </c>
      <c r="CN390" s="117">
        <v>53.04</v>
      </c>
      <c r="CO390" s="117">
        <v>11.668799999999999</v>
      </c>
      <c r="CP390" s="117">
        <v>32.330124813077497</v>
      </c>
      <c r="CQ390" s="117">
        <v>0</v>
      </c>
      <c r="CR390" s="117">
        <v>30.172864799999999</v>
      </c>
      <c r="CS390" s="117">
        <v>13.333067669346599</v>
      </c>
      <c r="CT390" s="117">
        <v>140.544857282424</v>
      </c>
      <c r="CU390" s="117">
        <v>29.2</v>
      </c>
      <c r="CV390" s="117">
        <v>6.4240000000000004</v>
      </c>
      <c r="CW390" s="117">
        <v>20.014462257940401</v>
      </c>
      <c r="CX390" s="117">
        <v>0</v>
      </c>
      <c r="CY390" s="117">
        <v>16.611004000000001</v>
      </c>
      <c r="CZ390" s="117">
        <v>7.5724665584947299</v>
      </c>
      <c r="DA390" s="117">
        <v>79.821932816435094</v>
      </c>
      <c r="DB390" s="117">
        <v>9.75</v>
      </c>
      <c r="DC390" s="117">
        <v>2.145</v>
      </c>
      <c r="DD390" s="117">
        <v>12.4089995655825</v>
      </c>
      <c r="DE390" s="117">
        <v>0</v>
      </c>
      <c r="DF390" s="117">
        <v>5.5464824999999998</v>
      </c>
      <c r="DG390" s="117">
        <v>3.1286290252937001</v>
      </c>
      <c r="DH390" s="117">
        <v>32.979111090876202</v>
      </c>
      <c r="DI390" s="117">
        <v>31.31</v>
      </c>
      <c r="DJ390" s="117">
        <v>6.8882000000000003</v>
      </c>
      <c r="DK390" s="117">
        <v>26.059946319682901</v>
      </c>
      <c r="DL390" s="117">
        <v>0</v>
      </c>
      <c r="DM390" s="117">
        <v>17.811319699999999</v>
      </c>
      <c r="DN390" s="117">
        <v>8.6017007335229696</v>
      </c>
      <c r="DO390" s="117">
        <v>90.671166753205895</v>
      </c>
      <c r="DP390" s="117">
        <v>0</v>
      </c>
      <c r="DQ390" s="117">
        <v>0</v>
      </c>
      <c r="DR390" s="117">
        <v>0</v>
      </c>
      <c r="DS390" s="117">
        <v>0</v>
      </c>
      <c r="DT390" s="117">
        <v>0</v>
      </c>
      <c r="DU390" s="117">
        <v>0</v>
      </c>
      <c r="DV390" s="117">
        <v>0</v>
      </c>
      <c r="DW390" s="117">
        <v>1229.1400000000001</v>
      </c>
      <c r="DX390" s="117">
        <v>270.41079999999999</v>
      </c>
      <c r="DY390" s="117">
        <v>102.55977606911701</v>
      </c>
      <c r="DZ390" s="117">
        <v>0</v>
      </c>
      <c r="EA390" s="117">
        <v>699.22087180000005</v>
      </c>
      <c r="EB390" s="117">
        <v>241.20254905116201</v>
      </c>
      <c r="EC390" s="117">
        <v>2542.5339969202801</v>
      </c>
      <c r="ED390" s="117">
        <v>966.1</v>
      </c>
      <c r="EE390" s="117">
        <v>212.542</v>
      </c>
      <c r="EF390" s="117">
        <v>32.797224101600001</v>
      </c>
      <c r="EG390" s="117">
        <v>10.83</v>
      </c>
      <c r="EH390" s="117">
        <v>549.58530699999994</v>
      </c>
      <c r="EI390" s="117">
        <v>185.70807340475901</v>
      </c>
      <c r="EJ390" s="117">
        <v>1957.56260450636</v>
      </c>
      <c r="EK390" s="117">
        <v>157.30000000000001</v>
      </c>
      <c r="EL390" s="117">
        <v>34.606000000000002</v>
      </c>
      <c r="EM390" s="117">
        <v>23.992251442250002</v>
      </c>
      <c r="EN390" s="117">
        <v>0</v>
      </c>
      <c r="EO390" s="117">
        <v>89.483250999999996</v>
      </c>
      <c r="EP390" s="117">
        <v>32.007035270972203</v>
      </c>
      <c r="EQ390" s="117">
        <v>337.38853771322198</v>
      </c>
      <c r="ER390" s="117">
        <v>287</v>
      </c>
      <c r="ES390" s="117">
        <v>64.625</v>
      </c>
      <c r="ET390" s="117">
        <v>6.7733462500000003</v>
      </c>
      <c r="EU390" s="117">
        <v>71.398346250000003</v>
      </c>
      <c r="EV390" s="117">
        <v>7.5480999999999998</v>
      </c>
      <c r="EW390" s="117">
        <v>0.79111636100000005</v>
      </c>
      <c r="EX390" s="117">
        <v>8.3392163610000001</v>
      </c>
      <c r="EY390" s="117">
        <v>721</v>
      </c>
      <c r="EZ390" s="117">
        <v>75.568010000000001</v>
      </c>
      <c r="FA390" s="117">
        <v>796.57</v>
      </c>
      <c r="FB390" s="117">
        <v>211.4</v>
      </c>
      <c r="FC390" s="117">
        <v>22.156834</v>
      </c>
      <c r="FD390" s="117">
        <v>233.55683400000001</v>
      </c>
      <c r="FE390" s="171">
        <v>530.07921875</v>
      </c>
      <c r="FF390" s="194">
        <f t="shared" si="114"/>
        <v>15363.060909913253</v>
      </c>
      <c r="FG390" s="195">
        <f t="shared" si="116"/>
        <v>2347.6328652000002</v>
      </c>
      <c r="FH390" s="196">
        <f t="shared" si="117"/>
        <v>1957.56260450636</v>
      </c>
      <c r="FI390" s="202">
        <f t="shared" si="118"/>
        <v>18435.673091895904</v>
      </c>
      <c r="FJ390" s="203">
        <f t="shared" si="119"/>
        <v>2817.1594382400003</v>
      </c>
      <c r="FK390" s="204">
        <f t="shared" si="120"/>
        <v>2349.0751254076317</v>
      </c>
      <c r="FL390" s="214">
        <v>0.05</v>
      </c>
      <c r="FM390" s="211">
        <f t="shared" si="121"/>
        <v>921.78365459479528</v>
      </c>
      <c r="FN390" s="212">
        <f t="shared" si="122"/>
        <v>140.85797191200001</v>
      </c>
      <c r="FO390" s="213">
        <f t="shared" si="123"/>
        <v>117.45375627038159</v>
      </c>
      <c r="FP390" s="219">
        <f t="shared" si="124"/>
        <v>19357.456746490698</v>
      </c>
      <c r="FQ390" s="220">
        <f t="shared" si="125"/>
        <v>2958.0174101520001</v>
      </c>
      <c r="FR390" s="223">
        <f t="shared" si="126"/>
        <v>2466.5288816780135</v>
      </c>
      <c r="FS390" s="228">
        <f t="shared" si="130"/>
        <v>6.1031133453646405</v>
      </c>
      <c r="FT390" s="229">
        <f t="shared" si="131"/>
        <v>7.3220095915126544</v>
      </c>
      <c r="FU390" s="244">
        <f t="shared" si="132"/>
        <v>5.1672268412181737</v>
      </c>
      <c r="FV390" s="245">
        <f t="shared" si="133"/>
        <v>19357.456746490701</v>
      </c>
      <c r="FW390" s="252">
        <v>4.6357999999999997</v>
      </c>
      <c r="FX390" s="257">
        <v>5.383</v>
      </c>
      <c r="FY390" s="261">
        <f t="shared" si="127"/>
        <v>1.3165178276380864</v>
      </c>
      <c r="FZ390" s="253">
        <f t="shared" si="134"/>
        <v>1.3602098442341919</v>
      </c>
      <c r="GA390" s="92"/>
      <c r="GB390" s="68" t="s">
        <v>1140</v>
      </c>
      <c r="GC390" s="85" t="s">
        <v>2362</v>
      </c>
      <c r="GD390" s="85" t="str">
        <f t="shared" si="128"/>
        <v>№2/67 від 20.02.2019</v>
      </c>
      <c r="GE390" s="85" t="s">
        <v>2744</v>
      </c>
      <c r="GF390" s="431">
        <v>1</v>
      </c>
      <c r="GG390" s="431">
        <v>2</v>
      </c>
    </row>
    <row r="391" spans="1:189" ht="15" hidden="1" customHeight="1" x14ac:dyDescent="0.25">
      <c r="A391" s="66" t="s">
        <v>422</v>
      </c>
      <c r="B391" s="155">
        <v>10</v>
      </c>
      <c r="C391" s="141">
        <f t="shared" si="115"/>
        <v>2605.5</v>
      </c>
      <c r="D391" s="168">
        <v>2605.5</v>
      </c>
      <c r="E391" s="168">
        <v>2115.1999999999998</v>
      </c>
      <c r="F391" s="234">
        <f t="shared" si="129"/>
        <v>490.30000000000018</v>
      </c>
      <c r="G391" s="235">
        <v>0</v>
      </c>
      <c r="H391" s="162">
        <f t="shared" si="135"/>
        <v>3093.8169243734037</v>
      </c>
      <c r="I391" s="117">
        <v>407.25</v>
      </c>
      <c r="J391" s="117">
        <v>89.594999999999999</v>
      </c>
      <c r="K391" s="117">
        <v>20.607812895219201</v>
      </c>
      <c r="L391" s="117">
        <v>231.67230749999999</v>
      </c>
      <c r="M391" s="117">
        <v>78.515803868622896</v>
      </c>
      <c r="N391" s="117">
        <v>827.64092426384195</v>
      </c>
      <c r="O391" s="117">
        <v>79.38</v>
      </c>
      <c r="P391" s="117">
        <v>17.4636</v>
      </c>
      <c r="Q391" s="117">
        <v>2.7291479370224998</v>
      </c>
      <c r="R391" s="117">
        <v>45.1569006</v>
      </c>
      <c r="S391" s="117">
        <v>15.1691144631654</v>
      </c>
      <c r="T391" s="117">
        <v>159.89876300018801</v>
      </c>
      <c r="U391" s="117">
        <v>0</v>
      </c>
      <c r="V391" s="117">
        <v>0</v>
      </c>
      <c r="W391" s="117">
        <v>0</v>
      </c>
      <c r="X391" s="117">
        <v>0</v>
      </c>
      <c r="Y391" s="117">
        <v>0</v>
      </c>
      <c r="Z391" s="117">
        <v>320.08999999999997</v>
      </c>
      <c r="AA391" s="117">
        <v>0</v>
      </c>
      <c r="AB391" s="117">
        <v>0</v>
      </c>
      <c r="AC391" s="117">
        <v>0</v>
      </c>
      <c r="AD391" s="117">
        <v>0</v>
      </c>
      <c r="AE391" s="117">
        <v>0</v>
      </c>
      <c r="AF391" s="117">
        <v>77.3</v>
      </c>
      <c r="AG391" s="117">
        <v>9.92</v>
      </c>
      <c r="AH391" s="117">
        <v>2.1823999999999999</v>
      </c>
      <c r="AI391" s="117">
        <v>0.34017656069250002</v>
      </c>
      <c r="AJ391" s="117">
        <v>5.6431903999999999</v>
      </c>
      <c r="AK391" s="117">
        <v>1.8955692351501801</v>
      </c>
      <c r="AL391" s="117">
        <v>19.981336195842701</v>
      </c>
      <c r="AM391" s="117">
        <v>104.68</v>
      </c>
      <c r="AN391" s="117">
        <v>23.029599999999999</v>
      </c>
      <c r="AO391" s="117">
        <v>41.158556605873002</v>
      </c>
      <c r="AP391" s="117">
        <v>59.549311600000003</v>
      </c>
      <c r="AQ391" s="117">
        <v>23.940434842657599</v>
      </c>
      <c r="AR391" s="117">
        <v>252.357903048531</v>
      </c>
      <c r="AS391" s="117">
        <v>0</v>
      </c>
      <c r="AT391" s="117">
        <v>0</v>
      </c>
      <c r="AU391" s="117">
        <v>0</v>
      </c>
      <c r="AV391" s="117">
        <v>0</v>
      </c>
      <c r="AW391" s="117">
        <v>0</v>
      </c>
      <c r="AX391" s="117">
        <v>27.74</v>
      </c>
      <c r="AY391" s="117">
        <v>662.17</v>
      </c>
      <c r="AZ391" s="117">
        <v>145.67740000000001</v>
      </c>
      <c r="BA391" s="117">
        <v>65.017728011023706</v>
      </c>
      <c r="BB391" s="117">
        <v>376.68864789999998</v>
      </c>
      <c r="BC391" s="117">
        <v>130.965731253234</v>
      </c>
      <c r="BD391" s="117">
        <f t="shared" si="136"/>
        <v>1408.8079978650001</v>
      </c>
      <c r="BE391" s="117">
        <v>1</v>
      </c>
      <c r="BF391" s="117">
        <v>1861.46</v>
      </c>
      <c r="BG391" s="117">
        <v>195.0996226</v>
      </c>
      <c r="BH391" s="117">
        <v>2056.5596225999998</v>
      </c>
      <c r="BI391" s="117">
        <v>0</v>
      </c>
      <c r="BJ391" s="117">
        <v>0</v>
      </c>
      <c r="BK391" s="117">
        <v>0</v>
      </c>
      <c r="BL391" s="117">
        <v>88</v>
      </c>
      <c r="BM391" s="117">
        <v>19.36</v>
      </c>
      <c r="BN391" s="117">
        <v>2.1010764050000001</v>
      </c>
      <c r="BO391" s="117">
        <v>50.060560000000002</v>
      </c>
      <c r="BP391" s="117">
        <v>16.719462711607999</v>
      </c>
      <c r="BQ391" s="117">
        <v>176.24109911660801</v>
      </c>
      <c r="BR391" s="117">
        <v>447.66811428571799</v>
      </c>
      <c r="BS391" s="117">
        <v>98.486985142857193</v>
      </c>
      <c r="BT391" s="117">
        <v>503.56386588578602</v>
      </c>
      <c r="BU391" s="117">
        <v>1237.07</v>
      </c>
      <c r="BV391" s="117">
        <v>254.66496017371401</v>
      </c>
      <c r="BW391" s="117">
        <v>266.36978593040499</v>
      </c>
      <c r="BX391" s="117">
        <v>2807.8237114184799</v>
      </c>
      <c r="BY391" s="117">
        <v>615.53060438708599</v>
      </c>
      <c r="BZ391" s="117">
        <v>41.15</v>
      </c>
      <c r="CA391" s="117">
        <v>9.0530000000000008</v>
      </c>
      <c r="CB391" s="117">
        <v>27.354594581639901</v>
      </c>
      <c r="CC391" s="117">
        <v>0</v>
      </c>
      <c r="CD391" s="117">
        <v>23.409000500000001</v>
      </c>
      <c r="CE391" s="117">
        <v>10.582308830506699</v>
      </c>
      <c r="CF391" s="117">
        <v>111.548903912147</v>
      </c>
      <c r="CG391" s="117">
        <v>44.01</v>
      </c>
      <c r="CH391" s="117">
        <v>9.6821999999999999</v>
      </c>
      <c r="CI391" s="117">
        <v>63.305716526176703</v>
      </c>
      <c r="CJ391" s="117">
        <v>0</v>
      </c>
      <c r="CK391" s="117">
        <v>25.035968700000002</v>
      </c>
      <c r="CL391" s="117">
        <v>14.8865715105556</v>
      </c>
      <c r="CM391" s="117">
        <v>156.92045673673201</v>
      </c>
      <c r="CN391" s="117">
        <v>75.23</v>
      </c>
      <c r="CO391" s="117">
        <v>16.550599999999999</v>
      </c>
      <c r="CP391" s="117">
        <v>56.341327309297498</v>
      </c>
      <c r="CQ391" s="117">
        <v>0</v>
      </c>
      <c r="CR391" s="117">
        <v>42.796090100000001</v>
      </c>
      <c r="CS391" s="117">
        <v>20.010117404668499</v>
      </c>
      <c r="CT391" s="117">
        <v>210.92813481396601</v>
      </c>
      <c r="CU391" s="117">
        <v>26.24</v>
      </c>
      <c r="CV391" s="117">
        <v>5.7728000000000002</v>
      </c>
      <c r="CW391" s="117">
        <v>18.949334333666201</v>
      </c>
      <c r="CX391" s="117">
        <v>0</v>
      </c>
      <c r="CY391" s="117">
        <v>14.927148799999999</v>
      </c>
      <c r="CZ391" s="117">
        <v>6.9058557652395498</v>
      </c>
      <c r="DA391" s="117">
        <v>72.795138898905705</v>
      </c>
      <c r="DB391" s="117">
        <v>6.22</v>
      </c>
      <c r="DC391" s="117">
        <v>1.3684000000000001</v>
      </c>
      <c r="DD391" s="117">
        <v>7.9206403606425004</v>
      </c>
      <c r="DE391" s="117">
        <v>0</v>
      </c>
      <c r="DF391" s="117">
        <v>3.5383713999999999</v>
      </c>
      <c r="DG391" s="117">
        <v>1.99635922663294</v>
      </c>
      <c r="DH391" s="117">
        <v>21.043770987275401</v>
      </c>
      <c r="DI391" s="117">
        <v>14.55</v>
      </c>
      <c r="DJ391" s="117">
        <v>3.2010000000000001</v>
      </c>
      <c r="DK391" s="117">
        <v>12.2538171510711</v>
      </c>
      <c r="DL391" s="117">
        <v>0</v>
      </c>
      <c r="DM391" s="117">
        <v>8.2770585000000008</v>
      </c>
      <c r="DN391" s="117">
        <v>4.0123233869887596</v>
      </c>
      <c r="DO391" s="117">
        <v>42.294199038059901</v>
      </c>
      <c r="DP391" s="117">
        <v>0</v>
      </c>
      <c r="DQ391" s="117">
        <v>0</v>
      </c>
      <c r="DR391" s="117">
        <v>0</v>
      </c>
      <c r="DS391" s="117">
        <v>0</v>
      </c>
      <c r="DT391" s="117">
        <v>0</v>
      </c>
      <c r="DU391" s="117">
        <v>0</v>
      </c>
      <c r="DV391" s="117">
        <v>0</v>
      </c>
      <c r="DW391" s="117">
        <v>957.71</v>
      </c>
      <c r="DX391" s="117">
        <v>210.6962</v>
      </c>
      <c r="DY391" s="117">
        <v>87.263666520100003</v>
      </c>
      <c r="DZ391" s="117">
        <v>0</v>
      </c>
      <c r="EA391" s="117">
        <v>544.81248770000002</v>
      </c>
      <c r="EB391" s="117">
        <v>188.70855554580899</v>
      </c>
      <c r="EC391" s="117">
        <v>1989.19090976591</v>
      </c>
      <c r="ED391" s="117">
        <v>774.39</v>
      </c>
      <c r="EE391" s="117">
        <v>170.36580000000001</v>
      </c>
      <c r="EF391" s="117">
        <v>27.315425960583301</v>
      </c>
      <c r="EG391" s="117">
        <v>10.27</v>
      </c>
      <c r="EH391" s="117">
        <v>440.52723930000002</v>
      </c>
      <c r="EI391" s="117">
        <v>149.130843843961</v>
      </c>
      <c r="EJ391" s="117">
        <v>1571.9993091045401</v>
      </c>
      <c r="EK391" s="117">
        <v>186.47</v>
      </c>
      <c r="EL391" s="117">
        <v>41.023400000000002</v>
      </c>
      <c r="EM391" s="117">
        <v>29.86868817605</v>
      </c>
      <c r="EN391" s="117">
        <v>0</v>
      </c>
      <c r="EO391" s="117">
        <v>106.0771889</v>
      </c>
      <c r="EP391" s="117">
        <v>38.0920706303408</v>
      </c>
      <c r="EQ391" s="117">
        <v>401.53134770639099</v>
      </c>
      <c r="ER391" s="117">
        <v>305.7</v>
      </c>
      <c r="ES391" s="117">
        <v>67.694000000000003</v>
      </c>
      <c r="ET391" s="117">
        <v>7.09500814</v>
      </c>
      <c r="EU391" s="117">
        <v>74.789008140000007</v>
      </c>
      <c r="EV391" s="117">
        <v>8.0399100000000008</v>
      </c>
      <c r="EW391" s="117">
        <v>0.84266296709999999</v>
      </c>
      <c r="EX391" s="117">
        <v>8.8825729670999998</v>
      </c>
      <c r="EY391" s="117">
        <v>203</v>
      </c>
      <c r="EZ391" s="117">
        <v>21.276430000000001</v>
      </c>
      <c r="FA391" s="117">
        <v>224.28</v>
      </c>
      <c r="FB391" s="117">
        <v>294</v>
      </c>
      <c r="FC391" s="117">
        <v>30.814139999999998</v>
      </c>
      <c r="FD391" s="117">
        <v>324.81414000000001</v>
      </c>
      <c r="FE391" s="171">
        <v>39.510010416666667</v>
      </c>
      <c r="FF391" s="194">
        <f t="shared" si="114"/>
        <v>13384.969259996185</v>
      </c>
      <c r="FG391" s="195">
        <f t="shared" si="116"/>
        <v>2381.3737625999997</v>
      </c>
      <c r="FH391" s="196">
        <f t="shared" si="117"/>
        <v>1571.9993091045401</v>
      </c>
      <c r="FI391" s="202">
        <f t="shared" si="118"/>
        <v>16061.963111995421</v>
      </c>
      <c r="FJ391" s="203">
        <f t="shared" si="119"/>
        <v>2857.6485151199995</v>
      </c>
      <c r="FK391" s="204">
        <f t="shared" si="120"/>
        <v>1886.3991709254481</v>
      </c>
      <c r="FL391" s="214">
        <v>0.05</v>
      </c>
      <c r="FM391" s="211">
        <f t="shared" si="121"/>
        <v>803.09815559977108</v>
      </c>
      <c r="FN391" s="212">
        <f t="shared" si="122"/>
        <v>142.88242575599998</v>
      </c>
      <c r="FO391" s="213">
        <f t="shared" si="123"/>
        <v>94.319958546272403</v>
      </c>
      <c r="FP391" s="219">
        <f t="shared" si="124"/>
        <v>16865.061267595192</v>
      </c>
      <c r="FQ391" s="220">
        <f t="shared" si="125"/>
        <v>3000.5309408759995</v>
      </c>
      <c r="FR391" s="223">
        <f t="shared" si="126"/>
        <v>1980.7191294717204</v>
      </c>
      <c r="FS391" s="228">
        <f t="shared" si="130"/>
        <v>5.3212551628168079</v>
      </c>
      <c r="FT391" s="229">
        <f t="shared" si="131"/>
        <v>6.7398117725350382</v>
      </c>
      <c r="FU391" s="244">
        <f t="shared" si="132"/>
        <v>4.5610482430425918</v>
      </c>
      <c r="FV391" s="245">
        <f t="shared" si="133"/>
        <v>16865.061267595192</v>
      </c>
      <c r="FW391" s="252">
        <v>3.9432999999999998</v>
      </c>
      <c r="FX391" s="257">
        <v>4.8666999999999998</v>
      </c>
      <c r="FY391" s="261">
        <f t="shared" si="127"/>
        <v>1.3494421329386068</v>
      </c>
      <c r="FZ391" s="253">
        <f t="shared" si="134"/>
        <v>1.3848833444705937</v>
      </c>
      <c r="GA391" s="92"/>
      <c r="GB391" s="68" t="s">
        <v>1170</v>
      </c>
      <c r="GC391" s="85" t="s">
        <v>2362</v>
      </c>
      <c r="GD391" s="85" t="str">
        <f t="shared" si="128"/>
        <v>№2/101 від 20.02.2019</v>
      </c>
      <c r="GE391" s="85" t="s">
        <v>2745</v>
      </c>
      <c r="GF391" s="431">
        <v>1</v>
      </c>
      <c r="GG391" s="431">
        <v>3</v>
      </c>
    </row>
    <row r="392" spans="1:189" ht="15" hidden="1" customHeight="1" x14ac:dyDescent="0.25">
      <c r="A392" s="66" t="s">
        <v>423</v>
      </c>
      <c r="B392" s="155">
        <v>10</v>
      </c>
      <c r="C392" s="141">
        <f t="shared" si="115"/>
        <v>4661.7</v>
      </c>
      <c r="D392" s="168">
        <v>4661.7</v>
      </c>
      <c r="E392" s="168">
        <v>4251.7</v>
      </c>
      <c r="F392" s="234">
        <f t="shared" si="129"/>
        <v>410</v>
      </c>
      <c r="G392" s="235">
        <v>0</v>
      </c>
      <c r="H392" s="162">
        <f t="shared" si="135"/>
        <v>5654.307210009918</v>
      </c>
      <c r="I392" s="117">
        <v>745.2</v>
      </c>
      <c r="J392" s="117">
        <v>163.94399999999999</v>
      </c>
      <c r="K392" s="117">
        <v>37.232048699583302</v>
      </c>
      <c r="L392" s="117">
        <v>423.92192399999999</v>
      </c>
      <c r="M392" s="117">
        <v>143.62093051864301</v>
      </c>
      <c r="N392" s="117">
        <v>1513.9189032182301</v>
      </c>
      <c r="O392" s="117">
        <v>155.55000000000001</v>
      </c>
      <c r="P392" s="117">
        <v>34.220999999999997</v>
      </c>
      <c r="Q392" s="117">
        <v>5.3479098815624999</v>
      </c>
      <c r="R392" s="117">
        <v>88.487728500000003</v>
      </c>
      <c r="S392" s="117">
        <v>29.724811768771598</v>
      </c>
      <c r="T392" s="117">
        <v>313.33145015033398</v>
      </c>
      <c r="U392" s="117">
        <v>0</v>
      </c>
      <c r="V392" s="117">
        <v>0</v>
      </c>
      <c r="W392" s="117">
        <v>0</v>
      </c>
      <c r="X392" s="117">
        <v>0</v>
      </c>
      <c r="Y392" s="117">
        <v>0</v>
      </c>
      <c r="Z392" s="117">
        <v>557.69000000000005</v>
      </c>
      <c r="AA392" s="117">
        <v>0</v>
      </c>
      <c r="AB392" s="117">
        <v>0</v>
      </c>
      <c r="AC392" s="117">
        <v>0</v>
      </c>
      <c r="AD392" s="117">
        <v>0</v>
      </c>
      <c r="AE392" s="117">
        <v>0</v>
      </c>
      <c r="AF392" s="117">
        <v>140.88</v>
      </c>
      <c r="AG392" s="117">
        <v>31.09</v>
      </c>
      <c r="AH392" s="117">
        <v>6.8398000000000003</v>
      </c>
      <c r="AI392" s="117">
        <v>1.0659158855624999</v>
      </c>
      <c r="AJ392" s="117">
        <v>17.686168299999999</v>
      </c>
      <c r="AK392" s="117">
        <v>5.9408282814888098</v>
      </c>
      <c r="AL392" s="117">
        <v>62.622712467051301</v>
      </c>
      <c r="AM392" s="117">
        <v>216.25</v>
      </c>
      <c r="AN392" s="117">
        <v>47.575000000000003</v>
      </c>
      <c r="AO392" s="117">
        <v>61.258926332969303</v>
      </c>
      <c r="AP392" s="117">
        <v>123.01813749999999</v>
      </c>
      <c r="AQ392" s="117">
        <v>46.965577310333501</v>
      </c>
      <c r="AR392" s="117">
        <v>495.06764114330298</v>
      </c>
      <c r="AS392" s="117">
        <v>0</v>
      </c>
      <c r="AT392" s="117">
        <v>0</v>
      </c>
      <c r="AU392" s="117">
        <v>0</v>
      </c>
      <c r="AV392" s="117">
        <v>0</v>
      </c>
      <c r="AW392" s="117">
        <v>0</v>
      </c>
      <c r="AX392" s="117">
        <v>50.19</v>
      </c>
      <c r="AY392" s="117">
        <v>1184.73</v>
      </c>
      <c r="AZ392" s="117">
        <v>260.64060000000001</v>
      </c>
      <c r="BA392" s="117">
        <v>116.328206743039</v>
      </c>
      <c r="BB392" s="117">
        <v>673.95735509999997</v>
      </c>
      <c r="BC392" s="117">
        <v>234.319122322769</v>
      </c>
      <c r="BD392" s="117">
        <f t="shared" si="136"/>
        <v>2520.6065030310001</v>
      </c>
      <c r="BE392" s="117">
        <v>2</v>
      </c>
      <c r="BF392" s="117">
        <v>3206.56</v>
      </c>
      <c r="BG392" s="117">
        <v>336.0795536</v>
      </c>
      <c r="BH392" s="117">
        <v>3542.6395536</v>
      </c>
      <c r="BI392" s="117">
        <v>0</v>
      </c>
      <c r="BJ392" s="117">
        <v>0</v>
      </c>
      <c r="BK392" s="117">
        <v>0</v>
      </c>
      <c r="BL392" s="117">
        <v>175.99</v>
      </c>
      <c r="BM392" s="117">
        <v>38.717799999999997</v>
      </c>
      <c r="BN392" s="117">
        <v>4.2021528100000003</v>
      </c>
      <c r="BO392" s="117">
        <v>100.1154313</v>
      </c>
      <c r="BP392" s="117">
        <v>33.437050508569101</v>
      </c>
      <c r="BQ392" s="117">
        <v>352.46243461856898</v>
      </c>
      <c r="BR392" s="117">
        <v>796.95925000000068</v>
      </c>
      <c r="BS392" s="117">
        <v>175.33103500000001</v>
      </c>
      <c r="BT392" s="117">
        <v>849.17357032550001</v>
      </c>
      <c r="BU392" s="117">
        <v>2213.33</v>
      </c>
      <c r="BV392" s="117">
        <v>453.36620854749998</v>
      </c>
      <c r="BW392" s="117">
        <v>470.40405629452903</v>
      </c>
      <c r="BX392" s="117">
        <v>4958.5641201675298</v>
      </c>
      <c r="BY392" s="117">
        <v>1208.8202397586999</v>
      </c>
      <c r="BZ392" s="117">
        <v>70.599999999999994</v>
      </c>
      <c r="CA392" s="117">
        <v>15.532</v>
      </c>
      <c r="CB392" s="117">
        <v>45.726054911742402</v>
      </c>
      <c r="CC392" s="117">
        <v>0</v>
      </c>
      <c r="CD392" s="117">
        <v>40.162222</v>
      </c>
      <c r="CE392" s="117">
        <v>18.029445223119701</v>
      </c>
      <c r="CF392" s="117">
        <v>190.04972213486201</v>
      </c>
      <c r="CG392" s="117">
        <v>86.26</v>
      </c>
      <c r="CH392" s="117">
        <v>18.9772</v>
      </c>
      <c r="CI392" s="117">
        <v>124.146343249053</v>
      </c>
      <c r="CJ392" s="117">
        <v>0</v>
      </c>
      <c r="CK392" s="117">
        <v>49.070726200000003</v>
      </c>
      <c r="CL392" s="117">
        <v>29.1847919809552</v>
      </c>
      <c r="CM392" s="117">
        <v>307.63906143000798</v>
      </c>
      <c r="CN392" s="117">
        <v>139.41999999999999</v>
      </c>
      <c r="CO392" s="117">
        <v>30.6724</v>
      </c>
      <c r="CP392" s="117">
        <v>108.646549627323</v>
      </c>
      <c r="CQ392" s="117">
        <v>0</v>
      </c>
      <c r="CR392" s="117">
        <v>79.311855399999999</v>
      </c>
      <c r="CS392" s="117">
        <v>37.527304874913703</v>
      </c>
      <c r="CT392" s="117">
        <v>395.57810990223697</v>
      </c>
      <c r="CU392" s="117">
        <v>48.28</v>
      </c>
      <c r="CV392" s="117">
        <v>10.621600000000001</v>
      </c>
      <c r="CW392" s="117">
        <v>32.868058541768299</v>
      </c>
      <c r="CX392" s="117">
        <v>0</v>
      </c>
      <c r="CY392" s="117">
        <v>27.465043600000001</v>
      </c>
      <c r="CZ392" s="117">
        <v>12.496989131478699</v>
      </c>
      <c r="DA392" s="117">
        <v>131.73169127324701</v>
      </c>
      <c r="DB392" s="117">
        <v>19.5</v>
      </c>
      <c r="DC392" s="117">
        <v>4.29</v>
      </c>
      <c r="DD392" s="117">
        <v>24.817999131164999</v>
      </c>
      <c r="DE392" s="117">
        <v>0</v>
      </c>
      <c r="DF392" s="117">
        <v>11.092965</v>
      </c>
      <c r="DG392" s="117">
        <v>6.2572580505874003</v>
      </c>
      <c r="DH392" s="117">
        <v>65.958222181752404</v>
      </c>
      <c r="DI392" s="117">
        <v>40.57</v>
      </c>
      <c r="DJ392" s="117">
        <v>8.9253999999999998</v>
      </c>
      <c r="DK392" s="117">
        <v>34.107627749309003</v>
      </c>
      <c r="DL392" s="117">
        <v>0</v>
      </c>
      <c r="DM392" s="117">
        <v>23.0790559</v>
      </c>
      <c r="DN392" s="117">
        <v>11.1813491872841</v>
      </c>
      <c r="DO392" s="117">
        <v>117.86343283659301</v>
      </c>
      <c r="DP392" s="117">
        <v>0</v>
      </c>
      <c r="DQ392" s="117">
        <v>0</v>
      </c>
      <c r="DR392" s="117">
        <v>0</v>
      </c>
      <c r="DS392" s="117">
        <v>0</v>
      </c>
      <c r="DT392" s="117">
        <v>0</v>
      </c>
      <c r="DU392" s="117">
        <v>0</v>
      </c>
      <c r="DV392" s="117">
        <v>0</v>
      </c>
      <c r="DW392" s="117">
        <v>1951.19</v>
      </c>
      <c r="DX392" s="117">
        <v>429.26179999999999</v>
      </c>
      <c r="DY392" s="117">
        <v>164.83849853918301</v>
      </c>
      <c r="DZ392" s="117">
        <v>0</v>
      </c>
      <c r="EA392" s="117">
        <v>1109.9734553000001</v>
      </c>
      <c r="EB392" s="117">
        <v>383.10819403988398</v>
      </c>
      <c r="EC392" s="117">
        <v>4038.3719478790599</v>
      </c>
      <c r="ED392" s="117">
        <v>1652.87</v>
      </c>
      <c r="EE392" s="117">
        <v>363.63139999999999</v>
      </c>
      <c r="EF392" s="117">
        <v>56.202996680566699</v>
      </c>
      <c r="EG392" s="117">
        <v>17.975000000000001</v>
      </c>
      <c r="EH392" s="117">
        <v>940.26815690000001</v>
      </c>
      <c r="EI392" s="117">
        <v>317.67361309078001</v>
      </c>
      <c r="EJ392" s="117">
        <v>3348.6211666713498</v>
      </c>
      <c r="EK392" s="117">
        <v>328.46</v>
      </c>
      <c r="EL392" s="117">
        <v>72.261200000000002</v>
      </c>
      <c r="EM392" s="117">
        <v>60.528426542924997</v>
      </c>
      <c r="EN392" s="117">
        <v>0</v>
      </c>
      <c r="EO392" s="117">
        <v>186.8510402</v>
      </c>
      <c r="EP392" s="117">
        <v>67.927430881326003</v>
      </c>
      <c r="EQ392" s="117">
        <v>716.02809762425102</v>
      </c>
      <c r="ER392" s="117">
        <v>530.20000000000005</v>
      </c>
      <c r="ES392" s="117">
        <v>117.76600000000001</v>
      </c>
      <c r="ET392" s="117">
        <v>12.343054459999999</v>
      </c>
      <c r="EU392" s="117">
        <v>130.10905446000001</v>
      </c>
      <c r="EV392" s="117">
        <v>13.94426</v>
      </c>
      <c r="EW392" s="117">
        <v>1.4614978906</v>
      </c>
      <c r="EX392" s="117">
        <v>15.4057578906</v>
      </c>
      <c r="EY392" s="117">
        <v>442.4</v>
      </c>
      <c r="EZ392" s="117">
        <v>46.367944000000001</v>
      </c>
      <c r="FA392" s="117">
        <v>488.77</v>
      </c>
      <c r="FB392" s="117">
        <v>588</v>
      </c>
      <c r="FC392" s="117">
        <v>61.628279999999997</v>
      </c>
      <c r="FD392" s="117">
        <v>649.62828000000002</v>
      </c>
      <c r="FE392" s="171">
        <v>72.137861979166658</v>
      </c>
      <c r="FF392" s="194">
        <f t="shared" si="114"/>
        <v>25175.865724659143</v>
      </c>
      <c r="FG392" s="195">
        <f t="shared" si="116"/>
        <v>4192.2678335999999</v>
      </c>
      <c r="FH392" s="196">
        <f t="shared" si="117"/>
        <v>3348.6211666713498</v>
      </c>
      <c r="FI392" s="202">
        <f t="shared" si="118"/>
        <v>30211.038869590971</v>
      </c>
      <c r="FJ392" s="203">
        <f t="shared" si="119"/>
        <v>5030.7214003199997</v>
      </c>
      <c r="FK392" s="204">
        <f t="shared" si="120"/>
        <v>4018.3454000056195</v>
      </c>
      <c r="FL392" s="214">
        <v>0.05</v>
      </c>
      <c r="FM392" s="211">
        <f t="shared" si="121"/>
        <v>1510.5519434795488</v>
      </c>
      <c r="FN392" s="212">
        <f t="shared" si="122"/>
        <v>251.536070016</v>
      </c>
      <c r="FO392" s="213">
        <f t="shared" si="123"/>
        <v>200.91727000028098</v>
      </c>
      <c r="FP392" s="219">
        <f t="shared" si="124"/>
        <v>31721.590813070521</v>
      </c>
      <c r="FQ392" s="220">
        <f t="shared" si="125"/>
        <v>5282.2574703359996</v>
      </c>
      <c r="FR392" s="223">
        <f t="shared" si="126"/>
        <v>4219.2626700059009</v>
      </c>
      <c r="FS392" s="228">
        <f t="shared" si="130"/>
        <v>5.6716076415759318</v>
      </c>
      <c r="FT392" s="229">
        <f t="shared" si="131"/>
        <v>6.9139947973809042</v>
      </c>
      <c r="FU392" s="244">
        <f t="shared" si="132"/>
        <v>4.7665166511634425</v>
      </c>
      <c r="FV392" s="245">
        <f t="shared" si="133"/>
        <v>31721.590813070521</v>
      </c>
      <c r="FW392" s="252">
        <v>4.2428999999999997</v>
      </c>
      <c r="FX392" s="257">
        <v>5.1553000000000004</v>
      </c>
      <c r="FY392" s="261">
        <f t="shared" si="127"/>
        <v>1.3367290394720432</v>
      </c>
      <c r="FZ392" s="253">
        <f t="shared" si="134"/>
        <v>1.3411430561520965</v>
      </c>
      <c r="GA392" s="92"/>
      <c r="GB392" s="68" t="s">
        <v>1171</v>
      </c>
      <c r="GC392" s="85" t="s">
        <v>2362</v>
      </c>
      <c r="GD392" s="85" t="str">
        <f t="shared" si="128"/>
        <v>№2/102 від 20.02.2019</v>
      </c>
      <c r="GE392" s="85" t="s">
        <v>2746</v>
      </c>
      <c r="GF392" s="431">
        <v>2</v>
      </c>
      <c r="GG392" s="431">
        <v>3</v>
      </c>
    </row>
    <row r="393" spans="1:189" ht="15" hidden="1" customHeight="1" x14ac:dyDescent="0.25">
      <c r="A393" s="66" t="s">
        <v>424</v>
      </c>
      <c r="B393" s="155">
        <v>10</v>
      </c>
      <c r="C393" s="141">
        <f t="shared" si="115"/>
        <v>4850.6500000000005</v>
      </c>
      <c r="D393" s="168">
        <v>4786.05</v>
      </c>
      <c r="E393" s="168">
        <v>4445.1499999999996</v>
      </c>
      <c r="F393" s="234">
        <f t="shared" si="129"/>
        <v>340.90000000000055</v>
      </c>
      <c r="G393" s="235">
        <v>64.599999999999994</v>
      </c>
      <c r="H393" s="162">
        <f t="shared" si="135"/>
        <v>6128.4903890310725</v>
      </c>
      <c r="I393" s="117">
        <v>831.3</v>
      </c>
      <c r="J393" s="117">
        <v>182.886</v>
      </c>
      <c r="K393" s="117">
        <v>42.6487928139275</v>
      </c>
      <c r="L393" s="117">
        <v>472.90163100000001</v>
      </c>
      <c r="M393" s="117">
        <v>160.33167457993801</v>
      </c>
      <c r="N393" s="117">
        <v>1690.0680983938701</v>
      </c>
      <c r="O393" s="117">
        <v>137.72999999999999</v>
      </c>
      <c r="P393" s="117">
        <v>30.300599999999999</v>
      </c>
      <c r="Q393" s="117">
        <v>4.7382023289299999</v>
      </c>
      <c r="R393" s="117">
        <v>78.350465099999994</v>
      </c>
      <c r="S393" s="117">
        <v>26.319810419226201</v>
      </c>
      <c r="T393" s="117">
        <v>277.43907784815599</v>
      </c>
      <c r="U393" s="117">
        <v>0</v>
      </c>
      <c r="V393" s="117">
        <v>0</v>
      </c>
      <c r="W393" s="117">
        <v>0</v>
      </c>
      <c r="X393" s="117">
        <v>0</v>
      </c>
      <c r="Y393" s="117">
        <v>0</v>
      </c>
      <c r="Z393" s="117">
        <v>733.4</v>
      </c>
      <c r="AA393" s="117">
        <v>0</v>
      </c>
      <c r="AB393" s="117">
        <v>0</v>
      </c>
      <c r="AC393" s="117">
        <v>0</v>
      </c>
      <c r="AD393" s="117">
        <v>0</v>
      </c>
      <c r="AE393" s="117">
        <v>0</v>
      </c>
      <c r="AF393" s="117">
        <v>140.97999999999999</v>
      </c>
      <c r="AG393" s="117">
        <v>31.09</v>
      </c>
      <c r="AH393" s="117">
        <v>6.8398000000000003</v>
      </c>
      <c r="AI393" s="117">
        <v>1.0659158855624999</v>
      </c>
      <c r="AJ393" s="117">
        <v>17.686168299999999</v>
      </c>
      <c r="AK393" s="117">
        <v>5.9408282814888098</v>
      </c>
      <c r="AL393" s="117">
        <v>62.622712467051301</v>
      </c>
      <c r="AM393" s="117">
        <v>229.17</v>
      </c>
      <c r="AN393" s="117">
        <v>50.417400000000001</v>
      </c>
      <c r="AO393" s="117">
        <v>88.363564257379096</v>
      </c>
      <c r="AP393" s="117">
        <v>130.36793789999999</v>
      </c>
      <c r="AQ393" s="117">
        <v>52.228804135114899</v>
      </c>
      <c r="AR393" s="117">
        <v>550.54770629249401</v>
      </c>
      <c r="AS393" s="117">
        <v>0</v>
      </c>
      <c r="AT393" s="117">
        <v>0</v>
      </c>
      <c r="AU393" s="117">
        <v>0</v>
      </c>
      <c r="AV393" s="117">
        <v>0</v>
      </c>
      <c r="AW393" s="117">
        <v>0</v>
      </c>
      <c r="AX393" s="117">
        <v>50.66</v>
      </c>
      <c r="AY393" s="117">
        <v>1232.75</v>
      </c>
      <c r="AZ393" s="117">
        <v>271.20499999999998</v>
      </c>
      <c r="BA393" s="117">
        <v>119.685655604202</v>
      </c>
      <c r="BB393" s="117">
        <v>701.27449249999995</v>
      </c>
      <c r="BC393" s="117">
        <v>243.674356672801</v>
      </c>
      <c r="BD393" s="117">
        <f t="shared" si="136"/>
        <v>2622.7727940295003</v>
      </c>
      <c r="BE393" s="117">
        <v>2</v>
      </c>
      <c r="BF393" s="117">
        <v>3827.04</v>
      </c>
      <c r="BG393" s="117">
        <v>401.11206240000001</v>
      </c>
      <c r="BH393" s="117">
        <v>4228.1520624000004</v>
      </c>
      <c r="BI393" s="117">
        <v>0</v>
      </c>
      <c r="BJ393" s="117">
        <v>0</v>
      </c>
      <c r="BK393" s="117">
        <v>0</v>
      </c>
      <c r="BL393" s="117">
        <v>175.99</v>
      </c>
      <c r="BM393" s="117">
        <v>38.717799999999997</v>
      </c>
      <c r="BN393" s="117">
        <v>4.2021528100000003</v>
      </c>
      <c r="BO393" s="117">
        <v>100.1154313</v>
      </c>
      <c r="BP393" s="117">
        <v>33.437050508569101</v>
      </c>
      <c r="BQ393" s="117">
        <v>352.46243461856898</v>
      </c>
      <c r="BR393" s="117">
        <v>816.58441666667125</v>
      </c>
      <c r="BS393" s="117">
        <v>179.64857166666701</v>
      </c>
      <c r="BT393" s="117">
        <v>890.01020303933399</v>
      </c>
      <c r="BU393" s="117">
        <v>2303.0500000000002</v>
      </c>
      <c r="BV393" s="117">
        <v>464.53037710916698</v>
      </c>
      <c r="BW393" s="117">
        <v>487.76724821258102</v>
      </c>
      <c r="BX393" s="117">
        <v>5141.59081669442</v>
      </c>
      <c r="BY393" s="117">
        <v>999.35542972019198</v>
      </c>
      <c r="BZ393" s="117">
        <v>77.28</v>
      </c>
      <c r="CA393" s="117">
        <v>17.0016</v>
      </c>
      <c r="CB393" s="117">
        <v>49.374718799662801</v>
      </c>
      <c r="CC393" s="117">
        <v>0</v>
      </c>
      <c r="CD393" s="117">
        <v>43.962273600000003</v>
      </c>
      <c r="CE393" s="117">
        <v>19.6643046694087</v>
      </c>
      <c r="CF393" s="117">
        <v>207.28289706907199</v>
      </c>
      <c r="CG393" s="117">
        <v>72.959999999999994</v>
      </c>
      <c r="CH393" s="117">
        <v>16.051200000000001</v>
      </c>
      <c r="CI393" s="117">
        <v>96.143243492288306</v>
      </c>
      <c r="CJ393" s="117">
        <v>0</v>
      </c>
      <c r="CK393" s="117">
        <v>41.504755199999998</v>
      </c>
      <c r="CL393" s="117">
        <v>23.756150614938701</v>
      </c>
      <c r="CM393" s="117">
        <v>250.41534930722699</v>
      </c>
      <c r="CN393" s="117">
        <v>90.27</v>
      </c>
      <c r="CO393" s="117">
        <v>19.859400000000001</v>
      </c>
      <c r="CP393" s="117">
        <v>46.3127865898417</v>
      </c>
      <c r="CQ393" s="117">
        <v>0</v>
      </c>
      <c r="CR393" s="117">
        <v>51.351894899999998</v>
      </c>
      <c r="CS393" s="117">
        <v>21.778897680950301</v>
      </c>
      <c r="CT393" s="117">
        <v>229.572979170792</v>
      </c>
      <c r="CU393" s="117">
        <v>40.44</v>
      </c>
      <c r="CV393" s="117">
        <v>8.8968000000000007</v>
      </c>
      <c r="CW393" s="117">
        <v>25.121186226550801</v>
      </c>
      <c r="CX393" s="117">
        <v>0</v>
      </c>
      <c r="CY393" s="117">
        <v>23.0051028</v>
      </c>
      <c r="CZ393" s="117">
        <v>10.215106360872801</v>
      </c>
      <c r="DA393" s="117">
        <v>107.678195387424</v>
      </c>
      <c r="DB393" s="117">
        <v>19.5</v>
      </c>
      <c r="DC393" s="117">
        <v>4.29</v>
      </c>
      <c r="DD393" s="117">
        <v>24.817999131164999</v>
      </c>
      <c r="DE393" s="117">
        <v>0</v>
      </c>
      <c r="DF393" s="117">
        <v>11.092965</v>
      </c>
      <c r="DG393" s="117">
        <v>6.2572580505874003</v>
      </c>
      <c r="DH393" s="117">
        <v>65.958222181752404</v>
      </c>
      <c r="DI393" s="117">
        <v>39.159999999999997</v>
      </c>
      <c r="DJ393" s="117">
        <v>8.6151999999999997</v>
      </c>
      <c r="DK393" s="117">
        <v>33.021476511843197</v>
      </c>
      <c r="DL393" s="117">
        <v>0</v>
      </c>
      <c r="DM393" s="117">
        <v>22.276949200000001</v>
      </c>
      <c r="DN393" s="117">
        <v>10.8031467108583</v>
      </c>
      <c r="DO393" s="117">
        <v>113.87677242270099</v>
      </c>
      <c r="DP393" s="117">
        <v>10.7</v>
      </c>
      <c r="DQ393" s="117">
        <v>2.3540000000000001</v>
      </c>
      <c r="DR393" s="117">
        <v>3.0991270072986299</v>
      </c>
      <c r="DS393" s="117">
        <v>0</v>
      </c>
      <c r="DT393" s="117">
        <v>6.0869090000000003</v>
      </c>
      <c r="DU393" s="117">
        <v>2.33097817392497</v>
      </c>
      <c r="DV393" s="117">
        <v>24.5710141812236</v>
      </c>
      <c r="DW393" s="117">
        <v>2632.78</v>
      </c>
      <c r="DX393" s="117">
        <v>579.21159999999998</v>
      </c>
      <c r="DY393" s="117">
        <v>261.58015176562498</v>
      </c>
      <c r="DZ393" s="117">
        <v>0</v>
      </c>
      <c r="EA393" s="117">
        <v>1497.7095586</v>
      </c>
      <c r="EB393" s="117">
        <v>521.03999413942199</v>
      </c>
      <c r="EC393" s="117">
        <v>5492.3213045050497</v>
      </c>
      <c r="ED393" s="117">
        <v>1699.59</v>
      </c>
      <c r="EE393" s="117">
        <v>373.90980000000002</v>
      </c>
      <c r="EF393" s="117">
        <v>57.227777607483297</v>
      </c>
      <c r="EG393" s="117">
        <v>19.475000000000001</v>
      </c>
      <c r="EH393" s="117">
        <v>966.84576330000004</v>
      </c>
      <c r="EI393" s="117">
        <v>326.69783661051298</v>
      </c>
      <c r="EJ393" s="117">
        <v>3443.74617751799</v>
      </c>
      <c r="EK393" s="117">
        <v>307.68</v>
      </c>
      <c r="EL393" s="117">
        <v>67.689599999999999</v>
      </c>
      <c r="EM393" s="117">
        <v>57.355420692625003</v>
      </c>
      <c r="EN393" s="117">
        <v>0</v>
      </c>
      <c r="EO393" s="117">
        <v>175.02992159999999</v>
      </c>
      <c r="EP393" s="117">
        <v>63.69879550169</v>
      </c>
      <c r="EQ393" s="117">
        <v>671.45373779431497</v>
      </c>
      <c r="ER393" s="117">
        <v>262.8</v>
      </c>
      <c r="ES393" s="117">
        <v>64.284000000000006</v>
      </c>
      <c r="ET393" s="117">
        <v>6.7376060400000002</v>
      </c>
      <c r="EU393" s="117">
        <v>71.021606039999995</v>
      </c>
      <c r="EV393" s="117">
        <v>6.9116400000000002</v>
      </c>
      <c r="EW393" s="117">
        <v>0.72440898840000001</v>
      </c>
      <c r="EX393" s="117">
        <v>7.6360489883999998</v>
      </c>
      <c r="EY393" s="117">
        <v>1257.2</v>
      </c>
      <c r="EZ393" s="117">
        <v>131.767132</v>
      </c>
      <c r="FA393" s="117">
        <v>1388.97</v>
      </c>
      <c r="FB393" s="117">
        <v>851.2</v>
      </c>
      <c r="FC393" s="117">
        <v>89.214271999999994</v>
      </c>
      <c r="FD393" s="117">
        <v>940.41427199999998</v>
      </c>
      <c r="FE393" s="171">
        <v>465.35400000000004</v>
      </c>
      <c r="FF393" s="194">
        <f t="shared" si="114"/>
        <v>29330.968279310015</v>
      </c>
      <c r="FG393" s="195">
        <f t="shared" si="116"/>
        <v>5168.5663344000004</v>
      </c>
      <c r="FH393" s="196">
        <f t="shared" si="117"/>
        <v>3443.74617751799</v>
      </c>
      <c r="FI393" s="202">
        <f t="shared" si="118"/>
        <v>35197.161935172015</v>
      </c>
      <c r="FJ393" s="203">
        <f t="shared" si="119"/>
        <v>6202.27960128</v>
      </c>
      <c r="FK393" s="204">
        <f t="shared" si="120"/>
        <v>4132.4954130215874</v>
      </c>
      <c r="FL393" s="214">
        <v>0.05</v>
      </c>
      <c r="FM393" s="211">
        <f t="shared" si="121"/>
        <v>1759.8580967586008</v>
      </c>
      <c r="FN393" s="212">
        <f t="shared" si="122"/>
        <v>310.11398006400003</v>
      </c>
      <c r="FO393" s="213">
        <f t="shared" si="123"/>
        <v>206.62477065107939</v>
      </c>
      <c r="FP393" s="219">
        <f t="shared" si="124"/>
        <v>36957.020031930617</v>
      </c>
      <c r="FQ393" s="220">
        <f t="shared" si="125"/>
        <v>6512.3935813440003</v>
      </c>
      <c r="FR393" s="223">
        <f t="shared" si="126"/>
        <v>4339.1201836726668</v>
      </c>
      <c r="FS393" s="228">
        <f t="shared" si="130"/>
        <v>6.2884755627180589</v>
      </c>
      <c r="FT393" s="229">
        <f t="shared" si="131"/>
        <v>7.7535315408839249</v>
      </c>
      <c r="FU393" s="244">
        <f t="shared" si="132"/>
        <v>5.3818573318862306</v>
      </c>
      <c r="FV393" s="245">
        <f t="shared" si="133"/>
        <v>36957.020031930617</v>
      </c>
      <c r="FW393" s="252">
        <v>4.8601999999999999</v>
      </c>
      <c r="FX393" s="257">
        <v>5.9828999999999999</v>
      </c>
      <c r="FY393" s="261">
        <f t="shared" si="127"/>
        <v>1.2938717671532156</v>
      </c>
      <c r="FZ393" s="253">
        <f t="shared" si="134"/>
        <v>1.2959487106393095</v>
      </c>
      <c r="GA393" s="92"/>
      <c r="GB393" s="68" t="s">
        <v>1182</v>
      </c>
      <c r="GC393" s="85" t="s">
        <v>2362</v>
      </c>
      <c r="GD393" s="85" t="str">
        <f t="shared" si="128"/>
        <v>№2/115 від 20.02.2019</v>
      </c>
      <c r="GE393" s="85" t="s">
        <v>2747</v>
      </c>
      <c r="GF393" s="431">
        <v>2</v>
      </c>
      <c r="GG393" s="431">
        <v>1</v>
      </c>
    </row>
    <row r="394" spans="1:189" ht="15" hidden="1" customHeight="1" x14ac:dyDescent="0.25">
      <c r="A394" s="66" t="s">
        <v>425</v>
      </c>
      <c r="B394" s="155">
        <v>10</v>
      </c>
      <c r="C394" s="141">
        <f t="shared" si="115"/>
        <v>2744.2</v>
      </c>
      <c r="D394" s="168">
        <v>2744.2</v>
      </c>
      <c r="E394" s="168">
        <v>2472.6999999999998</v>
      </c>
      <c r="F394" s="234">
        <f t="shared" si="129"/>
        <v>271.5</v>
      </c>
      <c r="G394" s="235">
        <v>0</v>
      </c>
      <c r="H394" s="162">
        <f t="shared" si="135"/>
        <v>3227.9329633819548</v>
      </c>
      <c r="I394" s="117">
        <v>399.71</v>
      </c>
      <c r="J394" s="117">
        <v>87.936199999999999</v>
      </c>
      <c r="K394" s="117">
        <v>20.396319495749999</v>
      </c>
      <c r="L394" s="117">
        <v>227.38302770000001</v>
      </c>
      <c r="M394" s="117">
        <v>77.0799516015866</v>
      </c>
      <c r="N394" s="117">
        <v>812.50549879733705</v>
      </c>
      <c r="O394" s="117">
        <v>66.599999999999994</v>
      </c>
      <c r="P394" s="117">
        <v>14.651999999999999</v>
      </c>
      <c r="Q394" s="117">
        <v>2.2899136042650001</v>
      </c>
      <c r="R394" s="117">
        <v>37.886741999999998</v>
      </c>
      <c r="S394" s="117">
        <v>12.726937393883</v>
      </c>
      <c r="T394" s="117">
        <v>134.15559299814799</v>
      </c>
      <c r="U394" s="117">
        <v>0</v>
      </c>
      <c r="V394" s="117">
        <v>0</v>
      </c>
      <c r="W394" s="117">
        <v>0</v>
      </c>
      <c r="X394" s="117">
        <v>0</v>
      </c>
      <c r="Y394" s="117">
        <v>0</v>
      </c>
      <c r="Z394" s="117">
        <v>380.16</v>
      </c>
      <c r="AA394" s="117">
        <v>0</v>
      </c>
      <c r="AB394" s="117">
        <v>0</v>
      </c>
      <c r="AC394" s="117">
        <v>0</v>
      </c>
      <c r="AD394" s="117">
        <v>0</v>
      </c>
      <c r="AE394" s="117">
        <v>0</v>
      </c>
      <c r="AF394" s="117">
        <v>78.28</v>
      </c>
      <c r="AG394" s="117">
        <v>15.55</v>
      </c>
      <c r="AH394" s="117">
        <v>3.4209999999999998</v>
      </c>
      <c r="AI394" s="117">
        <v>0.53297627323499996</v>
      </c>
      <c r="AJ394" s="117">
        <v>8.8459284999999994</v>
      </c>
      <c r="AK394" s="117">
        <v>2.97135351928276</v>
      </c>
      <c r="AL394" s="117">
        <v>31.3212582925178</v>
      </c>
      <c r="AM394" s="117">
        <v>110.19</v>
      </c>
      <c r="AN394" s="117">
        <v>24.241800000000001</v>
      </c>
      <c r="AO394" s="117">
        <v>58.219515113602803</v>
      </c>
      <c r="AP394" s="117">
        <v>62.683785299999997</v>
      </c>
      <c r="AQ394" s="117">
        <v>26.761671874349702</v>
      </c>
      <c r="AR394" s="117">
        <v>282.09677228795198</v>
      </c>
      <c r="AS394" s="117">
        <v>0</v>
      </c>
      <c r="AT394" s="117">
        <v>0</v>
      </c>
      <c r="AU394" s="117">
        <v>0</v>
      </c>
      <c r="AV394" s="117">
        <v>0</v>
      </c>
      <c r="AW394" s="117">
        <v>0</v>
      </c>
      <c r="AX394" s="117">
        <v>25.61</v>
      </c>
      <c r="AY394" s="117">
        <v>697.41</v>
      </c>
      <c r="AZ394" s="117">
        <v>153.43020000000001</v>
      </c>
      <c r="BA394" s="117">
        <v>68.478852123527602</v>
      </c>
      <c r="BB394" s="117">
        <v>396.73562670000001</v>
      </c>
      <c r="BC394" s="117">
        <v>137.93569088749399</v>
      </c>
      <c r="BD394" s="117">
        <f t="shared" si="136"/>
        <v>1483.8038410060001</v>
      </c>
      <c r="BE394" s="117">
        <v>1</v>
      </c>
      <c r="BF394" s="117">
        <v>1603.28</v>
      </c>
      <c r="BG394" s="117">
        <v>168.0397768</v>
      </c>
      <c r="BH394" s="117">
        <v>1771.3197768</v>
      </c>
      <c r="BI394" s="117">
        <v>0</v>
      </c>
      <c r="BJ394" s="117">
        <v>0</v>
      </c>
      <c r="BK394" s="117">
        <v>0</v>
      </c>
      <c r="BL394" s="117">
        <v>88</v>
      </c>
      <c r="BM394" s="117">
        <v>19.36</v>
      </c>
      <c r="BN394" s="117">
        <v>2.1010764050000001</v>
      </c>
      <c r="BO394" s="117">
        <v>50.060560000000002</v>
      </c>
      <c r="BP394" s="117">
        <v>16.719462711607999</v>
      </c>
      <c r="BQ394" s="117">
        <v>176.24109911660801</v>
      </c>
      <c r="BR394" s="117">
        <v>428.25593095237809</v>
      </c>
      <c r="BS394" s="117">
        <v>94.216304809523805</v>
      </c>
      <c r="BT394" s="117">
        <v>498.20998014528601</v>
      </c>
      <c r="BU394" s="117">
        <v>1302.92</v>
      </c>
      <c r="BV394" s="117">
        <v>243.62195144088099</v>
      </c>
      <c r="BW394" s="117">
        <v>269.070764979751</v>
      </c>
      <c r="BX394" s="117">
        <v>2836.2949323278199</v>
      </c>
      <c r="BY394" s="117">
        <v>555.27973662586805</v>
      </c>
      <c r="BZ394" s="117">
        <v>35.94</v>
      </c>
      <c r="CA394" s="117">
        <v>7.9067999999999996</v>
      </c>
      <c r="CB394" s="117">
        <v>23.6801660793158</v>
      </c>
      <c r="CC394" s="117">
        <v>0</v>
      </c>
      <c r="CD394" s="117">
        <v>20.445187799999999</v>
      </c>
      <c r="CE394" s="117">
        <v>9.22036144809109</v>
      </c>
      <c r="CF394" s="117">
        <v>97.192515327406895</v>
      </c>
      <c r="CG394" s="117">
        <v>37.01</v>
      </c>
      <c r="CH394" s="117">
        <v>8.1422000000000008</v>
      </c>
      <c r="CI394" s="117">
        <v>53.497884034126699</v>
      </c>
      <c r="CJ394" s="117">
        <v>0</v>
      </c>
      <c r="CK394" s="117">
        <v>21.053878699999999</v>
      </c>
      <c r="CL394" s="117">
        <v>12.5461723341639</v>
      </c>
      <c r="CM394" s="117">
        <v>132.250135068291</v>
      </c>
      <c r="CN394" s="117">
        <v>57.96</v>
      </c>
      <c r="CO394" s="117">
        <v>12.751200000000001</v>
      </c>
      <c r="CP394" s="117">
        <v>40.638597153125801</v>
      </c>
      <c r="CQ394" s="117">
        <v>0</v>
      </c>
      <c r="CR394" s="117">
        <v>32.971705200000002</v>
      </c>
      <c r="CS394" s="117">
        <v>15.1263366616311</v>
      </c>
      <c r="CT394" s="117">
        <v>159.44783901475699</v>
      </c>
      <c r="CU394" s="117">
        <v>20.23</v>
      </c>
      <c r="CV394" s="117">
        <v>4.4505999999999997</v>
      </c>
      <c r="CW394" s="117">
        <v>15.8348724865017</v>
      </c>
      <c r="CX394" s="117">
        <v>0</v>
      </c>
      <c r="CY394" s="117">
        <v>11.5082401</v>
      </c>
      <c r="CZ394" s="117">
        <v>5.4526053161912396</v>
      </c>
      <c r="DA394" s="117">
        <v>57.476317902692898</v>
      </c>
      <c r="DB394" s="117">
        <v>9.75</v>
      </c>
      <c r="DC394" s="117">
        <v>2.145</v>
      </c>
      <c r="DD394" s="117">
        <v>12.4089995655825</v>
      </c>
      <c r="DE394" s="117">
        <v>0</v>
      </c>
      <c r="DF394" s="117">
        <v>5.5464824999999998</v>
      </c>
      <c r="DG394" s="117">
        <v>3.1286290252937001</v>
      </c>
      <c r="DH394" s="117">
        <v>32.979111090876202</v>
      </c>
      <c r="DI394" s="117">
        <v>26.21</v>
      </c>
      <c r="DJ394" s="117">
        <v>5.7662000000000004</v>
      </c>
      <c r="DK394" s="117">
        <v>21.843922694451798</v>
      </c>
      <c r="DL394" s="117">
        <v>0</v>
      </c>
      <c r="DM394" s="117">
        <v>14.9100827</v>
      </c>
      <c r="DN394" s="117">
        <v>7.2036128273924902</v>
      </c>
      <c r="DO394" s="117">
        <v>75.933818221844305</v>
      </c>
      <c r="DP394" s="117">
        <v>0</v>
      </c>
      <c r="DQ394" s="117">
        <v>0</v>
      </c>
      <c r="DR394" s="117">
        <v>0</v>
      </c>
      <c r="DS394" s="117">
        <v>0</v>
      </c>
      <c r="DT394" s="117">
        <v>0</v>
      </c>
      <c r="DU394" s="117">
        <v>0</v>
      </c>
      <c r="DV394" s="117">
        <v>0</v>
      </c>
      <c r="DW394" s="117">
        <v>1356.91</v>
      </c>
      <c r="DX394" s="117">
        <v>298.52019999999999</v>
      </c>
      <c r="DY394" s="117">
        <v>119.941826627992</v>
      </c>
      <c r="DZ394" s="117">
        <v>0</v>
      </c>
      <c r="EA394" s="117">
        <v>771.9053917</v>
      </c>
      <c r="EB394" s="117">
        <v>266.98014621495702</v>
      </c>
      <c r="EC394" s="117">
        <v>2814.2575645429501</v>
      </c>
      <c r="ED394" s="117">
        <v>1084.1099999999999</v>
      </c>
      <c r="EE394" s="117">
        <v>238.5042</v>
      </c>
      <c r="EF394" s="117">
        <v>36.237672996249998</v>
      </c>
      <c r="EG394" s="117">
        <v>10.574999999999999</v>
      </c>
      <c r="EH394" s="117">
        <v>616.71765570000002</v>
      </c>
      <c r="EI394" s="117">
        <v>208.16780805265401</v>
      </c>
      <c r="EJ394" s="117">
        <v>2194.3123367489002</v>
      </c>
      <c r="EK394" s="117">
        <v>216.58</v>
      </c>
      <c r="EL394" s="117">
        <v>47.647599999999997</v>
      </c>
      <c r="EM394" s="117">
        <v>36.003025652749997</v>
      </c>
      <c r="EN394" s="117">
        <v>0</v>
      </c>
      <c r="EO394" s="117">
        <v>123.2058646</v>
      </c>
      <c r="EP394" s="117">
        <v>44.380378543390698</v>
      </c>
      <c r="EQ394" s="117">
        <v>467.81686879614102</v>
      </c>
      <c r="ER394" s="117">
        <v>216</v>
      </c>
      <c r="ES394" s="117">
        <v>49.005000000000003</v>
      </c>
      <c r="ET394" s="117">
        <v>5.1362140500000004</v>
      </c>
      <c r="EU394" s="117">
        <v>54.141214050000002</v>
      </c>
      <c r="EV394" s="117">
        <v>5.6807999999999996</v>
      </c>
      <c r="EW394" s="117">
        <v>0.59540464800000004</v>
      </c>
      <c r="EX394" s="117">
        <v>6.2762046480000002</v>
      </c>
      <c r="EY394" s="117">
        <v>473.2</v>
      </c>
      <c r="EZ394" s="117">
        <v>49.596091999999999</v>
      </c>
      <c r="FA394" s="117">
        <v>522.79999999999995</v>
      </c>
      <c r="FB394" s="117">
        <v>345.8</v>
      </c>
      <c r="FC394" s="117">
        <v>36.243298000000003</v>
      </c>
      <c r="FD394" s="117">
        <v>382.04329799999999</v>
      </c>
      <c r="FE394" s="171">
        <v>298.46242708333335</v>
      </c>
      <c r="FF394" s="194">
        <f t="shared" ref="FF394:FF405" si="137">H394+BH394+BK394+BQ394+BX394+BY394+EC394+EJ394+EQ394+EU394+EX394+FA394+FD394+FE394</f>
        <v>15307.178422121575</v>
      </c>
      <c r="FG394" s="195">
        <f t="shared" si="116"/>
        <v>2153.3630748</v>
      </c>
      <c r="FH394" s="196">
        <f t="shared" si="117"/>
        <v>2194.3123367489002</v>
      </c>
      <c r="FI394" s="202">
        <f t="shared" si="118"/>
        <v>18368.614106545891</v>
      </c>
      <c r="FJ394" s="203">
        <f t="shared" si="119"/>
        <v>2584.03568976</v>
      </c>
      <c r="FK394" s="204">
        <f t="shared" si="120"/>
        <v>2633.1748040986799</v>
      </c>
      <c r="FL394" s="214">
        <v>0.05</v>
      </c>
      <c r="FM394" s="211">
        <f t="shared" si="121"/>
        <v>918.43070532729462</v>
      </c>
      <c r="FN394" s="212">
        <f t="shared" si="122"/>
        <v>129.20178448800002</v>
      </c>
      <c r="FO394" s="213">
        <f t="shared" si="123"/>
        <v>131.65874020493399</v>
      </c>
      <c r="FP394" s="219">
        <f t="shared" si="124"/>
        <v>19287.044811873184</v>
      </c>
      <c r="FQ394" s="220">
        <f t="shared" si="125"/>
        <v>2713.2374742480001</v>
      </c>
      <c r="FR394" s="223">
        <f t="shared" si="126"/>
        <v>2764.833544303614</v>
      </c>
      <c r="FS394" s="228">
        <f t="shared" si="130"/>
        <v>6.0395770489123191</v>
      </c>
      <c r="FT394" s="229">
        <f t="shared" si="131"/>
        <v>7.1368543062617755</v>
      </c>
      <c r="FU394" s="244">
        <f t="shared" si="132"/>
        <v>5.0320580837116715</v>
      </c>
      <c r="FV394" s="245">
        <f t="shared" si="133"/>
        <v>19287.044811873187</v>
      </c>
      <c r="FW394" s="252">
        <v>4.5941000000000001</v>
      </c>
      <c r="FX394" s="257">
        <v>5.3178000000000001</v>
      </c>
      <c r="FY394" s="261">
        <f t="shared" si="127"/>
        <v>1.3146376981154784</v>
      </c>
      <c r="FZ394" s="253">
        <f t="shared" si="134"/>
        <v>1.3420689582650298</v>
      </c>
      <c r="GA394" s="92"/>
      <c r="GB394" s="68" t="s">
        <v>1201</v>
      </c>
      <c r="GC394" s="85" t="s">
        <v>2362</v>
      </c>
      <c r="GD394" s="85" t="str">
        <f t="shared" si="128"/>
        <v>№2/135 від 20.02.2019</v>
      </c>
      <c r="GE394" s="85" t="s">
        <v>2748</v>
      </c>
      <c r="GF394" s="431">
        <v>1</v>
      </c>
      <c r="GG394" s="431">
        <v>2</v>
      </c>
    </row>
    <row r="395" spans="1:189" ht="15" hidden="1" customHeight="1" x14ac:dyDescent="0.25">
      <c r="A395" s="66" t="s">
        <v>426</v>
      </c>
      <c r="B395" s="155">
        <v>10</v>
      </c>
      <c r="C395" s="141">
        <f t="shared" ref="C395:C405" si="138">D395+G395</f>
        <v>7111.44</v>
      </c>
      <c r="D395" s="168">
        <v>7111.44</v>
      </c>
      <c r="E395" s="168">
        <v>6485.6</v>
      </c>
      <c r="F395" s="234">
        <f t="shared" si="129"/>
        <v>625.83999999999924</v>
      </c>
      <c r="G395" s="235">
        <v>0</v>
      </c>
      <c r="H395" s="162">
        <f t="shared" si="135"/>
        <v>8953.6935786073882</v>
      </c>
      <c r="I395" s="117">
        <v>1235.98</v>
      </c>
      <c r="J395" s="117">
        <v>271.91559999999998</v>
      </c>
      <c r="K395" s="117">
        <v>62.511685613637503</v>
      </c>
      <c r="L395" s="117">
        <v>703.11194260000002</v>
      </c>
      <c r="M395" s="117">
        <v>238.287550309072</v>
      </c>
      <c r="N395" s="117">
        <v>2511.8067785227099</v>
      </c>
      <c r="O395" s="117">
        <v>204</v>
      </c>
      <c r="P395" s="117">
        <v>44.88</v>
      </c>
      <c r="Q395" s="117">
        <v>7.0184741145225003</v>
      </c>
      <c r="R395" s="117">
        <v>116.04948</v>
      </c>
      <c r="S395" s="117">
        <v>38.9838650707432</v>
      </c>
      <c r="T395" s="117">
        <v>410.93181918526602</v>
      </c>
      <c r="U395" s="117">
        <v>0</v>
      </c>
      <c r="V395" s="117">
        <v>0</v>
      </c>
      <c r="W395" s="117">
        <v>0</v>
      </c>
      <c r="X395" s="117">
        <v>0</v>
      </c>
      <c r="Y395" s="117">
        <v>0</v>
      </c>
      <c r="Z395" s="117">
        <v>1000.88</v>
      </c>
      <c r="AA395" s="117">
        <v>0</v>
      </c>
      <c r="AB395" s="117">
        <v>0</v>
      </c>
      <c r="AC395" s="117">
        <v>0</v>
      </c>
      <c r="AD395" s="117">
        <v>0</v>
      </c>
      <c r="AE395" s="117">
        <v>0</v>
      </c>
      <c r="AF395" s="117">
        <v>205.19</v>
      </c>
      <c r="AG395" s="117">
        <v>46.64</v>
      </c>
      <c r="AH395" s="117">
        <v>10.2608</v>
      </c>
      <c r="AI395" s="117">
        <v>1.5988921587975</v>
      </c>
      <c r="AJ395" s="117">
        <v>26.532096800000001</v>
      </c>
      <c r="AK395" s="117">
        <v>8.9121818007715703</v>
      </c>
      <c r="AL395" s="117">
        <v>93.943970759569098</v>
      </c>
      <c r="AM395" s="117">
        <v>355.13</v>
      </c>
      <c r="AN395" s="117">
        <v>78.128600000000006</v>
      </c>
      <c r="AO395" s="117">
        <v>97.909631576228705</v>
      </c>
      <c r="AP395" s="117">
        <v>202.0228031</v>
      </c>
      <c r="AQ395" s="117">
        <v>76.845752344415601</v>
      </c>
      <c r="AR395" s="117">
        <v>810.03678702064406</v>
      </c>
      <c r="AS395" s="117">
        <v>0</v>
      </c>
      <c r="AT395" s="117">
        <v>0</v>
      </c>
      <c r="AU395" s="117">
        <v>0</v>
      </c>
      <c r="AV395" s="117">
        <v>0</v>
      </c>
      <c r="AW395" s="117">
        <v>0</v>
      </c>
      <c r="AX395" s="117">
        <v>75.709999999999994</v>
      </c>
      <c r="AY395" s="117">
        <v>1807.31</v>
      </c>
      <c r="AZ395" s="117">
        <v>397.60820000000001</v>
      </c>
      <c r="BA395" s="117">
        <v>177.45909487112399</v>
      </c>
      <c r="BB395" s="117">
        <v>1028.1244397</v>
      </c>
      <c r="BC395" s="117">
        <v>357.45468680039897</v>
      </c>
      <c r="BD395" s="117">
        <f t="shared" si="136"/>
        <v>3845.1942231192002</v>
      </c>
      <c r="BE395" s="117">
        <v>3</v>
      </c>
      <c r="BF395" s="117">
        <v>5740.56</v>
      </c>
      <c r="BG395" s="117">
        <v>601.66809360000002</v>
      </c>
      <c r="BH395" s="117">
        <v>6342.2280935999997</v>
      </c>
      <c r="BI395" s="117">
        <v>0</v>
      </c>
      <c r="BJ395" s="117">
        <v>0</v>
      </c>
      <c r="BK395" s="117">
        <v>0</v>
      </c>
      <c r="BL395" s="117">
        <v>264.36</v>
      </c>
      <c r="BM395" s="117">
        <v>58.159199999999998</v>
      </c>
      <c r="BN395" s="117">
        <v>6.3119398975000003</v>
      </c>
      <c r="BO395" s="117">
        <v>150.38647320000001</v>
      </c>
      <c r="BP395" s="117">
        <v>50.226798028749002</v>
      </c>
      <c r="BQ395" s="117">
        <v>529.44441112624895</v>
      </c>
      <c r="BR395" s="117">
        <v>1173.9971047618958</v>
      </c>
      <c r="BS395" s="117">
        <v>258.27936304761897</v>
      </c>
      <c r="BT395" s="117">
        <v>1265.7626710171</v>
      </c>
      <c r="BU395" s="117">
        <v>3376.45</v>
      </c>
      <c r="BV395" s="117">
        <v>667.85173298590496</v>
      </c>
      <c r="BW395" s="117">
        <v>706.66474677467102</v>
      </c>
      <c r="BX395" s="117">
        <v>7449.0056185871899</v>
      </c>
      <c r="BY395" s="117">
        <v>1516.9812992280599</v>
      </c>
      <c r="BZ395" s="117">
        <v>113.17</v>
      </c>
      <c r="CA395" s="117">
        <v>24.897400000000001</v>
      </c>
      <c r="CB395" s="117">
        <v>71.838765699005805</v>
      </c>
      <c r="CC395" s="117">
        <v>0</v>
      </c>
      <c r="CD395" s="117">
        <v>64.379017899999994</v>
      </c>
      <c r="CE395" s="117">
        <v>28.7478300930118</v>
      </c>
      <c r="CF395" s="117">
        <v>303.03301369201802</v>
      </c>
      <c r="CG395" s="117">
        <v>107.51</v>
      </c>
      <c r="CH395" s="117">
        <v>23.652200000000001</v>
      </c>
      <c r="CI395" s="117">
        <v>140.184841258668</v>
      </c>
      <c r="CJ395" s="117">
        <v>0</v>
      </c>
      <c r="CK395" s="117">
        <v>61.159213700000002</v>
      </c>
      <c r="CL395" s="117">
        <v>34.849980582218002</v>
      </c>
      <c r="CM395" s="117">
        <v>367.35623554088602</v>
      </c>
      <c r="CN395" s="117">
        <v>132.86000000000001</v>
      </c>
      <c r="CO395" s="117">
        <v>29.229199999999999</v>
      </c>
      <c r="CP395" s="117">
        <v>72.121824780453295</v>
      </c>
      <c r="CQ395" s="117">
        <v>0</v>
      </c>
      <c r="CR395" s="117">
        <v>75.580068199999999</v>
      </c>
      <c r="CS395" s="117">
        <v>32.4692044552813</v>
      </c>
      <c r="CT395" s="117">
        <v>342.26029743573503</v>
      </c>
      <c r="CU395" s="117">
        <v>64.38</v>
      </c>
      <c r="CV395" s="117">
        <v>14.163600000000001</v>
      </c>
      <c r="CW395" s="117">
        <v>43.214601476563303</v>
      </c>
      <c r="CX395" s="117">
        <v>0</v>
      </c>
      <c r="CY395" s="117">
        <v>36.623850599999997</v>
      </c>
      <c r="CZ395" s="117">
        <v>16.6000228781446</v>
      </c>
      <c r="DA395" s="117">
        <v>174.982074954708</v>
      </c>
      <c r="DB395" s="117">
        <v>29.25</v>
      </c>
      <c r="DC395" s="117">
        <v>6.4349999999999996</v>
      </c>
      <c r="DD395" s="117">
        <v>37.226998696747501</v>
      </c>
      <c r="DE395" s="117">
        <v>0</v>
      </c>
      <c r="DF395" s="117">
        <v>16.639447499999999</v>
      </c>
      <c r="DG395" s="117">
        <v>9.3858870758811097</v>
      </c>
      <c r="DH395" s="117">
        <v>98.937333272628607</v>
      </c>
      <c r="DI395" s="117">
        <v>66.69</v>
      </c>
      <c r="DJ395" s="117">
        <v>14.671799999999999</v>
      </c>
      <c r="DK395" s="117">
        <v>56.327091812220303</v>
      </c>
      <c r="DL395" s="117">
        <v>0</v>
      </c>
      <c r="DM395" s="117">
        <v>37.937940300000001</v>
      </c>
      <c r="DN395" s="117">
        <v>18.407448273681801</v>
      </c>
      <c r="DO395" s="117">
        <v>194.03428038590201</v>
      </c>
      <c r="DP395" s="117">
        <v>15.84</v>
      </c>
      <c r="DQ395" s="117">
        <v>3.4847999999999999</v>
      </c>
      <c r="DR395" s="117">
        <v>4.5912856919581602</v>
      </c>
      <c r="DS395" s="117">
        <v>0</v>
      </c>
      <c r="DT395" s="117">
        <v>9.0109007999999999</v>
      </c>
      <c r="DU395" s="117">
        <v>3.4510774542221401</v>
      </c>
      <c r="DV395" s="117">
        <v>36.378063946180298</v>
      </c>
      <c r="DW395" s="117">
        <v>3530.44</v>
      </c>
      <c r="DX395" s="117">
        <v>776.69680000000005</v>
      </c>
      <c r="DY395" s="117">
        <v>319.61038236355</v>
      </c>
      <c r="DZ395" s="117">
        <v>0</v>
      </c>
      <c r="EA395" s="117">
        <v>2008.3614028</v>
      </c>
      <c r="EB395" s="117">
        <v>695.42573081099204</v>
      </c>
      <c r="EC395" s="117">
        <v>7330.5343159745398</v>
      </c>
      <c r="ED395" s="117">
        <v>2824.59</v>
      </c>
      <c r="EE395" s="117">
        <v>621.40980000000002</v>
      </c>
      <c r="EF395" s="117">
        <v>94.356487738566699</v>
      </c>
      <c r="EG395" s="117">
        <v>28.1</v>
      </c>
      <c r="EH395" s="117">
        <v>1606.8245133</v>
      </c>
      <c r="EI395" s="117">
        <v>542.42118075685198</v>
      </c>
      <c r="EJ395" s="117">
        <v>5717.7019817954197</v>
      </c>
      <c r="EK395" s="117">
        <v>537.89</v>
      </c>
      <c r="EL395" s="117">
        <v>118.33580000000001</v>
      </c>
      <c r="EM395" s="117">
        <v>99.513541793399995</v>
      </c>
      <c r="EN395" s="117">
        <v>0</v>
      </c>
      <c r="EO395" s="117">
        <v>305.98948430000002</v>
      </c>
      <c r="EP395" s="117">
        <v>111.279798262849</v>
      </c>
      <c r="EQ395" s="117">
        <v>1173.00862435625</v>
      </c>
      <c r="ER395" s="117">
        <v>605.20000000000005</v>
      </c>
      <c r="ES395" s="117">
        <v>137.2141</v>
      </c>
      <c r="ET395" s="117">
        <v>14.381409821</v>
      </c>
      <c r="EU395" s="117">
        <v>151.59550982100001</v>
      </c>
      <c r="EV395" s="117">
        <v>15.91676</v>
      </c>
      <c r="EW395" s="117">
        <v>1.6682356156</v>
      </c>
      <c r="EX395" s="117">
        <v>17.5849956156</v>
      </c>
      <c r="EY395" s="117">
        <v>1342.6</v>
      </c>
      <c r="EZ395" s="117">
        <v>140.717906</v>
      </c>
      <c r="FA395" s="117">
        <v>1483.32</v>
      </c>
      <c r="FB395" s="117">
        <v>1209.5999999999999</v>
      </c>
      <c r="FC395" s="117">
        <v>126.778176</v>
      </c>
      <c r="FD395" s="117">
        <v>1336.3781759999999</v>
      </c>
      <c r="FE395" s="171">
        <v>477.79164166666669</v>
      </c>
      <c r="FF395" s="194">
        <f t="shared" si="137"/>
        <v>42479.268246378357</v>
      </c>
      <c r="FG395" s="195">
        <f t="shared" ref="FG395:FG405" si="139">BH395+BK395+FD395</f>
        <v>7678.6062695999999</v>
      </c>
      <c r="FH395" s="196">
        <f t="shared" ref="FH395:FH405" si="140">EJ395</f>
        <v>5717.7019817954197</v>
      </c>
      <c r="FI395" s="202">
        <f t="shared" ref="FI395:FI405" si="141">FF395*1.2</f>
        <v>50975.121895654025</v>
      </c>
      <c r="FJ395" s="203">
        <f t="shared" ref="FJ395:FJ405" si="142">FG395*1.2</f>
        <v>9214.3275235199999</v>
      </c>
      <c r="FK395" s="204">
        <f t="shared" ref="FK395:FK405" si="143">FH395*1.2</f>
        <v>6861.2423781545031</v>
      </c>
      <c r="FL395" s="214">
        <v>0.05</v>
      </c>
      <c r="FM395" s="211">
        <f t="shared" ref="FM395:FM405" si="144">FI395*FL395</f>
        <v>2548.7560947827014</v>
      </c>
      <c r="FN395" s="212">
        <f t="shared" ref="FN395:FN405" si="145">FJ395*FL395</f>
        <v>460.71637617600004</v>
      </c>
      <c r="FO395" s="213">
        <f t="shared" ref="FO395:FO405" si="146">FK395*FL395</f>
        <v>343.06211890772516</v>
      </c>
      <c r="FP395" s="219">
        <f t="shared" ref="FP395:FP405" si="147">FI395+FM395</f>
        <v>53523.877990436726</v>
      </c>
      <c r="FQ395" s="220">
        <f t="shared" ref="FQ395:FQ405" si="148">FJ395+FN395</f>
        <v>9675.0438996960002</v>
      </c>
      <c r="FR395" s="223">
        <f t="shared" ref="FR395:FR405" si="149">FK395+FO395</f>
        <v>7204.3044970622286</v>
      </c>
      <c r="FS395" s="228">
        <f t="shared" si="130"/>
        <v>6.1659571184936848</v>
      </c>
      <c r="FT395" s="229">
        <f t="shared" si="131"/>
        <v>7.6577302620264343</v>
      </c>
      <c r="FU395" s="244">
        <f t="shared" si="132"/>
        <v>5.1528986525483589</v>
      </c>
      <c r="FV395" s="245">
        <f t="shared" si="133"/>
        <v>53523.877990436733</v>
      </c>
      <c r="FW395" s="252">
        <v>4.7704000000000004</v>
      </c>
      <c r="FX395" s="257">
        <v>5.8933</v>
      </c>
      <c r="FY395" s="261">
        <f t="shared" ref="FY395:FY405" si="150">FS395/FW395</f>
        <v>1.2925450944352013</v>
      </c>
      <c r="FZ395" s="253">
        <f t="shared" si="134"/>
        <v>1.2993959686468421</v>
      </c>
      <c r="GA395" s="92"/>
      <c r="GB395" s="68" t="s">
        <v>1218</v>
      </c>
      <c r="GC395" s="85" t="s">
        <v>2362</v>
      </c>
      <c r="GD395" s="85" t="str">
        <f t="shared" ref="GD395:GD405" si="151">CONCATENATE(GB395,GC395)</f>
        <v>№2/155 від 20.02.2019</v>
      </c>
      <c r="GE395" s="85" t="s">
        <v>2749</v>
      </c>
      <c r="GF395" s="431">
        <v>3</v>
      </c>
      <c r="GG395" s="431">
        <v>1</v>
      </c>
    </row>
    <row r="396" spans="1:189" ht="15" hidden="1" customHeight="1" x14ac:dyDescent="0.25">
      <c r="A396" s="66" t="s">
        <v>427</v>
      </c>
      <c r="B396" s="155">
        <v>10</v>
      </c>
      <c r="C396" s="141">
        <f t="shared" si="138"/>
        <v>9469.1</v>
      </c>
      <c r="D396" s="168">
        <v>9469.1</v>
      </c>
      <c r="E396" s="168">
        <v>8480.2000000000007</v>
      </c>
      <c r="F396" s="234">
        <f t="shared" si="129"/>
        <v>988.89999999999964</v>
      </c>
      <c r="G396" s="235">
        <v>0</v>
      </c>
      <c r="H396" s="162">
        <f t="shared" si="135"/>
        <v>11096.889751295395</v>
      </c>
      <c r="I396" s="117">
        <v>1396.14</v>
      </c>
      <c r="J396" s="117">
        <v>307.1508</v>
      </c>
      <c r="K396" s="117">
        <v>70.301335886480004</v>
      </c>
      <c r="L396" s="117">
        <v>794.22216179999998</v>
      </c>
      <c r="M396" s="117">
        <v>269.13261654052002</v>
      </c>
      <c r="N396" s="117">
        <v>2836.946914227</v>
      </c>
      <c r="O396" s="117">
        <v>225.4</v>
      </c>
      <c r="P396" s="117">
        <v>49.588000000000001</v>
      </c>
      <c r="Q396" s="117">
        <v>7.7493826273500002</v>
      </c>
      <c r="R396" s="117">
        <v>128.223298</v>
      </c>
      <c r="S396" s="117">
        <v>43.072788936552499</v>
      </c>
      <c r="T396" s="117">
        <v>454.03346956390197</v>
      </c>
      <c r="U396" s="117">
        <v>0</v>
      </c>
      <c r="V396" s="117">
        <v>0</v>
      </c>
      <c r="W396" s="117">
        <v>0</v>
      </c>
      <c r="X396" s="117">
        <v>0</v>
      </c>
      <c r="Y396" s="117">
        <v>0</v>
      </c>
      <c r="Z396" s="117">
        <v>1371.64</v>
      </c>
      <c r="AA396" s="117">
        <v>0</v>
      </c>
      <c r="AB396" s="117">
        <v>0</v>
      </c>
      <c r="AC396" s="117">
        <v>0</v>
      </c>
      <c r="AD396" s="117">
        <v>0</v>
      </c>
      <c r="AE396" s="117">
        <v>0</v>
      </c>
      <c r="AF396" s="117">
        <v>280.25</v>
      </c>
      <c r="AG396" s="117">
        <v>46.64</v>
      </c>
      <c r="AH396" s="117">
        <v>10.2608</v>
      </c>
      <c r="AI396" s="117">
        <v>1.5988921587975</v>
      </c>
      <c r="AJ396" s="117">
        <v>26.532096800000001</v>
      </c>
      <c r="AK396" s="117">
        <v>8.9121818007715703</v>
      </c>
      <c r="AL396" s="117">
        <v>93.943970759569098</v>
      </c>
      <c r="AM396" s="117">
        <v>368.94</v>
      </c>
      <c r="AN396" s="117">
        <v>81.166799999999995</v>
      </c>
      <c r="AO396" s="117">
        <v>104.237661449032</v>
      </c>
      <c r="AP396" s="117">
        <v>209.8788978</v>
      </c>
      <c r="AQ396" s="117">
        <v>80.098250282891001</v>
      </c>
      <c r="AR396" s="117">
        <v>844.32160953192295</v>
      </c>
      <c r="AS396" s="117">
        <v>0</v>
      </c>
      <c r="AT396" s="117">
        <v>0</v>
      </c>
      <c r="AU396" s="117">
        <v>0</v>
      </c>
      <c r="AV396" s="117">
        <v>0</v>
      </c>
      <c r="AW396" s="117">
        <v>0</v>
      </c>
      <c r="AX396" s="117">
        <v>95.76</v>
      </c>
      <c r="AY396" s="117">
        <v>2406.4899999999998</v>
      </c>
      <c r="AZ396" s="117">
        <v>529.42780000000005</v>
      </c>
      <c r="BA396" s="117">
        <v>236.292215816229</v>
      </c>
      <c r="BB396" s="117">
        <v>1368.9799662999999</v>
      </c>
      <c r="BC396" s="117">
        <v>475.96212202560201</v>
      </c>
      <c r="BD396" s="117">
        <f t="shared" si="136"/>
        <v>5119.9937872130004</v>
      </c>
      <c r="BE396" s="117">
        <v>3</v>
      </c>
      <c r="BF396" s="117">
        <v>4251.26</v>
      </c>
      <c r="BG396" s="117">
        <v>445.57456059999998</v>
      </c>
      <c r="BH396" s="117">
        <v>4696.8345606000003</v>
      </c>
      <c r="BI396" s="117">
        <v>141.66999999999999</v>
      </c>
      <c r="BJ396" s="117">
        <v>14.8484327</v>
      </c>
      <c r="BK396" s="117">
        <v>156.51843270000001</v>
      </c>
      <c r="BL396" s="117">
        <v>275.52</v>
      </c>
      <c r="BM396" s="117">
        <v>60.614400000000003</v>
      </c>
      <c r="BN396" s="117">
        <v>6.6121830341666703</v>
      </c>
      <c r="BO396" s="117">
        <v>156.7350624</v>
      </c>
      <c r="BP396" s="117">
        <v>52.350671257955</v>
      </c>
      <c r="BQ396" s="117">
        <v>551.83231669212205</v>
      </c>
      <c r="BR396" s="117">
        <v>1400.4708178571398</v>
      </c>
      <c r="BS396" s="117">
        <v>308.10357992857098</v>
      </c>
      <c r="BT396" s="117">
        <v>1670.82744640686</v>
      </c>
      <c r="BU396" s="117">
        <v>4495.84</v>
      </c>
      <c r="BV396" s="117">
        <v>796.68583415439298</v>
      </c>
      <c r="BW396" s="117">
        <v>908.90473996754702</v>
      </c>
      <c r="BX396" s="117">
        <v>9580.8324183145105</v>
      </c>
      <c r="BY396" s="117">
        <v>1946.7894801940899</v>
      </c>
      <c r="BZ396" s="117">
        <v>127.34</v>
      </c>
      <c r="CA396" s="117">
        <v>28.014800000000001</v>
      </c>
      <c r="CB396" s="117">
        <v>80.725323138272699</v>
      </c>
      <c r="CC396" s="117">
        <v>0</v>
      </c>
      <c r="CD396" s="117">
        <v>72.439905800000005</v>
      </c>
      <c r="CE396" s="117">
        <v>32.335984233020397</v>
      </c>
      <c r="CF396" s="117">
        <v>340.856013171293</v>
      </c>
      <c r="CG396" s="117">
        <v>125.05</v>
      </c>
      <c r="CH396" s="117">
        <v>27.510999999999999</v>
      </c>
      <c r="CI396" s="117">
        <v>180.13550712524</v>
      </c>
      <c r="CJ396" s="117">
        <v>0</v>
      </c>
      <c r="CK396" s="117">
        <v>71.137193499999995</v>
      </c>
      <c r="CL396" s="117">
        <v>42.325810162531397</v>
      </c>
      <c r="CM396" s="117">
        <v>446.15951078777101</v>
      </c>
      <c r="CN396" s="117">
        <v>222.92</v>
      </c>
      <c r="CO396" s="117">
        <v>49.042400000000001</v>
      </c>
      <c r="CP396" s="117">
        <v>149.45564113563901</v>
      </c>
      <c r="CQ396" s="117">
        <v>0</v>
      </c>
      <c r="CR396" s="117">
        <v>126.8125004</v>
      </c>
      <c r="CS396" s="117">
        <v>57.460043058350301</v>
      </c>
      <c r="CT396" s="117">
        <v>605.690584593989</v>
      </c>
      <c r="CU396" s="117">
        <v>79.48</v>
      </c>
      <c r="CV396" s="117">
        <v>17.485600000000002</v>
      </c>
      <c r="CW396" s="117">
        <v>57.453646075984999</v>
      </c>
      <c r="CX396" s="117">
        <v>0</v>
      </c>
      <c r="CY396" s="117">
        <v>45.213787600000003</v>
      </c>
      <c r="CZ396" s="117">
        <v>20.923538259579999</v>
      </c>
      <c r="DA396" s="117">
        <v>220.55657193556499</v>
      </c>
      <c r="DB396" s="117">
        <v>29.25</v>
      </c>
      <c r="DC396" s="117">
        <v>6.4349999999999996</v>
      </c>
      <c r="DD396" s="117">
        <v>37.226998696747501</v>
      </c>
      <c r="DE396" s="117">
        <v>0</v>
      </c>
      <c r="DF396" s="117">
        <v>16.639447499999999</v>
      </c>
      <c r="DG396" s="117">
        <v>9.3858870758811097</v>
      </c>
      <c r="DH396" s="117">
        <v>98.937333272628607</v>
      </c>
      <c r="DI396" s="117">
        <v>67.790000000000006</v>
      </c>
      <c r="DJ396" s="117">
        <v>14.9138</v>
      </c>
      <c r="DK396" s="117">
        <v>57.309864932401403</v>
      </c>
      <c r="DL396" s="117">
        <v>0</v>
      </c>
      <c r="DM396" s="117">
        <v>38.563697300000001</v>
      </c>
      <c r="DN396" s="117">
        <v>18.716693335577901</v>
      </c>
      <c r="DO396" s="117">
        <v>197.294055567979</v>
      </c>
      <c r="DP396" s="117">
        <v>16.239999999999998</v>
      </c>
      <c r="DQ396" s="117">
        <v>3.5728</v>
      </c>
      <c r="DR396" s="117">
        <v>4.7060586690302504</v>
      </c>
      <c r="DS396" s="117">
        <v>0</v>
      </c>
      <c r="DT396" s="117">
        <v>9.2384488000000005</v>
      </c>
      <c r="DU396" s="117">
        <v>3.53810339582907</v>
      </c>
      <c r="DV396" s="117">
        <v>37.295410864859299</v>
      </c>
      <c r="DW396" s="117">
        <v>3683.85</v>
      </c>
      <c r="DX396" s="117">
        <v>810.447</v>
      </c>
      <c r="DY396" s="117">
        <v>304.08659583776699</v>
      </c>
      <c r="DZ396" s="117">
        <v>0</v>
      </c>
      <c r="EA396" s="117">
        <v>2095.6317494999998</v>
      </c>
      <c r="EB396" s="117">
        <v>722.56174834485205</v>
      </c>
      <c r="EC396" s="117">
        <v>7616.5770936826202</v>
      </c>
      <c r="ED396" s="117">
        <v>2976.14</v>
      </c>
      <c r="EE396" s="117">
        <v>654.75080000000003</v>
      </c>
      <c r="EF396" s="117">
        <v>96.122492398774995</v>
      </c>
      <c r="EG396" s="117">
        <v>38.082500000000003</v>
      </c>
      <c r="EH396" s="117">
        <v>1693.0367618</v>
      </c>
      <c r="EI396" s="117">
        <v>572.06687300557405</v>
      </c>
      <c r="EJ396" s="117">
        <v>6030.1994272043503</v>
      </c>
      <c r="EK396" s="117">
        <v>413.45</v>
      </c>
      <c r="EL396" s="117">
        <v>90.959000000000003</v>
      </c>
      <c r="EM396" s="117">
        <v>61.47134175395</v>
      </c>
      <c r="EN396" s="117">
        <v>0</v>
      </c>
      <c r="EO396" s="117">
        <v>235.19930149999999</v>
      </c>
      <c r="EP396" s="117">
        <v>83.9611574094465</v>
      </c>
      <c r="EQ396" s="117">
        <v>885.04080066339702</v>
      </c>
      <c r="ER396" s="117">
        <v>436.8</v>
      </c>
      <c r="ES396" s="117">
        <v>99</v>
      </c>
      <c r="ET396" s="117">
        <v>10.376189999999999</v>
      </c>
      <c r="EU396" s="117">
        <v>109.37618999999999</v>
      </c>
      <c r="EV396" s="117">
        <v>11.48784</v>
      </c>
      <c r="EW396" s="117">
        <v>1.2040405104</v>
      </c>
      <c r="EX396" s="117">
        <v>12.691880510400001</v>
      </c>
      <c r="EY396" s="117">
        <v>1468.6</v>
      </c>
      <c r="EZ396" s="117">
        <v>153.92396600000001</v>
      </c>
      <c r="FA396" s="117">
        <v>1622.52</v>
      </c>
      <c r="FB396" s="117">
        <v>1482.6</v>
      </c>
      <c r="FC396" s="117">
        <v>155.39130599999999</v>
      </c>
      <c r="FD396" s="117">
        <v>1637.9913059999999</v>
      </c>
      <c r="FE396" s="171">
        <v>504.28111666666661</v>
      </c>
      <c r="FF396" s="194">
        <f t="shared" si="137"/>
        <v>46448.374774523545</v>
      </c>
      <c r="FG396" s="195">
        <f t="shared" si="139"/>
        <v>6491.3442992999999</v>
      </c>
      <c r="FH396" s="196">
        <f t="shared" si="140"/>
        <v>6030.1994272043503</v>
      </c>
      <c r="FI396" s="202">
        <f t="shared" si="141"/>
        <v>55738.049729428254</v>
      </c>
      <c r="FJ396" s="203">
        <f t="shared" si="142"/>
        <v>7789.6131591599997</v>
      </c>
      <c r="FK396" s="204">
        <f t="shared" si="143"/>
        <v>7236.2393126452198</v>
      </c>
      <c r="FL396" s="214">
        <v>0.05</v>
      </c>
      <c r="FM396" s="211">
        <f t="shared" si="144"/>
        <v>2786.9024864714129</v>
      </c>
      <c r="FN396" s="212">
        <f t="shared" si="145"/>
        <v>389.48065795799999</v>
      </c>
      <c r="FO396" s="213">
        <f t="shared" si="146"/>
        <v>361.81196563226104</v>
      </c>
      <c r="FP396" s="219">
        <f t="shared" si="147"/>
        <v>58524.95221589967</v>
      </c>
      <c r="FQ396" s="220">
        <f t="shared" si="148"/>
        <v>8179.0938171179996</v>
      </c>
      <c r="FR396" s="223">
        <f t="shared" si="149"/>
        <v>7598.0512782774804</v>
      </c>
      <c r="FS396" s="228">
        <f t="shared" si="130"/>
        <v>5.3168578216284192</v>
      </c>
      <c r="FT396" s="229">
        <f t="shared" si="131"/>
        <v>6.2813508544717482</v>
      </c>
      <c r="FU396" s="244">
        <f t="shared" si="132"/>
        <v>4.5144530230438145</v>
      </c>
      <c r="FV396" s="245">
        <f t="shared" si="133"/>
        <v>58524.95221589967</v>
      </c>
      <c r="FW396" s="252">
        <v>4.1060999999999996</v>
      </c>
      <c r="FX396" s="257">
        <v>4.8326000000000002</v>
      </c>
      <c r="FY396" s="261">
        <f t="shared" si="150"/>
        <v>1.2948680795958256</v>
      </c>
      <c r="FZ396" s="253">
        <f t="shared" si="134"/>
        <v>1.2997870410279659</v>
      </c>
      <c r="GA396" s="92"/>
      <c r="GB396" s="68" t="s">
        <v>1219</v>
      </c>
      <c r="GC396" s="85" t="s">
        <v>2362</v>
      </c>
      <c r="GD396" s="85" t="str">
        <f t="shared" si="151"/>
        <v>№2/156 від 20.02.2019</v>
      </c>
      <c r="GE396" s="85" t="s">
        <v>2750</v>
      </c>
      <c r="GF396" s="431">
        <v>3</v>
      </c>
      <c r="GG396" s="431">
        <v>1</v>
      </c>
    </row>
    <row r="397" spans="1:189" ht="15" hidden="1" customHeight="1" x14ac:dyDescent="0.25">
      <c r="A397" s="66" t="s">
        <v>428</v>
      </c>
      <c r="B397" s="155">
        <v>10</v>
      </c>
      <c r="C397" s="141">
        <f t="shared" si="138"/>
        <v>6921.8</v>
      </c>
      <c r="D397" s="168">
        <v>6921.8</v>
      </c>
      <c r="E397" s="168">
        <v>6275</v>
      </c>
      <c r="F397" s="234">
        <f t="shared" si="129"/>
        <v>646.80000000000018</v>
      </c>
      <c r="G397" s="235">
        <v>0</v>
      </c>
      <c r="H397" s="162">
        <f t="shared" si="135"/>
        <v>8856.1057358923772</v>
      </c>
      <c r="I397" s="117">
        <v>1229.07</v>
      </c>
      <c r="J397" s="117">
        <v>270.3954</v>
      </c>
      <c r="K397" s="117">
        <v>62.189048048037499</v>
      </c>
      <c r="L397" s="117">
        <v>699.18105089999995</v>
      </c>
      <c r="M397" s="117">
        <v>236.95816864474401</v>
      </c>
      <c r="N397" s="117">
        <v>2497.7936675927799</v>
      </c>
      <c r="O397" s="117">
        <v>204.1</v>
      </c>
      <c r="P397" s="117">
        <v>44.902000000000001</v>
      </c>
      <c r="Q397" s="117">
        <v>7.0219935616424998</v>
      </c>
      <c r="R397" s="117">
        <v>116.10636700000001</v>
      </c>
      <c r="S397" s="117">
        <v>39.002983090465797</v>
      </c>
      <c r="T397" s="117">
        <v>411.13334365210801</v>
      </c>
      <c r="U397" s="117">
        <v>0</v>
      </c>
      <c r="V397" s="117">
        <v>0</v>
      </c>
      <c r="W397" s="117">
        <v>0</v>
      </c>
      <c r="X397" s="117">
        <v>0</v>
      </c>
      <c r="Y397" s="117">
        <v>0</v>
      </c>
      <c r="Z397" s="117">
        <v>968.78</v>
      </c>
      <c r="AA397" s="117">
        <v>0</v>
      </c>
      <c r="AB397" s="117">
        <v>0</v>
      </c>
      <c r="AC397" s="117">
        <v>0</v>
      </c>
      <c r="AD397" s="117">
        <v>0</v>
      </c>
      <c r="AE397" s="117">
        <v>0</v>
      </c>
      <c r="AF397" s="117">
        <v>203.64</v>
      </c>
      <c r="AG397" s="117">
        <v>46.64</v>
      </c>
      <c r="AH397" s="117">
        <v>10.2608</v>
      </c>
      <c r="AI397" s="117">
        <v>1.5988921587975</v>
      </c>
      <c r="AJ397" s="117">
        <v>26.532096800000001</v>
      </c>
      <c r="AK397" s="117">
        <v>8.9121818007715703</v>
      </c>
      <c r="AL397" s="117">
        <v>93.943970759569098</v>
      </c>
      <c r="AM397" s="117">
        <v>365.98</v>
      </c>
      <c r="AN397" s="117">
        <v>80.515600000000006</v>
      </c>
      <c r="AO397" s="117">
        <v>114.599921853544</v>
      </c>
      <c r="AP397" s="117">
        <v>208.19504259999999</v>
      </c>
      <c r="AQ397" s="117">
        <v>80.6293440603759</v>
      </c>
      <c r="AR397" s="117">
        <v>849.91990851391995</v>
      </c>
      <c r="AS397" s="117">
        <v>0</v>
      </c>
      <c r="AT397" s="117">
        <v>0</v>
      </c>
      <c r="AU397" s="117">
        <v>0</v>
      </c>
      <c r="AV397" s="117">
        <v>0</v>
      </c>
      <c r="AW397" s="117">
        <v>0</v>
      </c>
      <c r="AX397" s="117">
        <v>88.24</v>
      </c>
      <c r="AY397" s="117">
        <v>1759.12</v>
      </c>
      <c r="AZ397" s="117">
        <v>387.00639999999999</v>
      </c>
      <c r="BA397" s="117">
        <v>172.72681241477801</v>
      </c>
      <c r="BB397" s="117">
        <v>1000.7105944</v>
      </c>
      <c r="BC397" s="117">
        <v>347.92348259225702</v>
      </c>
      <c r="BD397" s="117">
        <f t="shared" si="136"/>
        <v>3742.6548453740006</v>
      </c>
      <c r="BE397" s="117">
        <v>3</v>
      </c>
      <c r="BF397" s="117">
        <v>4809.84</v>
      </c>
      <c r="BG397" s="117">
        <v>504.11933040000002</v>
      </c>
      <c r="BH397" s="117">
        <v>5313.9593304</v>
      </c>
      <c r="BI397" s="117">
        <v>0</v>
      </c>
      <c r="BJ397" s="117">
        <v>0</v>
      </c>
      <c r="BK397" s="117">
        <v>0</v>
      </c>
      <c r="BL397" s="117">
        <v>261.77</v>
      </c>
      <c r="BM397" s="117">
        <v>57.589399999999998</v>
      </c>
      <c r="BN397" s="117">
        <v>6.2569955925</v>
      </c>
      <c r="BO397" s="117">
        <v>148.91309989999999</v>
      </c>
      <c r="BP397" s="117">
        <v>49.735436422568903</v>
      </c>
      <c r="BQ397" s="117">
        <v>524.26493191506904</v>
      </c>
      <c r="BR397" s="117">
        <v>1314.0382642857107</v>
      </c>
      <c r="BS397" s="117">
        <v>289.08841814285699</v>
      </c>
      <c r="BT397" s="117">
        <v>1484.1462555201199</v>
      </c>
      <c r="BU397" s="117">
        <v>3286.51</v>
      </c>
      <c r="BV397" s="117">
        <v>747.51694740421397</v>
      </c>
      <c r="BW397" s="117">
        <v>746.383440983838</v>
      </c>
      <c r="BX397" s="117">
        <v>7867.6833263367398</v>
      </c>
      <c r="BY397" s="117">
        <v>1570.5569600049801</v>
      </c>
      <c r="BZ397" s="117">
        <v>112.97</v>
      </c>
      <c r="CA397" s="117">
        <v>24.853400000000001</v>
      </c>
      <c r="CB397" s="117">
        <v>71.721528356572094</v>
      </c>
      <c r="CC397" s="117">
        <v>0</v>
      </c>
      <c r="CD397" s="117">
        <v>64.265243900000002</v>
      </c>
      <c r="CE397" s="117">
        <v>28.698044154211299</v>
      </c>
      <c r="CF397" s="117">
        <v>302.50821641078301</v>
      </c>
      <c r="CG397" s="117">
        <v>107.21</v>
      </c>
      <c r="CH397" s="117">
        <v>23.586200000000002</v>
      </c>
      <c r="CI397" s="117">
        <v>138.859994454673</v>
      </c>
      <c r="CJ397" s="117">
        <v>0</v>
      </c>
      <c r="CK397" s="117">
        <v>60.9885527</v>
      </c>
      <c r="CL397" s="117">
        <v>34.654875949281298</v>
      </c>
      <c r="CM397" s="117">
        <v>365.29962310395399</v>
      </c>
      <c r="CN397" s="117">
        <v>149.19999999999999</v>
      </c>
      <c r="CO397" s="117">
        <v>32.823999999999998</v>
      </c>
      <c r="CP397" s="117">
        <v>85.670870653440005</v>
      </c>
      <c r="CQ397" s="117">
        <v>0</v>
      </c>
      <c r="CR397" s="117">
        <v>84.875404000000003</v>
      </c>
      <c r="CS397" s="117">
        <v>36.952890486427002</v>
      </c>
      <c r="CT397" s="117">
        <v>389.52316513986699</v>
      </c>
      <c r="CU397" s="117">
        <v>60.7</v>
      </c>
      <c r="CV397" s="117">
        <v>13.353999999999999</v>
      </c>
      <c r="CW397" s="117">
        <v>41.9262372098108</v>
      </c>
      <c r="CX397" s="117">
        <v>0</v>
      </c>
      <c r="CY397" s="117">
        <v>34.530408999999999</v>
      </c>
      <c r="CZ397" s="117">
        <v>15.7750208292503</v>
      </c>
      <c r="DA397" s="117">
        <v>166.285667039061</v>
      </c>
      <c r="DB397" s="117">
        <v>29.25</v>
      </c>
      <c r="DC397" s="117">
        <v>6.4349999999999996</v>
      </c>
      <c r="DD397" s="117">
        <v>37.226998696747501</v>
      </c>
      <c r="DE397" s="117">
        <v>0</v>
      </c>
      <c r="DF397" s="117">
        <v>16.639447499999999</v>
      </c>
      <c r="DG397" s="117">
        <v>9.3858870758811097</v>
      </c>
      <c r="DH397" s="117">
        <v>98.937333272628607</v>
      </c>
      <c r="DI397" s="117">
        <v>66.69</v>
      </c>
      <c r="DJ397" s="117">
        <v>14.671799999999999</v>
      </c>
      <c r="DK397" s="117">
        <v>56.327099149416597</v>
      </c>
      <c r="DL397" s="117">
        <v>0</v>
      </c>
      <c r="DM397" s="117">
        <v>37.937940300000001</v>
      </c>
      <c r="DN397" s="117">
        <v>18.407449042693401</v>
      </c>
      <c r="DO397" s="117">
        <v>194.03428849210999</v>
      </c>
      <c r="DP397" s="117">
        <v>23.5</v>
      </c>
      <c r="DQ397" s="117">
        <v>5.17</v>
      </c>
      <c r="DR397" s="117">
        <v>6.8103765589816803</v>
      </c>
      <c r="DS397" s="117">
        <v>0</v>
      </c>
      <c r="DT397" s="117">
        <v>13.368444999999999</v>
      </c>
      <c r="DU397" s="117">
        <v>5.1198449875968697</v>
      </c>
      <c r="DV397" s="117">
        <v>53.968666546578604</v>
      </c>
      <c r="DW397" s="117">
        <v>3566.1</v>
      </c>
      <c r="DX397" s="117">
        <v>784.54200000000003</v>
      </c>
      <c r="DY397" s="117">
        <v>341.87055698900798</v>
      </c>
      <c r="DZ397" s="117">
        <v>0</v>
      </c>
      <c r="EA397" s="117">
        <v>2028.647307</v>
      </c>
      <c r="EB397" s="117">
        <v>704.44476534468799</v>
      </c>
      <c r="EC397" s="117">
        <v>7425.6046293337004</v>
      </c>
      <c r="ED397" s="117">
        <v>2599.9899999999998</v>
      </c>
      <c r="EE397" s="117">
        <v>571.99779999999998</v>
      </c>
      <c r="EF397" s="117">
        <v>85.615414949058305</v>
      </c>
      <c r="EG397" s="117">
        <v>27.925000000000001</v>
      </c>
      <c r="EH397" s="117">
        <v>1479.0563113000001</v>
      </c>
      <c r="EI397" s="117">
        <v>499.37610419616402</v>
      </c>
      <c r="EJ397" s="117">
        <v>5263.96063044522</v>
      </c>
      <c r="EK397" s="117">
        <v>703.39</v>
      </c>
      <c r="EL397" s="117">
        <v>154.7458</v>
      </c>
      <c r="EM397" s="117">
        <v>121.947224535375</v>
      </c>
      <c r="EN397" s="117">
        <v>0</v>
      </c>
      <c r="EO397" s="117">
        <v>400.13746930000002</v>
      </c>
      <c r="EP397" s="117">
        <v>144.66090995888601</v>
      </c>
      <c r="EQ397" s="117">
        <v>1524.88140379427</v>
      </c>
      <c r="ER397" s="117">
        <v>535</v>
      </c>
      <c r="ES397" s="117">
        <v>122.4961</v>
      </c>
      <c r="ET397" s="117">
        <v>12.838816241</v>
      </c>
      <c r="EU397" s="117">
        <v>135.334916241</v>
      </c>
      <c r="EV397" s="117">
        <v>14.070499999999999</v>
      </c>
      <c r="EW397" s="117">
        <v>1.474729105</v>
      </c>
      <c r="EX397" s="117">
        <v>15.545229105000001</v>
      </c>
      <c r="EY397" s="117">
        <v>917</v>
      </c>
      <c r="EZ397" s="117">
        <v>96.110770000000002</v>
      </c>
      <c r="FA397" s="117">
        <v>1013.11</v>
      </c>
      <c r="FB397" s="117">
        <v>1373.4</v>
      </c>
      <c r="FC397" s="117">
        <v>143.946054</v>
      </c>
      <c r="FD397" s="117">
        <v>1517.3460540000001</v>
      </c>
      <c r="FE397" s="171">
        <v>1486.2677322916668</v>
      </c>
      <c r="FF397" s="194">
        <f t="shared" si="137"/>
        <v>42514.620879760027</v>
      </c>
      <c r="FG397" s="195">
        <f t="shared" si="139"/>
        <v>6831.3053844000005</v>
      </c>
      <c r="FH397" s="196">
        <f t="shared" si="140"/>
        <v>5263.96063044522</v>
      </c>
      <c r="FI397" s="202">
        <f t="shared" si="141"/>
        <v>51017.545055712028</v>
      </c>
      <c r="FJ397" s="203">
        <f t="shared" si="142"/>
        <v>8197.566461280001</v>
      </c>
      <c r="FK397" s="204">
        <f t="shared" si="143"/>
        <v>6316.7527565342634</v>
      </c>
      <c r="FL397" s="214">
        <v>0.05</v>
      </c>
      <c r="FM397" s="211">
        <f t="shared" si="144"/>
        <v>2550.8772527856017</v>
      </c>
      <c r="FN397" s="212">
        <f t="shared" si="145"/>
        <v>409.87832306400009</v>
      </c>
      <c r="FO397" s="213">
        <f t="shared" si="146"/>
        <v>315.83763782671321</v>
      </c>
      <c r="FP397" s="219">
        <f t="shared" si="147"/>
        <v>53568.422308497626</v>
      </c>
      <c r="FQ397" s="220">
        <f t="shared" si="148"/>
        <v>8607.4447843440012</v>
      </c>
      <c r="FR397" s="223">
        <f t="shared" si="149"/>
        <v>6632.5903943609765</v>
      </c>
      <c r="FS397" s="228">
        <f t="shared" si="130"/>
        <v>6.4955614903859731</v>
      </c>
      <c r="FT397" s="229">
        <f t="shared" si="131"/>
        <v>7.8672658384886027</v>
      </c>
      <c r="FU397" s="244">
        <f t="shared" si="132"/>
        <v>5.5373439177370987</v>
      </c>
      <c r="FV397" s="245">
        <f t="shared" si="133"/>
        <v>53568.422308497633</v>
      </c>
      <c r="FW397" s="252">
        <v>4.6717000000000004</v>
      </c>
      <c r="FX397" s="257">
        <v>5.7302999999999997</v>
      </c>
      <c r="FY397" s="261">
        <f t="shared" si="150"/>
        <v>1.390406381057425</v>
      </c>
      <c r="FZ397" s="253">
        <f t="shared" si="134"/>
        <v>1.3729239024987527</v>
      </c>
      <c r="GA397" s="92"/>
      <c r="GB397" s="68" t="s">
        <v>1239</v>
      </c>
      <c r="GC397" s="85" t="s">
        <v>2362</v>
      </c>
      <c r="GD397" s="85" t="str">
        <f t="shared" si="151"/>
        <v>№2/177 від 20.02.2019</v>
      </c>
      <c r="GE397" s="85" t="s">
        <v>2751</v>
      </c>
      <c r="GF397" s="431">
        <v>3</v>
      </c>
      <c r="GG397" s="431">
        <v>1</v>
      </c>
    </row>
    <row r="398" spans="1:189" ht="15" hidden="1" customHeight="1" x14ac:dyDescent="0.25">
      <c r="A398" s="66" t="s">
        <v>429</v>
      </c>
      <c r="B398" s="155">
        <v>10</v>
      </c>
      <c r="C398" s="141">
        <f t="shared" si="138"/>
        <v>5265.4</v>
      </c>
      <c r="D398" s="168">
        <v>5062.2</v>
      </c>
      <c r="E398" s="168">
        <v>4750.3999999999996</v>
      </c>
      <c r="F398" s="234">
        <f t="shared" si="129"/>
        <v>311.80000000000018</v>
      </c>
      <c r="G398" s="235">
        <v>203.2</v>
      </c>
      <c r="H398" s="162">
        <f t="shared" si="135"/>
        <v>6502.8159259437471</v>
      </c>
      <c r="I398" s="117">
        <v>892.14</v>
      </c>
      <c r="J398" s="117">
        <v>196.27080000000001</v>
      </c>
      <c r="K398" s="117">
        <v>45.86623059003</v>
      </c>
      <c r="L398" s="117">
        <v>507.51168180000002</v>
      </c>
      <c r="M398" s="117">
        <v>172.075874945599</v>
      </c>
      <c r="N398" s="117">
        <v>1813.8645873356299</v>
      </c>
      <c r="O398" s="117">
        <v>160.9</v>
      </c>
      <c r="P398" s="117">
        <v>35.398000000000003</v>
      </c>
      <c r="Q398" s="117">
        <v>5.5363102852050003</v>
      </c>
      <c r="R398" s="117">
        <v>91.531182999999999</v>
      </c>
      <c r="S398" s="117">
        <v>30.747637351222298</v>
      </c>
      <c r="T398" s="117">
        <v>324.113130636427</v>
      </c>
      <c r="U398" s="117">
        <v>0</v>
      </c>
      <c r="V398" s="117">
        <v>0</v>
      </c>
      <c r="W398" s="117">
        <v>0</v>
      </c>
      <c r="X398" s="117">
        <v>0</v>
      </c>
      <c r="Y398" s="117">
        <v>0</v>
      </c>
      <c r="Z398" s="117">
        <v>722.62</v>
      </c>
      <c r="AA398" s="117">
        <v>0</v>
      </c>
      <c r="AB398" s="117">
        <v>0</v>
      </c>
      <c r="AC398" s="117">
        <v>0</v>
      </c>
      <c r="AD398" s="117">
        <v>0</v>
      </c>
      <c r="AE398" s="117">
        <v>0</v>
      </c>
      <c r="AF398" s="117">
        <v>148.16</v>
      </c>
      <c r="AG398" s="117">
        <v>31.09</v>
      </c>
      <c r="AH398" s="117">
        <v>6.8398000000000003</v>
      </c>
      <c r="AI398" s="117">
        <v>1.0659158855624999</v>
      </c>
      <c r="AJ398" s="117">
        <v>17.686168299999999</v>
      </c>
      <c r="AK398" s="117">
        <v>5.9408282814888098</v>
      </c>
      <c r="AL398" s="117">
        <v>62.622712467051301</v>
      </c>
      <c r="AM398" s="117">
        <v>228.86</v>
      </c>
      <c r="AN398" s="117">
        <v>50.349200000000003</v>
      </c>
      <c r="AO398" s="117">
        <v>81.348865027831394</v>
      </c>
      <c r="AP398" s="117">
        <v>130.19158820000001</v>
      </c>
      <c r="AQ398" s="117">
        <v>51.435471154809001</v>
      </c>
      <c r="AR398" s="117">
        <v>542.18512438263997</v>
      </c>
      <c r="AS398" s="117">
        <v>0</v>
      </c>
      <c r="AT398" s="117">
        <v>0</v>
      </c>
      <c r="AU398" s="117">
        <v>0</v>
      </c>
      <c r="AV398" s="117">
        <v>0</v>
      </c>
      <c r="AW398" s="117">
        <v>0</v>
      </c>
      <c r="AX398" s="117">
        <v>42.22</v>
      </c>
      <c r="AY398" s="117">
        <v>1338.16</v>
      </c>
      <c r="AZ398" s="117">
        <v>294.39519999999999</v>
      </c>
      <c r="BA398" s="117">
        <v>127.122561633128</v>
      </c>
      <c r="BB398" s="117">
        <v>761.23907919999999</v>
      </c>
      <c r="BC398" s="117">
        <v>264.21729408772001</v>
      </c>
      <c r="BD398" s="117">
        <f t="shared" si="136"/>
        <v>2847.0303711219999</v>
      </c>
      <c r="BE398" s="117">
        <v>2</v>
      </c>
      <c r="BF398" s="117">
        <v>3827.04</v>
      </c>
      <c r="BG398" s="117">
        <v>401.11206240000001</v>
      </c>
      <c r="BH398" s="117">
        <v>4228.1520624000004</v>
      </c>
      <c r="BI398" s="117">
        <v>0</v>
      </c>
      <c r="BJ398" s="117">
        <v>0</v>
      </c>
      <c r="BK398" s="117">
        <v>0</v>
      </c>
      <c r="BL398" s="117">
        <v>175.74</v>
      </c>
      <c r="BM398" s="117">
        <v>38.662799999999997</v>
      </c>
      <c r="BN398" s="117">
        <v>4.1963456883333299</v>
      </c>
      <c r="BO398" s="117">
        <v>99.973213799999996</v>
      </c>
      <c r="BP398" s="117">
        <v>33.389568997972198</v>
      </c>
      <c r="BQ398" s="117">
        <v>351.961928486305</v>
      </c>
      <c r="BR398" s="117">
        <v>908.14737619048788</v>
      </c>
      <c r="BS398" s="117">
        <v>199.79242276190499</v>
      </c>
      <c r="BT398" s="117">
        <v>1009.4617420457701</v>
      </c>
      <c r="BU398" s="117">
        <v>2499.9699999999998</v>
      </c>
      <c r="BV398" s="117">
        <v>516.61779789347599</v>
      </c>
      <c r="BW398" s="117">
        <v>538.09342260923199</v>
      </c>
      <c r="BX398" s="117">
        <v>5672.0827615008702</v>
      </c>
      <c r="BY398" s="117">
        <v>1166.52561288369</v>
      </c>
      <c r="BZ398" s="117">
        <v>87.25</v>
      </c>
      <c r="CA398" s="117">
        <v>19.195</v>
      </c>
      <c r="CB398" s="117">
        <v>55.883486953594002</v>
      </c>
      <c r="CC398" s="117">
        <v>0</v>
      </c>
      <c r="CD398" s="117">
        <v>49.633907499999999</v>
      </c>
      <c r="CE398" s="117">
        <v>22.215778562681201</v>
      </c>
      <c r="CF398" s="117">
        <v>234.178173016275</v>
      </c>
      <c r="CG398" s="117">
        <v>83.38</v>
      </c>
      <c r="CH398" s="117">
        <v>18.343599999999999</v>
      </c>
      <c r="CI398" s="117">
        <v>104.83956466240301</v>
      </c>
      <c r="CJ398" s="117">
        <v>0</v>
      </c>
      <c r="CK398" s="117">
        <v>47.432380600000002</v>
      </c>
      <c r="CL398" s="117">
        <v>26.6212730989525</v>
      </c>
      <c r="CM398" s="117">
        <v>280.61681836135602</v>
      </c>
      <c r="CN398" s="117">
        <v>113.85</v>
      </c>
      <c r="CO398" s="117">
        <v>25.047000000000001</v>
      </c>
      <c r="CP398" s="117">
        <v>57.710644305694998</v>
      </c>
      <c r="CQ398" s="117">
        <v>0</v>
      </c>
      <c r="CR398" s="117">
        <v>64.765849500000002</v>
      </c>
      <c r="CS398" s="117">
        <v>27.394555885774899</v>
      </c>
      <c r="CT398" s="117">
        <v>288.76804969147003</v>
      </c>
      <c r="CU398" s="117">
        <v>50.89</v>
      </c>
      <c r="CV398" s="117">
        <v>11.1958</v>
      </c>
      <c r="CW398" s="117">
        <v>33.547915822018297</v>
      </c>
      <c r="CX398" s="117">
        <v>0</v>
      </c>
      <c r="CY398" s="117">
        <v>28.949794300000001</v>
      </c>
      <c r="CZ398" s="117">
        <v>13.057597695888701</v>
      </c>
      <c r="DA398" s="117">
        <v>137.641107817907</v>
      </c>
      <c r="DB398" s="117">
        <v>19.5</v>
      </c>
      <c r="DC398" s="117">
        <v>4.29</v>
      </c>
      <c r="DD398" s="117">
        <v>24.817999131164999</v>
      </c>
      <c r="DE398" s="117">
        <v>0</v>
      </c>
      <c r="DF398" s="117">
        <v>11.092965</v>
      </c>
      <c r="DG398" s="117">
        <v>6.2572580505874003</v>
      </c>
      <c r="DH398" s="117">
        <v>65.958222181752404</v>
      </c>
      <c r="DI398" s="117">
        <v>42.14</v>
      </c>
      <c r="DJ398" s="117">
        <v>9.2707999999999995</v>
      </c>
      <c r="DK398" s="117">
        <v>35.4789258774301</v>
      </c>
      <c r="DL398" s="117">
        <v>0</v>
      </c>
      <c r="DM398" s="117">
        <v>23.972181800000001</v>
      </c>
      <c r="DN398" s="117">
        <v>11.6194365436714</v>
      </c>
      <c r="DO398" s="117">
        <v>122.48134422110201</v>
      </c>
      <c r="DP398" s="117">
        <v>16.059999999999999</v>
      </c>
      <c r="DQ398" s="117">
        <v>3.5331999999999999</v>
      </c>
      <c r="DR398" s="117">
        <v>4.6537707576368996</v>
      </c>
      <c r="DS398" s="117">
        <v>0</v>
      </c>
      <c r="DT398" s="117">
        <v>9.1360522</v>
      </c>
      <c r="DU398" s="117">
        <v>3.4988746361899201</v>
      </c>
      <c r="DV398" s="117">
        <v>36.8818975938268</v>
      </c>
      <c r="DW398" s="117">
        <v>2917.5</v>
      </c>
      <c r="DX398" s="117">
        <v>641.85</v>
      </c>
      <c r="DY398" s="117">
        <v>293.11276451881702</v>
      </c>
      <c r="DZ398" s="117">
        <v>0</v>
      </c>
      <c r="EA398" s="117">
        <v>1659.6782250000001</v>
      </c>
      <c r="EB398" s="117">
        <v>577.72749711146798</v>
      </c>
      <c r="EC398" s="117">
        <v>6089.8684866302901</v>
      </c>
      <c r="ED398" s="117">
        <v>1686.7</v>
      </c>
      <c r="EE398" s="117">
        <v>371.07400000000001</v>
      </c>
      <c r="EF398" s="117">
        <v>56.449694345049998</v>
      </c>
      <c r="EG398" s="117">
        <v>21.035</v>
      </c>
      <c r="EH398" s="117">
        <v>959.51302899999996</v>
      </c>
      <c r="EI398" s="117">
        <v>324.363024323795</v>
      </c>
      <c r="EJ398" s="117">
        <v>3419.1347476688402</v>
      </c>
      <c r="EK398" s="117">
        <v>423.93</v>
      </c>
      <c r="EL398" s="117">
        <v>93.264600000000002</v>
      </c>
      <c r="EM398" s="117">
        <v>78.513733383000002</v>
      </c>
      <c r="EN398" s="117">
        <v>0</v>
      </c>
      <c r="EO398" s="117">
        <v>241.16105909999999</v>
      </c>
      <c r="EP398" s="117">
        <v>87.712281026143202</v>
      </c>
      <c r="EQ398" s="117">
        <v>924.581673509143</v>
      </c>
      <c r="ER398" s="117">
        <v>200</v>
      </c>
      <c r="ES398" s="117">
        <v>45.628</v>
      </c>
      <c r="ET398" s="117">
        <v>4.7822706799999999</v>
      </c>
      <c r="EU398" s="117">
        <v>50.410270679999996</v>
      </c>
      <c r="EV398" s="117">
        <v>5.26</v>
      </c>
      <c r="EW398" s="117">
        <v>0.55130060000000003</v>
      </c>
      <c r="EX398" s="117">
        <v>5.8113006</v>
      </c>
      <c r="EY398" s="117">
        <v>898.8</v>
      </c>
      <c r="EZ398" s="117">
        <v>94.203227999999996</v>
      </c>
      <c r="FA398" s="117">
        <v>993</v>
      </c>
      <c r="FB398" s="117">
        <v>758.8</v>
      </c>
      <c r="FC398" s="117">
        <v>79.529827999999995</v>
      </c>
      <c r="FD398" s="117">
        <v>838.32982800000002</v>
      </c>
      <c r="FE398" s="171">
        <v>464.61016249999994</v>
      </c>
      <c r="FF398" s="194">
        <f t="shared" si="137"/>
        <v>30707.28476080289</v>
      </c>
      <c r="FG398" s="195">
        <f t="shared" si="139"/>
        <v>5066.4818904000003</v>
      </c>
      <c r="FH398" s="196">
        <f t="shared" si="140"/>
        <v>3419.1347476688402</v>
      </c>
      <c r="FI398" s="202">
        <f t="shared" si="141"/>
        <v>36848.741712963463</v>
      </c>
      <c r="FJ398" s="203">
        <f t="shared" si="142"/>
        <v>6079.7782684800004</v>
      </c>
      <c r="FK398" s="204">
        <f t="shared" si="143"/>
        <v>4102.9616972026079</v>
      </c>
      <c r="FL398" s="214">
        <v>0.05</v>
      </c>
      <c r="FM398" s="211">
        <f t="shared" si="144"/>
        <v>1842.4370856481733</v>
      </c>
      <c r="FN398" s="212">
        <f t="shared" si="145"/>
        <v>303.98891342400003</v>
      </c>
      <c r="FO398" s="213">
        <f t="shared" si="146"/>
        <v>205.14808486013041</v>
      </c>
      <c r="FP398" s="219">
        <f t="shared" si="147"/>
        <v>38691.17879861164</v>
      </c>
      <c r="FQ398" s="220">
        <f t="shared" si="148"/>
        <v>6383.7671819040006</v>
      </c>
      <c r="FR398" s="223">
        <f t="shared" si="149"/>
        <v>4308.1097820627383</v>
      </c>
      <c r="FS398" s="228">
        <f t="shared" si="130"/>
        <v>6.1686371301263199</v>
      </c>
      <c r="FT398" s="229">
        <f t="shared" si="131"/>
        <v>7.5124749505001835</v>
      </c>
      <c r="FU398" s="244">
        <f t="shared" si="132"/>
        <v>5.3176020501091843</v>
      </c>
      <c r="FV398" s="245">
        <f t="shared" si="133"/>
        <v>38691.17879861164</v>
      </c>
      <c r="FW398" s="252">
        <v>4.6078000000000001</v>
      </c>
      <c r="FX398" s="257">
        <v>5.4978999999999996</v>
      </c>
      <c r="FY398" s="261">
        <f t="shared" si="150"/>
        <v>1.3387380377026605</v>
      </c>
      <c r="FZ398" s="253">
        <f t="shared" si="134"/>
        <v>1.3664262628458475</v>
      </c>
      <c r="GA398" s="92"/>
      <c r="GB398" s="68" t="s">
        <v>1246</v>
      </c>
      <c r="GC398" s="85" t="s">
        <v>2362</v>
      </c>
      <c r="GD398" s="85" t="str">
        <f t="shared" si="151"/>
        <v>№2/184 від 20.02.2019</v>
      </c>
      <c r="GE398" s="85" t="s">
        <v>2752</v>
      </c>
      <c r="GF398" s="431">
        <v>2</v>
      </c>
      <c r="GG398" s="431">
        <v>1</v>
      </c>
    </row>
    <row r="399" spans="1:189" ht="15" hidden="1" customHeight="1" x14ac:dyDescent="0.25">
      <c r="A399" s="66" t="s">
        <v>430</v>
      </c>
      <c r="B399" s="155">
        <v>10</v>
      </c>
      <c r="C399" s="141">
        <f t="shared" si="138"/>
        <v>6742.76</v>
      </c>
      <c r="D399" s="168">
        <v>6677.85</v>
      </c>
      <c r="E399" s="168">
        <v>6064.1</v>
      </c>
      <c r="F399" s="234">
        <f t="shared" si="129"/>
        <v>613.75</v>
      </c>
      <c r="G399" s="235">
        <v>64.91</v>
      </c>
      <c r="H399" s="162">
        <f t="shared" si="135"/>
        <v>8665.1579261941679</v>
      </c>
      <c r="I399" s="117">
        <v>1219.2</v>
      </c>
      <c r="J399" s="117">
        <v>268.22399999999999</v>
      </c>
      <c r="K399" s="117">
        <v>61.832068632657503</v>
      </c>
      <c r="L399" s="117">
        <v>693.56630399999995</v>
      </c>
      <c r="M399" s="117">
        <v>235.07021287562901</v>
      </c>
      <c r="N399" s="117">
        <v>2477.8925855082898</v>
      </c>
      <c r="O399" s="117">
        <v>203.7</v>
      </c>
      <c r="P399" s="117">
        <v>44.814</v>
      </c>
      <c r="Q399" s="117">
        <v>7.0072558768275002</v>
      </c>
      <c r="R399" s="117">
        <v>115.87881899999999</v>
      </c>
      <c r="S399" s="117">
        <v>38.926441847840202</v>
      </c>
      <c r="T399" s="117">
        <v>410.32651672466801</v>
      </c>
      <c r="U399" s="117">
        <v>0</v>
      </c>
      <c r="V399" s="117">
        <v>0</v>
      </c>
      <c r="W399" s="117">
        <v>0</v>
      </c>
      <c r="X399" s="117">
        <v>0</v>
      </c>
      <c r="Y399" s="117">
        <v>0</v>
      </c>
      <c r="Z399" s="117">
        <v>903.36</v>
      </c>
      <c r="AA399" s="117">
        <v>0</v>
      </c>
      <c r="AB399" s="117">
        <v>0</v>
      </c>
      <c r="AC399" s="117">
        <v>0</v>
      </c>
      <c r="AD399" s="117">
        <v>0</v>
      </c>
      <c r="AE399" s="117">
        <v>0</v>
      </c>
      <c r="AF399" s="117">
        <v>196.61</v>
      </c>
      <c r="AG399" s="117">
        <v>46.64</v>
      </c>
      <c r="AH399" s="117">
        <v>10.2608</v>
      </c>
      <c r="AI399" s="117">
        <v>1.5988921587975</v>
      </c>
      <c r="AJ399" s="117">
        <v>26.532096800000001</v>
      </c>
      <c r="AK399" s="117">
        <v>8.9121818007715703</v>
      </c>
      <c r="AL399" s="117">
        <v>93.943970759569098</v>
      </c>
      <c r="AM399" s="117">
        <v>363.26</v>
      </c>
      <c r="AN399" s="117">
        <v>79.917199999999994</v>
      </c>
      <c r="AO399" s="117">
        <v>124.24293982487301</v>
      </c>
      <c r="AP399" s="117">
        <v>206.64771619999999</v>
      </c>
      <c r="AQ399" s="117">
        <v>81.130051989966901</v>
      </c>
      <c r="AR399" s="117">
        <v>855.19790801483998</v>
      </c>
      <c r="AS399" s="117">
        <v>0</v>
      </c>
      <c r="AT399" s="117">
        <v>0</v>
      </c>
      <c r="AU399" s="117">
        <v>0</v>
      </c>
      <c r="AV399" s="117">
        <v>0</v>
      </c>
      <c r="AW399" s="117">
        <v>0</v>
      </c>
      <c r="AX399" s="117">
        <v>81.98</v>
      </c>
      <c r="AY399" s="117">
        <v>1713.61</v>
      </c>
      <c r="AZ399" s="117">
        <v>376.99419999999998</v>
      </c>
      <c r="BA399" s="117">
        <v>166.89491250203099</v>
      </c>
      <c r="BB399" s="117">
        <v>974.8213207</v>
      </c>
      <c r="BC399" s="117">
        <v>338.77950460390502</v>
      </c>
      <c r="BD399" s="117">
        <f t="shared" si="136"/>
        <v>3645.8469451868004</v>
      </c>
      <c r="BE399" s="117">
        <v>3</v>
      </c>
      <c r="BF399" s="117">
        <v>3419.02</v>
      </c>
      <c r="BG399" s="117">
        <v>358.34748619999999</v>
      </c>
      <c r="BH399" s="117">
        <v>3777.3674861999998</v>
      </c>
      <c r="BI399" s="117">
        <v>425.01</v>
      </c>
      <c r="BJ399" s="117">
        <v>44.545298099999997</v>
      </c>
      <c r="BK399" s="117">
        <v>469.55529810000002</v>
      </c>
      <c r="BL399" s="117">
        <v>255.49</v>
      </c>
      <c r="BM399" s="117">
        <v>56.207799999999999</v>
      </c>
      <c r="BN399" s="117">
        <v>6.12722875833333</v>
      </c>
      <c r="BO399" s="117">
        <v>145.34059629999999</v>
      </c>
      <c r="BP399" s="117">
        <v>48.544389162363899</v>
      </c>
      <c r="BQ399" s="117">
        <v>511.71001422069702</v>
      </c>
      <c r="BR399" s="117">
        <v>1190.2017690476237</v>
      </c>
      <c r="BS399" s="117">
        <v>261.84438919047602</v>
      </c>
      <c r="BT399" s="117">
        <v>1277.29736998217</v>
      </c>
      <c r="BU399" s="117">
        <v>3201.75</v>
      </c>
      <c r="BV399" s="117">
        <v>677.07008035811896</v>
      </c>
      <c r="BW399" s="117">
        <v>692.60162781510098</v>
      </c>
      <c r="BX399" s="117">
        <v>7300.7652363934903</v>
      </c>
      <c r="BY399" s="117">
        <v>1612.81919305671</v>
      </c>
      <c r="BZ399" s="117">
        <v>112.67</v>
      </c>
      <c r="CA399" s="117">
        <v>24.787400000000002</v>
      </c>
      <c r="CB399" s="117">
        <v>71.545690673375205</v>
      </c>
      <c r="CC399" s="117">
        <v>0</v>
      </c>
      <c r="CD399" s="117">
        <v>64.094582900000006</v>
      </c>
      <c r="CE399" s="117">
        <v>28.6233671672254</v>
      </c>
      <c r="CF399" s="117">
        <v>301.72104074060098</v>
      </c>
      <c r="CG399" s="117">
        <v>108.44</v>
      </c>
      <c r="CH399" s="117">
        <v>23.8568</v>
      </c>
      <c r="CI399" s="117">
        <v>144.38025057283201</v>
      </c>
      <c r="CJ399" s="117">
        <v>0</v>
      </c>
      <c r="CK399" s="117">
        <v>61.688262799999997</v>
      </c>
      <c r="CL399" s="117">
        <v>35.464068494606501</v>
      </c>
      <c r="CM399" s="117">
        <v>373.829381867439</v>
      </c>
      <c r="CN399" s="117">
        <v>156.74</v>
      </c>
      <c r="CO399" s="117">
        <v>34.482799999999997</v>
      </c>
      <c r="CP399" s="117">
        <v>102.84948107755601</v>
      </c>
      <c r="CQ399" s="117">
        <v>0</v>
      </c>
      <c r="CR399" s="117">
        <v>89.164683800000006</v>
      </c>
      <c r="CS399" s="117">
        <v>40.167066288816599</v>
      </c>
      <c r="CT399" s="117">
        <v>423.40403116637299</v>
      </c>
      <c r="CU399" s="117">
        <v>66.87</v>
      </c>
      <c r="CV399" s="117">
        <v>14.711399999999999</v>
      </c>
      <c r="CW399" s="117">
        <v>42.734981970327098</v>
      </c>
      <c r="CX399" s="117">
        <v>0</v>
      </c>
      <c r="CY399" s="117">
        <v>38.0403369</v>
      </c>
      <c r="CZ399" s="117">
        <v>17.016607704799</v>
      </c>
      <c r="DA399" s="117">
        <v>179.37332657512599</v>
      </c>
      <c r="DB399" s="117">
        <v>29.25</v>
      </c>
      <c r="DC399" s="117">
        <v>6.4349999999999996</v>
      </c>
      <c r="DD399" s="117">
        <v>37.226998696747501</v>
      </c>
      <c r="DE399" s="117">
        <v>0</v>
      </c>
      <c r="DF399" s="117">
        <v>16.639447499999999</v>
      </c>
      <c r="DG399" s="117">
        <v>9.3858870758811097</v>
      </c>
      <c r="DH399" s="117">
        <v>98.937333272628607</v>
      </c>
      <c r="DI399" s="117">
        <v>62.22</v>
      </c>
      <c r="DJ399" s="117">
        <v>13.6884</v>
      </c>
      <c r="DK399" s="117">
        <v>52.640932062483301</v>
      </c>
      <c r="DL399" s="117">
        <v>0</v>
      </c>
      <c r="DM399" s="117">
        <v>35.395091399999998</v>
      </c>
      <c r="DN399" s="117">
        <v>17.183015023102801</v>
      </c>
      <c r="DO399" s="117">
        <v>181.127438485586</v>
      </c>
      <c r="DP399" s="117">
        <v>23.7</v>
      </c>
      <c r="DQ399" s="117">
        <v>5.2140000000000004</v>
      </c>
      <c r="DR399" s="117">
        <v>6.8671303079883197</v>
      </c>
      <c r="DS399" s="117">
        <v>0</v>
      </c>
      <c r="DT399" s="117">
        <v>13.482219000000001</v>
      </c>
      <c r="DU399" s="117">
        <v>5.1632916409702503</v>
      </c>
      <c r="DV399" s="117">
        <v>54.4266409489586</v>
      </c>
      <c r="DW399" s="117">
        <v>3700.98</v>
      </c>
      <c r="DX399" s="117">
        <v>814.21559999999999</v>
      </c>
      <c r="DY399" s="117">
        <v>377.22539554600797</v>
      </c>
      <c r="DZ399" s="117">
        <v>0</v>
      </c>
      <c r="EA399" s="117">
        <v>2105.3764925999999</v>
      </c>
      <c r="EB399" s="117">
        <v>733.43915473258301</v>
      </c>
      <c r="EC399" s="117">
        <v>7731.2366428785899</v>
      </c>
      <c r="ED399" s="117">
        <v>2775.07</v>
      </c>
      <c r="EE399" s="117">
        <v>610.5154</v>
      </c>
      <c r="EF399" s="117">
        <v>93.177051574466702</v>
      </c>
      <c r="EG399" s="117">
        <v>26.774999999999999</v>
      </c>
      <c r="EH399" s="117">
        <v>1578.6540709000001</v>
      </c>
      <c r="EI399" s="117">
        <v>532.87411347054899</v>
      </c>
      <c r="EJ399" s="117">
        <v>5617.0656359450204</v>
      </c>
      <c r="EK399" s="117">
        <v>446.63</v>
      </c>
      <c r="EL399" s="117">
        <v>98.258600000000001</v>
      </c>
      <c r="EM399" s="117">
        <v>79.694369345724994</v>
      </c>
      <c r="EN399" s="117">
        <v>0</v>
      </c>
      <c r="EO399" s="117">
        <v>254.0744081</v>
      </c>
      <c r="EP399" s="117">
        <v>92.092079730086397</v>
      </c>
      <c r="EQ399" s="117">
        <v>970.74945717581102</v>
      </c>
      <c r="ER399" s="117">
        <v>743.8</v>
      </c>
      <c r="ES399" s="117">
        <v>167.64009999999999</v>
      </c>
      <c r="ET399" s="117">
        <v>17.570358881000001</v>
      </c>
      <c r="EU399" s="117">
        <v>185.21045888099999</v>
      </c>
      <c r="EV399" s="117">
        <v>19.56194</v>
      </c>
      <c r="EW399" s="117">
        <v>2.0502869314000001</v>
      </c>
      <c r="EX399" s="117">
        <v>21.612226931399999</v>
      </c>
      <c r="EY399" s="117">
        <v>1995</v>
      </c>
      <c r="EZ399" s="117">
        <v>209.09594999999999</v>
      </c>
      <c r="FA399" s="117">
        <v>2204.1</v>
      </c>
      <c r="FB399" s="117">
        <v>903</v>
      </c>
      <c r="FC399" s="117">
        <v>94.643429999999995</v>
      </c>
      <c r="FD399" s="117">
        <v>997.64342999999997</v>
      </c>
      <c r="FE399" s="171">
        <v>1145.2293333333334</v>
      </c>
      <c r="FF399" s="194">
        <f t="shared" si="137"/>
        <v>41210.222339310225</v>
      </c>
      <c r="FG399" s="195">
        <f t="shared" si="139"/>
        <v>5244.5662143</v>
      </c>
      <c r="FH399" s="196">
        <f t="shared" si="140"/>
        <v>5617.0656359450204</v>
      </c>
      <c r="FI399" s="202">
        <f t="shared" si="141"/>
        <v>49452.266807172266</v>
      </c>
      <c r="FJ399" s="203">
        <f t="shared" si="142"/>
        <v>6293.4794571599996</v>
      </c>
      <c r="FK399" s="204">
        <f t="shared" si="143"/>
        <v>6740.4787631340241</v>
      </c>
      <c r="FL399" s="214">
        <v>0.05</v>
      </c>
      <c r="FM399" s="211">
        <f t="shared" si="144"/>
        <v>2472.6133403586136</v>
      </c>
      <c r="FN399" s="212">
        <f t="shared" si="145"/>
        <v>314.67397285800001</v>
      </c>
      <c r="FO399" s="213">
        <f t="shared" si="146"/>
        <v>337.02393815670121</v>
      </c>
      <c r="FP399" s="219">
        <f t="shared" si="147"/>
        <v>51924.880147530879</v>
      </c>
      <c r="FQ399" s="220">
        <f t="shared" si="148"/>
        <v>6608.1534300179992</v>
      </c>
      <c r="FR399" s="223">
        <f t="shared" si="149"/>
        <v>7077.5027012907249</v>
      </c>
      <c r="FS399" s="228">
        <f t="shared" si="130"/>
        <v>6.7310005723845272</v>
      </c>
      <c r="FT399" s="229">
        <f t="shared" si="131"/>
        <v>7.8207176664327784</v>
      </c>
      <c r="FU399" s="244">
        <f t="shared" si="132"/>
        <v>5.6711530613906111</v>
      </c>
      <c r="FV399" s="245">
        <f t="shared" si="133"/>
        <v>51924.880147530879</v>
      </c>
      <c r="FW399" s="252">
        <v>4.9435000000000002</v>
      </c>
      <c r="FX399" s="257">
        <v>5.7718999999999996</v>
      </c>
      <c r="FY399" s="261">
        <f t="shared" si="150"/>
        <v>1.3615860366915196</v>
      </c>
      <c r="FZ399" s="253">
        <f t="shared" si="134"/>
        <v>1.3549641654278104</v>
      </c>
      <c r="GA399" s="92"/>
      <c r="GB399" s="68" t="s">
        <v>1310</v>
      </c>
      <c r="GC399" s="85" t="s">
        <v>2362</v>
      </c>
      <c r="GD399" s="85" t="str">
        <f t="shared" si="151"/>
        <v>№2/252 від 20.02.2019</v>
      </c>
      <c r="GE399" s="85" t="s">
        <v>2753</v>
      </c>
      <c r="GF399" s="431">
        <v>3</v>
      </c>
      <c r="GG399" s="431">
        <v>1</v>
      </c>
    </row>
    <row r="400" spans="1:189" ht="15" hidden="1" customHeight="1" x14ac:dyDescent="0.25">
      <c r="A400" s="66" t="s">
        <v>431</v>
      </c>
      <c r="B400" s="155">
        <v>10</v>
      </c>
      <c r="C400" s="141">
        <f t="shared" si="138"/>
        <v>4396.8</v>
      </c>
      <c r="D400" s="168">
        <v>4396.8</v>
      </c>
      <c r="E400" s="168">
        <v>4002.5</v>
      </c>
      <c r="F400" s="234">
        <f t="shared" si="129"/>
        <v>394.30000000000018</v>
      </c>
      <c r="G400" s="235">
        <v>0</v>
      </c>
      <c r="H400" s="162">
        <f t="shared" si="135"/>
        <v>5711.5850904452</v>
      </c>
      <c r="I400" s="117">
        <v>812.44</v>
      </c>
      <c r="J400" s="117">
        <v>178.73679999999999</v>
      </c>
      <c r="K400" s="117">
        <v>40.484934640992499</v>
      </c>
      <c r="L400" s="117">
        <v>462.17274279999998</v>
      </c>
      <c r="M400" s="117">
        <v>156.56879158058999</v>
      </c>
      <c r="N400" s="117">
        <v>1650.4032690215799</v>
      </c>
      <c r="O400" s="117">
        <v>133.07</v>
      </c>
      <c r="P400" s="117">
        <v>29.275400000000001</v>
      </c>
      <c r="Q400" s="117">
        <v>4.5788373640274997</v>
      </c>
      <c r="R400" s="117">
        <v>75.699530899999999</v>
      </c>
      <c r="S400" s="117">
        <v>25.429397151752699</v>
      </c>
      <c r="T400" s="117">
        <v>268.05316541577997</v>
      </c>
      <c r="U400" s="117">
        <v>0</v>
      </c>
      <c r="V400" s="117">
        <v>0</v>
      </c>
      <c r="W400" s="117">
        <v>0</v>
      </c>
      <c r="X400" s="117">
        <v>0</v>
      </c>
      <c r="Y400" s="117">
        <v>0</v>
      </c>
      <c r="Z400" s="117">
        <v>625.76</v>
      </c>
      <c r="AA400" s="117">
        <v>0</v>
      </c>
      <c r="AB400" s="117">
        <v>0</v>
      </c>
      <c r="AC400" s="117">
        <v>0</v>
      </c>
      <c r="AD400" s="117">
        <v>0</v>
      </c>
      <c r="AE400" s="117">
        <v>0</v>
      </c>
      <c r="AF400" s="117">
        <v>125.61</v>
      </c>
      <c r="AG400" s="117">
        <v>19.850000000000001</v>
      </c>
      <c r="AH400" s="117">
        <v>4.367</v>
      </c>
      <c r="AI400" s="117">
        <v>0.68038978229250002</v>
      </c>
      <c r="AJ400" s="117">
        <v>11.2920695</v>
      </c>
      <c r="AK400" s="117">
        <v>3.7930172273770801</v>
      </c>
      <c r="AL400" s="117">
        <v>39.982476509669603</v>
      </c>
      <c r="AM400" s="117">
        <v>216.92</v>
      </c>
      <c r="AN400" s="117">
        <v>47.7224</v>
      </c>
      <c r="AO400" s="117">
        <v>114.264186558273</v>
      </c>
      <c r="AP400" s="117">
        <v>123.39928039999999</v>
      </c>
      <c r="AQ400" s="117">
        <v>52.646677915896603</v>
      </c>
      <c r="AR400" s="117">
        <v>554.95254487417003</v>
      </c>
      <c r="AS400" s="117">
        <v>0</v>
      </c>
      <c r="AT400" s="117">
        <v>0</v>
      </c>
      <c r="AU400" s="117">
        <v>0</v>
      </c>
      <c r="AV400" s="117">
        <v>0</v>
      </c>
      <c r="AW400" s="117">
        <v>0</v>
      </c>
      <c r="AX400" s="117">
        <v>69.45</v>
      </c>
      <c r="AY400" s="117">
        <v>1117.4100000000001</v>
      </c>
      <c r="AZ400" s="117">
        <v>245.83019999999999</v>
      </c>
      <c r="BA400" s="117">
        <v>109.717883906686</v>
      </c>
      <c r="BB400" s="117">
        <v>635.66102669999998</v>
      </c>
      <c r="BC400" s="117">
        <v>221.004368982687</v>
      </c>
      <c r="BD400" s="117">
        <f t="shared" si="136"/>
        <v>2377.3736346240003</v>
      </c>
      <c r="BE400" s="117">
        <v>2</v>
      </c>
      <c r="BF400" s="117">
        <v>3827.04</v>
      </c>
      <c r="BG400" s="117">
        <v>401.11206240000001</v>
      </c>
      <c r="BH400" s="117">
        <v>4228.1520624000004</v>
      </c>
      <c r="BI400" s="117">
        <v>0</v>
      </c>
      <c r="BJ400" s="117">
        <v>0</v>
      </c>
      <c r="BK400" s="117">
        <v>0</v>
      </c>
      <c r="BL400" s="117">
        <v>173</v>
      </c>
      <c r="BM400" s="117">
        <v>38.06</v>
      </c>
      <c r="BN400" s="117">
        <v>3.9348329424999999</v>
      </c>
      <c r="BO400" s="117">
        <v>98.414510000000007</v>
      </c>
      <c r="BP400" s="117">
        <v>32.848433233803398</v>
      </c>
      <c r="BQ400" s="117">
        <v>346.25777617630303</v>
      </c>
      <c r="BR400" s="117">
        <v>759.94495952381919</v>
      </c>
      <c r="BS400" s="117">
        <v>167.187891095238</v>
      </c>
      <c r="BT400" s="117">
        <v>798.23984204577403</v>
      </c>
      <c r="BU400" s="117">
        <v>2142.4</v>
      </c>
      <c r="BV400" s="117">
        <v>432.30988912431002</v>
      </c>
      <c r="BW400" s="117">
        <v>450.69165539731898</v>
      </c>
      <c r="BX400" s="117">
        <v>4750.7742371864597</v>
      </c>
      <c r="BY400" s="117">
        <v>953.89853675616996</v>
      </c>
      <c r="BZ400" s="117">
        <v>73.62</v>
      </c>
      <c r="CA400" s="117">
        <v>16.196400000000001</v>
      </c>
      <c r="CB400" s="117">
        <v>47.3883535569258</v>
      </c>
      <c r="CC400" s="117">
        <v>0</v>
      </c>
      <c r="CD400" s="117">
        <v>41.880209399999998</v>
      </c>
      <c r="CE400" s="117">
        <v>18.769894967515398</v>
      </c>
      <c r="CF400" s="117">
        <v>197.85485792444101</v>
      </c>
      <c r="CG400" s="117">
        <v>72.25</v>
      </c>
      <c r="CH400" s="117">
        <v>15.895</v>
      </c>
      <c r="CI400" s="117">
        <v>81.214494247216706</v>
      </c>
      <c r="CJ400" s="117">
        <v>0</v>
      </c>
      <c r="CK400" s="117">
        <v>41.100857499999996</v>
      </c>
      <c r="CL400" s="117">
        <v>22.058349466625799</v>
      </c>
      <c r="CM400" s="117">
        <v>232.51870121384201</v>
      </c>
      <c r="CN400" s="117">
        <v>79.33</v>
      </c>
      <c r="CO400" s="117">
        <v>17.4526</v>
      </c>
      <c r="CP400" s="117">
        <v>47.247504394495799</v>
      </c>
      <c r="CQ400" s="117">
        <v>0</v>
      </c>
      <c r="CR400" s="117">
        <v>45.128457099999999</v>
      </c>
      <c r="CS400" s="117">
        <v>19.825708830238099</v>
      </c>
      <c r="CT400" s="117">
        <v>208.98427032473401</v>
      </c>
      <c r="CU400" s="117">
        <v>43.54</v>
      </c>
      <c r="CV400" s="117">
        <v>9.5787999999999993</v>
      </c>
      <c r="CW400" s="117">
        <v>29.733102623772101</v>
      </c>
      <c r="CX400" s="117">
        <v>0</v>
      </c>
      <c r="CY400" s="117">
        <v>24.7685998</v>
      </c>
      <c r="CZ400" s="117">
        <v>11.279704859035499</v>
      </c>
      <c r="DA400" s="117">
        <v>118.900207282808</v>
      </c>
      <c r="DB400" s="117">
        <v>12.45</v>
      </c>
      <c r="DC400" s="117">
        <v>2.7389999999999999</v>
      </c>
      <c r="DD400" s="117">
        <v>15.841280721285001</v>
      </c>
      <c r="DE400" s="117">
        <v>0</v>
      </c>
      <c r="DF400" s="117">
        <v>7.0824315000000002</v>
      </c>
      <c r="DG400" s="117">
        <v>3.9945933679128802</v>
      </c>
      <c r="DH400" s="117">
        <v>42.1073055891979</v>
      </c>
      <c r="DI400" s="117">
        <v>40.33</v>
      </c>
      <c r="DJ400" s="117">
        <v>8.8726000000000003</v>
      </c>
      <c r="DK400" s="117">
        <v>33.854339984566103</v>
      </c>
      <c r="DL400" s="117">
        <v>0</v>
      </c>
      <c r="DM400" s="117">
        <v>22.9425271</v>
      </c>
      <c r="DN400" s="117">
        <v>11.109804145133401</v>
      </c>
      <c r="DO400" s="117">
        <v>117.1092712297</v>
      </c>
      <c r="DP400" s="117">
        <v>15.86</v>
      </c>
      <c r="DQ400" s="117">
        <v>3.4891999999999999</v>
      </c>
      <c r="DR400" s="117">
        <v>4.59701700863027</v>
      </c>
      <c r="DS400" s="117">
        <v>0</v>
      </c>
      <c r="DT400" s="117">
        <v>9.0222782000000006</v>
      </c>
      <c r="DU400" s="117">
        <v>3.45542798281654</v>
      </c>
      <c r="DV400" s="117">
        <v>36.423923191446796</v>
      </c>
      <c r="DW400" s="117">
        <v>2631.98</v>
      </c>
      <c r="DX400" s="117">
        <v>579.03560000000004</v>
      </c>
      <c r="DY400" s="117">
        <v>248.017250764083</v>
      </c>
      <c r="DZ400" s="117">
        <v>0</v>
      </c>
      <c r="EA400" s="117">
        <v>1497.2544625999999</v>
      </c>
      <c r="EB400" s="117">
        <v>519.46847331368895</v>
      </c>
      <c r="EC400" s="117">
        <v>5475.7557866777697</v>
      </c>
      <c r="ED400" s="117">
        <v>1758.56</v>
      </c>
      <c r="EE400" s="117">
        <v>386.88319999999999</v>
      </c>
      <c r="EF400" s="117">
        <v>59.791300140466703</v>
      </c>
      <c r="EG400" s="117">
        <v>16.625</v>
      </c>
      <c r="EH400" s="117">
        <v>1000.3920272</v>
      </c>
      <c r="EI400" s="117">
        <v>337.72418258055501</v>
      </c>
      <c r="EJ400" s="117">
        <v>3559.9757099210301</v>
      </c>
      <c r="EK400" s="117">
        <v>338.47</v>
      </c>
      <c r="EL400" s="117">
        <v>74.463399999999993</v>
      </c>
      <c r="EM400" s="117">
        <v>61.991867800525</v>
      </c>
      <c r="EN400" s="117">
        <v>0</v>
      </c>
      <c r="EO400" s="117">
        <v>192.54542889999999</v>
      </c>
      <c r="EP400" s="117">
        <v>69.957603721181997</v>
      </c>
      <c r="EQ400" s="117">
        <v>737.42830042170704</v>
      </c>
      <c r="ER400" s="117">
        <v>478</v>
      </c>
      <c r="ES400" s="117">
        <v>108.2576</v>
      </c>
      <c r="ET400" s="117">
        <v>11.346479056</v>
      </c>
      <c r="EU400" s="117">
        <v>119.604079056</v>
      </c>
      <c r="EV400" s="117">
        <v>12.571400000000001</v>
      </c>
      <c r="EW400" s="117">
        <v>1.3176084340000001</v>
      </c>
      <c r="EX400" s="117">
        <v>13.889008434000001</v>
      </c>
      <c r="EY400" s="117">
        <v>1227.8</v>
      </c>
      <c r="EZ400" s="117">
        <v>128.68571800000001</v>
      </c>
      <c r="FA400" s="117">
        <v>1356.49</v>
      </c>
      <c r="FB400" s="117">
        <v>439.6</v>
      </c>
      <c r="FC400" s="117">
        <v>46.074475999999997</v>
      </c>
      <c r="FD400" s="117">
        <v>485.67447600000003</v>
      </c>
      <c r="FE400" s="171">
        <v>328.84909270833333</v>
      </c>
      <c r="FF400" s="194">
        <f t="shared" si="137"/>
        <v>28068.334156182969</v>
      </c>
      <c r="FG400" s="195">
        <f t="shared" si="139"/>
        <v>4713.8265384000006</v>
      </c>
      <c r="FH400" s="196">
        <f t="shared" si="140"/>
        <v>3559.9757099210301</v>
      </c>
      <c r="FI400" s="202">
        <f t="shared" si="141"/>
        <v>33682.00098741956</v>
      </c>
      <c r="FJ400" s="203">
        <f t="shared" si="142"/>
        <v>5656.5918460800003</v>
      </c>
      <c r="FK400" s="204">
        <f t="shared" si="143"/>
        <v>4271.9708519052356</v>
      </c>
      <c r="FL400" s="214">
        <v>0.05</v>
      </c>
      <c r="FM400" s="211">
        <f t="shared" si="144"/>
        <v>1684.100049370978</v>
      </c>
      <c r="FN400" s="212">
        <f t="shared" si="145"/>
        <v>282.82959230400002</v>
      </c>
      <c r="FO400" s="213">
        <f t="shared" si="146"/>
        <v>213.59854259526179</v>
      </c>
      <c r="FP400" s="219">
        <f t="shared" si="147"/>
        <v>35366.10103679054</v>
      </c>
      <c r="FQ400" s="220">
        <f t="shared" si="148"/>
        <v>5939.4214383840008</v>
      </c>
      <c r="FR400" s="223">
        <f t="shared" si="149"/>
        <v>4485.5693945004978</v>
      </c>
      <c r="FS400" s="228">
        <f t="shared" si="130"/>
        <v>6.692749180860293</v>
      </c>
      <c r="FT400" s="229">
        <f t="shared" si="131"/>
        <v>8.1766770855158839</v>
      </c>
      <c r="FU400" s="244">
        <f t="shared" si="132"/>
        <v>5.6725596351678584</v>
      </c>
      <c r="FV400" s="245">
        <f t="shared" si="133"/>
        <v>35366.10103679054</v>
      </c>
      <c r="FW400" s="252">
        <v>4.9447999999999999</v>
      </c>
      <c r="FX400" s="257">
        <v>5.8826000000000001</v>
      </c>
      <c r="FY400" s="261">
        <f t="shared" si="150"/>
        <v>1.3534923921817452</v>
      </c>
      <c r="FZ400" s="253">
        <f t="shared" si="134"/>
        <v>1.3899767255152287</v>
      </c>
      <c r="GA400" s="92"/>
      <c r="GB400" s="68" t="s">
        <v>1373</v>
      </c>
      <c r="GC400" s="85" t="s">
        <v>2362</v>
      </c>
      <c r="GD400" s="85" t="str">
        <f t="shared" si="151"/>
        <v>№2/320 від 20.02.2019</v>
      </c>
      <c r="GE400" s="85" t="s">
        <v>2754</v>
      </c>
      <c r="GF400" s="431">
        <v>2</v>
      </c>
      <c r="GG400" s="431">
        <v>1</v>
      </c>
    </row>
    <row r="401" spans="1:189" ht="15" hidden="1" customHeight="1" x14ac:dyDescent="0.25">
      <c r="A401" s="66" t="s">
        <v>432</v>
      </c>
      <c r="B401" s="155">
        <v>10</v>
      </c>
      <c r="C401" s="141">
        <f t="shared" si="138"/>
        <v>6770.3499999999995</v>
      </c>
      <c r="D401" s="168">
        <v>6584.95</v>
      </c>
      <c r="E401" s="168">
        <v>6358.65</v>
      </c>
      <c r="F401" s="234">
        <f t="shared" si="129"/>
        <v>226.30000000000018</v>
      </c>
      <c r="G401" s="235">
        <v>185.4</v>
      </c>
      <c r="H401" s="162">
        <f t="shared" si="135"/>
        <v>8625.3173544003039</v>
      </c>
      <c r="I401" s="117">
        <v>1276.17</v>
      </c>
      <c r="J401" s="117">
        <v>280.75740000000002</v>
      </c>
      <c r="K401" s="117">
        <v>62.977649651536701</v>
      </c>
      <c r="L401" s="117">
        <v>725.97482790000004</v>
      </c>
      <c r="M401" s="117">
        <v>245.871669966177</v>
      </c>
      <c r="N401" s="117">
        <v>2591.7515475177102</v>
      </c>
      <c r="O401" s="117">
        <v>234.42</v>
      </c>
      <c r="P401" s="117">
        <v>51.572400000000002</v>
      </c>
      <c r="Q401" s="117">
        <v>8.0594605829850003</v>
      </c>
      <c r="R401" s="117">
        <v>133.35450539999999</v>
      </c>
      <c r="S401" s="117">
        <v>44.796461218676697</v>
      </c>
      <c r="T401" s="117">
        <v>472.20282720166199</v>
      </c>
      <c r="U401" s="117">
        <v>0</v>
      </c>
      <c r="V401" s="117">
        <v>0</v>
      </c>
      <c r="W401" s="117">
        <v>0</v>
      </c>
      <c r="X401" s="117">
        <v>0</v>
      </c>
      <c r="Y401" s="117">
        <v>0</v>
      </c>
      <c r="Z401" s="117">
        <v>797.82</v>
      </c>
      <c r="AA401" s="117">
        <v>0</v>
      </c>
      <c r="AB401" s="117">
        <v>0</v>
      </c>
      <c r="AC401" s="117">
        <v>0</v>
      </c>
      <c r="AD401" s="117">
        <v>0</v>
      </c>
      <c r="AE401" s="117">
        <v>0</v>
      </c>
      <c r="AF401" s="117">
        <v>202.42</v>
      </c>
      <c r="AG401" s="117">
        <v>46.64</v>
      </c>
      <c r="AH401" s="117">
        <v>10.2608</v>
      </c>
      <c r="AI401" s="117">
        <v>1.5988921587975</v>
      </c>
      <c r="AJ401" s="117">
        <v>26.532096800000001</v>
      </c>
      <c r="AK401" s="117">
        <v>8.9121818007715703</v>
      </c>
      <c r="AL401" s="117">
        <v>93.943970759569098</v>
      </c>
      <c r="AM401" s="117">
        <v>344.55</v>
      </c>
      <c r="AN401" s="117">
        <v>75.801000000000002</v>
      </c>
      <c r="AO401" s="117">
        <v>75.432570540163098</v>
      </c>
      <c r="AP401" s="117">
        <v>196.00415849999999</v>
      </c>
      <c r="AQ401" s="117">
        <v>72.506271880699501</v>
      </c>
      <c r="AR401" s="117">
        <v>764.29400092086303</v>
      </c>
      <c r="AS401" s="117">
        <v>0</v>
      </c>
      <c r="AT401" s="117">
        <v>0</v>
      </c>
      <c r="AU401" s="117">
        <v>0</v>
      </c>
      <c r="AV401" s="117">
        <v>0</v>
      </c>
      <c r="AW401" s="117">
        <v>0</v>
      </c>
      <c r="AX401" s="117">
        <v>42.12</v>
      </c>
      <c r="AY401" s="117">
        <v>1720.63</v>
      </c>
      <c r="AZ401" s="117">
        <v>378.53859999999997</v>
      </c>
      <c r="BA401" s="117">
        <v>165.051210486874</v>
      </c>
      <c r="BB401" s="117">
        <v>978.81478809999999</v>
      </c>
      <c r="BC401" s="117">
        <v>339.90245627789</v>
      </c>
      <c r="BD401" s="117">
        <f t="shared" si="136"/>
        <v>3660.7650080005001</v>
      </c>
      <c r="BE401" s="117">
        <v>3</v>
      </c>
      <c r="BF401" s="117">
        <v>4677.58</v>
      </c>
      <c r="BG401" s="117">
        <v>490.25715980000001</v>
      </c>
      <c r="BH401" s="117">
        <v>5167.8371598000003</v>
      </c>
      <c r="BI401" s="117">
        <v>141.66999999999999</v>
      </c>
      <c r="BJ401" s="117">
        <v>14.8484327</v>
      </c>
      <c r="BK401" s="117">
        <v>156.51843270000001</v>
      </c>
      <c r="BL401" s="117">
        <v>247.49</v>
      </c>
      <c r="BM401" s="117">
        <v>54.447800000000001</v>
      </c>
      <c r="BN401" s="117">
        <v>5.962842545</v>
      </c>
      <c r="BO401" s="117">
        <v>140.78963630000001</v>
      </c>
      <c r="BP401" s="117">
        <v>47.0272281257445</v>
      </c>
      <c r="BQ401" s="117">
        <v>495.71750697074498</v>
      </c>
      <c r="BR401" s="117">
        <v>1190.8248035714303</v>
      </c>
      <c r="BS401" s="117">
        <v>261.98145678571399</v>
      </c>
      <c r="BT401" s="117">
        <v>1254.61137192557</v>
      </c>
      <c r="BU401" s="117">
        <v>3215.41</v>
      </c>
      <c r="BV401" s="117">
        <v>677.42450600767904</v>
      </c>
      <c r="BW401" s="117">
        <v>691.77242661421701</v>
      </c>
      <c r="BX401" s="117">
        <v>7292.0245649046101</v>
      </c>
      <c r="BY401" s="117">
        <v>1752.63186455247</v>
      </c>
      <c r="BZ401" s="117">
        <v>121.81</v>
      </c>
      <c r="CA401" s="117">
        <v>26.798200000000001</v>
      </c>
      <c r="CB401" s="117">
        <v>78.185438128647107</v>
      </c>
      <c r="CC401" s="117">
        <v>0</v>
      </c>
      <c r="CD401" s="117">
        <v>69.294054700000004</v>
      </c>
      <c r="CE401" s="117">
        <v>31.032951085370499</v>
      </c>
      <c r="CF401" s="117">
        <v>327.12064391401799</v>
      </c>
      <c r="CG401" s="117">
        <v>129.97999999999999</v>
      </c>
      <c r="CH401" s="117">
        <v>28.595600000000001</v>
      </c>
      <c r="CI401" s="117">
        <v>187.058659280218</v>
      </c>
      <c r="CJ401" s="117">
        <v>0</v>
      </c>
      <c r="CK401" s="117">
        <v>73.941722600000006</v>
      </c>
      <c r="CL401" s="117">
        <v>43.975758660865701</v>
      </c>
      <c r="CM401" s="117">
        <v>463.55174054108397</v>
      </c>
      <c r="CN401" s="117">
        <v>194.75</v>
      </c>
      <c r="CO401" s="117">
        <v>42.844999999999999</v>
      </c>
      <c r="CP401" s="117">
        <v>153.93019482798201</v>
      </c>
      <c r="CQ401" s="117">
        <v>0</v>
      </c>
      <c r="CR401" s="117">
        <v>110.78743249999999</v>
      </c>
      <c r="CS401" s="117">
        <v>52.647386470245799</v>
      </c>
      <c r="CT401" s="117">
        <v>554.96001379822803</v>
      </c>
      <c r="CU401" s="117">
        <v>69.239999999999995</v>
      </c>
      <c r="CV401" s="117">
        <v>15.232799999999999</v>
      </c>
      <c r="CW401" s="117">
        <v>45.0109660276471</v>
      </c>
      <c r="CX401" s="117">
        <v>0</v>
      </c>
      <c r="CY401" s="117">
        <v>39.388558799999998</v>
      </c>
      <c r="CZ401" s="117">
        <v>17.6995083651857</v>
      </c>
      <c r="DA401" s="117">
        <v>186.571833192833</v>
      </c>
      <c r="DB401" s="117">
        <v>29.25</v>
      </c>
      <c r="DC401" s="117">
        <v>6.4349999999999996</v>
      </c>
      <c r="DD401" s="117">
        <v>37.226998696747501</v>
      </c>
      <c r="DE401" s="117">
        <v>0</v>
      </c>
      <c r="DF401" s="117">
        <v>16.639447499999999</v>
      </c>
      <c r="DG401" s="117">
        <v>9.3858870758811097</v>
      </c>
      <c r="DH401" s="117">
        <v>98.937333272628607</v>
      </c>
      <c r="DI401" s="117">
        <v>41.57</v>
      </c>
      <c r="DJ401" s="117">
        <v>9.1454000000000004</v>
      </c>
      <c r="DK401" s="117">
        <v>35.601554788699303</v>
      </c>
      <c r="DL401" s="117">
        <v>0</v>
      </c>
      <c r="DM401" s="117">
        <v>23.647925900000001</v>
      </c>
      <c r="DN401" s="117">
        <v>11.5254191449825</v>
      </c>
      <c r="DO401" s="117">
        <v>121.490299833682</v>
      </c>
      <c r="DP401" s="117">
        <v>0</v>
      </c>
      <c r="DQ401" s="117">
        <v>0</v>
      </c>
      <c r="DR401" s="117">
        <v>0</v>
      </c>
      <c r="DS401" s="117">
        <v>0</v>
      </c>
      <c r="DT401" s="117">
        <v>0</v>
      </c>
      <c r="DU401" s="117">
        <v>0</v>
      </c>
      <c r="DV401" s="117">
        <v>0</v>
      </c>
      <c r="DW401" s="117">
        <v>2860.43</v>
      </c>
      <c r="DX401" s="117">
        <v>629.29459999999995</v>
      </c>
      <c r="DY401" s="117">
        <v>255.50043446146699</v>
      </c>
      <c r="DZ401" s="117">
        <v>0</v>
      </c>
      <c r="EA401" s="117">
        <v>1627.2128141000001</v>
      </c>
      <c r="EB401" s="117">
        <v>563.08521090772797</v>
      </c>
      <c r="EC401" s="117">
        <v>5935.5230594692002</v>
      </c>
      <c r="ED401" s="117">
        <v>2355.23</v>
      </c>
      <c r="EE401" s="117">
        <v>518.15060000000005</v>
      </c>
      <c r="EF401" s="117">
        <v>78.503641303883299</v>
      </c>
      <c r="EG401" s="117">
        <v>26.3125</v>
      </c>
      <c r="EH401" s="117">
        <v>1339.8196900999999</v>
      </c>
      <c r="EI401" s="117">
        <v>452.57130217544102</v>
      </c>
      <c r="EJ401" s="117">
        <v>4770.5877335793202</v>
      </c>
      <c r="EK401" s="117">
        <v>362.32</v>
      </c>
      <c r="EL401" s="117">
        <v>79.710400000000007</v>
      </c>
      <c r="EM401" s="117">
        <v>63.059366991224998</v>
      </c>
      <c r="EN401" s="117">
        <v>0</v>
      </c>
      <c r="EO401" s="117">
        <v>206.1129784</v>
      </c>
      <c r="EP401" s="117">
        <v>74.541159744454305</v>
      </c>
      <c r="EQ401" s="117">
        <v>785.74390513567903</v>
      </c>
      <c r="ER401" s="117">
        <v>220</v>
      </c>
      <c r="ES401" s="117">
        <v>50.863900000000001</v>
      </c>
      <c r="ET401" s="117">
        <v>5.331045359</v>
      </c>
      <c r="EU401" s="117">
        <v>56.194945359000002</v>
      </c>
      <c r="EV401" s="117">
        <v>5.7859999999999996</v>
      </c>
      <c r="EW401" s="117">
        <v>0.60643066000000001</v>
      </c>
      <c r="EX401" s="117">
        <v>6.3924306599999996</v>
      </c>
      <c r="EY401" s="117">
        <v>994</v>
      </c>
      <c r="EZ401" s="117">
        <v>104.18114</v>
      </c>
      <c r="FA401" s="117">
        <v>1098.18</v>
      </c>
      <c r="FB401" s="117">
        <v>1491</v>
      </c>
      <c r="FC401" s="117">
        <v>156.27171000000001</v>
      </c>
      <c r="FD401" s="117">
        <v>1647.27171</v>
      </c>
      <c r="FE401" s="171">
        <v>187.74139166666669</v>
      </c>
      <c r="FF401" s="194">
        <f t="shared" si="137"/>
        <v>37977.682059197999</v>
      </c>
      <c r="FG401" s="195">
        <f t="shared" si="139"/>
        <v>6971.6273025</v>
      </c>
      <c r="FH401" s="196">
        <f t="shared" si="140"/>
        <v>4770.5877335793202</v>
      </c>
      <c r="FI401" s="202">
        <f t="shared" si="141"/>
        <v>45573.218471037595</v>
      </c>
      <c r="FJ401" s="203">
        <f t="shared" si="142"/>
        <v>8365.9527629999993</v>
      </c>
      <c r="FK401" s="204">
        <f t="shared" si="143"/>
        <v>5724.7052802951839</v>
      </c>
      <c r="FL401" s="214">
        <v>0.05</v>
      </c>
      <c r="FM401" s="211">
        <f t="shared" si="144"/>
        <v>2278.6609235518799</v>
      </c>
      <c r="FN401" s="212">
        <f t="shared" si="145"/>
        <v>418.29763815000001</v>
      </c>
      <c r="FO401" s="213">
        <f t="shared" si="146"/>
        <v>286.2352640147592</v>
      </c>
      <c r="FP401" s="219">
        <f t="shared" si="147"/>
        <v>47851.879394589472</v>
      </c>
      <c r="FQ401" s="220">
        <f t="shared" si="148"/>
        <v>8784.2504011499987</v>
      </c>
      <c r="FR401" s="223">
        <f t="shared" si="149"/>
        <v>6010.9405443099431</v>
      </c>
      <c r="FS401" s="228">
        <f t="shared" si="130"/>
        <v>5.7953972384501204</v>
      </c>
      <c r="FT401" s="229">
        <f t="shared" si="131"/>
        <v>7.1768619205996327</v>
      </c>
      <c r="FU401" s="244">
        <f t="shared" si="132"/>
        <v>4.8825671418951062</v>
      </c>
      <c r="FV401" s="245">
        <f t="shared" si="133"/>
        <v>47851.879394589465</v>
      </c>
      <c r="FW401" s="252">
        <v>4.4335000000000004</v>
      </c>
      <c r="FX401" s="257">
        <v>5.4954000000000001</v>
      </c>
      <c r="FY401" s="261">
        <f t="shared" si="150"/>
        <v>1.307183317570795</v>
      </c>
      <c r="FZ401" s="253">
        <f t="shared" si="134"/>
        <v>1.3059762566145563</v>
      </c>
      <c r="GA401" s="92"/>
      <c r="GB401" s="68" t="s">
        <v>1385</v>
      </c>
      <c r="GC401" s="85" t="s">
        <v>2362</v>
      </c>
      <c r="GD401" s="85" t="str">
        <f t="shared" si="151"/>
        <v>№2/334 від 20.02.2019</v>
      </c>
      <c r="GE401" s="85" t="s">
        <v>2755</v>
      </c>
      <c r="GF401" s="431">
        <v>3</v>
      </c>
      <c r="GG401" s="431">
        <v>3</v>
      </c>
    </row>
    <row r="402" spans="1:189" ht="15" hidden="1" customHeight="1" x14ac:dyDescent="0.25">
      <c r="A402" s="66" t="s">
        <v>93</v>
      </c>
      <c r="B402" s="155">
        <v>10</v>
      </c>
      <c r="C402" s="141">
        <f t="shared" si="138"/>
        <v>9955.5999999999985</v>
      </c>
      <c r="D402" s="168">
        <v>8350.2999999999993</v>
      </c>
      <c r="E402" s="168">
        <v>8350.2999999999993</v>
      </c>
      <c r="F402" s="234">
        <f t="shared" si="129"/>
        <v>0</v>
      </c>
      <c r="G402" s="235">
        <v>1605.3</v>
      </c>
      <c r="H402" s="162">
        <f t="shared" si="135"/>
        <v>12062.220917907343</v>
      </c>
      <c r="I402" s="117">
        <v>1639.56</v>
      </c>
      <c r="J402" s="117">
        <v>360.70319999999998</v>
      </c>
      <c r="K402" s="117">
        <v>83.988060193651705</v>
      </c>
      <c r="L402" s="117">
        <v>932.69649719999995</v>
      </c>
      <c r="M402" s="117">
        <v>316.20629445242798</v>
      </c>
      <c r="N402" s="117">
        <v>3333.1540518460802</v>
      </c>
      <c r="O402" s="117">
        <v>312.57</v>
      </c>
      <c r="P402" s="117">
        <v>68.7654</v>
      </c>
      <c r="Q402" s="117">
        <v>10.74633849366</v>
      </c>
      <c r="R402" s="117">
        <v>177.81169589999999</v>
      </c>
      <c r="S402" s="117">
        <v>59.730530858799497</v>
      </c>
      <c r="T402" s="117">
        <v>629.62396525245902</v>
      </c>
      <c r="U402" s="117">
        <v>0</v>
      </c>
      <c r="V402" s="117">
        <v>0</v>
      </c>
      <c r="W402" s="117">
        <v>0</v>
      </c>
      <c r="X402" s="117">
        <v>0</v>
      </c>
      <c r="Y402" s="117">
        <v>0</v>
      </c>
      <c r="Z402" s="117">
        <v>1088.1400000000001</v>
      </c>
      <c r="AA402" s="117">
        <v>0</v>
      </c>
      <c r="AB402" s="117">
        <v>0</v>
      </c>
      <c r="AC402" s="117">
        <v>0</v>
      </c>
      <c r="AD402" s="117">
        <v>0</v>
      </c>
      <c r="AE402" s="117">
        <v>0</v>
      </c>
      <c r="AF402" s="117">
        <v>268.56</v>
      </c>
      <c r="AG402" s="117">
        <v>62.19</v>
      </c>
      <c r="AH402" s="117">
        <v>13.681800000000001</v>
      </c>
      <c r="AI402" s="117">
        <v>2.1319050929399999</v>
      </c>
      <c r="AJ402" s="117">
        <v>35.378025299999997</v>
      </c>
      <c r="AK402" s="117">
        <v>11.883539162484</v>
      </c>
      <c r="AL402" s="117">
        <v>125.265269555424</v>
      </c>
      <c r="AM402" s="117">
        <v>503.72</v>
      </c>
      <c r="AN402" s="117">
        <v>110.8184</v>
      </c>
      <c r="AO402" s="117">
        <v>95.543899264760796</v>
      </c>
      <c r="AP402" s="117">
        <v>286.55119639999998</v>
      </c>
      <c r="AQ402" s="117">
        <v>104.457156680624</v>
      </c>
      <c r="AR402" s="117">
        <v>1101.09065234538</v>
      </c>
      <c r="AS402" s="117">
        <v>0</v>
      </c>
      <c r="AT402" s="117">
        <v>0</v>
      </c>
      <c r="AU402" s="117">
        <v>0</v>
      </c>
      <c r="AV402" s="117">
        <v>0</v>
      </c>
      <c r="AW402" s="117">
        <v>0</v>
      </c>
      <c r="AX402" s="117">
        <v>133.34</v>
      </c>
      <c r="AY402" s="117">
        <v>2530.13</v>
      </c>
      <c r="AZ402" s="117">
        <v>556.62860000000001</v>
      </c>
      <c r="BA402" s="117">
        <v>214.69582155360101</v>
      </c>
      <c r="BB402" s="117">
        <v>1439.3150530999999</v>
      </c>
      <c r="BC402" s="117">
        <v>496.88004863844401</v>
      </c>
      <c r="BD402" s="117">
        <f t="shared" si="136"/>
        <v>5383.0469789079998</v>
      </c>
      <c r="BE402" s="117">
        <v>4</v>
      </c>
      <c r="BF402" s="117">
        <v>7446.55</v>
      </c>
      <c r="BG402" s="117">
        <v>780.47290550000002</v>
      </c>
      <c r="BH402" s="117">
        <v>8227.0229055</v>
      </c>
      <c r="BI402" s="117">
        <v>0</v>
      </c>
      <c r="BJ402" s="117">
        <v>0</v>
      </c>
      <c r="BK402" s="117">
        <v>0</v>
      </c>
      <c r="BL402" s="117">
        <v>291.41000000000003</v>
      </c>
      <c r="BM402" s="117">
        <v>64.110200000000006</v>
      </c>
      <c r="BN402" s="117">
        <v>7.1524241991666697</v>
      </c>
      <c r="BO402" s="117">
        <v>165.77440669999999</v>
      </c>
      <c r="BP402" s="117">
        <v>55.386533308541701</v>
      </c>
      <c r="BQ402" s="117">
        <v>583.83356420770895</v>
      </c>
      <c r="BR402" s="117">
        <v>1787.498130952366</v>
      </c>
      <c r="BS402" s="117">
        <v>393.24958880952403</v>
      </c>
      <c r="BT402" s="117">
        <v>2383.8890922679502</v>
      </c>
      <c r="BU402" s="117">
        <v>4726.83</v>
      </c>
      <c r="BV402" s="117">
        <v>1016.85406175488</v>
      </c>
      <c r="BW402" s="117">
        <v>1080.41511078138</v>
      </c>
      <c r="BX402" s="117">
        <v>11388.735984566099</v>
      </c>
      <c r="BY402" s="117">
        <v>2296.1866496420698</v>
      </c>
      <c r="BZ402" s="117">
        <v>164.18</v>
      </c>
      <c r="CA402" s="117">
        <v>36.119599999999998</v>
      </c>
      <c r="CB402" s="117">
        <v>104.326115036266</v>
      </c>
      <c r="CC402" s="117">
        <v>0</v>
      </c>
      <c r="CD402" s="117">
        <v>93.397076600000005</v>
      </c>
      <c r="CE402" s="117">
        <v>41.716768791397001</v>
      </c>
      <c r="CF402" s="117">
        <v>439.73956042766298</v>
      </c>
      <c r="CG402" s="117">
        <v>173.31</v>
      </c>
      <c r="CH402" s="117">
        <v>38.1282</v>
      </c>
      <c r="CI402" s="117">
        <v>249.42028794017901</v>
      </c>
      <c r="CJ402" s="117">
        <v>0</v>
      </c>
      <c r="CK402" s="117">
        <v>98.590859699999996</v>
      </c>
      <c r="CL402" s="117">
        <v>58.6358861261672</v>
      </c>
      <c r="CM402" s="117">
        <v>618.08523376634605</v>
      </c>
      <c r="CN402" s="117">
        <v>249.71</v>
      </c>
      <c r="CO402" s="117">
        <v>54.936199999999999</v>
      </c>
      <c r="CP402" s="117">
        <v>198.47234081928099</v>
      </c>
      <c r="CQ402" s="117">
        <v>0</v>
      </c>
      <c r="CR402" s="117">
        <v>142.05252770000001</v>
      </c>
      <c r="CS402" s="117">
        <v>67.620379691505804</v>
      </c>
      <c r="CT402" s="117">
        <v>712.79144821078705</v>
      </c>
      <c r="CU402" s="117">
        <v>89.62</v>
      </c>
      <c r="CV402" s="117">
        <v>19.7164</v>
      </c>
      <c r="CW402" s="117">
        <v>54.860070821763301</v>
      </c>
      <c r="CX402" s="117">
        <v>0</v>
      </c>
      <c r="CY402" s="117">
        <v>50.982129399999998</v>
      </c>
      <c r="CZ402" s="117">
        <v>22.552869089243</v>
      </c>
      <c r="DA402" s="117">
        <v>237.73146931100601</v>
      </c>
      <c r="DB402" s="117">
        <v>39</v>
      </c>
      <c r="DC402" s="117">
        <v>8.58</v>
      </c>
      <c r="DD402" s="117">
        <v>49.635998262329998</v>
      </c>
      <c r="DE402" s="117">
        <v>0</v>
      </c>
      <c r="DF402" s="117">
        <v>22.185929999999999</v>
      </c>
      <c r="DG402" s="117">
        <v>12.514516101174801</v>
      </c>
      <c r="DH402" s="117">
        <v>131.91644436350501</v>
      </c>
      <c r="DI402" s="117">
        <v>53.17</v>
      </c>
      <c r="DJ402" s="117">
        <v>11.6974</v>
      </c>
      <c r="DK402" s="117">
        <v>46.0163779153552</v>
      </c>
      <c r="DL402" s="117">
        <v>0</v>
      </c>
      <c r="DM402" s="117">
        <v>30.2468179</v>
      </c>
      <c r="DN402" s="117">
        <v>14.7918977474074</v>
      </c>
      <c r="DO402" s="117">
        <v>155.92249356276301</v>
      </c>
      <c r="DP402" s="117">
        <v>0</v>
      </c>
      <c r="DQ402" s="117">
        <v>0</v>
      </c>
      <c r="DR402" s="117">
        <v>0</v>
      </c>
      <c r="DS402" s="117">
        <v>0</v>
      </c>
      <c r="DT402" s="117">
        <v>0</v>
      </c>
      <c r="DU402" s="117">
        <v>0</v>
      </c>
      <c r="DV402" s="117">
        <v>0</v>
      </c>
      <c r="DW402" s="117">
        <v>4230.67</v>
      </c>
      <c r="DX402" s="117">
        <v>930.74739999999997</v>
      </c>
      <c r="DY402" s="117">
        <v>371.78851329238302</v>
      </c>
      <c r="DZ402" s="117">
        <v>0</v>
      </c>
      <c r="EA402" s="117">
        <v>2406.7012429000001</v>
      </c>
      <c r="EB402" s="117">
        <v>832.18166904052305</v>
      </c>
      <c r="EC402" s="117">
        <v>8772.0888252329005</v>
      </c>
      <c r="ED402" s="117">
        <v>3149.38</v>
      </c>
      <c r="EE402" s="117">
        <v>692.86360000000002</v>
      </c>
      <c r="EF402" s="117">
        <v>105.459276607983</v>
      </c>
      <c r="EG402" s="117">
        <v>61.225000000000001</v>
      </c>
      <c r="EH402" s="117">
        <v>1791.5878006</v>
      </c>
      <c r="EI402" s="117">
        <v>607.95204812816803</v>
      </c>
      <c r="EJ402" s="117">
        <v>6408.4677253361497</v>
      </c>
      <c r="EK402" s="117">
        <v>391.61</v>
      </c>
      <c r="EL402" s="117">
        <v>86.154200000000003</v>
      </c>
      <c r="EM402" s="117">
        <v>62.956780330225001</v>
      </c>
      <c r="EN402" s="117">
        <v>0</v>
      </c>
      <c r="EO402" s="117">
        <v>222.77518069999999</v>
      </c>
      <c r="EP402" s="117">
        <v>80.022032637577894</v>
      </c>
      <c r="EQ402" s="117">
        <v>843.51819366780296</v>
      </c>
      <c r="ER402" s="117">
        <v>818.8</v>
      </c>
      <c r="ES402" s="117">
        <v>191.268</v>
      </c>
      <c r="ET402" s="117">
        <v>20.04679908</v>
      </c>
      <c r="EU402" s="117">
        <v>211.31479908</v>
      </c>
      <c r="EV402" s="117">
        <v>21.53444</v>
      </c>
      <c r="EW402" s="117">
        <v>2.2570246564000001</v>
      </c>
      <c r="EX402" s="117">
        <v>23.791464656399999</v>
      </c>
      <c r="EY402" s="117">
        <v>1437.8</v>
      </c>
      <c r="EZ402" s="117">
        <v>150.695818</v>
      </c>
      <c r="FA402" s="117">
        <v>1588.5</v>
      </c>
      <c r="FB402" s="117">
        <v>1288</v>
      </c>
      <c r="FC402" s="117">
        <v>134.99528000000001</v>
      </c>
      <c r="FD402" s="117">
        <v>1422.9952800000001</v>
      </c>
      <c r="FE402" s="171">
        <v>1051.332075</v>
      </c>
      <c r="FF402" s="194">
        <f t="shared" si="137"/>
        <v>54880.008384796478</v>
      </c>
      <c r="FG402" s="195">
        <f t="shared" si="139"/>
        <v>9650.018185500001</v>
      </c>
      <c r="FH402" s="196">
        <f t="shared" si="140"/>
        <v>6408.4677253361497</v>
      </c>
      <c r="FI402" s="202">
        <f t="shared" si="141"/>
        <v>65856.010061755776</v>
      </c>
      <c r="FJ402" s="203">
        <f t="shared" si="142"/>
        <v>11580.021822600002</v>
      </c>
      <c r="FK402" s="204">
        <f t="shared" si="143"/>
        <v>7690.1612704033796</v>
      </c>
      <c r="FL402" s="214">
        <v>0.05</v>
      </c>
      <c r="FM402" s="211">
        <f t="shared" si="144"/>
        <v>3292.8005030877889</v>
      </c>
      <c r="FN402" s="212">
        <f t="shared" si="145"/>
        <v>579.00109113000008</v>
      </c>
      <c r="FO402" s="213">
        <f t="shared" si="146"/>
        <v>384.508063520169</v>
      </c>
      <c r="FP402" s="219">
        <f t="shared" si="147"/>
        <v>69148.810564843559</v>
      </c>
      <c r="FQ402" s="220">
        <f t="shared" si="148"/>
        <v>12159.022913730001</v>
      </c>
      <c r="FR402" s="223">
        <f t="shared" si="149"/>
        <v>8074.6693339235489</v>
      </c>
      <c r="FS402" s="228">
        <f t="shared" si="130"/>
        <v>5.8803185289403155</v>
      </c>
      <c r="FT402" s="229">
        <f t="shared" si="131"/>
        <v>7.3364366221501403</v>
      </c>
      <c r="FU402" s="244">
        <f t="shared" si="132"/>
        <v>4.913327003615052</v>
      </c>
      <c r="FV402" s="245">
        <f t="shared" si="133"/>
        <v>69148.810564843559</v>
      </c>
      <c r="FW402" s="252">
        <v>4.3461999999999996</v>
      </c>
      <c r="FX402" s="257">
        <v>5.2417999999999996</v>
      </c>
      <c r="FY402" s="261">
        <f t="shared" si="150"/>
        <v>1.3529792759054613</v>
      </c>
      <c r="FZ402" s="253">
        <f t="shared" si="134"/>
        <v>1.3996025453375063</v>
      </c>
      <c r="GA402" s="92"/>
      <c r="GB402" s="68" t="s">
        <v>1444</v>
      </c>
      <c r="GC402" s="85" t="s">
        <v>2362</v>
      </c>
      <c r="GD402" s="85" t="str">
        <f t="shared" si="151"/>
        <v>№2/398 від 20.02.2019</v>
      </c>
      <c r="GE402" s="85" t="s">
        <v>2756</v>
      </c>
      <c r="GF402" s="431">
        <v>4</v>
      </c>
      <c r="GG402" s="431">
        <v>3</v>
      </c>
    </row>
    <row r="403" spans="1:189" ht="15" hidden="1" customHeight="1" x14ac:dyDescent="0.25">
      <c r="A403" s="66" t="s">
        <v>94</v>
      </c>
      <c r="B403" s="155">
        <v>14</v>
      </c>
      <c r="C403" s="141">
        <f t="shared" si="138"/>
        <v>4357.8100000000004</v>
      </c>
      <c r="D403" s="168">
        <v>3895.01</v>
      </c>
      <c r="E403" s="168">
        <v>3895.01</v>
      </c>
      <c r="F403" s="234">
        <f t="shared" si="129"/>
        <v>0</v>
      </c>
      <c r="G403" s="235">
        <v>462.8</v>
      </c>
      <c r="H403" s="162">
        <f t="shared" si="135"/>
        <v>4688.4689516781655</v>
      </c>
      <c r="I403" s="117">
        <v>535.36</v>
      </c>
      <c r="J403" s="117">
        <v>117.7792</v>
      </c>
      <c r="K403" s="117">
        <v>30.500790377049199</v>
      </c>
      <c r="L403" s="117">
        <v>304.55024320000001</v>
      </c>
      <c r="M403" s="117">
        <v>103.57221838121001</v>
      </c>
      <c r="N403" s="117">
        <v>1091.76245195826</v>
      </c>
      <c r="O403" s="117">
        <v>76.42</v>
      </c>
      <c r="P403" s="117">
        <v>16.8124</v>
      </c>
      <c r="Q403" s="117">
        <v>2.6297968776974998</v>
      </c>
      <c r="R403" s="117">
        <v>43.473045399999997</v>
      </c>
      <c r="S403" s="117">
        <v>14.603726743125399</v>
      </c>
      <c r="T403" s="117">
        <v>153.93896902082301</v>
      </c>
      <c r="U403" s="117">
        <v>0</v>
      </c>
      <c r="V403" s="117">
        <v>0</v>
      </c>
      <c r="W403" s="117">
        <v>0</v>
      </c>
      <c r="X403" s="117">
        <v>0</v>
      </c>
      <c r="Y403" s="117">
        <v>0</v>
      </c>
      <c r="Z403" s="117">
        <v>479.28</v>
      </c>
      <c r="AA403" s="117">
        <v>0</v>
      </c>
      <c r="AB403" s="117">
        <v>0</v>
      </c>
      <c r="AC403" s="117">
        <v>0</v>
      </c>
      <c r="AD403" s="117">
        <v>0</v>
      </c>
      <c r="AE403" s="117">
        <v>0</v>
      </c>
      <c r="AF403" s="117">
        <v>121.96</v>
      </c>
      <c r="AG403" s="117">
        <v>29.77</v>
      </c>
      <c r="AH403" s="117">
        <v>6.5494000000000003</v>
      </c>
      <c r="AI403" s="117">
        <v>1.0206030038925</v>
      </c>
      <c r="AJ403" s="117">
        <v>16.935259899999998</v>
      </c>
      <c r="AK403" s="117">
        <v>5.6885903049569704</v>
      </c>
      <c r="AL403" s="117">
        <v>59.9638532088495</v>
      </c>
      <c r="AM403" s="117">
        <v>183.42</v>
      </c>
      <c r="AN403" s="117">
        <v>40.352400000000003</v>
      </c>
      <c r="AO403" s="117">
        <v>56.8133233104857</v>
      </c>
      <c r="AP403" s="117">
        <v>104.3421354</v>
      </c>
      <c r="AQ403" s="117">
        <v>40.344288871445997</v>
      </c>
      <c r="AR403" s="117">
        <v>425.27214758193202</v>
      </c>
      <c r="AS403" s="117">
        <v>0</v>
      </c>
      <c r="AT403" s="117">
        <v>0</v>
      </c>
      <c r="AU403" s="117">
        <v>0</v>
      </c>
      <c r="AV403" s="117">
        <v>0</v>
      </c>
      <c r="AW403" s="117">
        <v>0</v>
      </c>
      <c r="AX403" s="117">
        <v>0</v>
      </c>
      <c r="AY403" s="117">
        <v>1107.5</v>
      </c>
      <c r="AZ403" s="117">
        <v>243.65</v>
      </c>
      <c r="BA403" s="117">
        <v>99.018852438814704</v>
      </c>
      <c r="BB403" s="117">
        <v>630.02352499999995</v>
      </c>
      <c r="BC403" s="117">
        <v>218.02496307936201</v>
      </c>
      <c r="BD403" s="117">
        <f t="shared" si="136"/>
        <v>2356.2915299083006</v>
      </c>
      <c r="BE403" s="117">
        <v>2</v>
      </c>
      <c r="BF403" s="117">
        <v>3396.51</v>
      </c>
      <c r="BG403" s="117">
        <v>355.9882131</v>
      </c>
      <c r="BH403" s="117">
        <v>3752.4982131000002</v>
      </c>
      <c r="BI403" s="117">
        <v>141.66999999999999</v>
      </c>
      <c r="BJ403" s="117">
        <v>14.8484327</v>
      </c>
      <c r="BK403" s="117">
        <v>156.51843270000001</v>
      </c>
      <c r="BL403" s="117">
        <v>139.91</v>
      </c>
      <c r="BM403" s="117">
        <v>30.780200000000001</v>
      </c>
      <c r="BN403" s="117">
        <v>3.28524819416667</v>
      </c>
      <c r="BO403" s="117">
        <v>79.590601699999993</v>
      </c>
      <c r="BP403" s="117">
        <v>26.576257689407601</v>
      </c>
      <c r="BQ403" s="117">
        <v>280.14230758357502</v>
      </c>
      <c r="BR403" s="117">
        <v>865.21205952381308</v>
      </c>
      <c r="BS403" s="117">
        <v>190.346653095238</v>
      </c>
      <c r="BT403" s="117">
        <v>735.00567064769098</v>
      </c>
      <c r="BU403" s="117">
        <v>2069.1799999999998</v>
      </c>
      <c r="BV403" s="117">
        <v>492.19318430131</v>
      </c>
      <c r="BW403" s="117">
        <v>456.12657645680798</v>
      </c>
      <c r="BX403" s="117">
        <v>4808.0641440248601</v>
      </c>
      <c r="BY403" s="117">
        <v>1258.5911411852801</v>
      </c>
      <c r="BZ403" s="117">
        <v>198.15</v>
      </c>
      <c r="CA403" s="117">
        <v>43.593000000000004</v>
      </c>
      <c r="CB403" s="117">
        <v>113.143401361863</v>
      </c>
      <c r="CC403" s="117">
        <v>0</v>
      </c>
      <c r="CD403" s="117">
        <v>112.7215905</v>
      </c>
      <c r="CE403" s="117">
        <v>49.009993627041901</v>
      </c>
      <c r="CF403" s="117">
        <v>516.61798548890499</v>
      </c>
      <c r="CG403" s="117">
        <v>39.47</v>
      </c>
      <c r="CH403" s="117">
        <v>8.6834000000000007</v>
      </c>
      <c r="CI403" s="117">
        <v>49.248061268932503</v>
      </c>
      <c r="CJ403" s="117">
        <v>0</v>
      </c>
      <c r="CK403" s="117">
        <v>22.4532989</v>
      </c>
      <c r="CL403" s="117">
        <v>12.5619774133059</v>
      </c>
      <c r="CM403" s="117">
        <v>132.416737582238</v>
      </c>
      <c r="CN403" s="117">
        <v>116.43</v>
      </c>
      <c r="CO403" s="117">
        <v>25.614599999999999</v>
      </c>
      <c r="CP403" s="117">
        <v>90.684895634925795</v>
      </c>
      <c r="CQ403" s="117">
        <v>0</v>
      </c>
      <c r="CR403" s="117">
        <v>66.2335341</v>
      </c>
      <c r="CS403" s="117">
        <v>31.3343151465176</v>
      </c>
      <c r="CT403" s="117">
        <v>330.297344881443</v>
      </c>
      <c r="CU403" s="117">
        <v>42.72</v>
      </c>
      <c r="CV403" s="117">
        <v>9.3984000000000005</v>
      </c>
      <c r="CW403" s="117">
        <v>29.737140870785801</v>
      </c>
      <c r="CX403" s="117">
        <v>0</v>
      </c>
      <c r="CY403" s="117">
        <v>24.302126399999999</v>
      </c>
      <c r="CZ403" s="117">
        <v>11.126385106651099</v>
      </c>
      <c r="DA403" s="117">
        <v>117.28405237743701</v>
      </c>
      <c r="DB403" s="117">
        <v>18.670000000000002</v>
      </c>
      <c r="DC403" s="117">
        <v>4.1074000000000002</v>
      </c>
      <c r="DD403" s="117">
        <v>23.7619210819275</v>
      </c>
      <c r="DE403" s="117">
        <v>0</v>
      </c>
      <c r="DF403" s="117">
        <v>10.620802899999999</v>
      </c>
      <c r="DG403" s="117">
        <v>5.9909525945458197</v>
      </c>
      <c r="DH403" s="117">
        <v>63.151076576473301</v>
      </c>
      <c r="DI403" s="117">
        <v>34.11</v>
      </c>
      <c r="DJ403" s="117">
        <v>7.5042</v>
      </c>
      <c r="DK403" s="117">
        <v>28.4304583755275</v>
      </c>
      <c r="DL403" s="117">
        <v>0</v>
      </c>
      <c r="DM403" s="117">
        <v>19.4041557</v>
      </c>
      <c r="DN403" s="117">
        <v>9.37513020325604</v>
      </c>
      <c r="DO403" s="117">
        <v>98.8239442787835</v>
      </c>
      <c r="DP403" s="117">
        <v>0</v>
      </c>
      <c r="DQ403" s="117">
        <v>0</v>
      </c>
      <c r="DR403" s="117">
        <v>0</v>
      </c>
      <c r="DS403" s="117">
        <v>0</v>
      </c>
      <c r="DT403" s="117">
        <v>0</v>
      </c>
      <c r="DU403" s="117">
        <v>0</v>
      </c>
      <c r="DV403" s="117">
        <v>0</v>
      </c>
      <c r="DW403" s="117">
        <v>1582.37</v>
      </c>
      <c r="DX403" s="117">
        <v>348.12139999999999</v>
      </c>
      <c r="DY403" s="117">
        <v>119.840932610392</v>
      </c>
      <c r="DZ403" s="117">
        <v>0</v>
      </c>
      <c r="EA403" s="117">
        <v>900.16282190000004</v>
      </c>
      <c r="EB403" s="117">
        <v>309.24139714423399</v>
      </c>
      <c r="EC403" s="117">
        <v>3259.7365516546201</v>
      </c>
      <c r="ED403" s="117">
        <v>1556.04</v>
      </c>
      <c r="EE403" s="117">
        <v>342.3288</v>
      </c>
      <c r="EF403" s="117">
        <v>50.964857280291703</v>
      </c>
      <c r="EG403" s="117">
        <v>13.324999999999999</v>
      </c>
      <c r="EH403" s="117">
        <v>885.18447479999998</v>
      </c>
      <c r="EI403" s="117">
        <v>298.48243867333503</v>
      </c>
      <c r="EJ403" s="117">
        <v>3146.32557075363</v>
      </c>
      <c r="EK403" s="117">
        <v>127.52</v>
      </c>
      <c r="EL403" s="117">
        <v>28.054400000000001</v>
      </c>
      <c r="EM403" s="117">
        <v>21.743478055825001</v>
      </c>
      <c r="EN403" s="117">
        <v>0</v>
      </c>
      <c r="EO403" s="117">
        <v>72.542302399999997</v>
      </c>
      <c r="EP403" s="117">
        <v>26.187845513574999</v>
      </c>
      <c r="EQ403" s="117">
        <v>276.04802596939999</v>
      </c>
      <c r="ER403" s="117">
        <v>393</v>
      </c>
      <c r="ES403" s="117">
        <v>90.463999999999999</v>
      </c>
      <c r="ET403" s="117">
        <v>9.4815318400000006</v>
      </c>
      <c r="EU403" s="117">
        <v>99.945531840000001</v>
      </c>
      <c r="EV403" s="117">
        <v>10.335900000000001</v>
      </c>
      <c r="EW403" s="117">
        <v>1.083305679</v>
      </c>
      <c r="EX403" s="117">
        <v>11.419205678999999</v>
      </c>
      <c r="EY403" s="117">
        <v>1052.8</v>
      </c>
      <c r="EZ403" s="117">
        <v>110.343968</v>
      </c>
      <c r="FA403" s="117">
        <v>1163.1400000000001</v>
      </c>
      <c r="FB403" s="117">
        <v>1579.2</v>
      </c>
      <c r="FC403" s="117">
        <v>165.515952</v>
      </c>
      <c r="FD403" s="117">
        <v>1744.715952</v>
      </c>
      <c r="FE403" s="171">
        <v>442.11945937499991</v>
      </c>
      <c r="FF403" s="194">
        <f t="shared" si="137"/>
        <v>25087.733487543534</v>
      </c>
      <c r="FG403" s="195">
        <f t="shared" si="139"/>
        <v>5653.7325978000008</v>
      </c>
      <c r="FH403" s="196">
        <f t="shared" si="140"/>
        <v>3146.32557075363</v>
      </c>
      <c r="FI403" s="202">
        <f t="shared" si="141"/>
        <v>30105.280185052237</v>
      </c>
      <c r="FJ403" s="203">
        <f t="shared" si="142"/>
        <v>6784.4791173600006</v>
      </c>
      <c r="FK403" s="204">
        <f t="shared" si="143"/>
        <v>3775.5906849043558</v>
      </c>
      <c r="FL403" s="214">
        <v>0.05</v>
      </c>
      <c r="FM403" s="211">
        <f t="shared" si="144"/>
        <v>1505.2640092526119</v>
      </c>
      <c r="FN403" s="212">
        <f t="shared" si="145"/>
        <v>339.22395586800008</v>
      </c>
      <c r="FO403" s="213">
        <f t="shared" si="146"/>
        <v>188.7795342452178</v>
      </c>
      <c r="FP403" s="219">
        <f t="shared" si="147"/>
        <v>31610.54419430485</v>
      </c>
      <c r="FQ403" s="220">
        <f t="shared" si="148"/>
        <v>7123.7030732280009</v>
      </c>
      <c r="FR403" s="223">
        <f t="shared" si="149"/>
        <v>3964.3702191495736</v>
      </c>
      <c r="FS403" s="228">
        <f t="shared" si="130"/>
        <v>5.7271616733424136</v>
      </c>
      <c r="FT403" s="229">
        <f t="shared" si="131"/>
        <v>7.556092298226047</v>
      </c>
      <c r="FU403" s="244">
        <f t="shared" si="132"/>
        <v>4.7093542173539635</v>
      </c>
      <c r="FV403" s="245">
        <f t="shared" si="133"/>
        <v>31610.544194304854</v>
      </c>
      <c r="FW403" s="252">
        <v>4.0796000000000001</v>
      </c>
      <c r="FX403" s="257">
        <v>5.4710999999999999</v>
      </c>
      <c r="FY403" s="261">
        <f t="shared" si="150"/>
        <v>1.403853729125996</v>
      </c>
      <c r="FZ403" s="253">
        <f t="shared" si="134"/>
        <v>1.381091973867421</v>
      </c>
      <c r="GA403" s="92"/>
      <c r="GB403" s="68" t="s">
        <v>1443</v>
      </c>
      <c r="GC403" s="85" t="s">
        <v>2362</v>
      </c>
      <c r="GD403" s="85" t="str">
        <f t="shared" si="151"/>
        <v>№2/397 від 20.02.2019</v>
      </c>
      <c r="GE403" s="85" t="s">
        <v>2757</v>
      </c>
      <c r="GF403" s="431">
        <v>1</v>
      </c>
      <c r="GG403" s="431">
        <v>3</v>
      </c>
    </row>
    <row r="404" spans="1:189" ht="15" hidden="1" customHeight="1" x14ac:dyDescent="0.25">
      <c r="A404" s="66" t="s">
        <v>95</v>
      </c>
      <c r="B404" s="155">
        <v>14</v>
      </c>
      <c r="C404" s="141">
        <f t="shared" si="138"/>
        <v>5222.9000000000005</v>
      </c>
      <c r="D404" s="168">
        <v>5047.1000000000004</v>
      </c>
      <c r="E404" s="168">
        <v>5047.1000000000004</v>
      </c>
      <c r="F404" s="234">
        <f t="shared" si="129"/>
        <v>0</v>
      </c>
      <c r="G404" s="235">
        <v>175.8</v>
      </c>
      <c r="H404" s="162">
        <f t="shared" si="135"/>
        <v>5562.3808886074512</v>
      </c>
      <c r="I404" s="117">
        <v>553.24</v>
      </c>
      <c r="J404" s="117">
        <v>121.7128</v>
      </c>
      <c r="K404" s="117">
        <v>28.5418438154508</v>
      </c>
      <c r="L404" s="117">
        <v>314.72163879999999</v>
      </c>
      <c r="M404" s="117">
        <v>106.719248580925</v>
      </c>
      <c r="N404" s="117">
        <v>1124.93553119638</v>
      </c>
      <c r="O404" s="117">
        <v>104.44</v>
      </c>
      <c r="P404" s="117">
        <v>22.976800000000001</v>
      </c>
      <c r="Q404" s="117">
        <v>3.590495958735</v>
      </c>
      <c r="R404" s="117">
        <v>59.412782800000002</v>
      </c>
      <c r="S404" s="117">
        <v>19.957928454703001</v>
      </c>
      <c r="T404" s="117">
        <v>210.378007213438</v>
      </c>
      <c r="U404" s="117">
        <v>0</v>
      </c>
      <c r="V404" s="117">
        <v>0</v>
      </c>
      <c r="W404" s="117">
        <v>0</v>
      </c>
      <c r="X404" s="117">
        <v>0</v>
      </c>
      <c r="Y404" s="117">
        <v>0</v>
      </c>
      <c r="Z404" s="117">
        <v>622.12</v>
      </c>
      <c r="AA404" s="117">
        <v>0</v>
      </c>
      <c r="AB404" s="117">
        <v>0</v>
      </c>
      <c r="AC404" s="117">
        <v>0</v>
      </c>
      <c r="AD404" s="117">
        <v>0</v>
      </c>
      <c r="AE404" s="117">
        <v>0</v>
      </c>
      <c r="AF404" s="117">
        <v>144.63999999999999</v>
      </c>
      <c r="AG404" s="117">
        <v>29.77</v>
      </c>
      <c r="AH404" s="117">
        <v>6.5494000000000003</v>
      </c>
      <c r="AI404" s="117">
        <v>1.0206030038925</v>
      </c>
      <c r="AJ404" s="117">
        <v>16.935259899999998</v>
      </c>
      <c r="AK404" s="117">
        <v>5.6885903049569704</v>
      </c>
      <c r="AL404" s="117">
        <v>59.9638532088495</v>
      </c>
      <c r="AM404" s="117">
        <v>268.11</v>
      </c>
      <c r="AN404" s="117">
        <v>58.984200000000001</v>
      </c>
      <c r="AO404" s="117">
        <v>42.007978151054502</v>
      </c>
      <c r="AP404" s="117">
        <v>152.51973570000001</v>
      </c>
      <c r="AQ404" s="117">
        <v>54.671192790729101</v>
      </c>
      <c r="AR404" s="117">
        <v>576.29310664178399</v>
      </c>
      <c r="AS404" s="117">
        <v>0</v>
      </c>
      <c r="AT404" s="117">
        <v>0</v>
      </c>
      <c r="AU404" s="117">
        <v>0</v>
      </c>
      <c r="AV404" s="117">
        <v>0</v>
      </c>
      <c r="AW404" s="117">
        <v>0</v>
      </c>
      <c r="AX404" s="117">
        <v>0</v>
      </c>
      <c r="AY404" s="117">
        <v>1327.36</v>
      </c>
      <c r="AZ404" s="117">
        <v>292.01920000000001</v>
      </c>
      <c r="BA404" s="117">
        <v>126.637845955609</v>
      </c>
      <c r="BB404" s="117">
        <v>755.09528320000004</v>
      </c>
      <c r="BC404" s="117">
        <v>262.14158321879898</v>
      </c>
      <c r="BD404" s="117">
        <f t="shared" si="136"/>
        <v>2824.0503903470003</v>
      </c>
      <c r="BE404" s="117">
        <v>2</v>
      </c>
      <c r="BF404" s="117">
        <v>3366.26</v>
      </c>
      <c r="BG404" s="117">
        <v>352.8177106</v>
      </c>
      <c r="BH404" s="117">
        <v>3719.0777106</v>
      </c>
      <c r="BI404" s="117">
        <v>0</v>
      </c>
      <c r="BJ404" s="117">
        <v>0</v>
      </c>
      <c r="BK404" s="117">
        <v>0</v>
      </c>
      <c r="BL404" s="117">
        <v>147.55000000000001</v>
      </c>
      <c r="BM404" s="117">
        <v>32.460999999999999</v>
      </c>
      <c r="BN404" s="117">
        <v>3.5412034458333301</v>
      </c>
      <c r="BO404" s="117">
        <v>83.936768499999999</v>
      </c>
      <c r="BP404" s="117">
        <v>28.035519149642798</v>
      </c>
      <c r="BQ404" s="117">
        <v>295.52449109547598</v>
      </c>
      <c r="BR404" s="117">
        <v>940.89783333333469</v>
      </c>
      <c r="BS404" s="117">
        <v>206.99752333333299</v>
      </c>
      <c r="BT404" s="117">
        <v>806.917646838167</v>
      </c>
      <c r="BU404" s="117">
        <v>2479.79</v>
      </c>
      <c r="BV404" s="117">
        <v>535.24855044833305</v>
      </c>
      <c r="BW404" s="117">
        <v>520.89014136983201</v>
      </c>
      <c r="BX404" s="117">
        <v>5490.7416953230004</v>
      </c>
      <c r="BY404" s="117">
        <v>1181.4964291349199</v>
      </c>
      <c r="BZ404" s="117">
        <v>59.39</v>
      </c>
      <c r="CA404" s="117">
        <v>13.065799999999999</v>
      </c>
      <c r="CB404" s="117">
        <v>47.584782848078298</v>
      </c>
      <c r="CC404" s="117">
        <v>0</v>
      </c>
      <c r="CD404" s="117">
        <v>33.785189299999999</v>
      </c>
      <c r="CE404" s="117">
        <v>16.122479178840099</v>
      </c>
      <c r="CF404" s="117">
        <v>169.94825132691801</v>
      </c>
      <c r="CG404" s="117">
        <v>57.68</v>
      </c>
      <c r="CH404" s="117">
        <v>12.6896</v>
      </c>
      <c r="CI404" s="117">
        <v>82.362384329991698</v>
      </c>
      <c r="CJ404" s="117">
        <v>0</v>
      </c>
      <c r="CK404" s="117">
        <v>32.8124216</v>
      </c>
      <c r="CL404" s="117">
        <v>19.4469091855225</v>
      </c>
      <c r="CM404" s="117">
        <v>204.991315115514</v>
      </c>
      <c r="CN404" s="117">
        <v>168.59</v>
      </c>
      <c r="CO404" s="117">
        <v>37.089799999999997</v>
      </c>
      <c r="CP404" s="117">
        <v>136.337679976971</v>
      </c>
      <c r="CQ404" s="117">
        <v>0</v>
      </c>
      <c r="CR404" s="117">
        <v>95.905793299999999</v>
      </c>
      <c r="CS404" s="117">
        <v>45.898738272159299</v>
      </c>
      <c r="CT404" s="117">
        <v>483.82201154913002</v>
      </c>
      <c r="CU404" s="117">
        <v>49.51</v>
      </c>
      <c r="CV404" s="117">
        <v>10.892200000000001</v>
      </c>
      <c r="CW404" s="117">
        <v>32.199540190595798</v>
      </c>
      <c r="CX404" s="117">
        <v>0</v>
      </c>
      <c r="CY404" s="117">
        <v>28.164753699999999</v>
      </c>
      <c r="CZ404" s="117">
        <v>12.6575362246734</v>
      </c>
      <c r="DA404" s="117">
        <v>133.42403011526901</v>
      </c>
      <c r="DB404" s="117">
        <v>18.670000000000002</v>
      </c>
      <c r="DC404" s="117">
        <v>4.1074000000000002</v>
      </c>
      <c r="DD404" s="117">
        <v>23.7619210819275</v>
      </c>
      <c r="DE404" s="117">
        <v>0</v>
      </c>
      <c r="DF404" s="117">
        <v>10.620802899999999</v>
      </c>
      <c r="DG404" s="117">
        <v>5.9909525945458197</v>
      </c>
      <c r="DH404" s="117">
        <v>63.151076576473301</v>
      </c>
      <c r="DI404" s="117">
        <v>43.33</v>
      </c>
      <c r="DJ404" s="117">
        <v>9.5326000000000004</v>
      </c>
      <c r="DK404" s="117">
        <v>36.6796120474689</v>
      </c>
      <c r="DL404" s="117">
        <v>0</v>
      </c>
      <c r="DM404" s="117">
        <v>24.649137100000001</v>
      </c>
      <c r="DN404" s="117">
        <v>11.968395304146201</v>
      </c>
      <c r="DO404" s="117">
        <v>126.159744451615</v>
      </c>
      <c r="DP404" s="117">
        <v>0</v>
      </c>
      <c r="DQ404" s="117">
        <v>0</v>
      </c>
      <c r="DR404" s="117">
        <v>0</v>
      </c>
      <c r="DS404" s="117">
        <v>0</v>
      </c>
      <c r="DT404" s="117">
        <v>0</v>
      </c>
      <c r="DU404" s="117">
        <v>0</v>
      </c>
      <c r="DV404" s="117">
        <v>0</v>
      </c>
      <c r="DW404" s="117">
        <v>1772.13</v>
      </c>
      <c r="DX404" s="117">
        <v>389.86860000000001</v>
      </c>
      <c r="DY404" s="117">
        <v>164.43664710523299</v>
      </c>
      <c r="DZ404" s="117">
        <v>0</v>
      </c>
      <c r="EA404" s="117">
        <v>1008.1115931000001</v>
      </c>
      <c r="EB404" s="117">
        <v>349.49385432191002</v>
      </c>
      <c r="EC404" s="117">
        <v>3684.0406945271402</v>
      </c>
      <c r="ED404" s="117">
        <v>1965.93</v>
      </c>
      <c r="EE404" s="117">
        <v>432.50459999999998</v>
      </c>
      <c r="EF404" s="117">
        <v>63.058724488358401</v>
      </c>
      <c r="EG404" s="117">
        <v>14.4</v>
      </c>
      <c r="EH404" s="117">
        <v>1118.3585991</v>
      </c>
      <c r="EI404" s="117">
        <v>376.71354411129602</v>
      </c>
      <c r="EJ404" s="117">
        <v>3970.9654676996602</v>
      </c>
      <c r="EK404" s="117">
        <v>218.44</v>
      </c>
      <c r="EL404" s="117">
        <v>48.056800000000003</v>
      </c>
      <c r="EM404" s="117">
        <v>34.779229962575002</v>
      </c>
      <c r="EN404" s="117">
        <v>0</v>
      </c>
      <c r="EO404" s="117">
        <v>124.2639628</v>
      </c>
      <c r="EP404" s="117">
        <v>44.6008466414455</v>
      </c>
      <c r="EQ404" s="117">
        <v>470.14083940402099</v>
      </c>
      <c r="ER404" s="117">
        <v>430.5</v>
      </c>
      <c r="ES404" s="117">
        <v>96.681200000000004</v>
      </c>
      <c r="ET404" s="117">
        <v>10.133156572000001</v>
      </c>
      <c r="EU404" s="117">
        <v>106.81435657199999</v>
      </c>
      <c r="EV404" s="117">
        <v>11.322150000000001</v>
      </c>
      <c r="EW404" s="117">
        <v>1.1866745415</v>
      </c>
      <c r="EX404" s="117">
        <v>12.508824541499999</v>
      </c>
      <c r="EY404" s="117">
        <v>936.6</v>
      </c>
      <c r="EZ404" s="117">
        <v>98.165046000000004</v>
      </c>
      <c r="FA404" s="117">
        <v>1034.77</v>
      </c>
      <c r="FB404" s="117">
        <v>898.8</v>
      </c>
      <c r="FC404" s="117">
        <v>94.203227999999996</v>
      </c>
      <c r="FD404" s="117">
        <v>993.00322800000004</v>
      </c>
      <c r="FE404" s="171">
        <v>364.14246093750006</v>
      </c>
      <c r="FF404" s="194">
        <f t="shared" si="137"/>
        <v>26885.607086442669</v>
      </c>
      <c r="FG404" s="195">
        <f t="shared" si="139"/>
        <v>4712.0809386000001</v>
      </c>
      <c r="FH404" s="196">
        <f t="shared" si="140"/>
        <v>3970.9654676996602</v>
      </c>
      <c r="FI404" s="202">
        <f t="shared" si="141"/>
        <v>32262.728503731203</v>
      </c>
      <c r="FJ404" s="203">
        <f t="shared" si="142"/>
        <v>5654.4971263199996</v>
      </c>
      <c r="FK404" s="204">
        <f t="shared" si="143"/>
        <v>4765.158561239592</v>
      </c>
      <c r="FL404" s="214">
        <v>0.05</v>
      </c>
      <c r="FM404" s="211">
        <f t="shared" si="144"/>
        <v>1613.1364251865602</v>
      </c>
      <c r="FN404" s="212">
        <f t="shared" si="145"/>
        <v>282.724856316</v>
      </c>
      <c r="FO404" s="213">
        <f t="shared" si="146"/>
        <v>238.25792806197961</v>
      </c>
      <c r="FP404" s="219">
        <f t="shared" si="147"/>
        <v>33875.864928917763</v>
      </c>
      <c r="FQ404" s="220">
        <f t="shared" si="148"/>
        <v>5937.2219826359997</v>
      </c>
      <c r="FR404" s="223">
        <f t="shared" si="149"/>
        <v>5003.4164893015713</v>
      </c>
      <c r="FS404" s="228">
        <f t="shared" si="130"/>
        <v>5.3826267719694858</v>
      </c>
      <c r="FT404" s="229">
        <f t="shared" si="131"/>
        <v>6.5589898285041297</v>
      </c>
      <c r="FU404" s="244">
        <f t="shared" si="132"/>
        <v>4.3912819424036815</v>
      </c>
      <c r="FV404" s="245">
        <f t="shared" si="133"/>
        <v>33875.864928917763</v>
      </c>
      <c r="FW404" s="252">
        <v>4.1363000000000003</v>
      </c>
      <c r="FX404" s="257">
        <v>5.0370999999999997</v>
      </c>
      <c r="FY404" s="261">
        <f t="shared" si="150"/>
        <v>1.3013144046537934</v>
      </c>
      <c r="FZ404" s="253">
        <f t="shared" si="134"/>
        <v>1.3021361157221676</v>
      </c>
      <c r="GA404" s="92"/>
      <c r="GB404" s="68" t="s">
        <v>1448</v>
      </c>
      <c r="GC404" s="85" t="s">
        <v>2362</v>
      </c>
      <c r="GD404" s="85" t="str">
        <f t="shared" si="151"/>
        <v>№2/402 від 20.02.2019</v>
      </c>
      <c r="GE404" s="85" t="s">
        <v>2758</v>
      </c>
      <c r="GF404" s="431">
        <v>1</v>
      </c>
      <c r="GG404" s="431">
        <v>3</v>
      </c>
    </row>
    <row r="405" spans="1:189" ht="15" hidden="1" customHeight="1" x14ac:dyDescent="0.25">
      <c r="A405" s="66" t="s">
        <v>96</v>
      </c>
      <c r="B405" s="155">
        <v>16</v>
      </c>
      <c r="C405" s="141">
        <f t="shared" si="138"/>
        <v>5256.18</v>
      </c>
      <c r="D405" s="168">
        <v>4414.38</v>
      </c>
      <c r="E405" s="168">
        <v>4414.38</v>
      </c>
      <c r="F405" s="234">
        <f t="shared" si="129"/>
        <v>0</v>
      </c>
      <c r="G405" s="235">
        <v>841.8</v>
      </c>
      <c r="H405" s="162">
        <f t="shared" si="135"/>
        <v>6814.2231337873509</v>
      </c>
      <c r="I405" s="117">
        <v>1066.8800000000001</v>
      </c>
      <c r="J405" s="117">
        <v>234.71360000000001</v>
      </c>
      <c r="K405" s="117">
        <v>51.548433180352497</v>
      </c>
      <c r="L405" s="117">
        <v>606.91602560000001</v>
      </c>
      <c r="M405" s="117">
        <v>205.43368514076801</v>
      </c>
      <c r="N405" s="117">
        <v>2165.4917439211199</v>
      </c>
      <c r="O405" s="117">
        <v>184.07</v>
      </c>
      <c r="P405" s="117">
        <v>40.495399999999997</v>
      </c>
      <c r="Q405" s="117">
        <v>6.3280759044824997</v>
      </c>
      <c r="R405" s="117">
        <v>104.7119009</v>
      </c>
      <c r="S405" s="117">
        <v>35.1747995428778</v>
      </c>
      <c r="T405" s="117">
        <v>370.78017634736</v>
      </c>
      <c r="U405" s="117">
        <v>0</v>
      </c>
      <c r="V405" s="117">
        <v>0</v>
      </c>
      <c r="W405" s="117">
        <v>0</v>
      </c>
      <c r="X405" s="117">
        <v>0</v>
      </c>
      <c r="Y405" s="117">
        <v>0</v>
      </c>
      <c r="Z405" s="117">
        <v>635.82000000000005</v>
      </c>
      <c r="AA405" s="117">
        <v>0</v>
      </c>
      <c r="AB405" s="117">
        <v>0</v>
      </c>
      <c r="AC405" s="117">
        <v>0</v>
      </c>
      <c r="AD405" s="117">
        <v>0</v>
      </c>
      <c r="AE405" s="117">
        <v>0</v>
      </c>
      <c r="AF405" s="117">
        <v>147.61000000000001</v>
      </c>
      <c r="AG405" s="117">
        <v>33.08</v>
      </c>
      <c r="AH405" s="117">
        <v>7.2775999999999996</v>
      </c>
      <c r="AI405" s="117">
        <v>1.1339951907900001</v>
      </c>
      <c r="AJ405" s="117">
        <v>18.818219599999999</v>
      </c>
      <c r="AK405" s="117">
        <v>6.3210716882227</v>
      </c>
      <c r="AL405" s="117">
        <v>66.630886479012702</v>
      </c>
      <c r="AM405" s="117">
        <v>212.26</v>
      </c>
      <c r="AN405" s="117">
        <v>46.697200000000002</v>
      </c>
      <c r="AO405" s="117">
        <v>82.0347168157749</v>
      </c>
      <c r="AP405" s="117">
        <v>120.7483462</v>
      </c>
      <c r="AQ405" s="117">
        <v>48.394996966683401</v>
      </c>
      <c r="AR405" s="117">
        <v>510.13525998245802</v>
      </c>
      <c r="AS405" s="117">
        <v>0</v>
      </c>
      <c r="AT405" s="117">
        <v>0</v>
      </c>
      <c r="AU405" s="117">
        <v>0</v>
      </c>
      <c r="AV405" s="117">
        <v>0</v>
      </c>
      <c r="AW405" s="117">
        <v>0</v>
      </c>
      <c r="AX405" s="117">
        <v>75.709999999999994</v>
      </c>
      <c r="AY405" s="117">
        <v>1335.81</v>
      </c>
      <c r="AZ405" s="117">
        <v>293.87819999999999</v>
      </c>
      <c r="BA405" s="117">
        <v>113.471848634438</v>
      </c>
      <c r="BB405" s="117">
        <v>759.90223470000001</v>
      </c>
      <c r="BC405" s="117">
        <v>262.345957916283</v>
      </c>
      <c r="BD405" s="117">
        <f t="shared" si="136"/>
        <v>2842.0450670574005</v>
      </c>
      <c r="BE405" s="117">
        <v>2</v>
      </c>
      <c r="BF405" s="117">
        <v>4210.46</v>
      </c>
      <c r="BG405" s="117">
        <v>441.29831259999997</v>
      </c>
      <c r="BH405" s="117">
        <v>4651.7583126</v>
      </c>
      <c r="BI405" s="117">
        <v>283.33999999999997</v>
      </c>
      <c r="BJ405" s="117">
        <v>29.6968654</v>
      </c>
      <c r="BK405" s="117">
        <v>313.03686540000001</v>
      </c>
      <c r="BL405" s="117">
        <v>202.96</v>
      </c>
      <c r="BM405" s="117">
        <v>44.651200000000003</v>
      </c>
      <c r="BN405" s="117">
        <v>5.0950064541666702</v>
      </c>
      <c r="BO405" s="117">
        <v>115.4578552</v>
      </c>
      <c r="BP405" s="117">
        <v>38.5872753019732</v>
      </c>
      <c r="BQ405" s="117">
        <v>406.75133695613999</v>
      </c>
      <c r="BR405" s="117">
        <v>1014.7493380952345</v>
      </c>
      <c r="BS405" s="117">
        <v>223.24485438095201</v>
      </c>
      <c r="BT405" s="117">
        <v>638.25498384809498</v>
      </c>
      <c r="BU405" s="117">
        <v>2495.59</v>
      </c>
      <c r="BV405" s="117">
        <v>577.26045596223798</v>
      </c>
      <c r="BW405" s="117">
        <v>518.71513245995095</v>
      </c>
      <c r="BX405" s="117">
        <v>5467.8147647464702</v>
      </c>
      <c r="BY405" s="117">
        <v>1489.43599074641</v>
      </c>
      <c r="BZ405" s="117">
        <v>102.62</v>
      </c>
      <c r="CA405" s="117">
        <v>22.5764</v>
      </c>
      <c r="CB405" s="117">
        <v>66.5465699877671</v>
      </c>
      <c r="CC405" s="117">
        <v>0</v>
      </c>
      <c r="CD405" s="117">
        <v>58.3774394</v>
      </c>
      <c r="CE405" s="117">
        <v>26.215120107931899</v>
      </c>
      <c r="CF405" s="117">
        <v>276.33552949569901</v>
      </c>
      <c r="CG405" s="117">
        <v>101.27</v>
      </c>
      <c r="CH405" s="117">
        <v>22.279399999999999</v>
      </c>
      <c r="CI405" s="117">
        <v>143.53493865345101</v>
      </c>
      <c r="CJ405" s="117">
        <v>0</v>
      </c>
      <c r="CK405" s="117">
        <v>57.609464899999999</v>
      </c>
      <c r="CL405" s="117">
        <v>34.0311575504372</v>
      </c>
      <c r="CM405" s="117">
        <v>358.72496110388801</v>
      </c>
      <c r="CN405" s="117">
        <v>131.80000000000001</v>
      </c>
      <c r="CO405" s="117">
        <v>28.995999999999999</v>
      </c>
      <c r="CP405" s="117">
        <v>93.188611095550002</v>
      </c>
      <c r="CQ405" s="117">
        <v>0</v>
      </c>
      <c r="CR405" s="117">
        <v>74.977065999999994</v>
      </c>
      <c r="CS405" s="117">
        <v>34.478473376384599</v>
      </c>
      <c r="CT405" s="117">
        <v>363.440150471935</v>
      </c>
      <c r="CU405" s="117">
        <v>52.27</v>
      </c>
      <c r="CV405" s="117">
        <v>11.4994</v>
      </c>
      <c r="CW405" s="117">
        <v>32.788362126759203</v>
      </c>
      <c r="CX405" s="117">
        <v>0</v>
      </c>
      <c r="CY405" s="117">
        <v>29.734834899999999</v>
      </c>
      <c r="CZ405" s="117">
        <v>13.236727094374601</v>
      </c>
      <c r="DA405" s="117">
        <v>139.52932412113401</v>
      </c>
      <c r="DB405" s="117">
        <v>20.74</v>
      </c>
      <c r="DC405" s="117">
        <v>4.5628000000000002</v>
      </c>
      <c r="DD405" s="117">
        <v>26.402134535475</v>
      </c>
      <c r="DE405" s="117">
        <v>0</v>
      </c>
      <c r="DF405" s="117">
        <v>11.798363800000001</v>
      </c>
      <c r="DG405" s="117">
        <v>6.6557806985411299</v>
      </c>
      <c r="DH405" s="117">
        <v>70.159079034016102</v>
      </c>
      <c r="DI405" s="117">
        <v>97.28</v>
      </c>
      <c r="DJ405" s="117">
        <v>21.401599999999998</v>
      </c>
      <c r="DK405" s="117">
        <v>80.544621458643206</v>
      </c>
      <c r="DL405" s="117">
        <v>0</v>
      </c>
      <c r="DM405" s="117">
        <v>55.339673599999998</v>
      </c>
      <c r="DN405" s="117">
        <v>26.681051461096398</v>
      </c>
      <c r="DO405" s="117">
        <v>281.24694651973999</v>
      </c>
      <c r="DP405" s="117">
        <v>0</v>
      </c>
      <c r="DQ405" s="117">
        <v>0</v>
      </c>
      <c r="DR405" s="117">
        <v>0</v>
      </c>
      <c r="DS405" s="117">
        <v>0</v>
      </c>
      <c r="DT405" s="117">
        <v>0</v>
      </c>
      <c r="DU405" s="117">
        <v>0</v>
      </c>
      <c r="DV405" s="117">
        <v>0</v>
      </c>
      <c r="DW405" s="117">
        <v>1815.46</v>
      </c>
      <c r="DX405" s="117">
        <v>399.40120000000002</v>
      </c>
      <c r="DY405" s="117">
        <v>156.56099584372501</v>
      </c>
      <c r="DZ405" s="117">
        <v>0</v>
      </c>
      <c r="EA405" s="117">
        <v>1032.7607301999999</v>
      </c>
      <c r="EB405" s="117">
        <v>356.79241247864201</v>
      </c>
      <c r="EC405" s="117">
        <v>3760.9753385223598</v>
      </c>
      <c r="ED405" s="117">
        <v>2247.11</v>
      </c>
      <c r="EE405" s="117">
        <v>494.36419999999998</v>
      </c>
      <c r="EF405" s="117">
        <v>70.506240131733307</v>
      </c>
      <c r="EG405" s="117">
        <v>10.199999999999999</v>
      </c>
      <c r="EH405" s="117">
        <v>1278.3134657000001</v>
      </c>
      <c r="EI405" s="117">
        <v>429.772766270224</v>
      </c>
      <c r="EJ405" s="117">
        <v>4530.2666721019496</v>
      </c>
      <c r="EK405" s="117">
        <v>182</v>
      </c>
      <c r="EL405" s="117">
        <v>40.04</v>
      </c>
      <c r="EM405" s="117">
        <v>30.332031221299999</v>
      </c>
      <c r="EN405" s="117">
        <v>0</v>
      </c>
      <c r="EO405" s="117">
        <v>103.53434</v>
      </c>
      <c r="EP405" s="117">
        <v>37.302546767704499</v>
      </c>
      <c r="EQ405" s="117">
        <v>393.20891798900402</v>
      </c>
      <c r="ER405" s="117">
        <v>276</v>
      </c>
      <c r="ES405" s="117">
        <v>64.471000000000004</v>
      </c>
      <c r="ET405" s="117">
        <v>6.7572055100000004</v>
      </c>
      <c r="EU405" s="117">
        <v>71.228205509999995</v>
      </c>
      <c r="EV405" s="117">
        <v>7.2587999999999999</v>
      </c>
      <c r="EW405" s="117">
        <v>0.76079482799999998</v>
      </c>
      <c r="EX405" s="117">
        <v>8.0195948280000007</v>
      </c>
      <c r="EY405" s="117">
        <v>1129.8</v>
      </c>
      <c r="EZ405" s="117">
        <v>118.414338</v>
      </c>
      <c r="FA405" s="117">
        <v>1248.21</v>
      </c>
      <c r="FB405" s="117">
        <v>2657.2</v>
      </c>
      <c r="FC405" s="117">
        <v>278.50113199999998</v>
      </c>
      <c r="FD405" s="117">
        <v>2935.7011320000001</v>
      </c>
      <c r="FE405" s="171">
        <v>384.00012291666667</v>
      </c>
      <c r="FF405" s="194">
        <f t="shared" si="137"/>
        <v>32474.63038810435</v>
      </c>
      <c r="FG405" s="195">
        <f t="shared" si="139"/>
        <v>7900.4963100000004</v>
      </c>
      <c r="FH405" s="196">
        <f t="shared" si="140"/>
        <v>4530.2666721019496</v>
      </c>
      <c r="FI405" s="202">
        <f t="shared" si="141"/>
        <v>38969.556465725218</v>
      </c>
      <c r="FJ405" s="203">
        <f t="shared" si="142"/>
        <v>9480.5955720000002</v>
      </c>
      <c r="FK405" s="204">
        <f t="shared" si="143"/>
        <v>5436.3200065223391</v>
      </c>
      <c r="FL405" s="214">
        <v>0.05</v>
      </c>
      <c r="FM405" s="211">
        <f t="shared" si="144"/>
        <v>1948.4778232862609</v>
      </c>
      <c r="FN405" s="212">
        <f t="shared" si="145"/>
        <v>474.02977860000004</v>
      </c>
      <c r="FO405" s="213">
        <f t="shared" si="146"/>
        <v>271.81600032611698</v>
      </c>
      <c r="FP405" s="219">
        <f t="shared" si="147"/>
        <v>40918.034289011477</v>
      </c>
      <c r="FQ405" s="220">
        <f t="shared" si="148"/>
        <v>9954.6253505999994</v>
      </c>
      <c r="FR405" s="223">
        <f t="shared" si="149"/>
        <v>5708.1360068484564</v>
      </c>
      <c r="FS405" s="228">
        <f t="shared" si="130"/>
        <v>6.0979497816382002</v>
      </c>
      <c r="FT405" s="229">
        <f t="shared" si="131"/>
        <v>8.3529947371245878</v>
      </c>
      <c r="FU405" s="244">
        <f t="shared" si="132"/>
        <v>4.8048721565020642</v>
      </c>
      <c r="FV405" s="245">
        <f t="shared" si="133"/>
        <v>40918.034289011477</v>
      </c>
      <c r="FW405" s="252">
        <v>4.7079000000000004</v>
      </c>
      <c r="FX405" s="257">
        <v>6.5239000000000003</v>
      </c>
      <c r="FY405" s="261">
        <f t="shared" si="150"/>
        <v>1.2952589863077379</v>
      </c>
      <c r="FZ405" s="253">
        <f t="shared" si="134"/>
        <v>1.2803682976631443</v>
      </c>
      <c r="GA405" s="92"/>
      <c r="GB405" s="68" t="s">
        <v>1431</v>
      </c>
      <c r="GC405" s="85" t="s">
        <v>2362</v>
      </c>
      <c r="GD405" s="85" t="str">
        <f t="shared" si="151"/>
        <v>№2/383 від 20.02.2019</v>
      </c>
      <c r="GE405" s="85" t="s">
        <v>2759</v>
      </c>
      <c r="GF405" s="431">
        <v>1</v>
      </c>
      <c r="GG405" s="431">
        <v>2</v>
      </c>
    </row>
    <row r="406" spans="1:189" s="177" customFormat="1" ht="15.75" hidden="1" thickBot="1" x14ac:dyDescent="0.3">
      <c r="A406" s="163" t="s">
        <v>2319</v>
      </c>
      <c r="B406" s="163"/>
      <c r="C406" s="164">
        <f t="shared" ref="C406:H406" si="152">SUM(C10:C405)</f>
        <v>1014668.1300000002</v>
      </c>
      <c r="D406" s="164">
        <f t="shared" si="152"/>
        <v>964970.89000000025</v>
      </c>
      <c r="E406" s="164">
        <f t="shared" si="152"/>
        <v>479165.95999999996</v>
      </c>
      <c r="F406" s="164">
        <f t="shared" si="152"/>
        <v>52630.140000000021</v>
      </c>
      <c r="G406" s="165">
        <f t="shared" si="152"/>
        <v>49697.240000000013</v>
      </c>
      <c r="H406" s="146">
        <f t="shared" si="152"/>
        <v>1254313.3941566329</v>
      </c>
      <c r="I406" s="146">
        <f t="shared" ref="I406:BT406" si="153">SUM(I10:I405)</f>
        <v>152656.27000000002</v>
      </c>
      <c r="J406" s="146">
        <f t="shared" si="153"/>
        <v>33584.379400000013</v>
      </c>
      <c r="K406" s="146">
        <f t="shared" si="153"/>
        <v>8313.8610923743236</v>
      </c>
      <c r="L406" s="146">
        <f t="shared" si="153"/>
        <v>86841.572314899982</v>
      </c>
      <c r="M406" s="146">
        <f t="shared" si="153"/>
        <v>29493.123439030427</v>
      </c>
      <c r="N406" s="146">
        <f t="shared" si="153"/>
        <v>310889.20624630473</v>
      </c>
      <c r="O406" s="146">
        <f t="shared" si="153"/>
        <v>31253.330000000013</v>
      </c>
      <c r="P406" s="146">
        <f t="shared" si="153"/>
        <v>6875.7326000000021</v>
      </c>
      <c r="Q406" s="146">
        <f t="shared" si="153"/>
        <v>1074.5689228988172</v>
      </c>
      <c r="R406" s="146">
        <f t="shared" si="153"/>
        <v>17779.08183710001</v>
      </c>
      <c r="S406" s="146">
        <f t="shared" si="153"/>
        <v>5972.3581872614814</v>
      </c>
      <c r="T406" s="146">
        <f t="shared" si="153"/>
        <v>62955.071547260311</v>
      </c>
      <c r="U406" s="146">
        <f t="shared" si="153"/>
        <v>0</v>
      </c>
      <c r="V406" s="146">
        <f t="shared" si="153"/>
        <v>0</v>
      </c>
      <c r="W406" s="146">
        <f t="shared" si="153"/>
        <v>0</v>
      </c>
      <c r="X406" s="146">
        <f t="shared" si="153"/>
        <v>0</v>
      </c>
      <c r="Y406" s="146">
        <f t="shared" si="153"/>
        <v>0</v>
      </c>
      <c r="Z406" s="146">
        <f t="shared" si="153"/>
        <v>128834.30000000012</v>
      </c>
      <c r="AA406" s="146">
        <f t="shared" si="153"/>
        <v>0</v>
      </c>
      <c r="AB406" s="146">
        <f t="shared" si="153"/>
        <v>0</v>
      </c>
      <c r="AC406" s="146">
        <f t="shared" si="153"/>
        <v>0</v>
      </c>
      <c r="AD406" s="146">
        <f t="shared" si="153"/>
        <v>0</v>
      </c>
      <c r="AE406" s="146">
        <f t="shared" si="153"/>
        <v>0</v>
      </c>
      <c r="AF406" s="146">
        <f t="shared" si="153"/>
        <v>17610.969999999994</v>
      </c>
      <c r="AG406" s="146">
        <f t="shared" si="153"/>
        <v>5936.9500000000007</v>
      </c>
      <c r="AH406" s="146">
        <f t="shared" si="153"/>
        <v>1306.128999999999</v>
      </c>
      <c r="AI406" s="146">
        <f t="shared" si="153"/>
        <v>203.52625414611006</v>
      </c>
      <c r="AJ406" s="146">
        <f t="shared" si="153"/>
        <v>3377.3527465000016</v>
      </c>
      <c r="AK406" s="146">
        <f t="shared" si="153"/>
        <v>1134.4590380477198</v>
      </c>
      <c r="AL406" s="146">
        <f t="shared" si="153"/>
        <v>11958.417038693822</v>
      </c>
      <c r="AM406" s="146">
        <f t="shared" si="153"/>
        <v>72143.719999999958</v>
      </c>
      <c r="AN406" s="146">
        <f t="shared" si="153"/>
        <v>15871.618400000008</v>
      </c>
      <c r="AO406" s="146">
        <f t="shared" si="153"/>
        <v>16274.016170386631</v>
      </c>
      <c r="AP406" s="146">
        <f t="shared" si="153"/>
        <v>41040.397996400003</v>
      </c>
      <c r="AQ406" s="146">
        <f t="shared" si="153"/>
        <v>15232.011366524908</v>
      </c>
      <c r="AR406" s="146">
        <f t="shared" si="153"/>
        <v>160561.76393331168</v>
      </c>
      <c r="AS406" s="146">
        <f t="shared" si="153"/>
        <v>0</v>
      </c>
      <c r="AT406" s="146">
        <f t="shared" si="153"/>
        <v>0</v>
      </c>
      <c r="AU406" s="146">
        <f t="shared" si="153"/>
        <v>0</v>
      </c>
      <c r="AV406" s="146">
        <f t="shared" si="153"/>
        <v>0</v>
      </c>
      <c r="AW406" s="146">
        <f t="shared" si="153"/>
        <v>0</v>
      </c>
      <c r="AX406" s="146">
        <f t="shared" si="153"/>
        <v>25506.946999999967</v>
      </c>
      <c r="AY406" s="146">
        <f t="shared" si="153"/>
        <v>251928.274</v>
      </c>
      <c r="AZ406" s="146">
        <f t="shared" si="153"/>
        <v>55424.220280000001</v>
      </c>
      <c r="BA406" s="146">
        <f t="shared" si="153"/>
        <v>23699.103983495916</v>
      </c>
      <c r="BB406" s="146">
        <f t="shared" si="153"/>
        <v>143314.43723037996</v>
      </c>
      <c r="BC406" s="146">
        <f t="shared" si="153"/>
        <v>49718.30418011314</v>
      </c>
      <c r="BD406" s="147">
        <f t="shared" si="153"/>
        <v>535996.71839106211</v>
      </c>
      <c r="BE406" s="146">
        <f t="shared" si="153"/>
        <v>241</v>
      </c>
      <c r="BF406" s="146">
        <f t="shared" si="153"/>
        <v>466178.51</v>
      </c>
      <c r="BG406" s="146">
        <f t="shared" si="153"/>
        <v>48860.169633099998</v>
      </c>
      <c r="BH406" s="146">
        <f t="shared" si="153"/>
        <v>515038.67963310034</v>
      </c>
      <c r="BI406" s="146">
        <f t="shared" si="153"/>
        <v>13583.650000000003</v>
      </c>
      <c r="BJ406" s="146">
        <f t="shared" si="153"/>
        <v>1423.7039238000004</v>
      </c>
      <c r="BK406" s="146">
        <f t="shared" si="153"/>
        <v>15007.353923800005</v>
      </c>
      <c r="BL406" s="146">
        <f t="shared" si="153"/>
        <v>51031.090000000011</v>
      </c>
      <c r="BM406" s="146">
        <f t="shared" si="153"/>
        <v>11226.839800000003</v>
      </c>
      <c r="BN406" s="146">
        <f t="shared" si="153"/>
        <v>1365.5621511250008</v>
      </c>
      <c r="BO406" s="146">
        <f t="shared" si="153"/>
        <v>29030.056168300012</v>
      </c>
      <c r="BP406" s="146">
        <f t="shared" si="153"/>
        <v>9711.0183783969369</v>
      </c>
      <c r="BQ406" s="146">
        <f t="shared" si="153"/>
        <v>102364.56649782194</v>
      </c>
      <c r="BR406" s="146">
        <f t="shared" si="153"/>
        <v>249687.90397935279</v>
      </c>
      <c r="BS406" s="146">
        <f t="shared" si="153"/>
        <v>54933.34086802911</v>
      </c>
      <c r="BT406" s="146">
        <f t="shared" si="153"/>
        <v>266149.3105882589</v>
      </c>
      <c r="BU406" s="146">
        <f t="shared" ref="BU406:EF406" si="154">SUM(BU10:BU405)</f>
        <v>318558.20199999993</v>
      </c>
      <c r="BV406" s="146">
        <f t="shared" si="154"/>
        <v>142045.11883907137</v>
      </c>
      <c r="BW406" s="146">
        <f t="shared" si="154"/>
        <v>108103.90308773183</v>
      </c>
      <c r="BX406" s="146">
        <f t="shared" si="154"/>
        <v>1136080.4684195877</v>
      </c>
      <c r="BY406" s="146">
        <f t="shared" si="154"/>
        <v>217488.31163250143</v>
      </c>
      <c r="BZ406" s="146">
        <f t="shared" si="154"/>
        <v>15346.570000000005</v>
      </c>
      <c r="CA406" s="146">
        <f t="shared" si="154"/>
        <v>3376.2454000000025</v>
      </c>
      <c r="CB406" s="146">
        <f t="shared" si="154"/>
        <v>9884.2251579062704</v>
      </c>
      <c r="CC406" s="146">
        <f t="shared" si="154"/>
        <v>0</v>
      </c>
      <c r="CD406" s="146">
        <f t="shared" si="154"/>
        <v>8730.2032758999921</v>
      </c>
      <c r="CE406" s="146">
        <f t="shared" si="154"/>
        <v>3913.3165262212356</v>
      </c>
      <c r="CF406" s="146">
        <f t="shared" si="154"/>
        <v>41250.560360027492</v>
      </c>
      <c r="CG406" s="146">
        <f t="shared" si="154"/>
        <v>17116.069999999992</v>
      </c>
      <c r="CH406" s="146">
        <f t="shared" si="154"/>
        <v>3765.5353999999979</v>
      </c>
      <c r="CI406" s="146">
        <f t="shared" si="154"/>
        <v>24029.017568885207</v>
      </c>
      <c r="CJ406" s="146">
        <f t="shared" si="154"/>
        <v>0</v>
      </c>
      <c r="CK406" s="146">
        <f t="shared" si="154"/>
        <v>9736.8187409000057</v>
      </c>
      <c r="CL406" s="146">
        <f t="shared" si="154"/>
        <v>5727.5983656025919</v>
      </c>
      <c r="CM406" s="146">
        <f t="shared" si="154"/>
        <v>60375.040075387798</v>
      </c>
      <c r="CN406" s="146">
        <f t="shared" si="154"/>
        <v>20830.759999999991</v>
      </c>
      <c r="CO406" s="146">
        <f t="shared" si="154"/>
        <v>4582.7672000000011</v>
      </c>
      <c r="CP406" s="146">
        <f t="shared" si="154"/>
        <v>13163.081775817969</v>
      </c>
      <c r="CQ406" s="146">
        <f t="shared" si="154"/>
        <v>0</v>
      </c>
      <c r="CR406" s="146">
        <f t="shared" si="154"/>
        <v>11849.994441199999</v>
      </c>
      <c r="CS406" s="146">
        <f t="shared" si="154"/>
        <v>5285.2123041376553</v>
      </c>
      <c r="CT406" s="146">
        <f t="shared" si="154"/>
        <v>55711.815721155588</v>
      </c>
      <c r="CU406" s="146">
        <f t="shared" si="154"/>
        <v>5593.3</v>
      </c>
      <c r="CV406" s="146">
        <f t="shared" si="154"/>
        <v>1230.5259999999998</v>
      </c>
      <c r="CW406" s="146">
        <f t="shared" si="154"/>
        <v>3792.1324214241145</v>
      </c>
      <c r="CX406" s="146">
        <f t="shared" si="154"/>
        <v>0</v>
      </c>
      <c r="CY406" s="146">
        <f t="shared" si="154"/>
        <v>3181.8605709999993</v>
      </c>
      <c r="CZ406" s="146">
        <f t="shared" si="154"/>
        <v>1446.149408595971</v>
      </c>
      <c r="DA406" s="146">
        <f t="shared" si="154"/>
        <v>15243.968401020084</v>
      </c>
      <c r="DB406" s="146">
        <f t="shared" si="154"/>
        <v>3723.1000000000017</v>
      </c>
      <c r="DC406" s="146">
        <f t="shared" si="154"/>
        <v>819.08199999999908</v>
      </c>
      <c r="DD406" s="146">
        <f t="shared" si="154"/>
        <v>4738.6535153436625</v>
      </c>
      <c r="DE406" s="146">
        <f t="shared" si="154"/>
        <v>0</v>
      </c>
      <c r="DF406" s="146">
        <f t="shared" si="154"/>
        <v>2117.9598969999993</v>
      </c>
      <c r="DG406" s="146">
        <f t="shared" si="154"/>
        <v>1194.7077471677405</v>
      </c>
      <c r="DH406" s="146">
        <f t="shared" si="154"/>
        <v>12593.503159511407</v>
      </c>
      <c r="DI406" s="146">
        <f t="shared" si="154"/>
        <v>9829.7099999999973</v>
      </c>
      <c r="DJ406" s="146">
        <f t="shared" si="154"/>
        <v>2162.5361999999996</v>
      </c>
      <c r="DK406" s="146">
        <f t="shared" si="154"/>
        <v>8384.5139057943215</v>
      </c>
      <c r="DL406" s="146">
        <f t="shared" si="154"/>
        <v>0</v>
      </c>
      <c r="DM406" s="146">
        <f t="shared" si="154"/>
        <v>5591.8271277000003</v>
      </c>
      <c r="DN406" s="146">
        <f t="shared" si="154"/>
        <v>2721.7676279425391</v>
      </c>
      <c r="DO406" s="146">
        <f t="shared" si="154"/>
        <v>28690.354861436874</v>
      </c>
      <c r="DP406" s="146">
        <f t="shared" si="154"/>
        <v>1577.6400000000008</v>
      </c>
      <c r="DQ406" s="146">
        <f t="shared" si="154"/>
        <v>347.0807999999999</v>
      </c>
      <c r="DR406" s="146">
        <f t="shared" si="154"/>
        <v>457.16652889894169</v>
      </c>
      <c r="DS406" s="146">
        <f t="shared" si="154"/>
        <v>0</v>
      </c>
      <c r="DT406" s="146">
        <f t="shared" si="154"/>
        <v>897.47206679999954</v>
      </c>
      <c r="DU406" s="146">
        <f t="shared" si="154"/>
        <v>343.70965826320594</v>
      </c>
      <c r="DV406" s="146">
        <f t="shared" si="154"/>
        <v>3623.069053962146</v>
      </c>
      <c r="DW406" s="146">
        <f t="shared" si="154"/>
        <v>442227.22899999993</v>
      </c>
      <c r="DX406" s="146">
        <f t="shared" si="154"/>
        <v>97290.000180000003</v>
      </c>
      <c r="DY406" s="146">
        <f t="shared" si="154"/>
        <v>41262.563609844095</v>
      </c>
      <c r="DZ406" s="146">
        <f t="shared" si="154"/>
        <v>0</v>
      </c>
      <c r="EA406" s="146">
        <f t="shared" si="154"/>
        <v>251569.78615953005</v>
      </c>
      <c r="EB406" s="146">
        <f t="shared" si="154"/>
        <v>87239.795509783929</v>
      </c>
      <c r="EC406" s="146">
        <f t="shared" si="154"/>
        <v>904533.12445915851</v>
      </c>
      <c r="ED406" s="146">
        <f t="shared" si="154"/>
        <v>282187.59000000014</v>
      </c>
      <c r="EE406" s="146">
        <f t="shared" si="154"/>
        <v>62081.269800000024</v>
      </c>
      <c r="EF406" s="146">
        <f t="shared" si="154"/>
        <v>10138.67067083228</v>
      </c>
      <c r="EG406" s="146">
        <f t="shared" ref="EG406:FH406" si="155">SUM(EG10:EG405)</f>
        <v>2911.5740000000001</v>
      </c>
      <c r="EH406" s="146">
        <f t="shared" si="155"/>
        <v>160528.05432329996</v>
      </c>
      <c r="EI406" s="146">
        <f t="shared" si="155"/>
        <v>54275.560713213024</v>
      </c>
      <c r="EJ406" s="146">
        <f t="shared" si="155"/>
        <v>572122.71950734511</v>
      </c>
      <c r="EK406" s="146">
        <f t="shared" si="155"/>
        <v>95341.825999999986</v>
      </c>
      <c r="EL406" s="146">
        <f t="shared" si="155"/>
        <v>20975.209920000001</v>
      </c>
      <c r="EM406" s="146">
        <f t="shared" si="155"/>
        <v>15115.794160796564</v>
      </c>
      <c r="EN406" s="146">
        <f t="shared" si="155"/>
        <v>0</v>
      </c>
      <c r="EO406" s="146">
        <f t="shared" si="155"/>
        <v>54237.119031319962</v>
      </c>
      <c r="EP406" s="146">
        <f t="shared" si="155"/>
        <v>19460.288237840938</v>
      </c>
      <c r="EQ406" s="146">
        <f t="shared" si="155"/>
        <v>202297.21734995741</v>
      </c>
      <c r="ER406" s="146">
        <f t="shared" si="155"/>
        <v>112249.19999999998</v>
      </c>
      <c r="ES406" s="146">
        <f t="shared" si="155"/>
        <v>24935.097500000014</v>
      </c>
      <c r="ET406" s="146">
        <f t="shared" si="155"/>
        <v>2613.4475689750006</v>
      </c>
      <c r="EU406" s="146">
        <f t="shared" si="155"/>
        <v>27548.545068975003</v>
      </c>
      <c r="EV406" s="146">
        <f t="shared" si="155"/>
        <v>2952.1539600000006</v>
      </c>
      <c r="EW406" s="146">
        <f t="shared" si="155"/>
        <v>309.41525654759999</v>
      </c>
      <c r="EX406" s="146">
        <f t="shared" si="155"/>
        <v>3261.5692165476007</v>
      </c>
      <c r="EY406" s="146">
        <f t="shared" si="155"/>
        <v>161389.20013999994</v>
      </c>
      <c r="EZ406" s="146">
        <f t="shared" si="155"/>
        <v>16915.200924673398</v>
      </c>
      <c r="FA406" s="146">
        <f t="shared" si="155"/>
        <v>178304.3599999999</v>
      </c>
      <c r="FB406" s="146">
        <f t="shared" si="155"/>
        <v>91047.599999999991</v>
      </c>
      <c r="FC406" s="146">
        <f t="shared" si="155"/>
        <v>9542.698956000002</v>
      </c>
      <c r="FD406" s="146">
        <f t="shared" si="155"/>
        <v>100590.298956</v>
      </c>
      <c r="FE406" s="247">
        <f t="shared" si="155"/>
        <v>143214.91919791669</v>
      </c>
      <c r="FF406" s="197">
        <f t="shared" si="155"/>
        <v>5372165.5280193426</v>
      </c>
      <c r="FG406" s="198">
        <f t="shared" si="155"/>
        <v>630636.33251289988</v>
      </c>
      <c r="FH406" s="199">
        <f t="shared" si="155"/>
        <v>572122.71950734511</v>
      </c>
      <c r="FI406" s="205">
        <f t="shared" ref="FI406:FK406" si="156">SUM(FI10:FI405)</f>
        <v>6446598.6336232135</v>
      </c>
      <c r="FJ406" s="206">
        <f t="shared" si="156"/>
        <v>756763.59901547979</v>
      </c>
      <c r="FK406" s="207">
        <f t="shared" si="156"/>
        <v>686547.26340881409</v>
      </c>
      <c r="FL406" s="378">
        <f>FM406/FI406</f>
        <v>0.05</v>
      </c>
      <c r="FM406" s="215">
        <f t="shared" ref="FM406:FO406" si="157">SUM(FM10:FM405)</f>
        <v>322329.9316811607</v>
      </c>
      <c r="FN406" s="216">
        <f t="shared" si="157"/>
        <v>37838.179950774</v>
      </c>
      <c r="FO406" s="217">
        <f t="shared" si="157"/>
        <v>34327.363170440702</v>
      </c>
      <c r="FP406" s="242">
        <f t="shared" ref="FP406:FR406" si="158">SUM(FP10:FP405)</f>
        <v>6768928.5653043725</v>
      </c>
      <c r="FQ406" s="221">
        <f t="shared" si="158"/>
        <v>794601.77896625432</v>
      </c>
      <c r="FR406" s="224">
        <f t="shared" si="158"/>
        <v>720874.62657925452</v>
      </c>
      <c r="FS406" s="248">
        <f t="shared" si="130"/>
        <v>5.9245506758119326</v>
      </c>
      <c r="FT406" s="227">
        <f t="shared" si="131"/>
        <v>7.5828524862457423</v>
      </c>
      <c r="FU406" s="249">
        <f t="shared" si="132"/>
        <v>5.1775078022395968</v>
      </c>
      <c r="FV406" s="246">
        <f>SUM(FV10:FV405)</f>
        <v>6768928.5653043725</v>
      </c>
      <c r="FW406" s="254"/>
      <c r="FX406" s="255"/>
      <c r="FY406" s="258"/>
      <c r="FZ406" s="256"/>
      <c r="GG406" s="431"/>
    </row>
    <row r="407" spans="1:189" s="92" customFormat="1" hidden="1" x14ac:dyDescent="0.25">
      <c r="A407" s="179"/>
      <c r="B407" s="180"/>
      <c r="C407" s="236"/>
      <c r="D407" s="178"/>
      <c r="E407" s="178"/>
      <c r="F407" s="178"/>
      <c r="G407" s="178"/>
      <c r="H407" s="181">
        <f>H406*1.2</f>
        <v>1505176.0729879595</v>
      </c>
      <c r="I407" s="178"/>
      <c r="J407" s="178"/>
      <c r="K407" s="178"/>
      <c r="L407" s="178"/>
      <c r="M407" s="178"/>
      <c r="N407" s="178"/>
      <c r="O407" s="178"/>
      <c r="P407" s="178"/>
      <c r="Q407" s="178"/>
      <c r="R407" s="178"/>
      <c r="S407" s="178"/>
      <c r="T407" s="178"/>
      <c r="U407" s="178"/>
      <c r="V407" s="178"/>
      <c r="W407" s="178"/>
      <c r="X407" s="178"/>
      <c r="Y407" s="178"/>
      <c r="Z407" s="178"/>
      <c r="AA407" s="178"/>
      <c r="AB407" s="178"/>
      <c r="AC407" s="178"/>
      <c r="AD407" s="178"/>
      <c r="AE407" s="178"/>
      <c r="AF407" s="178"/>
      <c r="AG407" s="178"/>
      <c r="AH407" s="178"/>
      <c r="AI407" s="178"/>
      <c r="AJ407" s="178"/>
      <c r="AK407" s="178"/>
      <c r="AL407" s="178"/>
      <c r="AM407" s="178"/>
      <c r="AN407" s="178"/>
      <c r="AO407" s="178"/>
      <c r="AP407" s="178"/>
      <c r="AQ407" s="178"/>
      <c r="AR407" s="178"/>
      <c r="AS407" s="178"/>
      <c r="AT407" s="178"/>
      <c r="AU407" s="178"/>
      <c r="AV407" s="178"/>
      <c r="AW407" s="178"/>
      <c r="AX407" s="178"/>
      <c r="AY407" s="178"/>
      <c r="AZ407" s="178"/>
      <c r="BA407" s="178"/>
      <c r="BB407" s="178"/>
      <c r="BC407" s="178"/>
      <c r="BD407" s="178">
        <f>BD406*1.2</f>
        <v>643196.06206927449</v>
      </c>
      <c r="BE407" s="178"/>
      <c r="BF407" s="178"/>
      <c r="BG407" s="178"/>
      <c r="BH407" s="178">
        <f>BH406*1.2</f>
        <v>618046.41555972036</v>
      </c>
      <c r="BI407" s="178"/>
      <c r="BJ407" s="178"/>
      <c r="BK407" s="178">
        <f>BK406*1.2</f>
        <v>18008.824708560005</v>
      </c>
      <c r="BL407" s="178"/>
      <c r="BM407" s="178"/>
      <c r="BN407" s="178"/>
      <c r="BO407" s="178"/>
      <c r="BP407" s="178"/>
      <c r="BQ407" s="178">
        <f>BQ406*1.2</f>
        <v>122837.47979738633</v>
      </c>
      <c r="BR407" s="178"/>
      <c r="BS407" s="178"/>
      <c r="BT407" s="178"/>
      <c r="BU407" s="178"/>
      <c r="BV407" s="178"/>
      <c r="BW407" s="178"/>
      <c r="BX407" s="178">
        <f>BX406*1.2</f>
        <v>1363296.5621035052</v>
      </c>
      <c r="BY407" s="178">
        <f>BY406*1.2</f>
        <v>260985.97395900171</v>
      </c>
      <c r="BZ407" s="178"/>
      <c r="CA407" s="178"/>
      <c r="CB407" s="178"/>
      <c r="CC407" s="178"/>
      <c r="CD407" s="178"/>
      <c r="CE407" s="178"/>
      <c r="CF407" s="178"/>
      <c r="CG407" s="178"/>
      <c r="CH407" s="178"/>
      <c r="CI407" s="178"/>
      <c r="CJ407" s="178"/>
      <c r="CK407" s="178"/>
      <c r="CL407" s="178"/>
      <c r="CM407" s="178"/>
      <c r="CN407" s="178"/>
      <c r="CO407" s="178"/>
      <c r="CP407" s="178"/>
      <c r="CQ407" s="178"/>
      <c r="CR407" s="178"/>
      <c r="CS407" s="178"/>
      <c r="CT407" s="178"/>
      <c r="CU407" s="178"/>
      <c r="CV407" s="178"/>
      <c r="CW407" s="178"/>
      <c r="CX407" s="178"/>
      <c r="CY407" s="178"/>
      <c r="CZ407" s="178"/>
      <c r="DA407" s="178"/>
      <c r="DB407" s="178"/>
      <c r="DC407" s="178"/>
      <c r="DD407" s="178"/>
      <c r="DE407" s="178"/>
      <c r="DF407" s="178"/>
      <c r="DG407" s="178"/>
      <c r="DH407" s="178"/>
      <c r="DI407" s="178"/>
      <c r="DJ407" s="178"/>
      <c r="DK407" s="178"/>
      <c r="DL407" s="178"/>
      <c r="DM407" s="178"/>
      <c r="DN407" s="178"/>
      <c r="DO407" s="178"/>
      <c r="DP407" s="178"/>
      <c r="DQ407" s="178"/>
      <c r="DR407" s="178"/>
      <c r="DS407" s="178"/>
      <c r="DT407" s="178"/>
      <c r="DU407" s="178"/>
      <c r="DV407" s="178"/>
      <c r="DW407" s="178"/>
      <c r="DX407" s="178"/>
      <c r="DY407" s="178"/>
      <c r="DZ407" s="178"/>
      <c r="EA407" s="178"/>
      <c r="EB407" s="178"/>
      <c r="EC407" s="178">
        <f>EC406*1.2</f>
        <v>1085439.7493509902</v>
      </c>
      <c r="ED407" s="178"/>
      <c r="EE407" s="178"/>
      <c r="EF407" s="178"/>
      <c r="EG407" s="178"/>
      <c r="EH407" s="178"/>
      <c r="EI407" s="178"/>
      <c r="EJ407" s="178">
        <f>EJ406*1.2</f>
        <v>686547.26340881409</v>
      </c>
      <c r="EK407" s="178"/>
      <c r="EL407" s="178"/>
      <c r="EM407" s="178"/>
      <c r="EN407" s="178"/>
      <c r="EO407" s="178"/>
      <c r="EP407" s="178"/>
      <c r="EQ407" s="178">
        <f>EQ406*1.2</f>
        <v>242756.66081994888</v>
      </c>
      <c r="ER407" s="178"/>
      <c r="ES407" s="178"/>
      <c r="ET407" s="178"/>
      <c r="EU407" s="178">
        <f>EU406*1.2</f>
        <v>33058.25408277</v>
      </c>
      <c r="EV407" s="178"/>
      <c r="EW407" s="178"/>
      <c r="EX407" s="178">
        <f>EX406*1.2</f>
        <v>3913.8830598571208</v>
      </c>
      <c r="EY407" s="178"/>
      <c r="EZ407" s="178"/>
      <c r="FA407" s="178">
        <f>FA406*1.2</f>
        <v>213965.23199999987</v>
      </c>
      <c r="FB407" s="178"/>
      <c r="FC407" s="178"/>
      <c r="FD407" s="178">
        <f>FD406*1.2</f>
        <v>120708.35874719999</v>
      </c>
      <c r="FE407" s="178">
        <f>FE406*1.2</f>
        <v>171857.90303750001</v>
      </c>
      <c r="FF407" s="182">
        <f>FF406*1.2</f>
        <v>6446598.6336232107</v>
      </c>
      <c r="FG407" s="84">
        <f>BH406+BK406+FD406</f>
        <v>630636.33251290035</v>
      </c>
      <c r="FH407" s="84">
        <f>EJ406</f>
        <v>572122.71950734511</v>
      </c>
      <c r="FI407" s="182">
        <f>софт!BA406</f>
        <v>6505466.3236076366</v>
      </c>
      <c r="FJ407" s="84"/>
      <c r="FK407" s="84"/>
      <c r="FL407" s="84"/>
      <c r="FM407" s="182">
        <f>софт!BB406</f>
        <v>325273.31618038192</v>
      </c>
      <c r="FN407" s="84"/>
      <c r="FO407" s="84"/>
      <c r="FP407" s="182">
        <f>софт!BF406</f>
        <v>6830739.6397880157</v>
      </c>
      <c r="FQ407" s="84">
        <f>(BH406+BK406+FD406)*1.05*1.2</f>
        <v>794601.77896625444</v>
      </c>
      <c r="FR407" s="84">
        <f>EJ406*1.05*1.2</f>
        <v>720874.62657925487</v>
      </c>
      <c r="FS407" s="225"/>
      <c r="FT407" s="225"/>
      <c r="FU407" s="225"/>
      <c r="FV407" s="241"/>
      <c r="FW407" s="84"/>
      <c r="FX407" s="84"/>
      <c r="FY407" s="250"/>
      <c r="FZ407" s="250"/>
      <c r="GG407" s="84"/>
    </row>
    <row r="408" spans="1:189" s="92" customFormat="1" hidden="1" x14ac:dyDescent="0.25">
      <c r="B408" s="183"/>
      <c r="C408" s="237"/>
      <c r="D408" s="84"/>
      <c r="E408" s="84"/>
      <c r="F408" s="84"/>
      <c r="G408" s="84"/>
      <c r="H408" s="94">
        <f>софт!I406</f>
        <v>1505723.7259427744</v>
      </c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8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84"/>
      <c r="BD408" s="84"/>
      <c r="BE408" s="84"/>
      <c r="BF408" s="84"/>
      <c r="BG408" s="84"/>
      <c r="BH408" s="84">
        <f>софт!L406</f>
        <v>618046.4155597206</v>
      </c>
      <c r="BI408" s="84"/>
      <c r="BJ408" s="84"/>
      <c r="BK408" s="184">
        <f>софт!O406</f>
        <v>18008.820708560001</v>
      </c>
      <c r="BL408" s="84"/>
      <c r="BM408" s="84"/>
      <c r="BN408" s="84"/>
      <c r="BO408" s="84"/>
      <c r="BP408" s="84"/>
      <c r="BQ408" s="84">
        <f>софт!R406</f>
        <v>122837.47979738643</v>
      </c>
      <c r="BR408" s="84"/>
      <c r="BS408" s="84"/>
      <c r="BT408" s="84"/>
      <c r="BU408" s="84"/>
      <c r="BV408" s="84"/>
      <c r="BW408" s="84"/>
      <c r="BX408" s="84">
        <f>софт!U406</f>
        <v>1392343.1297224925</v>
      </c>
      <c r="BY408" s="84">
        <f>софт!X406</f>
        <v>261032.67859690607</v>
      </c>
      <c r="BZ408" s="84"/>
      <c r="CA408" s="84"/>
      <c r="CB408" s="84"/>
      <c r="CC408" s="84"/>
      <c r="CD408" s="84"/>
      <c r="CE408" s="8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8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84"/>
      <c r="DH408" s="84"/>
      <c r="DI408" s="84"/>
      <c r="DJ408" s="84"/>
      <c r="DK408" s="84"/>
      <c r="DL408" s="84"/>
      <c r="DM408" s="84"/>
      <c r="DN408" s="84"/>
      <c r="DO408" s="84"/>
      <c r="DP408" s="84"/>
      <c r="DQ408" s="84"/>
      <c r="DR408" s="84"/>
      <c r="DS408" s="84"/>
      <c r="DT408" s="84"/>
      <c r="DU408" s="84"/>
      <c r="DV408" s="84"/>
      <c r="DW408" s="84"/>
      <c r="DX408" s="84"/>
      <c r="DY408" s="84"/>
      <c r="DZ408" s="84"/>
      <c r="EA408" s="84"/>
      <c r="EB408" s="84"/>
      <c r="EC408" s="84">
        <f>софт!AA406</f>
        <v>1110557.1929837104</v>
      </c>
      <c r="ED408" s="84"/>
      <c r="EE408" s="84"/>
      <c r="EF408" s="84"/>
      <c r="EG408" s="84"/>
      <c r="EH408" s="84"/>
      <c r="EI408" s="84"/>
      <c r="EJ408" s="84">
        <f>софт!AD406</f>
        <v>686547.26016020868</v>
      </c>
      <c r="EK408" s="84"/>
      <c r="EL408" s="84"/>
      <c r="EM408" s="84"/>
      <c r="EN408" s="84"/>
      <c r="EO408" s="84"/>
      <c r="EP408" s="84"/>
      <c r="EQ408" s="84">
        <f>софт!AG406</f>
        <v>246865.98239792723</v>
      </c>
      <c r="ER408" s="84"/>
      <c r="ES408" s="84"/>
      <c r="ET408" s="84"/>
      <c r="EU408" s="84">
        <f>софт!AJ406</f>
        <v>33058.254082770007</v>
      </c>
      <c r="EV408" s="84"/>
      <c r="EW408" s="84"/>
      <c r="EX408" s="84">
        <f>софт!AM406</f>
        <v>3913.883059857123</v>
      </c>
      <c r="EY408" s="84"/>
      <c r="EZ408" s="84"/>
      <c r="FA408" s="184">
        <f>софт!AP406</f>
        <v>213965.2319999999</v>
      </c>
      <c r="FB408" s="84"/>
      <c r="FC408" s="84"/>
      <c r="FD408" s="84">
        <f>софт!AT406</f>
        <v>120708.35874719999</v>
      </c>
      <c r="FE408" s="84">
        <f>софт!AX406</f>
        <v>171857.90984812489</v>
      </c>
      <c r="FF408" s="92">
        <f>софт!BA406</f>
        <v>6505466.3236076366</v>
      </c>
      <c r="FG408" s="84"/>
      <c r="FH408" s="84"/>
      <c r="FJ408" s="84"/>
      <c r="FK408" s="84"/>
      <c r="FL408" s="84"/>
      <c r="FN408" s="84"/>
      <c r="FO408" s="84"/>
      <c r="FP408" s="92">
        <f>FP406-FP407</f>
        <v>-61811.074483643286</v>
      </c>
      <c r="FQ408" s="84"/>
      <c r="FR408" s="84"/>
      <c r="FS408" s="225"/>
      <c r="FT408" s="225"/>
      <c r="FU408" s="225"/>
      <c r="FV408" s="241"/>
      <c r="FW408" s="84"/>
      <c r="FX408" s="84"/>
      <c r="FY408" s="250"/>
      <c r="FZ408" s="250"/>
      <c r="GG408" s="84"/>
    </row>
    <row r="409" spans="1:189" hidden="1" x14ac:dyDescent="0.25">
      <c r="H409" s="94">
        <f>софт!I406</f>
        <v>1505723.7259427744</v>
      </c>
      <c r="BH409" s="84">
        <f>софт!L406</f>
        <v>618046.4155597206</v>
      </c>
      <c r="BK409" s="184">
        <f>софт!O406</f>
        <v>18008.820708560001</v>
      </c>
      <c r="BQ409" s="84">
        <f>софт!R406</f>
        <v>122837.47979738643</v>
      </c>
      <c r="BX409" s="84">
        <f>софт!U406</f>
        <v>1392343.1297224925</v>
      </c>
      <c r="BY409" s="84">
        <f>софт!X406</f>
        <v>261032.67859690607</v>
      </c>
      <c r="EC409" s="84">
        <f>софт!AA406</f>
        <v>1110557.1929837104</v>
      </c>
      <c r="EJ409" s="84"/>
      <c r="FF409" s="92"/>
      <c r="FI409" s="92"/>
      <c r="FM409" s="92"/>
      <c r="FN409" s="382" t="s">
        <v>2323</v>
      </c>
      <c r="FO409" s="383"/>
      <c r="FP409" s="381">
        <f>FP407/C406</f>
        <v>6.731993878420143</v>
      </c>
    </row>
    <row r="410" spans="1:189" hidden="1" x14ac:dyDescent="0.25">
      <c r="BK410" s="184"/>
      <c r="FF410" s="92"/>
      <c r="FI410" s="92"/>
      <c r="FM410" s="92"/>
      <c r="FN410" s="379" t="s">
        <v>2324</v>
      </c>
      <c r="FO410" s="86"/>
      <c r="FP410" s="89">
        <v>4.97</v>
      </c>
    </row>
    <row r="411" spans="1:189" hidden="1" x14ac:dyDescent="0.25">
      <c r="BX411" s="84">
        <f>BR406+BS406+BT406+BU406+BV406+BW406</f>
        <v>1139477.7793624438</v>
      </c>
      <c r="FN411" s="86"/>
      <c r="FO411" s="86"/>
      <c r="FP411" s="380">
        <f>FP409/FP410</f>
        <v>1.3545259312716587</v>
      </c>
    </row>
    <row r="412" spans="1:189" hidden="1" x14ac:dyDescent="0.25">
      <c r="A412" s="187" t="s">
        <v>2212</v>
      </c>
      <c r="B412" s="188"/>
      <c r="C412" s="238"/>
      <c r="D412" s="239">
        <v>536195.92000000004</v>
      </c>
      <c r="E412" s="87" t="s">
        <v>2213</v>
      </c>
      <c r="F412" s="87"/>
      <c r="G412" s="87"/>
      <c r="BX412" s="84">
        <f>BX411-BX406</f>
        <v>3397.3109428561293</v>
      </c>
    </row>
    <row r="413" spans="1:189" hidden="1" x14ac:dyDescent="0.25">
      <c r="A413" s="187" t="s">
        <v>2215</v>
      </c>
      <c r="B413" s="188"/>
      <c r="C413" s="238"/>
      <c r="D413" s="239">
        <v>991659.95</v>
      </c>
      <c r="E413" s="87" t="s">
        <v>2216</v>
      </c>
      <c r="F413" s="87"/>
      <c r="G413" s="87"/>
      <c r="FO413" s="84" t="s">
        <v>2322</v>
      </c>
      <c r="FP413" s="92">
        <f>FP407*12</f>
        <v>81968875.677456185</v>
      </c>
    </row>
    <row r="414" spans="1:189" hidden="1" x14ac:dyDescent="0.25">
      <c r="A414" s="187" t="s">
        <v>2217</v>
      </c>
      <c r="B414" s="188"/>
      <c r="C414" s="238"/>
      <c r="D414" s="240">
        <f>D412/D413</f>
        <v>0.54070543032417517</v>
      </c>
      <c r="E414" s="87" t="s">
        <v>2218</v>
      </c>
      <c r="F414" s="87"/>
      <c r="G414" s="87"/>
      <c r="FP414" s="92"/>
    </row>
    <row r="415" spans="1:189" hidden="1" x14ac:dyDescent="0.25">
      <c r="FP415" s="92">
        <f>софт!BF407*12</f>
        <v>81968875.67745623</v>
      </c>
    </row>
    <row r="420" spans="1:189" ht="15" customHeight="1" x14ac:dyDescent="0.25">
      <c r="A420" s="113" t="s">
        <v>1548</v>
      </c>
      <c r="B420" s="155">
        <v>1</v>
      </c>
      <c r="C420" s="141">
        <f t="shared" ref="C420:C426" si="159">D420+G420</f>
        <v>108.3</v>
      </c>
      <c r="D420" s="141">
        <v>108.3</v>
      </c>
      <c r="E420" s="141">
        <v>0</v>
      </c>
      <c r="F420" s="141"/>
      <c r="G420" s="141">
        <v>0</v>
      </c>
      <c r="H420" s="453">
        <f t="shared" ref="H420:H426" si="160">N420+T420+Z420+AF420+AL420+AR420+AX420</f>
        <v>19.34</v>
      </c>
      <c r="I420" s="453">
        <v>0</v>
      </c>
      <c r="J420" s="453">
        <v>0</v>
      </c>
      <c r="K420" s="453">
        <v>0</v>
      </c>
      <c r="L420" s="453">
        <v>0</v>
      </c>
      <c r="M420" s="453">
        <v>0</v>
      </c>
      <c r="N420" s="453">
        <v>0</v>
      </c>
      <c r="O420" s="453">
        <v>0</v>
      </c>
      <c r="P420" s="453">
        <v>0</v>
      </c>
      <c r="Q420" s="453">
        <v>0</v>
      </c>
      <c r="R420" s="453">
        <v>0</v>
      </c>
      <c r="S420" s="453">
        <v>0</v>
      </c>
      <c r="T420" s="453">
        <v>0</v>
      </c>
      <c r="U420" s="453">
        <v>0</v>
      </c>
      <c r="V420" s="453">
        <v>0</v>
      </c>
      <c r="W420" s="453">
        <v>0</v>
      </c>
      <c r="X420" s="453">
        <v>0</v>
      </c>
      <c r="Y420" s="453">
        <v>0</v>
      </c>
      <c r="Z420" s="453">
        <v>0</v>
      </c>
      <c r="AA420" s="453">
        <v>0</v>
      </c>
      <c r="AB420" s="453">
        <v>0</v>
      </c>
      <c r="AC420" s="453">
        <v>0</v>
      </c>
      <c r="AD420" s="453">
        <v>0</v>
      </c>
      <c r="AE420" s="453">
        <v>0</v>
      </c>
      <c r="AF420" s="453">
        <v>0</v>
      </c>
      <c r="AG420" s="453">
        <v>0</v>
      </c>
      <c r="AH420" s="453">
        <v>0</v>
      </c>
      <c r="AI420" s="453">
        <v>0</v>
      </c>
      <c r="AJ420" s="453">
        <v>0</v>
      </c>
      <c r="AK420" s="453">
        <v>0</v>
      </c>
      <c r="AL420" s="453">
        <v>0</v>
      </c>
      <c r="AM420" s="453">
        <v>0</v>
      </c>
      <c r="AN420" s="453">
        <v>0</v>
      </c>
      <c r="AO420" s="453">
        <v>0</v>
      </c>
      <c r="AP420" s="453">
        <v>0</v>
      </c>
      <c r="AQ420" s="453">
        <v>0</v>
      </c>
      <c r="AR420" s="453">
        <v>0</v>
      </c>
      <c r="AS420" s="453">
        <v>0</v>
      </c>
      <c r="AT420" s="453">
        <v>0</v>
      </c>
      <c r="AU420" s="453">
        <v>0</v>
      </c>
      <c r="AV420" s="453">
        <v>0</v>
      </c>
      <c r="AW420" s="453">
        <v>0</v>
      </c>
      <c r="AX420" s="453">
        <v>19.34</v>
      </c>
      <c r="AY420" s="453"/>
      <c r="AZ420" s="453"/>
      <c r="BA420" s="453"/>
      <c r="BB420" s="453"/>
      <c r="BC420" s="453"/>
      <c r="BD420" s="453"/>
      <c r="BE420" s="453">
        <v>0</v>
      </c>
      <c r="BF420" s="453">
        <v>0</v>
      </c>
      <c r="BG420" s="453">
        <v>0</v>
      </c>
      <c r="BH420" s="453">
        <v>0</v>
      </c>
      <c r="BI420" s="453">
        <v>0</v>
      </c>
      <c r="BJ420" s="453">
        <v>0</v>
      </c>
      <c r="BK420" s="453">
        <v>0</v>
      </c>
      <c r="BL420" s="453">
        <v>3.21</v>
      </c>
      <c r="BM420" s="453">
        <v>0.70620000000000005</v>
      </c>
      <c r="BN420" s="453">
        <v>7.7581048333333305E-2</v>
      </c>
      <c r="BO420" s="453">
        <v>1.8260727000000001</v>
      </c>
      <c r="BP420" s="453">
        <v>0.60997887136281603</v>
      </c>
      <c r="BQ420" s="453">
        <v>6.4298326196961497</v>
      </c>
      <c r="BR420" s="453">
        <v>12.4</v>
      </c>
      <c r="BS420" s="453">
        <v>2.7280000000000002</v>
      </c>
      <c r="BT420" s="453">
        <v>1.3850262120833301</v>
      </c>
      <c r="BU420" s="453">
        <v>0</v>
      </c>
      <c r="BV420" s="453">
        <v>7.0539880000000004</v>
      </c>
      <c r="BW420" s="453">
        <v>2.4700587595684498</v>
      </c>
      <c r="BX420" s="453">
        <v>26.037072971651799</v>
      </c>
      <c r="BY420" s="453">
        <v>0</v>
      </c>
      <c r="BZ420" s="453">
        <v>0</v>
      </c>
      <c r="CA420" s="453">
        <v>0</v>
      </c>
      <c r="CB420" s="453">
        <v>0</v>
      </c>
      <c r="CC420" s="453">
        <v>0</v>
      </c>
      <c r="CD420" s="453">
        <v>0</v>
      </c>
      <c r="CE420" s="453">
        <v>0</v>
      </c>
      <c r="CF420" s="453">
        <v>0</v>
      </c>
      <c r="CG420" s="453">
        <v>0</v>
      </c>
      <c r="CH420" s="453">
        <v>0</v>
      </c>
      <c r="CI420" s="453">
        <v>0</v>
      </c>
      <c r="CJ420" s="453">
        <v>0</v>
      </c>
      <c r="CK420" s="453">
        <v>0</v>
      </c>
      <c r="CL420" s="453">
        <v>0</v>
      </c>
      <c r="CM420" s="453">
        <v>0</v>
      </c>
      <c r="CN420" s="453">
        <v>0</v>
      </c>
      <c r="CO420" s="453">
        <v>0</v>
      </c>
      <c r="CP420" s="453">
        <v>0</v>
      </c>
      <c r="CQ420" s="453">
        <v>0</v>
      </c>
      <c r="CR420" s="453">
        <v>0</v>
      </c>
      <c r="CS420" s="453">
        <v>0</v>
      </c>
      <c r="CT420" s="453">
        <v>0</v>
      </c>
      <c r="CU420" s="453">
        <v>0</v>
      </c>
      <c r="CV420" s="453">
        <v>0</v>
      </c>
      <c r="CW420" s="453">
        <v>0</v>
      </c>
      <c r="CX420" s="453">
        <v>0</v>
      </c>
      <c r="CY420" s="453">
        <v>0</v>
      </c>
      <c r="CZ420" s="453">
        <v>0</v>
      </c>
      <c r="DA420" s="453">
        <v>0</v>
      </c>
      <c r="DB420" s="453">
        <v>0</v>
      </c>
      <c r="DC420" s="453">
        <v>0</v>
      </c>
      <c r="DD420" s="453">
        <v>0</v>
      </c>
      <c r="DE420" s="453">
        <v>0</v>
      </c>
      <c r="DF420" s="453">
        <v>0</v>
      </c>
      <c r="DG420" s="453">
        <v>0</v>
      </c>
      <c r="DH420" s="453">
        <v>0</v>
      </c>
      <c r="DI420" s="453">
        <v>0</v>
      </c>
      <c r="DJ420" s="453">
        <v>0</v>
      </c>
      <c r="DK420" s="453">
        <v>0</v>
      </c>
      <c r="DL420" s="453">
        <v>0</v>
      </c>
      <c r="DM420" s="453">
        <v>0</v>
      </c>
      <c r="DN420" s="453">
        <v>0</v>
      </c>
      <c r="DO420" s="453">
        <v>0</v>
      </c>
      <c r="DP420" s="453">
        <v>0</v>
      </c>
      <c r="DQ420" s="453">
        <v>0</v>
      </c>
      <c r="DR420" s="453">
        <v>0</v>
      </c>
      <c r="DS420" s="453">
        <v>0</v>
      </c>
      <c r="DT420" s="453">
        <v>0</v>
      </c>
      <c r="DU420" s="453">
        <v>0</v>
      </c>
      <c r="DV420" s="453">
        <v>0</v>
      </c>
      <c r="DW420" s="453">
        <v>0</v>
      </c>
      <c r="DX420" s="453">
        <v>0</v>
      </c>
      <c r="DY420" s="453">
        <v>0</v>
      </c>
      <c r="DZ420" s="453">
        <v>0</v>
      </c>
      <c r="EA420" s="453">
        <v>0</v>
      </c>
      <c r="EB420" s="453">
        <v>0</v>
      </c>
      <c r="EC420" s="453">
        <v>0</v>
      </c>
      <c r="ED420" s="453">
        <v>0</v>
      </c>
      <c r="EE420" s="453">
        <v>0</v>
      </c>
      <c r="EF420" s="453">
        <v>0</v>
      </c>
      <c r="EG420" s="453">
        <v>0</v>
      </c>
      <c r="EH420" s="453">
        <v>0</v>
      </c>
      <c r="EI420" s="453">
        <v>0</v>
      </c>
      <c r="EJ420" s="453">
        <v>0</v>
      </c>
      <c r="EK420" s="453">
        <v>0</v>
      </c>
      <c r="EL420" s="453">
        <v>0</v>
      </c>
      <c r="EM420" s="453">
        <v>0</v>
      </c>
      <c r="EN420" s="453">
        <v>0</v>
      </c>
      <c r="EO420" s="453">
        <v>0</v>
      </c>
      <c r="EP420" s="453">
        <v>0</v>
      </c>
      <c r="EQ420" s="453">
        <v>0</v>
      </c>
      <c r="ER420" s="453">
        <v>0</v>
      </c>
      <c r="ES420" s="453">
        <v>0</v>
      </c>
      <c r="ET420" s="453">
        <v>0</v>
      </c>
      <c r="EU420" s="453">
        <v>0</v>
      </c>
      <c r="EV420" s="453">
        <v>0</v>
      </c>
      <c r="EW420" s="453">
        <v>0</v>
      </c>
      <c r="EX420" s="453">
        <v>0</v>
      </c>
      <c r="EY420" s="453">
        <v>0</v>
      </c>
      <c r="EZ420" s="453">
        <v>0</v>
      </c>
      <c r="FA420" s="453">
        <v>0</v>
      </c>
      <c r="FB420" s="453">
        <v>0</v>
      </c>
      <c r="FC420" s="453">
        <v>0</v>
      </c>
      <c r="FD420" s="453">
        <v>0</v>
      </c>
      <c r="FE420" s="88">
        <v>70.957960937500005</v>
      </c>
      <c r="FF420" s="443">
        <f t="shared" ref="FF420:FF426" si="161">H420+BH420+BK420+BQ420+BX420+BY420+EC420+EJ420+EQ420+EU420+EX420+FA420+FD420+FE420</f>
        <v>122.76486652884796</v>
      </c>
      <c r="FG420" s="444">
        <f t="shared" ref="FG420:FG426" si="162">BH420+BK420+FD420</f>
        <v>0</v>
      </c>
      <c r="FH420" s="444">
        <f t="shared" ref="FH420:FH426" si="163">EJ420</f>
        <v>0</v>
      </c>
      <c r="FI420" s="445">
        <f t="shared" ref="FI420:FI426" si="164">FF420*1.2</f>
        <v>147.31783983461756</v>
      </c>
      <c r="FJ420" s="446">
        <f t="shared" ref="FJ420:FJ426" si="165">FG420*1.2</f>
        <v>0</v>
      </c>
      <c r="FK420" s="446">
        <f t="shared" ref="FK420:FK426" si="166">FH420*1.2</f>
        <v>0</v>
      </c>
      <c r="FL420" s="448">
        <v>0.05</v>
      </c>
      <c r="FM420" s="447">
        <f t="shared" ref="FM420:FM426" si="167">FI420*FL420</f>
        <v>7.3658919917308783</v>
      </c>
      <c r="FN420" s="448">
        <f t="shared" ref="FN420:FN426" si="168">FJ420*FL420</f>
        <v>0</v>
      </c>
      <c r="FO420" s="448">
        <f t="shared" ref="FO420:FO426" si="169">FK420*FL420</f>
        <v>0</v>
      </c>
      <c r="FP420" s="385">
        <f t="shared" ref="FP420:FP426" si="170">FI420+FM420</f>
        <v>154.68373182634843</v>
      </c>
      <c r="FQ420" s="386">
        <f t="shared" ref="FQ420:FQ426" si="171">FJ420+FN420</f>
        <v>0</v>
      </c>
      <c r="FR420" s="386">
        <f t="shared" ref="FR420:FR426" si="172">FK420+FO420</f>
        <v>0</v>
      </c>
      <c r="FS420" s="229">
        <f t="shared" ref="FS420:FS426" si="173">(FP420-FR420)/C420+FR420/D420</f>
        <v>1.4282893058757935</v>
      </c>
      <c r="FT420" s="229"/>
      <c r="FU420" s="229">
        <f t="shared" ref="FU420:FU426" si="174">(FP420-FR420)/C420</f>
        <v>1.4282893058757935</v>
      </c>
      <c r="FV420" s="449">
        <f t="shared" ref="FV420:FV426" si="175">FS420*D420+G420*FU420</f>
        <v>154.68373182634843</v>
      </c>
      <c r="FW420" s="78">
        <v>0.43669999999999998</v>
      </c>
      <c r="FX420" s="79"/>
      <c r="FY420" s="450">
        <f t="shared" ref="FY420:FY426" si="176">FS420/FW420</f>
        <v>3.2706418728550344</v>
      </c>
      <c r="FZ420" s="450"/>
      <c r="GB420" s="68" t="s">
        <v>1256</v>
      </c>
      <c r="GC420" s="85" t="s">
        <v>2362</v>
      </c>
      <c r="GD420" s="85" t="str">
        <f t="shared" ref="GD420:GD426" si="177">CONCATENATE(GB420,GC420)</f>
        <v>№2/11 від 20.02.2019</v>
      </c>
      <c r="GE420" s="85" t="s">
        <v>2436</v>
      </c>
      <c r="GF420" s="431">
        <v>1</v>
      </c>
    </row>
    <row r="421" spans="1:189" ht="15" customHeight="1" x14ac:dyDescent="0.25">
      <c r="A421" s="113" t="s">
        <v>2782</v>
      </c>
      <c r="B421" s="155"/>
      <c r="C421" s="141"/>
      <c r="D421" s="141"/>
      <c r="E421" s="141"/>
      <c r="F421" s="141"/>
      <c r="G421" s="141"/>
      <c r="H421" s="453"/>
      <c r="I421" s="453"/>
      <c r="J421" s="453"/>
      <c r="K421" s="453"/>
      <c r="L421" s="453"/>
      <c r="M421" s="453"/>
      <c r="N421" s="453"/>
      <c r="O421" s="453"/>
      <c r="P421" s="453"/>
      <c r="Q421" s="453"/>
      <c r="R421" s="453"/>
      <c r="S421" s="453"/>
      <c r="T421" s="453"/>
      <c r="U421" s="453"/>
      <c r="V421" s="453"/>
      <c r="W421" s="453"/>
      <c r="X421" s="453"/>
      <c r="Y421" s="453"/>
      <c r="Z421" s="453"/>
      <c r="AA421" s="453"/>
      <c r="AB421" s="453"/>
      <c r="AC421" s="453"/>
      <c r="AD421" s="453"/>
      <c r="AE421" s="453"/>
      <c r="AF421" s="453"/>
      <c r="AG421" s="453"/>
      <c r="AH421" s="453"/>
      <c r="AI421" s="453"/>
      <c r="AJ421" s="453"/>
      <c r="AK421" s="453"/>
      <c r="AL421" s="453"/>
      <c r="AM421" s="453"/>
      <c r="AN421" s="453"/>
      <c r="AO421" s="453"/>
      <c r="AP421" s="453"/>
      <c r="AQ421" s="453"/>
      <c r="AR421" s="453"/>
      <c r="AS421" s="453"/>
      <c r="AT421" s="453"/>
      <c r="AU421" s="453"/>
      <c r="AV421" s="453"/>
      <c r="AW421" s="453"/>
      <c r="AX421" s="453">
        <f>AX420*0.5</f>
        <v>9.67</v>
      </c>
      <c r="AY421" s="453"/>
      <c r="AZ421" s="453"/>
      <c r="BA421" s="453"/>
      <c r="BB421" s="453"/>
      <c r="BC421" s="453"/>
      <c r="BD421" s="453"/>
      <c r="BE421" s="453"/>
      <c r="BF421" s="453"/>
      <c r="BG421" s="453"/>
      <c r="BH421" s="453"/>
      <c r="BI421" s="453"/>
      <c r="BJ421" s="453"/>
      <c r="BK421" s="453"/>
      <c r="BL421" s="453"/>
      <c r="BM421" s="453"/>
      <c r="BN421" s="453"/>
      <c r="BO421" s="453"/>
      <c r="BP421" s="453"/>
      <c r="BQ421" s="453"/>
      <c r="BR421" s="453"/>
      <c r="BS421" s="453"/>
      <c r="BT421" s="453"/>
      <c r="BU421" s="453"/>
      <c r="BV421" s="453"/>
      <c r="BW421" s="453"/>
      <c r="BX421" s="453"/>
      <c r="BY421" s="453"/>
      <c r="BZ421" s="453"/>
      <c r="CA421" s="453"/>
      <c r="CB421" s="453"/>
      <c r="CC421" s="453"/>
      <c r="CD421" s="453"/>
      <c r="CE421" s="453"/>
      <c r="CF421" s="453"/>
      <c r="CG421" s="453"/>
      <c r="CH421" s="453"/>
      <c r="CI421" s="453"/>
      <c r="CJ421" s="453"/>
      <c r="CK421" s="453"/>
      <c r="CL421" s="453"/>
      <c r="CM421" s="453"/>
      <c r="CN421" s="453"/>
      <c r="CO421" s="453"/>
      <c r="CP421" s="453"/>
      <c r="CQ421" s="453"/>
      <c r="CR421" s="453"/>
      <c r="CS421" s="453"/>
      <c r="CT421" s="453"/>
      <c r="CU421" s="453"/>
      <c r="CV421" s="453"/>
      <c r="CW421" s="453"/>
      <c r="CX421" s="453"/>
      <c r="CY421" s="453"/>
      <c r="CZ421" s="453"/>
      <c r="DA421" s="453"/>
      <c r="DB421" s="453"/>
      <c r="DC421" s="453"/>
      <c r="DD421" s="453"/>
      <c r="DE421" s="453"/>
      <c r="DF421" s="453"/>
      <c r="DG421" s="453"/>
      <c r="DH421" s="453"/>
      <c r="DI421" s="453"/>
      <c r="DJ421" s="453"/>
      <c r="DK421" s="453"/>
      <c r="DL421" s="453"/>
      <c r="DM421" s="453"/>
      <c r="DN421" s="453"/>
      <c r="DO421" s="453"/>
      <c r="DP421" s="453"/>
      <c r="DQ421" s="453"/>
      <c r="DR421" s="453"/>
      <c r="DS421" s="453"/>
      <c r="DT421" s="453"/>
      <c r="DU421" s="453"/>
      <c r="DV421" s="453"/>
      <c r="DW421" s="453"/>
      <c r="DX421" s="453"/>
      <c r="DY421" s="453"/>
      <c r="DZ421" s="453"/>
      <c r="EA421" s="453"/>
      <c r="EB421" s="453"/>
      <c r="EC421" s="453"/>
      <c r="ED421" s="453"/>
      <c r="EE421" s="453"/>
      <c r="EF421" s="453"/>
      <c r="EG421" s="453"/>
      <c r="EH421" s="453"/>
      <c r="EI421" s="453"/>
      <c r="EJ421" s="453"/>
      <c r="EK421" s="453"/>
      <c r="EL421" s="453"/>
      <c r="EM421" s="453"/>
      <c r="EN421" s="453"/>
      <c r="EO421" s="453"/>
      <c r="EP421" s="453"/>
      <c r="EQ421" s="453"/>
      <c r="ER421" s="453"/>
      <c r="ES421" s="453"/>
      <c r="ET421" s="453"/>
      <c r="EU421" s="453"/>
      <c r="EV421" s="453"/>
      <c r="EW421" s="453"/>
      <c r="EX421" s="453"/>
      <c r="EY421" s="453"/>
      <c r="EZ421" s="453"/>
      <c r="FA421" s="453"/>
      <c r="FB421" s="453"/>
      <c r="FC421" s="453"/>
      <c r="FD421" s="453"/>
      <c r="FE421" s="88"/>
      <c r="FF421" s="443"/>
      <c r="FG421" s="444"/>
      <c r="FH421" s="444"/>
      <c r="FI421" s="445"/>
      <c r="FJ421" s="446"/>
      <c r="FK421" s="446"/>
      <c r="FL421" s="448"/>
      <c r="FM421" s="447"/>
      <c r="FN421" s="448"/>
      <c r="FO421" s="448"/>
      <c r="FP421" s="458">
        <f>FP82</f>
        <v>109.69281988206716</v>
      </c>
      <c r="FQ421" s="454"/>
      <c r="FR421" s="454"/>
      <c r="FS421" s="229"/>
      <c r="FT421" s="229"/>
      <c r="FU421" s="229"/>
      <c r="FV421" s="449"/>
      <c r="FW421" s="78"/>
      <c r="FX421" s="79"/>
      <c r="FY421" s="450"/>
      <c r="FZ421" s="450"/>
      <c r="GB421" s="68"/>
      <c r="GF421" s="431"/>
    </row>
    <row r="422" spans="1:189" ht="15" customHeight="1" x14ac:dyDescent="0.25">
      <c r="A422" s="113" t="s">
        <v>1549</v>
      </c>
      <c r="B422" s="155">
        <v>1</v>
      </c>
      <c r="C422" s="141">
        <f t="shared" si="159"/>
        <v>95</v>
      </c>
      <c r="D422" s="141">
        <v>95</v>
      </c>
      <c r="E422" s="141">
        <v>0</v>
      </c>
      <c r="F422" s="141"/>
      <c r="G422" s="141">
        <v>0</v>
      </c>
      <c r="H422" s="453">
        <f t="shared" si="160"/>
        <v>31.87</v>
      </c>
      <c r="I422" s="453">
        <v>0</v>
      </c>
      <c r="J422" s="453">
        <v>0</v>
      </c>
      <c r="K422" s="453">
        <v>0</v>
      </c>
      <c r="L422" s="453">
        <v>0</v>
      </c>
      <c r="M422" s="453">
        <v>0</v>
      </c>
      <c r="N422" s="453">
        <v>0</v>
      </c>
      <c r="O422" s="453">
        <v>0</v>
      </c>
      <c r="P422" s="453">
        <v>0</v>
      </c>
      <c r="Q422" s="453">
        <v>0</v>
      </c>
      <c r="R422" s="453">
        <v>0</v>
      </c>
      <c r="S422" s="453">
        <v>0</v>
      </c>
      <c r="T422" s="453">
        <v>0</v>
      </c>
      <c r="U422" s="453">
        <v>0</v>
      </c>
      <c r="V422" s="453">
        <v>0</v>
      </c>
      <c r="W422" s="453">
        <v>0</v>
      </c>
      <c r="X422" s="453">
        <v>0</v>
      </c>
      <c r="Y422" s="453">
        <v>0</v>
      </c>
      <c r="Z422" s="453">
        <v>0</v>
      </c>
      <c r="AA422" s="453">
        <v>0</v>
      </c>
      <c r="AB422" s="453">
        <v>0</v>
      </c>
      <c r="AC422" s="453">
        <v>0</v>
      </c>
      <c r="AD422" s="453">
        <v>0</v>
      </c>
      <c r="AE422" s="453">
        <v>0</v>
      </c>
      <c r="AF422" s="453">
        <v>0</v>
      </c>
      <c r="AG422" s="453">
        <v>0</v>
      </c>
      <c r="AH422" s="453">
        <v>0</v>
      </c>
      <c r="AI422" s="453">
        <v>0</v>
      </c>
      <c r="AJ422" s="453">
        <v>0</v>
      </c>
      <c r="AK422" s="453">
        <v>0</v>
      </c>
      <c r="AL422" s="453">
        <v>0</v>
      </c>
      <c r="AM422" s="453">
        <v>0</v>
      </c>
      <c r="AN422" s="453">
        <v>0</v>
      </c>
      <c r="AO422" s="453">
        <v>0</v>
      </c>
      <c r="AP422" s="453">
        <v>0</v>
      </c>
      <c r="AQ422" s="453">
        <v>0</v>
      </c>
      <c r="AR422" s="453">
        <v>0</v>
      </c>
      <c r="AS422" s="453">
        <v>0</v>
      </c>
      <c r="AT422" s="453">
        <v>0</v>
      </c>
      <c r="AU422" s="453">
        <v>0</v>
      </c>
      <c r="AV422" s="453">
        <v>0</v>
      </c>
      <c r="AW422" s="453">
        <v>0</v>
      </c>
      <c r="AX422" s="453">
        <v>31.87</v>
      </c>
      <c r="AY422" s="453"/>
      <c r="AZ422" s="453"/>
      <c r="BA422" s="453"/>
      <c r="BB422" s="453"/>
      <c r="BC422" s="453"/>
      <c r="BD422" s="453"/>
      <c r="BE422" s="453">
        <v>0</v>
      </c>
      <c r="BF422" s="453">
        <v>0</v>
      </c>
      <c r="BG422" s="453">
        <v>0</v>
      </c>
      <c r="BH422" s="453">
        <v>0</v>
      </c>
      <c r="BI422" s="453">
        <v>0</v>
      </c>
      <c r="BJ422" s="453">
        <v>0</v>
      </c>
      <c r="BK422" s="453">
        <v>0</v>
      </c>
      <c r="BL422" s="453">
        <v>3.21</v>
      </c>
      <c r="BM422" s="453">
        <v>0.70620000000000005</v>
      </c>
      <c r="BN422" s="453">
        <v>7.7581048333333305E-2</v>
      </c>
      <c r="BO422" s="453">
        <v>1.8260727000000001</v>
      </c>
      <c r="BP422" s="453">
        <v>0.60997887136281603</v>
      </c>
      <c r="BQ422" s="453">
        <v>6.4298326196961497</v>
      </c>
      <c r="BR422" s="453">
        <v>43.083288888888802</v>
      </c>
      <c r="BS422" s="453">
        <v>9.4783235555555407</v>
      </c>
      <c r="BT422" s="453">
        <v>61.248759545416597</v>
      </c>
      <c r="BU422" s="453">
        <v>0</v>
      </c>
      <c r="BV422" s="453">
        <v>24.508790550222201</v>
      </c>
      <c r="BW422" s="453">
        <v>14.4972314258262</v>
      </c>
      <c r="BX422" s="453">
        <v>152.81639396591001</v>
      </c>
      <c r="BY422" s="453">
        <v>0</v>
      </c>
      <c r="BZ422" s="453">
        <v>0</v>
      </c>
      <c r="CA422" s="453">
        <v>0</v>
      </c>
      <c r="CB422" s="453">
        <v>0</v>
      </c>
      <c r="CC422" s="453">
        <v>0</v>
      </c>
      <c r="CD422" s="453">
        <v>0</v>
      </c>
      <c r="CE422" s="453">
        <v>0</v>
      </c>
      <c r="CF422" s="453">
        <v>0</v>
      </c>
      <c r="CG422" s="453">
        <v>0</v>
      </c>
      <c r="CH422" s="453">
        <v>0</v>
      </c>
      <c r="CI422" s="453">
        <v>0</v>
      </c>
      <c r="CJ422" s="453">
        <v>0</v>
      </c>
      <c r="CK422" s="453">
        <v>0</v>
      </c>
      <c r="CL422" s="453">
        <v>0</v>
      </c>
      <c r="CM422" s="453">
        <v>0</v>
      </c>
      <c r="CN422" s="453">
        <v>0</v>
      </c>
      <c r="CO422" s="453">
        <v>0</v>
      </c>
      <c r="CP422" s="453">
        <v>0</v>
      </c>
      <c r="CQ422" s="453">
        <v>0</v>
      </c>
      <c r="CR422" s="453">
        <v>0</v>
      </c>
      <c r="CS422" s="453">
        <v>0</v>
      </c>
      <c r="CT422" s="453">
        <v>0</v>
      </c>
      <c r="CU422" s="453">
        <v>0</v>
      </c>
      <c r="CV422" s="453">
        <v>0</v>
      </c>
      <c r="CW422" s="453">
        <v>0</v>
      </c>
      <c r="CX422" s="453">
        <v>0</v>
      </c>
      <c r="CY422" s="453">
        <v>0</v>
      </c>
      <c r="CZ422" s="453">
        <v>0</v>
      </c>
      <c r="DA422" s="453">
        <v>0</v>
      </c>
      <c r="DB422" s="453">
        <v>0</v>
      </c>
      <c r="DC422" s="453">
        <v>0</v>
      </c>
      <c r="DD422" s="453">
        <v>0</v>
      </c>
      <c r="DE422" s="453">
        <v>0</v>
      </c>
      <c r="DF422" s="453">
        <v>0</v>
      </c>
      <c r="DG422" s="453">
        <v>0</v>
      </c>
      <c r="DH422" s="453">
        <v>0</v>
      </c>
      <c r="DI422" s="453">
        <v>0</v>
      </c>
      <c r="DJ422" s="453">
        <v>0</v>
      </c>
      <c r="DK422" s="453">
        <v>0</v>
      </c>
      <c r="DL422" s="453">
        <v>0</v>
      </c>
      <c r="DM422" s="453">
        <v>0</v>
      </c>
      <c r="DN422" s="453">
        <v>0</v>
      </c>
      <c r="DO422" s="453">
        <v>0</v>
      </c>
      <c r="DP422" s="453">
        <v>0</v>
      </c>
      <c r="DQ422" s="453">
        <v>0</v>
      </c>
      <c r="DR422" s="453">
        <v>0</v>
      </c>
      <c r="DS422" s="453">
        <v>0</v>
      </c>
      <c r="DT422" s="453">
        <v>0</v>
      </c>
      <c r="DU422" s="453">
        <v>0</v>
      </c>
      <c r="DV422" s="453">
        <v>0</v>
      </c>
      <c r="DW422" s="453">
        <v>0</v>
      </c>
      <c r="DX422" s="453">
        <v>0</v>
      </c>
      <c r="DY422" s="453">
        <v>0</v>
      </c>
      <c r="DZ422" s="453">
        <v>0</v>
      </c>
      <c r="EA422" s="453">
        <v>0</v>
      </c>
      <c r="EB422" s="453">
        <v>0</v>
      </c>
      <c r="EC422" s="453">
        <v>0</v>
      </c>
      <c r="ED422" s="453">
        <v>0</v>
      </c>
      <c r="EE422" s="453">
        <v>0</v>
      </c>
      <c r="EF422" s="453">
        <v>0</v>
      </c>
      <c r="EG422" s="453">
        <v>0</v>
      </c>
      <c r="EH422" s="453">
        <v>0</v>
      </c>
      <c r="EI422" s="453">
        <v>0</v>
      </c>
      <c r="EJ422" s="453">
        <v>0</v>
      </c>
      <c r="EK422" s="453">
        <v>0</v>
      </c>
      <c r="EL422" s="453">
        <v>0</v>
      </c>
      <c r="EM422" s="453">
        <v>0</v>
      </c>
      <c r="EN422" s="453">
        <v>0</v>
      </c>
      <c r="EO422" s="453">
        <v>0</v>
      </c>
      <c r="EP422" s="453">
        <v>0</v>
      </c>
      <c r="EQ422" s="453">
        <v>0</v>
      </c>
      <c r="ER422" s="453">
        <v>0</v>
      </c>
      <c r="ES422" s="453">
        <v>0</v>
      </c>
      <c r="ET422" s="453">
        <v>0</v>
      </c>
      <c r="EU422" s="453">
        <v>0</v>
      </c>
      <c r="EV422" s="453">
        <v>0</v>
      </c>
      <c r="EW422" s="453">
        <v>0</v>
      </c>
      <c r="EX422" s="453">
        <v>0</v>
      </c>
      <c r="EY422" s="453">
        <v>0</v>
      </c>
      <c r="EZ422" s="453">
        <v>0</v>
      </c>
      <c r="FA422" s="453">
        <v>0</v>
      </c>
      <c r="FB422" s="453">
        <v>0</v>
      </c>
      <c r="FC422" s="453">
        <v>0</v>
      </c>
      <c r="FD422" s="453">
        <v>0</v>
      </c>
      <c r="FE422" s="88">
        <v>79.22339375</v>
      </c>
      <c r="FF422" s="443">
        <f t="shared" si="161"/>
        <v>270.33962033560618</v>
      </c>
      <c r="FG422" s="444">
        <f t="shared" si="162"/>
        <v>0</v>
      </c>
      <c r="FH422" s="444">
        <f t="shared" si="163"/>
        <v>0</v>
      </c>
      <c r="FI422" s="445">
        <f t="shared" si="164"/>
        <v>324.40754440272741</v>
      </c>
      <c r="FJ422" s="446">
        <f t="shared" si="165"/>
        <v>0</v>
      </c>
      <c r="FK422" s="446">
        <f t="shared" si="166"/>
        <v>0</v>
      </c>
      <c r="FL422" s="448">
        <v>0.05</v>
      </c>
      <c r="FM422" s="447">
        <f t="shared" si="167"/>
        <v>16.220377220136371</v>
      </c>
      <c r="FN422" s="448">
        <f t="shared" si="168"/>
        <v>0</v>
      </c>
      <c r="FO422" s="448">
        <f t="shared" si="169"/>
        <v>0</v>
      </c>
      <c r="FP422" s="385">
        <f t="shared" si="170"/>
        <v>340.62792162286377</v>
      </c>
      <c r="FQ422" s="386">
        <f t="shared" si="171"/>
        <v>0</v>
      </c>
      <c r="FR422" s="386">
        <f t="shared" si="172"/>
        <v>0</v>
      </c>
      <c r="FS422" s="229">
        <f t="shared" si="173"/>
        <v>3.5855570697143553</v>
      </c>
      <c r="FT422" s="229"/>
      <c r="FU422" s="229">
        <f t="shared" si="174"/>
        <v>3.5855570697143553</v>
      </c>
      <c r="FV422" s="449">
        <f t="shared" si="175"/>
        <v>340.62792162286377</v>
      </c>
      <c r="FW422" s="78">
        <v>1.4105000000000001</v>
      </c>
      <c r="FX422" s="79"/>
      <c r="FY422" s="450">
        <f t="shared" si="176"/>
        <v>2.5420468413430379</v>
      </c>
      <c r="FZ422" s="450"/>
      <c r="GB422" s="68" t="s">
        <v>1257</v>
      </c>
      <c r="GC422" s="85" t="s">
        <v>2362</v>
      </c>
      <c r="GD422" s="85" t="str">
        <f t="shared" si="177"/>
        <v>№2/12 від 20.02.2019</v>
      </c>
      <c r="GE422" s="85" t="s">
        <v>2437</v>
      </c>
      <c r="GF422" s="431">
        <v>1</v>
      </c>
    </row>
    <row r="423" spans="1:189" ht="15" customHeight="1" x14ac:dyDescent="0.25">
      <c r="A423" s="113" t="s">
        <v>2783</v>
      </c>
      <c r="B423" s="155"/>
      <c r="C423" s="141"/>
      <c r="D423" s="141"/>
      <c r="E423" s="141"/>
      <c r="F423" s="141"/>
      <c r="G423" s="141"/>
      <c r="H423" s="453"/>
      <c r="I423" s="453"/>
      <c r="J423" s="453"/>
      <c r="K423" s="453"/>
      <c r="L423" s="453"/>
      <c r="M423" s="453"/>
      <c r="N423" s="453"/>
      <c r="O423" s="453"/>
      <c r="P423" s="453"/>
      <c r="Q423" s="453"/>
      <c r="R423" s="453"/>
      <c r="S423" s="453"/>
      <c r="T423" s="453"/>
      <c r="U423" s="453"/>
      <c r="V423" s="453"/>
      <c r="W423" s="453"/>
      <c r="X423" s="453"/>
      <c r="Y423" s="453"/>
      <c r="Z423" s="453"/>
      <c r="AA423" s="453"/>
      <c r="AB423" s="453"/>
      <c r="AC423" s="453"/>
      <c r="AD423" s="453"/>
      <c r="AE423" s="453"/>
      <c r="AF423" s="453"/>
      <c r="AG423" s="453"/>
      <c r="AH423" s="453"/>
      <c r="AI423" s="453"/>
      <c r="AJ423" s="453"/>
      <c r="AK423" s="453"/>
      <c r="AL423" s="453"/>
      <c r="AM423" s="453"/>
      <c r="AN423" s="453"/>
      <c r="AO423" s="453"/>
      <c r="AP423" s="453"/>
      <c r="AQ423" s="453"/>
      <c r="AR423" s="453"/>
      <c r="AS423" s="453"/>
      <c r="AT423" s="453"/>
      <c r="AU423" s="453"/>
      <c r="AV423" s="453"/>
      <c r="AW423" s="453"/>
      <c r="AX423" s="453">
        <f>AX422*0.5</f>
        <v>15.935</v>
      </c>
      <c r="AY423" s="453"/>
      <c r="AZ423" s="453"/>
      <c r="BA423" s="453"/>
      <c r="BB423" s="453"/>
      <c r="BC423" s="453"/>
      <c r="BD423" s="453"/>
      <c r="BE423" s="453"/>
      <c r="BF423" s="453"/>
      <c r="BG423" s="453"/>
      <c r="BH423" s="453"/>
      <c r="BI423" s="453"/>
      <c r="BJ423" s="453"/>
      <c r="BK423" s="453"/>
      <c r="BL423" s="453"/>
      <c r="BM423" s="453"/>
      <c r="BN423" s="453"/>
      <c r="BO423" s="453"/>
      <c r="BP423" s="453"/>
      <c r="BQ423" s="453"/>
      <c r="BR423" s="453">
        <f>BR422*0.4</f>
        <v>17.233315555555521</v>
      </c>
      <c r="BS423" s="453">
        <f t="shared" ref="BS423:BX423" si="178">BS422*0.4</f>
        <v>3.7913294222222165</v>
      </c>
      <c r="BT423" s="453">
        <f t="shared" si="178"/>
        <v>24.499503818166641</v>
      </c>
      <c r="BU423" s="453">
        <f t="shared" si="178"/>
        <v>0</v>
      </c>
      <c r="BV423" s="453">
        <f t="shared" si="178"/>
        <v>9.8035162200888806</v>
      </c>
      <c r="BW423" s="453">
        <f t="shared" si="178"/>
        <v>5.7988925703304801</v>
      </c>
      <c r="BX423" s="453">
        <f t="shared" si="178"/>
        <v>61.126557586364008</v>
      </c>
      <c r="BY423" s="453"/>
      <c r="BZ423" s="453"/>
      <c r="CA423" s="453"/>
      <c r="CB423" s="453"/>
      <c r="CC423" s="453"/>
      <c r="CD423" s="453"/>
      <c r="CE423" s="453"/>
      <c r="CF423" s="453"/>
      <c r="CG423" s="453"/>
      <c r="CH423" s="453"/>
      <c r="CI423" s="453"/>
      <c r="CJ423" s="453"/>
      <c r="CK423" s="453"/>
      <c r="CL423" s="453"/>
      <c r="CM423" s="453"/>
      <c r="CN423" s="453"/>
      <c r="CO423" s="453"/>
      <c r="CP423" s="453"/>
      <c r="CQ423" s="453"/>
      <c r="CR423" s="453"/>
      <c r="CS423" s="453"/>
      <c r="CT423" s="453"/>
      <c r="CU423" s="453"/>
      <c r="CV423" s="453"/>
      <c r="CW423" s="453"/>
      <c r="CX423" s="453"/>
      <c r="CY423" s="453"/>
      <c r="CZ423" s="453"/>
      <c r="DA423" s="453"/>
      <c r="DB423" s="453"/>
      <c r="DC423" s="453"/>
      <c r="DD423" s="453"/>
      <c r="DE423" s="453"/>
      <c r="DF423" s="453"/>
      <c r="DG423" s="453"/>
      <c r="DH423" s="453"/>
      <c r="DI423" s="453"/>
      <c r="DJ423" s="453"/>
      <c r="DK423" s="453"/>
      <c r="DL423" s="453"/>
      <c r="DM423" s="453"/>
      <c r="DN423" s="453"/>
      <c r="DO423" s="453"/>
      <c r="DP423" s="453"/>
      <c r="DQ423" s="453"/>
      <c r="DR423" s="453"/>
      <c r="DS423" s="453"/>
      <c r="DT423" s="453"/>
      <c r="DU423" s="453"/>
      <c r="DV423" s="453"/>
      <c r="DW423" s="453"/>
      <c r="DX423" s="453"/>
      <c r="DY423" s="453"/>
      <c r="DZ423" s="453"/>
      <c r="EA423" s="453"/>
      <c r="EB423" s="453"/>
      <c r="EC423" s="453"/>
      <c r="ED423" s="453"/>
      <c r="EE423" s="453"/>
      <c r="EF423" s="453"/>
      <c r="EG423" s="453"/>
      <c r="EH423" s="453"/>
      <c r="EI423" s="453"/>
      <c r="EJ423" s="453"/>
      <c r="EK423" s="453"/>
      <c r="EL423" s="453"/>
      <c r="EM423" s="453"/>
      <c r="EN423" s="453"/>
      <c r="EO423" s="453"/>
      <c r="EP423" s="453"/>
      <c r="EQ423" s="453"/>
      <c r="ER423" s="453"/>
      <c r="ES423" s="453"/>
      <c r="ET423" s="453"/>
      <c r="EU423" s="453"/>
      <c r="EV423" s="453"/>
      <c r="EW423" s="453"/>
      <c r="EX423" s="453"/>
      <c r="EY423" s="453"/>
      <c r="EZ423" s="453"/>
      <c r="FA423" s="453"/>
      <c r="FB423" s="453"/>
      <c r="FC423" s="453"/>
      <c r="FD423" s="453"/>
      <c r="FE423" s="88"/>
      <c r="FF423" s="443"/>
      <c r="FG423" s="444"/>
      <c r="FH423" s="444"/>
      <c r="FI423" s="445"/>
      <c r="FJ423" s="446"/>
      <c r="FK423" s="446"/>
      <c r="FL423" s="448"/>
      <c r="FM423" s="447"/>
      <c r="FN423" s="448"/>
      <c r="FO423" s="448"/>
      <c r="FP423" s="458">
        <f>FP83</f>
        <v>205.02062778463579</v>
      </c>
      <c r="FQ423" s="454"/>
      <c r="FR423" s="454"/>
      <c r="FS423" s="229"/>
      <c r="FT423" s="229"/>
      <c r="FU423" s="229"/>
      <c r="FV423" s="449"/>
      <c r="FW423" s="78"/>
      <c r="FX423" s="79"/>
      <c r="FY423" s="450"/>
      <c r="FZ423" s="450"/>
      <c r="GB423" s="68"/>
      <c r="GF423" s="431"/>
    </row>
    <row r="424" spans="1:189" ht="15" customHeight="1" x14ac:dyDescent="0.25">
      <c r="A424" s="113" t="s">
        <v>1550</v>
      </c>
      <c r="B424" s="155">
        <v>1</v>
      </c>
      <c r="C424" s="141">
        <f t="shared" si="159"/>
        <v>131.30000000000001</v>
      </c>
      <c r="D424" s="141">
        <v>131.30000000000001</v>
      </c>
      <c r="E424" s="141">
        <v>0</v>
      </c>
      <c r="F424" s="141"/>
      <c r="G424" s="141">
        <v>0</v>
      </c>
      <c r="H424" s="453">
        <f t="shared" si="160"/>
        <v>21.8</v>
      </c>
      <c r="I424" s="453">
        <v>0</v>
      </c>
      <c r="J424" s="453">
        <v>0</v>
      </c>
      <c r="K424" s="453">
        <v>0</v>
      </c>
      <c r="L424" s="453">
        <v>0</v>
      </c>
      <c r="M424" s="453">
        <v>0</v>
      </c>
      <c r="N424" s="453">
        <v>0</v>
      </c>
      <c r="O424" s="453">
        <v>0</v>
      </c>
      <c r="P424" s="453">
        <v>0</v>
      </c>
      <c r="Q424" s="453">
        <v>0</v>
      </c>
      <c r="R424" s="453">
        <v>0</v>
      </c>
      <c r="S424" s="453">
        <v>0</v>
      </c>
      <c r="T424" s="453">
        <v>0</v>
      </c>
      <c r="U424" s="453">
        <v>0</v>
      </c>
      <c r="V424" s="453">
        <v>0</v>
      </c>
      <c r="W424" s="453">
        <v>0</v>
      </c>
      <c r="X424" s="453">
        <v>0</v>
      </c>
      <c r="Y424" s="453">
        <v>0</v>
      </c>
      <c r="Z424" s="453">
        <v>0</v>
      </c>
      <c r="AA424" s="453">
        <v>0</v>
      </c>
      <c r="AB424" s="453">
        <v>0</v>
      </c>
      <c r="AC424" s="453">
        <v>0</v>
      </c>
      <c r="AD424" s="453">
        <v>0</v>
      </c>
      <c r="AE424" s="453">
        <v>0</v>
      </c>
      <c r="AF424" s="453">
        <v>0</v>
      </c>
      <c r="AG424" s="453">
        <v>0</v>
      </c>
      <c r="AH424" s="453">
        <v>0</v>
      </c>
      <c r="AI424" s="453">
        <v>0</v>
      </c>
      <c r="AJ424" s="453">
        <v>0</v>
      </c>
      <c r="AK424" s="453">
        <v>0</v>
      </c>
      <c r="AL424" s="453">
        <v>0</v>
      </c>
      <c r="AM424" s="453">
        <v>0</v>
      </c>
      <c r="AN424" s="453">
        <v>0</v>
      </c>
      <c r="AO424" s="453">
        <v>0</v>
      </c>
      <c r="AP424" s="453">
        <v>0</v>
      </c>
      <c r="AQ424" s="453">
        <v>0</v>
      </c>
      <c r="AR424" s="453">
        <v>0</v>
      </c>
      <c r="AS424" s="453">
        <v>0</v>
      </c>
      <c r="AT424" s="453">
        <v>0</v>
      </c>
      <c r="AU424" s="453">
        <v>0</v>
      </c>
      <c r="AV424" s="453">
        <v>0</v>
      </c>
      <c r="AW424" s="453">
        <v>0</v>
      </c>
      <c r="AX424" s="453">
        <v>21.8</v>
      </c>
      <c r="AY424" s="453"/>
      <c r="AZ424" s="453"/>
      <c r="BA424" s="453"/>
      <c r="BB424" s="453"/>
      <c r="BC424" s="453"/>
      <c r="BD424" s="453"/>
      <c r="BE424" s="453">
        <v>0</v>
      </c>
      <c r="BF424" s="453">
        <v>0</v>
      </c>
      <c r="BG424" s="453">
        <v>0</v>
      </c>
      <c r="BH424" s="453">
        <v>0</v>
      </c>
      <c r="BI424" s="453">
        <v>0</v>
      </c>
      <c r="BJ424" s="453">
        <v>0</v>
      </c>
      <c r="BK424" s="453">
        <v>0</v>
      </c>
      <c r="BL424" s="453">
        <v>3.21</v>
      </c>
      <c r="BM424" s="453">
        <v>0.70620000000000005</v>
      </c>
      <c r="BN424" s="453">
        <v>7.7581048333333305E-2</v>
      </c>
      <c r="BO424" s="453">
        <v>1.8260727000000001</v>
      </c>
      <c r="BP424" s="453">
        <v>0.60997887136281603</v>
      </c>
      <c r="BQ424" s="453">
        <v>6.4298326196961497</v>
      </c>
      <c r="BR424" s="453">
        <v>44.009077777777797</v>
      </c>
      <c r="BS424" s="453">
        <v>9.6819971111111194</v>
      </c>
      <c r="BT424" s="453">
        <v>63.0549928787498</v>
      </c>
      <c r="BU424" s="453">
        <v>0</v>
      </c>
      <c r="BV424" s="453">
        <v>25.035444075444499</v>
      </c>
      <c r="BW424" s="453">
        <v>14.8601202562736</v>
      </c>
      <c r="BX424" s="453">
        <v>156.641632099357</v>
      </c>
      <c r="BY424" s="453">
        <v>0</v>
      </c>
      <c r="BZ424" s="453">
        <v>0</v>
      </c>
      <c r="CA424" s="453">
        <v>0</v>
      </c>
      <c r="CB424" s="453">
        <v>0</v>
      </c>
      <c r="CC424" s="453">
        <v>0</v>
      </c>
      <c r="CD424" s="453">
        <v>0</v>
      </c>
      <c r="CE424" s="453">
        <v>0</v>
      </c>
      <c r="CF424" s="453">
        <v>0</v>
      </c>
      <c r="CG424" s="453">
        <v>0</v>
      </c>
      <c r="CH424" s="453">
        <v>0</v>
      </c>
      <c r="CI424" s="453">
        <v>0</v>
      </c>
      <c r="CJ424" s="453">
        <v>0</v>
      </c>
      <c r="CK424" s="453">
        <v>0</v>
      </c>
      <c r="CL424" s="453">
        <v>0</v>
      </c>
      <c r="CM424" s="453">
        <v>0</v>
      </c>
      <c r="CN424" s="453">
        <v>0</v>
      </c>
      <c r="CO424" s="453">
        <v>0</v>
      </c>
      <c r="CP424" s="453">
        <v>0</v>
      </c>
      <c r="CQ424" s="453">
        <v>0</v>
      </c>
      <c r="CR424" s="453">
        <v>0</v>
      </c>
      <c r="CS424" s="453">
        <v>0</v>
      </c>
      <c r="CT424" s="453">
        <v>0</v>
      </c>
      <c r="CU424" s="453">
        <v>0</v>
      </c>
      <c r="CV424" s="453">
        <v>0</v>
      </c>
      <c r="CW424" s="453">
        <v>0</v>
      </c>
      <c r="CX424" s="453">
        <v>0</v>
      </c>
      <c r="CY424" s="453">
        <v>0</v>
      </c>
      <c r="CZ424" s="453">
        <v>0</v>
      </c>
      <c r="DA424" s="453">
        <v>0</v>
      </c>
      <c r="DB424" s="453">
        <v>0</v>
      </c>
      <c r="DC424" s="453">
        <v>0</v>
      </c>
      <c r="DD424" s="453">
        <v>0</v>
      </c>
      <c r="DE424" s="453">
        <v>0</v>
      </c>
      <c r="DF424" s="453">
        <v>0</v>
      </c>
      <c r="DG424" s="453">
        <v>0</v>
      </c>
      <c r="DH424" s="453">
        <v>0</v>
      </c>
      <c r="DI424" s="453">
        <v>0</v>
      </c>
      <c r="DJ424" s="453">
        <v>0</v>
      </c>
      <c r="DK424" s="453">
        <v>0</v>
      </c>
      <c r="DL424" s="453">
        <v>0</v>
      </c>
      <c r="DM424" s="453">
        <v>0</v>
      </c>
      <c r="DN424" s="453">
        <v>0</v>
      </c>
      <c r="DO424" s="453">
        <v>0</v>
      </c>
      <c r="DP424" s="453">
        <v>0</v>
      </c>
      <c r="DQ424" s="453">
        <v>0</v>
      </c>
      <c r="DR424" s="453">
        <v>0</v>
      </c>
      <c r="DS424" s="453">
        <v>0</v>
      </c>
      <c r="DT424" s="453">
        <v>0</v>
      </c>
      <c r="DU424" s="453">
        <v>0</v>
      </c>
      <c r="DV424" s="453">
        <v>0</v>
      </c>
      <c r="DW424" s="453">
        <v>0</v>
      </c>
      <c r="DX424" s="453">
        <v>0</v>
      </c>
      <c r="DY424" s="453">
        <v>0</v>
      </c>
      <c r="DZ424" s="453">
        <v>0</v>
      </c>
      <c r="EA424" s="453">
        <v>0</v>
      </c>
      <c r="EB424" s="453">
        <v>0</v>
      </c>
      <c r="EC424" s="453">
        <v>0</v>
      </c>
      <c r="ED424" s="453">
        <v>0</v>
      </c>
      <c r="EE424" s="453">
        <v>0</v>
      </c>
      <c r="EF424" s="453">
        <v>0</v>
      </c>
      <c r="EG424" s="453">
        <v>0</v>
      </c>
      <c r="EH424" s="453">
        <v>0</v>
      </c>
      <c r="EI424" s="453">
        <v>0</v>
      </c>
      <c r="EJ424" s="453">
        <v>0</v>
      </c>
      <c r="EK424" s="453">
        <v>0</v>
      </c>
      <c r="EL424" s="453">
        <v>0</v>
      </c>
      <c r="EM424" s="453">
        <v>0</v>
      </c>
      <c r="EN424" s="453">
        <v>0</v>
      </c>
      <c r="EO424" s="453">
        <v>0</v>
      </c>
      <c r="EP424" s="453">
        <v>0</v>
      </c>
      <c r="EQ424" s="453">
        <v>0</v>
      </c>
      <c r="ER424" s="453">
        <v>0</v>
      </c>
      <c r="ES424" s="453">
        <v>0</v>
      </c>
      <c r="ET424" s="453">
        <v>0</v>
      </c>
      <c r="EU424" s="453">
        <v>0</v>
      </c>
      <c r="EV424" s="453">
        <v>0</v>
      </c>
      <c r="EW424" s="453">
        <v>0</v>
      </c>
      <c r="EX424" s="453">
        <v>0</v>
      </c>
      <c r="EY424" s="453">
        <v>0</v>
      </c>
      <c r="EZ424" s="453">
        <v>0</v>
      </c>
      <c r="FA424" s="453">
        <v>0</v>
      </c>
      <c r="FB424" s="453">
        <v>0</v>
      </c>
      <c r="FC424" s="453">
        <v>0</v>
      </c>
      <c r="FD424" s="453">
        <v>0</v>
      </c>
      <c r="FE424" s="88">
        <v>97.625678124999993</v>
      </c>
      <c r="FF424" s="443">
        <f t="shared" si="161"/>
        <v>282.49714284405314</v>
      </c>
      <c r="FG424" s="444">
        <f t="shared" si="162"/>
        <v>0</v>
      </c>
      <c r="FH424" s="444">
        <f t="shared" si="163"/>
        <v>0</v>
      </c>
      <c r="FI424" s="445">
        <f t="shared" si="164"/>
        <v>338.99657141286377</v>
      </c>
      <c r="FJ424" s="446">
        <f t="shared" si="165"/>
        <v>0</v>
      </c>
      <c r="FK424" s="446">
        <f t="shared" si="166"/>
        <v>0</v>
      </c>
      <c r="FL424" s="448">
        <v>0.05</v>
      </c>
      <c r="FM424" s="447">
        <f t="shared" si="167"/>
        <v>16.949828570643188</v>
      </c>
      <c r="FN424" s="448">
        <f t="shared" si="168"/>
        <v>0</v>
      </c>
      <c r="FO424" s="448">
        <f t="shared" si="169"/>
        <v>0</v>
      </c>
      <c r="FP424" s="385">
        <f t="shared" si="170"/>
        <v>355.94639998350698</v>
      </c>
      <c r="FQ424" s="386">
        <f t="shared" si="171"/>
        <v>0</v>
      </c>
      <c r="FR424" s="386">
        <f t="shared" si="172"/>
        <v>0</v>
      </c>
      <c r="FS424" s="229">
        <f t="shared" si="173"/>
        <v>2.7109398323191694</v>
      </c>
      <c r="FT424" s="229"/>
      <c r="FU424" s="229">
        <f t="shared" si="174"/>
        <v>2.7109398323191694</v>
      </c>
      <c r="FV424" s="449">
        <f t="shared" si="175"/>
        <v>355.94639998350698</v>
      </c>
      <c r="FW424" s="78">
        <v>1.2931999999999999</v>
      </c>
      <c r="FX424" s="79"/>
      <c r="FY424" s="450">
        <f t="shared" si="176"/>
        <v>2.096303612990388</v>
      </c>
      <c r="FZ424" s="450"/>
      <c r="GB424" s="68" t="s">
        <v>1258</v>
      </c>
      <c r="GC424" s="85" t="s">
        <v>2362</v>
      </c>
      <c r="GD424" s="85" t="str">
        <f t="shared" si="177"/>
        <v>№2/13 від 20.02.2019</v>
      </c>
      <c r="GE424" s="85" t="s">
        <v>2438</v>
      </c>
      <c r="GF424" s="431">
        <v>1</v>
      </c>
    </row>
    <row r="425" spans="1:189" ht="15" customHeight="1" x14ac:dyDescent="0.25">
      <c r="A425" s="113" t="s">
        <v>2784</v>
      </c>
      <c r="B425" s="155"/>
      <c r="C425" s="141"/>
      <c r="D425" s="141"/>
      <c r="E425" s="141"/>
      <c r="F425" s="141"/>
      <c r="G425" s="141"/>
      <c r="H425" s="453"/>
      <c r="I425" s="453"/>
      <c r="J425" s="453"/>
      <c r="K425" s="453"/>
      <c r="L425" s="453"/>
      <c r="M425" s="453"/>
      <c r="N425" s="453"/>
      <c r="O425" s="453"/>
      <c r="P425" s="453"/>
      <c r="Q425" s="453"/>
      <c r="R425" s="453"/>
      <c r="S425" s="453"/>
      <c r="T425" s="453"/>
      <c r="U425" s="453"/>
      <c r="V425" s="453"/>
      <c r="W425" s="453"/>
      <c r="X425" s="453"/>
      <c r="Y425" s="453"/>
      <c r="Z425" s="453"/>
      <c r="AA425" s="453"/>
      <c r="AB425" s="453"/>
      <c r="AC425" s="453"/>
      <c r="AD425" s="453"/>
      <c r="AE425" s="453"/>
      <c r="AF425" s="453"/>
      <c r="AG425" s="453"/>
      <c r="AH425" s="453"/>
      <c r="AI425" s="453"/>
      <c r="AJ425" s="453"/>
      <c r="AK425" s="453"/>
      <c r="AL425" s="453"/>
      <c r="AM425" s="453"/>
      <c r="AN425" s="453"/>
      <c r="AO425" s="453"/>
      <c r="AP425" s="453"/>
      <c r="AQ425" s="453"/>
      <c r="AR425" s="453"/>
      <c r="AS425" s="453"/>
      <c r="AT425" s="453"/>
      <c r="AU425" s="453"/>
      <c r="AV425" s="453"/>
      <c r="AW425" s="453"/>
      <c r="AX425" s="453"/>
      <c r="AY425" s="453"/>
      <c r="AZ425" s="453"/>
      <c r="BA425" s="453"/>
      <c r="BB425" s="453"/>
      <c r="BC425" s="453"/>
      <c r="BD425" s="453"/>
      <c r="BE425" s="453"/>
      <c r="BF425" s="453"/>
      <c r="BG425" s="453"/>
      <c r="BH425" s="453"/>
      <c r="BI425" s="453"/>
      <c r="BJ425" s="453"/>
      <c r="BK425" s="453"/>
      <c r="BL425" s="453"/>
      <c r="BM425" s="453"/>
      <c r="BN425" s="453"/>
      <c r="BO425" s="453"/>
      <c r="BP425" s="453"/>
      <c r="BQ425" s="453"/>
      <c r="BR425" s="453">
        <f>BR424*0.5</f>
        <v>22.004538888888899</v>
      </c>
      <c r="BS425" s="453">
        <f t="shared" ref="BS425" si="179">BS424*0.5</f>
        <v>4.8409985555555597</v>
      </c>
      <c r="BT425" s="453">
        <f t="shared" ref="BT425" si="180">BT424*0.5</f>
        <v>31.5274964393749</v>
      </c>
      <c r="BU425" s="453">
        <f t="shared" ref="BU425" si="181">BU424*0.5</f>
        <v>0</v>
      </c>
      <c r="BV425" s="453">
        <f t="shared" ref="BV425" si="182">BV424*0.5</f>
        <v>12.517722037722249</v>
      </c>
      <c r="BW425" s="453">
        <f t="shared" ref="BW425" si="183">BW424*0.5</f>
        <v>7.4300601281367999</v>
      </c>
      <c r="BX425" s="453">
        <f t="shared" ref="BX425" si="184">BX424*0.5</f>
        <v>78.320816049678498</v>
      </c>
      <c r="BY425" s="453"/>
      <c r="BZ425" s="453"/>
      <c r="CA425" s="453"/>
      <c r="CB425" s="453"/>
      <c r="CC425" s="453"/>
      <c r="CD425" s="453"/>
      <c r="CE425" s="453"/>
      <c r="CF425" s="453"/>
      <c r="CG425" s="453"/>
      <c r="CH425" s="453"/>
      <c r="CI425" s="453"/>
      <c r="CJ425" s="453"/>
      <c r="CK425" s="453"/>
      <c r="CL425" s="453"/>
      <c r="CM425" s="453"/>
      <c r="CN425" s="453"/>
      <c r="CO425" s="453"/>
      <c r="CP425" s="453"/>
      <c r="CQ425" s="453"/>
      <c r="CR425" s="453"/>
      <c r="CS425" s="453"/>
      <c r="CT425" s="453"/>
      <c r="CU425" s="453"/>
      <c r="CV425" s="453"/>
      <c r="CW425" s="453"/>
      <c r="CX425" s="453"/>
      <c r="CY425" s="453"/>
      <c r="CZ425" s="453"/>
      <c r="DA425" s="453"/>
      <c r="DB425" s="453"/>
      <c r="DC425" s="453"/>
      <c r="DD425" s="453"/>
      <c r="DE425" s="453"/>
      <c r="DF425" s="453"/>
      <c r="DG425" s="453"/>
      <c r="DH425" s="453"/>
      <c r="DI425" s="453"/>
      <c r="DJ425" s="453"/>
      <c r="DK425" s="453"/>
      <c r="DL425" s="453"/>
      <c r="DM425" s="453"/>
      <c r="DN425" s="453"/>
      <c r="DO425" s="453"/>
      <c r="DP425" s="453"/>
      <c r="DQ425" s="453"/>
      <c r="DR425" s="453"/>
      <c r="DS425" s="453"/>
      <c r="DT425" s="453"/>
      <c r="DU425" s="453"/>
      <c r="DV425" s="453"/>
      <c r="DW425" s="453"/>
      <c r="DX425" s="453"/>
      <c r="DY425" s="453"/>
      <c r="DZ425" s="453"/>
      <c r="EA425" s="453"/>
      <c r="EB425" s="453"/>
      <c r="EC425" s="453"/>
      <c r="ED425" s="453"/>
      <c r="EE425" s="453"/>
      <c r="EF425" s="453"/>
      <c r="EG425" s="453"/>
      <c r="EH425" s="453"/>
      <c r="EI425" s="453"/>
      <c r="EJ425" s="453"/>
      <c r="EK425" s="453"/>
      <c r="EL425" s="453"/>
      <c r="EM425" s="453"/>
      <c r="EN425" s="453"/>
      <c r="EO425" s="453"/>
      <c r="EP425" s="453"/>
      <c r="EQ425" s="453"/>
      <c r="ER425" s="453"/>
      <c r="ES425" s="453"/>
      <c r="ET425" s="453"/>
      <c r="EU425" s="453"/>
      <c r="EV425" s="453"/>
      <c r="EW425" s="453"/>
      <c r="EX425" s="453"/>
      <c r="EY425" s="453"/>
      <c r="EZ425" s="453"/>
      <c r="FA425" s="453"/>
      <c r="FB425" s="453"/>
      <c r="FC425" s="453"/>
      <c r="FD425" s="453"/>
      <c r="FE425" s="88"/>
      <c r="FF425" s="443"/>
      <c r="FG425" s="444"/>
      <c r="FH425" s="444"/>
      <c r="FI425" s="445"/>
      <c r="FJ425" s="446"/>
      <c r="FK425" s="446"/>
      <c r="FL425" s="448"/>
      <c r="FM425" s="447"/>
      <c r="FN425" s="448"/>
      <c r="FO425" s="448"/>
      <c r="FP425" s="458">
        <f>FP84</f>
        <v>257.26217176091205</v>
      </c>
      <c r="FQ425" s="454"/>
      <c r="FR425" s="454"/>
      <c r="FS425" s="229"/>
      <c r="FT425" s="229"/>
      <c r="FU425" s="229"/>
      <c r="FV425" s="449"/>
      <c r="FW425" s="78"/>
      <c r="FX425" s="79"/>
      <c r="FY425" s="450"/>
      <c r="FZ425" s="450"/>
      <c r="GB425" s="68"/>
      <c r="GF425" s="431"/>
    </row>
    <row r="426" spans="1:189" ht="15" customHeight="1" x14ac:dyDescent="0.25">
      <c r="A426" s="113" t="s">
        <v>1492</v>
      </c>
      <c r="B426" s="155">
        <v>1</v>
      </c>
      <c r="C426" s="141">
        <f t="shared" si="159"/>
        <v>132.19999999999999</v>
      </c>
      <c r="D426" s="141">
        <v>132.19999999999999</v>
      </c>
      <c r="E426" s="141">
        <v>0</v>
      </c>
      <c r="F426" s="141"/>
      <c r="G426" s="141">
        <v>0</v>
      </c>
      <c r="H426" s="453">
        <f t="shared" si="160"/>
        <v>27.19</v>
      </c>
      <c r="I426" s="453">
        <v>0</v>
      </c>
      <c r="J426" s="453">
        <v>0</v>
      </c>
      <c r="K426" s="453">
        <v>0</v>
      </c>
      <c r="L426" s="453">
        <v>0</v>
      </c>
      <c r="M426" s="453">
        <v>0</v>
      </c>
      <c r="N426" s="453">
        <v>0</v>
      </c>
      <c r="O426" s="453">
        <v>0</v>
      </c>
      <c r="P426" s="453">
        <v>0</v>
      </c>
      <c r="Q426" s="453">
        <v>0</v>
      </c>
      <c r="R426" s="453">
        <v>0</v>
      </c>
      <c r="S426" s="453">
        <v>0</v>
      </c>
      <c r="T426" s="453">
        <v>0</v>
      </c>
      <c r="U426" s="453">
        <v>0</v>
      </c>
      <c r="V426" s="453">
        <v>0</v>
      </c>
      <c r="W426" s="453">
        <v>0</v>
      </c>
      <c r="X426" s="453">
        <v>0</v>
      </c>
      <c r="Y426" s="453">
        <v>0</v>
      </c>
      <c r="Z426" s="453">
        <v>0</v>
      </c>
      <c r="AA426" s="453">
        <v>0</v>
      </c>
      <c r="AB426" s="453">
        <v>0</v>
      </c>
      <c r="AC426" s="453">
        <v>0</v>
      </c>
      <c r="AD426" s="453">
        <v>0</v>
      </c>
      <c r="AE426" s="453">
        <v>0</v>
      </c>
      <c r="AF426" s="453">
        <v>0</v>
      </c>
      <c r="AG426" s="453">
        <v>0</v>
      </c>
      <c r="AH426" s="453">
        <v>0</v>
      </c>
      <c r="AI426" s="453">
        <v>0</v>
      </c>
      <c r="AJ426" s="453">
        <v>0</v>
      </c>
      <c r="AK426" s="453">
        <v>0</v>
      </c>
      <c r="AL426" s="453">
        <v>0</v>
      </c>
      <c r="AM426" s="453">
        <v>0</v>
      </c>
      <c r="AN426" s="453">
        <v>0</v>
      </c>
      <c r="AO426" s="453">
        <v>0</v>
      </c>
      <c r="AP426" s="453">
        <v>0</v>
      </c>
      <c r="AQ426" s="453">
        <v>0</v>
      </c>
      <c r="AR426" s="453">
        <v>0</v>
      </c>
      <c r="AS426" s="453">
        <v>0</v>
      </c>
      <c r="AT426" s="453">
        <v>0</v>
      </c>
      <c r="AU426" s="453">
        <v>0</v>
      </c>
      <c r="AV426" s="453">
        <v>0</v>
      </c>
      <c r="AW426" s="453">
        <v>0</v>
      </c>
      <c r="AX426" s="453">
        <v>27.19</v>
      </c>
      <c r="AY426" s="453"/>
      <c r="AZ426" s="453"/>
      <c r="BA426" s="453"/>
      <c r="BB426" s="453"/>
      <c r="BC426" s="453"/>
      <c r="BD426" s="453"/>
      <c r="BE426" s="453">
        <v>0</v>
      </c>
      <c r="BF426" s="453">
        <v>0</v>
      </c>
      <c r="BG426" s="453">
        <v>0</v>
      </c>
      <c r="BH426" s="453">
        <v>0</v>
      </c>
      <c r="BI426" s="453">
        <v>0</v>
      </c>
      <c r="BJ426" s="453">
        <v>0</v>
      </c>
      <c r="BK426" s="453">
        <v>0</v>
      </c>
      <c r="BL426" s="453">
        <v>5.36</v>
      </c>
      <c r="BM426" s="453">
        <v>1.1792</v>
      </c>
      <c r="BN426" s="453">
        <v>0.12937619750000001</v>
      </c>
      <c r="BO426" s="453">
        <v>3.0491432000000001</v>
      </c>
      <c r="BP426" s="453">
        <v>1.01851417005197</v>
      </c>
      <c r="BQ426" s="453">
        <v>10.736233567552</v>
      </c>
      <c r="BR426" s="453">
        <v>48.746576666666598</v>
      </c>
      <c r="BS426" s="453">
        <v>10.7242468666667</v>
      </c>
      <c r="BT426" s="453">
        <v>56.126730298749798</v>
      </c>
      <c r="BU426" s="453">
        <v>0</v>
      </c>
      <c r="BV426" s="453">
        <v>27.730465068366598</v>
      </c>
      <c r="BW426" s="453">
        <v>15.022209660956101</v>
      </c>
      <c r="BX426" s="453">
        <v>158.350228561406</v>
      </c>
      <c r="BY426" s="453">
        <v>0</v>
      </c>
      <c r="BZ426" s="453">
        <v>0</v>
      </c>
      <c r="CA426" s="453">
        <v>0</v>
      </c>
      <c r="CB426" s="453">
        <v>0</v>
      </c>
      <c r="CC426" s="453">
        <v>0</v>
      </c>
      <c r="CD426" s="453">
        <v>0</v>
      </c>
      <c r="CE426" s="453">
        <v>0</v>
      </c>
      <c r="CF426" s="453">
        <v>0</v>
      </c>
      <c r="CG426" s="453">
        <v>0</v>
      </c>
      <c r="CH426" s="453">
        <v>0</v>
      </c>
      <c r="CI426" s="453">
        <v>0</v>
      </c>
      <c r="CJ426" s="453">
        <v>0</v>
      </c>
      <c r="CK426" s="453">
        <v>0</v>
      </c>
      <c r="CL426" s="453">
        <v>0</v>
      </c>
      <c r="CM426" s="453">
        <v>0</v>
      </c>
      <c r="CN426" s="453">
        <v>0</v>
      </c>
      <c r="CO426" s="453">
        <v>0</v>
      </c>
      <c r="CP426" s="453">
        <v>0</v>
      </c>
      <c r="CQ426" s="453">
        <v>0</v>
      </c>
      <c r="CR426" s="453">
        <v>0</v>
      </c>
      <c r="CS426" s="453">
        <v>0</v>
      </c>
      <c r="CT426" s="453">
        <v>0</v>
      </c>
      <c r="CU426" s="453">
        <v>0</v>
      </c>
      <c r="CV426" s="453">
        <v>0</v>
      </c>
      <c r="CW426" s="453">
        <v>0</v>
      </c>
      <c r="CX426" s="453">
        <v>0</v>
      </c>
      <c r="CY426" s="453">
        <v>0</v>
      </c>
      <c r="CZ426" s="453">
        <v>0</v>
      </c>
      <c r="DA426" s="453">
        <v>0</v>
      </c>
      <c r="DB426" s="453">
        <v>0</v>
      </c>
      <c r="DC426" s="453">
        <v>0</v>
      </c>
      <c r="DD426" s="453">
        <v>0</v>
      </c>
      <c r="DE426" s="453">
        <v>0</v>
      </c>
      <c r="DF426" s="453">
        <v>0</v>
      </c>
      <c r="DG426" s="453">
        <v>0</v>
      </c>
      <c r="DH426" s="453">
        <v>0</v>
      </c>
      <c r="DI426" s="453">
        <v>0</v>
      </c>
      <c r="DJ426" s="453">
        <v>0</v>
      </c>
      <c r="DK426" s="453">
        <v>0</v>
      </c>
      <c r="DL426" s="453">
        <v>0</v>
      </c>
      <c r="DM426" s="453">
        <v>0</v>
      </c>
      <c r="DN426" s="453">
        <v>0</v>
      </c>
      <c r="DO426" s="453">
        <v>0</v>
      </c>
      <c r="DP426" s="453">
        <v>0</v>
      </c>
      <c r="DQ426" s="453">
        <v>0</v>
      </c>
      <c r="DR426" s="453">
        <v>0</v>
      </c>
      <c r="DS426" s="453">
        <v>0</v>
      </c>
      <c r="DT426" s="453">
        <v>0</v>
      </c>
      <c r="DU426" s="453">
        <v>0</v>
      </c>
      <c r="DV426" s="453">
        <v>0</v>
      </c>
      <c r="DW426" s="453">
        <v>6.34</v>
      </c>
      <c r="DX426" s="453">
        <v>1.3948</v>
      </c>
      <c r="DY426" s="453">
        <v>0.43772698989999997</v>
      </c>
      <c r="DZ426" s="453">
        <v>0</v>
      </c>
      <c r="EA426" s="453">
        <v>3.6066357999999998</v>
      </c>
      <c r="EB426" s="453">
        <v>1.2345740520094199</v>
      </c>
      <c r="EC426" s="453">
        <v>13.013736841909401</v>
      </c>
      <c r="ED426" s="453">
        <v>0</v>
      </c>
      <c r="EE426" s="453">
        <v>0</v>
      </c>
      <c r="EF426" s="453">
        <v>0</v>
      </c>
      <c r="EG426" s="453">
        <v>0</v>
      </c>
      <c r="EH426" s="453">
        <v>0</v>
      </c>
      <c r="EI426" s="453">
        <v>0</v>
      </c>
      <c r="EJ426" s="453">
        <v>0</v>
      </c>
      <c r="EK426" s="453">
        <v>5.65</v>
      </c>
      <c r="EL426" s="453">
        <v>1.2430000000000001</v>
      </c>
      <c r="EM426" s="453">
        <v>0.39012663337499998</v>
      </c>
      <c r="EN426" s="453">
        <v>0</v>
      </c>
      <c r="EO426" s="453">
        <v>3.2141155000000001</v>
      </c>
      <c r="EP426" s="453">
        <v>1.1002159479990301</v>
      </c>
      <c r="EQ426" s="453">
        <v>11.597458081374</v>
      </c>
      <c r="ER426" s="453">
        <v>0</v>
      </c>
      <c r="ES426" s="453">
        <v>0</v>
      </c>
      <c r="ET426" s="453">
        <v>0</v>
      </c>
      <c r="EU426" s="453">
        <v>0</v>
      </c>
      <c r="EV426" s="453">
        <v>0</v>
      </c>
      <c r="EW426" s="453">
        <v>0</v>
      </c>
      <c r="EX426" s="453">
        <v>0</v>
      </c>
      <c r="EY426" s="453">
        <v>0</v>
      </c>
      <c r="EZ426" s="453">
        <v>0</v>
      </c>
      <c r="FA426" s="453">
        <v>0</v>
      </c>
      <c r="FB426" s="453">
        <v>0</v>
      </c>
      <c r="FC426" s="453">
        <v>0</v>
      </c>
      <c r="FD426" s="453">
        <v>0</v>
      </c>
      <c r="FE426" s="88">
        <v>203.507109375</v>
      </c>
      <c r="FF426" s="443">
        <f t="shared" si="161"/>
        <v>424.39476642724139</v>
      </c>
      <c r="FG426" s="444">
        <f t="shared" si="162"/>
        <v>0</v>
      </c>
      <c r="FH426" s="444">
        <f t="shared" si="163"/>
        <v>0</v>
      </c>
      <c r="FI426" s="445">
        <f t="shared" si="164"/>
        <v>509.27371971268963</v>
      </c>
      <c r="FJ426" s="446">
        <f t="shared" si="165"/>
        <v>0</v>
      </c>
      <c r="FK426" s="446">
        <f t="shared" si="166"/>
        <v>0</v>
      </c>
      <c r="FL426" s="448">
        <v>0.05</v>
      </c>
      <c r="FM426" s="447">
        <f t="shared" si="167"/>
        <v>25.463685985634484</v>
      </c>
      <c r="FN426" s="448">
        <f t="shared" si="168"/>
        <v>0</v>
      </c>
      <c r="FO426" s="448">
        <f t="shared" si="169"/>
        <v>0</v>
      </c>
      <c r="FP426" s="385">
        <f t="shared" si="170"/>
        <v>534.7374056983241</v>
      </c>
      <c r="FQ426" s="386">
        <f t="shared" si="171"/>
        <v>0</v>
      </c>
      <c r="FR426" s="386">
        <f t="shared" si="172"/>
        <v>0</v>
      </c>
      <c r="FS426" s="229">
        <f t="shared" si="173"/>
        <v>4.0449122972641769</v>
      </c>
      <c r="FT426" s="229"/>
      <c r="FU426" s="229">
        <f t="shared" si="174"/>
        <v>4.0449122972641769</v>
      </c>
      <c r="FV426" s="449">
        <f t="shared" si="175"/>
        <v>534.7374056983241</v>
      </c>
      <c r="FW426" s="78">
        <v>1.7148000000000001</v>
      </c>
      <c r="FX426" s="79"/>
      <c r="FY426" s="450">
        <f t="shared" si="176"/>
        <v>2.358824526046289</v>
      </c>
      <c r="FZ426" s="450"/>
      <c r="GB426" s="68" t="s">
        <v>1108</v>
      </c>
      <c r="GC426" s="85" t="s">
        <v>2362</v>
      </c>
      <c r="GD426" s="85" t="str">
        <f t="shared" si="177"/>
        <v>№2/35 від 20.02.2019</v>
      </c>
      <c r="GE426" s="85" t="s">
        <v>2380</v>
      </c>
      <c r="GF426" s="431">
        <v>1</v>
      </c>
    </row>
    <row r="427" spans="1:189" ht="24" x14ac:dyDescent="0.25">
      <c r="A427" s="113" t="s">
        <v>2761</v>
      </c>
      <c r="B427" s="188"/>
      <c r="C427" s="86"/>
      <c r="D427" s="86"/>
      <c r="E427" s="86"/>
      <c r="F427" s="86"/>
      <c r="G427" s="86"/>
      <c r="H427" s="90"/>
      <c r="I427" s="86"/>
      <c r="J427" s="86"/>
      <c r="K427" s="86"/>
      <c r="L427" s="86"/>
      <c r="M427" s="86"/>
      <c r="N427" s="86"/>
      <c r="O427" s="86"/>
      <c r="P427" s="86"/>
      <c r="Q427" s="86"/>
      <c r="R427" s="86"/>
      <c r="S427" s="86"/>
      <c r="T427" s="86"/>
      <c r="U427" s="86"/>
      <c r="V427" s="86"/>
      <c r="W427" s="86"/>
      <c r="X427" s="86"/>
      <c r="Y427" s="86"/>
      <c r="Z427" s="86"/>
      <c r="AA427" s="86"/>
      <c r="AB427" s="86"/>
      <c r="AC427" s="86"/>
      <c r="AD427" s="86"/>
      <c r="AE427" s="86"/>
      <c r="AF427" s="86"/>
      <c r="AG427" s="86"/>
      <c r="AH427" s="86"/>
      <c r="AI427" s="86"/>
      <c r="AJ427" s="86"/>
      <c r="AK427" s="86"/>
      <c r="AL427" s="86"/>
      <c r="AM427" s="86"/>
      <c r="AN427" s="86"/>
      <c r="AO427" s="86"/>
      <c r="AP427" s="86"/>
      <c r="AQ427" s="86"/>
      <c r="AR427" s="86"/>
      <c r="AS427" s="86"/>
      <c r="AT427" s="86"/>
      <c r="AU427" s="86"/>
      <c r="AV427" s="86"/>
      <c r="AW427" s="86"/>
      <c r="AX427" s="86">
        <f>AX426*0.5</f>
        <v>13.595000000000001</v>
      </c>
      <c r="AY427" s="86"/>
      <c r="AZ427" s="86"/>
      <c r="BA427" s="86"/>
      <c r="BB427" s="86"/>
      <c r="BC427" s="86"/>
      <c r="BD427" s="86"/>
      <c r="BE427" s="86"/>
      <c r="BF427" s="86"/>
      <c r="BG427" s="86"/>
      <c r="BH427" s="86"/>
      <c r="BI427" s="86"/>
      <c r="BJ427" s="86"/>
      <c r="BK427" s="454"/>
      <c r="BL427" s="86"/>
      <c r="BM427" s="86"/>
      <c r="BN427" s="86"/>
      <c r="BO427" s="86"/>
      <c r="BP427" s="86"/>
      <c r="BQ427" s="86"/>
      <c r="BR427" s="86">
        <f>BR426*0.3</f>
        <v>14.623972999999978</v>
      </c>
      <c r="BS427" s="86">
        <f t="shared" ref="BS427:BX427" si="185">BS426*0.3</f>
        <v>3.21727406000001</v>
      </c>
      <c r="BT427" s="86">
        <f t="shared" si="185"/>
        <v>16.83801908962494</v>
      </c>
      <c r="BU427" s="86">
        <f t="shared" si="185"/>
        <v>0</v>
      </c>
      <c r="BV427" s="86">
        <f t="shared" si="185"/>
        <v>8.3191395205099798</v>
      </c>
      <c r="BW427" s="86">
        <f t="shared" si="185"/>
        <v>4.5066628982868302</v>
      </c>
      <c r="BX427" s="86">
        <f t="shared" si="185"/>
        <v>47.505068568421798</v>
      </c>
      <c r="BY427" s="86"/>
      <c r="BZ427" s="86"/>
      <c r="CA427" s="86"/>
      <c r="CB427" s="86"/>
      <c r="CC427" s="86"/>
      <c r="CD427" s="86"/>
      <c r="CE427" s="86"/>
      <c r="CF427" s="86"/>
      <c r="CG427" s="86"/>
      <c r="CH427" s="86"/>
      <c r="CI427" s="86"/>
      <c r="CJ427" s="86"/>
      <c r="CK427" s="86"/>
      <c r="CL427" s="86"/>
      <c r="CM427" s="86"/>
      <c r="CN427" s="86"/>
      <c r="CO427" s="86"/>
      <c r="CP427" s="86"/>
      <c r="CQ427" s="86"/>
      <c r="CR427" s="86"/>
      <c r="CS427" s="86"/>
      <c r="CT427" s="86"/>
      <c r="CU427" s="86"/>
      <c r="CV427" s="86"/>
      <c r="CW427" s="86"/>
      <c r="CX427" s="86"/>
      <c r="CY427" s="86"/>
      <c r="CZ427" s="86"/>
      <c r="DA427" s="86"/>
      <c r="DB427" s="86"/>
      <c r="DC427" s="86"/>
      <c r="DD427" s="86"/>
      <c r="DE427" s="86"/>
      <c r="DF427" s="86"/>
      <c r="DG427" s="86"/>
      <c r="DH427" s="86"/>
      <c r="DI427" s="86"/>
      <c r="DJ427" s="86"/>
      <c r="DK427" s="86"/>
      <c r="DL427" s="86"/>
      <c r="DM427" s="86"/>
      <c r="DN427" s="86"/>
      <c r="DO427" s="86"/>
      <c r="DP427" s="86"/>
      <c r="DQ427" s="86"/>
      <c r="DR427" s="86"/>
      <c r="DS427" s="86"/>
      <c r="DT427" s="86"/>
      <c r="DU427" s="86"/>
      <c r="DV427" s="86"/>
      <c r="DW427" s="86"/>
      <c r="DX427" s="86"/>
      <c r="DY427" s="86"/>
      <c r="DZ427" s="86"/>
      <c r="EA427" s="86"/>
      <c r="EB427" s="86"/>
      <c r="EC427" s="86"/>
      <c r="ED427" s="86"/>
      <c r="EE427" s="86"/>
      <c r="EF427" s="86"/>
      <c r="EG427" s="86"/>
      <c r="EH427" s="86"/>
      <c r="EI427" s="86"/>
      <c r="EJ427" s="86"/>
      <c r="EK427" s="86"/>
      <c r="EL427" s="86"/>
      <c r="EM427" s="86"/>
      <c r="EN427" s="86"/>
      <c r="EO427" s="86"/>
      <c r="EP427" s="86"/>
      <c r="EQ427" s="86"/>
      <c r="ER427" s="86"/>
      <c r="ES427" s="86"/>
      <c r="ET427" s="86"/>
      <c r="EU427" s="86"/>
      <c r="EV427" s="86"/>
      <c r="EW427" s="86"/>
      <c r="EX427" s="86"/>
      <c r="EY427" s="86"/>
      <c r="EZ427" s="86"/>
      <c r="FA427" s="454"/>
      <c r="FB427" s="86"/>
      <c r="FC427" s="86"/>
      <c r="FD427" s="86"/>
      <c r="FE427" s="86"/>
      <c r="FF427" s="455"/>
      <c r="FG427" s="86"/>
      <c r="FH427" s="86"/>
      <c r="FI427" s="455"/>
      <c r="FJ427" s="86"/>
      <c r="FK427" s="86"/>
      <c r="FL427" s="86"/>
      <c r="FM427" s="455"/>
      <c r="FN427" s="86"/>
      <c r="FO427" s="86"/>
      <c r="FP427" s="455">
        <f>FP26</f>
        <v>377.94280410716402</v>
      </c>
      <c r="FQ427" s="86"/>
      <c r="FR427" s="86"/>
      <c r="FS427" s="451"/>
      <c r="FT427" s="451"/>
      <c r="FU427" s="451"/>
      <c r="FV427" s="449"/>
      <c r="FW427" s="86"/>
      <c r="FX427" s="87"/>
      <c r="FY427" s="452"/>
      <c r="FZ427" s="452"/>
    </row>
    <row r="428" spans="1:189" ht="15" customHeight="1" x14ac:dyDescent="0.25">
      <c r="A428" s="66" t="s">
        <v>112</v>
      </c>
      <c r="B428" s="155">
        <v>1</v>
      </c>
      <c r="C428" s="141">
        <f t="shared" ref="C428" si="186">D428+G428</f>
        <v>236.7</v>
      </c>
      <c r="D428" s="168">
        <v>236.7</v>
      </c>
      <c r="E428" s="168">
        <v>0</v>
      </c>
      <c r="F428" s="234"/>
      <c r="G428" s="235">
        <v>0</v>
      </c>
      <c r="H428" s="162">
        <f t="shared" ref="H428" si="187">N428+T428+Z428+AF428+AL428+AR428+AX428</f>
        <v>27.19</v>
      </c>
      <c r="I428" s="117">
        <v>0</v>
      </c>
      <c r="J428" s="117">
        <v>0</v>
      </c>
      <c r="K428" s="117">
        <v>0</v>
      </c>
      <c r="L428" s="117">
        <v>0</v>
      </c>
      <c r="M428" s="117">
        <v>0</v>
      </c>
      <c r="N428" s="117">
        <v>0</v>
      </c>
      <c r="O428" s="117">
        <v>0</v>
      </c>
      <c r="P428" s="117">
        <v>0</v>
      </c>
      <c r="Q428" s="117">
        <v>0</v>
      </c>
      <c r="R428" s="117">
        <v>0</v>
      </c>
      <c r="S428" s="117">
        <v>0</v>
      </c>
      <c r="T428" s="117">
        <v>0</v>
      </c>
      <c r="U428" s="117">
        <v>0</v>
      </c>
      <c r="V428" s="117">
        <v>0</v>
      </c>
      <c r="W428" s="117">
        <v>0</v>
      </c>
      <c r="X428" s="117">
        <v>0</v>
      </c>
      <c r="Y428" s="117">
        <v>0</v>
      </c>
      <c r="Z428" s="117">
        <v>0</v>
      </c>
      <c r="AA428" s="117">
        <v>0</v>
      </c>
      <c r="AB428" s="117">
        <v>0</v>
      </c>
      <c r="AC428" s="117">
        <v>0</v>
      </c>
      <c r="AD428" s="117">
        <v>0</v>
      </c>
      <c r="AE428" s="117">
        <v>0</v>
      </c>
      <c r="AF428" s="117">
        <v>0</v>
      </c>
      <c r="AG428" s="117">
        <v>0</v>
      </c>
      <c r="AH428" s="117">
        <v>0</v>
      </c>
      <c r="AI428" s="117">
        <v>0</v>
      </c>
      <c r="AJ428" s="117">
        <v>0</v>
      </c>
      <c r="AK428" s="117">
        <v>0</v>
      </c>
      <c r="AL428" s="117">
        <v>0</v>
      </c>
      <c r="AM428" s="117">
        <v>0</v>
      </c>
      <c r="AN428" s="117">
        <v>0</v>
      </c>
      <c r="AO428" s="117">
        <v>0</v>
      </c>
      <c r="AP428" s="117">
        <v>0</v>
      </c>
      <c r="AQ428" s="117">
        <v>0</v>
      </c>
      <c r="AR428" s="117">
        <v>0</v>
      </c>
      <c r="AS428" s="117">
        <v>0</v>
      </c>
      <c r="AT428" s="117">
        <v>0</v>
      </c>
      <c r="AU428" s="117">
        <v>0</v>
      </c>
      <c r="AV428" s="117">
        <v>0</v>
      </c>
      <c r="AW428" s="117">
        <v>0</v>
      </c>
      <c r="AX428" s="117">
        <v>27.19</v>
      </c>
      <c r="AY428" s="117"/>
      <c r="AZ428" s="117"/>
      <c r="BA428" s="117"/>
      <c r="BB428" s="117"/>
      <c r="BC428" s="117"/>
      <c r="BD428" s="117"/>
      <c r="BE428" s="117">
        <v>0</v>
      </c>
      <c r="BF428" s="117">
        <v>0</v>
      </c>
      <c r="BG428" s="117">
        <v>0</v>
      </c>
      <c r="BH428" s="117">
        <v>0</v>
      </c>
      <c r="BI428" s="117">
        <v>0</v>
      </c>
      <c r="BJ428" s="117">
        <v>0</v>
      </c>
      <c r="BK428" s="117">
        <v>0</v>
      </c>
      <c r="BL428" s="117">
        <v>12.44</v>
      </c>
      <c r="BM428" s="117">
        <v>2.7368000000000001</v>
      </c>
      <c r="BN428" s="117">
        <v>0.29013371833333301</v>
      </c>
      <c r="BO428" s="117">
        <v>7.0767427999999999</v>
      </c>
      <c r="BP428" s="117">
        <v>2.3628027358865098</v>
      </c>
      <c r="BQ428" s="117">
        <v>24.9064792542198</v>
      </c>
      <c r="BR428" s="117">
        <v>57.117703333333615</v>
      </c>
      <c r="BS428" s="117">
        <v>12.5658947333333</v>
      </c>
      <c r="BT428" s="117">
        <v>105.32918387175</v>
      </c>
      <c r="BU428" s="117">
        <v>0</v>
      </c>
      <c r="BV428" s="117">
        <v>32.492547895233301</v>
      </c>
      <c r="BW428" s="117">
        <v>21.748633619864801</v>
      </c>
      <c r="BX428" s="117">
        <v>229.25396345351501</v>
      </c>
      <c r="BY428" s="117">
        <v>0</v>
      </c>
      <c r="BZ428" s="117">
        <v>0</v>
      </c>
      <c r="CA428" s="117">
        <v>0</v>
      </c>
      <c r="CB428" s="117">
        <v>0</v>
      </c>
      <c r="CC428" s="117">
        <v>0</v>
      </c>
      <c r="CD428" s="117">
        <v>0</v>
      </c>
      <c r="CE428" s="117">
        <v>0</v>
      </c>
      <c r="CF428" s="117">
        <v>0</v>
      </c>
      <c r="CG428" s="117">
        <v>0</v>
      </c>
      <c r="CH428" s="117">
        <v>0</v>
      </c>
      <c r="CI428" s="117">
        <v>0</v>
      </c>
      <c r="CJ428" s="117">
        <v>0</v>
      </c>
      <c r="CK428" s="117">
        <v>0</v>
      </c>
      <c r="CL428" s="117">
        <v>0</v>
      </c>
      <c r="CM428" s="117">
        <v>0</v>
      </c>
      <c r="CN428" s="117">
        <v>0</v>
      </c>
      <c r="CO428" s="117">
        <v>0</v>
      </c>
      <c r="CP428" s="117">
        <v>0</v>
      </c>
      <c r="CQ428" s="117">
        <v>0</v>
      </c>
      <c r="CR428" s="117">
        <v>0</v>
      </c>
      <c r="CS428" s="117">
        <v>0</v>
      </c>
      <c r="CT428" s="117">
        <v>0</v>
      </c>
      <c r="CU428" s="117">
        <v>0</v>
      </c>
      <c r="CV428" s="117">
        <v>0</v>
      </c>
      <c r="CW428" s="117">
        <v>0</v>
      </c>
      <c r="CX428" s="117">
        <v>0</v>
      </c>
      <c r="CY428" s="117">
        <v>0</v>
      </c>
      <c r="CZ428" s="117">
        <v>0</v>
      </c>
      <c r="DA428" s="117">
        <v>0</v>
      </c>
      <c r="DB428" s="117">
        <v>0</v>
      </c>
      <c r="DC428" s="117">
        <v>0</v>
      </c>
      <c r="DD428" s="117">
        <v>0</v>
      </c>
      <c r="DE428" s="117">
        <v>0</v>
      </c>
      <c r="DF428" s="117">
        <v>0</v>
      </c>
      <c r="DG428" s="117">
        <v>0</v>
      </c>
      <c r="DH428" s="117">
        <v>0</v>
      </c>
      <c r="DI428" s="117">
        <v>0</v>
      </c>
      <c r="DJ428" s="117">
        <v>0</v>
      </c>
      <c r="DK428" s="117">
        <v>0</v>
      </c>
      <c r="DL428" s="117">
        <v>0</v>
      </c>
      <c r="DM428" s="117">
        <v>0</v>
      </c>
      <c r="DN428" s="117">
        <v>0</v>
      </c>
      <c r="DO428" s="117">
        <v>0</v>
      </c>
      <c r="DP428" s="117">
        <v>0</v>
      </c>
      <c r="DQ428" s="117">
        <v>0</v>
      </c>
      <c r="DR428" s="117">
        <v>0</v>
      </c>
      <c r="DS428" s="117">
        <v>0</v>
      </c>
      <c r="DT428" s="117">
        <v>0</v>
      </c>
      <c r="DU428" s="117">
        <v>0</v>
      </c>
      <c r="DV428" s="117">
        <v>0</v>
      </c>
      <c r="DW428" s="117">
        <v>6.34</v>
      </c>
      <c r="DX428" s="117">
        <v>1.3948</v>
      </c>
      <c r="DY428" s="117">
        <v>0.43772698989999997</v>
      </c>
      <c r="DZ428" s="117">
        <v>0</v>
      </c>
      <c r="EA428" s="117">
        <v>3.6066357999999998</v>
      </c>
      <c r="EB428" s="117">
        <v>1.2345740520094199</v>
      </c>
      <c r="EC428" s="117">
        <v>13.013736841909401</v>
      </c>
      <c r="ED428" s="117">
        <v>0</v>
      </c>
      <c r="EE428" s="117">
        <v>0</v>
      </c>
      <c r="EF428" s="117">
        <v>0</v>
      </c>
      <c r="EG428" s="117">
        <v>0</v>
      </c>
      <c r="EH428" s="117">
        <v>0</v>
      </c>
      <c r="EI428" s="117">
        <v>0</v>
      </c>
      <c r="EJ428" s="117">
        <v>0</v>
      </c>
      <c r="EK428" s="117">
        <v>5.65</v>
      </c>
      <c r="EL428" s="117">
        <v>1.2430000000000001</v>
      </c>
      <c r="EM428" s="117">
        <v>0.39012663337499998</v>
      </c>
      <c r="EN428" s="117">
        <v>0</v>
      </c>
      <c r="EO428" s="117">
        <v>3.2141155000000001</v>
      </c>
      <c r="EP428" s="117">
        <v>1.1002159479990301</v>
      </c>
      <c r="EQ428" s="117">
        <v>11.597458081374</v>
      </c>
      <c r="ER428" s="117">
        <v>0</v>
      </c>
      <c r="ES428" s="117">
        <v>0</v>
      </c>
      <c r="ET428" s="117">
        <v>0</v>
      </c>
      <c r="EU428" s="117">
        <v>0</v>
      </c>
      <c r="EV428" s="117">
        <v>0</v>
      </c>
      <c r="EW428" s="117">
        <v>0</v>
      </c>
      <c r="EX428" s="117">
        <v>0</v>
      </c>
      <c r="EY428" s="117">
        <v>2.8</v>
      </c>
      <c r="EZ428" s="117">
        <v>0.29346800000000001</v>
      </c>
      <c r="FA428" s="117">
        <v>3.09</v>
      </c>
      <c r="FB428" s="117">
        <v>0</v>
      </c>
      <c r="FC428" s="117">
        <v>0</v>
      </c>
      <c r="FD428" s="117">
        <v>0</v>
      </c>
      <c r="FE428" s="171">
        <v>124.33174322916669</v>
      </c>
      <c r="FF428" s="194">
        <f t="shared" ref="FF428" si="188">H428+BH428+BK428+BQ428+BX428+BY428+EC428+EJ428+EQ428+EU428+EX428+FA428+FD428+FE428</f>
        <v>433.3833808601849</v>
      </c>
      <c r="FG428" s="195">
        <f t="shared" ref="FG428" si="189">BH428+BK428+FD428</f>
        <v>0</v>
      </c>
      <c r="FH428" s="196">
        <f t="shared" ref="FH428" si="190">EJ428</f>
        <v>0</v>
      </c>
      <c r="FI428" s="202">
        <f t="shared" ref="FI428" si="191">FF428*1.2</f>
        <v>520.06005703222183</v>
      </c>
      <c r="FJ428" s="203">
        <f t="shared" ref="FJ428" si="192">FG428*1.2</f>
        <v>0</v>
      </c>
      <c r="FK428" s="204">
        <f t="shared" ref="FK428" si="193">FH428*1.2</f>
        <v>0</v>
      </c>
      <c r="FL428" s="214">
        <v>0.05</v>
      </c>
      <c r="FM428" s="211">
        <f t="shared" ref="FM428" si="194">FI428*FL428</f>
        <v>26.003002851611093</v>
      </c>
      <c r="FN428" s="212">
        <f t="shared" ref="FN428" si="195">FJ428*FL428</f>
        <v>0</v>
      </c>
      <c r="FO428" s="213">
        <f t="shared" ref="FO428" si="196">FK428*FL428</f>
        <v>0</v>
      </c>
      <c r="FP428" s="219">
        <f t="shared" ref="FP428" si="197">FI428+FM428</f>
        <v>546.06305988383292</v>
      </c>
      <c r="FQ428" s="220">
        <f t="shared" ref="FQ428" si="198">FJ428+FN428</f>
        <v>0</v>
      </c>
      <c r="FR428" s="223">
        <f t="shared" ref="FR428" si="199">FK428+FO428</f>
        <v>0</v>
      </c>
      <c r="FS428" s="228">
        <f t="shared" ref="FS428" si="200">(FP428-FR428)/C428+FR428/D428</f>
        <v>2.3069837764420487</v>
      </c>
      <c r="FT428" s="229"/>
      <c r="FU428" s="244">
        <f t="shared" ref="FU428" si="201">(FP428-FR428)/C428</f>
        <v>2.3069837764420487</v>
      </c>
      <c r="FV428" s="245">
        <f t="shared" ref="FV428" si="202">FS428*D428+G428*FU428</f>
        <v>546.06305988383292</v>
      </c>
      <c r="FW428" s="252">
        <v>1.3748</v>
      </c>
      <c r="FX428" s="257"/>
      <c r="FY428" s="261">
        <f t="shared" ref="FY428" si="203">FS428/FW428</f>
        <v>1.6780504629342803</v>
      </c>
      <c r="FZ428" s="253"/>
      <c r="GA428" s="92"/>
      <c r="GB428" s="68" t="s">
        <v>1100</v>
      </c>
      <c r="GC428" s="85" t="s">
        <v>2362</v>
      </c>
      <c r="GD428" s="85" t="str">
        <f t="shared" ref="GD428" si="204">CONCATENATE(GB428,GC428)</f>
        <v>№2/27 від 20.02.2019</v>
      </c>
      <c r="GE428" s="85" t="s">
        <v>2373</v>
      </c>
      <c r="GF428" s="431">
        <v>1</v>
      </c>
      <c r="GG428" s="431">
        <v>3</v>
      </c>
    </row>
    <row r="429" spans="1:189" ht="15" customHeight="1" x14ac:dyDescent="0.25">
      <c r="A429" s="66" t="s">
        <v>2826</v>
      </c>
      <c r="B429" s="155">
        <v>1</v>
      </c>
      <c r="C429" s="141">
        <f t="shared" ref="C429" si="205">D429+G429</f>
        <v>236.7</v>
      </c>
      <c r="D429" s="168">
        <v>236.7</v>
      </c>
      <c r="E429" s="168">
        <v>0</v>
      </c>
      <c r="F429" s="234"/>
      <c r="G429" s="235">
        <v>0</v>
      </c>
      <c r="H429" s="162">
        <f t="shared" ref="H429" si="206">N429+T429+Z429+AF429+AL429+AR429+AX429</f>
        <v>27.19</v>
      </c>
      <c r="I429" s="117">
        <v>0</v>
      </c>
      <c r="J429" s="117">
        <v>0</v>
      </c>
      <c r="K429" s="117">
        <v>0</v>
      </c>
      <c r="L429" s="117">
        <v>0</v>
      </c>
      <c r="M429" s="117">
        <v>0</v>
      </c>
      <c r="N429" s="117">
        <v>0</v>
      </c>
      <c r="O429" s="117">
        <v>0</v>
      </c>
      <c r="P429" s="117">
        <v>0</v>
      </c>
      <c r="Q429" s="117">
        <v>0</v>
      </c>
      <c r="R429" s="117">
        <v>0</v>
      </c>
      <c r="S429" s="117">
        <v>0</v>
      </c>
      <c r="T429" s="117">
        <v>0</v>
      </c>
      <c r="U429" s="117">
        <v>0</v>
      </c>
      <c r="V429" s="117">
        <v>0</v>
      </c>
      <c r="W429" s="117">
        <v>0</v>
      </c>
      <c r="X429" s="117">
        <v>0</v>
      </c>
      <c r="Y429" s="117">
        <v>0</v>
      </c>
      <c r="Z429" s="117">
        <v>0</v>
      </c>
      <c r="AA429" s="117">
        <v>0</v>
      </c>
      <c r="AB429" s="117">
        <v>0</v>
      </c>
      <c r="AC429" s="117">
        <v>0</v>
      </c>
      <c r="AD429" s="117">
        <v>0</v>
      </c>
      <c r="AE429" s="117">
        <v>0</v>
      </c>
      <c r="AF429" s="117">
        <v>0</v>
      </c>
      <c r="AG429" s="117">
        <v>0</v>
      </c>
      <c r="AH429" s="117">
        <v>0</v>
      </c>
      <c r="AI429" s="117">
        <v>0</v>
      </c>
      <c r="AJ429" s="117">
        <v>0</v>
      </c>
      <c r="AK429" s="117">
        <v>0</v>
      </c>
      <c r="AL429" s="117">
        <v>0</v>
      </c>
      <c r="AM429" s="117">
        <v>0</v>
      </c>
      <c r="AN429" s="117">
        <v>0</v>
      </c>
      <c r="AO429" s="117">
        <v>0</v>
      </c>
      <c r="AP429" s="117">
        <v>0</v>
      </c>
      <c r="AQ429" s="117">
        <v>0</v>
      </c>
      <c r="AR429" s="117">
        <v>0</v>
      </c>
      <c r="AS429" s="117">
        <v>0</v>
      </c>
      <c r="AT429" s="117">
        <v>0</v>
      </c>
      <c r="AU429" s="117">
        <v>0</v>
      </c>
      <c r="AV429" s="117">
        <v>0</v>
      </c>
      <c r="AW429" s="117">
        <v>0</v>
      </c>
      <c r="AX429" s="117">
        <v>27.19</v>
      </c>
      <c r="AY429" s="117"/>
      <c r="AZ429" s="117"/>
      <c r="BA429" s="117"/>
      <c r="BB429" s="117"/>
      <c r="BC429" s="117"/>
      <c r="BD429" s="117"/>
      <c r="BE429" s="117">
        <v>0</v>
      </c>
      <c r="BF429" s="117">
        <v>0</v>
      </c>
      <c r="BG429" s="117">
        <v>0</v>
      </c>
      <c r="BH429" s="117">
        <v>0</v>
      </c>
      <c r="BI429" s="117">
        <v>0</v>
      </c>
      <c r="BJ429" s="117">
        <v>0</v>
      </c>
      <c r="BK429" s="117">
        <v>0</v>
      </c>
      <c r="BL429" s="117">
        <v>12.44</v>
      </c>
      <c r="BM429" s="117">
        <v>2.7368000000000001</v>
      </c>
      <c r="BN429" s="117">
        <v>0.29013371833333301</v>
      </c>
      <c r="BO429" s="117">
        <v>7.0767427999999999</v>
      </c>
      <c r="BP429" s="117">
        <v>2.3628027358865098</v>
      </c>
      <c r="BQ429" s="117">
        <v>24.9064792542198</v>
      </c>
      <c r="BR429" s="117">
        <f>BR428*0.7</f>
        <v>39.982392333333529</v>
      </c>
      <c r="BS429" s="117">
        <f t="shared" ref="BS429:BX429" si="207">BS428*0.7</f>
        <v>8.7961263133333087</v>
      </c>
      <c r="BT429" s="117">
        <f t="shared" si="207"/>
        <v>73.730428710224999</v>
      </c>
      <c r="BU429" s="117">
        <f t="shared" si="207"/>
        <v>0</v>
      </c>
      <c r="BV429" s="117">
        <f t="shared" si="207"/>
        <v>22.744783526663308</v>
      </c>
      <c r="BW429" s="117">
        <f t="shared" si="207"/>
        <v>15.224043533905359</v>
      </c>
      <c r="BX429" s="117">
        <f t="shared" si="207"/>
        <v>160.47777441746049</v>
      </c>
      <c r="BY429" s="117">
        <v>0</v>
      </c>
      <c r="BZ429" s="117">
        <v>0</v>
      </c>
      <c r="CA429" s="117">
        <v>0</v>
      </c>
      <c r="CB429" s="117">
        <v>0</v>
      </c>
      <c r="CC429" s="117">
        <v>0</v>
      </c>
      <c r="CD429" s="117">
        <v>0</v>
      </c>
      <c r="CE429" s="117">
        <v>0</v>
      </c>
      <c r="CF429" s="117">
        <v>0</v>
      </c>
      <c r="CG429" s="117">
        <v>0</v>
      </c>
      <c r="CH429" s="117">
        <v>0</v>
      </c>
      <c r="CI429" s="117">
        <v>0</v>
      </c>
      <c r="CJ429" s="117">
        <v>0</v>
      </c>
      <c r="CK429" s="117">
        <v>0</v>
      </c>
      <c r="CL429" s="117">
        <v>0</v>
      </c>
      <c r="CM429" s="117">
        <v>0</v>
      </c>
      <c r="CN429" s="117">
        <v>0</v>
      </c>
      <c r="CO429" s="117">
        <v>0</v>
      </c>
      <c r="CP429" s="117">
        <v>0</v>
      </c>
      <c r="CQ429" s="117">
        <v>0</v>
      </c>
      <c r="CR429" s="117">
        <v>0</v>
      </c>
      <c r="CS429" s="117">
        <v>0</v>
      </c>
      <c r="CT429" s="117">
        <v>0</v>
      </c>
      <c r="CU429" s="117">
        <v>0</v>
      </c>
      <c r="CV429" s="117">
        <v>0</v>
      </c>
      <c r="CW429" s="117">
        <v>0</v>
      </c>
      <c r="CX429" s="117">
        <v>0</v>
      </c>
      <c r="CY429" s="117">
        <v>0</v>
      </c>
      <c r="CZ429" s="117">
        <v>0</v>
      </c>
      <c r="DA429" s="117">
        <v>0</v>
      </c>
      <c r="DB429" s="117">
        <v>0</v>
      </c>
      <c r="DC429" s="117">
        <v>0</v>
      </c>
      <c r="DD429" s="117">
        <v>0</v>
      </c>
      <c r="DE429" s="117">
        <v>0</v>
      </c>
      <c r="DF429" s="117">
        <v>0</v>
      </c>
      <c r="DG429" s="117">
        <v>0</v>
      </c>
      <c r="DH429" s="117">
        <v>0</v>
      </c>
      <c r="DI429" s="117">
        <v>0</v>
      </c>
      <c r="DJ429" s="117">
        <v>0</v>
      </c>
      <c r="DK429" s="117">
        <v>0</v>
      </c>
      <c r="DL429" s="117">
        <v>0</v>
      </c>
      <c r="DM429" s="117">
        <v>0</v>
      </c>
      <c r="DN429" s="117">
        <v>0</v>
      </c>
      <c r="DO429" s="117">
        <v>0</v>
      </c>
      <c r="DP429" s="117">
        <v>0</v>
      </c>
      <c r="DQ429" s="117">
        <v>0</v>
      </c>
      <c r="DR429" s="117">
        <v>0</v>
      </c>
      <c r="DS429" s="117">
        <v>0</v>
      </c>
      <c r="DT429" s="117">
        <v>0</v>
      </c>
      <c r="DU429" s="117">
        <v>0</v>
      </c>
      <c r="DV429" s="117">
        <v>0</v>
      </c>
      <c r="DW429" s="117">
        <v>6.34</v>
      </c>
      <c r="DX429" s="117">
        <v>1.3948</v>
      </c>
      <c r="DY429" s="117">
        <v>0.43772698989999997</v>
      </c>
      <c r="DZ429" s="117">
        <v>0</v>
      </c>
      <c r="EA429" s="117">
        <v>3.6066357999999998</v>
      </c>
      <c r="EB429" s="117">
        <v>1.2345740520094199</v>
      </c>
      <c r="EC429" s="117">
        <v>13.013736841909401</v>
      </c>
      <c r="ED429" s="117">
        <v>0</v>
      </c>
      <c r="EE429" s="117">
        <v>0</v>
      </c>
      <c r="EF429" s="117">
        <v>0</v>
      </c>
      <c r="EG429" s="117">
        <v>0</v>
      </c>
      <c r="EH429" s="117">
        <v>0</v>
      </c>
      <c r="EI429" s="117">
        <v>0</v>
      </c>
      <c r="EJ429" s="117">
        <v>0</v>
      </c>
      <c r="EK429" s="117">
        <v>5.65</v>
      </c>
      <c r="EL429" s="117">
        <v>1.2430000000000001</v>
      </c>
      <c r="EM429" s="117">
        <v>0.39012663337499998</v>
      </c>
      <c r="EN429" s="117">
        <v>0</v>
      </c>
      <c r="EO429" s="117">
        <v>3.2141155000000001</v>
      </c>
      <c r="EP429" s="117">
        <v>1.1002159479990301</v>
      </c>
      <c r="EQ429" s="117">
        <v>11.597458081374</v>
      </c>
      <c r="ER429" s="117">
        <v>0</v>
      </c>
      <c r="ES429" s="117">
        <v>0</v>
      </c>
      <c r="ET429" s="117">
        <v>0</v>
      </c>
      <c r="EU429" s="117">
        <v>0</v>
      </c>
      <c r="EV429" s="117">
        <v>0</v>
      </c>
      <c r="EW429" s="117">
        <v>0</v>
      </c>
      <c r="EX429" s="117">
        <v>0</v>
      </c>
      <c r="EY429" s="117">
        <v>2.8</v>
      </c>
      <c r="EZ429" s="117">
        <v>0.29346800000000001</v>
      </c>
      <c r="FA429" s="117">
        <v>3.09</v>
      </c>
      <c r="FB429" s="117">
        <v>0</v>
      </c>
      <c r="FC429" s="117">
        <v>0</v>
      </c>
      <c r="FD429" s="117">
        <v>0</v>
      </c>
      <c r="FE429" s="171">
        <v>124.33174322916669</v>
      </c>
      <c r="FF429" s="194">
        <f t="shared" ref="FF429" si="208">H429+BH429+BK429+BQ429+BX429+BY429+EC429+EJ429+EQ429+EU429+EX429+FA429+FD429+FE429</f>
        <v>364.60719182413038</v>
      </c>
      <c r="FG429" s="195">
        <f t="shared" ref="FG429" si="209">BH429+BK429+FD429</f>
        <v>0</v>
      </c>
      <c r="FH429" s="196">
        <f t="shared" ref="FH429" si="210">EJ429</f>
        <v>0</v>
      </c>
      <c r="FI429" s="202">
        <f t="shared" ref="FI429" si="211">FF429*1.2</f>
        <v>437.52863018895647</v>
      </c>
      <c r="FJ429" s="203">
        <f t="shared" ref="FJ429" si="212">FG429*1.2</f>
        <v>0</v>
      </c>
      <c r="FK429" s="204">
        <f t="shared" ref="FK429" si="213">FH429*1.2</f>
        <v>0</v>
      </c>
      <c r="FL429" s="214">
        <v>0.05</v>
      </c>
      <c r="FM429" s="211">
        <f t="shared" ref="FM429" si="214">FI429*FL429</f>
        <v>21.876431509447826</v>
      </c>
      <c r="FN429" s="212">
        <f t="shared" ref="FN429" si="215">FJ429*FL429</f>
        <v>0</v>
      </c>
      <c r="FO429" s="213">
        <f t="shared" ref="FO429" si="216">FK429*FL429</f>
        <v>0</v>
      </c>
      <c r="FP429" s="219">
        <f t="shared" ref="FP429" si="217">FI429+FM429</f>
        <v>459.40506169840432</v>
      </c>
      <c r="FQ429" s="220">
        <f t="shared" ref="FQ429" si="218">FJ429+FN429</f>
        <v>0</v>
      </c>
      <c r="FR429" s="223">
        <f t="shared" ref="FR429" si="219">FK429+FO429</f>
        <v>0</v>
      </c>
      <c r="FS429" s="228">
        <f t="shared" ref="FS429" si="220">(FP429-FR429)/C429+FR429/D429</f>
        <v>1.9408747853755992</v>
      </c>
      <c r="FT429" s="229"/>
      <c r="FU429" s="244">
        <f t="shared" ref="FU429" si="221">(FP429-FR429)/C429</f>
        <v>1.9408747853755992</v>
      </c>
      <c r="FV429" s="245">
        <f t="shared" ref="FV429" si="222">FS429*D429+G429*FU429</f>
        <v>459.40506169840432</v>
      </c>
      <c r="FW429" s="252">
        <v>1.3748</v>
      </c>
      <c r="FX429" s="257"/>
      <c r="FY429" s="261">
        <f t="shared" ref="FY429" si="223">FS429/FW429</f>
        <v>1.4117506440031999</v>
      </c>
      <c r="FZ429" s="253"/>
      <c r="GA429" s="92"/>
      <c r="GB429" s="68" t="s">
        <v>1100</v>
      </c>
      <c r="GC429" s="85" t="s">
        <v>2362</v>
      </c>
      <c r="GD429" s="85" t="str">
        <f t="shared" ref="GD429" si="224">CONCATENATE(GB429,GC429)</f>
        <v>№2/27 від 20.02.2019</v>
      </c>
      <c r="GE429" s="85" t="s">
        <v>2373</v>
      </c>
      <c r="GF429" s="431">
        <v>1</v>
      </c>
      <c r="GG429" s="431">
        <v>3</v>
      </c>
    </row>
    <row r="430" spans="1:189" ht="15" customHeight="1" x14ac:dyDescent="0.25">
      <c r="A430" s="66" t="s">
        <v>115</v>
      </c>
      <c r="B430" s="155">
        <v>1</v>
      </c>
      <c r="C430" s="141">
        <f t="shared" ref="C430" si="225">D430+G430</f>
        <v>239.8</v>
      </c>
      <c r="D430" s="168">
        <v>239.8</v>
      </c>
      <c r="E430" s="168">
        <v>0</v>
      </c>
      <c r="F430" s="234"/>
      <c r="G430" s="235">
        <v>0</v>
      </c>
      <c r="H430" s="162">
        <f t="shared" ref="H430" si="226">N430+T430+Z430+AF430+AL430+AR430+AX430</f>
        <v>38.46</v>
      </c>
      <c r="I430" s="117">
        <v>0</v>
      </c>
      <c r="J430" s="117">
        <v>0</v>
      </c>
      <c r="K430" s="117">
        <v>0</v>
      </c>
      <c r="L430" s="117">
        <v>0</v>
      </c>
      <c r="M430" s="117">
        <v>0</v>
      </c>
      <c r="N430" s="117">
        <v>0</v>
      </c>
      <c r="O430" s="117">
        <v>0</v>
      </c>
      <c r="P430" s="117">
        <v>0</v>
      </c>
      <c r="Q430" s="117">
        <v>0</v>
      </c>
      <c r="R430" s="117">
        <v>0</v>
      </c>
      <c r="S430" s="117">
        <v>0</v>
      </c>
      <c r="T430" s="117">
        <v>0</v>
      </c>
      <c r="U430" s="117">
        <v>0</v>
      </c>
      <c r="V430" s="117">
        <v>0</v>
      </c>
      <c r="W430" s="117">
        <v>0</v>
      </c>
      <c r="X430" s="117">
        <v>0</v>
      </c>
      <c r="Y430" s="117">
        <v>0</v>
      </c>
      <c r="Z430" s="117">
        <v>0</v>
      </c>
      <c r="AA430" s="117">
        <v>0</v>
      </c>
      <c r="AB430" s="117">
        <v>0</v>
      </c>
      <c r="AC430" s="117">
        <v>0</v>
      </c>
      <c r="AD430" s="117">
        <v>0</v>
      </c>
      <c r="AE430" s="117">
        <v>0</v>
      </c>
      <c r="AF430" s="117">
        <v>0</v>
      </c>
      <c r="AG430" s="117">
        <v>0</v>
      </c>
      <c r="AH430" s="117">
        <v>0</v>
      </c>
      <c r="AI430" s="117">
        <v>0</v>
      </c>
      <c r="AJ430" s="117">
        <v>0</v>
      </c>
      <c r="AK430" s="117">
        <v>0</v>
      </c>
      <c r="AL430" s="117">
        <v>0</v>
      </c>
      <c r="AM430" s="117">
        <v>0</v>
      </c>
      <c r="AN430" s="117">
        <v>0</v>
      </c>
      <c r="AO430" s="117">
        <v>0</v>
      </c>
      <c r="AP430" s="117">
        <v>0</v>
      </c>
      <c r="AQ430" s="117">
        <v>0</v>
      </c>
      <c r="AR430" s="117">
        <v>0</v>
      </c>
      <c r="AS430" s="117">
        <v>0</v>
      </c>
      <c r="AT430" s="117">
        <v>0</v>
      </c>
      <c r="AU430" s="117">
        <v>0</v>
      </c>
      <c r="AV430" s="117">
        <v>0</v>
      </c>
      <c r="AW430" s="117">
        <v>0</v>
      </c>
      <c r="AX430" s="117">
        <v>38.46</v>
      </c>
      <c r="AY430" s="117"/>
      <c r="AZ430" s="117"/>
      <c r="BA430" s="117"/>
      <c r="BB430" s="117"/>
      <c r="BC430" s="117"/>
      <c r="BD430" s="117"/>
      <c r="BE430" s="117">
        <v>0</v>
      </c>
      <c r="BF430" s="117">
        <v>0</v>
      </c>
      <c r="BG430" s="117">
        <v>0</v>
      </c>
      <c r="BH430" s="117">
        <v>0</v>
      </c>
      <c r="BI430" s="117">
        <v>0</v>
      </c>
      <c r="BJ430" s="117">
        <v>0</v>
      </c>
      <c r="BK430" s="117">
        <v>0</v>
      </c>
      <c r="BL430" s="117">
        <v>12.44</v>
      </c>
      <c r="BM430" s="117">
        <v>2.7368000000000001</v>
      </c>
      <c r="BN430" s="117">
        <v>0.29013371833333301</v>
      </c>
      <c r="BO430" s="117">
        <v>7.0767427999999999</v>
      </c>
      <c r="BP430" s="117">
        <v>2.3628027358865098</v>
      </c>
      <c r="BQ430" s="117">
        <v>24.9064792542198</v>
      </c>
      <c r="BR430" s="117">
        <v>50.491699999999902</v>
      </c>
      <c r="BS430" s="117">
        <v>11.108174</v>
      </c>
      <c r="BT430" s="117">
        <v>92.401713871750005</v>
      </c>
      <c r="BU430" s="117">
        <v>0</v>
      </c>
      <c r="BV430" s="117">
        <v>28.723213378999901</v>
      </c>
      <c r="BW430" s="117">
        <v>19.1513864190911</v>
      </c>
      <c r="BX430" s="117">
        <v>201.87618766984099</v>
      </c>
      <c r="BY430" s="117">
        <v>0</v>
      </c>
      <c r="BZ430" s="117">
        <v>0</v>
      </c>
      <c r="CA430" s="117">
        <v>0</v>
      </c>
      <c r="CB430" s="117">
        <v>0</v>
      </c>
      <c r="CC430" s="117">
        <v>0</v>
      </c>
      <c r="CD430" s="117">
        <v>0</v>
      </c>
      <c r="CE430" s="117">
        <v>0</v>
      </c>
      <c r="CF430" s="117">
        <v>0</v>
      </c>
      <c r="CG430" s="117">
        <v>0</v>
      </c>
      <c r="CH430" s="117">
        <v>0</v>
      </c>
      <c r="CI430" s="117">
        <v>0</v>
      </c>
      <c r="CJ430" s="117">
        <v>0</v>
      </c>
      <c r="CK430" s="117">
        <v>0</v>
      </c>
      <c r="CL430" s="117">
        <v>0</v>
      </c>
      <c r="CM430" s="117">
        <v>0</v>
      </c>
      <c r="CN430" s="117">
        <v>0</v>
      </c>
      <c r="CO430" s="117">
        <v>0</v>
      </c>
      <c r="CP430" s="117">
        <v>0</v>
      </c>
      <c r="CQ430" s="117">
        <v>0</v>
      </c>
      <c r="CR430" s="117">
        <v>0</v>
      </c>
      <c r="CS430" s="117">
        <v>0</v>
      </c>
      <c r="CT430" s="117">
        <v>0</v>
      </c>
      <c r="CU430" s="117">
        <v>0</v>
      </c>
      <c r="CV430" s="117">
        <v>0</v>
      </c>
      <c r="CW430" s="117">
        <v>0</v>
      </c>
      <c r="CX430" s="117">
        <v>0</v>
      </c>
      <c r="CY430" s="117">
        <v>0</v>
      </c>
      <c r="CZ430" s="117">
        <v>0</v>
      </c>
      <c r="DA430" s="117">
        <v>0</v>
      </c>
      <c r="DB430" s="117">
        <v>0</v>
      </c>
      <c r="DC430" s="117">
        <v>0</v>
      </c>
      <c r="DD430" s="117">
        <v>0</v>
      </c>
      <c r="DE430" s="117">
        <v>0</v>
      </c>
      <c r="DF430" s="117">
        <v>0</v>
      </c>
      <c r="DG430" s="117">
        <v>0</v>
      </c>
      <c r="DH430" s="117">
        <v>0</v>
      </c>
      <c r="DI430" s="117">
        <v>0</v>
      </c>
      <c r="DJ430" s="117">
        <v>0</v>
      </c>
      <c r="DK430" s="117">
        <v>0</v>
      </c>
      <c r="DL430" s="117">
        <v>0</v>
      </c>
      <c r="DM430" s="117">
        <v>0</v>
      </c>
      <c r="DN430" s="117">
        <v>0</v>
      </c>
      <c r="DO430" s="117">
        <v>0</v>
      </c>
      <c r="DP430" s="117">
        <v>0</v>
      </c>
      <c r="DQ430" s="117">
        <v>0</v>
      </c>
      <c r="DR430" s="117">
        <v>0</v>
      </c>
      <c r="DS430" s="117">
        <v>0</v>
      </c>
      <c r="DT430" s="117">
        <v>0</v>
      </c>
      <c r="DU430" s="117">
        <v>0</v>
      </c>
      <c r="DV430" s="117">
        <v>0</v>
      </c>
      <c r="DW430" s="117">
        <v>11.09</v>
      </c>
      <c r="DX430" s="117">
        <v>2.4398</v>
      </c>
      <c r="DY430" s="117">
        <v>0.766022232325</v>
      </c>
      <c r="DZ430" s="117">
        <v>0</v>
      </c>
      <c r="EA430" s="117">
        <v>6.3087682999999997</v>
      </c>
      <c r="EB430" s="117">
        <v>2.1595671336929798</v>
      </c>
      <c r="EC430" s="117">
        <v>22.764157666018001</v>
      </c>
      <c r="ED430" s="117">
        <v>0</v>
      </c>
      <c r="EE430" s="117">
        <v>0</v>
      </c>
      <c r="EF430" s="117">
        <v>0</v>
      </c>
      <c r="EG430" s="117">
        <v>0</v>
      </c>
      <c r="EH430" s="117">
        <v>0</v>
      </c>
      <c r="EI430" s="117">
        <v>0</v>
      </c>
      <c r="EJ430" s="117">
        <v>0</v>
      </c>
      <c r="EK430" s="117">
        <v>9.89</v>
      </c>
      <c r="EL430" s="117">
        <v>2.1758000000000002</v>
      </c>
      <c r="EM430" s="117">
        <v>0.68308965239999997</v>
      </c>
      <c r="EN430" s="117">
        <v>0</v>
      </c>
      <c r="EO430" s="117">
        <v>5.6261242999999999</v>
      </c>
      <c r="EP430" s="117">
        <v>1.9258852123510399</v>
      </c>
      <c r="EQ430" s="117">
        <v>20.300899164751002</v>
      </c>
      <c r="ER430" s="117">
        <v>0</v>
      </c>
      <c r="ES430" s="117">
        <v>0</v>
      </c>
      <c r="ET430" s="117">
        <v>0</v>
      </c>
      <c r="EU430" s="117">
        <v>0</v>
      </c>
      <c r="EV430" s="117">
        <v>0</v>
      </c>
      <c r="EW430" s="117">
        <v>0</v>
      </c>
      <c r="EX430" s="117">
        <v>0</v>
      </c>
      <c r="EY430" s="117">
        <v>15.4</v>
      </c>
      <c r="EZ430" s="117">
        <v>1.614074</v>
      </c>
      <c r="FA430" s="117">
        <v>17.010000000000002</v>
      </c>
      <c r="FB430" s="117">
        <v>0</v>
      </c>
      <c r="FC430" s="117">
        <v>0</v>
      </c>
      <c r="FD430" s="117">
        <v>0</v>
      </c>
      <c r="FE430" s="171">
        <v>105.45669895833333</v>
      </c>
      <c r="FF430" s="194">
        <f t="shared" ref="FF430" si="227">H430+BH430+BK430+BQ430+BX430+BY430+EC430+EJ430+EQ430+EU430+EX430+FA430+FD430+FE430</f>
        <v>430.77442271316312</v>
      </c>
      <c r="FG430" s="195">
        <f t="shared" ref="FG430" si="228">BH430+BK430+FD430</f>
        <v>0</v>
      </c>
      <c r="FH430" s="196">
        <f t="shared" ref="FH430" si="229">EJ430</f>
        <v>0</v>
      </c>
      <c r="FI430" s="202">
        <f t="shared" ref="FI430" si="230">FF430*1.2</f>
        <v>516.92930725579572</v>
      </c>
      <c r="FJ430" s="203">
        <f t="shared" ref="FJ430" si="231">FG430*1.2</f>
        <v>0</v>
      </c>
      <c r="FK430" s="204">
        <f t="shared" ref="FK430" si="232">FH430*1.2</f>
        <v>0</v>
      </c>
      <c r="FL430" s="214">
        <v>0.05</v>
      </c>
      <c r="FM430" s="211">
        <f t="shared" ref="FM430" si="233">FI430*FL430</f>
        <v>25.846465362789786</v>
      </c>
      <c r="FN430" s="212">
        <f t="shared" ref="FN430" si="234">FJ430*FL430</f>
        <v>0</v>
      </c>
      <c r="FO430" s="213">
        <f t="shared" ref="FO430" si="235">FK430*FL430</f>
        <v>0</v>
      </c>
      <c r="FP430" s="219">
        <f t="shared" ref="FP430" si="236">FI430+FM430</f>
        <v>542.77577261858551</v>
      </c>
      <c r="FQ430" s="220">
        <f t="shared" ref="FQ430" si="237">FJ430+FN430</f>
        <v>0</v>
      </c>
      <c r="FR430" s="223">
        <f t="shared" ref="FR430" si="238">FK430+FO430</f>
        <v>0</v>
      </c>
      <c r="FS430" s="228">
        <f t="shared" ref="FS430" si="239">(FP430-FR430)/C430+FR430/D430</f>
        <v>2.2634519291850936</v>
      </c>
      <c r="FT430" s="229"/>
      <c r="FU430" s="244">
        <f t="shared" ref="FU430" si="240">(FP430-FR430)/C430</f>
        <v>2.2634519291850936</v>
      </c>
      <c r="FV430" s="245">
        <f t="shared" ref="FV430" si="241">FS430*D430+G430*FU430</f>
        <v>542.77577261858551</v>
      </c>
      <c r="FW430" s="252">
        <v>1.3059000000000001</v>
      </c>
      <c r="FX430" s="257"/>
      <c r="FY430" s="261">
        <f t="shared" ref="FY430" si="242">FS430/FW430</f>
        <v>1.7332505775213214</v>
      </c>
      <c r="FZ430" s="253"/>
      <c r="GA430" s="92"/>
      <c r="GB430" s="68" t="s">
        <v>1103</v>
      </c>
      <c r="GC430" s="85" t="s">
        <v>2362</v>
      </c>
      <c r="GD430" s="85" t="str">
        <f t="shared" ref="GD430" si="243">CONCATENATE(GB430,GC430)</f>
        <v>№2/30 від 20.02.2019</v>
      </c>
      <c r="GE430" s="85" t="s">
        <v>2376</v>
      </c>
      <c r="GF430" s="431">
        <v>1</v>
      </c>
      <c r="GG430" s="431">
        <v>3</v>
      </c>
    </row>
    <row r="431" spans="1:189" ht="15" customHeight="1" x14ac:dyDescent="0.25">
      <c r="A431" s="66" t="s">
        <v>2824</v>
      </c>
      <c r="B431" s="155">
        <v>1</v>
      </c>
      <c r="C431" s="141">
        <f t="shared" ref="C431:C432" si="244">D431+G431</f>
        <v>239.8</v>
      </c>
      <c r="D431" s="168">
        <v>239.8</v>
      </c>
      <c r="E431" s="168">
        <v>0</v>
      </c>
      <c r="F431" s="234"/>
      <c r="G431" s="235">
        <v>0</v>
      </c>
      <c r="H431" s="162">
        <f t="shared" ref="H431:H432" si="245">N431+T431+Z431+AF431+AL431+AR431+AX431</f>
        <v>38.46</v>
      </c>
      <c r="I431" s="117">
        <v>0</v>
      </c>
      <c r="J431" s="117">
        <v>0</v>
      </c>
      <c r="K431" s="117">
        <v>0</v>
      </c>
      <c r="L431" s="117">
        <v>0</v>
      </c>
      <c r="M431" s="117">
        <v>0</v>
      </c>
      <c r="N431" s="117">
        <v>0</v>
      </c>
      <c r="O431" s="117">
        <v>0</v>
      </c>
      <c r="P431" s="117">
        <v>0</v>
      </c>
      <c r="Q431" s="117">
        <v>0</v>
      </c>
      <c r="R431" s="117">
        <v>0</v>
      </c>
      <c r="S431" s="117">
        <v>0</v>
      </c>
      <c r="T431" s="117">
        <v>0</v>
      </c>
      <c r="U431" s="117">
        <v>0</v>
      </c>
      <c r="V431" s="117">
        <v>0</v>
      </c>
      <c r="W431" s="117">
        <v>0</v>
      </c>
      <c r="X431" s="117">
        <v>0</v>
      </c>
      <c r="Y431" s="117">
        <v>0</v>
      </c>
      <c r="Z431" s="117">
        <v>0</v>
      </c>
      <c r="AA431" s="117">
        <v>0</v>
      </c>
      <c r="AB431" s="117">
        <v>0</v>
      </c>
      <c r="AC431" s="117">
        <v>0</v>
      </c>
      <c r="AD431" s="117">
        <v>0</v>
      </c>
      <c r="AE431" s="117">
        <v>0</v>
      </c>
      <c r="AF431" s="117">
        <v>0</v>
      </c>
      <c r="AG431" s="117">
        <v>0</v>
      </c>
      <c r="AH431" s="117">
        <v>0</v>
      </c>
      <c r="AI431" s="117">
        <v>0</v>
      </c>
      <c r="AJ431" s="117">
        <v>0</v>
      </c>
      <c r="AK431" s="117">
        <v>0</v>
      </c>
      <c r="AL431" s="117">
        <v>0</v>
      </c>
      <c r="AM431" s="117">
        <v>0</v>
      </c>
      <c r="AN431" s="117">
        <v>0</v>
      </c>
      <c r="AO431" s="117">
        <v>0</v>
      </c>
      <c r="AP431" s="117">
        <v>0</v>
      </c>
      <c r="AQ431" s="117">
        <v>0</v>
      </c>
      <c r="AR431" s="117">
        <v>0</v>
      </c>
      <c r="AS431" s="117">
        <v>0</v>
      </c>
      <c r="AT431" s="117">
        <v>0</v>
      </c>
      <c r="AU431" s="117">
        <v>0</v>
      </c>
      <c r="AV431" s="117">
        <v>0</v>
      </c>
      <c r="AW431" s="117">
        <v>0</v>
      </c>
      <c r="AX431" s="117">
        <v>38.46</v>
      </c>
      <c r="AY431" s="117"/>
      <c r="AZ431" s="117"/>
      <c r="BA431" s="117"/>
      <c r="BB431" s="117"/>
      <c r="BC431" s="117"/>
      <c r="BD431" s="117"/>
      <c r="BE431" s="117">
        <v>0</v>
      </c>
      <c r="BF431" s="117">
        <v>0</v>
      </c>
      <c r="BG431" s="117">
        <v>0</v>
      </c>
      <c r="BH431" s="117">
        <v>0</v>
      </c>
      <c r="BI431" s="117">
        <v>0</v>
      </c>
      <c r="BJ431" s="117">
        <v>0</v>
      </c>
      <c r="BK431" s="117">
        <v>0</v>
      </c>
      <c r="BL431" s="117">
        <v>12.44</v>
      </c>
      <c r="BM431" s="117">
        <v>2.7368000000000001</v>
      </c>
      <c r="BN431" s="117">
        <v>0.29013371833333301</v>
      </c>
      <c r="BO431" s="117">
        <v>7.0767427999999999</v>
      </c>
      <c r="BP431" s="117">
        <v>2.3628027358865098</v>
      </c>
      <c r="BQ431" s="117">
        <v>24.9064792542198</v>
      </c>
      <c r="BR431" s="117">
        <f>BR430*0.7</f>
        <v>35.344189999999926</v>
      </c>
      <c r="BS431" s="117">
        <f t="shared" ref="BS431:BX431" si="246">BS430*0.7</f>
        <v>7.7757217999999995</v>
      </c>
      <c r="BT431" s="117">
        <f t="shared" si="246"/>
        <v>64.681199710225002</v>
      </c>
      <c r="BU431" s="117">
        <f t="shared" si="246"/>
        <v>0</v>
      </c>
      <c r="BV431" s="117">
        <f t="shared" si="246"/>
        <v>20.106249365299931</v>
      </c>
      <c r="BW431" s="117">
        <f t="shared" si="246"/>
        <v>13.405970493363769</v>
      </c>
      <c r="BX431" s="117">
        <f t="shared" si="246"/>
        <v>141.31333136888867</v>
      </c>
      <c r="BY431" s="117">
        <v>0</v>
      </c>
      <c r="BZ431" s="117">
        <v>0</v>
      </c>
      <c r="CA431" s="117">
        <v>0</v>
      </c>
      <c r="CB431" s="117">
        <v>0</v>
      </c>
      <c r="CC431" s="117">
        <v>0</v>
      </c>
      <c r="CD431" s="117">
        <v>0</v>
      </c>
      <c r="CE431" s="117">
        <v>0</v>
      </c>
      <c r="CF431" s="117">
        <v>0</v>
      </c>
      <c r="CG431" s="117">
        <v>0</v>
      </c>
      <c r="CH431" s="117">
        <v>0</v>
      </c>
      <c r="CI431" s="117">
        <v>0</v>
      </c>
      <c r="CJ431" s="117">
        <v>0</v>
      </c>
      <c r="CK431" s="117">
        <v>0</v>
      </c>
      <c r="CL431" s="117">
        <v>0</v>
      </c>
      <c r="CM431" s="117">
        <v>0</v>
      </c>
      <c r="CN431" s="117">
        <v>0</v>
      </c>
      <c r="CO431" s="117">
        <v>0</v>
      </c>
      <c r="CP431" s="117">
        <v>0</v>
      </c>
      <c r="CQ431" s="117">
        <v>0</v>
      </c>
      <c r="CR431" s="117">
        <v>0</v>
      </c>
      <c r="CS431" s="117">
        <v>0</v>
      </c>
      <c r="CT431" s="117">
        <v>0</v>
      </c>
      <c r="CU431" s="117">
        <v>0</v>
      </c>
      <c r="CV431" s="117">
        <v>0</v>
      </c>
      <c r="CW431" s="117">
        <v>0</v>
      </c>
      <c r="CX431" s="117">
        <v>0</v>
      </c>
      <c r="CY431" s="117">
        <v>0</v>
      </c>
      <c r="CZ431" s="117">
        <v>0</v>
      </c>
      <c r="DA431" s="117">
        <v>0</v>
      </c>
      <c r="DB431" s="117">
        <v>0</v>
      </c>
      <c r="DC431" s="117">
        <v>0</v>
      </c>
      <c r="DD431" s="117">
        <v>0</v>
      </c>
      <c r="DE431" s="117">
        <v>0</v>
      </c>
      <c r="DF431" s="117">
        <v>0</v>
      </c>
      <c r="DG431" s="117">
        <v>0</v>
      </c>
      <c r="DH431" s="117">
        <v>0</v>
      </c>
      <c r="DI431" s="117">
        <v>0</v>
      </c>
      <c r="DJ431" s="117">
        <v>0</v>
      </c>
      <c r="DK431" s="117">
        <v>0</v>
      </c>
      <c r="DL431" s="117">
        <v>0</v>
      </c>
      <c r="DM431" s="117">
        <v>0</v>
      </c>
      <c r="DN431" s="117">
        <v>0</v>
      </c>
      <c r="DO431" s="117">
        <v>0</v>
      </c>
      <c r="DP431" s="117">
        <v>0</v>
      </c>
      <c r="DQ431" s="117">
        <v>0</v>
      </c>
      <c r="DR431" s="117">
        <v>0</v>
      </c>
      <c r="DS431" s="117">
        <v>0</v>
      </c>
      <c r="DT431" s="117">
        <v>0</v>
      </c>
      <c r="DU431" s="117">
        <v>0</v>
      </c>
      <c r="DV431" s="117">
        <v>0</v>
      </c>
      <c r="DW431" s="117">
        <v>11.09</v>
      </c>
      <c r="DX431" s="117">
        <v>2.4398</v>
      </c>
      <c r="DY431" s="117">
        <v>0.766022232325</v>
      </c>
      <c r="DZ431" s="117">
        <v>0</v>
      </c>
      <c r="EA431" s="117">
        <v>6.3087682999999997</v>
      </c>
      <c r="EB431" s="117">
        <v>2.1595671336929798</v>
      </c>
      <c r="EC431" s="117">
        <v>22.764157666018001</v>
      </c>
      <c r="ED431" s="117">
        <v>0</v>
      </c>
      <c r="EE431" s="117">
        <v>0</v>
      </c>
      <c r="EF431" s="117">
        <v>0</v>
      </c>
      <c r="EG431" s="117">
        <v>0</v>
      </c>
      <c r="EH431" s="117">
        <v>0</v>
      </c>
      <c r="EI431" s="117">
        <v>0</v>
      </c>
      <c r="EJ431" s="117">
        <v>0</v>
      </c>
      <c r="EK431" s="117">
        <v>9.89</v>
      </c>
      <c r="EL431" s="117">
        <v>2.1758000000000002</v>
      </c>
      <c r="EM431" s="117">
        <v>0.68308965239999997</v>
      </c>
      <c r="EN431" s="117">
        <v>0</v>
      </c>
      <c r="EO431" s="117">
        <v>5.6261242999999999</v>
      </c>
      <c r="EP431" s="117">
        <v>1.9258852123510399</v>
      </c>
      <c r="EQ431" s="117">
        <v>20.300899164751002</v>
      </c>
      <c r="ER431" s="117">
        <v>0</v>
      </c>
      <c r="ES431" s="117">
        <v>0</v>
      </c>
      <c r="ET431" s="117">
        <v>0</v>
      </c>
      <c r="EU431" s="117">
        <v>0</v>
      </c>
      <c r="EV431" s="117">
        <v>0</v>
      </c>
      <c r="EW431" s="117">
        <v>0</v>
      </c>
      <c r="EX431" s="117">
        <v>0</v>
      </c>
      <c r="EY431" s="117">
        <v>15.4</v>
      </c>
      <c r="EZ431" s="117">
        <v>1.614074</v>
      </c>
      <c r="FA431" s="117">
        <v>17.010000000000002</v>
      </c>
      <c r="FB431" s="117">
        <v>0</v>
      </c>
      <c r="FC431" s="117">
        <v>0</v>
      </c>
      <c r="FD431" s="117">
        <v>0</v>
      </c>
      <c r="FE431" s="171">
        <v>105.45669895833333</v>
      </c>
      <c r="FF431" s="194">
        <f t="shared" ref="FF431:FF432" si="247">H431+BH431+BK431+BQ431+BX431+BY431+EC431+EJ431+EQ431+EU431+EX431+FA431+FD431+FE431</f>
        <v>370.2115664122108</v>
      </c>
      <c r="FG431" s="195">
        <f t="shared" ref="FG431:FG432" si="248">BH431+BK431+FD431</f>
        <v>0</v>
      </c>
      <c r="FH431" s="196">
        <f t="shared" ref="FH431:FH432" si="249">EJ431</f>
        <v>0</v>
      </c>
      <c r="FI431" s="202">
        <f t="shared" ref="FI431:FI432" si="250">FF431*1.2</f>
        <v>444.25387969465294</v>
      </c>
      <c r="FJ431" s="203">
        <f t="shared" ref="FJ431:FJ432" si="251">FG431*1.2</f>
        <v>0</v>
      </c>
      <c r="FK431" s="204">
        <f t="shared" ref="FK431:FK432" si="252">FH431*1.2</f>
        <v>0</v>
      </c>
      <c r="FL431" s="214">
        <v>0.05</v>
      </c>
      <c r="FM431" s="211">
        <f t="shared" ref="FM431:FM432" si="253">FI431*FL431</f>
        <v>22.212693984732649</v>
      </c>
      <c r="FN431" s="212">
        <f t="shared" ref="FN431:FN432" si="254">FJ431*FL431</f>
        <v>0</v>
      </c>
      <c r="FO431" s="213">
        <f t="shared" ref="FO431:FO432" si="255">FK431*FL431</f>
        <v>0</v>
      </c>
      <c r="FP431" s="219">
        <f t="shared" ref="FP431:FP432" si="256">FI431+FM431</f>
        <v>466.46657367938559</v>
      </c>
      <c r="FQ431" s="220">
        <f t="shared" ref="FQ431:FQ432" si="257">FJ431+FN431</f>
        <v>0</v>
      </c>
      <c r="FR431" s="223">
        <f t="shared" ref="FR431:FR432" si="258">FK431+FO431</f>
        <v>0</v>
      </c>
      <c r="FS431" s="228">
        <f t="shared" ref="FS431:FS432" si="259">(FP431-FR431)/C431+FR431/D431</f>
        <v>1.945231750122542</v>
      </c>
      <c r="FT431" s="229"/>
      <c r="FU431" s="244">
        <f t="shared" ref="FU431:FU432" si="260">(FP431-FR431)/C431</f>
        <v>1.945231750122542</v>
      </c>
      <c r="FV431" s="245">
        <f t="shared" ref="FV431:FV432" si="261">FS431*D431+G431*FU431</f>
        <v>466.46657367938559</v>
      </c>
      <c r="FW431" s="252">
        <v>1.3059000000000001</v>
      </c>
      <c r="FX431" s="257"/>
      <c r="FY431" s="261">
        <f t="shared" ref="FY431:FY432" si="262">FS431/FW431</f>
        <v>1.4895717513764775</v>
      </c>
      <c r="FZ431" s="253"/>
      <c r="GA431" s="92"/>
      <c r="GB431" s="68" t="s">
        <v>1103</v>
      </c>
      <c r="GC431" s="85" t="s">
        <v>2362</v>
      </c>
      <c r="GD431" s="85" t="str">
        <f t="shared" ref="GD431:GD432" si="263">CONCATENATE(GB431,GC431)</f>
        <v>№2/30 від 20.02.2019</v>
      </c>
      <c r="GE431" s="85" t="s">
        <v>2376</v>
      </c>
      <c r="GF431" s="431">
        <v>1</v>
      </c>
      <c r="GG431" s="431">
        <v>3</v>
      </c>
    </row>
    <row r="432" spans="1:189" ht="15" customHeight="1" x14ac:dyDescent="0.25">
      <c r="A432" s="66" t="s">
        <v>116</v>
      </c>
      <c r="B432" s="155">
        <v>1</v>
      </c>
      <c r="C432" s="141">
        <f t="shared" si="244"/>
        <v>242.2</v>
      </c>
      <c r="D432" s="168">
        <v>242.2</v>
      </c>
      <c r="E432" s="168">
        <v>0</v>
      </c>
      <c r="F432" s="234"/>
      <c r="G432" s="235">
        <v>0</v>
      </c>
      <c r="H432" s="162">
        <f t="shared" si="245"/>
        <v>39.380000000000003</v>
      </c>
      <c r="I432" s="117">
        <v>0</v>
      </c>
      <c r="J432" s="117">
        <v>0</v>
      </c>
      <c r="K432" s="117">
        <v>0</v>
      </c>
      <c r="L432" s="117">
        <v>0</v>
      </c>
      <c r="M432" s="117">
        <v>0</v>
      </c>
      <c r="N432" s="117">
        <v>0</v>
      </c>
      <c r="O432" s="117">
        <v>0</v>
      </c>
      <c r="P432" s="117">
        <v>0</v>
      </c>
      <c r="Q432" s="117">
        <v>0</v>
      </c>
      <c r="R432" s="117">
        <v>0</v>
      </c>
      <c r="S432" s="117">
        <v>0</v>
      </c>
      <c r="T432" s="117">
        <v>0</v>
      </c>
      <c r="U432" s="117">
        <v>0</v>
      </c>
      <c r="V432" s="117">
        <v>0</v>
      </c>
      <c r="W432" s="117">
        <v>0</v>
      </c>
      <c r="X432" s="117">
        <v>0</v>
      </c>
      <c r="Y432" s="117">
        <v>0</v>
      </c>
      <c r="Z432" s="117">
        <v>0</v>
      </c>
      <c r="AA432" s="117">
        <v>0</v>
      </c>
      <c r="AB432" s="117">
        <v>0</v>
      </c>
      <c r="AC432" s="117">
        <v>0</v>
      </c>
      <c r="AD432" s="117">
        <v>0</v>
      </c>
      <c r="AE432" s="117">
        <v>0</v>
      </c>
      <c r="AF432" s="117">
        <v>0</v>
      </c>
      <c r="AG432" s="117">
        <v>0</v>
      </c>
      <c r="AH432" s="117">
        <v>0</v>
      </c>
      <c r="AI432" s="117">
        <v>0</v>
      </c>
      <c r="AJ432" s="117">
        <v>0</v>
      </c>
      <c r="AK432" s="117">
        <v>0</v>
      </c>
      <c r="AL432" s="117">
        <v>0</v>
      </c>
      <c r="AM432" s="117">
        <v>0</v>
      </c>
      <c r="AN432" s="117">
        <v>0</v>
      </c>
      <c r="AO432" s="117">
        <v>0</v>
      </c>
      <c r="AP432" s="117">
        <v>0</v>
      </c>
      <c r="AQ432" s="117">
        <v>0</v>
      </c>
      <c r="AR432" s="117">
        <v>0</v>
      </c>
      <c r="AS432" s="117">
        <v>0</v>
      </c>
      <c r="AT432" s="117">
        <v>0</v>
      </c>
      <c r="AU432" s="117">
        <v>0</v>
      </c>
      <c r="AV432" s="117">
        <v>0</v>
      </c>
      <c r="AW432" s="117">
        <v>0</v>
      </c>
      <c r="AX432" s="117">
        <v>39.380000000000003</v>
      </c>
      <c r="AY432" s="117"/>
      <c r="AZ432" s="117"/>
      <c r="BA432" s="117"/>
      <c r="BB432" s="117"/>
      <c r="BC432" s="117"/>
      <c r="BD432" s="117"/>
      <c r="BE432" s="117">
        <v>0</v>
      </c>
      <c r="BF432" s="117">
        <v>0</v>
      </c>
      <c r="BG432" s="117">
        <v>0</v>
      </c>
      <c r="BH432" s="117">
        <v>0</v>
      </c>
      <c r="BI432" s="117">
        <v>0</v>
      </c>
      <c r="BJ432" s="117">
        <v>0</v>
      </c>
      <c r="BK432" s="117">
        <v>0</v>
      </c>
      <c r="BL432" s="117">
        <v>10.36</v>
      </c>
      <c r="BM432" s="117">
        <v>2.2791999999999999</v>
      </c>
      <c r="BN432" s="117">
        <v>0.24170364833333299</v>
      </c>
      <c r="BO432" s="117">
        <v>5.8934932</v>
      </c>
      <c r="BP432" s="117">
        <v>1.96774453367381</v>
      </c>
      <c r="BQ432" s="117">
        <v>20.742141382007102</v>
      </c>
      <c r="BR432" s="117">
        <v>65.615494444444195</v>
      </c>
      <c r="BS432" s="117">
        <v>14.435408777777701</v>
      </c>
      <c r="BT432" s="117">
        <v>100.996764272392</v>
      </c>
      <c r="BU432" s="117">
        <v>0</v>
      </c>
      <c r="BV432" s="117">
        <v>37.326686324611003</v>
      </c>
      <c r="BW432" s="117">
        <v>22.887816023792901</v>
      </c>
      <c r="BX432" s="117">
        <v>241.262169843018</v>
      </c>
      <c r="BY432" s="117">
        <v>0</v>
      </c>
      <c r="BZ432" s="117">
        <v>0</v>
      </c>
      <c r="CA432" s="117">
        <v>0</v>
      </c>
      <c r="CB432" s="117">
        <v>0</v>
      </c>
      <c r="CC432" s="117">
        <v>0</v>
      </c>
      <c r="CD432" s="117">
        <v>0</v>
      </c>
      <c r="CE432" s="117">
        <v>0</v>
      </c>
      <c r="CF432" s="117">
        <v>0</v>
      </c>
      <c r="CG432" s="117">
        <v>0</v>
      </c>
      <c r="CH432" s="117">
        <v>0</v>
      </c>
      <c r="CI432" s="117">
        <v>0</v>
      </c>
      <c r="CJ432" s="117">
        <v>0</v>
      </c>
      <c r="CK432" s="117">
        <v>0</v>
      </c>
      <c r="CL432" s="117">
        <v>0</v>
      </c>
      <c r="CM432" s="117">
        <v>0</v>
      </c>
      <c r="CN432" s="117">
        <v>0</v>
      </c>
      <c r="CO432" s="117">
        <v>0</v>
      </c>
      <c r="CP432" s="117">
        <v>0</v>
      </c>
      <c r="CQ432" s="117">
        <v>0</v>
      </c>
      <c r="CR432" s="117">
        <v>0</v>
      </c>
      <c r="CS432" s="117">
        <v>0</v>
      </c>
      <c r="CT432" s="117">
        <v>0</v>
      </c>
      <c r="CU432" s="117">
        <v>0</v>
      </c>
      <c r="CV432" s="117">
        <v>0</v>
      </c>
      <c r="CW432" s="117">
        <v>0</v>
      </c>
      <c r="CX432" s="117">
        <v>0</v>
      </c>
      <c r="CY432" s="117">
        <v>0</v>
      </c>
      <c r="CZ432" s="117">
        <v>0</v>
      </c>
      <c r="DA432" s="117">
        <v>0</v>
      </c>
      <c r="DB432" s="117">
        <v>0</v>
      </c>
      <c r="DC432" s="117">
        <v>0</v>
      </c>
      <c r="DD432" s="117">
        <v>0</v>
      </c>
      <c r="DE432" s="117">
        <v>0</v>
      </c>
      <c r="DF432" s="117">
        <v>0</v>
      </c>
      <c r="DG432" s="117">
        <v>0</v>
      </c>
      <c r="DH432" s="117">
        <v>0</v>
      </c>
      <c r="DI432" s="117">
        <v>0</v>
      </c>
      <c r="DJ432" s="117">
        <v>0</v>
      </c>
      <c r="DK432" s="117">
        <v>0</v>
      </c>
      <c r="DL432" s="117">
        <v>0</v>
      </c>
      <c r="DM432" s="117">
        <v>0</v>
      </c>
      <c r="DN432" s="117">
        <v>0</v>
      </c>
      <c r="DO432" s="117">
        <v>0</v>
      </c>
      <c r="DP432" s="117">
        <v>0</v>
      </c>
      <c r="DQ432" s="117">
        <v>0</v>
      </c>
      <c r="DR432" s="117">
        <v>0</v>
      </c>
      <c r="DS432" s="117">
        <v>0</v>
      </c>
      <c r="DT432" s="117">
        <v>0</v>
      </c>
      <c r="DU432" s="117">
        <v>0</v>
      </c>
      <c r="DV432" s="117">
        <v>0</v>
      </c>
      <c r="DW432" s="117">
        <v>7.92</v>
      </c>
      <c r="DX432" s="117">
        <v>1.7423999999999999</v>
      </c>
      <c r="DY432" s="117">
        <v>0.54715873737499998</v>
      </c>
      <c r="DZ432" s="117">
        <v>0</v>
      </c>
      <c r="EA432" s="117">
        <v>4.5054504</v>
      </c>
      <c r="EB432" s="117">
        <v>1.54228010768827</v>
      </c>
      <c r="EC432" s="117">
        <v>16.257289245063301</v>
      </c>
      <c r="ED432" s="117">
        <v>0</v>
      </c>
      <c r="EE432" s="117">
        <v>0</v>
      </c>
      <c r="EF432" s="117">
        <v>0</v>
      </c>
      <c r="EG432" s="117">
        <v>0</v>
      </c>
      <c r="EH432" s="117">
        <v>0</v>
      </c>
      <c r="EI432" s="117">
        <v>0</v>
      </c>
      <c r="EJ432" s="117">
        <v>0</v>
      </c>
      <c r="EK432" s="117">
        <v>7.07</v>
      </c>
      <c r="EL432" s="117">
        <v>1.5553999999999999</v>
      </c>
      <c r="EM432" s="117">
        <v>0.48778097305000001</v>
      </c>
      <c r="EN432" s="117">
        <v>0</v>
      </c>
      <c r="EO432" s="117">
        <v>4.0219109</v>
      </c>
      <c r="EP432" s="117">
        <v>1.3766889792143699</v>
      </c>
      <c r="EQ432" s="117">
        <v>14.511780852264399</v>
      </c>
      <c r="ER432" s="117">
        <v>0</v>
      </c>
      <c r="ES432" s="117">
        <v>0</v>
      </c>
      <c r="ET432" s="117">
        <v>0</v>
      </c>
      <c r="EU432" s="117">
        <v>0</v>
      </c>
      <c r="EV432" s="117">
        <v>0</v>
      </c>
      <c r="EW432" s="117">
        <v>0</v>
      </c>
      <c r="EX432" s="117">
        <v>0</v>
      </c>
      <c r="EY432" s="117">
        <v>0</v>
      </c>
      <c r="EZ432" s="117">
        <v>0</v>
      </c>
      <c r="FA432" s="117">
        <v>0</v>
      </c>
      <c r="FB432" s="117">
        <v>0</v>
      </c>
      <c r="FC432" s="117">
        <v>0</v>
      </c>
      <c r="FD432" s="117">
        <v>0</v>
      </c>
      <c r="FE432" s="171">
        <v>112.88494218750002</v>
      </c>
      <c r="FF432" s="194">
        <f t="shared" si="247"/>
        <v>445.03832350985283</v>
      </c>
      <c r="FG432" s="195">
        <f t="shared" si="248"/>
        <v>0</v>
      </c>
      <c r="FH432" s="196">
        <f t="shared" si="249"/>
        <v>0</v>
      </c>
      <c r="FI432" s="202">
        <f t="shared" si="250"/>
        <v>534.04598821182333</v>
      </c>
      <c r="FJ432" s="203">
        <f t="shared" si="251"/>
        <v>0</v>
      </c>
      <c r="FK432" s="204">
        <f t="shared" si="252"/>
        <v>0</v>
      </c>
      <c r="FL432" s="214">
        <v>0.05</v>
      </c>
      <c r="FM432" s="211">
        <f t="shared" si="253"/>
        <v>26.702299410591166</v>
      </c>
      <c r="FN432" s="212">
        <f t="shared" si="254"/>
        <v>0</v>
      </c>
      <c r="FO432" s="213">
        <f t="shared" si="255"/>
        <v>0</v>
      </c>
      <c r="FP432" s="219">
        <f t="shared" si="256"/>
        <v>560.74828762241452</v>
      </c>
      <c r="FQ432" s="220">
        <f t="shared" si="257"/>
        <v>0</v>
      </c>
      <c r="FR432" s="223">
        <f t="shared" si="258"/>
        <v>0</v>
      </c>
      <c r="FS432" s="228">
        <f t="shared" si="259"/>
        <v>2.3152282725946098</v>
      </c>
      <c r="FT432" s="229"/>
      <c r="FU432" s="244">
        <f t="shared" si="260"/>
        <v>2.3152282725946098</v>
      </c>
      <c r="FV432" s="245">
        <f t="shared" si="261"/>
        <v>560.74828762241452</v>
      </c>
      <c r="FW432" s="252">
        <v>1.282</v>
      </c>
      <c r="FX432" s="257"/>
      <c r="FY432" s="261">
        <f t="shared" si="262"/>
        <v>1.805950290635421</v>
      </c>
      <c r="FZ432" s="253"/>
      <c r="GA432" s="92"/>
      <c r="GB432" s="68" t="s">
        <v>1104</v>
      </c>
      <c r="GC432" s="85" t="s">
        <v>2362</v>
      </c>
      <c r="GD432" s="85" t="str">
        <f t="shared" si="263"/>
        <v>№2/31 від 20.02.2019</v>
      </c>
      <c r="GE432" s="85" t="s">
        <v>2377</v>
      </c>
      <c r="GF432" s="431">
        <v>1</v>
      </c>
      <c r="GG432" s="431">
        <v>3</v>
      </c>
    </row>
    <row r="433" spans="1:189" ht="15" customHeight="1" x14ac:dyDescent="0.25">
      <c r="A433" s="66" t="s">
        <v>2825</v>
      </c>
      <c r="B433" s="155">
        <v>1</v>
      </c>
      <c r="C433" s="141">
        <f t="shared" ref="C433:C434" si="264">D433+G433</f>
        <v>242.2</v>
      </c>
      <c r="D433" s="168">
        <v>242.2</v>
      </c>
      <c r="E433" s="168">
        <v>0</v>
      </c>
      <c r="F433" s="234"/>
      <c r="G433" s="235">
        <v>0</v>
      </c>
      <c r="H433" s="162">
        <f t="shared" ref="H433:H434" si="265">N433+T433+Z433+AF433+AL433+AR433+AX433</f>
        <v>39.380000000000003</v>
      </c>
      <c r="I433" s="117">
        <v>0</v>
      </c>
      <c r="J433" s="117">
        <v>0</v>
      </c>
      <c r="K433" s="117">
        <v>0</v>
      </c>
      <c r="L433" s="117">
        <v>0</v>
      </c>
      <c r="M433" s="117">
        <v>0</v>
      </c>
      <c r="N433" s="117">
        <v>0</v>
      </c>
      <c r="O433" s="117">
        <v>0</v>
      </c>
      <c r="P433" s="117">
        <v>0</v>
      </c>
      <c r="Q433" s="117">
        <v>0</v>
      </c>
      <c r="R433" s="117">
        <v>0</v>
      </c>
      <c r="S433" s="117">
        <v>0</v>
      </c>
      <c r="T433" s="117">
        <v>0</v>
      </c>
      <c r="U433" s="117">
        <v>0</v>
      </c>
      <c r="V433" s="117">
        <v>0</v>
      </c>
      <c r="W433" s="117">
        <v>0</v>
      </c>
      <c r="X433" s="117">
        <v>0</v>
      </c>
      <c r="Y433" s="117">
        <v>0</v>
      </c>
      <c r="Z433" s="117">
        <v>0</v>
      </c>
      <c r="AA433" s="117">
        <v>0</v>
      </c>
      <c r="AB433" s="117">
        <v>0</v>
      </c>
      <c r="AC433" s="117">
        <v>0</v>
      </c>
      <c r="AD433" s="117">
        <v>0</v>
      </c>
      <c r="AE433" s="117">
        <v>0</v>
      </c>
      <c r="AF433" s="117">
        <v>0</v>
      </c>
      <c r="AG433" s="117">
        <v>0</v>
      </c>
      <c r="AH433" s="117">
        <v>0</v>
      </c>
      <c r="AI433" s="117">
        <v>0</v>
      </c>
      <c r="AJ433" s="117">
        <v>0</v>
      </c>
      <c r="AK433" s="117">
        <v>0</v>
      </c>
      <c r="AL433" s="117">
        <v>0</v>
      </c>
      <c r="AM433" s="117">
        <v>0</v>
      </c>
      <c r="AN433" s="117">
        <v>0</v>
      </c>
      <c r="AO433" s="117">
        <v>0</v>
      </c>
      <c r="AP433" s="117">
        <v>0</v>
      </c>
      <c r="AQ433" s="117">
        <v>0</v>
      </c>
      <c r="AR433" s="117">
        <v>0</v>
      </c>
      <c r="AS433" s="117">
        <v>0</v>
      </c>
      <c r="AT433" s="117">
        <v>0</v>
      </c>
      <c r="AU433" s="117">
        <v>0</v>
      </c>
      <c r="AV433" s="117">
        <v>0</v>
      </c>
      <c r="AW433" s="117">
        <v>0</v>
      </c>
      <c r="AX433" s="117">
        <v>39.380000000000003</v>
      </c>
      <c r="AY433" s="117"/>
      <c r="AZ433" s="117"/>
      <c r="BA433" s="117"/>
      <c r="BB433" s="117"/>
      <c r="BC433" s="117"/>
      <c r="BD433" s="117"/>
      <c r="BE433" s="117">
        <v>0</v>
      </c>
      <c r="BF433" s="117">
        <v>0</v>
      </c>
      <c r="BG433" s="117">
        <v>0</v>
      </c>
      <c r="BH433" s="117">
        <v>0</v>
      </c>
      <c r="BI433" s="117">
        <v>0</v>
      </c>
      <c r="BJ433" s="117">
        <v>0</v>
      </c>
      <c r="BK433" s="117">
        <v>0</v>
      </c>
      <c r="BL433" s="117">
        <v>10.36</v>
      </c>
      <c r="BM433" s="117">
        <v>2.2791999999999999</v>
      </c>
      <c r="BN433" s="117">
        <v>0.24170364833333299</v>
      </c>
      <c r="BO433" s="117">
        <v>5.8934932</v>
      </c>
      <c r="BP433" s="117">
        <v>1.96774453367381</v>
      </c>
      <c r="BQ433" s="117">
        <v>20.742141382007102</v>
      </c>
      <c r="BR433" s="117">
        <f>BR432*0.7</f>
        <v>45.930846111110931</v>
      </c>
      <c r="BS433" s="117">
        <f t="shared" ref="BS433" si="266">BS432*0.7</f>
        <v>10.10478614444439</v>
      </c>
      <c r="BT433" s="117">
        <f t="shared" ref="BT433" si="267">BT432*0.7</f>
        <v>70.697734990674391</v>
      </c>
      <c r="BU433" s="117">
        <f t="shared" ref="BU433" si="268">BU432*0.7</f>
        <v>0</v>
      </c>
      <c r="BV433" s="117">
        <f t="shared" ref="BV433" si="269">BV432*0.7</f>
        <v>26.1286804272277</v>
      </c>
      <c r="BW433" s="117">
        <f t="shared" ref="BW433" si="270">BW432*0.7</f>
        <v>16.02147121665503</v>
      </c>
      <c r="BX433" s="117">
        <f t="shared" ref="BX433" si="271">BX432*0.7</f>
        <v>168.88351889011258</v>
      </c>
      <c r="BY433" s="117">
        <v>0</v>
      </c>
      <c r="BZ433" s="117">
        <v>0</v>
      </c>
      <c r="CA433" s="117">
        <v>0</v>
      </c>
      <c r="CB433" s="117">
        <v>0</v>
      </c>
      <c r="CC433" s="117">
        <v>0</v>
      </c>
      <c r="CD433" s="117">
        <v>0</v>
      </c>
      <c r="CE433" s="117">
        <v>0</v>
      </c>
      <c r="CF433" s="117">
        <v>0</v>
      </c>
      <c r="CG433" s="117">
        <v>0</v>
      </c>
      <c r="CH433" s="117">
        <v>0</v>
      </c>
      <c r="CI433" s="117">
        <v>0</v>
      </c>
      <c r="CJ433" s="117">
        <v>0</v>
      </c>
      <c r="CK433" s="117">
        <v>0</v>
      </c>
      <c r="CL433" s="117">
        <v>0</v>
      </c>
      <c r="CM433" s="117">
        <v>0</v>
      </c>
      <c r="CN433" s="117">
        <v>0</v>
      </c>
      <c r="CO433" s="117">
        <v>0</v>
      </c>
      <c r="CP433" s="117">
        <v>0</v>
      </c>
      <c r="CQ433" s="117">
        <v>0</v>
      </c>
      <c r="CR433" s="117">
        <v>0</v>
      </c>
      <c r="CS433" s="117">
        <v>0</v>
      </c>
      <c r="CT433" s="117">
        <v>0</v>
      </c>
      <c r="CU433" s="117">
        <v>0</v>
      </c>
      <c r="CV433" s="117">
        <v>0</v>
      </c>
      <c r="CW433" s="117">
        <v>0</v>
      </c>
      <c r="CX433" s="117">
        <v>0</v>
      </c>
      <c r="CY433" s="117">
        <v>0</v>
      </c>
      <c r="CZ433" s="117">
        <v>0</v>
      </c>
      <c r="DA433" s="117">
        <v>0</v>
      </c>
      <c r="DB433" s="117">
        <v>0</v>
      </c>
      <c r="DC433" s="117">
        <v>0</v>
      </c>
      <c r="DD433" s="117">
        <v>0</v>
      </c>
      <c r="DE433" s="117">
        <v>0</v>
      </c>
      <c r="DF433" s="117">
        <v>0</v>
      </c>
      <c r="DG433" s="117">
        <v>0</v>
      </c>
      <c r="DH433" s="117">
        <v>0</v>
      </c>
      <c r="DI433" s="117">
        <v>0</v>
      </c>
      <c r="DJ433" s="117">
        <v>0</v>
      </c>
      <c r="DK433" s="117">
        <v>0</v>
      </c>
      <c r="DL433" s="117">
        <v>0</v>
      </c>
      <c r="DM433" s="117">
        <v>0</v>
      </c>
      <c r="DN433" s="117">
        <v>0</v>
      </c>
      <c r="DO433" s="117">
        <v>0</v>
      </c>
      <c r="DP433" s="117">
        <v>0</v>
      </c>
      <c r="DQ433" s="117">
        <v>0</v>
      </c>
      <c r="DR433" s="117">
        <v>0</v>
      </c>
      <c r="DS433" s="117">
        <v>0</v>
      </c>
      <c r="DT433" s="117">
        <v>0</v>
      </c>
      <c r="DU433" s="117">
        <v>0</v>
      </c>
      <c r="DV433" s="117">
        <v>0</v>
      </c>
      <c r="DW433" s="117">
        <v>7.92</v>
      </c>
      <c r="DX433" s="117">
        <v>1.7423999999999999</v>
      </c>
      <c r="DY433" s="117">
        <v>0.54715873737499998</v>
      </c>
      <c r="DZ433" s="117">
        <v>0</v>
      </c>
      <c r="EA433" s="117">
        <v>4.5054504</v>
      </c>
      <c r="EB433" s="117">
        <v>1.54228010768827</v>
      </c>
      <c r="EC433" s="117">
        <v>16.257289245063301</v>
      </c>
      <c r="ED433" s="117">
        <v>0</v>
      </c>
      <c r="EE433" s="117">
        <v>0</v>
      </c>
      <c r="EF433" s="117">
        <v>0</v>
      </c>
      <c r="EG433" s="117">
        <v>0</v>
      </c>
      <c r="EH433" s="117">
        <v>0</v>
      </c>
      <c r="EI433" s="117">
        <v>0</v>
      </c>
      <c r="EJ433" s="117">
        <v>0</v>
      </c>
      <c r="EK433" s="117">
        <v>7.07</v>
      </c>
      <c r="EL433" s="117">
        <v>1.5553999999999999</v>
      </c>
      <c r="EM433" s="117">
        <v>0.48778097305000001</v>
      </c>
      <c r="EN433" s="117">
        <v>0</v>
      </c>
      <c r="EO433" s="117">
        <v>4.0219109</v>
      </c>
      <c r="EP433" s="117">
        <v>1.3766889792143699</v>
      </c>
      <c r="EQ433" s="117">
        <v>14.511780852264399</v>
      </c>
      <c r="ER433" s="117">
        <v>0</v>
      </c>
      <c r="ES433" s="117">
        <v>0</v>
      </c>
      <c r="ET433" s="117">
        <v>0</v>
      </c>
      <c r="EU433" s="117">
        <v>0</v>
      </c>
      <c r="EV433" s="117">
        <v>0</v>
      </c>
      <c r="EW433" s="117">
        <v>0</v>
      </c>
      <c r="EX433" s="117">
        <v>0</v>
      </c>
      <c r="EY433" s="117">
        <v>0</v>
      </c>
      <c r="EZ433" s="117">
        <v>0</v>
      </c>
      <c r="FA433" s="117">
        <v>0</v>
      </c>
      <c r="FB433" s="117">
        <v>0</v>
      </c>
      <c r="FC433" s="117">
        <v>0</v>
      </c>
      <c r="FD433" s="117">
        <v>0</v>
      </c>
      <c r="FE433" s="171">
        <v>112.88494218750002</v>
      </c>
      <c r="FF433" s="194">
        <f t="shared" ref="FF433:FF434" si="272">H433+BH433+BK433+BQ433+BX433+BY433+EC433+EJ433+EQ433+EU433+EX433+FA433+FD433+FE433</f>
        <v>372.65967255694744</v>
      </c>
      <c r="FG433" s="195">
        <f t="shared" ref="FG433:FG434" si="273">BH433+BK433+FD433</f>
        <v>0</v>
      </c>
      <c r="FH433" s="196">
        <f t="shared" ref="FH433:FH434" si="274">EJ433</f>
        <v>0</v>
      </c>
      <c r="FI433" s="202">
        <f t="shared" ref="FI433:FI434" si="275">FF433*1.2</f>
        <v>447.19160706833691</v>
      </c>
      <c r="FJ433" s="203">
        <f t="shared" ref="FJ433:FJ434" si="276">FG433*1.2</f>
        <v>0</v>
      </c>
      <c r="FK433" s="204">
        <f t="shared" ref="FK433:FK434" si="277">FH433*1.2</f>
        <v>0</v>
      </c>
      <c r="FL433" s="214">
        <v>0.05</v>
      </c>
      <c r="FM433" s="211">
        <f t="shared" ref="FM433:FM434" si="278">FI433*FL433</f>
        <v>22.359580353416845</v>
      </c>
      <c r="FN433" s="212">
        <f t="shared" ref="FN433:FN434" si="279">FJ433*FL433</f>
        <v>0</v>
      </c>
      <c r="FO433" s="213">
        <f t="shared" ref="FO433:FO434" si="280">FK433*FL433</f>
        <v>0</v>
      </c>
      <c r="FP433" s="219">
        <f t="shared" ref="FP433:FP434" si="281">FI433+FM433</f>
        <v>469.55118742175375</v>
      </c>
      <c r="FQ433" s="220">
        <f t="shared" ref="FQ433:FQ434" si="282">FJ433+FN433</f>
        <v>0</v>
      </c>
      <c r="FR433" s="223">
        <f t="shared" ref="FR433:FR434" si="283">FK433+FO433</f>
        <v>0</v>
      </c>
      <c r="FS433" s="228">
        <f t="shared" ref="FS433:FS434" si="284">(FP433-FR433)/C433+FR433/D433</f>
        <v>1.93869193815753</v>
      </c>
      <c r="FT433" s="229"/>
      <c r="FU433" s="244">
        <f t="shared" ref="FU433:FU434" si="285">(FP433-FR433)/C433</f>
        <v>1.93869193815753</v>
      </c>
      <c r="FV433" s="245">
        <f t="shared" ref="FV433:FV434" si="286">FS433*D433+G433*FU433</f>
        <v>469.55118742175375</v>
      </c>
      <c r="FW433" s="252">
        <v>1.282</v>
      </c>
      <c r="FX433" s="257"/>
      <c r="FY433" s="261">
        <f t="shared" ref="FY433:FY434" si="287">FS433/FW433</f>
        <v>1.5122402013709282</v>
      </c>
      <c r="FZ433" s="253"/>
      <c r="GA433" s="92"/>
      <c r="GB433" s="68" t="s">
        <v>1104</v>
      </c>
      <c r="GC433" s="85" t="s">
        <v>2362</v>
      </c>
      <c r="GD433" s="85" t="str">
        <f t="shared" ref="GD433:GD434" si="288">CONCATENATE(GB433,GC433)</f>
        <v>№2/31 від 20.02.2019</v>
      </c>
      <c r="GE433" s="85" t="s">
        <v>2377</v>
      </c>
      <c r="GF433" s="431">
        <v>1</v>
      </c>
      <c r="GG433" s="431">
        <v>3</v>
      </c>
    </row>
    <row r="434" spans="1:189" ht="15" customHeight="1" x14ac:dyDescent="0.25">
      <c r="A434" s="66" t="s">
        <v>117</v>
      </c>
      <c r="B434" s="155">
        <v>1</v>
      </c>
      <c r="C434" s="141">
        <f t="shared" si="264"/>
        <v>135.6</v>
      </c>
      <c r="D434" s="168">
        <v>135.6</v>
      </c>
      <c r="E434" s="168">
        <v>0</v>
      </c>
      <c r="F434" s="234"/>
      <c r="G434" s="235">
        <v>0</v>
      </c>
      <c r="H434" s="162">
        <f t="shared" si="265"/>
        <v>44.4</v>
      </c>
      <c r="I434" s="117">
        <v>0</v>
      </c>
      <c r="J434" s="117">
        <v>0</v>
      </c>
      <c r="K434" s="117">
        <v>0</v>
      </c>
      <c r="L434" s="117">
        <v>0</v>
      </c>
      <c r="M434" s="117">
        <v>0</v>
      </c>
      <c r="N434" s="117">
        <v>0</v>
      </c>
      <c r="O434" s="117">
        <v>0</v>
      </c>
      <c r="P434" s="117">
        <v>0</v>
      </c>
      <c r="Q434" s="117">
        <v>0</v>
      </c>
      <c r="R434" s="117">
        <v>0</v>
      </c>
      <c r="S434" s="117">
        <v>0</v>
      </c>
      <c r="T434" s="117">
        <v>0</v>
      </c>
      <c r="U434" s="117">
        <v>0</v>
      </c>
      <c r="V434" s="117">
        <v>0</v>
      </c>
      <c r="W434" s="117">
        <v>0</v>
      </c>
      <c r="X434" s="117">
        <v>0</v>
      </c>
      <c r="Y434" s="117">
        <v>0</v>
      </c>
      <c r="Z434" s="117">
        <v>0</v>
      </c>
      <c r="AA434" s="117">
        <v>0</v>
      </c>
      <c r="AB434" s="117">
        <v>0</v>
      </c>
      <c r="AC434" s="117">
        <v>0</v>
      </c>
      <c r="AD434" s="117">
        <v>0</v>
      </c>
      <c r="AE434" s="117">
        <v>0</v>
      </c>
      <c r="AF434" s="117">
        <v>0</v>
      </c>
      <c r="AG434" s="117">
        <v>0</v>
      </c>
      <c r="AH434" s="117">
        <v>0</v>
      </c>
      <c r="AI434" s="117">
        <v>0</v>
      </c>
      <c r="AJ434" s="117">
        <v>0</v>
      </c>
      <c r="AK434" s="117">
        <v>0</v>
      </c>
      <c r="AL434" s="117">
        <v>0</v>
      </c>
      <c r="AM434" s="117">
        <v>0</v>
      </c>
      <c r="AN434" s="117">
        <v>0</v>
      </c>
      <c r="AO434" s="117">
        <v>0</v>
      </c>
      <c r="AP434" s="117">
        <v>0</v>
      </c>
      <c r="AQ434" s="117">
        <v>0</v>
      </c>
      <c r="AR434" s="117">
        <v>0</v>
      </c>
      <c r="AS434" s="117">
        <v>0</v>
      </c>
      <c r="AT434" s="117">
        <v>0</v>
      </c>
      <c r="AU434" s="117">
        <v>0</v>
      </c>
      <c r="AV434" s="117">
        <v>0</v>
      </c>
      <c r="AW434" s="117">
        <v>0</v>
      </c>
      <c r="AX434" s="117">
        <v>44.4</v>
      </c>
      <c r="AY434" s="117"/>
      <c r="AZ434" s="117"/>
      <c r="BA434" s="117"/>
      <c r="BB434" s="117"/>
      <c r="BC434" s="117"/>
      <c r="BD434" s="117"/>
      <c r="BE434" s="117">
        <v>0</v>
      </c>
      <c r="BF434" s="117">
        <v>0</v>
      </c>
      <c r="BG434" s="117">
        <v>0</v>
      </c>
      <c r="BH434" s="117">
        <v>0</v>
      </c>
      <c r="BI434" s="117">
        <v>0</v>
      </c>
      <c r="BJ434" s="117">
        <v>0</v>
      </c>
      <c r="BK434" s="117">
        <v>0</v>
      </c>
      <c r="BL434" s="117">
        <v>8.2899999999999991</v>
      </c>
      <c r="BM434" s="117">
        <v>1.8238000000000001</v>
      </c>
      <c r="BN434" s="117">
        <v>0.193273578333333</v>
      </c>
      <c r="BO434" s="117">
        <v>4.7159323000000004</v>
      </c>
      <c r="BP434" s="117">
        <v>1.57456124610811</v>
      </c>
      <c r="BQ434" s="117">
        <v>16.597567124441401</v>
      </c>
      <c r="BR434" s="117">
        <v>46.36433333333391</v>
      </c>
      <c r="BS434" s="117">
        <v>10.200153333333301</v>
      </c>
      <c r="BT434" s="117">
        <v>86.372342581166706</v>
      </c>
      <c r="BU434" s="117">
        <v>0</v>
      </c>
      <c r="BV434" s="117">
        <v>26.3752783033333</v>
      </c>
      <c r="BW434" s="117">
        <v>17.745601992437798</v>
      </c>
      <c r="BX434" s="117">
        <v>187.057709543605</v>
      </c>
      <c r="BY434" s="117">
        <v>0</v>
      </c>
      <c r="BZ434" s="117">
        <v>0</v>
      </c>
      <c r="CA434" s="117">
        <v>0</v>
      </c>
      <c r="CB434" s="117">
        <v>0</v>
      </c>
      <c r="CC434" s="117">
        <v>0</v>
      </c>
      <c r="CD434" s="117">
        <v>0</v>
      </c>
      <c r="CE434" s="117">
        <v>0</v>
      </c>
      <c r="CF434" s="117">
        <v>0</v>
      </c>
      <c r="CG434" s="117">
        <v>0</v>
      </c>
      <c r="CH434" s="117">
        <v>0</v>
      </c>
      <c r="CI434" s="117">
        <v>0</v>
      </c>
      <c r="CJ434" s="117">
        <v>0</v>
      </c>
      <c r="CK434" s="117">
        <v>0</v>
      </c>
      <c r="CL434" s="117">
        <v>0</v>
      </c>
      <c r="CM434" s="117">
        <v>0</v>
      </c>
      <c r="CN434" s="117">
        <v>0</v>
      </c>
      <c r="CO434" s="117">
        <v>0</v>
      </c>
      <c r="CP434" s="117">
        <v>0</v>
      </c>
      <c r="CQ434" s="117">
        <v>0</v>
      </c>
      <c r="CR434" s="117">
        <v>0</v>
      </c>
      <c r="CS434" s="117">
        <v>0</v>
      </c>
      <c r="CT434" s="117">
        <v>0</v>
      </c>
      <c r="CU434" s="117">
        <v>0</v>
      </c>
      <c r="CV434" s="117">
        <v>0</v>
      </c>
      <c r="CW434" s="117">
        <v>0</v>
      </c>
      <c r="CX434" s="117">
        <v>0</v>
      </c>
      <c r="CY434" s="117">
        <v>0</v>
      </c>
      <c r="CZ434" s="117">
        <v>0</v>
      </c>
      <c r="DA434" s="117">
        <v>0</v>
      </c>
      <c r="DB434" s="117">
        <v>0</v>
      </c>
      <c r="DC434" s="117">
        <v>0</v>
      </c>
      <c r="DD434" s="117">
        <v>0</v>
      </c>
      <c r="DE434" s="117">
        <v>0</v>
      </c>
      <c r="DF434" s="117">
        <v>0</v>
      </c>
      <c r="DG434" s="117">
        <v>0</v>
      </c>
      <c r="DH434" s="117">
        <v>0</v>
      </c>
      <c r="DI434" s="117">
        <v>0</v>
      </c>
      <c r="DJ434" s="117">
        <v>0</v>
      </c>
      <c r="DK434" s="117">
        <v>0</v>
      </c>
      <c r="DL434" s="117">
        <v>0</v>
      </c>
      <c r="DM434" s="117">
        <v>0</v>
      </c>
      <c r="DN434" s="117">
        <v>0</v>
      </c>
      <c r="DO434" s="117">
        <v>0</v>
      </c>
      <c r="DP434" s="117">
        <v>0</v>
      </c>
      <c r="DQ434" s="117">
        <v>0</v>
      </c>
      <c r="DR434" s="117">
        <v>0</v>
      </c>
      <c r="DS434" s="117">
        <v>0</v>
      </c>
      <c r="DT434" s="117">
        <v>0</v>
      </c>
      <c r="DU434" s="117">
        <v>0</v>
      </c>
      <c r="DV434" s="117">
        <v>0</v>
      </c>
      <c r="DW434" s="117">
        <v>4.75</v>
      </c>
      <c r="DX434" s="117">
        <v>1.0449999999999999</v>
      </c>
      <c r="DY434" s="117">
        <v>0.32829524242500002</v>
      </c>
      <c r="DZ434" s="117">
        <v>0</v>
      </c>
      <c r="EA434" s="117">
        <v>2.7021324999999998</v>
      </c>
      <c r="EB434" s="117">
        <v>0.92499308168356398</v>
      </c>
      <c r="EC434" s="117">
        <v>9.7504208241085593</v>
      </c>
      <c r="ED434" s="117">
        <v>0</v>
      </c>
      <c r="EE434" s="117">
        <v>0</v>
      </c>
      <c r="EF434" s="117">
        <v>0</v>
      </c>
      <c r="EG434" s="117">
        <v>0</v>
      </c>
      <c r="EH434" s="117">
        <v>0</v>
      </c>
      <c r="EI434" s="117">
        <v>0</v>
      </c>
      <c r="EJ434" s="117">
        <v>0</v>
      </c>
      <c r="EK434" s="117">
        <v>4.24</v>
      </c>
      <c r="EL434" s="117">
        <v>0.93279999999999996</v>
      </c>
      <c r="EM434" s="117">
        <v>0.29296301902499999</v>
      </c>
      <c r="EN434" s="117">
        <v>0</v>
      </c>
      <c r="EO434" s="117">
        <v>2.4120088000000002</v>
      </c>
      <c r="EP434" s="117">
        <v>0.82566926435201005</v>
      </c>
      <c r="EQ434" s="117">
        <v>8.7034410833770099</v>
      </c>
      <c r="ER434" s="117">
        <v>0</v>
      </c>
      <c r="ES434" s="117">
        <v>0</v>
      </c>
      <c r="ET434" s="117">
        <v>0</v>
      </c>
      <c r="EU434" s="117">
        <v>0</v>
      </c>
      <c r="EV434" s="117">
        <v>0</v>
      </c>
      <c r="EW434" s="117">
        <v>0</v>
      </c>
      <c r="EX434" s="117">
        <v>0</v>
      </c>
      <c r="EY434" s="117">
        <v>8.4</v>
      </c>
      <c r="EZ434" s="117">
        <v>0.88040399999999996</v>
      </c>
      <c r="FA434" s="117">
        <v>9.2799999999999994</v>
      </c>
      <c r="FB434" s="117">
        <v>0</v>
      </c>
      <c r="FC434" s="117">
        <v>0</v>
      </c>
      <c r="FD434" s="117">
        <v>0</v>
      </c>
      <c r="FE434" s="171">
        <v>36.532343750000003</v>
      </c>
      <c r="FF434" s="194">
        <f t="shared" si="272"/>
        <v>312.32148232553197</v>
      </c>
      <c r="FG434" s="195">
        <f t="shared" si="273"/>
        <v>0</v>
      </c>
      <c r="FH434" s="196">
        <f t="shared" si="274"/>
        <v>0</v>
      </c>
      <c r="FI434" s="202">
        <f t="shared" si="275"/>
        <v>374.78577879063835</v>
      </c>
      <c r="FJ434" s="203">
        <f t="shared" si="276"/>
        <v>0</v>
      </c>
      <c r="FK434" s="204">
        <f t="shared" si="277"/>
        <v>0</v>
      </c>
      <c r="FL434" s="214">
        <v>0.05</v>
      </c>
      <c r="FM434" s="211">
        <f t="shared" si="278"/>
        <v>18.739288939531917</v>
      </c>
      <c r="FN434" s="212">
        <f t="shared" si="279"/>
        <v>0</v>
      </c>
      <c r="FO434" s="213">
        <f t="shared" si="280"/>
        <v>0</v>
      </c>
      <c r="FP434" s="219">
        <f t="shared" si="281"/>
        <v>393.52506773017024</v>
      </c>
      <c r="FQ434" s="220">
        <f t="shared" si="282"/>
        <v>0</v>
      </c>
      <c r="FR434" s="223">
        <f t="shared" si="283"/>
        <v>0</v>
      </c>
      <c r="FS434" s="228">
        <f t="shared" si="284"/>
        <v>2.9021022693965359</v>
      </c>
      <c r="FT434" s="229"/>
      <c r="FU434" s="244">
        <f t="shared" si="285"/>
        <v>2.9021022693965359</v>
      </c>
      <c r="FV434" s="245">
        <f t="shared" si="286"/>
        <v>393.52506773017024</v>
      </c>
      <c r="FW434" s="252">
        <v>1.5270999999999999</v>
      </c>
      <c r="FX434" s="257"/>
      <c r="FY434" s="261">
        <f t="shared" si="287"/>
        <v>1.9004009360202581</v>
      </c>
      <c r="FZ434" s="253"/>
      <c r="GA434" s="92"/>
      <c r="GB434" s="68" t="s">
        <v>1105</v>
      </c>
      <c r="GC434" s="85" t="s">
        <v>2362</v>
      </c>
      <c r="GD434" s="85" t="str">
        <f t="shared" si="288"/>
        <v>№2/32 від 20.02.2019</v>
      </c>
      <c r="GE434" s="85" t="s">
        <v>2378</v>
      </c>
      <c r="GF434" s="431">
        <v>1</v>
      </c>
      <c r="GG434" s="431">
        <v>3</v>
      </c>
    </row>
    <row r="435" spans="1:189" ht="15" customHeight="1" x14ac:dyDescent="0.25">
      <c r="A435" s="66" t="s">
        <v>2827</v>
      </c>
      <c r="B435" s="155">
        <v>1</v>
      </c>
      <c r="C435" s="141">
        <f t="shared" ref="C435" si="289">D435+G435</f>
        <v>135.6</v>
      </c>
      <c r="D435" s="168">
        <v>135.6</v>
      </c>
      <c r="E435" s="168">
        <v>0</v>
      </c>
      <c r="F435" s="234"/>
      <c r="G435" s="235">
        <v>0</v>
      </c>
      <c r="H435" s="162">
        <f t="shared" ref="H435" si="290">N435+T435+Z435+AF435+AL435+AR435+AX435</f>
        <v>44.4</v>
      </c>
      <c r="I435" s="117">
        <v>0</v>
      </c>
      <c r="J435" s="117">
        <v>0</v>
      </c>
      <c r="K435" s="117">
        <v>0</v>
      </c>
      <c r="L435" s="117">
        <v>0</v>
      </c>
      <c r="M435" s="117">
        <v>0</v>
      </c>
      <c r="N435" s="117">
        <v>0</v>
      </c>
      <c r="O435" s="117">
        <v>0</v>
      </c>
      <c r="P435" s="117">
        <v>0</v>
      </c>
      <c r="Q435" s="117">
        <v>0</v>
      </c>
      <c r="R435" s="117">
        <v>0</v>
      </c>
      <c r="S435" s="117">
        <v>0</v>
      </c>
      <c r="T435" s="117">
        <v>0</v>
      </c>
      <c r="U435" s="117">
        <v>0</v>
      </c>
      <c r="V435" s="117">
        <v>0</v>
      </c>
      <c r="W435" s="117">
        <v>0</v>
      </c>
      <c r="X435" s="117">
        <v>0</v>
      </c>
      <c r="Y435" s="117">
        <v>0</v>
      </c>
      <c r="Z435" s="117">
        <v>0</v>
      </c>
      <c r="AA435" s="117">
        <v>0</v>
      </c>
      <c r="AB435" s="117">
        <v>0</v>
      </c>
      <c r="AC435" s="117">
        <v>0</v>
      </c>
      <c r="AD435" s="117">
        <v>0</v>
      </c>
      <c r="AE435" s="117">
        <v>0</v>
      </c>
      <c r="AF435" s="117">
        <v>0</v>
      </c>
      <c r="AG435" s="117">
        <v>0</v>
      </c>
      <c r="AH435" s="117">
        <v>0</v>
      </c>
      <c r="AI435" s="117">
        <v>0</v>
      </c>
      <c r="AJ435" s="117">
        <v>0</v>
      </c>
      <c r="AK435" s="117">
        <v>0</v>
      </c>
      <c r="AL435" s="117">
        <v>0</v>
      </c>
      <c r="AM435" s="117">
        <v>0</v>
      </c>
      <c r="AN435" s="117">
        <v>0</v>
      </c>
      <c r="AO435" s="117">
        <v>0</v>
      </c>
      <c r="AP435" s="117">
        <v>0</v>
      </c>
      <c r="AQ435" s="117">
        <v>0</v>
      </c>
      <c r="AR435" s="117">
        <v>0</v>
      </c>
      <c r="AS435" s="117">
        <v>0</v>
      </c>
      <c r="AT435" s="117">
        <v>0</v>
      </c>
      <c r="AU435" s="117">
        <v>0</v>
      </c>
      <c r="AV435" s="117">
        <v>0</v>
      </c>
      <c r="AW435" s="117">
        <v>0</v>
      </c>
      <c r="AX435" s="117">
        <v>44.4</v>
      </c>
      <c r="AY435" s="117"/>
      <c r="AZ435" s="117"/>
      <c r="BA435" s="117"/>
      <c r="BB435" s="117"/>
      <c r="BC435" s="117"/>
      <c r="BD435" s="117"/>
      <c r="BE435" s="117">
        <v>0</v>
      </c>
      <c r="BF435" s="117">
        <v>0</v>
      </c>
      <c r="BG435" s="117">
        <v>0</v>
      </c>
      <c r="BH435" s="117">
        <v>0</v>
      </c>
      <c r="BI435" s="117">
        <v>0</v>
      </c>
      <c r="BJ435" s="117">
        <v>0</v>
      </c>
      <c r="BK435" s="117">
        <v>0</v>
      </c>
      <c r="BL435" s="117">
        <v>8.2899999999999991</v>
      </c>
      <c r="BM435" s="117">
        <v>1.8238000000000001</v>
      </c>
      <c r="BN435" s="117">
        <v>0.193273578333333</v>
      </c>
      <c r="BO435" s="117">
        <v>4.7159323000000004</v>
      </c>
      <c r="BP435" s="117">
        <v>1.57456124610811</v>
      </c>
      <c r="BQ435" s="117">
        <v>16.597567124441401</v>
      </c>
      <c r="BR435" s="117">
        <f>BR434*0.6</f>
        <v>27.818600000000345</v>
      </c>
      <c r="BS435" s="117">
        <f t="shared" ref="BS435:BX435" si="291">BS434*0.6</f>
        <v>6.1200919999999801</v>
      </c>
      <c r="BT435" s="117">
        <f t="shared" si="291"/>
        <v>51.823405548700023</v>
      </c>
      <c r="BU435" s="117">
        <f t="shared" si="291"/>
        <v>0</v>
      </c>
      <c r="BV435" s="117">
        <f t="shared" si="291"/>
        <v>15.825166981999979</v>
      </c>
      <c r="BW435" s="117">
        <f t="shared" si="291"/>
        <v>10.647361195462679</v>
      </c>
      <c r="BX435" s="117">
        <f t="shared" si="291"/>
        <v>112.234625726163</v>
      </c>
      <c r="BY435" s="117">
        <v>0</v>
      </c>
      <c r="BZ435" s="117">
        <v>0</v>
      </c>
      <c r="CA435" s="117">
        <v>0</v>
      </c>
      <c r="CB435" s="117">
        <v>0</v>
      </c>
      <c r="CC435" s="117">
        <v>0</v>
      </c>
      <c r="CD435" s="117">
        <v>0</v>
      </c>
      <c r="CE435" s="117">
        <v>0</v>
      </c>
      <c r="CF435" s="117">
        <v>0</v>
      </c>
      <c r="CG435" s="117">
        <v>0</v>
      </c>
      <c r="CH435" s="117">
        <v>0</v>
      </c>
      <c r="CI435" s="117">
        <v>0</v>
      </c>
      <c r="CJ435" s="117">
        <v>0</v>
      </c>
      <c r="CK435" s="117">
        <v>0</v>
      </c>
      <c r="CL435" s="117">
        <v>0</v>
      </c>
      <c r="CM435" s="117">
        <v>0</v>
      </c>
      <c r="CN435" s="117">
        <v>0</v>
      </c>
      <c r="CO435" s="117">
        <v>0</v>
      </c>
      <c r="CP435" s="117">
        <v>0</v>
      </c>
      <c r="CQ435" s="117">
        <v>0</v>
      </c>
      <c r="CR435" s="117">
        <v>0</v>
      </c>
      <c r="CS435" s="117">
        <v>0</v>
      </c>
      <c r="CT435" s="117">
        <v>0</v>
      </c>
      <c r="CU435" s="117">
        <v>0</v>
      </c>
      <c r="CV435" s="117">
        <v>0</v>
      </c>
      <c r="CW435" s="117">
        <v>0</v>
      </c>
      <c r="CX435" s="117">
        <v>0</v>
      </c>
      <c r="CY435" s="117">
        <v>0</v>
      </c>
      <c r="CZ435" s="117">
        <v>0</v>
      </c>
      <c r="DA435" s="117">
        <v>0</v>
      </c>
      <c r="DB435" s="117">
        <v>0</v>
      </c>
      <c r="DC435" s="117">
        <v>0</v>
      </c>
      <c r="DD435" s="117">
        <v>0</v>
      </c>
      <c r="DE435" s="117">
        <v>0</v>
      </c>
      <c r="DF435" s="117">
        <v>0</v>
      </c>
      <c r="DG435" s="117">
        <v>0</v>
      </c>
      <c r="DH435" s="117">
        <v>0</v>
      </c>
      <c r="DI435" s="117">
        <v>0</v>
      </c>
      <c r="DJ435" s="117">
        <v>0</v>
      </c>
      <c r="DK435" s="117">
        <v>0</v>
      </c>
      <c r="DL435" s="117">
        <v>0</v>
      </c>
      <c r="DM435" s="117">
        <v>0</v>
      </c>
      <c r="DN435" s="117">
        <v>0</v>
      </c>
      <c r="DO435" s="117">
        <v>0</v>
      </c>
      <c r="DP435" s="117">
        <v>0</v>
      </c>
      <c r="DQ435" s="117">
        <v>0</v>
      </c>
      <c r="DR435" s="117">
        <v>0</v>
      </c>
      <c r="DS435" s="117">
        <v>0</v>
      </c>
      <c r="DT435" s="117">
        <v>0</v>
      </c>
      <c r="DU435" s="117">
        <v>0</v>
      </c>
      <c r="DV435" s="117">
        <v>0</v>
      </c>
      <c r="DW435" s="117">
        <v>4.75</v>
      </c>
      <c r="DX435" s="117">
        <v>1.0449999999999999</v>
      </c>
      <c r="DY435" s="117">
        <v>0.32829524242500002</v>
      </c>
      <c r="DZ435" s="117">
        <v>0</v>
      </c>
      <c r="EA435" s="117">
        <v>2.7021324999999998</v>
      </c>
      <c r="EB435" s="117">
        <v>0.92499308168356398</v>
      </c>
      <c r="EC435" s="117">
        <v>9.7504208241085593</v>
      </c>
      <c r="ED435" s="117">
        <v>0</v>
      </c>
      <c r="EE435" s="117">
        <v>0</v>
      </c>
      <c r="EF435" s="117">
        <v>0</v>
      </c>
      <c r="EG435" s="117">
        <v>0</v>
      </c>
      <c r="EH435" s="117">
        <v>0</v>
      </c>
      <c r="EI435" s="117">
        <v>0</v>
      </c>
      <c r="EJ435" s="117">
        <v>0</v>
      </c>
      <c r="EK435" s="117">
        <v>4.24</v>
      </c>
      <c r="EL435" s="117">
        <v>0.93279999999999996</v>
      </c>
      <c r="EM435" s="117">
        <v>0.29296301902499999</v>
      </c>
      <c r="EN435" s="117">
        <v>0</v>
      </c>
      <c r="EO435" s="117">
        <v>2.4120088000000002</v>
      </c>
      <c r="EP435" s="117">
        <v>0.82566926435201005</v>
      </c>
      <c r="EQ435" s="117">
        <v>8.7034410833770099</v>
      </c>
      <c r="ER435" s="117">
        <v>0</v>
      </c>
      <c r="ES435" s="117">
        <v>0</v>
      </c>
      <c r="ET435" s="117">
        <v>0</v>
      </c>
      <c r="EU435" s="117">
        <v>0</v>
      </c>
      <c r="EV435" s="117">
        <v>0</v>
      </c>
      <c r="EW435" s="117">
        <v>0</v>
      </c>
      <c r="EX435" s="117">
        <v>0</v>
      </c>
      <c r="EY435" s="117">
        <v>8.4</v>
      </c>
      <c r="EZ435" s="117">
        <v>0.88040399999999996</v>
      </c>
      <c r="FA435" s="117">
        <v>9.2799999999999994</v>
      </c>
      <c r="FB435" s="117">
        <v>0</v>
      </c>
      <c r="FC435" s="117">
        <v>0</v>
      </c>
      <c r="FD435" s="117">
        <v>0</v>
      </c>
      <c r="FE435" s="171">
        <v>36.532343750000003</v>
      </c>
      <c r="FF435" s="194">
        <f t="shared" ref="FF435" si="292">H435+BH435+BK435+BQ435+BX435+BY435+EC435+EJ435+EQ435+EU435+EX435+FA435+FD435+FE435</f>
        <v>237.49839850808999</v>
      </c>
      <c r="FG435" s="195">
        <f t="shared" ref="FG435" si="293">BH435+BK435+FD435</f>
        <v>0</v>
      </c>
      <c r="FH435" s="196">
        <f t="shared" ref="FH435" si="294">EJ435</f>
        <v>0</v>
      </c>
      <c r="FI435" s="202">
        <f t="shared" ref="FI435" si="295">FF435*1.2</f>
        <v>284.99807820970796</v>
      </c>
      <c r="FJ435" s="203">
        <f t="shared" ref="FJ435" si="296">FG435*1.2</f>
        <v>0</v>
      </c>
      <c r="FK435" s="204">
        <f t="shared" ref="FK435" si="297">FH435*1.2</f>
        <v>0</v>
      </c>
      <c r="FL435" s="214">
        <v>0.05</v>
      </c>
      <c r="FM435" s="211">
        <f t="shared" ref="FM435" si="298">FI435*FL435</f>
        <v>14.249903910485399</v>
      </c>
      <c r="FN435" s="212">
        <f t="shared" ref="FN435" si="299">FJ435*FL435</f>
        <v>0</v>
      </c>
      <c r="FO435" s="213">
        <f t="shared" ref="FO435" si="300">FK435*FL435</f>
        <v>0</v>
      </c>
      <c r="FP435" s="219">
        <f t="shared" ref="FP435" si="301">FI435+FM435</f>
        <v>299.24798212019334</v>
      </c>
      <c r="FQ435" s="220">
        <f t="shared" ref="FQ435" si="302">FJ435+FN435</f>
        <v>0</v>
      </c>
      <c r="FR435" s="223">
        <f t="shared" ref="FR435" si="303">FK435+FO435</f>
        <v>0</v>
      </c>
      <c r="FS435" s="228">
        <f t="shared" ref="FS435" si="304">(FP435-FR435)/C435+FR435/D435</f>
        <v>2.206843525960128</v>
      </c>
      <c r="FT435" s="229"/>
      <c r="FU435" s="244">
        <f t="shared" ref="FU435" si="305">(FP435-FR435)/C435</f>
        <v>2.206843525960128</v>
      </c>
      <c r="FV435" s="245">
        <f t="shared" ref="FV435" si="306">FS435*D435+G435*FU435</f>
        <v>299.24798212019334</v>
      </c>
      <c r="FW435" s="252">
        <v>1.5270999999999999</v>
      </c>
      <c r="FX435" s="257"/>
      <c r="FY435" s="261">
        <f t="shared" ref="FY435" si="307">FS435/FW435</f>
        <v>1.4451205068169264</v>
      </c>
      <c r="FZ435" s="253"/>
      <c r="GA435" s="92"/>
      <c r="GB435" s="68" t="s">
        <v>1105</v>
      </c>
      <c r="GC435" s="85" t="s">
        <v>2362</v>
      </c>
      <c r="GD435" s="85" t="str">
        <f t="shared" ref="GD435" si="308">CONCATENATE(GB435,GC435)</f>
        <v>№2/32 від 20.02.2019</v>
      </c>
      <c r="GE435" s="85" t="s">
        <v>2378</v>
      </c>
      <c r="GF435" s="431">
        <v>1</v>
      </c>
      <c r="GG435" s="431">
        <v>3</v>
      </c>
    </row>
    <row r="436" spans="1:189" ht="15" customHeight="1" x14ac:dyDescent="0.25">
      <c r="A436" s="113" t="s">
        <v>1497</v>
      </c>
      <c r="B436" s="155">
        <v>1</v>
      </c>
      <c r="C436" s="141">
        <f t="shared" ref="C436" si="309">D436+G436</f>
        <v>83.8</v>
      </c>
      <c r="D436" s="141">
        <v>83.8</v>
      </c>
      <c r="E436" s="141">
        <v>0</v>
      </c>
      <c r="F436" s="141"/>
      <c r="G436" s="141">
        <v>0</v>
      </c>
      <c r="H436" s="453">
        <f t="shared" ref="H436" si="310">N436+T436+Z436+AF436+AL436+AR436+AX436</f>
        <v>27.48</v>
      </c>
      <c r="I436" s="453">
        <v>0</v>
      </c>
      <c r="J436" s="453">
        <v>0</v>
      </c>
      <c r="K436" s="453">
        <v>0</v>
      </c>
      <c r="L436" s="453">
        <v>0</v>
      </c>
      <c r="M436" s="453">
        <v>0</v>
      </c>
      <c r="N436" s="453">
        <v>0</v>
      </c>
      <c r="O436" s="453">
        <v>0</v>
      </c>
      <c r="P436" s="453">
        <v>0</v>
      </c>
      <c r="Q436" s="453">
        <v>0</v>
      </c>
      <c r="R436" s="453">
        <v>0</v>
      </c>
      <c r="S436" s="453">
        <v>0</v>
      </c>
      <c r="T436" s="453">
        <v>0</v>
      </c>
      <c r="U436" s="453">
        <v>0</v>
      </c>
      <c r="V436" s="453">
        <v>0</v>
      </c>
      <c r="W436" s="453">
        <v>0</v>
      </c>
      <c r="X436" s="453">
        <v>0</v>
      </c>
      <c r="Y436" s="453">
        <v>0</v>
      </c>
      <c r="Z436" s="453">
        <v>0</v>
      </c>
      <c r="AA436" s="453">
        <v>0</v>
      </c>
      <c r="AB436" s="453">
        <v>0</v>
      </c>
      <c r="AC436" s="453">
        <v>0</v>
      </c>
      <c r="AD436" s="453">
        <v>0</v>
      </c>
      <c r="AE436" s="453">
        <v>0</v>
      </c>
      <c r="AF436" s="453">
        <v>0</v>
      </c>
      <c r="AG436" s="453">
        <v>0</v>
      </c>
      <c r="AH436" s="453">
        <v>0</v>
      </c>
      <c r="AI436" s="453">
        <v>0</v>
      </c>
      <c r="AJ436" s="453">
        <v>0</v>
      </c>
      <c r="AK436" s="453">
        <v>0</v>
      </c>
      <c r="AL436" s="453">
        <v>0</v>
      </c>
      <c r="AM436" s="453">
        <v>0</v>
      </c>
      <c r="AN436" s="453">
        <v>0</v>
      </c>
      <c r="AO436" s="453">
        <v>0</v>
      </c>
      <c r="AP436" s="453">
        <v>0</v>
      </c>
      <c r="AQ436" s="453">
        <v>0</v>
      </c>
      <c r="AR436" s="453">
        <v>0</v>
      </c>
      <c r="AS436" s="453">
        <v>0</v>
      </c>
      <c r="AT436" s="453">
        <v>0</v>
      </c>
      <c r="AU436" s="453">
        <v>0</v>
      </c>
      <c r="AV436" s="453">
        <v>0</v>
      </c>
      <c r="AW436" s="453">
        <v>0</v>
      </c>
      <c r="AX436" s="453">
        <v>27.48</v>
      </c>
      <c r="AY436" s="453"/>
      <c r="AZ436" s="453"/>
      <c r="BA436" s="453"/>
      <c r="BB436" s="453"/>
      <c r="BC436" s="453"/>
      <c r="BD436" s="453"/>
      <c r="BE436" s="453">
        <v>0</v>
      </c>
      <c r="BF436" s="453">
        <v>0</v>
      </c>
      <c r="BG436" s="453">
        <v>0</v>
      </c>
      <c r="BH436" s="453">
        <v>0</v>
      </c>
      <c r="BI436" s="453">
        <v>0</v>
      </c>
      <c r="BJ436" s="453">
        <v>0</v>
      </c>
      <c r="BK436" s="453">
        <v>0</v>
      </c>
      <c r="BL436" s="453">
        <v>3.21</v>
      </c>
      <c r="BM436" s="453">
        <v>0.70620000000000005</v>
      </c>
      <c r="BN436" s="453">
        <v>7.7581048333333305E-2</v>
      </c>
      <c r="BO436" s="453">
        <v>1.8260727000000001</v>
      </c>
      <c r="BP436" s="453">
        <v>0.60997887136281603</v>
      </c>
      <c r="BQ436" s="453">
        <v>6.4298326196961497</v>
      </c>
      <c r="BR436" s="453">
        <v>40.967199999999899</v>
      </c>
      <c r="BS436" s="453">
        <v>9.0127839999999804</v>
      </c>
      <c r="BT436" s="453">
        <v>57.120226212083097</v>
      </c>
      <c r="BU436" s="453">
        <v>0</v>
      </c>
      <c r="BV436" s="453">
        <v>23.305011063999899</v>
      </c>
      <c r="BW436" s="453">
        <v>13.6677712419462</v>
      </c>
      <c r="BX436" s="453">
        <v>144.072992518029</v>
      </c>
      <c r="BY436" s="453">
        <v>0</v>
      </c>
      <c r="BZ436" s="453">
        <v>0</v>
      </c>
      <c r="CA436" s="453">
        <v>0</v>
      </c>
      <c r="CB436" s="453">
        <v>0</v>
      </c>
      <c r="CC436" s="453">
        <v>0</v>
      </c>
      <c r="CD436" s="453">
        <v>0</v>
      </c>
      <c r="CE436" s="453">
        <v>0</v>
      </c>
      <c r="CF436" s="453">
        <v>0</v>
      </c>
      <c r="CG436" s="453">
        <v>0</v>
      </c>
      <c r="CH436" s="453">
        <v>0</v>
      </c>
      <c r="CI436" s="453">
        <v>0</v>
      </c>
      <c r="CJ436" s="453">
        <v>0</v>
      </c>
      <c r="CK436" s="453">
        <v>0</v>
      </c>
      <c r="CL436" s="453">
        <v>0</v>
      </c>
      <c r="CM436" s="453">
        <v>0</v>
      </c>
      <c r="CN436" s="453">
        <v>0</v>
      </c>
      <c r="CO436" s="453">
        <v>0</v>
      </c>
      <c r="CP436" s="453">
        <v>0</v>
      </c>
      <c r="CQ436" s="453">
        <v>0</v>
      </c>
      <c r="CR436" s="453">
        <v>0</v>
      </c>
      <c r="CS436" s="453">
        <v>0</v>
      </c>
      <c r="CT436" s="453">
        <v>0</v>
      </c>
      <c r="CU436" s="453">
        <v>0</v>
      </c>
      <c r="CV436" s="453">
        <v>0</v>
      </c>
      <c r="CW436" s="453">
        <v>0</v>
      </c>
      <c r="CX436" s="453">
        <v>0</v>
      </c>
      <c r="CY436" s="453">
        <v>0</v>
      </c>
      <c r="CZ436" s="453">
        <v>0</v>
      </c>
      <c r="DA436" s="453">
        <v>0</v>
      </c>
      <c r="DB436" s="453">
        <v>0</v>
      </c>
      <c r="DC436" s="453">
        <v>0</v>
      </c>
      <c r="DD436" s="453">
        <v>0</v>
      </c>
      <c r="DE436" s="453">
        <v>0</v>
      </c>
      <c r="DF436" s="453">
        <v>0</v>
      </c>
      <c r="DG436" s="453">
        <v>0</v>
      </c>
      <c r="DH436" s="453">
        <v>0</v>
      </c>
      <c r="DI436" s="453">
        <v>0</v>
      </c>
      <c r="DJ436" s="453">
        <v>0</v>
      </c>
      <c r="DK436" s="453">
        <v>0</v>
      </c>
      <c r="DL436" s="453">
        <v>0</v>
      </c>
      <c r="DM436" s="453">
        <v>0</v>
      </c>
      <c r="DN436" s="453">
        <v>0</v>
      </c>
      <c r="DO436" s="453">
        <v>0</v>
      </c>
      <c r="DP436" s="453">
        <v>0</v>
      </c>
      <c r="DQ436" s="453">
        <v>0</v>
      </c>
      <c r="DR436" s="453">
        <v>0</v>
      </c>
      <c r="DS436" s="453">
        <v>0</v>
      </c>
      <c r="DT436" s="453">
        <v>0</v>
      </c>
      <c r="DU436" s="453">
        <v>0</v>
      </c>
      <c r="DV436" s="453">
        <v>0</v>
      </c>
      <c r="DW436" s="453">
        <v>4.75</v>
      </c>
      <c r="DX436" s="453">
        <v>1.0449999999999999</v>
      </c>
      <c r="DY436" s="453">
        <v>0.32829524242500002</v>
      </c>
      <c r="DZ436" s="453">
        <v>0</v>
      </c>
      <c r="EA436" s="453">
        <v>2.7021324999999998</v>
      </c>
      <c r="EB436" s="453">
        <v>0.92499308168356398</v>
      </c>
      <c r="EC436" s="453">
        <v>9.7504208241085593</v>
      </c>
      <c r="ED436" s="453">
        <v>0</v>
      </c>
      <c r="EE436" s="453">
        <v>0</v>
      </c>
      <c r="EF436" s="453">
        <v>0</v>
      </c>
      <c r="EG436" s="453">
        <v>0</v>
      </c>
      <c r="EH436" s="453">
        <v>0</v>
      </c>
      <c r="EI436" s="453">
        <v>0</v>
      </c>
      <c r="EJ436" s="453">
        <v>0</v>
      </c>
      <c r="EK436" s="453">
        <v>4.24</v>
      </c>
      <c r="EL436" s="453">
        <v>0.93279999999999996</v>
      </c>
      <c r="EM436" s="453">
        <v>0.29296301902499999</v>
      </c>
      <c r="EN436" s="453">
        <v>0</v>
      </c>
      <c r="EO436" s="453">
        <v>2.4120088000000002</v>
      </c>
      <c r="EP436" s="453">
        <v>0.82566926435201005</v>
      </c>
      <c r="EQ436" s="453">
        <v>8.7034410833770099</v>
      </c>
      <c r="ER436" s="453">
        <v>0</v>
      </c>
      <c r="ES436" s="453">
        <v>0</v>
      </c>
      <c r="ET436" s="453">
        <v>0</v>
      </c>
      <c r="EU436" s="453">
        <v>0</v>
      </c>
      <c r="EV436" s="453">
        <v>0</v>
      </c>
      <c r="EW436" s="453">
        <v>0</v>
      </c>
      <c r="EX436" s="453">
        <v>0</v>
      </c>
      <c r="EY436" s="453">
        <v>0</v>
      </c>
      <c r="EZ436" s="453">
        <v>0</v>
      </c>
      <c r="FA436" s="453">
        <v>0</v>
      </c>
      <c r="FB436" s="453">
        <v>0</v>
      </c>
      <c r="FC436" s="453">
        <v>0</v>
      </c>
      <c r="FD436" s="453">
        <v>0</v>
      </c>
      <c r="FE436" s="88">
        <v>24.043994531250004</v>
      </c>
      <c r="FF436" s="443">
        <f t="shared" ref="FF436" si="311">H436+BH436+BK436+BQ436+BX436+BY436+EC436+EJ436+EQ436+EU436+EX436+FA436+FD436+FE436</f>
        <v>220.48068157646071</v>
      </c>
      <c r="FG436" s="444">
        <f t="shared" ref="FG436" si="312">BH436+BK436+FD436</f>
        <v>0</v>
      </c>
      <c r="FH436" s="444">
        <f t="shared" ref="FH436" si="313">EJ436</f>
        <v>0</v>
      </c>
      <c r="FI436" s="445">
        <f t="shared" ref="FI436" si="314">FF436*1.2</f>
        <v>264.57681789175285</v>
      </c>
      <c r="FJ436" s="446">
        <f t="shared" ref="FJ436" si="315">FG436*1.2</f>
        <v>0</v>
      </c>
      <c r="FK436" s="446">
        <f t="shared" ref="FK436" si="316">FH436*1.2</f>
        <v>0</v>
      </c>
      <c r="FL436" s="448">
        <v>0.05</v>
      </c>
      <c r="FM436" s="447">
        <f t="shared" ref="FM436" si="317">FI436*FL436</f>
        <v>13.228840894587643</v>
      </c>
      <c r="FN436" s="448">
        <f t="shared" ref="FN436" si="318">FJ436*FL436</f>
        <v>0</v>
      </c>
      <c r="FO436" s="448">
        <f t="shared" ref="FO436" si="319">FK436*FL436</f>
        <v>0</v>
      </c>
      <c r="FP436" s="385">
        <f t="shared" ref="FP436" si="320">FI436+FM436</f>
        <v>277.80565878634047</v>
      </c>
      <c r="FQ436" s="386">
        <f t="shared" ref="FQ436" si="321">FJ436+FN436</f>
        <v>0</v>
      </c>
      <c r="FR436" s="386">
        <f t="shared" ref="FR436" si="322">FK436+FO436</f>
        <v>0</v>
      </c>
      <c r="FS436" s="229">
        <f t="shared" ref="FS436" si="323">(FP436-FR436)/C436+FR436/D436</f>
        <v>3.3151033268059722</v>
      </c>
      <c r="FT436" s="229"/>
      <c r="FU436" s="229">
        <f t="shared" ref="FU436" si="324">(FP436-FR436)/C436</f>
        <v>3.3151033268059722</v>
      </c>
      <c r="FV436" s="449">
        <f t="shared" ref="FV436" si="325">FS436*D436+G436*FU436</f>
        <v>277.80565878634047</v>
      </c>
      <c r="FW436" s="78">
        <v>1.4677</v>
      </c>
      <c r="FX436" s="79"/>
      <c r="FY436" s="450">
        <f t="shared" ref="FY436" si="326">FS436/FW436</f>
        <v>2.2587063615220906</v>
      </c>
      <c r="FZ436" s="450"/>
      <c r="GB436" s="68" t="s">
        <v>1136</v>
      </c>
      <c r="GC436" s="85" t="s">
        <v>2362</v>
      </c>
      <c r="GD436" s="85" t="str">
        <f t="shared" ref="GD436" si="327">CONCATENATE(GB436,GC436)</f>
        <v>№2/63 від 20.02.2019</v>
      </c>
      <c r="GE436" s="85" t="s">
        <v>2385</v>
      </c>
      <c r="GF436" s="431">
        <v>1</v>
      </c>
    </row>
    <row r="437" spans="1:189" x14ac:dyDescent="0.25">
      <c r="A437" s="113" t="s">
        <v>2762</v>
      </c>
      <c r="B437" s="188"/>
      <c r="C437" s="86"/>
      <c r="D437" s="86"/>
      <c r="E437" s="86"/>
      <c r="F437" s="86"/>
      <c r="G437" s="86"/>
      <c r="H437" s="90"/>
      <c r="I437" s="86"/>
      <c r="J437" s="86"/>
      <c r="K437" s="86"/>
      <c r="L437" s="86"/>
      <c r="M437" s="86"/>
      <c r="N437" s="86"/>
      <c r="O437" s="86"/>
      <c r="P437" s="86"/>
      <c r="Q437" s="86"/>
      <c r="R437" s="86"/>
      <c r="S437" s="86"/>
      <c r="T437" s="86"/>
      <c r="U437" s="86"/>
      <c r="V437" s="86"/>
      <c r="W437" s="86"/>
      <c r="X437" s="86"/>
      <c r="Y437" s="86"/>
      <c r="Z437" s="86"/>
      <c r="AA437" s="86"/>
      <c r="AB437" s="86"/>
      <c r="AC437" s="86"/>
      <c r="AD437" s="86"/>
      <c r="AE437" s="86"/>
      <c r="AF437" s="86"/>
      <c r="AG437" s="86"/>
      <c r="AH437" s="86"/>
      <c r="AI437" s="86"/>
      <c r="AJ437" s="86"/>
      <c r="AK437" s="86"/>
      <c r="AL437" s="86"/>
      <c r="AM437" s="86"/>
      <c r="AN437" s="86"/>
      <c r="AO437" s="86"/>
      <c r="AP437" s="86"/>
      <c r="AQ437" s="86"/>
      <c r="AR437" s="86"/>
      <c r="AS437" s="86"/>
      <c r="AT437" s="86"/>
      <c r="AU437" s="86"/>
      <c r="AV437" s="86"/>
      <c r="AW437" s="86"/>
      <c r="AX437" s="86">
        <f>AX436*0.5</f>
        <v>13.74</v>
      </c>
      <c r="AY437" s="86"/>
      <c r="AZ437" s="86"/>
      <c r="BA437" s="86"/>
      <c r="BB437" s="86"/>
      <c r="BC437" s="86"/>
      <c r="BD437" s="86"/>
      <c r="BE437" s="86"/>
      <c r="BF437" s="86"/>
      <c r="BG437" s="86"/>
      <c r="BH437" s="86"/>
      <c r="BI437" s="86"/>
      <c r="BJ437" s="86"/>
      <c r="BK437" s="454"/>
      <c r="BL437" s="86"/>
      <c r="BM437" s="86"/>
      <c r="BN437" s="86"/>
      <c r="BO437" s="86"/>
      <c r="BP437" s="86"/>
      <c r="BQ437" s="86"/>
      <c r="BR437" s="86">
        <f>BR436*0.75</f>
        <v>30.725399999999922</v>
      </c>
      <c r="BS437" s="86">
        <f t="shared" ref="BS437:BX437" si="328">BS436*0.75</f>
        <v>6.7595879999999848</v>
      </c>
      <c r="BT437" s="86">
        <f t="shared" si="328"/>
        <v>42.840169659062326</v>
      </c>
      <c r="BU437" s="86">
        <f t="shared" si="328"/>
        <v>0</v>
      </c>
      <c r="BV437" s="86">
        <f t="shared" si="328"/>
        <v>17.478758297999924</v>
      </c>
      <c r="BW437" s="86">
        <f t="shared" si="328"/>
        <v>10.250828431459651</v>
      </c>
      <c r="BX437" s="86">
        <f t="shared" si="328"/>
        <v>108.05474438852175</v>
      </c>
      <c r="BY437" s="86"/>
      <c r="BZ437" s="86"/>
      <c r="CA437" s="86"/>
      <c r="CB437" s="86"/>
      <c r="CC437" s="86"/>
      <c r="CD437" s="86"/>
      <c r="CE437" s="86"/>
      <c r="CF437" s="86"/>
      <c r="CG437" s="86"/>
      <c r="CH437" s="86"/>
      <c r="CI437" s="86"/>
      <c r="CJ437" s="86"/>
      <c r="CK437" s="86"/>
      <c r="CL437" s="86"/>
      <c r="CM437" s="86"/>
      <c r="CN437" s="86"/>
      <c r="CO437" s="86"/>
      <c r="CP437" s="86"/>
      <c r="CQ437" s="86"/>
      <c r="CR437" s="86"/>
      <c r="CS437" s="86"/>
      <c r="CT437" s="86"/>
      <c r="CU437" s="86"/>
      <c r="CV437" s="86"/>
      <c r="CW437" s="86"/>
      <c r="CX437" s="86"/>
      <c r="CY437" s="86"/>
      <c r="CZ437" s="86"/>
      <c r="DA437" s="86"/>
      <c r="DB437" s="86"/>
      <c r="DC437" s="86"/>
      <c r="DD437" s="86"/>
      <c r="DE437" s="86"/>
      <c r="DF437" s="86"/>
      <c r="DG437" s="86"/>
      <c r="DH437" s="86"/>
      <c r="DI437" s="86"/>
      <c r="DJ437" s="86"/>
      <c r="DK437" s="86"/>
      <c r="DL437" s="86"/>
      <c r="DM437" s="86"/>
      <c r="DN437" s="86"/>
      <c r="DO437" s="86"/>
      <c r="DP437" s="86"/>
      <c r="DQ437" s="86"/>
      <c r="DR437" s="86"/>
      <c r="DS437" s="86"/>
      <c r="DT437" s="86"/>
      <c r="DU437" s="86"/>
      <c r="DV437" s="86"/>
      <c r="DW437" s="86"/>
      <c r="DX437" s="86"/>
      <c r="DY437" s="86"/>
      <c r="DZ437" s="86"/>
      <c r="EA437" s="86"/>
      <c r="EB437" s="86"/>
      <c r="EC437" s="86"/>
      <c r="ED437" s="86"/>
      <c r="EE437" s="86"/>
      <c r="EF437" s="86"/>
      <c r="EG437" s="86"/>
      <c r="EH437" s="86"/>
      <c r="EI437" s="86"/>
      <c r="EJ437" s="86"/>
      <c r="EK437" s="86"/>
      <c r="EL437" s="86"/>
      <c r="EM437" s="86"/>
      <c r="EN437" s="86"/>
      <c r="EO437" s="86"/>
      <c r="EP437" s="86"/>
      <c r="EQ437" s="86"/>
      <c r="ER437" s="86"/>
      <c r="ES437" s="86"/>
      <c r="ET437" s="86"/>
      <c r="EU437" s="86"/>
      <c r="EV437" s="86"/>
      <c r="EW437" s="86"/>
      <c r="EX437" s="86"/>
      <c r="EY437" s="86"/>
      <c r="EZ437" s="86"/>
      <c r="FA437" s="454"/>
      <c r="FB437" s="86"/>
      <c r="FC437" s="86"/>
      <c r="FD437" s="86"/>
      <c r="FE437" s="86"/>
      <c r="FF437" s="455"/>
      <c r="FG437" s="86"/>
      <c r="FH437" s="86"/>
      <c r="FI437" s="455"/>
      <c r="FJ437" s="86"/>
      <c r="FK437" s="86"/>
      <c r="FL437" s="86"/>
      <c r="FM437" s="455"/>
      <c r="FN437" s="86"/>
      <c r="FO437" s="86"/>
      <c r="FP437" s="455">
        <f>FP31</f>
        <v>215.11026614316143</v>
      </c>
      <c r="FQ437" s="86"/>
      <c r="FR437" s="86"/>
      <c r="FS437" s="451"/>
      <c r="FT437" s="451"/>
      <c r="FU437" s="451"/>
      <c r="FV437" s="449"/>
      <c r="FW437" s="86"/>
      <c r="FX437" s="87"/>
      <c r="FY437" s="452"/>
      <c r="FZ437" s="452"/>
    </row>
    <row r="438" spans="1:189" ht="15" customHeight="1" x14ac:dyDescent="0.25">
      <c r="A438" s="66" t="s">
        <v>125</v>
      </c>
      <c r="B438" s="155">
        <v>1</v>
      </c>
      <c r="C438" s="141">
        <f t="shared" ref="C438" si="329">D438+G438</f>
        <v>323.10000000000002</v>
      </c>
      <c r="D438" s="168">
        <v>323.10000000000002</v>
      </c>
      <c r="E438" s="168">
        <v>0</v>
      </c>
      <c r="F438" s="234"/>
      <c r="G438" s="235">
        <v>0</v>
      </c>
      <c r="H438" s="162">
        <f t="shared" ref="H438" si="330">N438+T438+Z438+AF438+AL438+AR438+AX438</f>
        <v>27.19</v>
      </c>
      <c r="I438" s="117">
        <v>0</v>
      </c>
      <c r="J438" s="117">
        <v>0</v>
      </c>
      <c r="K438" s="117">
        <v>0</v>
      </c>
      <c r="L438" s="117">
        <v>0</v>
      </c>
      <c r="M438" s="117">
        <v>0</v>
      </c>
      <c r="N438" s="117">
        <v>0</v>
      </c>
      <c r="O438" s="117">
        <v>0</v>
      </c>
      <c r="P438" s="117">
        <v>0</v>
      </c>
      <c r="Q438" s="117">
        <v>0</v>
      </c>
      <c r="R438" s="117">
        <v>0</v>
      </c>
      <c r="S438" s="117">
        <v>0</v>
      </c>
      <c r="T438" s="117">
        <v>0</v>
      </c>
      <c r="U438" s="117">
        <v>0</v>
      </c>
      <c r="V438" s="117">
        <v>0</v>
      </c>
      <c r="W438" s="117">
        <v>0</v>
      </c>
      <c r="X438" s="117">
        <v>0</v>
      </c>
      <c r="Y438" s="117">
        <v>0</v>
      </c>
      <c r="Z438" s="117">
        <v>0</v>
      </c>
      <c r="AA438" s="117">
        <v>0</v>
      </c>
      <c r="AB438" s="117">
        <v>0</v>
      </c>
      <c r="AC438" s="117">
        <v>0</v>
      </c>
      <c r="AD438" s="117">
        <v>0</v>
      </c>
      <c r="AE438" s="117">
        <v>0</v>
      </c>
      <c r="AF438" s="117">
        <v>0</v>
      </c>
      <c r="AG438" s="117">
        <v>0</v>
      </c>
      <c r="AH438" s="117">
        <v>0</v>
      </c>
      <c r="AI438" s="117">
        <v>0</v>
      </c>
      <c r="AJ438" s="117">
        <v>0</v>
      </c>
      <c r="AK438" s="117">
        <v>0</v>
      </c>
      <c r="AL438" s="117">
        <v>0</v>
      </c>
      <c r="AM438" s="117">
        <v>0</v>
      </c>
      <c r="AN438" s="117">
        <v>0</v>
      </c>
      <c r="AO438" s="117">
        <v>0</v>
      </c>
      <c r="AP438" s="117">
        <v>0</v>
      </c>
      <c r="AQ438" s="117">
        <v>0</v>
      </c>
      <c r="AR438" s="117">
        <v>0</v>
      </c>
      <c r="AS438" s="117">
        <v>0</v>
      </c>
      <c r="AT438" s="117">
        <v>0</v>
      </c>
      <c r="AU438" s="117">
        <v>0</v>
      </c>
      <c r="AV438" s="117">
        <v>0</v>
      </c>
      <c r="AW438" s="117">
        <v>0</v>
      </c>
      <c r="AX438" s="117">
        <v>27.19</v>
      </c>
      <c r="AY438" s="117"/>
      <c r="AZ438" s="117"/>
      <c r="BA438" s="117"/>
      <c r="BB438" s="117"/>
      <c r="BC438" s="117"/>
      <c r="BD438" s="117"/>
      <c r="BE438" s="117">
        <v>0</v>
      </c>
      <c r="BF438" s="117">
        <v>0</v>
      </c>
      <c r="BG438" s="117">
        <v>0</v>
      </c>
      <c r="BH438" s="117">
        <v>0</v>
      </c>
      <c r="BI438" s="117">
        <v>0</v>
      </c>
      <c r="BJ438" s="117">
        <v>0</v>
      </c>
      <c r="BK438" s="117">
        <v>0</v>
      </c>
      <c r="BL438" s="117">
        <v>6.43</v>
      </c>
      <c r="BM438" s="117">
        <v>1.4146000000000001</v>
      </c>
      <c r="BN438" s="117">
        <v>0.155162096666667</v>
      </c>
      <c r="BO438" s="117">
        <v>3.6578341000000001</v>
      </c>
      <c r="BP438" s="117">
        <v>1.2218326573726399</v>
      </c>
      <c r="BQ438" s="117">
        <v>12.8794288540393</v>
      </c>
      <c r="BR438" s="117">
        <v>109.982577777778</v>
      </c>
      <c r="BS438" s="117">
        <v>24.196167111111102</v>
      </c>
      <c r="BT438" s="117">
        <v>168.943965792499</v>
      </c>
      <c r="BU438" s="117">
        <v>0</v>
      </c>
      <c r="BV438" s="117">
        <v>62.565789020444299</v>
      </c>
      <c r="BW438" s="117">
        <v>38.327811653749002</v>
      </c>
      <c r="BX438" s="117">
        <v>404.01631135558102</v>
      </c>
      <c r="BY438" s="117">
        <v>0</v>
      </c>
      <c r="BZ438" s="117">
        <v>0</v>
      </c>
      <c r="CA438" s="117">
        <v>0</v>
      </c>
      <c r="CB438" s="117">
        <v>0</v>
      </c>
      <c r="CC438" s="117">
        <v>0</v>
      </c>
      <c r="CD438" s="117">
        <v>0</v>
      </c>
      <c r="CE438" s="117">
        <v>0</v>
      </c>
      <c r="CF438" s="117">
        <v>0</v>
      </c>
      <c r="CG438" s="117">
        <v>0</v>
      </c>
      <c r="CH438" s="117">
        <v>0</v>
      </c>
      <c r="CI438" s="117">
        <v>0</v>
      </c>
      <c r="CJ438" s="117">
        <v>0</v>
      </c>
      <c r="CK438" s="117">
        <v>0</v>
      </c>
      <c r="CL438" s="117">
        <v>0</v>
      </c>
      <c r="CM438" s="117">
        <v>0</v>
      </c>
      <c r="CN438" s="117">
        <v>0</v>
      </c>
      <c r="CO438" s="117">
        <v>0</v>
      </c>
      <c r="CP438" s="117">
        <v>0</v>
      </c>
      <c r="CQ438" s="117">
        <v>0</v>
      </c>
      <c r="CR438" s="117">
        <v>0</v>
      </c>
      <c r="CS438" s="117">
        <v>0</v>
      </c>
      <c r="CT438" s="117">
        <v>0</v>
      </c>
      <c r="CU438" s="117">
        <v>0</v>
      </c>
      <c r="CV438" s="117">
        <v>0</v>
      </c>
      <c r="CW438" s="117">
        <v>0</v>
      </c>
      <c r="CX438" s="117">
        <v>0</v>
      </c>
      <c r="CY438" s="117">
        <v>0</v>
      </c>
      <c r="CZ438" s="117">
        <v>0</v>
      </c>
      <c r="DA438" s="117">
        <v>0</v>
      </c>
      <c r="DB438" s="117">
        <v>0</v>
      </c>
      <c r="DC438" s="117">
        <v>0</v>
      </c>
      <c r="DD438" s="117">
        <v>0</v>
      </c>
      <c r="DE438" s="117">
        <v>0</v>
      </c>
      <c r="DF438" s="117">
        <v>0</v>
      </c>
      <c r="DG438" s="117">
        <v>0</v>
      </c>
      <c r="DH438" s="117">
        <v>0</v>
      </c>
      <c r="DI438" s="117">
        <v>0</v>
      </c>
      <c r="DJ438" s="117">
        <v>0</v>
      </c>
      <c r="DK438" s="117">
        <v>0</v>
      </c>
      <c r="DL438" s="117">
        <v>0</v>
      </c>
      <c r="DM438" s="117">
        <v>0</v>
      </c>
      <c r="DN438" s="117">
        <v>0</v>
      </c>
      <c r="DO438" s="117">
        <v>0</v>
      </c>
      <c r="DP438" s="117">
        <v>0</v>
      </c>
      <c r="DQ438" s="117">
        <v>0</v>
      </c>
      <c r="DR438" s="117">
        <v>0</v>
      </c>
      <c r="DS438" s="117">
        <v>0</v>
      </c>
      <c r="DT438" s="117">
        <v>0</v>
      </c>
      <c r="DU438" s="117">
        <v>0</v>
      </c>
      <c r="DV438" s="117">
        <v>0</v>
      </c>
      <c r="DW438" s="117">
        <v>6.34</v>
      </c>
      <c r="DX438" s="117">
        <v>1.3948</v>
      </c>
      <c r="DY438" s="117">
        <v>0.43772698989999997</v>
      </c>
      <c r="DZ438" s="117">
        <v>0</v>
      </c>
      <c r="EA438" s="117">
        <v>3.6066357999999998</v>
      </c>
      <c r="EB438" s="117">
        <v>1.2345740520094199</v>
      </c>
      <c r="EC438" s="117">
        <v>13.013736841909401</v>
      </c>
      <c r="ED438" s="117">
        <v>0</v>
      </c>
      <c r="EE438" s="117">
        <v>0</v>
      </c>
      <c r="EF438" s="117">
        <v>0</v>
      </c>
      <c r="EG438" s="117">
        <v>0</v>
      </c>
      <c r="EH438" s="117">
        <v>0</v>
      </c>
      <c r="EI438" s="117">
        <v>0</v>
      </c>
      <c r="EJ438" s="117">
        <v>0</v>
      </c>
      <c r="EK438" s="117">
        <v>5.65</v>
      </c>
      <c r="EL438" s="117">
        <v>1.2430000000000001</v>
      </c>
      <c r="EM438" s="117">
        <v>0.39012663337499998</v>
      </c>
      <c r="EN438" s="117">
        <v>0</v>
      </c>
      <c r="EO438" s="117">
        <v>3.2141155000000001</v>
      </c>
      <c r="EP438" s="117">
        <v>1.1002159479990301</v>
      </c>
      <c r="EQ438" s="117">
        <v>11.597458081374</v>
      </c>
      <c r="ER438" s="117">
        <v>0</v>
      </c>
      <c r="ES438" s="117">
        <v>0</v>
      </c>
      <c r="ET438" s="117">
        <v>0</v>
      </c>
      <c r="EU438" s="117">
        <v>0</v>
      </c>
      <c r="EV438" s="117">
        <v>0</v>
      </c>
      <c r="EW438" s="117">
        <v>0</v>
      </c>
      <c r="EX438" s="117">
        <v>0</v>
      </c>
      <c r="EY438" s="117">
        <v>0</v>
      </c>
      <c r="EZ438" s="117">
        <v>0</v>
      </c>
      <c r="FA438" s="117">
        <v>0</v>
      </c>
      <c r="FB438" s="117">
        <v>0</v>
      </c>
      <c r="FC438" s="117">
        <v>0</v>
      </c>
      <c r="FD438" s="117">
        <v>0</v>
      </c>
      <c r="FE438" s="171">
        <v>92.704231875000005</v>
      </c>
      <c r="FF438" s="194">
        <f t="shared" ref="FF438" si="331">H438+BH438+BK438+BQ438+BX438+BY438+EC438+EJ438+EQ438+EU438+EX438+FA438+FD438+FE438</f>
        <v>561.40116700790372</v>
      </c>
      <c r="FG438" s="195">
        <f t="shared" ref="FG438" si="332">BH438+BK438+FD438</f>
        <v>0</v>
      </c>
      <c r="FH438" s="196">
        <f t="shared" ref="FH438" si="333">EJ438</f>
        <v>0</v>
      </c>
      <c r="FI438" s="202">
        <f t="shared" ref="FI438" si="334">FF438*1.2</f>
        <v>673.68140040948447</v>
      </c>
      <c r="FJ438" s="203">
        <f t="shared" ref="FJ438" si="335">FG438*1.2</f>
        <v>0</v>
      </c>
      <c r="FK438" s="204">
        <f t="shared" ref="FK438" si="336">FH438*1.2</f>
        <v>0</v>
      </c>
      <c r="FL438" s="214">
        <v>0.05</v>
      </c>
      <c r="FM438" s="211">
        <f t="shared" ref="FM438" si="337">FI438*FL438</f>
        <v>33.684070020474223</v>
      </c>
      <c r="FN438" s="212">
        <f t="shared" ref="FN438" si="338">FJ438*FL438</f>
        <v>0</v>
      </c>
      <c r="FO438" s="213">
        <f t="shared" ref="FO438" si="339">FK438*FL438</f>
        <v>0</v>
      </c>
      <c r="FP438" s="219">
        <f t="shared" ref="FP438" si="340">FI438+FM438</f>
        <v>707.36547042995869</v>
      </c>
      <c r="FQ438" s="220">
        <f t="shared" ref="FQ438" si="341">FJ438+FN438</f>
        <v>0</v>
      </c>
      <c r="FR438" s="223">
        <f t="shared" ref="FR438" si="342">FK438+FO438</f>
        <v>0</v>
      </c>
      <c r="FS438" s="228">
        <f t="shared" ref="FS438" si="343">(FP438-FR438)/C438+FR438/D438</f>
        <v>2.1893081721756689</v>
      </c>
      <c r="FT438" s="229"/>
      <c r="FU438" s="244">
        <f t="shared" ref="FU438" si="344">(FP438-FR438)/C438</f>
        <v>2.1893081721756689</v>
      </c>
      <c r="FV438" s="245">
        <f t="shared" ref="FV438" si="345">FS438*D438+G438*FU438</f>
        <v>707.36547042995869</v>
      </c>
      <c r="FW438" s="252">
        <v>1.1942999999999999</v>
      </c>
      <c r="FX438" s="257"/>
      <c r="FY438" s="261">
        <f t="shared" ref="FY438" si="346">FS438/FW438</f>
        <v>1.8331308483426854</v>
      </c>
      <c r="FZ438" s="253"/>
      <c r="GA438" s="92"/>
      <c r="GB438" s="68" t="s">
        <v>1137</v>
      </c>
      <c r="GC438" s="85" t="s">
        <v>2362</v>
      </c>
      <c r="GD438" s="85" t="str">
        <f t="shared" ref="GD438" si="347">CONCATENATE(GB438,GC438)</f>
        <v>№2/64 від 20.02.2019</v>
      </c>
      <c r="GE438" s="85" t="s">
        <v>2386</v>
      </c>
      <c r="GF438" s="431">
        <v>1</v>
      </c>
      <c r="GG438" s="431">
        <v>2</v>
      </c>
    </row>
    <row r="439" spans="1:189" ht="15" customHeight="1" x14ac:dyDescent="0.25">
      <c r="A439" s="66" t="s">
        <v>2828</v>
      </c>
      <c r="B439" s="155">
        <v>1</v>
      </c>
      <c r="C439" s="141">
        <f t="shared" ref="C439:C440" si="348">D439+G439</f>
        <v>323.10000000000002</v>
      </c>
      <c r="D439" s="168">
        <v>323.10000000000002</v>
      </c>
      <c r="E439" s="168">
        <v>0</v>
      </c>
      <c r="F439" s="234"/>
      <c r="G439" s="235">
        <v>0</v>
      </c>
      <c r="H439" s="162">
        <f t="shared" ref="H439:H440" si="349">N439+T439+Z439+AF439+AL439+AR439+AX439</f>
        <v>27.19</v>
      </c>
      <c r="I439" s="117">
        <v>0</v>
      </c>
      <c r="J439" s="117">
        <v>0</v>
      </c>
      <c r="K439" s="117">
        <v>0</v>
      </c>
      <c r="L439" s="117">
        <v>0</v>
      </c>
      <c r="M439" s="117">
        <v>0</v>
      </c>
      <c r="N439" s="117">
        <v>0</v>
      </c>
      <c r="O439" s="117">
        <v>0</v>
      </c>
      <c r="P439" s="117">
        <v>0</v>
      </c>
      <c r="Q439" s="117">
        <v>0</v>
      </c>
      <c r="R439" s="117">
        <v>0</v>
      </c>
      <c r="S439" s="117">
        <v>0</v>
      </c>
      <c r="T439" s="117">
        <v>0</v>
      </c>
      <c r="U439" s="117">
        <v>0</v>
      </c>
      <c r="V439" s="117">
        <v>0</v>
      </c>
      <c r="W439" s="117">
        <v>0</v>
      </c>
      <c r="X439" s="117">
        <v>0</v>
      </c>
      <c r="Y439" s="117">
        <v>0</v>
      </c>
      <c r="Z439" s="117">
        <v>0</v>
      </c>
      <c r="AA439" s="117">
        <v>0</v>
      </c>
      <c r="AB439" s="117">
        <v>0</v>
      </c>
      <c r="AC439" s="117">
        <v>0</v>
      </c>
      <c r="AD439" s="117">
        <v>0</v>
      </c>
      <c r="AE439" s="117">
        <v>0</v>
      </c>
      <c r="AF439" s="117">
        <v>0</v>
      </c>
      <c r="AG439" s="117">
        <v>0</v>
      </c>
      <c r="AH439" s="117">
        <v>0</v>
      </c>
      <c r="AI439" s="117">
        <v>0</v>
      </c>
      <c r="AJ439" s="117">
        <v>0</v>
      </c>
      <c r="AK439" s="117">
        <v>0</v>
      </c>
      <c r="AL439" s="117">
        <v>0</v>
      </c>
      <c r="AM439" s="117">
        <v>0</v>
      </c>
      <c r="AN439" s="117">
        <v>0</v>
      </c>
      <c r="AO439" s="117">
        <v>0</v>
      </c>
      <c r="AP439" s="117">
        <v>0</v>
      </c>
      <c r="AQ439" s="117">
        <v>0</v>
      </c>
      <c r="AR439" s="117">
        <v>0</v>
      </c>
      <c r="AS439" s="117">
        <v>0</v>
      </c>
      <c r="AT439" s="117">
        <v>0</v>
      </c>
      <c r="AU439" s="117">
        <v>0</v>
      </c>
      <c r="AV439" s="117">
        <v>0</v>
      </c>
      <c r="AW439" s="117">
        <v>0</v>
      </c>
      <c r="AX439" s="117">
        <v>27.19</v>
      </c>
      <c r="AY439" s="117"/>
      <c r="AZ439" s="117"/>
      <c r="BA439" s="117"/>
      <c r="BB439" s="117"/>
      <c r="BC439" s="117"/>
      <c r="BD439" s="117"/>
      <c r="BE439" s="117">
        <v>0</v>
      </c>
      <c r="BF439" s="117">
        <v>0</v>
      </c>
      <c r="BG439" s="117">
        <v>0</v>
      </c>
      <c r="BH439" s="117">
        <v>0</v>
      </c>
      <c r="BI439" s="117">
        <v>0</v>
      </c>
      <c r="BJ439" s="117">
        <v>0</v>
      </c>
      <c r="BK439" s="117">
        <v>0</v>
      </c>
      <c r="BL439" s="117">
        <v>6.43</v>
      </c>
      <c r="BM439" s="117">
        <v>1.4146000000000001</v>
      </c>
      <c r="BN439" s="117">
        <v>0.155162096666667</v>
      </c>
      <c r="BO439" s="117">
        <v>3.6578341000000001</v>
      </c>
      <c r="BP439" s="117">
        <v>1.2218326573726399</v>
      </c>
      <c r="BQ439" s="117">
        <v>12.8794288540393</v>
      </c>
      <c r="BR439" s="117">
        <f>BR438*0.9</f>
        <v>98.98432000000021</v>
      </c>
      <c r="BS439" s="117">
        <f t="shared" ref="BS439:BX439" si="350">BS438*0.9</f>
        <v>21.776550399999991</v>
      </c>
      <c r="BT439" s="117">
        <f t="shared" si="350"/>
        <v>152.0495692132491</v>
      </c>
      <c r="BU439" s="117">
        <f t="shared" si="350"/>
        <v>0</v>
      </c>
      <c r="BV439" s="117">
        <f t="shared" si="350"/>
        <v>56.309210118399868</v>
      </c>
      <c r="BW439" s="117">
        <f t="shared" si="350"/>
        <v>34.495030488374105</v>
      </c>
      <c r="BX439" s="117">
        <f t="shared" si="350"/>
        <v>363.61468022002293</v>
      </c>
      <c r="BY439" s="117">
        <v>0</v>
      </c>
      <c r="BZ439" s="117">
        <v>0</v>
      </c>
      <c r="CA439" s="117">
        <v>0</v>
      </c>
      <c r="CB439" s="117">
        <v>0</v>
      </c>
      <c r="CC439" s="117">
        <v>0</v>
      </c>
      <c r="CD439" s="117">
        <v>0</v>
      </c>
      <c r="CE439" s="117">
        <v>0</v>
      </c>
      <c r="CF439" s="117">
        <v>0</v>
      </c>
      <c r="CG439" s="117">
        <v>0</v>
      </c>
      <c r="CH439" s="117">
        <v>0</v>
      </c>
      <c r="CI439" s="117">
        <v>0</v>
      </c>
      <c r="CJ439" s="117">
        <v>0</v>
      </c>
      <c r="CK439" s="117">
        <v>0</v>
      </c>
      <c r="CL439" s="117">
        <v>0</v>
      </c>
      <c r="CM439" s="117">
        <v>0</v>
      </c>
      <c r="CN439" s="117">
        <v>0</v>
      </c>
      <c r="CO439" s="117">
        <v>0</v>
      </c>
      <c r="CP439" s="117">
        <v>0</v>
      </c>
      <c r="CQ439" s="117">
        <v>0</v>
      </c>
      <c r="CR439" s="117">
        <v>0</v>
      </c>
      <c r="CS439" s="117">
        <v>0</v>
      </c>
      <c r="CT439" s="117">
        <v>0</v>
      </c>
      <c r="CU439" s="117">
        <v>0</v>
      </c>
      <c r="CV439" s="117">
        <v>0</v>
      </c>
      <c r="CW439" s="117">
        <v>0</v>
      </c>
      <c r="CX439" s="117">
        <v>0</v>
      </c>
      <c r="CY439" s="117">
        <v>0</v>
      </c>
      <c r="CZ439" s="117">
        <v>0</v>
      </c>
      <c r="DA439" s="117">
        <v>0</v>
      </c>
      <c r="DB439" s="117">
        <v>0</v>
      </c>
      <c r="DC439" s="117">
        <v>0</v>
      </c>
      <c r="DD439" s="117">
        <v>0</v>
      </c>
      <c r="DE439" s="117">
        <v>0</v>
      </c>
      <c r="DF439" s="117">
        <v>0</v>
      </c>
      <c r="DG439" s="117">
        <v>0</v>
      </c>
      <c r="DH439" s="117">
        <v>0</v>
      </c>
      <c r="DI439" s="117">
        <v>0</v>
      </c>
      <c r="DJ439" s="117">
        <v>0</v>
      </c>
      <c r="DK439" s="117">
        <v>0</v>
      </c>
      <c r="DL439" s="117">
        <v>0</v>
      </c>
      <c r="DM439" s="117">
        <v>0</v>
      </c>
      <c r="DN439" s="117">
        <v>0</v>
      </c>
      <c r="DO439" s="117">
        <v>0</v>
      </c>
      <c r="DP439" s="117">
        <v>0</v>
      </c>
      <c r="DQ439" s="117">
        <v>0</v>
      </c>
      <c r="DR439" s="117">
        <v>0</v>
      </c>
      <c r="DS439" s="117">
        <v>0</v>
      </c>
      <c r="DT439" s="117">
        <v>0</v>
      </c>
      <c r="DU439" s="117">
        <v>0</v>
      </c>
      <c r="DV439" s="117">
        <v>0</v>
      </c>
      <c r="DW439" s="117">
        <v>6.34</v>
      </c>
      <c r="DX439" s="117">
        <v>1.3948</v>
      </c>
      <c r="DY439" s="117">
        <v>0.43772698989999997</v>
      </c>
      <c r="DZ439" s="117">
        <v>0</v>
      </c>
      <c r="EA439" s="117">
        <v>3.6066357999999998</v>
      </c>
      <c r="EB439" s="117">
        <v>1.2345740520094199</v>
      </c>
      <c r="EC439" s="117">
        <v>13.013736841909401</v>
      </c>
      <c r="ED439" s="117">
        <v>0</v>
      </c>
      <c r="EE439" s="117">
        <v>0</v>
      </c>
      <c r="EF439" s="117">
        <v>0</v>
      </c>
      <c r="EG439" s="117">
        <v>0</v>
      </c>
      <c r="EH439" s="117">
        <v>0</v>
      </c>
      <c r="EI439" s="117">
        <v>0</v>
      </c>
      <c r="EJ439" s="117">
        <v>0</v>
      </c>
      <c r="EK439" s="117">
        <v>5.65</v>
      </c>
      <c r="EL439" s="117">
        <v>1.2430000000000001</v>
      </c>
      <c r="EM439" s="117">
        <v>0.39012663337499998</v>
      </c>
      <c r="EN439" s="117">
        <v>0</v>
      </c>
      <c r="EO439" s="117">
        <v>3.2141155000000001</v>
      </c>
      <c r="EP439" s="117">
        <v>1.1002159479990301</v>
      </c>
      <c r="EQ439" s="117">
        <v>11.597458081374</v>
      </c>
      <c r="ER439" s="117">
        <v>0</v>
      </c>
      <c r="ES439" s="117">
        <v>0</v>
      </c>
      <c r="ET439" s="117">
        <v>0</v>
      </c>
      <c r="EU439" s="117">
        <v>0</v>
      </c>
      <c r="EV439" s="117">
        <v>0</v>
      </c>
      <c r="EW439" s="117">
        <v>0</v>
      </c>
      <c r="EX439" s="117">
        <v>0</v>
      </c>
      <c r="EY439" s="117">
        <v>0</v>
      </c>
      <c r="EZ439" s="117">
        <v>0</v>
      </c>
      <c r="FA439" s="117">
        <v>0</v>
      </c>
      <c r="FB439" s="117">
        <v>0</v>
      </c>
      <c r="FC439" s="117">
        <v>0</v>
      </c>
      <c r="FD439" s="117">
        <v>0</v>
      </c>
      <c r="FE439" s="171">
        <v>92.704231875000005</v>
      </c>
      <c r="FF439" s="194">
        <f t="shared" ref="FF439:FF440" si="351">H439+BH439+BK439+BQ439+BX439+BY439+EC439+EJ439+EQ439+EU439+EX439+FA439+FD439+FE439</f>
        <v>520.99953587234563</v>
      </c>
      <c r="FG439" s="195">
        <f t="shared" ref="FG439:FG440" si="352">BH439+BK439+FD439</f>
        <v>0</v>
      </c>
      <c r="FH439" s="196">
        <f t="shared" ref="FH439:FH440" si="353">EJ439</f>
        <v>0</v>
      </c>
      <c r="FI439" s="202">
        <f t="shared" ref="FI439:FI440" si="354">FF439*1.2</f>
        <v>625.19944304681474</v>
      </c>
      <c r="FJ439" s="203">
        <f t="shared" ref="FJ439:FJ440" si="355">FG439*1.2</f>
        <v>0</v>
      </c>
      <c r="FK439" s="204">
        <f t="shared" ref="FK439:FK440" si="356">FH439*1.2</f>
        <v>0</v>
      </c>
      <c r="FL439" s="214">
        <v>0.05</v>
      </c>
      <c r="FM439" s="211">
        <f t="shared" ref="FM439:FM440" si="357">FI439*FL439</f>
        <v>31.259972152340737</v>
      </c>
      <c r="FN439" s="212">
        <f t="shared" ref="FN439:FN440" si="358">FJ439*FL439</f>
        <v>0</v>
      </c>
      <c r="FO439" s="213">
        <f t="shared" ref="FO439:FO440" si="359">FK439*FL439</f>
        <v>0</v>
      </c>
      <c r="FP439" s="219">
        <f t="shared" ref="FP439:FP440" si="360">FI439+FM439</f>
        <v>656.4594151991555</v>
      </c>
      <c r="FQ439" s="220">
        <f t="shared" ref="FQ439:FQ440" si="361">FJ439+FN439</f>
        <v>0</v>
      </c>
      <c r="FR439" s="223">
        <f t="shared" ref="FR439:FR440" si="362">FK439+FO439</f>
        <v>0</v>
      </c>
      <c r="FS439" s="228">
        <f t="shared" ref="FS439:FS440" si="363">(FP439-FR439)/C439+FR439/D439</f>
        <v>2.031753064683242</v>
      </c>
      <c r="FT439" s="229"/>
      <c r="FU439" s="244">
        <f t="shared" ref="FU439:FU440" si="364">(FP439-FR439)/C439</f>
        <v>2.031753064683242</v>
      </c>
      <c r="FV439" s="245">
        <f t="shared" ref="FV439:FV440" si="365">FS439*D439+G439*FU439</f>
        <v>656.4594151991555</v>
      </c>
      <c r="FW439" s="252">
        <v>1.1942999999999999</v>
      </c>
      <c r="FX439" s="257"/>
      <c r="FY439" s="261">
        <f t="shared" ref="FY439:FY440" si="366">FS439/FW439</f>
        <v>1.7012082932958572</v>
      </c>
      <c r="FZ439" s="253"/>
      <c r="GA439" s="92"/>
      <c r="GB439" s="68" t="s">
        <v>1137</v>
      </c>
      <c r="GC439" s="85" t="s">
        <v>2362</v>
      </c>
      <c r="GD439" s="85" t="str">
        <f t="shared" ref="GD439:GD440" si="367">CONCATENATE(GB439,GC439)</f>
        <v>№2/64 від 20.02.2019</v>
      </c>
      <c r="GE439" s="85" t="s">
        <v>2386</v>
      </c>
      <c r="GF439" s="431">
        <v>1</v>
      </c>
      <c r="GG439" s="431">
        <v>2</v>
      </c>
    </row>
    <row r="440" spans="1:189" ht="15" customHeight="1" x14ac:dyDescent="0.25">
      <c r="A440" s="66" t="s">
        <v>128</v>
      </c>
      <c r="B440" s="155">
        <v>1</v>
      </c>
      <c r="C440" s="141">
        <f t="shared" si="348"/>
        <v>214.7</v>
      </c>
      <c r="D440" s="168">
        <v>214.7</v>
      </c>
      <c r="E440" s="168">
        <v>0</v>
      </c>
      <c r="F440" s="234"/>
      <c r="G440" s="235">
        <v>0</v>
      </c>
      <c r="H440" s="162">
        <f t="shared" si="349"/>
        <v>27.19</v>
      </c>
      <c r="I440" s="117">
        <v>0</v>
      </c>
      <c r="J440" s="117">
        <v>0</v>
      </c>
      <c r="K440" s="117">
        <v>0</v>
      </c>
      <c r="L440" s="117">
        <v>0</v>
      </c>
      <c r="M440" s="117">
        <v>0</v>
      </c>
      <c r="N440" s="117">
        <v>0</v>
      </c>
      <c r="O440" s="117">
        <v>0</v>
      </c>
      <c r="P440" s="117">
        <v>0</v>
      </c>
      <c r="Q440" s="117">
        <v>0</v>
      </c>
      <c r="R440" s="117">
        <v>0</v>
      </c>
      <c r="S440" s="117">
        <v>0</v>
      </c>
      <c r="T440" s="117">
        <v>0</v>
      </c>
      <c r="U440" s="117">
        <v>0</v>
      </c>
      <c r="V440" s="117">
        <v>0</v>
      </c>
      <c r="W440" s="117">
        <v>0</v>
      </c>
      <c r="X440" s="117">
        <v>0</v>
      </c>
      <c r="Y440" s="117">
        <v>0</v>
      </c>
      <c r="Z440" s="117">
        <v>0</v>
      </c>
      <c r="AA440" s="117">
        <v>0</v>
      </c>
      <c r="AB440" s="117">
        <v>0</v>
      </c>
      <c r="AC440" s="117">
        <v>0</v>
      </c>
      <c r="AD440" s="117">
        <v>0</v>
      </c>
      <c r="AE440" s="117">
        <v>0</v>
      </c>
      <c r="AF440" s="117">
        <v>0</v>
      </c>
      <c r="AG440" s="117">
        <v>0</v>
      </c>
      <c r="AH440" s="117">
        <v>0</v>
      </c>
      <c r="AI440" s="117">
        <v>0</v>
      </c>
      <c r="AJ440" s="117">
        <v>0</v>
      </c>
      <c r="AK440" s="117">
        <v>0</v>
      </c>
      <c r="AL440" s="117">
        <v>0</v>
      </c>
      <c r="AM440" s="117">
        <v>0</v>
      </c>
      <c r="AN440" s="117">
        <v>0</v>
      </c>
      <c r="AO440" s="117">
        <v>0</v>
      </c>
      <c r="AP440" s="117">
        <v>0</v>
      </c>
      <c r="AQ440" s="117">
        <v>0</v>
      </c>
      <c r="AR440" s="117">
        <v>0</v>
      </c>
      <c r="AS440" s="117">
        <v>0</v>
      </c>
      <c r="AT440" s="117">
        <v>0</v>
      </c>
      <c r="AU440" s="117">
        <v>0</v>
      </c>
      <c r="AV440" s="117">
        <v>0</v>
      </c>
      <c r="AW440" s="117">
        <v>0</v>
      </c>
      <c r="AX440" s="117">
        <v>27.19</v>
      </c>
      <c r="AY440" s="117"/>
      <c r="AZ440" s="117"/>
      <c r="BA440" s="117"/>
      <c r="BB440" s="117"/>
      <c r="BC440" s="117"/>
      <c r="BD440" s="117"/>
      <c r="BE440" s="117">
        <v>0</v>
      </c>
      <c r="BF440" s="117">
        <v>0</v>
      </c>
      <c r="BG440" s="117">
        <v>0</v>
      </c>
      <c r="BH440" s="117">
        <v>0</v>
      </c>
      <c r="BI440" s="117">
        <v>0</v>
      </c>
      <c r="BJ440" s="117">
        <v>0</v>
      </c>
      <c r="BK440" s="117">
        <v>0</v>
      </c>
      <c r="BL440" s="117">
        <v>16.899999999999999</v>
      </c>
      <c r="BM440" s="117">
        <v>3.718</v>
      </c>
      <c r="BN440" s="117">
        <v>0.39804305416666702</v>
      </c>
      <c r="BO440" s="117">
        <v>9.6139030000000005</v>
      </c>
      <c r="BP440" s="117">
        <v>3.2103246459372099</v>
      </c>
      <c r="BQ440" s="117">
        <v>33.8402707001039</v>
      </c>
      <c r="BR440" s="117">
        <v>53.672977777777938</v>
      </c>
      <c r="BS440" s="117">
        <v>11.8080551111111</v>
      </c>
      <c r="BT440" s="117">
        <v>95.026395008166702</v>
      </c>
      <c r="BU440" s="117">
        <v>0</v>
      </c>
      <c r="BV440" s="117">
        <v>30.532946868444299</v>
      </c>
      <c r="BW440" s="117">
        <v>20.022941679172</v>
      </c>
      <c r="BX440" s="117">
        <v>211.06331644467201</v>
      </c>
      <c r="BY440" s="117">
        <v>4.5013886221717296</v>
      </c>
      <c r="BZ440" s="117">
        <v>0</v>
      </c>
      <c r="CA440" s="117">
        <v>0</v>
      </c>
      <c r="CB440" s="117">
        <v>0</v>
      </c>
      <c r="CC440" s="117">
        <v>0</v>
      </c>
      <c r="CD440" s="117">
        <v>0</v>
      </c>
      <c r="CE440" s="117">
        <v>0</v>
      </c>
      <c r="CF440" s="117">
        <v>0</v>
      </c>
      <c r="CG440" s="117">
        <v>0</v>
      </c>
      <c r="CH440" s="117">
        <v>0</v>
      </c>
      <c r="CI440" s="117">
        <v>0</v>
      </c>
      <c r="CJ440" s="117">
        <v>0</v>
      </c>
      <c r="CK440" s="117">
        <v>0</v>
      </c>
      <c r="CL440" s="117">
        <v>0</v>
      </c>
      <c r="CM440" s="117">
        <v>0</v>
      </c>
      <c r="CN440" s="117">
        <v>0</v>
      </c>
      <c r="CO440" s="117">
        <v>0</v>
      </c>
      <c r="CP440" s="117">
        <v>0</v>
      </c>
      <c r="CQ440" s="117">
        <v>0</v>
      </c>
      <c r="CR440" s="117">
        <v>0</v>
      </c>
      <c r="CS440" s="117">
        <v>0</v>
      </c>
      <c r="CT440" s="117">
        <v>0</v>
      </c>
      <c r="CU440" s="117">
        <v>0</v>
      </c>
      <c r="CV440" s="117">
        <v>0</v>
      </c>
      <c r="CW440" s="117">
        <v>0</v>
      </c>
      <c r="CX440" s="117">
        <v>0</v>
      </c>
      <c r="CY440" s="117">
        <v>0</v>
      </c>
      <c r="CZ440" s="117">
        <v>0</v>
      </c>
      <c r="DA440" s="117">
        <v>0</v>
      </c>
      <c r="DB440" s="117">
        <v>0</v>
      </c>
      <c r="DC440" s="117">
        <v>0</v>
      </c>
      <c r="DD440" s="117">
        <v>0</v>
      </c>
      <c r="DE440" s="117">
        <v>0</v>
      </c>
      <c r="DF440" s="117">
        <v>0</v>
      </c>
      <c r="DG440" s="117">
        <v>0</v>
      </c>
      <c r="DH440" s="117">
        <v>0</v>
      </c>
      <c r="DI440" s="117">
        <v>0</v>
      </c>
      <c r="DJ440" s="117">
        <v>0</v>
      </c>
      <c r="DK440" s="117">
        <v>0</v>
      </c>
      <c r="DL440" s="117">
        <v>0</v>
      </c>
      <c r="DM440" s="117">
        <v>0</v>
      </c>
      <c r="DN440" s="117">
        <v>0</v>
      </c>
      <c r="DO440" s="117">
        <v>0</v>
      </c>
      <c r="DP440" s="117">
        <v>1.96</v>
      </c>
      <c r="DQ440" s="117">
        <v>0.43120000000000003</v>
      </c>
      <c r="DR440" s="117">
        <v>0.568170229595792</v>
      </c>
      <c r="DS440" s="117">
        <v>0</v>
      </c>
      <c r="DT440" s="117">
        <v>1.1149852</v>
      </c>
      <c r="DU440" s="117">
        <v>0.42703319257593497</v>
      </c>
      <c r="DV440" s="117">
        <v>4.5013886221717296</v>
      </c>
      <c r="DW440" s="117">
        <v>0</v>
      </c>
      <c r="DX440" s="117">
        <v>0</v>
      </c>
      <c r="DY440" s="117">
        <v>0</v>
      </c>
      <c r="DZ440" s="117">
        <v>0</v>
      </c>
      <c r="EA440" s="117">
        <v>0</v>
      </c>
      <c r="EB440" s="117">
        <v>0</v>
      </c>
      <c r="EC440" s="117">
        <v>0</v>
      </c>
      <c r="ED440" s="117">
        <v>0</v>
      </c>
      <c r="EE440" s="117">
        <v>0</v>
      </c>
      <c r="EF440" s="117">
        <v>0</v>
      </c>
      <c r="EG440" s="117">
        <v>0</v>
      </c>
      <c r="EH440" s="117">
        <v>0</v>
      </c>
      <c r="EI440" s="117">
        <v>0</v>
      </c>
      <c r="EJ440" s="117">
        <v>0</v>
      </c>
      <c r="EK440" s="117">
        <v>0</v>
      </c>
      <c r="EL440" s="117">
        <v>0</v>
      </c>
      <c r="EM440" s="117">
        <v>0</v>
      </c>
      <c r="EN440" s="117">
        <v>0</v>
      </c>
      <c r="EO440" s="117">
        <v>0</v>
      </c>
      <c r="EP440" s="117">
        <v>0</v>
      </c>
      <c r="EQ440" s="117">
        <v>0</v>
      </c>
      <c r="ER440" s="117">
        <v>0</v>
      </c>
      <c r="ES440" s="117">
        <v>0</v>
      </c>
      <c r="ET440" s="117">
        <v>0</v>
      </c>
      <c r="EU440" s="117">
        <v>0</v>
      </c>
      <c r="EV440" s="117">
        <v>0</v>
      </c>
      <c r="EW440" s="117">
        <v>0</v>
      </c>
      <c r="EX440" s="117">
        <v>0</v>
      </c>
      <c r="EY440" s="117">
        <v>0</v>
      </c>
      <c r="EZ440" s="117">
        <v>0</v>
      </c>
      <c r="FA440" s="117">
        <v>0</v>
      </c>
      <c r="FB440" s="117">
        <v>0</v>
      </c>
      <c r="FC440" s="117">
        <v>0</v>
      </c>
      <c r="FD440" s="117">
        <v>0</v>
      </c>
      <c r="FE440" s="171">
        <v>99.976475000000008</v>
      </c>
      <c r="FF440" s="194">
        <f t="shared" si="351"/>
        <v>376.57145076694763</v>
      </c>
      <c r="FG440" s="195">
        <f t="shared" si="352"/>
        <v>0</v>
      </c>
      <c r="FH440" s="196">
        <f t="shared" si="353"/>
        <v>0</v>
      </c>
      <c r="FI440" s="202">
        <f t="shared" si="354"/>
        <v>451.88574092033713</v>
      </c>
      <c r="FJ440" s="203">
        <f t="shared" si="355"/>
        <v>0</v>
      </c>
      <c r="FK440" s="204">
        <f t="shared" si="356"/>
        <v>0</v>
      </c>
      <c r="FL440" s="214">
        <v>0.05</v>
      </c>
      <c r="FM440" s="211">
        <f t="shared" si="357"/>
        <v>22.594287046016859</v>
      </c>
      <c r="FN440" s="212">
        <f t="shared" si="358"/>
        <v>0</v>
      </c>
      <c r="FO440" s="213">
        <f t="shared" si="359"/>
        <v>0</v>
      </c>
      <c r="FP440" s="219">
        <f t="shared" si="360"/>
        <v>474.48002796635399</v>
      </c>
      <c r="FQ440" s="220">
        <f t="shared" si="361"/>
        <v>0</v>
      </c>
      <c r="FR440" s="223">
        <f t="shared" si="362"/>
        <v>0</v>
      </c>
      <c r="FS440" s="228">
        <f t="shared" si="363"/>
        <v>2.209967526624844</v>
      </c>
      <c r="FT440" s="229"/>
      <c r="FU440" s="244">
        <f t="shared" si="364"/>
        <v>2.209967526624844</v>
      </c>
      <c r="FV440" s="245">
        <f t="shared" si="365"/>
        <v>474.48002796635399</v>
      </c>
      <c r="FW440" s="252">
        <v>1.1818</v>
      </c>
      <c r="FX440" s="257"/>
      <c r="FY440" s="261">
        <f t="shared" si="366"/>
        <v>1.8700012917793569</v>
      </c>
      <c r="FZ440" s="253"/>
      <c r="GA440" s="92"/>
      <c r="GB440" s="68" t="s">
        <v>1144</v>
      </c>
      <c r="GC440" s="85" t="s">
        <v>2362</v>
      </c>
      <c r="GD440" s="85" t="str">
        <f t="shared" si="367"/>
        <v>№2/71 від 20.02.2019</v>
      </c>
      <c r="GE440" s="85" t="s">
        <v>2389</v>
      </c>
      <c r="GF440" s="431">
        <v>1</v>
      </c>
      <c r="GG440" s="431">
        <v>1</v>
      </c>
    </row>
    <row r="441" spans="1:189" ht="15" customHeight="1" x14ac:dyDescent="0.25">
      <c r="A441" s="66" t="s">
        <v>2829</v>
      </c>
      <c r="B441" s="155">
        <v>1</v>
      </c>
      <c r="C441" s="141">
        <f t="shared" ref="C441:C442" si="368">D441+G441</f>
        <v>214.7</v>
      </c>
      <c r="D441" s="168">
        <v>214.7</v>
      </c>
      <c r="E441" s="168">
        <v>0</v>
      </c>
      <c r="F441" s="234"/>
      <c r="G441" s="235">
        <v>0</v>
      </c>
      <c r="H441" s="162">
        <f t="shared" ref="H441:H442" si="369">N441+T441+Z441+AF441+AL441+AR441+AX441</f>
        <v>27.19</v>
      </c>
      <c r="I441" s="117">
        <v>0</v>
      </c>
      <c r="J441" s="117">
        <v>0</v>
      </c>
      <c r="K441" s="117">
        <v>0</v>
      </c>
      <c r="L441" s="117">
        <v>0</v>
      </c>
      <c r="M441" s="117">
        <v>0</v>
      </c>
      <c r="N441" s="117">
        <v>0</v>
      </c>
      <c r="O441" s="117">
        <v>0</v>
      </c>
      <c r="P441" s="117">
        <v>0</v>
      </c>
      <c r="Q441" s="117">
        <v>0</v>
      </c>
      <c r="R441" s="117">
        <v>0</v>
      </c>
      <c r="S441" s="117">
        <v>0</v>
      </c>
      <c r="T441" s="117">
        <v>0</v>
      </c>
      <c r="U441" s="117">
        <v>0</v>
      </c>
      <c r="V441" s="117">
        <v>0</v>
      </c>
      <c r="W441" s="117">
        <v>0</v>
      </c>
      <c r="X441" s="117">
        <v>0</v>
      </c>
      <c r="Y441" s="117">
        <v>0</v>
      </c>
      <c r="Z441" s="117">
        <v>0</v>
      </c>
      <c r="AA441" s="117">
        <v>0</v>
      </c>
      <c r="AB441" s="117">
        <v>0</v>
      </c>
      <c r="AC441" s="117">
        <v>0</v>
      </c>
      <c r="AD441" s="117">
        <v>0</v>
      </c>
      <c r="AE441" s="117">
        <v>0</v>
      </c>
      <c r="AF441" s="117">
        <v>0</v>
      </c>
      <c r="AG441" s="117">
        <v>0</v>
      </c>
      <c r="AH441" s="117">
        <v>0</v>
      </c>
      <c r="AI441" s="117">
        <v>0</v>
      </c>
      <c r="AJ441" s="117">
        <v>0</v>
      </c>
      <c r="AK441" s="117">
        <v>0</v>
      </c>
      <c r="AL441" s="117">
        <v>0</v>
      </c>
      <c r="AM441" s="117">
        <v>0</v>
      </c>
      <c r="AN441" s="117">
        <v>0</v>
      </c>
      <c r="AO441" s="117">
        <v>0</v>
      </c>
      <c r="AP441" s="117">
        <v>0</v>
      </c>
      <c r="AQ441" s="117">
        <v>0</v>
      </c>
      <c r="AR441" s="117">
        <v>0</v>
      </c>
      <c r="AS441" s="117">
        <v>0</v>
      </c>
      <c r="AT441" s="117">
        <v>0</v>
      </c>
      <c r="AU441" s="117">
        <v>0</v>
      </c>
      <c r="AV441" s="117">
        <v>0</v>
      </c>
      <c r="AW441" s="117">
        <v>0</v>
      </c>
      <c r="AX441" s="117">
        <v>27.19</v>
      </c>
      <c r="AY441" s="117"/>
      <c r="AZ441" s="117"/>
      <c r="BA441" s="117"/>
      <c r="BB441" s="117"/>
      <c r="BC441" s="117"/>
      <c r="BD441" s="117"/>
      <c r="BE441" s="117">
        <v>0</v>
      </c>
      <c r="BF441" s="117">
        <v>0</v>
      </c>
      <c r="BG441" s="117">
        <v>0</v>
      </c>
      <c r="BH441" s="117">
        <v>0</v>
      </c>
      <c r="BI441" s="117">
        <v>0</v>
      </c>
      <c r="BJ441" s="117">
        <v>0</v>
      </c>
      <c r="BK441" s="117">
        <v>0</v>
      </c>
      <c r="BL441" s="117">
        <v>16.899999999999999</v>
      </c>
      <c r="BM441" s="117">
        <v>3.718</v>
      </c>
      <c r="BN441" s="117">
        <v>0.39804305416666702</v>
      </c>
      <c r="BO441" s="117">
        <v>9.6139030000000005</v>
      </c>
      <c r="BP441" s="117">
        <v>3.2103246459372099</v>
      </c>
      <c r="BQ441" s="117">
        <v>33.8402707001039</v>
      </c>
      <c r="BR441" s="117">
        <f>BR440*0.7</f>
        <v>37.571084444444551</v>
      </c>
      <c r="BS441" s="117">
        <f t="shared" ref="BS441:BX441" si="370">BS440*0.7</f>
        <v>8.2656385777777697</v>
      </c>
      <c r="BT441" s="117">
        <f t="shared" si="370"/>
        <v>66.518476505716691</v>
      </c>
      <c r="BU441" s="117">
        <f t="shared" si="370"/>
        <v>0</v>
      </c>
      <c r="BV441" s="117">
        <f t="shared" si="370"/>
        <v>21.373062807911008</v>
      </c>
      <c r="BW441" s="117">
        <f t="shared" si="370"/>
        <v>14.016059175420398</v>
      </c>
      <c r="BX441" s="117">
        <f t="shared" si="370"/>
        <v>147.74432151127039</v>
      </c>
      <c r="BY441" s="117">
        <v>4.5013886221717296</v>
      </c>
      <c r="BZ441" s="117">
        <v>0</v>
      </c>
      <c r="CA441" s="117">
        <v>0</v>
      </c>
      <c r="CB441" s="117">
        <v>0</v>
      </c>
      <c r="CC441" s="117">
        <v>0</v>
      </c>
      <c r="CD441" s="117">
        <v>0</v>
      </c>
      <c r="CE441" s="117">
        <v>0</v>
      </c>
      <c r="CF441" s="117">
        <v>0</v>
      </c>
      <c r="CG441" s="117">
        <v>0</v>
      </c>
      <c r="CH441" s="117">
        <v>0</v>
      </c>
      <c r="CI441" s="117">
        <v>0</v>
      </c>
      <c r="CJ441" s="117">
        <v>0</v>
      </c>
      <c r="CK441" s="117">
        <v>0</v>
      </c>
      <c r="CL441" s="117">
        <v>0</v>
      </c>
      <c r="CM441" s="117">
        <v>0</v>
      </c>
      <c r="CN441" s="117">
        <v>0</v>
      </c>
      <c r="CO441" s="117">
        <v>0</v>
      </c>
      <c r="CP441" s="117">
        <v>0</v>
      </c>
      <c r="CQ441" s="117">
        <v>0</v>
      </c>
      <c r="CR441" s="117">
        <v>0</v>
      </c>
      <c r="CS441" s="117">
        <v>0</v>
      </c>
      <c r="CT441" s="117">
        <v>0</v>
      </c>
      <c r="CU441" s="117">
        <v>0</v>
      </c>
      <c r="CV441" s="117">
        <v>0</v>
      </c>
      <c r="CW441" s="117">
        <v>0</v>
      </c>
      <c r="CX441" s="117">
        <v>0</v>
      </c>
      <c r="CY441" s="117">
        <v>0</v>
      </c>
      <c r="CZ441" s="117">
        <v>0</v>
      </c>
      <c r="DA441" s="117">
        <v>0</v>
      </c>
      <c r="DB441" s="117">
        <v>0</v>
      </c>
      <c r="DC441" s="117">
        <v>0</v>
      </c>
      <c r="DD441" s="117">
        <v>0</v>
      </c>
      <c r="DE441" s="117">
        <v>0</v>
      </c>
      <c r="DF441" s="117">
        <v>0</v>
      </c>
      <c r="DG441" s="117">
        <v>0</v>
      </c>
      <c r="DH441" s="117">
        <v>0</v>
      </c>
      <c r="DI441" s="117">
        <v>0</v>
      </c>
      <c r="DJ441" s="117">
        <v>0</v>
      </c>
      <c r="DK441" s="117">
        <v>0</v>
      </c>
      <c r="DL441" s="117">
        <v>0</v>
      </c>
      <c r="DM441" s="117">
        <v>0</v>
      </c>
      <c r="DN441" s="117">
        <v>0</v>
      </c>
      <c r="DO441" s="117">
        <v>0</v>
      </c>
      <c r="DP441" s="117">
        <v>1.96</v>
      </c>
      <c r="DQ441" s="117">
        <v>0.43120000000000003</v>
      </c>
      <c r="DR441" s="117">
        <v>0.568170229595792</v>
      </c>
      <c r="DS441" s="117">
        <v>0</v>
      </c>
      <c r="DT441" s="117">
        <v>1.1149852</v>
      </c>
      <c r="DU441" s="117">
        <v>0.42703319257593497</v>
      </c>
      <c r="DV441" s="117">
        <v>4.5013886221717296</v>
      </c>
      <c r="DW441" s="117">
        <v>0</v>
      </c>
      <c r="DX441" s="117">
        <v>0</v>
      </c>
      <c r="DY441" s="117">
        <v>0</v>
      </c>
      <c r="DZ441" s="117">
        <v>0</v>
      </c>
      <c r="EA441" s="117">
        <v>0</v>
      </c>
      <c r="EB441" s="117">
        <v>0</v>
      </c>
      <c r="EC441" s="117">
        <v>0</v>
      </c>
      <c r="ED441" s="117">
        <v>0</v>
      </c>
      <c r="EE441" s="117">
        <v>0</v>
      </c>
      <c r="EF441" s="117">
        <v>0</v>
      </c>
      <c r="EG441" s="117">
        <v>0</v>
      </c>
      <c r="EH441" s="117">
        <v>0</v>
      </c>
      <c r="EI441" s="117">
        <v>0</v>
      </c>
      <c r="EJ441" s="117">
        <v>0</v>
      </c>
      <c r="EK441" s="117">
        <v>0</v>
      </c>
      <c r="EL441" s="117">
        <v>0</v>
      </c>
      <c r="EM441" s="117">
        <v>0</v>
      </c>
      <c r="EN441" s="117">
        <v>0</v>
      </c>
      <c r="EO441" s="117">
        <v>0</v>
      </c>
      <c r="EP441" s="117">
        <v>0</v>
      </c>
      <c r="EQ441" s="117">
        <v>0</v>
      </c>
      <c r="ER441" s="117">
        <v>0</v>
      </c>
      <c r="ES441" s="117">
        <v>0</v>
      </c>
      <c r="ET441" s="117">
        <v>0</v>
      </c>
      <c r="EU441" s="117">
        <v>0</v>
      </c>
      <c r="EV441" s="117">
        <v>0</v>
      </c>
      <c r="EW441" s="117">
        <v>0</v>
      </c>
      <c r="EX441" s="117">
        <v>0</v>
      </c>
      <c r="EY441" s="117">
        <v>0</v>
      </c>
      <c r="EZ441" s="117">
        <v>0</v>
      </c>
      <c r="FA441" s="117">
        <v>0</v>
      </c>
      <c r="FB441" s="117">
        <v>0</v>
      </c>
      <c r="FC441" s="117">
        <v>0</v>
      </c>
      <c r="FD441" s="117">
        <v>0</v>
      </c>
      <c r="FE441" s="171">
        <v>99.976475000000008</v>
      </c>
      <c r="FF441" s="194">
        <f t="shared" ref="FF441:FF442" si="371">H441+BH441+BK441+BQ441+BX441+BY441+EC441+EJ441+EQ441+EU441+EX441+FA441+FD441+FE441</f>
        <v>313.25245583354604</v>
      </c>
      <c r="FG441" s="195">
        <f t="shared" ref="FG441:FG442" si="372">BH441+BK441+FD441</f>
        <v>0</v>
      </c>
      <c r="FH441" s="196">
        <f t="shared" ref="FH441:FH442" si="373">EJ441</f>
        <v>0</v>
      </c>
      <c r="FI441" s="202">
        <f t="shared" ref="FI441:FI442" si="374">FF441*1.2</f>
        <v>375.90294700025521</v>
      </c>
      <c r="FJ441" s="203">
        <f t="shared" ref="FJ441:FJ442" si="375">FG441*1.2</f>
        <v>0</v>
      </c>
      <c r="FK441" s="204">
        <f t="shared" ref="FK441:FK442" si="376">FH441*1.2</f>
        <v>0</v>
      </c>
      <c r="FL441" s="214">
        <v>0.05</v>
      </c>
      <c r="FM441" s="211">
        <f t="shared" ref="FM441:FM442" si="377">FI441*FL441</f>
        <v>18.795147350012762</v>
      </c>
      <c r="FN441" s="212">
        <f t="shared" ref="FN441:FN442" si="378">FJ441*FL441</f>
        <v>0</v>
      </c>
      <c r="FO441" s="213">
        <f t="shared" ref="FO441:FO442" si="379">FK441*FL441</f>
        <v>0</v>
      </c>
      <c r="FP441" s="219">
        <f t="shared" ref="FP441:FP442" si="380">FI441+FM441</f>
        <v>394.69809435026798</v>
      </c>
      <c r="FQ441" s="220">
        <f t="shared" ref="FQ441:FQ442" si="381">FJ441+FN441</f>
        <v>0</v>
      </c>
      <c r="FR441" s="223">
        <f t="shared" ref="FR441:FR442" si="382">FK441+FO441</f>
        <v>0</v>
      </c>
      <c r="FS441" s="228">
        <f t="shared" ref="FS441:FS442" si="383">(FP441-FR441)/C441+FR441/D441</f>
        <v>1.8383702578028318</v>
      </c>
      <c r="FT441" s="229"/>
      <c r="FU441" s="244">
        <f t="shared" ref="FU441:FU442" si="384">(FP441-FR441)/C441</f>
        <v>1.8383702578028318</v>
      </c>
      <c r="FV441" s="245">
        <f t="shared" ref="FV441:FV442" si="385">FS441*D441+G441*FU441</f>
        <v>394.69809435026798</v>
      </c>
      <c r="FW441" s="252">
        <v>1.1818</v>
      </c>
      <c r="FX441" s="257"/>
      <c r="FY441" s="261">
        <f t="shared" ref="FY441:FY442" si="386">FS441/FW441</f>
        <v>1.5555679961100286</v>
      </c>
      <c r="FZ441" s="253"/>
      <c r="GA441" s="92"/>
      <c r="GB441" s="68" t="s">
        <v>1144</v>
      </c>
      <c r="GC441" s="85" t="s">
        <v>2362</v>
      </c>
      <c r="GD441" s="85" t="str">
        <f t="shared" ref="GD441:GD442" si="387">CONCATENATE(GB441,GC441)</f>
        <v>№2/71 від 20.02.2019</v>
      </c>
      <c r="GE441" s="85" t="s">
        <v>2389</v>
      </c>
      <c r="GF441" s="431">
        <v>1</v>
      </c>
      <c r="GG441" s="431">
        <v>1</v>
      </c>
    </row>
    <row r="442" spans="1:189" ht="15" customHeight="1" x14ac:dyDescent="0.25">
      <c r="A442" s="66" t="s">
        <v>129</v>
      </c>
      <c r="B442" s="155">
        <v>1</v>
      </c>
      <c r="C442" s="141">
        <f t="shared" si="368"/>
        <v>150.19999999999999</v>
      </c>
      <c r="D442" s="168">
        <v>150.19999999999999</v>
      </c>
      <c r="E442" s="168">
        <v>0</v>
      </c>
      <c r="F442" s="234"/>
      <c r="G442" s="235">
        <v>0</v>
      </c>
      <c r="H442" s="162">
        <f t="shared" si="369"/>
        <v>25.61</v>
      </c>
      <c r="I442" s="117">
        <v>0</v>
      </c>
      <c r="J442" s="117">
        <v>0</v>
      </c>
      <c r="K442" s="117">
        <v>0</v>
      </c>
      <c r="L442" s="117">
        <v>0</v>
      </c>
      <c r="M442" s="117">
        <v>0</v>
      </c>
      <c r="N442" s="117">
        <v>0</v>
      </c>
      <c r="O442" s="117">
        <v>0</v>
      </c>
      <c r="P442" s="117">
        <v>0</v>
      </c>
      <c r="Q442" s="117">
        <v>0</v>
      </c>
      <c r="R442" s="117">
        <v>0</v>
      </c>
      <c r="S442" s="117">
        <v>0</v>
      </c>
      <c r="T442" s="117">
        <v>0</v>
      </c>
      <c r="U442" s="117">
        <v>0</v>
      </c>
      <c r="V442" s="117">
        <v>0</v>
      </c>
      <c r="W442" s="117">
        <v>0</v>
      </c>
      <c r="X442" s="117">
        <v>0</v>
      </c>
      <c r="Y442" s="117">
        <v>0</v>
      </c>
      <c r="Z442" s="117">
        <v>0</v>
      </c>
      <c r="AA442" s="117">
        <v>0</v>
      </c>
      <c r="AB442" s="117">
        <v>0</v>
      </c>
      <c r="AC442" s="117">
        <v>0</v>
      </c>
      <c r="AD442" s="117">
        <v>0</v>
      </c>
      <c r="AE442" s="117">
        <v>0</v>
      </c>
      <c r="AF442" s="117">
        <v>0</v>
      </c>
      <c r="AG442" s="117">
        <v>0</v>
      </c>
      <c r="AH442" s="117">
        <v>0</v>
      </c>
      <c r="AI442" s="117">
        <v>0</v>
      </c>
      <c r="AJ442" s="117">
        <v>0</v>
      </c>
      <c r="AK442" s="117">
        <v>0</v>
      </c>
      <c r="AL442" s="117">
        <v>0</v>
      </c>
      <c r="AM442" s="117">
        <v>0</v>
      </c>
      <c r="AN442" s="117">
        <v>0</v>
      </c>
      <c r="AO442" s="117">
        <v>0</v>
      </c>
      <c r="AP442" s="117">
        <v>0</v>
      </c>
      <c r="AQ442" s="117">
        <v>0</v>
      </c>
      <c r="AR442" s="117">
        <v>0</v>
      </c>
      <c r="AS442" s="117">
        <v>0</v>
      </c>
      <c r="AT442" s="117">
        <v>0</v>
      </c>
      <c r="AU442" s="117">
        <v>0</v>
      </c>
      <c r="AV442" s="117">
        <v>0</v>
      </c>
      <c r="AW442" s="117">
        <v>0</v>
      </c>
      <c r="AX442" s="117">
        <v>25.61</v>
      </c>
      <c r="AY442" s="117"/>
      <c r="AZ442" s="117"/>
      <c r="BA442" s="117"/>
      <c r="BB442" s="117"/>
      <c r="BC442" s="117"/>
      <c r="BD442" s="117"/>
      <c r="BE442" s="117">
        <v>0</v>
      </c>
      <c r="BF442" s="117">
        <v>0</v>
      </c>
      <c r="BG442" s="117">
        <v>0</v>
      </c>
      <c r="BH442" s="117">
        <v>0</v>
      </c>
      <c r="BI442" s="117">
        <v>0</v>
      </c>
      <c r="BJ442" s="117">
        <v>0</v>
      </c>
      <c r="BK442" s="117">
        <v>0</v>
      </c>
      <c r="BL442" s="117">
        <v>9.43</v>
      </c>
      <c r="BM442" s="117">
        <v>2.0746000000000002</v>
      </c>
      <c r="BN442" s="117">
        <v>0.219458128333333</v>
      </c>
      <c r="BO442" s="117">
        <v>5.3644441</v>
      </c>
      <c r="BP442" s="117">
        <v>1.7910459185516101</v>
      </c>
      <c r="BQ442" s="117">
        <v>18.8795481468849</v>
      </c>
      <c r="BR442" s="117">
        <v>49.636977777777417</v>
      </c>
      <c r="BS442" s="117">
        <v>10.920135111111099</v>
      </c>
      <c r="BT442" s="117">
        <v>48.8574387515457</v>
      </c>
      <c r="BU442" s="117">
        <v>0</v>
      </c>
      <c r="BV442" s="117">
        <v>28.2369875484444</v>
      </c>
      <c r="BW442" s="117">
        <v>14.4272578223864</v>
      </c>
      <c r="BX442" s="117">
        <v>152.07879701126501</v>
      </c>
      <c r="BY442" s="117">
        <v>2.3195034306542301</v>
      </c>
      <c r="BZ442" s="117">
        <v>0</v>
      </c>
      <c r="CA442" s="117">
        <v>0</v>
      </c>
      <c r="CB442" s="117">
        <v>0</v>
      </c>
      <c r="CC442" s="117">
        <v>0</v>
      </c>
      <c r="CD442" s="117">
        <v>0</v>
      </c>
      <c r="CE442" s="117">
        <v>0</v>
      </c>
      <c r="CF442" s="117">
        <v>0</v>
      </c>
      <c r="CG442" s="117">
        <v>0</v>
      </c>
      <c r="CH442" s="117">
        <v>0</v>
      </c>
      <c r="CI442" s="117">
        <v>0</v>
      </c>
      <c r="CJ442" s="117">
        <v>0</v>
      </c>
      <c r="CK442" s="117">
        <v>0</v>
      </c>
      <c r="CL442" s="117">
        <v>0</v>
      </c>
      <c r="CM442" s="117">
        <v>0</v>
      </c>
      <c r="CN442" s="117">
        <v>0</v>
      </c>
      <c r="CO442" s="117">
        <v>0</v>
      </c>
      <c r="CP442" s="117">
        <v>0</v>
      </c>
      <c r="CQ442" s="117">
        <v>0</v>
      </c>
      <c r="CR442" s="117">
        <v>0</v>
      </c>
      <c r="CS442" s="117">
        <v>0</v>
      </c>
      <c r="CT442" s="117">
        <v>0</v>
      </c>
      <c r="CU442" s="117">
        <v>0</v>
      </c>
      <c r="CV442" s="117">
        <v>0</v>
      </c>
      <c r="CW442" s="117">
        <v>0</v>
      </c>
      <c r="CX442" s="117">
        <v>0</v>
      </c>
      <c r="CY442" s="117">
        <v>0</v>
      </c>
      <c r="CZ442" s="117">
        <v>0</v>
      </c>
      <c r="DA442" s="117">
        <v>0</v>
      </c>
      <c r="DB442" s="117">
        <v>0</v>
      </c>
      <c r="DC442" s="117">
        <v>0</v>
      </c>
      <c r="DD442" s="117">
        <v>0</v>
      </c>
      <c r="DE442" s="117">
        <v>0</v>
      </c>
      <c r="DF442" s="117">
        <v>0</v>
      </c>
      <c r="DG442" s="117">
        <v>0</v>
      </c>
      <c r="DH442" s="117">
        <v>0</v>
      </c>
      <c r="DI442" s="117">
        <v>0</v>
      </c>
      <c r="DJ442" s="117">
        <v>0</v>
      </c>
      <c r="DK442" s="117">
        <v>0</v>
      </c>
      <c r="DL442" s="117">
        <v>0</v>
      </c>
      <c r="DM442" s="117">
        <v>0</v>
      </c>
      <c r="DN442" s="117">
        <v>0</v>
      </c>
      <c r="DO442" s="117">
        <v>0</v>
      </c>
      <c r="DP442" s="117">
        <v>1.01</v>
      </c>
      <c r="DQ442" s="117">
        <v>0.22220000000000001</v>
      </c>
      <c r="DR442" s="117">
        <v>0.29270042025980297</v>
      </c>
      <c r="DS442" s="117">
        <v>0</v>
      </c>
      <c r="DT442" s="117">
        <v>0.57455869999999998</v>
      </c>
      <c r="DU442" s="117">
        <v>0.22004431039443001</v>
      </c>
      <c r="DV442" s="117">
        <v>2.3195034306542301</v>
      </c>
      <c r="DW442" s="117">
        <v>25.36</v>
      </c>
      <c r="DX442" s="117">
        <v>5.5792000000000002</v>
      </c>
      <c r="DY442" s="117">
        <v>1.750417234275</v>
      </c>
      <c r="DZ442" s="117">
        <v>0</v>
      </c>
      <c r="EA442" s="117">
        <v>14.426543199999999</v>
      </c>
      <c r="EB442" s="117">
        <v>4.9382447751163596</v>
      </c>
      <c r="EC442" s="117">
        <v>52.054405209391398</v>
      </c>
      <c r="ED442" s="117">
        <v>0</v>
      </c>
      <c r="EE442" s="117">
        <v>0</v>
      </c>
      <c r="EF442" s="117">
        <v>0</v>
      </c>
      <c r="EG442" s="117">
        <v>0</v>
      </c>
      <c r="EH442" s="117">
        <v>0</v>
      </c>
      <c r="EI442" s="117">
        <v>0</v>
      </c>
      <c r="EJ442" s="117">
        <v>0</v>
      </c>
      <c r="EK442" s="117">
        <v>22.61</v>
      </c>
      <c r="EL442" s="117">
        <v>4.9741999999999997</v>
      </c>
      <c r="EM442" s="117">
        <v>1.56148798415</v>
      </c>
      <c r="EN442" s="117">
        <v>0</v>
      </c>
      <c r="EO442" s="117">
        <v>12.862150700000001</v>
      </c>
      <c r="EP442" s="117">
        <v>4.4028415724857597</v>
      </c>
      <c r="EQ442" s="117">
        <v>46.4106802566358</v>
      </c>
      <c r="ER442" s="117">
        <v>0</v>
      </c>
      <c r="ES442" s="117">
        <v>0</v>
      </c>
      <c r="ET442" s="117">
        <v>0</v>
      </c>
      <c r="EU442" s="117">
        <v>0</v>
      </c>
      <c r="EV442" s="117">
        <v>0</v>
      </c>
      <c r="EW442" s="117">
        <v>0</v>
      </c>
      <c r="EX442" s="117">
        <v>0</v>
      </c>
      <c r="EY442" s="117">
        <v>0</v>
      </c>
      <c r="EZ442" s="117">
        <v>0</v>
      </c>
      <c r="FA442" s="117">
        <v>0</v>
      </c>
      <c r="FB442" s="117">
        <v>0</v>
      </c>
      <c r="FC442" s="117">
        <v>0</v>
      </c>
      <c r="FD442" s="117">
        <v>0</v>
      </c>
      <c r="FE442" s="171">
        <v>74.923586458333332</v>
      </c>
      <c r="FF442" s="194">
        <f t="shared" si="371"/>
        <v>372.27652051316466</v>
      </c>
      <c r="FG442" s="195">
        <f t="shared" si="372"/>
        <v>0</v>
      </c>
      <c r="FH442" s="196">
        <f t="shared" si="373"/>
        <v>0</v>
      </c>
      <c r="FI442" s="202">
        <f t="shared" si="374"/>
        <v>446.73182461579756</v>
      </c>
      <c r="FJ442" s="203">
        <f t="shared" si="375"/>
        <v>0</v>
      </c>
      <c r="FK442" s="204">
        <f t="shared" si="376"/>
        <v>0</v>
      </c>
      <c r="FL442" s="214">
        <v>0.05</v>
      </c>
      <c r="FM442" s="211">
        <f t="shared" si="377"/>
        <v>22.336591230789878</v>
      </c>
      <c r="FN442" s="212">
        <f t="shared" si="378"/>
        <v>0</v>
      </c>
      <c r="FO442" s="213">
        <f t="shared" si="379"/>
        <v>0</v>
      </c>
      <c r="FP442" s="219">
        <f t="shared" si="380"/>
        <v>469.06841584658741</v>
      </c>
      <c r="FQ442" s="220">
        <f t="shared" si="381"/>
        <v>0</v>
      </c>
      <c r="FR442" s="223">
        <f t="shared" si="382"/>
        <v>0</v>
      </c>
      <c r="FS442" s="228">
        <f t="shared" si="383"/>
        <v>3.1229588272076394</v>
      </c>
      <c r="FT442" s="229"/>
      <c r="FU442" s="244">
        <f t="shared" si="384"/>
        <v>3.1229588272076394</v>
      </c>
      <c r="FV442" s="245">
        <f t="shared" si="385"/>
        <v>469.06841584658741</v>
      </c>
      <c r="FW442" s="252">
        <v>1.6660999999999999</v>
      </c>
      <c r="FX442" s="257"/>
      <c r="FY442" s="261">
        <f t="shared" si="386"/>
        <v>1.8744125966074303</v>
      </c>
      <c r="FZ442" s="253"/>
      <c r="GA442" s="92"/>
      <c r="GB442" s="68" t="s">
        <v>1145</v>
      </c>
      <c r="GC442" s="85" t="s">
        <v>2362</v>
      </c>
      <c r="GD442" s="85" t="str">
        <f t="shared" si="387"/>
        <v>№2/73 від 20.02.2019</v>
      </c>
      <c r="GE442" s="85" t="s">
        <v>2390</v>
      </c>
      <c r="GF442" s="431">
        <v>1</v>
      </c>
      <c r="GG442" s="431">
        <v>1</v>
      </c>
    </row>
    <row r="443" spans="1:189" ht="15" customHeight="1" x14ac:dyDescent="0.25">
      <c r="A443" s="66" t="s">
        <v>2830</v>
      </c>
      <c r="B443" s="155">
        <v>1</v>
      </c>
      <c r="C443" s="141">
        <f t="shared" ref="C443" si="388">D443+G443</f>
        <v>150.19999999999999</v>
      </c>
      <c r="D443" s="168">
        <v>150.19999999999999</v>
      </c>
      <c r="E443" s="168">
        <v>0</v>
      </c>
      <c r="F443" s="234"/>
      <c r="G443" s="235">
        <v>0</v>
      </c>
      <c r="H443" s="162">
        <f t="shared" ref="H443" si="389">N443+T443+Z443+AF443+AL443+AR443+AX443</f>
        <v>25.61</v>
      </c>
      <c r="I443" s="117">
        <v>0</v>
      </c>
      <c r="J443" s="117">
        <v>0</v>
      </c>
      <c r="K443" s="117">
        <v>0</v>
      </c>
      <c r="L443" s="117">
        <v>0</v>
      </c>
      <c r="M443" s="117">
        <v>0</v>
      </c>
      <c r="N443" s="117">
        <v>0</v>
      </c>
      <c r="O443" s="117">
        <v>0</v>
      </c>
      <c r="P443" s="117">
        <v>0</v>
      </c>
      <c r="Q443" s="117">
        <v>0</v>
      </c>
      <c r="R443" s="117">
        <v>0</v>
      </c>
      <c r="S443" s="117">
        <v>0</v>
      </c>
      <c r="T443" s="117">
        <v>0</v>
      </c>
      <c r="U443" s="117">
        <v>0</v>
      </c>
      <c r="V443" s="117">
        <v>0</v>
      </c>
      <c r="W443" s="117">
        <v>0</v>
      </c>
      <c r="X443" s="117">
        <v>0</v>
      </c>
      <c r="Y443" s="117">
        <v>0</v>
      </c>
      <c r="Z443" s="117">
        <v>0</v>
      </c>
      <c r="AA443" s="117">
        <v>0</v>
      </c>
      <c r="AB443" s="117">
        <v>0</v>
      </c>
      <c r="AC443" s="117">
        <v>0</v>
      </c>
      <c r="AD443" s="117">
        <v>0</v>
      </c>
      <c r="AE443" s="117">
        <v>0</v>
      </c>
      <c r="AF443" s="117">
        <v>0</v>
      </c>
      <c r="AG443" s="117">
        <v>0</v>
      </c>
      <c r="AH443" s="117">
        <v>0</v>
      </c>
      <c r="AI443" s="117">
        <v>0</v>
      </c>
      <c r="AJ443" s="117">
        <v>0</v>
      </c>
      <c r="AK443" s="117">
        <v>0</v>
      </c>
      <c r="AL443" s="117">
        <v>0</v>
      </c>
      <c r="AM443" s="117">
        <v>0</v>
      </c>
      <c r="AN443" s="117">
        <v>0</v>
      </c>
      <c r="AO443" s="117">
        <v>0</v>
      </c>
      <c r="AP443" s="117">
        <v>0</v>
      </c>
      <c r="AQ443" s="117">
        <v>0</v>
      </c>
      <c r="AR443" s="117">
        <v>0</v>
      </c>
      <c r="AS443" s="117">
        <v>0</v>
      </c>
      <c r="AT443" s="117">
        <v>0</v>
      </c>
      <c r="AU443" s="117">
        <v>0</v>
      </c>
      <c r="AV443" s="117">
        <v>0</v>
      </c>
      <c r="AW443" s="117">
        <v>0</v>
      </c>
      <c r="AX443" s="117">
        <v>25.61</v>
      </c>
      <c r="AY443" s="117"/>
      <c r="AZ443" s="117"/>
      <c r="BA443" s="117"/>
      <c r="BB443" s="117"/>
      <c r="BC443" s="117"/>
      <c r="BD443" s="117"/>
      <c r="BE443" s="117">
        <v>0</v>
      </c>
      <c r="BF443" s="117">
        <v>0</v>
      </c>
      <c r="BG443" s="117">
        <v>0</v>
      </c>
      <c r="BH443" s="117">
        <v>0</v>
      </c>
      <c r="BI443" s="117">
        <v>0</v>
      </c>
      <c r="BJ443" s="117">
        <v>0</v>
      </c>
      <c r="BK443" s="117">
        <v>0</v>
      </c>
      <c r="BL443" s="117">
        <v>9.43</v>
      </c>
      <c r="BM443" s="117">
        <v>2.0746000000000002</v>
      </c>
      <c r="BN443" s="117">
        <v>0.219458128333333</v>
      </c>
      <c r="BO443" s="117">
        <v>5.3644441</v>
      </c>
      <c r="BP443" s="117">
        <v>1.7910459185516101</v>
      </c>
      <c r="BQ443" s="117">
        <v>18.8795481468849</v>
      </c>
      <c r="BR443" s="117">
        <f>BR442*0.7</f>
        <v>34.745884444444187</v>
      </c>
      <c r="BS443" s="117">
        <f t="shared" ref="BS443:BX443" si="390">BS442*0.7</f>
        <v>7.6440945777777687</v>
      </c>
      <c r="BT443" s="117">
        <f t="shared" si="390"/>
        <v>34.200207126081985</v>
      </c>
      <c r="BU443" s="117">
        <f t="shared" si="390"/>
        <v>0</v>
      </c>
      <c r="BV443" s="117">
        <f t="shared" si="390"/>
        <v>19.765891283911078</v>
      </c>
      <c r="BW443" s="117">
        <f t="shared" si="390"/>
        <v>10.09908047567048</v>
      </c>
      <c r="BX443" s="117">
        <f t="shared" si="390"/>
        <v>106.45515790788551</v>
      </c>
      <c r="BY443" s="117">
        <v>2.3195034306542301</v>
      </c>
      <c r="BZ443" s="117">
        <v>0</v>
      </c>
      <c r="CA443" s="117">
        <v>0</v>
      </c>
      <c r="CB443" s="117">
        <v>0</v>
      </c>
      <c r="CC443" s="117">
        <v>0</v>
      </c>
      <c r="CD443" s="117">
        <v>0</v>
      </c>
      <c r="CE443" s="117">
        <v>0</v>
      </c>
      <c r="CF443" s="117">
        <v>0</v>
      </c>
      <c r="CG443" s="117">
        <v>0</v>
      </c>
      <c r="CH443" s="117">
        <v>0</v>
      </c>
      <c r="CI443" s="117">
        <v>0</v>
      </c>
      <c r="CJ443" s="117">
        <v>0</v>
      </c>
      <c r="CK443" s="117">
        <v>0</v>
      </c>
      <c r="CL443" s="117">
        <v>0</v>
      </c>
      <c r="CM443" s="117">
        <v>0</v>
      </c>
      <c r="CN443" s="117">
        <v>0</v>
      </c>
      <c r="CO443" s="117">
        <v>0</v>
      </c>
      <c r="CP443" s="117">
        <v>0</v>
      </c>
      <c r="CQ443" s="117">
        <v>0</v>
      </c>
      <c r="CR443" s="117">
        <v>0</v>
      </c>
      <c r="CS443" s="117">
        <v>0</v>
      </c>
      <c r="CT443" s="117">
        <v>0</v>
      </c>
      <c r="CU443" s="117">
        <v>0</v>
      </c>
      <c r="CV443" s="117">
        <v>0</v>
      </c>
      <c r="CW443" s="117">
        <v>0</v>
      </c>
      <c r="CX443" s="117">
        <v>0</v>
      </c>
      <c r="CY443" s="117">
        <v>0</v>
      </c>
      <c r="CZ443" s="117">
        <v>0</v>
      </c>
      <c r="DA443" s="117">
        <v>0</v>
      </c>
      <c r="DB443" s="117">
        <v>0</v>
      </c>
      <c r="DC443" s="117">
        <v>0</v>
      </c>
      <c r="DD443" s="117">
        <v>0</v>
      </c>
      <c r="DE443" s="117">
        <v>0</v>
      </c>
      <c r="DF443" s="117">
        <v>0</v>
      </c>
      <c r="DG443" s="117">
        <v>0</v>
      </c>
      <c r="DH443" s="117">
        <v>0</v>
      </c>
      <c r="DI443" s="117">
        <v>0</v>
      </c>
      <c r="DJ443" s="117">
        <v>0</v>
      </c>
      <c r="DK443" s="117">
        <v>0</v>
      </c>
      <c r="DL443" s="117">
        <v>0</v>
      </c>
      <c r="DM443" s="117">
        <v>0</v>
      </c>
      <c r="DN443" s="117">
        <v>0</v>
      </c>
      <c r="DO443" s="117">
        <v>0</v>
      </c>
      <c r="DP443" s="117">
        <v>1.01</v>
      </c>
      <c r="DQ443" s="117">
        <v>0.22220000000000001</v>
      </c>
      <c r="DR443" s="117">
        <v>0.29270042025980297</v>
      </c>
      <c r="DS443" s="117">
        <v>0</v>
      </c>
      <c r="DT443" s="117">
        <v>0.57455869999999998</v>
      </c>
      <c r="DU443" s="117">
        <v>0.22004431039443001</v>
      </c>
      <c r="DV443" s="117">
        <v>2.3195034306542301</v>
      </c>
      <c r="DW443" s="117">
        <v>25.36</v>
      </c>
      <c r="DX443" s="117">
        <v>5.5792000000000002</v>
      </c>
      <c r="DY443" s="117">
        <v>1.750417234275</v>
      </c>
      <c r="DZ443" s="117">
        <v>0</v>
      </c>
      <c r="EA443" s="117">
        <v>14.426543199999999</v>
      </c>
      <c r="EB443" s="117">
        <v>4.9382447751163596</v>
      </c>
      <c r="EC443" s="117">
        <v>52.054405209391398</v>
      </c>
      <c r="ED443" s="117">
        <v>0</v>
      </c>
      <c r="EE443" s="117">
        <v>0</v>
      </c>
      <c r="EF443" s="117">
        <v>0</v>
      </c>
      <c r="EG443" s="117">
        <v>0</v>
      </c>
      <c r="EH443" s="117">
        <v>0</v>
      </c>
      <c r="EI443" s="117">
        <v>0</v>
      </c>
      <c r="EJ443" s="117">
        <v>0</v>
      </c>
      <c r="EK443" s="117">
        <v>22.61</v>
      </c>
      <c r="EL443" s="117">
        <v>4.9741999999999997</v>
      </c>
      <c r="EM443" s="117">
        <v>1.56148798415</v>
      </c>
      <c r="EN443" s="117">
        <v>0</v>
      </c>
      <c r="EO443" s="117">
        <v>12.862150700000001</v>
      </c>
      <c r="EP443" s="117">
        <v>4.4028415724857597</v>
      </c>
      <c r="EQ443" s="117">
        <v>46.4106802566358</v>
      </c>
      <c r="ER443" s="117">
        <v>0</v>
      </c>
      <c r="ES443" s="117">
        <v>0</v>
      </c>
      <c r="ET443" s="117">
        <v>0</v>
      </c>
      <c r="EU443" s="117">
        <v>0</v>
      </c>
      <c r="EV443" s="117">
        <v>0</v>
      </c>
      <c r="EW443" s="117">
        <v>0</v>
      </c>
      <c r="EX443" s="117">
        <v>0</v>
      </c>
      <c r="EY443" s="117">
        <v>0</v>
      </c>
      <c r="EZ443" s="117">
        <v>0</v>
      </c>
      <c r="FA443" s="117">
        <v>0</v>
      </c>
      <c r="FB443" s="117">
        <v>0</v>
      </c>
      <c r="FC443" s="117">
        <v>0</v>
      </c>
      <c r="FD443" s="117">
        <v>0</v>
      </c>
      <c r="FE443" s="171">
        <v>74.923586458333332</v>
      </c>
      <c r="FF443" s="194">
        <f t="shared" ref="FF443" si="391">H443+BH443+BK443+BQ443+BX443+BY443+EC443+EJ443+EQ443+EU443+EX443+FA443+FD443+FE443</f>
        <v>326.65288140978515</v>
      </c>
      <c r="FG443" s="195">
        <f t="shared" ref="FG443" si="392">BH443+BK443+FD443</f>
        <v>0</v>
      </c>
      <c r="FH443" s="196">
        <f t="shared" ref="FH443" si="393">EJ443</f>
        <v>0</v>
      </c>
      <c r="FI443" s="202">
        <f t="shared" ref="FI443" si="394">FF443*1.2</f>
        <v>391.98345769174216</v>
      </c>
      <c r="FJ443" s="203">
        <f t="shared" ref="FJ443" si="395">FG443*1.2</f>
        <v>0</v>
      </c>
      <c r="FK443" s="204">
        <f t="shared" ref="FK443" si="396">FH443*1.2</f>
        <v>0</v>
      </c>
      <c r="FL443" s="214">
        <v>0.05</v>
      </c>
      <c r="FM443" s="211">
        <f t="shared" ref="FM443" si="397">FI443*FL443</f>
        <v>19.599172884587109</v>
      </c>
      <c r="FN443" s="212">
        <f t="shared" ref="FN443" si="398">FJ443*FL443</f>
        <v>0</v>
      </c>
      <c r="FO443" s="213">
        <f t="shared" ref="FO443" si="399">FK443*FL443</f>
        <v>0</v>
      </c>
      <c r="FP443" s="219">
        <f t="shared" ref="FP443" si="400">FI443+FM443</f>
        <v>411.58263057632928</v>
      </c>
      <c r="FQ443" s="220">
        <f t="shared" ref="FQ443" si="401">FJ443+FN443</f>
        <v>0</v>
      </c>
      <c r="FR443" s="223">
        <f t="shared" ref="FR443" si="402">FK443+FO443</f>
        <v>0</v>
      </c>
      <c r="FS443" s="228">
        <f t="shared" ref="FS443" si="403">(FP443-FR443)/C443+FR443/D443</f>
        <v>2.7402305630914068</v>
      </c>
      <c r="FT443" s="229"/>
      <c r="FU443" s="244">
        <f t="shared" ref="FU443" si="404">(FP443-FR443)/C443</f>
        <v>2.7402305630914068</v>
      </c>
      <c r="FV443" s="245">
        <f t="shared" ref="FV443" si="405">FS443*D443+G443*FU443</f>
        <v>411.58263057632928</v>
      </c>
      <c r="FW443" s="252">
        <v>1.6660999999999999</v>
      </c>
      <c r="FX443" s="257"/>
      <c r="FY443" s="261">
        <f t="shared" ref="FY443" si="406">FS443/FW443</f>
        <v>1.6446975350167499</v>
      </c>
      <c r="FZ443" s="253"/>
      <c r="GA443" s="92"/>
      <c r="GB443" s="68" t="s">
        <v>1145</v>
      </c>
      <c r="GC443" s="85" t="s">
        <v>2362</v>
      </c>
      <c r="GD443" s="85" t="str">
        <f t="shared" ref="GD443" si="407">CONCATENATE(GB443,GC443)</f>
        <v>№2/73 від 20.02.2019</v>
      </c>
      <c r="GE443" s="85" t="s">
        <v>2390</v>
      </c>
      <c r="GF443" s="431">
        <v>1</v>
      </c>
      <c r="GG443" s="431">
        <v>1</v>
      </c>
    </row>
    <row r="444" spans="1:189" ht="15" customHeight="1" x14ac:dyDescent="0.25">
      <c r="A444" s="113" t="s">
        <v>1503</v>
      </c>
      <c r="B444" s="155">
        <v>1</v>
      </c>
      <c r="C444" s="141">
        <f t="shared" ref="C444" si="408">D444+G444</f>
        <v>293.5</v>
      </c>
      <c r="D444" s="141">
        <v>293.5</v>
      </c>
      <c r="E444" s="141">
        <v>0</v>
      </c>
      <c r="F444" s="141"/>
      <c r="G444" s="141">
        <v>0</v>
      </c>
      <c r="H444" s="453">
        <f t="shared" ref="H444" si="409">N444+T444+Z444+AF444+AL444+AR444+AX444</f>
        <v>27.19</v>
      </c>
      <c r="I444" s="453">
        <v>0</v>
      </c>
      <c r="J444" s="453">
        <v>0</v>
      </c>
      <c r="K444" s="453">
        <v>0</v>
      </c>
      <c r="L444" s="453">
        <v>0</v>
      </c>
      <c r="M444" s="453">
        <v>0</v>
      </c>
      <c r="N444" s="453">
        <v>0</v>
      </c>
      <c r="O444" s="453">
        <v>0</v>
      </c>
      <c r="P444" s="453">
        <v>0</v>
      </c>
      <c r="Q444" s="453">
        <v>0</v>
      </c>
      <c r="R444" s="453">
        <v>0</v>
      </c>
      <c r="S444" s="453">
        <v>0</v>
      </c>
      <c r="T444" s="453">
        <v>0</v>
      </c>
      <c r="U444" s="453">
        <v>0</v>
      </c>
      <c r="V444" s="453">
        <v>0</v>
      </c>
      <c r="W444" s="453">
        <v>0</v>
      </c>
      <c r="X444" s="453">
        <v>0</v>
      </c>
      <c r="Y444" s="453">
        <v>0</v>
      </c>
      <c r="Z444" s="453">
        <v>0</v>
      </c>
      <c r="AA444" s="453">
        <v>0</v>
      </c>
      <c r="AB444" s="453">
        <v>0</v>
      </c>
      <c r="AC444" s="453">
        <v>0</v>
      </c>
      <c r="AD444" s="453">
        <v>0</v>
      </c>
      <c r="AE444" s="453">
        <v>0</v>
      </c>
      <c r="AF444" s="453">
        <v>0</v>
      </c>
      <c r="AG444" s="453">
        <v>0</v>
      </c>
      <c r="AH444" s="453">
        <v>0</v>
      </c>
      <c r="AI444" s="453">
        <v>0</v>
      </c>
      <c r="AJ444" s="453">
        <v>0</v>
      </c>
      <c r="AK444" s="453">
        <v>0</v>
      </c>
      <c r="AL444" s="453">
        <v>0</v>
      </c>
      <c r="AM444" s="453">
        <v>0</v>
      </c>
      <c r="AN444" s="453">
        <v>0</v>
      </c>
      <c r="AO444" s="453">
        <v>0</v>
      </c>
      <c r="AP444" s="453">
        <v>0</v>
      </c>
      <c r="AQ444" s="453">
        <v>0</v>
      </c>
      <c r="AR444" s="453">
        <v>0</v>
      </c>
      <c r="AS444" s="453">
        <v>0</v>
      </c>
      <c r="AT444" s="453">
        <v>0</v>
      </c>
      <c r="AU444" s="453">
        <v>0</v>
      </c>
      <c r="AV444" s="453">
        <v>0</v>
      </c>
      <c r="AW444" s="453">
        <v>0</v>
      </c>
      <c r="AX444" s="453">
        <v>27.19</v>
      </c>
      <c r="AY444" s="453"/>
      <c r="AZ444" s="453"/>
      <c r="BA444" s="453"/>
      <c r="BB444" s="453"/>
      <c r="BC444" s="453"/>
      <c r="BD444" s="453"/>
      <c r="BE444" s="453">
        <v>0</v>
      </c>
      <c r="BF444" s="453">
        <v>0</v>
      </c>
      <c r="BG444" s="453">
        <v>0</v>
      </c>
      <c r="BH444" s="453">
        <v>0</v>
      </c>
      <c r="BI444" s="453">
        <v>0</v>
      </c>
      <c r="BJ444" s="453">
        <v>0</v>
      </c>
      <c r="BK444" s="453">
        <v>0</v>
      </c>
      <c r="BL444" s="453">
        <v>9.61</v>
      </c>
      <c r="BM444" s="453">
        <v>2.1141999999999999</v>
      </c>
      <c r="BN444" s="453">
        <v>0.23082677666666601</v>
      </c>
      <c r="BO444" s="453">
        <v>5.4668406999999997</v>
      </c>
      <c r="BP444" s="453">
        <v>1.8259859302294399</v>
      </c>
      <c r="BQ444" s="453">
        <v>19.247853406896098</v>
      </c>
      <c r="BR444" s="453">
        <v>77.291766666666504</v>
      </c>
      <c r="BS444" s="453">
        <v>17.0041886666666</v>
      </c>
      <c r="BT444" s="453">
        <v>120.54192964775</v>
      </c>
      <c r="BU444" s="453">
        <v>0</v>
      </c>
      <c r="BV444" s="453">
        <v>43.968967303666602</v>
      </c>
      <c r="BW444" s="453">
        <v>27.125546187964598</v>
      </c>
      <c r="BX444" s="453">
        <v>285.93239847271502</v>
      </c>
      <c r="BY444" s="453">
        <v>4.3637703830349901</v>
      </c>
      <c r="BZ444" s="453">
        <v>0</v>
      </c>
      <c r="CA444" s="453">
        <v>0</v>
      </c>
      <c r="CB444" s="453">
        <v>0</v>
      </c>
      <c r="CC444" s="453">
        <v>0</v>
      </c>
      <c r="CD444" s="453">
        <v>0</v>
      </c>
      <c r="CE444" s="453">
        <v>0</v>
      </c>
      <c r="CF444" s="453">
        <v>0</v>
      </c>
      <c r="CG444" s="453">
        <v>0</v>
      </c>
      <c r="CH444" s="453">
        <v>0</v>
      </c>
      <c r="CI444" s="453">
        <v>0</v>
      </c>
      <c r="CJ444" s="453">
        <v>0</v>
      </c>
      <c r="CK444" s="453">
        <v>0</v>
      </c>
      <c r="CL444" s="453">
        <v>0</v>
      </c>
      <c r="CM444" s="453">
        <v>0</v>
      </c>
      <c r="CN444" s="453">
        <v>0</v>
      </c>
      <c r="CO444" s="453">
        <v>0</v>
      </c>
      <c r="CP444" s="453">
        <v>0</v>
      </c>
      <c r="CQ444" s="453">
        <v>0</v>
      </c>
      <c r="CR444" s="453">
        <v>0</v>
      </c>
      <c r="CS444" s="453">
        <v>0</v>
      </c>
      <c r="CT444" s="453">
        <v>0</v>
      </c>
      <c r="CU444" s="453">
        <v>0</v>
      </c>
      <c r="CV444" s="453">
        <v>0</v>
      </c>
      <c r="CW444" s="453">
        <v>0</v>
      </c>
      <c r="CX444" s="453">
        <v>0</v>
      </c>
      <c r="CY444" s="453">
        <v>0</v>
      </c>
      <c r="CZ444" s="453">
        <v>0</v>
      </c>
      <c r="DA444" s="453">
        <v>0</v>
      </c>
      <c r="DB444" s="453">
        <v>0</v>
      </c>
      <c r="DC444" s="453">
        <v>0</v>
      </c>
      <c r="DD444" s="453">
        <v>0</v>
      </c>
      <c r="DE444" s="453">
        <v>0</v>
      </c>
      <c r="DF444" s="453">
        <v>0</v>
      </c>
      <c r="DG444" s="453">
        <v>0</v>
      </c>
      <c r="DH444" s="453">
        <v>0</v>
      </c>
      <c r="DI444" s="453">
        <v>0</v>
      </c>
      <c r="DJ444" s="453">
        <v>0</v>
      </c>
      <c r="DK444" s="453">
        <v>0</v>
      </c>
      <c r="DL444" s="453">
        <v>0</v>
      </c>
      <c r="DM444" s="453">
        <v>0</v>
      </c>
      <c r="DN444" s="453">
        <v>0</v>
      </c>
      <c r="DO444" s="453">
        <v>0</v>
      </c>
      <c r="DP444" s="453">
        <v>1.9</v>
      </c>
      <c r="DQ444" s="453">
        <v>0.41799999999999998</v>
      </c>
      <c r="DR444" s="453">
        <v>0.55093961867197905</v>
      </c>
      <c r="DS444" s="453">
        <v>0</v>
      </c>
      <c r="DT444" s="453">
        <v>1.0808530000000001</v>
      </c>
      <c r="DU444" s="453">
        <v>0.41397776436300998</v>
      </c>
      <c r="DV444" s="453">
        <v>4.3637703830349901</v>
      </c>
      <c r="DW444" s="453">
        <v>61.81</v>
      </c>
      <c r="DX444" s="453">
        <v>13.5982</v>
      </c>
      <c r="DY444" s="453">
        <v>4.2668567008749996</v>
      </c>
      <c r="DZ444" s="453">
        <v>0</v>
      </c>
      <c r="EA444" s="453">
        <v>35.161854699999999</v>
      </c>
      <c r="EB444" s="453">
        <v>12.0360566839257</v>
      </c>
      <c r="EC444" s="453">
        <v>126.872968084801</v>
      </c>
      <c r="ED444" s="453">
        <v>0</v>
      </c>
      <c r="EE444" s="453">
        <v>0</v>
      </c>
      <c r="EF444" s="453">
        <v>0</v>
      </c>
      <c r="EG444" s="453">
        <v>0</v>
      </c>
      <c r="EH444" s="453">
        <v>0</v>
      </c>
      <c r="EI444" s="453">
        <v>0</v>
      </c>
      <c r="EJ444" s="453">
        <v>0</v>
      </c>
      <c r="EK444" s="453">
        <v>55.12</v>
      </c>
      <c r="EL444" s="453">
        <v>12.1264</v>
      </c>
      <c r="EM444" s="453">
        <v>3.8055748953749999</v>
      </c>
      <c r="EN444" s="453">
        <v>0</v>
      </c>
      <c r="EO444" s="453">
        <v>31.356114399999999</v>
      </c>
      <c r="EP444" s="453">
        <v>10.7333918390483</v>
      </c>
      <c r="EQ444" s="453">
        <v>113.141481134423</v>
      </c>
      <c r="ER444" s="453">
        <v>0</v>
      </c>
      <c r="ES444" s="453">
        <v>0</v>
      </c>
      <c r="ET444" s="453">
        <v>0</v>
      </c>
      <c r="EU444" s="453">
        <v>0</v>
      </c>
      <c r="EV444" s="453">
        <v>0</v>
      </c>
      <c r="EW444" s="453">
        <v>0</v>
      </c>
      <c r="EX444" s="453">
        <v>0</v>
      </c>
      <c r="EY444" s="453">
        <v>0</v>
      </c>
      <c r="EZ444" s="453">
        <v>0</v>
      </c>
      <c r="FA444" s="453">
        <v>0</v>
      </c>
      <c r="FB444" s="453">
        <v>0</v>
      </c>
      <c r="FC444" s="453">
        <v>0</v>
      </c>
      <c r="FD444" s="453">
        <v>0</v>
      </c>
      <c r="FE444" s="88">
        <v>116.75312239583334</v>
      </c>
      <c r="FF444" s="443">
        <f t="shared" ref="FF444" si="410">H444+BH444+BK444+BQ444+BX444+BY444+EC444+EJ444+EQ444+EU444+EX444+FA444+FD444+FE444</f>
        <v>693.5015938777035</v>
      </c>
      <c r="FG444" s="444">
        <f t="shared" ref="FG444" si="411">BH444+BK444+FD444</f>
        <v>0</v>
      </c>
      <c r="FH444" s="444">
        <f t="shared" ref="FH444" si="412">EJ444</f>
        <v>0</v>
      </c>
      <c r="FI444" s="445">
        <f t="shared" ref="FI444" si="413">FF444*1.2</f>
        <v>832.20191265324422</v>
      </c>
      <c r="FJ444" s="446">
        <f t="shared" ref="FJ444" si="414">FG444*1.2</f>
        <v>0</v>
      </c>
      <c r="FK444" s="446">
        <f t="shared" ref="FK444" si="415">FH444*1.2</f>
        <v>0</v>
      </c>
      <c r="FL444" s="448">
        <v>0.05</v>
      </c>
      <c r="FM444" s="447">
        <f t="shared" ref="FM444" si="416">FI444*FL444</f>
        <v>41.610095632662215</v>
      </c>
      <c r="FN444" s="448">
        <f t="shared" ref="FN444" si="417">FJ444*FL444</f>
        <v>0</v>
      </c>
      <c r="FO444" s="448">
        <f t="shared" ref="FO444" si="418">FK444*FL444</f>
        <v>0</v>
      </c>
      <c r="FP444" s="385">
        <f t="shared" ref="FP444" si="419">FI444+FM444</f>
        <v>873.81200828590647</v>
      </c>
      <c r="FQ444" s="386">
        <f t="shared" ref="FQ444" si="420">FJ444+FN444</f>
        <v>0</v>
      </c>
      <c r="FR444" s="386">
        <f t="shared" ref="FR444" si="421">FK444+FO444</f>
        <v>0</v>
      </c>
      <c r="FS444" s="229">
        <f t="shared" ref="FS444" si="422">(FP444-FR444)/C444+FR444/D444</f>
        <v>2.977212975420465</v>
      </c>
      <c r="FT444" s="229"/>
      <c r="FU444" s="229">
        <f t="shared" ref="FU444" si="423">(FP444-FR444)/C444</f>
        <v>2.977212975420465</v>
      </c>
      <c r="FV444" s="449">
        <f t="shared" ref="FV444" si="424">FS444*D444+G444*FU444</f>
        <v>873.81200828590647</v>
      </c>
      <c r="FW444" s="78">
        <v>1.3701000000000001</v>
      </c>
      <c r="FX444" s="79"/>
      <c r="FY444" s="450">
        <f t="shared" ref="FY444" si="425">FS444/FW444</f>
        <v>2.1729895448656777</v>
      </c>
      <c r="FZ444" s="450"/>
      <c r="GB444" s="68" t="s">
        <v>1146</v>
      </c>
      <c r="GC444" s="85" t="s">
        <v>2362</v>
      </c>
      <c r="GD444" s="85" t="str">
        <f t="shared" ref="GD444" si="426">CONCATENATE(GB444,GC444)</f>
        <v>№2/75 від 20.02.2019</v>
      </c>
      <c r="GE444" s="85" t="s">
        <v>2391</v>
      </c>
      <c r="GF444" s="431">
        <v>1</v>
      </c>
    </row>
    <row r="445" spans="1:189" x14ac:dyDescent="0.25">
      <c r="A445" s="113" t="s">
        <v>2763</v>
      </c>
      <c r="B445" s="188"/>
      <c r="C445" s="86"/>
      <c r="D445" s="86"/>
      <c r="E445" s="86"/>
      <c r="F445" s="86"/>
      <c r="G445" s="86"/>
      <c r="H445" s="90"/>
      <c r="I445" s="86"/>
      <c r="J445" s="86"/>
      <c r="K445" s="86"/>
      <c r="L445" s="86"/>
      <c r="M445" s="86"/>
      <c r="N445" s="86"/>
      <c r="O445" s="86"/>
      <c r="P445" s="86"/>
      <c r="Q445" s="86"/>
      <c r="R445" s="86"/>
      <c r="S445" s="86"/>
      <c r="T445" s="86"/>
      <c r="U445" s="86"/>
      <c r="V445" s="86"/>
      <c r="W445" s="86"/>
      <c r="X445" s="86"/>
      <c r="Y445" s="86"/>
      <c r="Z445" s="86"/>
      <c r="AA445" s="86"/>
      <c r="AB445" s="86"/>
      <c r="AC445" s="86"/>
      <c r="AD445" s="86"/>
      <c r="AE445" s="86"/>
      <c r="AF445" s="86"/>
      <c r="AG445" s="86"/>
      <c r="AH445" s="86"/>
      <c r="AI445" s="86"/>
      <c r="AJ445" s="86"/>
      <c r="AK445" s="86"/>
      <c r="AL445" s="86"/>
      <c r="AM445" s="86"/>
      <c r="AN445" s="86"/>
      <c r="AO445" s="86"/>
      <c r="AP445" s="86"/>
      <c r="AQ445" s="86"/>
      <c r="AR445" s="86"/>
      <c r="AS445" s="86"/>
      <c r="AT445" s="86"/>
      <c r="AU445" s="86"/>
      <c r="AV445" s="86"/>
      <c r="AW445" s="86"/>
      <c r="AX445" s="86"/>
      <c r="AY445" s="86"/>
      <c r="AZ445" s="86"/>
      <c r="BA445" s="86"/>
      <c r="BB445" s="86"/>
      <c r="BC445" s="86"/>
      <c r="BD445" s="86"/>
      <c r="BE445" s="86"/>
      <c r="BF445" s="86"/>
      <c r="BG445" s="86"/>
      <c r="BH445" s="86"/>
      <c r="BI445" s="86"/>
      <c r="BJ445" s="86"/>
      <c r="BK445" s="454"/>
      <c r="BL445" s="86"/>
      <c r="BM445" s="86"/>
      <c r="BN445" s="86"/>
      <c r="BO445" s="86"/>
      <c r="BP445" s="86"/>
      <c r="BQ445" s="86"/>
      <c r="BR445" s="86">
        <f>BR444*0.5</f>
        <v>38.645883333333252</v>
      </c>
      <c r="BS445" s="86">
        <f t="shared" ref="BS445:BX445" si="427">BS444*0.5</f>
        <v>8.5020943333333001</v>
      </c>
      <c r="BT445" s="86">
        <f t="shared" si="427"/>
        <v>60.270964823874998</v>
      </c>
      <c r="BU445" s="86">
        <f t="shared" si="427"/>
        <v>0</v>
      </c>
      <c r="BV445" s="86">
        <f t="shared" si="427"/>
        <v>21.984483651833301</v>
      </c>
      <c r="BW445" s="86">
        <f t="shared" si="427"/>
        <v>13.562773093982299</v>
      </c>
      <c r="BX445" s="86">
        <f t="shared" si="427"/>
        <v>142.96619923635751</v>
      </c>
      <c r="BY445" s="86"/>
      <c r="BZ445" s="86"/>
      <c r="CA445" s="86"/>
      <c r="CB445" s="86"/>
      <c r="CC445" s="86"/>
      <c r="CD445" s="86"/>
      <c r="CE445" s="86"/>
      <c r="CF445" s="86"/>
      <c r="CG445" s="86"/>
      <c r="CH445" s="86"/>
      <c r="CI445" s="86"/>
      <c r="CJ445" s="86"/>
      <c r="CK445" s="86"/>
      <c r="CL445" s="86"/>
      <c r="CM445" s="86"/>
      <c r="CN445" s="86"/>
      <c r="CO445" s="86"/>
      <c r="CP445" s="86"/>
      <c r="CQ445" s="86"/>
      <c r="CR445" s="86"/>
      <c r="CS445" s="86"/>
      <c r="CT445" s="86"/>
      <c r="CU445" s="86"/>
      <c r="CV445" s="86"/>
      <c r="CW445" s="86"/>
      <c r="CX445" s="86"/>
      <c r="CY445" s="86"/>
      <c r="CZ445" s="86"/>
      <c r="DA445" s="86"/>
      <c r="DB445" s="86"/>
      <c r="DC445" s="86"/>
      <c r="DD445" s="86"/>
      <c r="DE445" s="86"/>
      <c r="DF445" s="86"/>
      <c r="DG445" s="86"/>
      <c r="DH445" s="86"/>
      <c r="DI445" s="86"/>
      <c r="DJ445" s="86"/>
      <c r="DK445" s="86"/>
      <c r="DL445" s="86"/>
      <c r="DM445" s="86"/>
      <c r="DN445" s="86"/>
      <c r="DO445" s="86"/>
      <c r="DP445" s="86">
        <v>0</v>
      </c>
      <c r="DQ445" s="86">
        <v>0</v>
      </c>
      <c r="DR445" s="86">
        <v>0</v>
      </c>
      <c r="DS445" s="86">
        <v>0</v>
      </c>
      <c r="DT445" s="86">
        <v>0</v>
      </c>
      <c r="DU445" s="86">
        <v>0</v>
      </c>
      <c r="DV445" s="86">
        <v>0</v>
      </c>
      <c r="DW445" s="86">
        <f>DW444*0.7</f>
        <v>43.266999999999996</v>
      </c>
      <c r="DX445" s="86">
        <f t="shared" ref="DX445:EC445" si="428">DX444*0.7</f>
        <v>9.5187399999999993</v>
      </c>
      <c r="DY445" s="86">
        <f t="shared" si="428"/>
        <v>2.9867996906124996</v>
      </c>
      <c r="DZ445" s="86">
        <f t="shared" si="428"/>
        <v>0</v>
      </c>
      <c r="EA445" s="86">
        <f t="shared" si="428"/>
        <v>24.613298289999999</v>
      </c>
      <c r="EB445" s="86">
        <f t="shared" si="428"/>
        <v>8.4252396787479888</v>
      </c>
      <c r="EC445" s="86">
        <f t="shared" si="428"/>
        <v>88.811077659360691</v>
      </c>
      <c r="ED445" s="86"/>
      <c r="EE445" s="86"/>
      <c r="EF445" s="86"/>
      <c r="EG445" s="86"/>
      <c r="EH445" s="86"/>
      <c r="EI445" s="86"/>
      <c r="EJ445" s="86"/>
      <c r="EK445" s="86">
        <f>EK444*0.7</f>
        <v>38.583999999999996</v>
      </c>
      <c r="EL445" s="86">
        <f t="shared" ref="EL445" si="429">EL444*0.7</f>
        <v>8.4884799999999991</v>
      </c>
      <c r="EM445" s="86">
        <f t="shared" ref="EM445" si="430">EM444*0.7</f>
        <v>2.6639024267624998</v>
      </c>
      <c r="EN445" s="86">
        <f t="shared" ref="EN445" si="431">EN444*0.7</f>
        <v>0</v>
      </c>
      <c r="EO445" s="86">
        <f t="shared" ref="EO445" si="432">EO444*0.7</f>
        <v>21.949280079999998</v>
      </c>
      <c r="EP445" s="86">
        <f t="shared" ref="EP445" si="433">EP444*0.7</f>
        <v>7.5133742873338099</v>
      </c>
      <c r="EQ445" s="86">
        <f t="shared" ref="EQ445" si="434">EQ444*0.7</f>
        <v>79.199036794096102</v>
      </c>
      <c r="ER445" s="86"/>
      <c r="ES445" s="86"/>
      <c r="ET445" s="86"/>
      <c r="EU445" s="86"/>
      <c r="EV445" s="86"/>
      <c r="EW445" s="86"/>
      <c r="EX445" s="86"/>
      <c r="EY445" s="86"/>
      <c r="EZ445" s="86"/>
      <c r="FA445" s="454"/>
      <c r="FB445" s="86"/>
      <c r="FC445" s="86"/>
      <c r="FD445" s="86"/>
      <c r="FE445" s="86"/>
      <c r="FF445" s="455"/>
      <c r="FG445" s="86"/>
      <c r="FH445" s="86"/>
      <c r="FI445" s="455"/>
      <c r="FJ445" s="86"/>
      <c r="FK445" s="86"/>
      <c r="FL445" s="86"/>
      <c r="FM445" s="455"/>
      <c r="FN445" s="86"/>
      <c r="FO445" s="86"/>
      <c r="FP445" s="455">
        <f>FP37</f>
        <v>597.45078476060519</v>
      </c>
      <c r="FQ445" s="86"/>
      <c r="FR445" s="86"/>
      <c r="FS445" s="451"/>
      <c r="FT445" s="451"/>
      <c r="FU445" s="451"/>
      <c r="FV445" s="449"/>
      <c r="FW445" s="86"/>
      <c r="FX445" s="87"/>
      <c r="FY445" s="452"/>
      <c r="FZ445" s="452"/>
    </row>
    <row r="446" spans="1:189" ht="15" customHeight="1" x14ac:dyDescent="0.25">
      <c r="A446" s="66" t="s">
        <v>131</v>
      </c>
      <c r="B446" s="155">
        <v>1</v>
      </c>
      <c r="C446" s="141">
        <f t="shared" ref="C446" si="435">D446+G446</f>
        <v>164.7</v>
      </c>
      <c r="D446" s="168">
        <v>164.7</v>
      </c>
      <c r="E446" s="168">
        <v>0</v>
      </c>
      <c r="F446" s="234"/>
      <c r="G446" s="235">
        <v>0</v>
      </c>
      <c r="H446" s="162">
        <f t="shared" ref="H446" si="436">N446+T446+Z446+AF446+AL446+AR446+AX446</f>
        <v>27.19</v>
      </c>
      <c r="I446" s="117">
        <v>0</v>
      </c>
      <c r="J446" s="117">
        <v>0</v>
      </c>
      <c r="K446" s="117">
        <v>0</v>
      </c>
      <c r="L446" s="117">
        <v>0</v>
      </c>
      <c r="M446" s="117">
        <v>0</v>
      </c>
      <c r="N446" s="117">
        <v>0</v>
      </c>
      <c r="O446" s="117">
        <v>0</v>
      </c>
      <c r="P446" s="117">
        <v>0</v>
      </c>
      <c r="Q446" s="117">
        <v>0</v>
      </c>
      <c r="R446" s="117">
        <v>0</v>
      </c>
      <c r="S446" s="117">
        <v>0</v>
      </c>
      <c r="T446" s="117">
        <v>0</v>
      </c>
      <c r="U446" s="117">
        <v>0</v>
      </c>
      <c r="V446" s="117">
        <v>0</v>
      </c>
      <c r="W446" s="117">
        <v>0</v>
      </c>
      <c r="X446" s="117">
        <v>0</v>
      </c>
      <c r="Y446" s="117">
        <v>0</v>
      </c>
      <c r="Z446" s="117">
        <v>0</v>
      </c>
      <c r="AA446" s="117">
        <v>0</v>
      </c>
      <c r="AB446" s="117">
        <v>0</v>
      </c>
      <c r="AC446" s="117">
        <v>0</v>
      </c>
      <c r="AD446" s="117">
        <v>0</v>
      </c>
      <c r="AE446" s="117">
        <v>0</v>
      </c>
      <c r="AF446" s="117">
        <v>0</v>
      </c>
      <c r="AG446" s="117">
        <v>0</v>
      </c>
      <c r="AH446" s="117">
        <v>0</v>
      </c>
      <c r="AI446" s="117">
        <v>0</v>
      </c>
      <c r="AJ446" s="117">
        <v>0</v>
      </c>
      <c r="AK446" s="117">
        <v>0</v>
      </c>
      <c r="AL446" s="117">
        <v>0</v>
      </c>
      <c r="AM446" s="117">
        <v>0</v>
      </c>
      <c r="AN446" s="117">
        <v>0</v>
      </c>
      <c r="AO446" s="117">
        <v>0</v>
      </c>
      <c r="AP446" s="117">
        <v>0</v>
      </c>
      <c r="AQ446" s="117">
        <v>0</v>
      </c>
      <c r="AR446" s="117">
        <v>0</v>
      </c>
      <c r="AS446" s="117">
        <v>0</v>
      </c>
      <c r="AT446" s="117">
        <v>0</v>
      </c>
      <c r="AU446" s="117">
        <v>0</v>
      </c>
      <c r="AV446" s="117">
        <v>0</v>
      </c>
      <c r="AW446" s="117">
        <v>0</v>
      </c>
      <c r="AX446" s="117">
        <v>27.19</v>
      </c>
      <c r="AY446" s="117"/>
      <c r="AZ446" s="117"/>
      <c r="BA446" s="117"/>
      <c r="BB446" s="117"/>
      <c r="BC446" s="117"/>
      <c r="BD446" s="117"/>
      <c r="BE446" s="117">
        <v>0</v>
      </c>
      <c r="BF446" s="117">
        <v>0</v>
      </c>
      <c r="BG446" s="117">
        <v>0</v>
      </c>
      <c r="BH446" s="117">
        <v>0</v>
      </c>
      <c r="BI446" s="117">
        <v>0</v>
      </c>
      <c r="BJ446" s="117">
        <v>0</v>
      </c>
      <c r="BK446" s="117">
        <v>0</v>
      </c>
      <c r="BL446" s="117">
        <v>16.72</v>
      </c>
      <c r="BM446" s="117">
        <v>3.6783999999999999</v>
      </c>
      <c r="BN446" s="117">
        <v>0.38667440583333401</v>
      </c>
      <c r="BO446" s="117">
        <v>9.5115064</v>
      </c>
      <c r="BP446" s="117">
        <v>3.1753846342593901</v>
      </c>
      <c r="BQ446" s="117">
        <v>33.471965440092703</v>
      </c>
      <c r="BR446" s="117">
        <v>59.168777777776903</v>
      </c>
      <c r="BS446" s="117">
        <v>13.0171311111111</v>
      </c>
      <c r="BT446" s="117">
        <v>63.937159970916497</v>
      </c>
      <c r="BU446" s="117">
        <v>0</v>
      </c>
      <c r="BV446" s="117">
        <v>33.659342614444398</v>
      </c>
      <c r="BW446" s="117">
        <v>17.794894546616099</v>
      </c>
      <c r="BX446" s="117">
        <v>187.577306020865</v>
      </c>
      <c r="BY446" s="117">
        <v>4.5013886221717296</v>
      </c>
      <c r="BZ446" s="117">
        <v>0</v>
      </c>
      <c r="CA446" s="117">
        <v>0</v>
      </c>
      <c r="CB446" s="117">
        <v>0</v>
      </c>
      <c r="CC446" s="117">
        <v>0</v>
      </c>
      <c r="CD446" s="117">
        <v>0</v>
      </c>
      <c r="CE446" s="117">
        <v>0</v>
      </c>
      <c r="CF446" s="117">
        <v>0</v>
      </c>
      <c r="CG446" s="117">
        <v>0</v>
      </c>
      <c r="CH446" s="117">
        <v>0</v>
      </c>
      <c r="CI446" s="117">
        <v>0</v>
      </c>
      <c r="CJ446" s="117">
        <v>0</v>
      </c>
      <c r="CK446" s="117">
        <v>0</v>
      </c>
      <c r="CL446" s="117">
        <v>0</v>
      </c>
      <c r="CM446" s="117">
        <v>0</v>
      </c>
      <c r="CN446" s="117">
        <v>0</v>
      </c>
      <c r="CO446" s="117">
        <v>0</v>
      </c>
      <c r="CP446" s="117">
        <v>0</v>
      </c>
      <c r="CQ446" s="117">
        <v>0</v>
      </c>
      <c r="CR446" s="117">
        <v>0</v>
      </c>
      <c r="CS446" s="117">
        <v>0</v>
      </c>
      <c r="CT446" s="117">
        <v>0</v>
      </c>
      <c r="CU446" s="117">
        <v>0</v>
      </c>
      <c r="CV446" s="117">
        <v>0</v>
      </c>
      <c r="CW446" s="117">
        <v>0</v>
      </c>
      <c r="CX446" s="117">
        <v>0</v>
      </c>
      <c r="CY446" s="117">
        <v>0</v>
      </c>
      <c r="CZ446" s="117">
        <v>0</v>
      </c>
      <c r="DA446" s="117">
        <v>0</v>
      </c>
      <c r="DB446" s="117">
        <v>0</v>
      </c>
      <c r="DC446" s="117">
        <v>0</v>
      </c>
      <c r="DD446" s="117">
        <v>0</v>
      </c>
      <c r="DE446" s="117">
        <v>0</v>
      </c>
      <c r="DF446" s="117">
        <v>0</v>
      </c>
      <c r="DG446" s="117">
        <v>0</v>
      </c>
      <c r="DH446" s="117">
        <v>0</v>
      </c>
      <c r="DI446" s="117">
        <v>0</v>
      </c>
      <c r="DJ446" s="117">
        <v>0</v>
      </c>
      <c r="DK446" s="117">
        <v>0</v>
      </c>
      <c r="DL446" s="117">
        <v>0</v>
      </c>
      <c r="DM446" s="117">
        <v>0</v>
      </c>
      <c r="DN446" s="117">
        <v>0</v>
      </c>
      <c r="DO446" s="117">
        <v>0</v>
      </c>
      <c r="DP446" s="117">
        <v>1.96</v>
      </c>
      <c r="DQ446" s="117">
        <v>0.43120000000000003</v>
      </c>
      <c r="DR446" s="117">
        <v>0.568170229595792</v>
      </c>
      <c r="DS446" s="117">
        <v>0</v>
      </c>
      <c r="DT446" s="117">
        <v>1.1149852</v>
      </c>
      <c r="DU446" s="117">
        <v>0.42703319257593497</v>
      </c>
      <c r="DV446" s="117">
        <v>4.5013886221717296</v>
      </c>
      <c r="DW446" s="117">
        <v>33.28</v>
      </c>
      <c r="DX446" s="117">
        <v>7.3216000000000001</v>
      </c>
      <c r="DY446" s="117">
        <v>2.2975759716500002</v>
      </c>
      <c r="DZ446" s="117">
        <v>0</v>
      </c>
      <c r="EA446" s="117">
        <v>18.931993599999998</v>
      </c>
      <c r="EB446" s="117">
        <v>6.48052488280464</v>
      </c>
      <c r="EC446" s="117">
        <v>68.311694454454596</v>
      </c>
      <c r="ED446" s="117">
        <v>0</v>
      </c>
      <c r="EE446" s="117">
        <v>0</v>
      </c>
      <c r="EF446" s="117">
        <v>0</v>
      </c>
      <c r="EG446" s="117">
        <v>0</v>
      </c>
      <c r="EH446" s="117">
        <v>0</v>
      </c>
      <c r="EI446" s="117">
        <v>0</v>
      </c>
      <c r="EJ446" s="117">
        <v>0</v>
      </c>
      <c r="EK446" s="117">
        <v>29.68</v>
      </c>
      <c r="EL446" s="117">
        <v>6.5296000000000003</v>
      </c>
      <c r="EM446" s="117">
        <v>2.0492689571999998</v>
      </c>
      <c r="EN446" s="117">
        <v>0</v>
      </c>
      <c r="EO446" s="117">
        <v>16.884061599999999</v>
      </c>
      <c r="EP446" s="117">
        <v>5.7795305517001303</v>
      </c>
      <c r="EQ446" s="117">
        <v>60.922461108900102</v>
      </c>
      <c r="ER446" s="117">
        <v>0</v>
      </c>
      <c r="ES446" s="117">
        <v>0</v>
      </c>
      <c r="ET446" s="117">
        <v>0</v>
      </c>
      <c r="EU446" s="117">
        <v>0</v>
      </c>
      <c r="EV446" s="117">
        <v>0</v>
      </c>
      <c r="EW446" s="117">
        <v>0</v>
      </c>
      <c r="EX446" s="117">
        <v>0</v>
      </c>
      <c r="EY446" s="117">
        <v>0</v>
      </c>
      <c r="EZ446" s="117">
        <v>0</v>
      </c>
      <c r="FA446" s="117">
        <v>0</v>
      </c>
      <c r="FB446" s="117">
        <v>0</v>
      </c>
      <c r="FC446" s="117">
        <v>0</v>
      </c>
      <c r="FD446" s="117">
        <v>0</v>
      </c>
      <c r="FE446" s="171">
        <v>74.587606250000007</v>
      </c>
      <c r="FF446" s="194">
        <f t="shared" ref="FF446" si="437">H446+BH446+BK446+BQ446+BX446+BY446+EC446+EJ446+EQ446+EU446+EX446+FA446+FD446+FE446</f>
        <v>456.56242189648418</v>
      </c>
      <c r="FG446" s="195">
        <f t="shared" ref="FG446" si="438">BH446+BK446+FD446</f>
        <v>0</v>
      </c>
      <c r="FH446" s="196">
        <f t="shared" ref="FH446" si="439">EJ446</f>
        <v>0</v>
      </c>
      <c r="FI446" s="202">
        <f t="shared" ref="FI446" si="440">FF446*1.2</f>
        <v>547.87490627578097</v>
      </c>
      <c r="FJ446" s="203">
        <f t="shared" ref="FJ446" si="441">FG446*1.2</f>
        <v>0</v>
      </c>
      <c r="FK446" s="204">
        <f t="shared" ref="FK446" si="442">FH446*1.2</f>
        <v>0</v>
      </c>
      <c r="FL446" s="214">
        <v>0.05</v>
      </c>
      <c r="FM446" s="211">
        <f t="shared" ref="FM446" si="443">FI446*FL446</f>
        <v>27.393745313789051</v>
      </c>
      <c r="FN446" s="212">
        <f t="shared" ref="FN446" si="444">FJ446*FL446</f>
        <v>0</v>
      </c>
      <c r="FO446" s="213">
        <f t="shared" ref="FO446" si="445">FK446*FL446</f>
        <v>0</v>
      </c>
      <c r="FP446" s="219">
        <f t="shared" ref="FP446" si="446">FI446+FM446</f>
        <v>575.26865158957003</v>
      </c>
      <c r="FQ446" s="220">
        <f t="shared" ref="FQ446" si="447">FJ446+FN446</f>
        <v>0</v>
      </c>
      <c r="FR446" s="223">
        <f t="shared" ref="FR446" si="448">FK446+FO446</f>
        <v>0</v>
      </c>
      <c r="FS446" s="228">
        <f t="shared" ref="FS446" si="449">(FP446-FR446)/C446+FR446/D446</f>
        <v>3.4928272713392232</v>
      </c>
      <c r="FT446" s="229"/>
      <c r="FU446" s="244">
        <f t="shared" ref="FU446" si="450">(FP446-FR446)/C446</f>
        <v>3.4928272713392232</v>
      </c>
      <c r="FV446" s="245">
        <f t="shared" ref="FV446" si="451">FS446*D446+G446*FU446</f>
        <v>575.26865158957003</v>
      </c>
      <c r="FW446" s="252">
        <v>1.8522000000000001</v>
      </c>
      <c r="FX446" s="257"/>
      <c r="FY446" s="261">
        <f t="shared" ref="FY446" si="452">FS446/FW446</f>
        <v>1.8857722013493268</v>
      </c>
      <c r="FZ446" s="253"/>
      <c r="GA446" s="92"/>
      <c r="GB446" s="68" t="s">
        <v>1147</v>
      </c>
      <c r="GC446" s="85" t="s">
        <v>2362</v>
      </c>
      <c r="GD446" s="85" t="str">
        <f t="shared" ref="GD446" si="453">CONCATENATE(GB446,GC446)</f>
        <v>№2/77 від 20.02.2019</v>
      </c>
      <c r="GE446" s="85" t="s">
        <v>2392</v>
      </c>
      <c r="GF446" s="431">
        <v>1</v>
      </c>
      <c r="GG446" s="431">
        <v>1</v>
      </c>
    </row>
    <row r="447" spans="1:189" ht="15" customHeight="1" x14ac:dyDescent="0.25">
      <c r="A447" s="66" t="s">
        <v>2831</v>
      </c>
      <c r="B447" s="155">
        <v>1</v>
      </c>
      <c r="C447" s="141">
        <f t="shared" ref="C447" si="454">D447+G447</f>
        <v>164.7</v>
      </c>
      <c r="D447" s="168">
        <v>164.7</v>
      </c>
      <c r="E447" s="168">
        <v>0</v>
      </c>
      <c r="F447" s="234"/>
      <c r="G447" s="235">
        <v>0</v>
      </c>
      <c r="H447" s="162">
        <f t="shared" ref="H447" si="455">N447+T447+Z447+AF447+AL447+AR447+AX447</f>
        <v>27.19</v>
      </c>
      <c r="I447" s="117">
        <v>0</v>
      </c>
      <c r="J447" s="117">
        <v>0</v>
      </c>
      <c r="K447" s="117">
        <v>0</v>
      </c>
      <c r="L447" s="117">
        <v>0</v>
      </c>
      <c r="M447" s="117">
        <v>0</v>
      </c>
      <c r="N447" s="117">
        <v>0</v>
      </c>
      <c r="O447" s="117">
        <v>0</v>
      </c>
      <c r="P447" s="117">
        <v>0</v>
      </c>
      <c r="Q447" s="117">
        <v>0</v>
      </c>
      <c r="R447" s="117">
        <v>0</v>
      </c>
      <c r="S447" s="117">
        <v>0</v>
      </c>
      <c r="T447" s="117">
        <v>0</v>
      </c>
      <c r="U447" s="117">
        <v>0</v>
      </c>
      <c r="V447" s="117">
        <v>0</v>
      </c>
      <c r="W447" s="117">
        <v>0</v>
      </c>
      <c r="X447" s="117">
        <v>0</v>
      </c>
      <c r="Y447" s="117">
        <v>0</v>
      </c>
      <c r="Z447" s="117">
        <v>0</v>
      </c>
      <c r="AA447" s="117">
        <v>0</v>
      </c>
      <c r="AB447" s="117">
        <v>0</v>
      </c>
      <c r="AC447" s="117">
        <v>0</v>
      </c>
      <c r="AD447" s="117">
        <v>0</v>
      </c>
      <c r="AE447" s="117">
        <v>0</v>
      </c>
      <c r="AF447" s="117">
        <v>0</v>
      </c>
      <c r="AG447" s="117">
        <v>0</v>
      </c>
      <c r="AH447" s="117">
        <v>0</v>
      </c>
      <c r="AI447" s="117">
        <v>0</v>
      </c>
      <c r="AJ447" s="117">
        <v>0</v>
      </c>
      <c r="AK447" s="117">
        <v>0</v>
      </c>
      <c r="AL447" s="117">
        <v>0</v>
      </c>
      <c r="AM447" s="117">
        <v>0</v>
      </c>
      <c r="AN447" s="117">
        <v>0</v>
      </c>
      <c r="AO447" s="117">
        <v>0</v>
      </c>
      <c r="AP447" s="117">
        <v>0</v>
      </c>
      <c r="AQ447" s="117">
        <v>0</v>
      </c>
      <c r="AR447" s="117">
        <v>0</v>
      </c>
      <c r="AS447" s="117">
        <v>0</v>
      </c>
      <c r="AT447" s="117">
        <v>0</v>
      </c>
      <c r="AU447" s="117">
        <v>0</v>
      </c>
      <c r="AV447" s="117">
        <v>0</v>
      </c>
      <c r="AW447" s="117">
        <v>0</v>
      </c>
      <c r="AX447" s="117">
        <v>27.19</v>
      </c>
      <c r="AY447" s="117"/>
      <c r="AZ447" s="117"/>
      <c r="BA447" s="117"/>
      <c r="BB447" s="117"/>
      <c r="BC447" s="117"/>
      <c r="BD447" s="117"/>
      <c r="BE447" s="117">
        <v>0</v>
      </c>
      <c r="BF447" s="117">
        <v>0</v>
      </c>
      <c r="BG447" s="117">
        <v>0</v>
      </c>
      <c r="BH447" s="117">
        <v>0</v>
      </c>
      <c r="BI447" s="117">
        <v>0</v>
      </c>
      <c r="BJ447" s="117">
        <v>0</v>
      </c>
      <c r="BK447" s="117">
        <v>0</v>
      </c>
      <c r="BL447" s="117">
        <v>16.72</v>
      </c>
      <c r="BM447" s="117">
        <v>3.6783999999999999</v>
      </c>
      <c r="BN447" s="117">
        <v>0.38667440583333401</v>
      </c>
      <c r="BO447" s="117">
        <v>9.5115064</v>
      </c>
      <c r="BP447" s="117">
        <v>3.1753846342593901</v>
      </c>
      <c r="BQ447" s="117">
        <v>33.471965440092703</v>
      </c>
      <c r="BR447" s="117">
        <f>BR446*0.7</f>
        <v>41.418144444443833</v>
      </c>
      <c r="BS447" s="117">
        <f t="shared" ref="BS447:BX447" si="456">BS446*0.7</f>
        <v>9.111991777777769</v>
      </c>
      <c r="BT447" s="117">
        <f t="shared" si="456"/>
        <v>44.756011979641542</v>
      </c>
      <c r="BU447" s="117">
        <f t="shared" si="456"/>
        <v>0</v>
      </c>
      <c r="BV447" s="117">
        <f t="shared" si="456"/>
        <v>23.561539830111077</v>
      </c>
      <c r="BW447" s="117">
        <f t="shared" si="456"/>
        <v>12.456426182631269</v>
      </c>
      <c r="BX447" s="117">
        <f t="shared" si="456"/>
        <v>131.30411421460548</v>
      </c>
      <c r="BY447" s="117">
        <v>4.5013886221717296</v>
      </c>
      <c r="BZ447" s="117">
        <v>0</v>
      </c>
      <c r="CA447" s="117">
        <v>0</v>
      </c>
      <c r="CB447" s="117">
        <v>0</v>
      </c>
      <c r="CC447" s="117">
        <v>0</v>
      </c>
      <c r="CD447" s="117">
        <v>0</v>
      </c>
      <c r="CE447" s="117">
        <v>0</v>
      </c>
      <c r="CF447" s="117">
        <v>0</v>
      </c>
      <c r="CG447" s="117">
        <v>0</v>
      </c>
      <c r="CH447" s="117">
        <v>0</v>
      </c>
      <c r="CI447" s="117">
        <v>0</v>
      </c>
      <c r="CJ447" s="117">
        <v>0</v>
      </c>
      <c r="CK447" s="117">
        <v>0</v>
      </c>
      <c r="CL447" s="117">
        <v>0</v>
      </c>
      <c r="CM447" s="117">
        <v>0</v>
      </c>
      <c r="CN447" s="117">
        <v>0</v>
      </c>
      <c r="CO447" s="117">
        <v>0</v>
      </c>
      <c r="CP447" s="117">
        <v>0</v>
      </c>
      <c r="CQ447" s="117">
        <v>0</v>
      </c>
      <c r="CR447" s="117">
        <v>0</v>
      </c>
      <c r="CS447" s="117">
        <v>0</v>
      </c>
      <c r="CT447" s="117">
        <v>0</v>
      </c>
      <c r="CU447" s="117">
        <v>0</v>
      </c>
      <c r="CV447" s="117">
        <v>0</v>
      </c>
      <c r="CW447" s="117">
        <v>0</v>
      </c>
      <c r="CX447" s="117">
        <v>0</v>
      </c>
      <c r="CY447" s="117">
        <v>0</v>
      </c>
      <c r="CZ447" s="117">
        <v>0</v>
      </c>
      <c r="DA447" s="117">
        <v>0</v>
      </c>
      <c r="DB447" s="117">
        <v>0</v>
      </c>
      <c r="DC447" s="117">
        <v>0</v>
      </c>
      <c r="DD447" s="117">
        <v>0</v>
      </c>
      <c r="DE447" s="117">
        <v>0</v>
      </c>
      <c r="DF447" s="117">
        <v>0</v>
      </c>
      <c r="DG447" s="117">
        <v>0</v>
      </c>
      <c r="DH447" s="117">
        <v>0</v>
      </c>
      <c r="DI447" s="117">
        <v>0</v>
      </c>
      <c r="DJ447" s="117">
        <v>0</v>
      </c>
      <c r="DK447" s="117">
        <v>0</v>
      </c>
      <c r="DL447" s="117">
        <v>0</v>
      </c>
      <c r="DM447" s="117">
        <v>0</v>
      </c>
      <c r="DN447" s="117">
        <v>0</v>
      </c>
      <c r="DO447" s="117">
        <v>0</v>
      </c>
      <c r="DP447" s="117">
        <v>1.96</v>
      </c>
      <c r="DQ447" s="117">
        <v>0.43120000000000003</v>
      </c>
      <c r="DR447" s="117">
        <v>0.568170229595792</v>
      </c>
      <c r="DS447" s="117">
        <v>0</v>
      </c>
      <c r="DT447" s="117">
        <v>1.1149852</v>
      </c>
      <c r="DU447" s="117">
        <v>0.42703319257593497</v>
      </c>
      <c r="DV447" s="117">
        <v>4.5013886221717296</v>
      </c>
      <c r="DW447" s="117">
        <f>DW446*0.8</f>
        <v>26.624000000000002</v>
      </c>
      <c r="DX447" s="117">
        <f t="shared" ref="DX447:EC447" si="457">DX446*0.8</f>
        <v>5.8572800000000003</v>
      </c>
      <c r="DY447" s="117">
        <f t="shared" si="457"/>
        <v>1.8380607773200002</v>
      </c>
      <c r="DZ447" s="117">
        <f t="shared" si="457"/>
        <v>0</v>
      </c>
      <c r="EA447" s="117">
        <f t="shared" si="457"/>
        <v>15.145594879999999</v>
      </c>
      <c r="EB447" s="117">
        <f t="shared" si="457"/>
        <v>5.1844199062437122</v>
      </c>
      <c r="EC447" s="117">
        <f t="shared" si="457"/>
        <v>54.649355563563681</v>
      </c>
      <c r="ED447" s="117">
        <v>0</v>
      </c>
      <c r="EE447" s="117">
        <v>0</v>
      </c>
      <c r="EF447" s="117">
        <v>0</v>
      </c>
      <c r="EG447" s="117">
        <v>0</v>
      </c>
      <c r="EH447" s="117">
        <v>0</v>
      </c>
      <c r="EI447" s="117">
        <v>0</v>
      </c>
      <c r="EJ447" s="117">
        <v>0</v>
      </c>
      <c r="EK447" s="117">
        <f>EK446*0.8</f>
        <v>23.744</v>
      </c>
      <c r="EL447" s="117">
        <f t="shared" ref="EL447:EQ447" si="458">EL446*0.8</f>
        <v>5.2236800000000008</v>
      </c>
      <c r="EM447" s="117">
        <f t="shared" si="458"/>
        <v>1.63941516576</v>
      </c>
      <c r="EN447" s="117">
        <f t="shared" si="458"/>
        <v>0</v>
      </c>
      <c r="EO447" s="117">
        <f t="shared" si="458"/>
        <v>13.50724928</v>
      </c>
      <c r="EP447" s="117">
        <f t="shared" si="458"/>
        <v>4.6236244413601044</v>
      </c>
      <c r="EQ447" s="117">
        <f t="shared" si="458"/>
        <v>48.737968887120083</v>
      </c>
      <c r="ER447" s="117">
        <v>0</v>
      </c>
      <c r="ES447" s="117">
        <v>0</v>
      </c>
      <c r="ET447" s="117">
        <v>0</v>
      </c>
      <c r="EU447" s="117">
        <v>0</v>
      </c>
      <c r="EV447" s="117">
        <v>0</v>
      </c>
      <c r="EW447" s="117">
        <v>0</v>
      </c>
      <c r="EX447" s="117">
        <v>0</v>
      </c>
      <c r="EY447" s="117">
        <v>0</v>
      </c>
      <c r="EZ447" s="117">
        <v>0</v>
      </c>
      <c r="FA447" s="117">
        <v>0</v>
      </c>
      <c r="FB447" s="117">
        <v>0</v>
      </c>
      <c r="FC447" s="117">
        <v>0</v>
      </c>
      <c r="FD447" s="117">
        <v>0</v>
      </c>
      <c r="FE447" s="171">
        <v>74.587606250000007</v>
      </c>
      <c r="FF447" s="194">
        <f t="shared" ref="FF447" si="459">H447+BH447+BK447+BQ447+BX447+BY447+EC447+EJ447+EQ447+EU447+EX447+FA447+FD447+FE447</f>
        <v>374.44239897755369</v>
      </c>
      <c r="FG447" s="195">
        <f t="shared" ref="FG447" si="460">BH447+BK447+FD447</f>
        <v>0</v>
      </c>
      <c r="FH447" s="196">
        <f t="shared" ref="FH447" si="461">EJ447</f>
        <v>0</v>
      </c>
      <c r="FI447" s="202">
        <f t="shared" ref="FI447" si="462">FF447*1.2</f>
        <v>449.3308787730644</v>
      </c>
      <c r="FJ447" s="203">
        <f t="shared" ref="FJ447" si="463">FG447*1.2</f>
        <v>0</v>
      </c>
      <c r="FK447" s="204">
        <f t="shared" ref="FK447" si="464">FH447*1.2</f>
        <v>0</v>
      </c>
      <c r="FL447" s="214">
        <v>0.05</v>
      </c>
      <c r="FM447" s="211">
        <f t="shared" ref="FM447" si="465">FI447*FL447</f>
        <v>22.466543938653221</v>
      </c>
      <c r="FN447" s="212">
        <f t="shared" ref="FN447" si="466">FJ447*FL447</f>
        <v>0</v>
      </c>
      <c r="FO447" s="213">
        <f t="shared" ref="FO447" si="467">FK447*FL447</f>
        <v>0</v>
      </c>
      <c r="FP447" s="219">
        <f t="shared" ref="FP447" si="468">FI447+FM447</f>
        <v>471.79742271171762</v>
      </c>
      <c r="FQ447" s="220">
        <f t="shared" ref="FQ447" si="469">FJ447+FN447</f>
        <v>0</v>
      </c>
      <c r="FR447" s="223">
        <f t="shared" ref="FR447" si="470">FK447+FO447</f>
        <v>0</v>
      </c>
      <c r="FS447" s="228">
        <f t="shared" ref="FS447" si="471">(FP447-FR447)/C447+FR447/D447</f>
        <v>2.8645866588446731</v>
      </c>
      <c r="FT447" s="229"/>
      <c r="FU447" s="244">
        <f t="shared" ref="FU447" si="472">(FP447-FR447)/C447</f>
        <v>2.8645866588446731</v>
      </c>
      <c r="FV447" s="245">
        <f t="shared" ref="FV447" si="473">FS447*D447+G447*FU447</f>
        <v>471.79742271171762</v>
      </c>
      <c r="FW447" s="252">
        <v>1.8522000000000001</v>
      </c>
      <c r="FX447" s="257"/>
      <c r="FY447" s="261">
        <f t="shared" ref="FY447" si="474">FS447/FW447</f>
        <v>1.5465860376010545</v>
      </c>
      <c r="FZ447" s="253"/>
      <c r="GA447" s="92"/>
      <c r="GB447" s="68" t="s">
        <v>1147</v>
      </c>
      <c r="GC447" s="85" t="s">
        <v>2362</v>
      </c>
      <c r="GD447" s="85" t="str">
        <f t="shared" ref="GD447" si="475">CONCATENATE(GB447,GC447)</f>
        <v>№2/77 від 20.02.2019</v>
      </c>
      <c r="GE447" s="85" t="s">
        <v>2392</v>
      </c>
      <c r="GF447" s="431">
        <v>1</v>
      </c>
      <c r="GG447" s="431">
        <v>1</v>
      </c>
    </row>
    <row r="448" spans="1:189" ht="15" customHeight="1" x14ac:dyDescent="0.25">
      <c r="A448" s="113" t="s">
        <v>1505</v>
      </c>
      <c r="B448" s="155">
        <v>1</v>
      </c>
      <c r="C448" s="141">
        <f t="shared" ref="C448" si="476">D448+G448</f>
        <v>174.9</v>
      </c>
      <c r="D448" s="141">
        <v>174.9</v>
      </c>
      <c r="E448" s="141">
        <v>0</v>
      </c>
      <c r="F448" s="141"/>
      <c r="G448" s="141">
        <v>0</v>
      </c>
      <c r="H448" s="453">
        <f t="shared" ref="H448" si="477">N448+T448+Z448+AF448+AL448+AR448+AX448</f>
        <v>31.87</v>
      </c>
      <c r="I448" s="453">
        <v>0</v>
      </c>
      <c r="J448" s="453">
        <v>0</v>
      </c>
      <c r="K448" s="453">
        <v>0</v>
      </c>
      <c r="L448" s="453">
        <v>0</v>
      </c>
      <c r="M448" s="453">
        <v>0</v>
      </c>
      <c r="N448" s="453">
        <v>0</v>
      </c>
      <c r="O448" s="453">
        <v>0</v>
      </c>
      <c r="P448" s="453">
        <v>0</v>
      </c>
      <c r="Q448" s="453">
        <v>0</v>
      </c>
      <c r="R448" s="453">
        <v>0</v>
      </c>
      <c r="S448" s="453">
        <v>0</v>
      </c>
      <c r="T448" s="453">
        <v>0</v>
      </c>
      <c r="U448" s="453">
        <v>0</v>
      </c>
      <c r="V448" s="453">
        <v>0</v>
      </c>
      <c r="W448" s="453">
        <v>0</v>
      </c>
      <c r="X448" s="453">
        <v>0</v>
      </c>
      <c r="Y448" s="453">
        <v>0</v>
      </c>
      <c r="Z448" s="453">
        <v>0</v>
      </c>
      <c r="AA448" s="453">
        <v>0</v>
      </c>
      <c r="AB448" s="453">
        <v>0</v>
      </c>
      <c r="AC448" s="453">
        <v>0</v>
      </c>
      <c r="AD448" s="453">
        <v>0</v>
      </c>
      <c r="AE448" s="453">
        <v>0</v>
      </c>
      <c r="AF448" s="453">
        <v>0</v>
      </c>
      <c r="AG448" s="453">
        <v>0</v>
      </c>
      <c r="AH448" s="453">
        <v>0</v>
      </c>
      <c r="AI448" s="453">
        <v>0</v>
      </c>
      <c r="AJ448" s="453">
        <v>0</v>
      </c>
      <c r="AK448" s="453">
        <v>0</v>
      </c>
      <c r="AL448" s="453">
        <v>0</v>
      </c>
      <c r="AM448" s="453">
        <v>0</v>
      </c>
      <c r="AN448" s="453">
        <v>0</v>
      </c>
      <c r="AO448" s="453">
        <v>0</v>
      </c>
      <c r="AP448" s="453">
        <v>0</v>
      </c>
      <c r="AQ448" s="453">
        <v>0</v>
      </c>
      <c r="AR448" s="453">
        <v>0</v>
      </c>
      <c r="AS448" s="453">
        <v>0</v>
      </c>
      <c r="AT448" s="453">
        <v>0</v>
      </c>
      <c r="AU448" s="453">
        <v>0</v>
      </c>
      <c r="AV448" s="453">
        <v>0</v>
      </c>
      <c r="AW448" s="453">
        <v>0</v>
      </c>
      <c r="AX448" s="453">
        <v>31.87</v>
      </c>
      <c r="AY448" s="453"/>
      <c r="AZ448" s="453"/>
      <c r="BA448" s="453"/>
      <c r="BB448" s="453"/>
      <c r="BC448" s="453"/>
      <c r="BD448" s="453"/>
      <c r="BE448" s="453">
        <v>0</v>
      </c>
      <c r="BF448" s="453">
        <v>0</v>
      </c>
      <c r="BG448" s="453">
        <v>0</v>
      </c>
      <c r="BH448" s="453">
        <v>0</v>
      </c>
      <c r="BI448" s="453">
        <v>0</v>
      </c>
      <c r="BJ448" s="453">
        <v>0</v>
      </c>
      <c r="BK448" s="453">
        <v>0</v>
      </c>
      <c r="BL448" s="453">
        <v>16.760000000000002</v>
      </c>
      <c r="BM448" s="453">
        <v>3.6871999999999998</v>
      </c>
      <c r="BN448" s="453">
        <v>0.38903747583333298</v>
      </c>
      <c r="BO448" s="453">
        <v>9.5342611999999995</v>
      </c>
      <c r="BP448" s="453">
        <v>3.18313196621409</v>
      </c>
      <c r="BQ448" s="453">
        <v>33.553630642047402</v>
      </c>
      <c r="BR448" s="453">
        <v>66.929599999999894</v>
      </c>
      <c r="BS448" s="453">
        <v>14.724512000000001</v>
      </c>
      <c r="BT448" s="453">
        <v>78.950394615083098</v>
      </c>
      <c r="BU448" s="453">
        <v>0</v>
      </c>
      <c r="BV448" s="453">
        <v>38.074241551999897</v>
      </c>
      <c r="BW448" s="453">
        <v>20.823519595392</v>
      </c>
      <c r="BX448" s="453">
        <v>219.50226776247499</v>
      </c>
      <c r="BY448" s="453">
        <v>4.6390068613084603</v>
      </c>
      <c r="BZ448" s="453">
        <v>0</v>
      </c>
      <c r="CA448" s="453">
        <v>0</v>
      </c>
      <c r="CB448" s="453">
        <v>0</v>
      </c>
      <c r="CC448" s="453">
        <v>0</v>
      </c>
      <c r="CD448" s="453">
        <v>0</v>
      </c>
      <c r="CE448" s="453">
        <v>0</v>
      </c>
      <c r="CF448" s="453">
        <v>0</v>
      </c>
      <c r="CG448" s="453">
        <v>0</v>
      </c>
      <c r="CH448" s="453">
        <v>0</v>
      </c>
      <c r="CI448" s="453">
        <v>0</v>
      </c>
      <c r="CJ448" s="453">
        <v>0</v>
      </c>
      <c r="CK448" s="453">
        <v>0</v>
      </c>
      <c r="CL448" s="453">
        <v>0</v>
      </c>
      <c r="CM448" s="453">
        <v>0</v>
      </c>
      <c r="CN448" s="453">
        <v>0</v>
      </c>
      <c r="CO448" s="453">
        <v>0</v>
      </c>
      <c r="CP448" s="453">
        <v>0</v>
      </c>
      <c r="CQ448" s="453">
        <v>0</v>
      </c>
      <c r="CR448" s="453">
        <v>0</v>
      </c>
      <c r="CS448" s="453">
        <v>0</v>
      </c>
      <c r="CT448" s="453">
        <v>0</v>
      </c>
      <c r="CU448" s="453">
        <v>0</v>
      </c>
      <c r="CV448" s="453">
        <v>0</v>
      </c>
      <c r="CW448" s="453">
        <v>0</v>
      </c>
      <c r="CX448" s="453">
        <v>0</v>
      </c>
      <c r="CY448" s="453">
        <v>0</v>
      </c>
      <c r="CZ448" s="453">
        <v>0</v>
      </c>
      <c r="DA448" s="453">
        <v>0</v>
      </c>
      <c r="DB448" s="453">
        <v>0</v>
      </c>
      <c r="DC448" s="453">
        <v>0</v>
      </c>
      <c r="DD448" s="453">
        <v>0</v>
      </c>
      <c r="DE448" s="453">
        <v>0</v>
      </c>
      <c r="DF448" s="453">
        <v>0</v>
      </c>
      <c r="DG448" s="453">
        <v>0</v>
      </c>
      <c r="DH448" s="453">
        <v>0</v>
      </c>
      <c r="DI448" s="453">
        <v>0</v>
      </c>
      <c r="DJ448" s="453">
        <v>0</v>
      </c>
      <c r="DK448" s="453">
        <v>0</v>
      </c>
      <c r="DL448" s="453">
        <v>0</v>
      </c>
      <c r="DM448" s="453">
        <v>0</v>
      </c>
      <c r="DN448" s="453">
        <v>0</v>
      </c>
      <c r="DO448" s="453">
        <v>0</v>
      </c>
      <c r="DP448" s="453">
        <v>2.02</v>
      </c>
      <c r="DQ448" s="453">
        <v>0.44440000000000002</v>
      </c>
      <c r="DR448" s="453">
        <v>0.58540084051960195</v>
      </c>
      <c r="DS448" s="453">
        <v>0</v>
      </c>
      <c r="DT448" s="453">
        <v>1.1491174</v>
      </c>
      <c r="DU448" s="453">
        <v>0.44008862078885902</v>
      </c>
      <c r="DV448" s="453">
        <v>4.6390068613084603</v>
      </c>
      <c r="DW448" s="453">
        <v>49.13</v>
      </c>
      <c r="DX448" s="453">
        <v>10.8086</v>
      </c>
      <c r="DY448" s="453">
        <v>3.391402721075</v>
      </c>
      <c r="DZ448" s="453">
        <v>0</v>
      </c>
      <c r="EA448" s="453">
        <v>27.9485831</v>
      </c>
      <c r="EB448" s="453">
        <v>9.5669085799068707</v>
      </c>
      <c r="EC448" s="453">
        <v>100.84549440098201</v>
      </c>
      <c r="ED448" s="453">
        <v>0</v>
      </c>
      <c r="EE448" s="453">
        <v>0</v>
      </c>
      <c r="EF448" s="453">
        <v>0</v>
      </c>
      <c r="EG448" s="453">
        <v>0</v>
      </c>
      <c r="EH448" s="453">
        <v>0</v>
      </c>
      <c r="EI448" s="453">
        <v>0</v>
      </c>
      <c r="EJ448" s="453">
        <v>0</v>
      </c>
      <c r="EK448" s="453">
        <v>43.82</v>
      </c>
      <c r="EL448" s="453">
        <v>9.6403999999999996</v>
      </c>
      <c r="EM448" s="453">
        <v>3.0248309032999998</v>
      </c>
      <c r="EN448" s="453">
        <v>0</v>
      </c>
      <c r="EO448" s="453">
        <v>24.927883399999999</v>
      </c>
      <c r="EP448" s="453">
        <v>8.5329085101288698</v>
      </c>
      <c r="EQ448" s="453">
        <v>89.946022813428897</v>
      </c>
      <c r="ER448" s="453">
        <v>0</v>
      </c>
      <c r="ES448" s="453">
        <v>0</v>
      </c>
      <c r="ET448" s="453">
        <v>0</v>
      </c>
      <c r="EU448" s="453">
        <v>0</v>
      </c>
      <c r="EV448" s="453">
        <v>0</v>
      </c>
      <c r="EW448" s="453">
        <v>0</v>
      </c>
      <c r="EX448" s="453">
        <v>0</v>
      </c>
      <c r="EY448" s="453">
        <v>0</v>
      </c>
      <c r="EZ448" s="453">
        <v>0</v>
      </c>
      <c r="FA448" s="453">
        <v>0</v>
      </c>
      <c r="FB448" s="453">
        <v>0</v>
      </c>
      <c r="FC448" s="453">
        <v>0</v>
      </c>
      <c r="FD448" s="453">
        <v>0</v>
      </c>
      <c r="FE448" s="88">
        <v>47.947267187499996</v>
      </c>
      <c r="FF448" s="443">
        <f t="shared" ref="FF448" si="478">H448+BH448+BK448+BQ448+BX448+BY448+EC448+EJ448+EQ448+EU448+EX448+FA448+FD448+FE448</f>
        <v>528.30368966774176</v>
      </c>
      <c r="FG448" s="444">
        <f t="shared" ref="FG448" si="479">BH448+BK448+FD448</f>
        <v>0</v>
      </c>
      <c r="FH448" s="444">
        <f t="shared" ref="FH448" si="480">EJ448</f>
        <v>0</v>
      </c>
      <c r="FI448" s="445">
        <f t="shared" ref="FI448" si="481">FF448*1.2</f>
        <v>633.96442760129014</v>
      </c>
      <c r="FJ448" s="446">
        <f t="shared" ref="FJ448" si="482">FG448*1.2</f>
        <v>0</v>
      </c>
      <c r="FK448" s="446">
        <f t="shared" ref="FK448" si="483">FH448*1.2</f>
        <v>0</v>
      </c>
      <c r="FL448" s="448">
        <v>0.05</v>
      </c>
      <c r="FM448" s="447">
        <f t="shared" ref="FM448" si="484">FI448*FL448</f>
        <v>31.69822138006451</v>
      </c>
      <c r="FN448" s="448">
        <f t="shared" ref="FN448" si="485">FJ448*FL448</f>
        <v>0</v>
      </c>
      <c r="FO448" s="448">
        <f t="shared" ref="FO448" si="486">FK448*FL448</f>
        <v>0</v>
      </c>
      <c r="FP448" s="385">
        <f t="shared" ref="FP448" si="487">FI448+FM448</f>
        <v>665.66264898135466</v>
      </c>
      <c r="FQ448" s="386">
        <f t="shared" ref="FQ448" si="488">FJ448+FN448</f>
        <v>0</v>
      </c>
      <c r="FR448" s="386">
        <f t="shared" ref="FR448" si="489">FK448+FO448</f>
        <v>0</v>
      </c>
      <c r="FS448" s="229">
        <f t="shared" ref="FS448" si="490">(FP448-FR448)/C448+FR448/D448</f>
        <v>3.8059614006938518</v>
      </c>
      <c r="FT448" s="229"/>
      <c r="FU448" s="229">
        <f t="shared" ref="FU448" si="491">(FP448-FR448)/C448</f>
        <v>3.8059614006938518</v>
      </c>
      <c r="FV448" s="449">
        <f t="shared" ref="FV448" si="492">FS448*D448+G448*FU448</f>
        <v>665.66264898135466</v>
      </c>
      <c r="FW448" s="78">
        <v>1.8429</v>
      </c>
      <c r="FX448" s="79"/>
      <c r="FY448" s="450">
        <f t="shared" ref="FY448" si="493">FS448/FW448</f>
        <v>2.0652023445080316</v>
      </c>
      <c r="FZ448" s="450"/>
      <c r="GB448" s="68" t="s">
        <v>1149</v>
      </c>
      <c r="GC448" s="85" t="s">
        <v>2362</v>
      </c>
      <c r="GD448" s="85" t="str">
        <f t="shared" ref="GD448" si="494">CONCATENATE(GB448,GC448)</f>
        <v>№2/79 від 20.02.2019</v>
      </c>
      <c r="GE448" s="85" t="s">
        <v>2393</v>
      </c>
      <c r="GF448" s="431">
        <v>1</v>
      </c>
    </row>
    <row r="449" spans="1:189" x14ac:dyDescent="0.25">
      <c r="A449" s="113" t="s">
        <v>2764</v>
      </c>
      <c r="B449" s="188"/>
      <c r="C449" s="86"/>
      <c r="D449" s="86"/>
      <c r="E449" s="86"/>
      <c r="F449" s="86"/>
      <c r="G449" s="86"/>
      <c r="H449" s="90"/>
      <c r="I449" s="86"/>
      <c r="J449" s="86"/>
      <c r="K449" s="86"/>
      <c r="L449" s="86"/>
      <c r="M449" s="86"/>
      <c r="N449" s="86"/>
      <c r="O449" s="86"/>
      <c r="P449" s="86"/>
      <c r="Q449" s="86"/>
      <c r="R449" s="86"/>
      <c r="S449" s="86"/>
      <c r="T449" s="86"/>
      <c r="U449" s="86"/>
      <c r="V449" s="86"/>
      <c r="W449" s="86"/>
      <c r="X449" s="86"/>
      <c r="Y449" s="86"/>
      <c r="Z449" s="86"/>
      <c r="AA449" s="86"/>
      <c r="AB449" s="86"/>
      <c r="AC449" s="86"/>
      <c r="AD449" s="86"/>
      <c r="AE449" s="86"/>
      <c r="AF449" s="86"/>
      <c r="AG449" s="86"/>
      <c r="AH449" s="86"/>
      <c r="AI449" s="86"/>
      <c r="AJ449" s="86"/>
      <c r="AK449" s="86"/>
      <c r="AL449" s="86"/>
      <c r="AM449" s="86"/>
      <c r="AN449" s="86"/>
      <c r="AO449" s="86"/>
      <c r="AP449" s="86"/>
      <c r="AQ449" s="86"/>
      <c r="AR449" s="86"/>
      <c r="AS449" s="86"/>
      <c r="AT449" s="86"/>
      <c r="AU449" s="86"/>
      <c r="AV449" s="86"/>
      <c r="AW449" s="86"/>
      <c r="AX449" s="86"/>
      <c r="AY449" s="86"/>
      <c r="AZ449" s="86"/>
      <c r="BA449" s="86"/>
      <c r="BB449" s="86"/>
      <c r="BC449" s="86"/>
      <c r="BD449" s="86"/>
      <c r="BE449" s="86"/>
      <c r="BF449" s="86"/>
      <c r="BG449" s="86"/>
      <c r="BH449" s="86"/>
      <c r="BI449" s="86"/>
      <c r="BJ449" s="86"/>
      <c r="BK449" s="454"/>
      <c r="BL449" s="86"/>
      <c r="BM449" s="86"/>
      <c r="BN449" s="86"/>
      <c r="BO449" s="86"/>
      <c r="BP449" s="86"/>
      <c r="BQ449" s="86"/>
      <c r="BR449" s="86">
        <f>BR448*0.5</f>
        <v>33.464799999999947</v>
      </c>
      <c r="BS449" s="86">
        <f t="shared" ref="BS449" si="495">BS448*0.5</f>
        <v>7.3622560000000004</v>
      </c>
      <c r="BT449" s="86">
        <f t="shared" ref="BT449" si="496">BT448*0.5</f>
        <v>39.475197307541549</v>
      </c>
      <c r="BU449" s="86">
        <f t="shared" ref="BU449" si="497">BU448*0.5</f>
        <v>0</v>
      </c>
      <c r="BV449" s="86">
        <f t="shared" ref="BV449" si="498">BV448*0.5</f>
        <v>19.037120775999949</v>
      </c>
      <c r="BW449" s="86">
        <f t="shared" ref="BW449" si="499">BW448*0.5</f>
        <v>10.411759797696</v>
      </c>
      <c r="BX449" s="86">
        <f t="shared" ref="BX449" si="500">BX448*0.5</f>
        <v>109.75113388123749</v>
      </c>
      <c r="BY449" s="86"/>
      <c r="BZ449" s="86"/>
      <c r="CA449" s="86"/>
      <c r="CB449" s="86"/>
      <c r="CC449" s="86"/>
      <c r="CD449" s="86"/>
      <c r="CE449" s="86"/>
      <c r="CF449" s="86"/>
      <c r="CG449" s="86"/>
      <c r="CH449" s="86"/>
      <c r="CI449" s="86"/>
      <c r="CJ449" s="86"/>
      <c r="CK449" s="86"/>
      <c r="CL449" s="86"/>
      <c r="CM449" s="86"/>
      <c r="CN449" s="86"/>
      <c r="CO449" s="86"/>
      <c r="CP449" s="86"/>
      <c r="CQ449" s="86"/>
      <c r="CR449" s="86"/>
      <c r="CS449" s="86"/>
      <c r="CT449" s="86"/>
      <c r="CU449" s="86"/>
      <c r="CV449" s="86"/>
      <c r="CW449" s="86"/>
      <c r="CX449" s="86"/>
      <c r="CY449" s="86"/>
      <c r="CZ449" s="86"/>
      <c r="DA449" s="86"/>
      <c r="DB449" s="86"/>
      <c r="DC449" s="86"/>
      <c r="DD449" s="86"/>
      <c r="DE449" s="86"/>
      <c r="DF449" s="86"/>
      <c r="DG449" s="86"/>
      <c r="DH449" s="86"/>
      <c r="DI449" s="86"/>
      <c r="DJ449" s="86"/>
      <c r="DK449" s="86"/>
      <c r="DL449" s="86"/>
      <c r="DM449" s="86"/>
      <c r="DN449" s="86"/>
      <c r="DO449" s="86"/>
      <c r="DP449" s="86"/>
      <c r="DQ449" s="86"/>
      <c r="DR449" s="86"/>
      <c r="DS449" s="86"/>
      <c r="DT449" s="86"/>
      <c r="DU449" s="86"/>
      <c r="DV449" s="86"/>
      <c r="DW449" s="86">
        <f>DW448*0.6</f>
        <v>29.478000000000002</v>
      </c>
      <c r="DX449" s="86">
        <f t="shared" ref="DX449:EC449" si="501">DX448*0.6</f>
        <v>6.4851599999999996</v>
      </c>
      <c r="DY449" s="86">
        <f t="shared" si="501"/>
        <v>2.0348416326450001</v>
      </c>
      <c r="DZ449" s="86">
        <f t="shared" si="501"/>
        <v>0</v>
      </c>
      <c r="EA449" s="86">
        <f t="shared" si="501"/>
        <v>16.769149859999999</v>
      </c>
      <c r="EB449" s="86">
        <f t="shared" si="501"/>
        <v>5.7401451479441219</v>
      </c>
      <c r="EC449" s="86">
        <f t="shared" si="501"/>
        <v>60.507296640589203</v>
      </c>
      <c r="ED449" s="86"/>
      <c r="EE449" s="86"/>
      <c r="EF449" s="86"/>
      <c r="EG449" s="86"/>
      <c r="EH449" s="86"/>
      <c r="EI449" s="86"/>
      <c r="EJ449" s="86"/>
      <c r="EK449" s="86">
        <f>EK448*0.8</f>
        <v>35.056000000000004</v>
      </c>
      <c r="EL449" s="86">
        <f t="shared" ref="EL449" si="502">EL448*0.8</f>
        <v>7.7123200000000001</v>
      </c>
      <c r="EM449" s="86">
        <f t="shared" ref="EM449" si="503">EM448*0.8</f>
        <v>2.4198647226399999</v>
      </c>
      <c r="EN449" s="86">
        <f t="shared" ref="EN449" si="504">EN448*0.8</f>
        <v>0</v>
      </c>
      <c r="EO449" s="86">
        <f t="shared" ref="EO449" si="505">EO448*0.8</f>
        <v>19.942306720000001</v>
      </c>
      <c r="EP449" s="86">
        <f t="shared" ref="EP449" si="506">EP448*0.8</f>
        <v>6.8263268081030963</v>
      </c>
      <c r="EQ449" s="86">
        <f t="shared" ref="EQ449" si="507">EQ448*0.8</f>
        <v>71.956818250743126</v>
      </c>
      <c r="ER449" s="86"/>
      <c r="ES449" s="86"/>
      <c r="ET449" s="86"/>
      <c r="EU449" s="86"/>
      <c r="EV449" s="86"/>
      <c r="EW449" s="86"/>
      <c r="EX449" s="86"/>
      <c r="EY449" s="86"/>
      <c r="EZ449" s="86"/>
      <c r="FA449" s="454"/>
      <c r="FB449" s="86"/>
      <c r="FC449" s="86"/>
      <c r="FD449" s="86"/>
      <c r="FE449" s="86"/>
      <c r="FF449" s="455"/>
      <c r="FG449" s="86"/>
      <c r="FH449" s="86"/>
      <c r="FI449" s="455"/>
      <c r="FJ449" s="86"/>
      <c r="FK449" s="86"/>
      <c r="FL449" s="86"/>
      <c r="FM449" s="455"/>
      <c r="FN449" s="86"/>
      <c r="FO449" s="86"/>
      <c r="FP449" s="455">
        <f>FP39</f>
        <v>473.45160930771516</v>
      </c>
      <c r="FQ449" s="86"/>
      <c r="FR449" s="86"/>
      <c r="FS449" s="451"/>
      <c r="FT449" s="451"/>
      <c r="FU449" s="451"/>
      <c r="FV449" s="449"/>
      <c r="FW449" s="86"/>
      <c r="FX449" s="87"/>
      <c r="FY449" s="452"/>
      <c r="FZ449" s="452"/>
    </row>
    <row r="450" spans="1:189" ht="15" customHeight="1" x14ac:dyDescent="0.25">
      <c r="A450" s="66" t="s">
        <v>133</v>
      </c>
      <c r="B450" s="155">
        <v>1</v>
      </c>
      <c r="C450" s="141">
        <f t="shared" ref="C450" si="508">D450+G450</f>
        <v>121.2</v>
      </c>
      <c r="D450" s="168">
        <v>121.2</v>
      </c>
      <c r="E450" s="168">
        <v>0</v>
      </c>
      <c r="F450" s="234"/>
      <c r="G450" s="235">
        <v>0</v>
      </c>
      <c r="H450" s="162">
        <f t="shared" ref="H450" si="509">N450+T450+Z450+AF450+AL450+AR450+AX450</f>
        <v>19.34</v>
      </c>
      <c r="I450" s="117">
        <v>0</v>
      </c>
      <c r="J450" s="117">
        <v>0</v>
      </c>
      <c r="K450" s="117">
        <v>0</v>
      </c>
      <c r="L450" s="117">
        <v>0</v>
      </c>
      <c r="M450" s="117">
        <v>0</v>
      </c>
      <c r="N450" s="117">
        <v>0</v>
      </c>
      <c r="O450" s="117">
        <v>0</v>
      </c>
      <c r="P450" s="117">
        <v>0</v>
      </c>
      <c r="Q450" s="117">
        <v>0</v>
      </c>
      <c r="R450" s="117">
        <v>0</v>
      </c>
      <c r="S450" s="117">
        <v>0</v>
      </c>
      <c r="T450" s="117">
        <v>0</v>
      </c>
      <c r="U450" s="117">
        <v>0</v>
      </c>
      <c r="V450" s="117">
        <v>0</v>
      </c>
      <c r="W450" s="117">
        <v>0</v>
      </c>
      <c r="X450" s="117">
        <v>0</v>
      </c>
      <c r="Y450" s="117">
        <v>0</v>
      </c>
      <c r="Z450" s="117">
        <v>0</v>
      </c>
      <c r="AA450" s="117">
        <v>0</v>
      </c>
      <c r="AB450" s="117">
        <v>0</v>
      </c>
      <c r="AC450" s="117">
        <v>0</v>
      </c>
      <c r="AD450" s="117">
        <v>0</v>
      </c>
      <c r="AE450" s="117">
        <v>0</v>
      </c>
      <c r="AF450" s="117">
        <v>0</v>
      </c>
      <c r="AG450" s="117">
        <v>0</v>
      </c>
      <c r="AH450" s="117">
        <v>0</v>
      </c>
      <c r="AI450" s="117">
        <v>0</v>
      </c>
      <c r="AJ450" s="117">
        <v>0</v>
      </c>
      <c r="AK450" s="117">
        <v>0</v>
      </c>
      <c r="AL450" s="117">
        <v>0</v>
      </c>
      <c r="AM450" s="117">
        <v>0</v>
      </c>
      <c r="AN450" s="117">
        <v>0</v>
      </c>
      <c r="AO450" s="117">
        <v>0</v>
      </c>
      <c r="AP450" s="117">
        <v>0</v>
      </c>
      <c r="AQ450" s="117">
        <v>0</v>
      </c>
      <c r="AR450" s="117">
        <v>0</v>
      </c>
      <c r="AS450" s="117">
        <v>0</v>
      </c>
      <c r="AT450" s="117">
        <v>0</v>
      </c>
      <c r="AU450" s="117">
        <v>0</v>
      </c>
      <c r="AV450" s="117">
        <v>0</v>
      </c>
      <c r="AW450" s="117">
        <v>0</v>
      </c>
      <c r="AX450" s="117">
        <v>19.34</v>
      </c>
      <c r="AY450" s="117"/>
      <c r="AZ450" s="117"/>
      <c r="BA450" s="117"/>
      <c r="BB450" s="117"/>
      <c r="BC450" s="117"/>
      <c r="BD450" s="117"/>
      <c r="BE450" s="117">
        <v>0</v>
      </c>
      <c r="BF450" s="117">
        <v>0</v>
      </c>
      <c r="BG450" s="117">
        <v>0</v>
      </c>
      <c r="BH450" s="117">
        <v>0</v>
      </c>
      <c r="BI450" s="117">
        <v>0</v>
      </c>
      <c r="BJ450" s="117">
        <v>0</v>
      </c>
      <c r="BK450" s="117">
        <v>0</v>
      </c>
      <c r="BL450" s="117">
        <v>5.22</v>
      </c>
      <c r="BM450" s="117">
        <v>1.1484000000000001</v>
      </c>
      <c r="BN450" s="117">
        <v>0.120370619166667</v>
      </c>
      <c r="BO450" s="117">
        <v>2.9695014</v>
      </c>
      <c r="BP450" s="117">
        <v>0.99132149032885897</v>
      </c>
      <c r="BQ450" s="117">
        <v>10.4495935094955</v>
      </c>
      <c r="BR450" s="117">
        <v>35.599911111111453</v>
      </c>
      <c r="BS450" s="117">
        <v>7.8319804444444401</v>
      </c>
      <c r="BT450" s="117">
        <v>44.352138533212297</v>
      </c>
      <c r="BU450" s="117">
        <v>0</v>
      </c>
      <c r="BV450" s="117">
        <v>20.251721433777799</v>
      </c>
      <c r="BW450" s="117">
        <v>11.323227117078</v>
      </c>
      <c r="BX450" s="117">
        <v>119.358978639624</v>
      </c>
      <c r="BY450" s="117">
        <v>2.5946994055904899</v>
      </c>
      <c r="BZ450" s="117">
        <v>0</v>
      </c>
      <c r="CA450" s="117">
        <v>0</v>
      </c>
      <c r="CB450" s="117">
        <v>0</v>
      </c>
      <c r="CC450" s="117">
        <v>0</v>
      </c>
      <c r="CD450" s="117">
        <v>0</v>
      </c>
      <c r="CE450" s="117">
        <v>0</v>
      </c>
      <c r="CF450" s="117">
        <v>0</v>
      </c>
      <c r="CG450" s="117">
        <v>0</v>
      </c>
      <c r="CH450" s="117">
        <v>0</v>
      </c>
      <c r="CI450" s="117">
        <v>0</v>
      </c>
      <c r="CJ450" s="117">
        <v>0</v>
      </c>
      <c r="CK450" s="117">
        <v>0</v>
      </c>
      <c r="CL450" s="117">
        <v>0</v>
      </c>
      <c r="CM450" s="117">
        <v>0</v>
      </c>
      <c r="CN450" s="117">
        <v>0</v>
      </c>
      <c r="CO450" s="117">
        <v>0</v>
      </c>
      <c r="CP450" s="117">
        <v>0</v>
      </c>
      <c r="CQ450" s="117">
        <v>0</v>
      </c>
      <c r="CR450" s="117">
        <v>0</v>
      </c>
      <c r="CS450" s="117">
        <v>0</v>
      </c>
      <c r="CT450" s="117">
        <v>0</v>
      </c>
      <c r="CU450" s="117">
        <v>0</v>
      </c>
      <c r="CV450" s="117">
        <v>0</v>
      </c>
      <c r="CW450" s="117">
        <v>0</v>
      </c>
      <c r="CX450" s="117">
        <v>0</v>
      </c>
      <c r="CY450" s="117">
        <v>0</v>
      </c>
      <c r="CZ450" s="117">
        <v>0</v>
      </c>
      <c r="DA450" s="117">
        <v>0</v>
      </c>
      <c r="DB450" s="117">
        <v>0</v>
      </c>
      <c r="DC450" s="117">
        <v>0</v>
      </c>
      <c r="DD450" s="117">
        <v>0</v>
      </c>
      <c r="DE450" s="117">
        <v>0</v>
      </c>
      <c r="DF450" s="117">
        <v>0</v>
      </c>
      <c r="DG450" s="117">
        <v>0</v>
      </c>
      <c r="DH450" s="117">
        <v>0</v>
      </c>
      <c r="DI450" s="117">
        <v>0</v>
      </c>
      <c r="DJ450" s="117">
        <v>0</v>
      </c>
      <c r="DK450" s="117">
        <v>0</v>
      </c>
      <c r="DL450" s="117">
        <v>0</v>
      </c>
      <c r="DM450" s="117">
        <v>0</v>
      </c>
      <c r="DN450" s="117">
        <v>0</v>
      </c>
      <c r="DO450" s="117">
        <v>0</v>
      </c>
      <c r="DP450" s="117">
        <v>1.1299999999999999</v>
      </c>
      <c r="DQ450" s="117">
        <v>0.24859999999999999</v>
      </c>
      <c r="DR450" s="117">
        <v>0.327124981199925</v>
      </c>
      <c r="DS450" s="117">
        <v>0</v>
      </c>
      <c r="DT450" s="117">
        <v>0.64282309999999998</v>
      </c>
      <c r="DU450" s="117">
        <v>0.246151324390564</v>
      </c>
      <c r="DV450" s="117">
        <v>2.5946994055904899</v>
      </c>
      <c r="DW450" s="117">
        <v>15.85</v>
      </c>
      <c r="DX450" s="117">
        <v>3.4870000000000001</v>
      </c>
      <c r="DY450" s="117">
        <v>1.093826749425</v>
      </c>
      <c r="DZ450" s="117">
        <v>0</v>
      </c>
      <c r="EA450" s="117">
        <v>9.0165895000000003</v>
      </c>
      <c r="EB450" s="117">
        <v>3.0863836971022298</v>
      </c>
      <c r="EC450" s="117">
        <v>32.533799946527203</v>
      </c>
      <c r="ED450" s="117">
        <v>0</v>
      </c>
      <c r="EE450" s="117">
        <v>0</v>
      </c>
      <c r="EF450" s="117">
        <v>0</v>
      </c>
      <c r="EG450" s="117">
        <v>0</v>
      </c>
      <c r="EH450" s="117">
        <v>0</v>
      </c>
      <c r="EI450" s="117">
        <v>0</v>
      </c>
      <c r="EJ450" s="117">
        <v>0</v>
      </c>
      <c r="EK450" s="117">
        <v>14.13</v>
      </c>
      <c r="EL450" s="117">
        <v>3.1086</v>
      </c>
      <c r="EM450" s="117">
        <v>0.97556194610000002</v>
      </c>
      <c r="EN450" s="117">
        <v>0</v>
      </c>
      <c r="EO450" s="117">
        <v>8.0381330999999996</v>
      </c>
      <c r="EP450" s="117">
        <v>2.75150304378174</v>
      </c>
      <c r="EQ450" s="117">
        <v>29.003798089881698</v>
      </c>
      <c r="ER450" s="117">
        <v>0</v>
      </c>
      <c r="ES450" s="117">
        <v>0</v>
      </c>
      <c r="ET450" s="117">
        <v>0</v>
      </c>
      <c r="EU450" s="117">
        <v>0</v>
      </c>
      <c r="EV450" s="117">
        <v>0</v>
      </c>
      <c r="EW450" s="117">
        <v>0</v>
      </c>
      <c r="EX450" s="117">
        <v>0</v>
      </c>
      <c r="EY450" s="117">
        <v>0</v>
      </c>
      <c r="EZ450" s="117">
        <v>0</v>
      </c>
      <c r="FA450" s="117">
        <v>0</v>
      </c>
      <c r="FB450" s="117">
        <v>0</v>
      </c>
      <c r="FC450" s="117">
        <v>0</v>
      </c>
      <c r="FD450" s="117">
        <v>0</v>
      </c>
      <c r="FE450" s="171">
        <v>50.158092187499996</v>
      </c>
      <c r="FF450" s="194">
        <f t="shared" ref="FF450" si="510">H450+BH450+BK450+BQ450+BX450+BY450+EC450+EJ450+EQ450+EU450+EX450+FA450+FD450+FE450</f>
        <v>263.43896177861893</v>
      </c>
      <c r="FG450" s="195">
        <f t="shared" ref="FG450" si="511">BH450+BK450+FD450</f>
        <v>0</v>
      </c>
      <c r="FH450" s="196">
        <f t="shared" ref="FH450" si="512">EJ450</f>
        <v>0</v>
      </c>
      <c r="FI450" s="202">
        <f t="shared" ref="FI450" si="513">FF450*1.2</f>
        <v>316.12675413434272</v>
      </c>
      <c r="FJ450" s="203">
        <f t="shared" ref="FJ450" si="514">FG450*1.2</f>
        <v>0</v>
      </c>
      <c r="FK450" s="204">
        <f t="shared" ref="FK450" si="515">FH450*1.2</f>
        <v>0</v>
      </c>
      <c r="FL450" s="214">
        <v>0.05</v>
      </c>
      <c r="FM450" s="211">
        <f t="shared" ref="FM450" si="516">FI450*FL450</f>
        <v>15.806337706717137</v>
      </c>
      <c r="FN450" s="212">
        <f t="shared" ref="FN450" si="517">FJ450*FL450</f>
        <v>0</v>
      </c>
      <c r="FO450" s="213">
        <f t="shared" ref="FO450" si="518">FK450*FL450</f>
        <v>0</v>
      </c>
      <c r="FP450" s="219">
        <f t="shared" ref="FP450" si="519">FI450+FM450</f>
        <v>331.93309184105988</v>
      </c>
      <c r="FQ450" s="220">
        <f t="shared" ref="FQ450" si="520">FJ450+FN450</f>
        <v>0</v>
      </c>
      <c r="FR450" s="223">
        <f t="shared" ref="FR450" si="521">FK450+FO450</f>
        <v>0</v>
      </c>
      <c r="FS450" s="228">
        <f t="shared" ref="FS450" si="522">(FP450-FR450)/C450+FR450/D450</f>
        <v>2.7387218798767314</v>
      </c>
      <c r="FT450" s="229"/>
      <c r="FU450" s="244">
        <f t="shared" ref="FU450" si="523">(FP450-FR450)/C450</f>
        <v>2.7387218798767314</v>
      </c>
      <c r="FV450" s="245">
        <f t="shared" ref="FV450" si="524">FS450*D450+G450*FU450</f>
        <v>331.93309184105988</v>
      </c>
      <c r="FW450" s="252">
        <v>1.4377</v>
      </c>
      <c r="FX450" s="257"/>
      <c r="FY450" s="261">
        <f t="shared" ref="FY450" si="525">FS450/FW450</f>
        <v>1.9049327953514166</v>
      </c>
      <c r="FZ450" s="253"/>
      <c r="GA450" s="92"/>
      <c r="GB450" s="68" t="s">
        <v>1150</v>
      </c>
      <c r="GC450" s="85" t="s">
        <v>2362</v>
      </c>
      <c r="GD450" s="85" t="str">
        <f t="shared" ref="GD450" si="526">CONCATENATE(GB450,GC450)</f>
        <v>№2/80 від 20.02.2019</v>
      </c>
      <c r="GE450" s="85" t="s">
        <v>2394</v>
      </c>
      <c r="GF450" s="431">
        <v>1</v>
      </c>
      <c r="GG450" s="431">
        <v>1</v>
      </c>
    </row>
    <row r="451" spans="1:189" ht="15" customHeight="1" x14ac:dyDescent="0.25">
      <c r="A451" s="66" t="s">
        <v>2832</v>
      </c>
      <c r="B451" s="155">
        <v>1</v>
      </c>
      <c r="C451" s="141">
        <f t="shared" ref="C451" si="527">D451+G451</f>
        <v>121.2</v>
      </c>
      <c r="D451" s="168">
        <v>121.2</v>
      </c>
      <c r="E451" s="168">
        <v>0</v>
      </c>
      <c r="F451" s="234"/>
      <c r="G451" s="235">
        <v>0</v>
      </c>
      <c r="H451" s="162">
        <f t="shared" ref="H451" si="528">N451+T451+Z451+AF451+AL451+AR451+AX451</f>
        <v>19.34</v>
      </c>
      <c r="I451" s="117">
        <v>0</v>
      </c>
      <c r="J451" s="117">
        <v>0</v>
      </c>
      <c r="K451" s="117">
        <v>0</v>
      </c>
      <c r="L451" s="117">
        <v>0</v>
      </c>
      <c r="M451" s="117">
        <v>0</v>
      </c>
      <c r="N451" s="117">
        <v>0</v>
      </c>
      <c r="O451" s="117">
        <v>0</v>
      </c>
      <c r="P451" s="117">
        <v>0</v>
      </c>
      <c r="Q451" s="117">
        <v>0</v>
      </c>
      <c r="R451" s="117">
        <v>0</v>
      </c>
      <c r="S451" s="117">
        <v>0</v>
      </c>
      <c r="T451" s="117">
        <v>0</v>
      </c>
      <c r="U451" s="117">
        <v>0</v>
      </c>
      <c r="V451" s="117">
        <v>0</v>
      </c>
      <c r="W451" s="117">
        <v>0</v>
      </c>
      <c r="X451" s="117">
        <v>0</v>
      </c>
      <c r="Y451" s="117">
        <v>0</v>
      </c>
      <c r="Z451" s="117">
        <v>0</v>
      </c>
      <c r="AA451" s="117">
        <v>0</v>
      </c>
      <c r="AB451" s="117">
        <v>0</v>
      </c>
      <c r="AC451" s="117">
        <v>0</v>
      </c>
      <c r="AD451" s="117">
        <v>0</v>
      </c>
      <c r="AE451" s="117">
        <v>0</v>
      </c>
      <c r="AF451" s="117">
        <v>0</v>
      </c>
      <c r="AG451" s="117">
        <v>0</v>
      </c>
      <c r="AH451" s="117">
        <v>0</v>
      </c>
      <c r="AI451" s="117">
        <v>0</v>
      </c>
      <c r="AJ451" s="117">
        <v>0</v>
      </c>
      <c r="AK451" s="117">
        <v>0</v>
      </c>
      <c r="AL451" s="117">
        <v>0</v>
      </c>
      <c r="AM451" s="117">
        <v>0</v>
      </c>
      <c r="AN451" s="117">
        <v>0</v>
      </c>
      <c r="AO451" s="117">
        <v>0</v>
      </c>
      <c r="AP451" s="117">
        <v>0</v>
      </c>
      <c r="AQ451" s="117">
        <v>0</v>
      </c>
      <c r="AR451" s="117">
        <v>0</v>
      </c>
      <c r="AS451" s="117">
        <v>0</v>
      </c>
      <c r="AT451" s="117">
        <v>0</v>
      </c>
      <c r="AU451" s="117">
        <v>0</v>
      </c>
      <c r="AV451" s="117">
        <v>0</v>
      </c>
      <c r="AW451" s="117">
        <v>0</v>
      </c>
      <c r="AX451" s="117">
        <v>19.34</v>
      </c>
      <c r="AY451" s="117"/>
      <c r="AZ451" s="117"/>
      <c r="BA451" s="117"/>
      <c r="BB451" s="117"/>
      <c r="BC451" s="117"/>
      <c r="BD451" s="117"/>
      <c r="BE451" s="117">
        <v>0</v>
      </c>
      <c r="BF451" s="117">
        <v>0</v>
      </c>
      <c r="BG451" s="117">
        <v>0</v>
      </c>
      <c r="BH451" s="117">
        <v>0</v>
      </c>
      <c r="BI451" s="117">
        <v>0</v>
      </c>
      <c r="BJ451" s="117">
        <v>0</v>
      </c>
      <c r="BK451" s="117">
        <v>0</v>
      </c>
      <c r="BL451" s="117">
        <v>5.22</v>
      </c>
      <c r="BM451" s="117">
        <v>1.1484000000000001</v>
      </c>
      <c r="BN451" s="117">
        <v>0.120370619166667</v>
      </c>
      <c r="BO451" s="117">
        <v>2.9695014</v>
      </c>
      <c r="BP451" s="117">
        <v>0.99132149032885897</v>
      </c>
      <c r="BQ451" s="117">
        <v>10.4495935094955</v>
      </c>
      <c r="BR451" s="117">
        <f>BR450*0.6</f>
        <v>21.359946666666872</v>
      </c>
      <c r="BS451" s="117">
        <f t="shared" ref="BS451:BX451" si="529">BS450*0.6</f>
        <v>4.6991882666666642</v>
      </c>
      <c r="BT451" s="117">
        <f t="shared" si="529"/>
        <v>26.611283119927378</v>
      </c>
      <c r="BU451" s="117">
        <f t="shared" si="529"/>
        <v>0</v>
      </c>
      <c r="BV451" s="117">
        <f t="shared" si="529"/>
        <v>12.15103286026668</v>
      </c>
      <c r="BW451" s="117">
        <f t="shared" si="529"/>
        <v>6.7939362702467996</v>
      </c>
      <c r="BX451" s="117">
        <f t="shared" si="529"/>
        <v>71.615387183774402</v>
      </c>
      <c r="BY451" s="117">
        <v>2.5946994055904899</v>
      </c>
      <c r="BZ451" s="117">
        <v>0</v>
      </c>
      <c r="CA451" s="117">
        <v>0</v>
      </c>
      <c r="CB451" s="117">
        <v>0</v>
      </c>
      <c r="CC451" s="117">
        <v>0</v>
      </c>
      <c r="CD451" s="117">
        <v>0</v>
      </c>
      <c r="CE451" s="117">
        <v>0</v>
      </c>
      <c r="CF451" s="117">
        <v>0</v>
      </c>
      <c r="CG451" s="117">
        <v>0</v>
      </c>
      <c r="CH451" s="117">
        <v>0</v>
      </c>
      <c r="CI451" s="117">
        <v>0</v>
      </c>
      <c r="CJ451" s="117">
        <v>0</v>
      </c>
      <c r="CK451" s="117">
        <v>0</v>
      </c>
      <c r="CL451" s="117">
        <v>0</v>
      </c>
      <c r="CM451" s="117">
        <v>0</v>
      </c>
      <c r="CN451" s="117">
        <v>0</v>
      </c>
      <c r="CO451" s="117">
        <v>0</v>
      </c>
      <c r="CP451" s="117">
        <v>0</v>
      </c>
      <c r="CQ451" s="117">
        <v>0</v>
      </c>
      <c r="CR451" s="117">
        <v>0</v>
      </c>
      <c r="CS451" s="117">
        <v>0</v>
      </c>
      <c r="CT451" s="117">
        <v>0</v>
      </c>
      <c r="CU451" s="117">
        <v>0</v>
      </c>
      <c r="CV451" s="117">
        <v>0</v>
      </c>
      <c r="CW451" s="117">
        <v>0</v>
      </c>
      <c r="CX451" s="117">
        <v>0</v>
      </c>
      <c r="CY451" s="117">
        <v>0</v>
      </c>
      <c r="CZ451" s="117">
        <v>0</v>
      </c>
      <c r="DA451" s="117">
        <v>0</v>
      </c>
      <c r="DB451" s="117">
        <v>0</v>
      </c>
      <c r="DC451" s="117">
        <v>0</v>
      </c>
      <c r="DD451" s="117">
        <v>0</v>
      </c>
      <c r="DE451" s="117">
        <v>0</v>
      </c>
      <c r="DF451" s="117">
        <v>0</v>
      </c>
      <c r="DG451" s="117">
        <v>0</v>
      </c>
      <c r="DH451" s="117">
        <v>0</v>
      </c>
      <c r="DI451" s="117">
        <v>0</v>
      </c>
      <c r="DJ451" s="117">
        <v>0</v>
      </c>
      <c r="DK451" s="117">
        <v>0</v>
      </c>
      <c r="DL451" s="117">
        <v>0</v>
      </c>
      <c r="DM451" s="117">
        <v>0</v>
      </c>
      <c r="DN451" s="117">
        <v>0</v>
      </c>
      <c r="DO451" s="117">
        <v>0</v>
      </c>
      <c r="DP451" s="117">
        <v>1.1299999999999999</v>
      </c>
      <c r="DQ451" s="117">
        <v>0.24859999999999999</v>
      </c>
      <c r="DR451" s="117">
        <v>0.327124981199925</v>
      </c>
      <c r="DS451" s="117">
        <v>0</v>
      </c>
      <c r="DT451" s="117">
        <v>0.64282309999999998</v>
      </c>
      <c r="DU451" s="117">
        <v>0.246151324390564</v>
      </c>
      <c r="DV451" s="117">
        <v>2.5946994055904899</v>
      </c>
      <c r="DW451" s="117">
        <v>15.85</v>
      </c>
      <c r="DX451" s="117">
        <v>3.4870000000000001</v>
      </c>
      <c r="DY451" s="117">
        <v>1.093826749425</v>
      </c>
      <c r="DZ451" s="117">
        <v>0</v>
      </c>
      <c r="EA451" s="117">
        <v>9.0165895000000003</v>
      </c>
      <c r="EB451" s="117">
        <v>3.0863836971022298</v>
      </c>
      <c r="EC451" s="117">
        <v>32.533799946527203</v>
      </c>
      <c r="ED451" s="117">
        <v>0</v>
      </c>
      <c r="EE451" s="117">
        <v>0</v>
      </c>
      <c r="EF451" s="117">
        <v>0</v>
      </c>
      <c r="EG451" s="117">
        <v>0</v>
      </c>
      <c r="EH451" s="117">
        <v>0</v>
      </c>
      <c r="EI451" s="117">
        <v>0</v>
      </c>
      <c r="EJ451" s="117">
        <v>0</v>
      </c>
      <c r="EK451" s="117">
        <v>14.13</v>
      </c>
      <c r="EL451" s="117">
        <v>3.1086</v>
      </c>
      <c r="EM451" s="117">
        <v>0.97556194610000002</v>
      </c>
      <c r="EN451" s="117">
        <v>0</v>
      </c>
      <c r="EO451" s="117">
        <v>8.0381330999999996</v>
      </c>
      <c r="EP451" s="117">
        <v>2.75150304378174</v>
      </c>
      <c r="EQ451" s="117">
        <v>29.003798089881698</v>
      </c>
      <c r="ER451" s="117">
        <v>0</v>
      </c>
      <c r="ES451" s="117">
        <v>0</v>
      </c>
      <c r="ET451" s="117">
        <v>0</v>
      </c>
      <c r="EU451" s="117">
        <v>0</v>
      </c>
      <c r="EV451" s="117">
        <v>0</v>
      </c>
      <c r="EW451" s="117">
        <v>0</v>
      </c>
      <c r="EX451" s="117">
        <v>0</v>
      </c>
      <c r="EY451" s="117">
        <v>0</v>
      </c>
      <c r="EZ451" s="117">
        <v>0</v>
      </c>
      <c r="FA451" s="117">
        <v>0</v>
      </c>
      <c r="FB451" s="117">
        <v>0</v>
      </c>
      <c r="FC451" s="117">
        <v>0</v>
      </c>
      <c r="FD451" s="117">
        <v>0</v>
      </c>
      <c r="FE451" s="171">
        <v>50.158092187499996</v>
      </c>
      <c r="FF451" s="194">
        <f t="shared" ref="FF451" si="530">H451+BH451+BK451+BQ451+BX451+BY451+EC451+EJ451+EQ451+EU451+EX451+FA451+FD451+FE451</f>
        <v>215.69537032276926</v>
      </c>
      <c r="FG451" s="195">
        <f t="shared" ref="FG451" si="531">BH451+BK451+FD451</f>
        <v>0</v>
      </c>
      <c r="FH451" s="196">
        <f t="shared" ref="FH451" si="532">EJ451</f>
        <v>0</v>
      </c>
      <c r="FI451" s="202">
        <f t="shared" ref="FI451" si="533">FF451*1.2</f>
        <v>258.83444438732312</v>
      </c>
      <c r="FJ451" s="203">
        <f t="shared" ref="FJ451" si="534">FG451*1.2</f>
        <v>0</v>
      </c>
      <c r="FK451" s="204">
        <f t="shared" ref="FK451" si="535">FH451*1.2</f>
        <v>0</v>
      </c>
      <c r="FL451" s="214">
        <v>0.05</v>
      </c>
      <c r="FM451" s="211">
        <f t="shared" ref="FM451" si="536">FI451*FL451</f>
        <v>12.941722219366156</v>
      </c>
      <c r="FN451" s="212">
        <f t="shared" ref="FN451" si="537">FJ451*FL451</f>
        <v>0</v>
      </c>
      <c r="FO451" s="213">
        <f t="shared" ref="FO451" si="538">FK451*FL451</f>
        <v>0</v>
      </c>
      <c r="FP451" s="219">
        <f t="shared" ref="FP451" si="539">FI451+FM451</f>
        <v>271.77616660668929</v>
      </c>
      <c r="FQ451" s="220">
        <f t="shared" ref="FQ451" si="540">FJ451+FN451</f>
        <v>0</v>
      </c>
      <c r="FR451" s="223">
        <f t="shared" ref="FR451" si="541">FK451+FO451</f>
        <v>0</v>
      </c>
      <c r="FS451" s="228">
        <f t="shared" ref="FS451" si="542">(FP451-FR451)/C451+FR451/D451</f>
        <v>2.2423776122664134</v>
      </c>
      <c r="FT451" s="229"/>
      <c r="FU451" s="244">
        <f t="shared" ref="FU451" si="543">(FP451-FR451)/C451</f>
        <v>2.2423776122664134</v>
      </c>
      <c r="FV451" s="245">
        <f t="shared" ref="FV451" si="544">FS451*D451+G451*FU451</f>
        <v>271.77616660668929</v>
      </c>
      <c r="FW451" s="252">
        <v>1.4377</v>
      </c>
      <c r="FX451" s="257"/>
      <c r="FY451" s="261">
        <f t="shared" ref="FY451" si="545">FS451/FW451</f>
        <v>1.5596978592657811</v>
      </c>
      <c r="FZ451" s="253"/>
      <c r="GA451" s="92"/>
      <c r="GB451" s="68" t="s">
        <v>1150</v>
      </c>
      <c r="GC451" s="85" t="s">
        <v>2362</v>
      </c>
      <c r="GD451" s="85" t="str">
        <f t="shared" ref="GD451" si="546">CONCATENATE(GB451,GC451)</f>
        <v>№2/80 від 20.02.2019</v>
      </c>
      <c r="GE451" s="85" t="s">
        <v>2394</v>
      </c>
      <c r="GF451" s="431">
        <v>1</v>
      </c>
      <c r="GG451" s="431">
        <v>1</v>
      </c>
    </row>
    <row r="452" spans="1:189" ht="15" customHeight="1" x14ac:dyDescent="0.25">
      <c r="A452" s="113" t="s">
        <v>1512</v>
      </c>
      <c r="B452" s="155">
        <v>1</v>
      </c>
      <c r="C452" s="141">
        <f t="shared" ref="C452" si="547">D452+G452</f>
        <v>238.6</v>
      </c>
      <c r="D452" s="141">
        <v>238.6</v>
      </c>
      <c r="E452" s="141">
        <v>0</v>
      </c>
      <c r="F452" s="141"/>
      <c r="G452" s="141">
        <v>0</v>
      </c>
      <c r="H452" s="453">
        <f t="shared" ref="H452" si="548">N452+T452+Z452+AF452+AL452+AR452+AX452</f>
        <v>21.22</v>
      </c>
      <c r="I452" s="453">
        <v>0</v>
      </c>
      <c r="J452" s="453">
        <v>0</v>
      </c>
      <c r="K452" s="453">
        <v>0</v>
      </c>
      <c r="L452" s="453">
        <v>0</v>
      </c>
      <c r="M452" s="453">
        <v>0</v>
      </c>
      <c r="N452" s="453">
        <v>0</v>
      </c>
      <c r="O452" s="453">
        <v>0</v>
      </c>
      <c r="P452" s="453">
        <v>0</v>
      </c>
      <c r="Q452" s="453">
        <v>0</v>
      </c>
      <c r="R452" s="453">
        <v>0</v>
      </c>
      <c r="S452" s="453">
        <v>0</v>
      </c>
      <c r="T452" s="453">
        <v>0</v>
      </c>
      <c r="U452" s="453">
        <v>0</v>
      </c>
      <c r="V452" s="453">
        <v>0</v>
      </c>
      <c r="W452" s="453">
        <v>0</v>
      </c>
      <c r="X452" s="453">
        <v>0</v>
      </c>
      <c r="Y452" s="453">
        <v>0</v>
      </c>
      <c r="Z452" s="453">
        <v>0</v>
      </c>
      <c r="AA452" s="453">
        <v>0</v>
      </c>
      <c r="AB452" s="453">
        <v>0</v>
      </c>
      <c r="AC452" s="453">
        <v>0</v>
      </c>
      <c r="AD452" s="453">
        <v>0</v>
      </c>
      <c r="AE452" s="453">
        <v>0</v>
      </c>
      <c r="AF452" s="453">
        <v>0</v>
      </c>
      <c r="AG452" s="453">
        <v>0</v>
      </c>
      <c r="AH452" s="453">
        <v>0</v>
      </c>
      <c r="AI452" s="453">
        <v>0</v>
      </c>
      <c r="AJ452" s="453">
        <v>0</v>
      </c>
      <c r="AK452" s="453">
        <v>0</v>
      </c>
      <c r="AL452" s="453">
        <v>0</v>
      </c>
      <c r="AM452" s="453">
        <v>0</v>
      </c>
      <c r="AN452" s="453">
        <v>0</v>
      </c>
      <c r="AO452" s="453">
        <v>0</v>
      </c>
      <c r="AP452" s="453">
        <v>0</v>
      </c>
      <c r="AQ452" s="453">
        <v>0</v>
      </c>
      <c r="AR452" s="453">
        <v>0</v>
      </c>
      <c r="AS452" s="453">
        <v>0</v>
      </c>
      <c r="AT452" s="453">
        <v>0</v>
      </c>
      <c r="AU452" s="453">
        <v>0</v>
      </c>
      <c r="AV452" s="453">
        <v>0</v>
      </c>
      <c r="AW452" s="453">
        <v>0</v>
      </c>
      <c r="AX452" s="453">
        <v>21.22</v>
      </c>
      <c r="AY452" s="453"/>
      <c r="AZ452" s="453"/>
      <c r="BA452" s="453"/>
      <c r="BB452" s="453"/>
      <c r="BC452" s="453"/>
      <c r="BD452" s="453"/>
      <c r="BE452" s="453">
        <v>0</v>
      </c>
      <c r="BF452" s="453">
        <v>0</v>
      </c>
      <c r="BG452" s="453">
        <v>0</v>
      </c>
      <c r="BH452" s="453">
        <v>0</v>
      </c>
      <c r="BI452" s="453">
        <v>0</v>
      </c>
      <c r="BJ452" s="453">
        <v>0</v>
      </c>
      <c r="BK452" s="453">
        <v>0</v>
      </c>
      <c r="BL452" s="453">
        <v>10.54</v>
      </c>
      <c r="BM452" s="453">
        <v>2.3188</v>
      </c>
      <c r="BN452" s="453">
        <v>0.24738374666666599</v>
      </c>
      <c r="BO452" s="453">
        <v>5.9958897999999996</v>
      </c>
      <c r="BP452" s="453">
        <v>2.0020883284261402</v>
      </c>
      <c r="BQ452" s="453">
        <v>21.1041618750928</v>
      </c>
      <c r="BR452" s="453">
        <v>89.027851111111104</v>
      </c>
      <c r="BS452" s="453">
        <v>19.586127244444398</v>
      </c>
      <c r="BT452" s="453">
        <v>93.883703541749995</v>
      </c>
      <c r="BU452" s="453">
        <v>0</v>
      </c>
      <c r="BV452" s="453">
        <v>50.645273661577797</v>
      </c>
      <c r="BW452" s="453">
        <v>26.5319131721266</v>
      </c>
      <c r="BX452" s="453">
        <v>279.67486873101001</v>
      </c>
      <c r="BY452" s="453">
        <v>3.81337843316247</v>
      </c>
      <c r="BZ452" s="453">
        <v>0</v>
      </c>
      <c r="CA452" s="453">
        <v>0</v>
      </c>
      <c r="CB452" s="453">
        <v>0</v>
      </c>
      <c r="CC452" s="453">
        <v>0</v>
      </c>
      <c r="CD452" s="453">
        <v>0</v>
      </c>
      <c r="CE452" s="453">
        <v>0</v>
      </c>
      <c r="CF452" s="453">
        <v>0</v>
      </c>
      <c r="CG452" s="453">
        <v>0</v>
      </c>
      <c r="CH452" s="453">
        <v>0</v>
      </c>
      <c r="CI452" s="453">
        <v>0</v>
      </c>
      <c r="CJ452" s="453">
        <v>0</v>
      </c>
      <c r="CK452" s="453">
        <v>0</v>
      </c>
      <c r="CL452" s="453">
        <v>0</v>
      </c>
      <c r="CM452" s="453">
        <v>0</v>
      </c>
      <c r="CN452" s="453">
        <v>0</v>
      </c>
      <c r="CO452" s="453">
        <v>0</v>
      </c>
      <c r="CP452" s="453">
        <v>0</v>
      </c>
      <c r="CQ452" s="453">
        <v>0</v>
      </c>
      <c r="CR452" s="453">
        <v>0</v>
      </c>
      <c r="CS452" s="453">
        <v>0</v>
      </c>
      <c r="CT452" s="453">
        <v>0</v>
      </c>
      <c r="CU452" s="453">
        <v>0</v>
      </c>
      <c r="CV452" s="453">
        <v>0</v>
      </c>
      <c r="CW452" s="453">
        <v>0</v>
      </c>
      <c r="CX452" s="453">
        <v>0</v>
      </c>
      <c r="CY452" s="453">
        <v>0</v>
      </c>
      <c r="CZ452" s="453">
        <v>0</v>
      </c>
      <c r="DA452" s="453">
        <v>0</v>
      </c>
      <c r="DB452" s="453">
        <v>0</v>
      </c>
      <c r="DC452" s="453">
        <v>0</v>
      </c>
      <c r="DD452" s="453">
        <v>0</v>
      </c>
      <c r="DE452" s="453">
        <v>0</v>
      </c>
      <c r="DF452" s="453">
        <v>0</v>
      </c>
      <c r="DG452" s="453">
        <v>0</v>
      </c>
      <c r="DH452" s="453">
        <v>0</v>
      </c>
      <c r="DI452" s="453">
        <v>0</v>
      </c>
      <c r="DJ452" s="453">
        <v>0</v>
      </c>
      <c r="DK452" s="453">
        <v>0</v>
      </c>
      <c r="DL452" s="453">
        <v>0</v>
      </c>
      <c r="DM452" s="453">
        <v>0</v>
      </c>
      <c r="DN452" s="453">
        <v>0</v>
      </c>
      <c r="DO452" s="453">
        <v>0</v>
      </c>
      <c r="DP452" s="453">
        <v>1.66</v>
      </c>
      <c r="DQ452" s="453">
        <v>0.36520000000000002</v>
      </c>
      <c r="DR452" s="453">
        <v>0.48209049679173099</v>
      </c>
      <c r="DS452" s="453">
        <v>0</v>
      </c>
      <c r="DT452" s="453">
        <v>0.94432419999999995</v>
      </c>
      <c r="DU452" s="453">
        <v>0.361763736370741</v>
      </c>
      <c r="DV452" s="453">
        <v>3.81337843316247</v>
      </c>
      <c r="DW452" s="453">
        <v>87.16</v>
      </c>
      <c r="DX452" s="453">
        <v>19.1752</v>
      </c>
      <c r="DY452" s="453">
        <v>6.0172739351500004</v>
      </c>
      <c r="DZ452" s="453">
        <v>0</v>
      </c>
      <c r="EA452" s="453">
        <v>49.582709199999996</v>
      </c>
      <c r="EB452" s="453">
        <v>16.972426544395098</v>
      </c>
      <c r="EC452" s="453">
        <v>178.907609679545</v>
      </c>
      <c r="ED452" s="453">
        <v>0</v>
      </c>
      <c r="EE452" s="453">
        <v>0</v>
      </c>
      <c r="EF452" s="453">
        <v>0</v>
      </c>
      <c r="EG452" s="453">
        <v>0</v>
      </c>
      <c r="EH452" s="453">
        <v>0</v>
      </c>
      <c r="EI452" s="453">
        <v>0</v>
      </c>
      <c r="EJ452" s="453">
        <v>0</v>
      </c>
      <c r="EK452" s="453">
        <v>77.739999999999995</v>
      </c>
      <c r="EL452" s="453">
        <v>17.102799999999998</v>
      </c>
      <c r="EM452" s="453">
        <v>5.3665721542</v>
      </c>
      <c r="EN452" s="453">
        <v>0</v>
      </c>
      <c r="EO452" s="453">
        <v>44.223953799999997</v>
      </c>
      <c r="EP452" s="453">
        <v>15.1380568932597</v>
      </c>
      <c r="EQ452" s="453">
        <v>159.57138284746</v>
      </c>
      <c r="ER452" s="453">
        <v>0</v>
      </c>
      <c r="ES452" s="453">
        <v>0</v>
      </c>
      <c r="ET452" s="453">
        <v>0</v>
      </c>
      <c r="EU452" s="453">
        <v>0</v>
      </c>
      <c r="EV452" s="453">
        <v>0</v>
      </c>
      <c r="EW452" s="453">
        <v>0</v>
      </c>
      <c r="EX452" s="453">
        <v>0</v>
      </c>
      <c r="EY452" s="453">
        <v>0</v>
      </c>
      <c r="EZ452" s="453">
        <v>0</v>
      </c>
      <c r="FA452" s="453">
        <v>0</v>
      </c>
      <c r="FB452" s="453">
        <v>0</v>
      </c>
      <c r="FC452" s="453">
        <v>0</v>
      </c>
      <c r="FD452" s="453">
        <v>0</v>
      </c>
      <c r="FE452" s="88">
        <v>80.635249999999999</v>
      </c>
      <c r="FF452" s="443">
        <f t="shared" ref="FF452" si="549">H452+BH452+BK452+BQ452+BX452+BY452+EC452+EJ452+EQ452+EU452+EX452+FA452+FD452+FE452</f>
        <v>744.92665156627027</v>
      </c>
      <c r="FG452" s="444">
        <f t="shared" ref="FG452" si="550">BH452+BK452+FD452</f>
        <v>0</v>
      </c>
      <c r="FH452" s="444">
        <f t="shared" ref="FH452" si="551">EJ452</f>
        <v>0</v>
      </c>
      <c r="FI452" s="445">
        <f t="shared" ref="FI452" si="552">FF452*1.2</f>
        <v>893.91198187952432</v>
      </c>
      <c r="FJ452" s="446">
        <f t="shared" ref="FJ452" si="553">FG452*1.2</f>
        <v>0</v>
      </c>
      <c r="FK452" s="446">
        <f t="shared" ref="FK452" si="554">FH452*1.2</f>
        <v>0</v>
      </c>
      <c r="FL452" s="448">
        <v>0.05</v>
      </c>
      <c r="FM452" s="447">
        <f t="shared" ref="FM452" si="555">FI452*FL452</f>
        <v>44.69559909397622</v>
      </c>
      <c r="FN452" s="448">
        <f t="shared" ref="FN452" si="556">FJ452*FL452</f>
        <v>0</v>
      </c>
      <c r="FO452" s="448">
        <f t="shared" ref="FO452" si="557">FK452*FL452</f>
        <v>0</v>
      </c>
      <c r="FP452" s="385">
        <f t="shared" ref="FP452" si="558">FI452+FM452</f>
        <v>938.60758097350049</v>
      </c>
      <c r="FQ452" s="386">
        <f t="shared" ref="FQ452" si="559">FJ452+FN452</f>
        <v>0</v>
      </c>
      <c r="FR452" s="386">
        <f t="shared" ref="FR452" si="560">FK452+FO452</f>
        <v>0</v>
      </c>
      <c r="FS452" s="229">
        <f t="shared" ref="FS452" si="561">(FP452-FR452)/C452+FR452/D452</f>
        <v>3.9338121583130783</v>
      </c>
      <c r="FT452" s="229"/>
      <c r="FU452" s="229">
        <f t="shared" ref="FU452" si="562">(FP452-FR452)/C452</f>
        <v>3.9338121583130783</v>
      </c>
      <c r="FV452" s="449">
        <f t="shared" ref="FV452" si="563">FS452*D452+G452*FU452</f>
        <v>938.60758097350049</v>
      </c>
      <c r="FW452" s="78">
        <v>1.6834</v>
      </c>
      <c r="FX452" s="79"/>
      <c r="FY452" s="450">
        <f t="shared" ref="FY452" si="564">FS452/FW452</f>
        <v>2.3368255663021733</v>
      </c>
      <c r="FZ452" s="450"/>
      <c r="GB452" s="68" t="s">
        <v>1161</v>
      </c>
      <c r="GC452" s="85" t="s">
        <v>2362</v>
      </c>
      <c r="GD452" s="85" t="str">
        <f t="shared" ref="GD452" si="565">CONCATENATE(GB452,GC452)</f>
        <v>№2/92 від 20.02.2019</v>
      </c>
      <c r="GE452" s="85" t="s">
        <v>2400</v>
      </c>
      <c r="GF452" s="431">
        <v>1</v>
      </c>
    </row>
    <row r="453" spans="1:189" x14ac:dyDescent="0.25">
      <c r="A453" s="113" t="s">
        <v>2765</v>
      </c>
      <c r="B453" s="188"/>
      <c r="C453" s="86"/>
      <c r="D453" s="86"/>
      <c r="E453" s="86"/>
      <c r="F453" s="86"/>
      <c r="G453" s="86"/>
      <c r="H453" s="90"/>
      <c r="I453" s="86"/>
      <c r="J453" s="86"/>
      <c r="K453" s="86"/>
      <c r="L453" s="86"/>
      <c r="M453" s="86"/>
      <c r="N453" s="86"/>
      <c r="O453" s="86"/>
      <c r="P453" s="86"/>
      <c r="Q453" s="86"/>
      <c r="R453" s="86"/>
      <c r="S453" s="86"/>
      <c r="T453" s="86"/>
      <c r="U453" s="86"/>
      <c r="V453" s="86"/>
      <c r="W453" s="86"/>
      <c r="X453" s="86"/>
      <c r="Y453" s="86"/>
      <c r="Z453" s="86"/>
      <c r="AA453" s="86"/>
      <c r="AB453" s="86"/>
      <c r="AC453" s="86"/>
      <c r="AD453" s="86"/>
      <c r="AE453" s="86"/>
      <c r="AF453" s="86"/>
      <c r="AG453" s="86"/>
      <c r="AH453" s="86"/>
      <c r="AI453" s="86"/>
      <c r="AJ453" s="86"/>
      <c r="AK453" s="86"/>
      <c r="AL453" s="86"/>
      <c r="AM453" s="86"/>
      <c r="AN453" s="86"/>
      <c r="AO453" s="86"/>
      <c r="AP453" s="86"/>
      <c r="AQ453" s="86"/>
      <c r="AR453" s="86"/>
      <c r="AS453" s="86"/>
      <c r="AT453" s="86"/>
      <c r="AU453" s="86"/>
      <c r="AV453" s="86"/>
      <c r="AW453" s="86"/>
      <c r="AX453" s="86"/>
      <c r="AY453" s="86"/>
      <c r="AZ453" s="86"/>
      <c r="BA453" s="86"/>
      <c r="BB453" s="86"/>
      <c r="BC453" s="86"/>
      <c r="BD453" s="86"/>
      <c r="BE453" s="86"/>
      <c r="BF453" s="86"/>
      <c r="BG453" s="86"/>
      <c r="BH453" s="86"/>
      <c r="BI453" s="86"/>
      <c r="BJ453" s="86"/>
      <c r="BK453" s="454"/>
      <c r="BL453" s="86"/>
      <c r="BM453" s="86"/>
      <c r="BN453" s="86"/>
      <c r="BO453" s="86"/>
      <c r="BP453" s="86"/>
      <c r="BQ453" s="86"/>
      <c r="BR453" s="86">
        <f>BR452*0.5</f>
        <v>44.513925555555552</v>
      </c>
      <c r="BS453" s="86">
        <f t="shared" ref="BS453" si="566">BS452*0.5</f>
        <v>9.7930636222221992</v>
      </c>
      <c r="BT453" s="86">
        <f t="shared" ref="BT453" si="567">BT452*0.5</f>
        <v>46.941851770874997</v>
      </c>
      <c r="BU453" s="86">
        <f t="shared" ref="BU453" si="568">BU452*0.5</f>
        <v>0</v>
      </c>
      <c r="BV453" s="86">
        <f t="shared" ref="BV453" si="569">BV452*0.5</f>
        <v>25.322636830788898</v>
      </c>
      <c r="BW453" s="86">
        <f t="shared" ref="BW453" si="570">BW452*0.5</f>
        <v>13.2659565860633</v>
      </c>
      <c r="BX453" s="86">
        <f t="shared" ref="BX453" si="571">BX452*0.5</f>
        <v>139.837434365505</v>
      </c>
      <c r="BY453" s="86"/>
      <c r="BZ453" s="86"/>
      <c r="CA453" s="86"/>
      <c r="CB453" s="86"/>
      <c r="CC453" s="86"/>
      <c r="CD453" s="86"/>
      <c r="CE453" s="86"/>
      <c r="CF453" s="86"/>
      <c r="CG453" s="86"/>
      <c r="CH453" s="86"/>
      <c r="CI453" s="86"/>
      <c r="CJ453" s="86"/>
      <c r="CK453" s="86"/>
      <c r="CL453" s="86"/>
      <c r="CM453" s="86"/>
      <c r="CN453" s="86"/>
      <c r="CO453" s="86"/>
      <c r="CP453" s="86"/>
      <c r="CQ453" s="86"/>
      <c r="CR453" s="86"/>
      <c r="CS453" s="86"/>
      <c r="CT453" s="86"/>
      <c r="CU453" s="86"/>
      <c r="CV453" s="86"/>
      <c r="CW453" s="86"/>
      <c r="CX453" s="86"/>
      <c r="CY453" s="86"/>
      <c r="CZ453" s="86"/>
      <c r="DA453" s="86"/>
      <c r="DB453" s="86"/>
      <c r="DC453" s="86"/>
      <c r="DD453" s="86"/>
      <c r="DE453" s="86"/>
      <c r="DF453" s="86"/>
      <c r="DG453" s="86"/>
      <c r="DH453" s="86"/>
      <c r="DI453" s="86"/>
      <c r="DJ453" s="86"/>
      <c r="DK453" s="86"/>
      <c r="DL453" s="86"/>
      <c r="DM453" s="86"/>
      <c r="DN453" s="86"/>
      <c r="DO453" s="86"/>
      <c r="DP453" s="86"/>
      <c r="DQ453" s="86"/>
      <c r="DR453" s="86"/>
      <c r="DS453" s="86"/>
      <c r="DT453" s="86"/>
      <c r="DU453" s="86"/>
      <c r="DV453" s="86"/>
      <c r="DW453" s="86">
        <f>DW452*0.7</f>
        <v>61.011999999999993</v>
      </c>
      <c r="DX453" s="86">
        <f t="shared" ref="DX453:EC453" si="572">DX452*0.7</f>
        <v>13.422639999999999</v>
      </c>
      <c r="DY453" s="86">
        <f t="shared" si="572"/>
        <v>4.2120917546049998</v>
      </c>
      <c r="DZ453" s="86">
        <f t="shared" si="572"/>
        <v>0</v>
      </c>
      <c r="EA453" s="86">
        <f t="shared" si="572"/>
        <v>34.707896439999992</v>
      </c>
      <c r="EB453" s="86">
        <f t="shared" si="572"/>
        <v>11.880698581076569</v>
      </c>
      <c r="EC453" s="86">
        <f t="shared" si="572"/>
        <v>125.2353267756815</v>
      </c>
      <c r="ED453" s="86"/>
      <c r="EE453" s="86"/>
      <c r="EF453" s="86"/>
      <c r="EG453" s="86"/>
      <c r="EH453" s="86"/>
      <c r="EI453" s="86"/>
      <c r="EJ453" s="86"/>
      <c r="EK453" s="86">
        <f>EK452*0.7</f>
        <v>54.417999999999992</v>
      </c>
      <c r="EL453" s="86">
        <f t="shared" ref="EL453:EQ453" si="573">EL452*0.7</f>
        <v>11.971959999999997</v>
      </c>
      <c r="EM453" s="86">
        <f t="shared" si="573"/>
        <v>3.7566005079399996</v>
      </c>
      <c r="EN453" s="86">
        <f t="shared" si="573"/>
        <v>0</v>
      </c>
      <c r="EO453" s="86">
        <f t="shared" si="573"/>
        <v>30.956767659999997</v>
      </c>
      <c r="EP453" s="86">
        <f t="shared" si="573"/>
        <v>10.596639825281789</v>
      </c>
      <c r="EQ453" s="86">
        <f t="shared" si="573"/>
        <v>111.69996799322199</v>
      </c>
      <c r="ER453" s="86"/>
      <c r="ES453" s="86"/>
      <c r="ET453" s="86"/>
      <c r="EU453" s="86"/>
      <c r="EV453" s="86"/>
      <c r="EW453" s="86"/>
      <c r="EX453" s="86"/>
      <c r="EY453" s="86"/>
      <c r="EZ453" s="86"/>
      <c r="FA453" s="454"/>
      <c r="FB453" s="86"/>
      <c r="FC453" s="86"/>
      <c r="FD453" s="86"/>
      <c r="FE453" s="86"/>
      <c r="FF453" s="455"/>
      <c r="FG453" s="86"/>
      <c r="FH453" s="86"/>
      <c r="FI453" s="455"/>
      <c r="FJ453" s="86"/>
      <c r="FK453" s="86"/>
      <c r="FL453" s="86"/>
      <c r="FM453" s="455"/>
      <c r="FN453" s="86"/>
      <c r="FO453" s="86"/>
      <c r="FP453" s="455">
        <f>FP46</f>
        <v>629.66249767197155</v>
      </c>
      <c r="FQ453" s="86"/>
      <c r="FR453" s="86"/>
      <c r="FS453" s="451"/>
      <c r="FT453" s="451"/>
      <c r="FU453" s="451"/>
      <c r="FV453" s="449"/>
      <c r="FW453" s="86"/>
      <c r="FX453" s="87"/>
      <c r="FY453" s="452"/>
      <c r="FZ453" s="452"/>
    </row>
    <row r="454" spans="1:189" ht="15" customHeight="1" x14ac:dyDescent="0.25">
      <c r="A454" s="113" t="s">
        <v>1514</v>
      </c>
      <c r="B454" s="155">
        <v>1</v>
      </c>
      <c r="C454" s="141">
        <f t="shared" ref="C454" si="574">D454+G454</f>
        <v>128.1</v>
      </c>
      <c r="D454" s="141">
        <v>128.1</v>
      </c>
      <c r="E454" s="141">
        <v>0</v>
      </c>
      <c r="F454" s="141"/>
      <c r="G454" s="141">
        <v>0</v>
      </c>
      <c r="H454" s="453">
        <f t="shared" ref="H454" si="575">N454+T454+Z454+AF454+AL454+AR454+AX454</f>
        <v>32.82</v>
      </c>
      <c r="I454" s="453">
        <v>0</v>
      </c>
      <c r="J454" s="453">
        <v>0</v>
      </c>
      <c r="K454" s="453">
        <v>0</v>
      </c>
      <c r="L454" s="453">
        <v>0</v>
      </c>
      <c r="M454" s="453">
        <v>0</v>
      </c>
      <c r="N454" s="453">
        <v>0</v>
      </c>
      <c r="O454" s="453">
        <v>0</v>
      </c>
      <c r="P454" s="453">
        <v>0</v>
      </c>
      <c r="Q454" s="453">
        <v>0</v>
      </c>
      <c r="R454" s="453">
        <v>0</v>
      </c>
      <c r="S454" s="453">
        <v>0</v>
      </c>
      <c r="T454" s="453">
        <v>0</v>
      </c>
      <c r="U454" s="453">
        <v>0</v>
      </c>
      <c r="V454" s="453">
        <v>0</v>
      </c>
      <c r="W454" s="453">
        <v>0</v>
      </c>
      <c r="X454" s="453">
        <v>0</v>
      </c>
      <c r="Y454" s="453">
        <v>0</v>
      </c>
      <c r="Z454" s="453">
        <v>0</v>
      </c>
      <c r="AA454" s="453">
        <v>0</v>
      </c>
      <c r="AB454" s="453">
        <v>0</v>
      </c>
      <c r="AC454" s="453">
        <v>0</v>
      </c>
      <c r="AD454" s="453">
        <v>0</v>
      </c>
      <c r="AE454" s="453">
        <v>0</v>
      </c>
      <c r="AF454" s="453">
        <v>0</v>
      </c>
      <c r="AG454" s="453">
        <v>0</v>
      </c>
      <c r="AH454" s="453">
        <v>0</v>
      </c>
      <c r="AI454" s="453">
        <v>0</v>
      </c>
      <c r="AJ454" s="453">
        <v>0</v>
      </c>
      <c r="AK454" s="453">
        <v>0</v>
      </c>
      <c r="AL454" s="453">
        <v>0</v>
      </c>
      <c r="AM454" s="453">
        <v>0</v>
      </c>
      <c r="AN454" s="453">
        <v>0</v>
      </c>
      <c r="AO454" s="453">
        <v>0</v>
      </c>
      <c r="AP454" s="453">
        <v>0</v>
      </c>
      <c r="AQ454" s="453">
        <v>0</v>
      </c>
      <c r="AR454" s="453">
        <v>0</v>
      </c>
      <c r="AS454" s="453">
        <v>0</v>
      </c>
      <c r="AT454" s="453">
        <v>0</v>
      </c>
      <c r="AU454" s="453">
        <v>0</v>
      </c>
      <c r="AV454" s="453">
        <v>0</v>
      </c>
      <c r="AW454" s="453">
        <v>0</v>
      </c>
      <c r="AX454" s="453">
        <v>32.82</v>
      </c>
      <c r="AY454" s="453"/>
      <c r="AZ454" s="453"/>
      <c r="BA454" s="453"/>
      <c r="BB454" s="453"/>
      <c r="BC454" s="453"/>
      <c r="BD454" s="453"/>
      <c r="BE454" s="453">
        <v>0</v>
      </c>
      <c r="BF454" s="453">
        <v>0</v>
      </c>
      <c r="BG454" s="453">
        <v>0</v>
      </c>
      <c r="BH454" s="453">
        <v>0</v>
      </c>
      <c r="BI454" s="453">
        <v>0</v>
      </c>
      <c r="BJ454" s="453">
        <v>0</v>
      </c>
      <c r="BK454" s="453">
        <v>0</v>
      </c>
      <c r="BL454" s="453">
        <v>3.21</v>
      </c>
      <c r="BM454" s="453">
        <v>0.70620000000000005</v>
      </c>
      <c r="BN454" s="453">
        <v>7.7581048333333305E-2</v>
      </c>
      <c r="BO454" s="453">
        <v>1.8260727000000001</v>
      </c>
      <c r="BP454" s="453">
        <v>0.60997887136281603</v>
      </c>
      <c r="BQ454" s="453">
        <v>6.4298326196961497</v>
      </c>
      <c r="BR454" s="453">
        <v>47.422911111111098</v>
      </c>
      <c r="BS454" s="453">
        <v>10.4330404444444</v>
      </c>
      <c r="BT454" s="453">
        <v>67.527837222379006</v>
      </c>
      <c r="BU454" s="453">
        <v>0</v>
      </c>
      <c r="BV454" s="453">
        <v>26.977471443777802</v>
      </c>
      <c r="BW454" s="453">
        <v>15.9689836838376</v>
      </c>
      <c r="BX454" s="453">
        <v>168.33024390554999</v>
      </c>
      <c r="BY454" s="453">
        <v>2.1818851915174902</v>
      </c>
      <c r="BZ454" s="453">
        <v>0</v>
      </c>
      <c r="CA454" s="453">
        <v>0</v>
      </c>
      <c r="CB454" s="453">
        <v>0</v>
      </c>
      <c r="CC454" s="453">
        <v>0</v>
      </c>
      <c r="CD454" s="453">
        <v>0</v>
      </c>
      <c r="CE454" s="453">
        <v>0</v>
      </c>
      <c r="CF454" s="453">
        <v>0</v>
      </c>
      <c r="CG454" s="453">
        <v>0</v>
      </c>
      <c r="CH454" s="453">
        <v>0</v>
      </c>
      <c r="CI454" s="453">
        <v>0</v>
      </c>
      <c r="CJ454" s="453">
        <v>0</v>
      </c>
      <c r="CK454" s="453">
        <v>0</v>
      </c>
      <c r="CL454" s="453">
        <v>0</v>
      </c>
      <c r="CM454" s="453">
        <v>0</v>
      </c>
      <c r="CN454" s="453">
        <v>0</v>
      </c>
      <c r="CO454" s="453">
        <v>0</v>
      </c>
      <c r="CP454" s="453">
        <v>0</v>
      </c>
      <c r="CQ454" s="453">
        <v>0</v>
      </c>
      <c r="CR454" s="453">
        <v>0</v>
      </c>
      <c r="CS454" s="453">
        <v>0</v>
      </c>
      <c r="CT454" s="453">
        <v>0</v>
      </c>
      <c r="CU454" s="453">
        <v>0</v>
      </c>
      <c r="CV454" s="453">
        <v>0</v>
      </c>
      <c r="CW454" s="453">
        <v>0</v>
      </c>
      <c r="CX454" s="453">
        <v>0</v>
      </c>
      <c r="CY454" s="453">
        <v>0</v>
      </c>
      <c r="CZ454" s="453">
        <v>0</v>
      </c>
      <c r="DA454" s="453">
        <v>0</v>
      </c>
      <c r="DB454" s="453">
        <v>0</v>
      </c>
      <c r="DC454" s="453">
        <v>0</v>
      </c>
      <c r="DD454" s="453">
        <v>0</v>
      </c>
      <c r="DE454" s="453">
        <v>0</v>
      </c>
      <c r="DF454" s="453">
        <v>0</v>
      </c>
      <c r="DG454" s="453">
        <v>0</v>
      </c>
      <c r="DH454" s="453">
        <v>0</v>
      </c>
      <c r="DI454" s="453">
        <v>0</v>
      </c>
      <c r="DJ454" s="453">
        <v>0</v>
      </c>
      <c r="DK454" s="453">
        <v>0</v>
      </c>
      <c r="DL454" s="453">
        <v>0</v>
      </c>
      <c r="DM454" s="453">
        <v>0</v>
      </c>
      <c r="DN454" s="453">
        <v>0</v>
      </c>
      <c r="DO454" s="453">
        <v>0</v>
      </c>
      <c r="DP454" s="453">
        <v>0.95</v>
      </c>
      <c r="DQ454" s="453">
        <v>0.20899999999999999</v>
      </c>
      <c r="DR454" s="453">
        <v>0.27546980933598902</v>
      </c>
      <c r="DS454" s="453">
        <v>0</v>
      </c>
      <c r="DT454" s="453">
        <v>0.54042650000000003</v>
      </c>
      <c r="DU454" s="453">
        <v>0.20698888218150499</v>
      </c>
      <c r="DV454" s="453">
        <v>2.1818851915174902</v>
      </c>
      <c r="DW454" s="453">
        <v>33.28</v>
      </c>
      <c r="DX454" s="453">
        <v>7.3216000000000001</v>
      </c>
      <c r="DY454" s="453">
        <v>2.2975759716500002</v>
      </c>
      <c r="DZ454" s="453">
        <v>0</v>
      </c>
      <c r="EA454" s="453">
        <v>18.931993599999998</v>
      </c>
      <c r="EB454" s="453">
        <v>6.48052488280464</v>
      </c>
      <c r="EC454" s="453">
        <v>68.311694454454596</v>
      </c>
      <c r="ED454" s="453">
        <v>0</v>
      </c>
      <c r="EE454" s="453">
        <v>0</v>
      </c>
      <c r="EF454" s="453">
        <v>0</v>
      </c>
      <c r="EG454" s="453">
        <v>0</v>
      </c>
      <c r="EH454" s="453">
        <v>0</v>
      </c>
      <c r="EI454" s="453">
        <v>0</v>
      </c>
      <c r="EJ454" s="453">
        <v>0</v>
      </c>
      <c r="EK454" s="453">
        <v>29.68</v>
      </c>
      <c r="EL454" s="453">
        <v>6.5296000000000003</v>
      </c>
      <c r="EM454" s="453">
        <v>2.0492689571999998</v>
      </c>
      <c r="EN454" s="453">
        <v>0</v>
      </c>
      <c r="EO454" s="453">
        <v>16.884061599999999</v>
      </c>
      <c r="EP454" s="453">
        <v>5.7795305517001303</v>
      </c>
      <c r="EQ454" s="453">
        <v>60.922461108900102</v>
      </c>
      <c r="ER454" s="453">
        <v>0</v>
      </c>
      <c r="ES454" s="453">
        <v>0</v>
      </c>
      <c r="ET454" s="453">
        <v>0</v>
      </c>
      <c r="EU454" s="453">
        <v>0</v>
      </c>
      <c r="EV454" s="453">
        <v>0</v>
      </c>
      <c r="EW454" s="453">
        <v>0</v>
      </c>
      <c r="EX454" s="453">
        <v>0</v>
      </c>
      <c r="EY454" s="453">
        <v>0</v>
      </c>
      <c r="EZ454" s="453">
        <v>0</v>
      </c>
      <c r="FA454" s="453">
        <v>0</v>
      </c>
      <c r="FB454" s="453">
        <v>0</v>
      </c>
      <c r="FC454" s="453">
        <v>0</v>
      </c>
      <c r="FD454" s="453">
        <v>0</v>
      </c>
      <c r="FE454" s="88">
        <v>83.25588333333333</v>
      </c>
      <c r="FF454" s="443">
        <f t="shared" ref="FF454" si="576">H454+BH454+BK454+BQ454+BX454+BY454+EC454+EJ454+EQ454+EU454+EX454+FA454+FD454+FE454</f>
        <v>422.25200061345163</v>
      </c>
      <c r="FG454" s="444">
        <f t="shared" ref="FG454" si="577">BH454+BK454+FD454</f>
        <v>0</v>
      </c>
      <c r="FH454" s="444">
        <f t="shared" ref="FH454" si="578">EJ454</f>
        <v>0</v>
      </c>
      <c r="FI454" s="445">
        <f t="shared" ref="FI454" si="579">FF454*1.2</f>
        <v>506.70240073614195</v>
      </c>
      <c r="FJ454" s="446">
        <f t="shared" ref="FJ454" si="580">FG454*1.2</f>
        <v>0</v>
      </c>
      <c r="FK454" s="446">
        <f t="shared" ref="FK454" si="581">FH454*1.2</f>
        <v>0</v>
      </c>
      <c r="FL454" s="448">
        <v>0.05</v>
      </c>
      <c r="FM454" s="447">
        <f t="shared" ref="FM454" si="582">FI454*FL454</f>
        <v>25.335120036807098</v>
      </c>
      <c r="FN454" s="448">
        <f t="shared" ref="FN454" si="583">FJ454*FL454</f>
        <v>0</v>
      </c>
      <c r="FO454" s="448">
        <f t="shared" ref="FO454" si="584">FK454*FL454</f>
        <v>0</v>
      </c>
      <c r="FP454" s="385">
        <f t="shared" ref="FP454" si="585">FI454+FM454</f>
        <v>532.03752077294905</v>
      </c>
      <c r="FQ454" s="386">
        <f t="shared" ref="FQ454" si="586">FJ454+FN454</f>
        <v>0</v>
      </c>
      <c r="FR454" s="386">
        <f t="shared" ref="FR454" si="587">FK454+FO454</f>
        <v>0</v>
      </c>
      <c r="FS454" s="229">
        <f t="shared" ref="FS454" si="588">(FP454-FR454)/C454+FR454/D454</f>
        <v>4.1532983666896888</v>
      </c>
      <c r="FT454" s="229"/>
      <c r="FU454" s="229">
        <f t="shared" ref="FU454" si="589">(FP454-FR454)/C454</f>
        <v>4.1532983666896888</v>
      </c>
      <c r="FV454" s="449">
        <f t="shared" ref="FV454" si="590">FS454*D454+G454*FU454</f>
        <v>532.03752077294905</v>
      </c>
      <c r="FW454" s="78">
        <v>1.4028</v>
      </c>
      <c r="FX454" s="79"/>
      <c r="FY454" s="450">
        <f t="shared" ref="FY454" si="591">FS454/FW454</f>
        <v>2.9607202499926495</v>
      </c>
      <c r="FZ454" s="450"/>
      <c r="GB454" s="68" t="s">
        <v>1163</v>
      </c>
      <c r="GC454" s="85" t="s">
        <v>2362</v>
      </c>
      <c r="GD454" s="85" t="str">
        <f t="shared" ref="GD454" si="592">CONCATENATE(GB454,GC454)</f>
        <v>№2/94 від 20.02.2019</v>
      </c>
      <c r="GE454" s="85" t="s">
        <v>2402</v>
      </c>
      <c r="GF454" s="431">
        <v>1</v>
      </c>
    </row>
    <row r="455" spans="1:189" x14ac:dyDescent="0.25">
      <c r="A455" s="113" t="s">
        <v>2766</v>
      </c>
      <c r="B455" s="188"/>
      <c r="C455" s="86"/>
      <c r="D455" s="86"/>
      <c r="E455" s="86"/>
      <c r="F455" s="86"/>
      <c r="G455" s="86"/>
      <c r="H455" s="90"/>
      <c r="I455" s="86"/>
      <c r="J455" s="86"/>
      <c r="K455" s="86"/>
      <c r="L455" s="86"/>
      <c r="M455" s="86"/>
      <c r="N455" s="86"/>
      <c r="O455" s="86"/>
      <c r="P455" s="86"/>
      <c r="Q455" s="86"/>
      <c r="R455" s="86"/>
      <c r="S455" s="86"/>
      <c r="T455" s="86"/>
      <c r="U455" s="86"/>
      <c r="V455" s="86"/>
      <c r="W455" s="86"/>
      <c r="X455" s="86"/>
      <c r="Y455" s="86"/>
      <c r="Z455" s="86"/>
      <c r="AA455" s="86"/>
      <c r="AB455" s="86"/>
      <c r="AC455" s="86"/>
      <c r="AD455" s="86"/>
      <c r="AE455" s="86"/>
      <c r="AF455" s="86"/>
      <c r="AG455" s="86"/>
      <c r="AH455" s="86"/>
      <c r="AI455" s="86"/>
      <c r="AJ455" s="86"/>
      <c r="AK455" s="86"/>
      <c r="AL455" s="86"/>
      <c r="AM455" s="86"/>
      <c r="AN455" s="86"/>
      <c r="AO455" s="86"/>
      <c r="AP455" s="86"/>
      <c r="AQ455" s="86"/>
      <c r="AR455" s="86"/>
      <c r="AS455" s="86"/>
      <c r="AT455" s="86"/>
      <c r="AU455" s="86"/>
      <c r="AV455" s="86"/>
      <c r="AW455" s="86"/>
      <c r="AX455" s="86">
        <f>AX454*0.5</f>
        <v>16.41</v>
      </c>
      <c r="AY455" s="86"/>
      <c r="AZ455" s="86"/>
      <c r="BA455" s="86"/>
      <c r="BB455" s="86"/>
      <c r="BC455" s="86"/>
      <c r="BD455" s="86"/>
      <c r="BE455" s="86"/>
      <c r="BF455" s="86"/>
      <c r="BG455" s="86"/>
      <c r="BH455" s="86"/>
      <c r="BI455" s="86"/>
      <c r="BJ455" s="86"/>
      <c r="BK455" s="454"/>
      <c r="BL455" s="86"/>
      <c r="BM455" s="86"/>
      <c r="BN455" s="86"/>
      <c r="BO455" s="86"/>
      <c r="BP455" s="86"/>
      <c r="BQ455" s="86"/>
      <c r="BR455" s="86">
        <f>BR454*0.4</f>
        <v>18.969164444444441</v>
      </c>
      <c r="BS455" s="86">
        <f t="shared" ref="BS455:BX455" si="593">BS454*0.4</f>
        <v>4.1732161777777597</v>
      </c>
      <c r="BT455" s="86">
        <f t="shared" si="593"/>
        <v>27.011134888951602</v>
      </c>
      <c r="BU455" s="86">
        <f t="shared" si="593"/>
        <v>0</v>
      </c>
      <c r="BV455" s="86">
        <f t="shared" si="593"/>
        <v>10.790988577511122</v>
      </c>
      <c r="BW455" s="86">
        <f t="shared" si="593"/>
        <v>6.3875934735350404</v>
      </c>
      <c r="BX455" s="86">
        <f t="shared" si="593"/>
        <v>67.33209756222</v>
      </c>
      <c r="BY455" s="86"/>
      <c r="BZ455" s="86"/>
      <c r="CA455" s="86"/>
      <c r="CB455" s="86"/>
      <c r="CC455" s="86"/>
      <c r="CD455" s="86"/>
      <c r="CE455" s="86"/>
      <c r="CF455" s="86"/>
      <c r="CG455" s="86"/>
      <c r="CH455" s="86"/>
      <c r="CI455" s="86"/>
      <c r="CJ455" s="86"/>
      <c r="CK455" s="86"/>
      <c r="CL455" s="86"/>
      <c r="CM455" s="86"/>
      <c r="CN455" s="86"/>
      <c r="CO455" s="86"/>
      <c r="CP455" s="86"/>
      <c r="CQ455" s="86"/>
      <c r="CR455" s="86"/>
      <c r="CS455" s="86"/>
      <c r="CT455" s="86"/>
      <c r="CU455" s="86"/>
      <c r="CV455" s="86"/>
      <c r="CW455" s="86"/>
      <c r="CX455" s="86"/>
      <c r="CY455" s="86"/>
      <c r="CZ455" s="86"/>
      <c r="DA455" s="86"/>
      <c r="DB455" s="86"/>
      <c r="DC455" s="86"/>
      <c r="DD455" s="86"/>
      <c r="DE455" s="86"/>
      <c r="DF455" s="86"/>
      <c r="DG455" s="86"/>
      <c r="DH455" s="86"/>
      <c r="DI455" s="86"/>
      <c r="DJ455" s="86"/>
      <c r="DK455" s="86"/>
      <c r="DL455" s="86"/>
      <c r="DM455" s="86"/>
      <c r="DN455" s="86"/>
      <c r="DO455" s="86"/>
      <c r="DP455" s="86"/>
      <c r="DQ455" s="86"/>
      <c r="DR455" s="86"/>
      <c r="DS455" s="86"/>
      <c r="DT455" s="86"/>
      <c r="DU455" s="86"/>
      <c r="DV455" s="86"/>
      <c r="DW455" s="86">
        <f>DW454*0.5</f>
        <v>16.64</v>
      </c>
      <c r="DX455" s="86">
        <f t="shared" ref="DX455:EC455" si="594">DX454*0.5</f>
        <v>3.6608000000000001</v>
      </c>
      <c r="DY455" s="86">
        <f t="shared" si="594"/>
        <v>1.1487879858250001</v>
      </c>
      <c r="DZ455" s="86">
        <f t="shared" si="594"/>
        <v>0</v>
      </c>
      <c r="EA455" s="86">
        <f t="shared" si="594"/>
        <v>9.4659967999999992</v>
      </c>
      <c r="EB455" s="86">
        <f t="shared" si="594"/>
        <v>3.24026244140232</v>
      </c>
      <c r="EC455" s="86">
        <f t="shared" si="594"/>
        <v>34.155847227227298</v>
      </c>
      <c r="ED455" s="86"/>
      <c r="EE455" s="86"/>
      <c r="EF455" s="86"/>
      <c r="EG455" s="86"/>
      <c r="EH455" s="86"/>
      <c r="EI455" s="86"/>
      <c r="EJ455" s="86"/>
      <c r="EK455" s="86">
        <f>EK454*0.5</f>
        <v>14.84</v>
      </c>
      <c r="EL455" s="86">
        <f t="shared" ref="EL455" si="595">EL454*0.5</f>
        <v>3.2648000000000001</v>
      </c>
      <c r="EM455" s="86">
        <f t="shared" ref="EM455" si="596">EM454*0.5</f>
        <v>1.0246344785999999</v>
      </c>
      <c r="EN455" s="86">
        <f t="shared" ref="EN455" si="597">EN454*0.5</f>
        <v>0</v>
      </c>
      <c r="EO455" s="86">
        <f t="shared" ref="EO455" si="598">EO454*0.5</f>
        <v>8.4420307999999995</v>
      </c>
      <c r="EP455" s="86">
        <f t="shared" ref="EP455" si="599">EP454*0.5</f>
        <v>2.8897652758500652</v>
      </c>
      <c r="EQ455" s="86">
        <f t="shared" ref="EQ455" si="600">EQ454*0.5</f>
        <v>30.461230554450051</v>
      </c>
      <c r="ER455" s="86"/>
      <c r="ES455" s="86"/>
      <c r="ET455" s="86"/>
      <c r="EU455" s="86"/>
      <c r="EV455" s="86"/>
      <c r="EW455" s="86"/>
      <c r="EX455" s="86"/>
      <c r="EY455" s="86"/>
      <c r="EZ455" s="86"/>
      <c r="FA455" s="454"/>
      <c r="FB455" s="86"/>
      <c r="FC455" s="86"/>
      <c r="FD455" s="86"/>
      <c r="FE455" s="86"/>
      <c r="FF455" s="455"/>
      <c r="FG455" s="86"/>
      <c r="FH455" s="86"/>
      <c r="FI455" s="455"/>
      <c r="FJ455" s="86"/>
      <c r="FK455" s="86"/>
      <c r="FL455" s="86"/>
      <c r="FM455" s="455"/>
      <c r="FN455" s="86"/>
      <c r="FO455" s="86"/>
      <c r="FP455" s="455">
        <f>FP48</f>
        <v>299.9365630341278</v>
      </c>
      <c r="FQ455" s="86"/>
      <c r="FR455" s="86"/>
      <c r="FS455" s="451"/>
      <c r="FT455" s="451"/>
      <c r="FU455" s="451"/>
      <c r="FV455" s="449"/>
      <c r="FW455" s="86"/>
      <c r="FX455" s="87"/>
      <c r="FY455" s="452"/>
      <c r="FZ455" s="452"/>
    </row>
    <row r="456" spans="1:189" ht="15" customHeight="1" x14ac:dyDescent="0.25">
      <c r="A456" s="66" t="s">
        <v>144</v>
      </c>
      <c r="B456" s="155">
        <v>1</v>
      </c>
      <c r="C456" s="141">
        <f t="shared" ref="C456" si="601">D456+G456</f>
        <v>282.8</v>
      </c>
      <c r="D456" s="168">
        <v>282.8</v>
      </c>
      <c r="E456" s="168">
        <v>0</v>
      </c>
      <c r="F456" s="234"/>
      <c r="G456" s="235">
        <v>0</v>
      </c>
      <c r="H456" s="162">
        <f t="shared" ref="H456" si="602">N456+T456+Z456+AF456+AL456+AR456+AX456</f>
        <v>17.18</v>
      </c>
      <c r="I456" s="117">
        <v>0</v>
      </c>
      <c r="J456" s="117">
        <v>0</v>
      </c>
      <c r="K456" s="117">
        <v>0</v>
      </c>
      <c r="L456" s="117">
        <v>0</v>
      </c>
      <c r="M456" s="117">
        <v>0</v>
      </c>
      <c r="N456" s="117">
        <v>0</v>
      </c>
      <c r="O456" s="117">
        <v>0</v>
      </c>
      <c r="P456" s="117">
        <v>0</v>
      </c>
      <c r="Q456" s="117">
        <v>0</v>
      </c>
      <c r="R456" s="117">
        <v>0</v>
      </c>
      <c r="S456" s="117">
        <v>0</v>
      </c>
      <c r="T456" s="117">
        <v>0</v>
      </c>
      <c r="U456" s="117">
        <v>0</v>
      </c>
      <c r="V456" s="117">
        <v>0</v>
      </c>
      <c r="W456" s="117">
        <v>0</v>
      </c>
      <c r="X456" s="117">
        <v>0</v>
      </c>
      <c r="Y456" s="117">
        <v>0</v>
      </c>
      <c r="Z456" s="117">
        <v>0</v>
      </c>
      <c r="AA456" s="117">
        <v>0</v>
      </c>
      <c r="AB456" s="117">
        <v>0</v>
      </c>
      <c r="AC456" s="117">
        <v>0</v>
      </c>
      <c r="AD456" s="117">
        <v>0</v>
      </c>
      <c r="AE456" s="117">
        <v>0</v>
      </c>
      <c r="AF456" s="117">
        <v>0</v>
      </c>
      <c r="AG456" s="117">
        <v>0</v>
      </c>
      <c r="AH456" s="117">
        <v>0</v>
      </c>
      <c r="AI456" s="117">
        <v>0</v>
      </c>
      <c r="AJ456" s="117">
        <v>0</v>
      </c>
      <c r="AK456" s="117">
        <v>0</v>
      </c>
      <c r="AL456" s="117">
        <v>0</v>
      </c>
      <c r="AM456" s="117">
        <v>0</v>
      </c>
      <c r="AN456" s="117">
        <v>0</v>
      </c>
      <c r="AO456" s="117">
        <v>0</v>
      </c>
      <c r="AP456" s="117">
        <v>0</v>
      </c>
      <c r="AQ456" s="117">
        <v>0</v>
      </c>
      <c r="AR456" s="117">
        <v>0</v>
      </c>
      <c r="AS456" s="117">
        <v>0</v>
      </c>
      <c r="AT456" s="117">
        <v>0</v>
      </c>
      <c r="AU456" s="117">
        <v>0</v>
      </c>
      <c r="AV456" s="117">
        <v>0</v>
      </c>
      <c r="AW456" s="117">
        <v>0</v>
      </c>
      <c r="AX456" s="117">
        <v>17.18</v>
      </c>
      <c r="AY456" s="117"/>
      <c r="AZ456" s="117"/>
      <c r="BA456" s="117"/>
      <c r="BB456" s="117"/>
      <c r="BC456" s="117"/>
      <c r="BD456" s="117"/>
      <c r="BE456" s="117">
        <v>0</v>
      </c>
      <c r="BF456" s="117">
        <v>0</v>
      </c>
      <c r="BG456" s="117">
        <v>0</v>
      </c>
      <c r="BH456" s="117">
        <v>0</v>
      </c>
      <c r="BI456" s="117">
        <v>0</v>
      </c>
      <c r="BJ456" s="117">
        <v>0</v>
      </c>
      <c r="BK456" s="117">
        <v>0</v>
      </c>
      <c r="BL456" s="117">
        <v>5.22</v>
      </c>
      <c r="BM456" s="117">
        <v>1.1484000000000001</v>
      </c>
      <c r="BN456" s="117">
        <v>0.120370619166667</v>
      </c>
      <c r="BO456" s="117">
        <v>2.9695014</v>
      </c>
      <c r="BP456" s="117">
        <v>0.99132149032885897</v>
      </c>
      <c r="BQ456" s="117">
        <v>10.4495935094955</v>
      </c>
      <c r="BR456" s="117">
        <v>69.792977777776997</v>
      </c>
      <c r="BS456" s="117">
        <v>15.354455111111101</v>
      </c>
      <c r="BT456" s="117">
        <v>94.982965183795898</v>
      </c>
      <c r="BU456" s="117">
        <v>0</v>
      </c>
      <c r="BV456" s="117">
        <v>39.703131268444302</v>
      </c>
      <c r="BW456" s="117">
        <v>23.040752210243699</v>
      </c>
      <c r="BX456" s="117">
        <v>242.87428155137201</v>
      </c>
      <c r="BY456" s="117">
        <v>4.3637703830349901</v>
      </c>
      <c r="BZ456" s="117">
        <v>0</v>
      </c>
      <c r="CA456" s="117">
        <v>0</v>
      </c>
      <c r="CB456" s="117">
        <v>0</v>
      </c>
      <c r="CC456" s="117">
        <v>0</v>
      </c>
      <c r="CD456" s="117">
        <v>0</v>
      </c>
      <c r="CE456" s="117">
        <v>0</v>
      </c>
      <c r="CF456" s="117">
        <v>0</v>
      </c>
      <c r="CG456" s="117">
        <v>0</v>
      </c>
      <c r="CH456" s="117">
        <v>0</v>
      </c>
      <c r="CI456" s="117">
        <v>0</v>
      </c>
      <c r="CJ456" s="117">
        <v>0</v>
      </c>
      <c r="CK456" s="117">
        <v>0</v>
      </c>
      <c r="CL456" s="117">
        <v>0</v>
      </c>
      <c r="CM456" s="117">
        <v>0</v>
      </c>
      <c r="CN456" s="117">
        <v>0</v>
      </c>
      <c r="CO456" s="117">
        <v>0</v>
      </c>
      <c r="CP456" s="117">
        <v>0</v>
      </c>
      <c r="CQ456" s="117">
        <v>0</v>
      </c>
      <c r="CR456" s="117">
        <v>0</v>
      </c>
      <c r="CS456" s="117">
        <v>0</v>
      </c>
      <c r="CT456" s="117">
        <v>0</v>
      </c>
      <c r="CU456" s="117">
        <v>0</v>
      </c>
      <c r="CV456" s="117">
        <v>0</v>
      </c>
      <c r="CW456" s="117">
        <v>0</v>
      </c>
      <c r="CX456" s="117">
        <v>0</v>
      </c>
      <c r="CY456" s="117">
        <v>0</v>
      </c>
      <c r="CZ456" s="117">
        <v>0</v>
      </c>
      <c r="DA456" s="117">
        <v>0</v>
      </c>
      <c r="DB456" s="117">
        <v>0</v>
      </c>
      <c r="DC456" s="117">
        <v>0</v>
      </c>
      <c r="DD456" s="117">
        <v>0</v>
      </c>
      <c r="DE456" s="117">
        <v>0</v>
      </c>
      <c r="DF456" s="117">
        <v>0</v>
      </c>
      <c r="DG456" s="117">
        <v>0</v>
      </c>
      <c r="DH456" s="117">
        <v>0</v>
      </c>
      <c r="DI456" s="117">
        <v>0</v>
      </c>
      <c r="DJ456" s="117">
        <v>0</v>
      </c>
      <c r="DK456" s="117">
        <v>0</v>
      </c>
      <c r="DL456" s="117">
        <v>0</v>
      </c>
      <c r="DM456" s="117">
        <v>0</v>
      </c>
      <c r="DN456" s="117">
        <v>0</v>
      </c>
      <c r="DO456" s="117">
        <v>0</v>
      </c>
      <c r="DP456" s="117">
        <v>1.9</v>
      </c>
      <c r="DQ456" s="117">
        <v>0.41799999999999998</v>
      </c>
      <c r="DR456" s="117">
        <v>0.55093961867197905</v>
      </c>
      <c r="DS456" s="117">
        <v>0</v>
      </c>
      <c r="DT456" s="117">
        <v>1.0808530000000001</v>
      </c>
      <c r="DU456" s="117">
        <v>0.41397776436300998</v>
      </c>
      <c r="DV456" s="117">
        <v>4.3637703830349901</v>
      </c>
      <c r="DW456" s="117">
        <v>41.2</v>
      </c>
      <c r="DX456" s="117">
        <v>9.0640000000000001</v>
      </c>
      <c r="DY456" s="117">
        <v>2.8447347090249999</v>
      </c>
      <c r="DZ456" s="117">
        <v>0</v>
      </c>
      <c r="EA456" s="117">
        <v>23.437443999999999</v>
      </c>
      <c r="EB456" s="117">
        <v>8.0228049904929097</v>
      </c>
      <c r="EC456" s="117">
        <v>84.568983699517901</v>
      </c>
      <c r="ED456" s="117">
        <v>0</v>
      </c>
      <c r="EE456" s="117">
        <v>0</v>
      </c>
      <c r="EF456" s="117">
        <v>0</v>
      </c>
      <c r="EG456" s="117">
        <v>0</v>
      </c>
      <c r="EH456" s="117">
        <v>0</v>
      </c>
      <c r="EI456" s="117">
        <v>0</v>
      </c>
      <c r="EJ456" s="117">
        <v>0</v>
      </c>
      <c r="EK456" s="117">
        <v>36.75</v>
      </c>
      <c r="EL456" s="117">
        <v>8.0850000000000009</v>
      </c>
      <c r="EM456" s="117">
        <v>2.5370499302499998</v>
      </c>
      <c r="EN456" s="117">
        <v>0</v>
      </c>
      <c r="EO456" s="117">
        <v>20.905972500000001</v>
      </c>
      <c r="EP456" s="117">
        <v>7.1562195309145</v>
      </c>
      <c r="EQ456" s="117">
        <v>75.434241961164503</v>
      </c>
      <c r="ER456" s="117">
        <v>0</v>
      </c>
      <c r="ES456" s="117">
        <v>0</v>
      </c>
      <c r="ET456" s="117">
        <v>0</v>
      </c>
      <c r="EU456" s="117">
        <v>0</v>
      </c>
      <c r="EV456" s="117">
        <v>0</v>
      </c>
      <c r="EW456" s="117">
        <v>0</v>
      </c>
      <c r="EX456" s="117">
        <v>0</v>
      </c>
      <c r="EY456" s="117">
        <v>0</v>
      </c>
      <c r="EZ456" s="117">
        <v>0</v>
      </c>
      <c r="FA456" s="117">
        <v>0</v>
      </c>
      <c r="FB456" s="117">
        <v>0</v>
      </c>
      <c r="FC456" s="117">
        <v>0</v>
      </c>
      <c r="FD456" s="117">
        <v>0</v>
      </c>
      <c r="FE456" s="171">
        <v>79.198922916666675</v>
      </c>
      <c r="FF456" s="194">
        <f t="shared" ref="FF456" si="603">H456+BH456+BK456+BQ456+BX456+BY456+EC456+EJ456+EQ456+EU456+EX456+FA456+FD456+FE456</f>
        <v>514.0697940212516</v>
      </c>
      <c r="FG456" s="195">
        <f t="shared" ref="FG456" si="604">BH456+BK456+FD456</f>
        <v>0</v>
      </c>
      <c r="FH456" s="196">
        <f t="shared" ref="FH456" si="605">EJ456</f>
        <v>0</v>
      </c>
      <c r="FI456" s="202">
        <f t="shared" ref="FI456" si="606">FF456*1.2</f>
        <v>616.88375282550192</v>
      </c>
      <c r="FJ456" s="203">
        <f t="shared" ref="FJ456" si="607">FG456*1.2</f>
        <v>0</v>
      </c>
      <c r="FK456" s="204">
        <f t="shared" ref="FK456" si="608">FH456*1.2</f>
        <v>0</v>
      </c>
      <c r="FL456" s="214">
        <v>0.05</v>
      </c>
      <c r="FM456" s="211">
        <f t="shared" ref="FM456" si="609">FI456*FL456</f>
        <v>30.844187641275099</v>
      </c>
      <c r="FN456" s="212">
        <f t="shared" ref="FN456" si="610">FJ456*FL456</f>
        <v>0</v>
      </c>
      <c r="FO456" s="213">
        <f t="shared" ref="FO456" si="611">FK456*FL456</f>
        <v>0</v>
      </c>
      <c r="FP456" s="219">
        <f t="shared" ref="FP456" si="612">FI456+FM456</f>
        <v>647.727940466777</v>
      </c>
      <c r="FQ456" s="220">
        <f t="shared" ref="FQ456" si="613">FJ456+FN456</f>
        <v>0</v>
      </c>
      <c r="FR456" s="223">
        <f t="shared" ref="FR456" si="614">FK456+FO456</f>
        <v>0</v>
      </c>
      <c r="FS456" s="228">
        <f t="shared" ref="FS456" si="615">(FP456-FR456)/C456+FR456/D456</f>
        <v>2.2904099733620118</v>
      </c>
      <c r="FT456" s="229"/>
      <c r="FU456" s="244">
        <f t="shared" ref="FU456" si="616">(FP456-FR456)/C456</f>
        <v>2.2904099733620118</v>
      </c>
      <c r="FV456" s="245">
        <f t="shared" ref="FV456" si="617">FS456*D456+G456*FU456</f>
        <v>647.727940466777</v>
      </c>
      <c r="FW456" s="252">
        <v>1.3361000000000001</v>
      </c>
      <c r="FX456" s="257"/>
      <c r="FY456" s="261">
        <f t="shared" ref="FY456" si="618">FS456/FW456</f>
        <v>1.7142504104198875</v>
      </c>
      <c r="FZ456" s="253"/>
      <c r="GA456" s="92"/>
      <c r="GB456" s="68" t="s">
        <v>1166</v>
      </c>
      <c r="GC456" s="85" t="s">
        <v>2362</v>
      </c>
      <c r="GD456" s="85" t="str">
        <f t="shared" ref="GD456" si="619">CONCATENATE(GB456,GC456)</f>
        <v>№2/97 від 20.02.2019</v>
      </c>
      <c r="GE456" s="85" t="s">
        <v>2405</v>
      </c>
      <c r="GF456" s="431">
        <v>1</v>
      </c>
      <c r="GG456" s="431">
        <v>1</v>
      </c>
    </row>
    <row r="457" spans="1:189" ht="15" customHeight="1" x14ac:dyDescent="0.25">
      <c r="A457" s="66" t="s">
        <v>2833</v>
      </c>
      <c r="B457" s="155">
        <v>1</v>
      </c>
      <c r="C457" s="141">
        <f t="shared" ref="C457" si="620">D457+G457</f>
        <v>282.8</v>
      </c>
      <c r="D457" s="168">
        <v>282.8</v>
      </c>
      <c r="E457" s="168">
        <v>0</v>
      </c>
      <c r="F457" s="234"/>
      <c r="G457" s="235">
        <v>0</v>
      </c>
      <c r="H457" s="162">
        <f t="shared" ref="H457" si="621">N457+T457+Z457+AF457+AL457+AR457+AX457</f>
        <v>17.18</v>
      </c>
      <c r="I457" s="117">
        <v>0</v>
      </c>
      <c r="J457" s="117">
        <v>0</v>
      </c>
      <c r="K457" s="117">
        <v>0</v>
      </c>
      <c r="L457" s="117">
        <v>0</v>
      </c>
      <c r="M457" s="117">
        <v>0</v>
      </c>
      <c r="N457" s="117">
        <v>0</v>
      </c>
      <c r="O457" s="117">
        <v>0</v>
      </c>
      <c r="P457" s="117">
        <v>0</v>
      </c>
      <c r="Q457" s="117">
        <v>0</v>
      </c>
      <c r="R457" s="117">
        <v>0</v>
      </c>
      <c r="S457" s="117">
        <v>0</v>
      </c>
      <c r="T457" s="117">
        <v>0</v>
      </c>
      <c r="U457" s="117">
        <v>0</v>
      </c>
      <c r="V457" s="117">
        <v>0</v>
      </c>
      <c r="W457" s="117">
        <v>0</v>
      </c>
      <c r="X457" s="117">
        <v>0</v>
      </c>
      <c r="Y457" s="117">
        <v>0</v>
      </c>
      <c r="Z457" s="117">
        <v>0</v>
      </c>
      <c r="AA457" s="117">
        <v>0</v>
      </c>
      <c r="AB457" s="117">
        <v>0</v>
      </c>
      <c r="AC457" s="117">
        <v>0</v>
      </c>
      <c r="AD457" s="117">
        <v>0</v>
      </c>
      <c r="AE457" s="117">
        <v>0</v>
      </c>
      <c r="AF457" s="117">
        <v>0</v>
      </c>
      <c r="AG457" s="117">
        <v>0</v>
      </c>
      <c r="AH457" s="117">
        <v>0</v>
      </c>
      <c r="AI457" s="117">
        <v>0</v>
      </c>
      <c r="AJ457" s="117">
        <v>0</v>
      </c>
      <c r="AK457" s="117">
        <v>0</v>
      </c>
      <c r="AL457" s="117">
        <v>0</v>
      </c>
      <c r="AM457" s="117">
        <v>0</v>
      </c>
      <c r="AN457" s="117">
        <v>0</v>
      </c>
      <c r="AO457" s="117">
        <v>0</v>
      </c>
      <c r="AP457" s="117">
        <v>0</v>
      </c>
      <c r="AQ457" s="117">
        <v>0</v>
      </c>
      <c r="AR457" s="117">
        <v>0</v>
      </c>
      <c r="AS457" s="117">
        <v>0</v>
      </c>
      <c r="AT457" s="117">
        <v>0</v>
      </c>
      <c r="AU457" s="117">
        <v>0</v>
      </c>
      <c r="AV457" s="117">
        <v>0</v>
      </c>
      <c r="AW457" s="117">
        <v>0</v>
      </c>
      <c r="AX457" s="117">
        <v>17.18</v>
      </c>
      <c r="AY457" s="117"/>
      <c r="AZ457" s="117"/>
      <c r="BA457" s="117"/>
      <c r="BB457" s="117"/>
      <c r="BC457" s="117"/>
      <c r="BD457" s="117"/>
      <c r="BE457" s="117">
        <v>0</v>
      </c>
      <c r="BF457" s="117">
        <v>0</v>
      </c>
      <c r="BG457" s="117">
        <v>0</v>
      </c>
      <c r="BH457" s="117">
        <v>0</v>
      </c>
      <c r="BI457" s="117">
        <v>0</v>
      </c>
      <c r="BJ457" s="117">
        <v>0</v>
      </c>
      <c r="BK457" s="117">
        <v>0</v>
      </c>
      <c r="BL457" s="117">
        <v>5.22</v>
      </c>
      <c r="BM457" s="117">
        <v>1.1484000000000001</v>
      </c>
      <c r="BN457" s="117">
        <v>0.120370619166667</v>
      </c>
      <c r="BO457" s="117">
        <v>2.9695014</v>
      </c>
      <c r="BP457" s="117">
        <v>0.99132149032885897</v>
      </c>
      <c r="BQ457" s="117">
        <v>10.4495935094955</v>
      </c>
      <c r="BR457" s="117">
        <f>BR456*0.8</f>
        <v>55.834382222221599</v>
      </c>
      <c r="BS457" s="117">
        <f t="shared" ref="BS457:BX457" si="622">BS456*0.8</f>
        <v>12.28356408888888</v>
      </c>
      <c r="BT457" s="117">
        <f t="shared" si="622"/>
        <v>75.986372147036718</v>
      </c>
      <c r="BU457" s="117">
        <f t="shared" si="622"/>
        <v>0</v>
      </c>
      <c r="BV457" s="117">
        <f t="shared" si="622"/>
        <v>31.762505014755444</v>
      </c>
      <c r="BW457" s="117">
        <f t="shared" si="622"/>
        <v>18.43260176819496</v>
      </c>
      <c r="BX457" s="117">
        <f t="shared" si="622"/>
        <v>194.29942524109762</v>
      </c>
      <c r="BY457" s="117">
        <v>4.3637703830349901</v>
      </c>
      <c r="BZ457" s="117">
        <v>0</v>
      </c>
      <c r="CA457" s="117">
        <v>0</v>
      </c>
      <c r="CB457" s="117">
        <v>0</v>
      </c>
      <c r="CC457" s="117">
        <v>0</v>
      </c>
      <c r="CD457" s="117">
        <v>0</v>
      </c>
      <c r="CE457" s="117">
        <v>0</v>
      </c>
      <c r="CF457" s="117">
        <v>0</v>
      </c>
      <c r="CG457" s="117">
        <v>0</v>
      </c>
      <c r="CH457" s="117">
        <v>0</v>
      </c>
      <c r="CI457" s="117">
        <v>0</v>
      </c>
      <c r="CJ457" s="117">
        <v>0</v>
      </c>
      <c r="CK457" s="117">
        <v>0</v>
      </c>
      <c r="CL457" s="117">
        <v>0</v>
      </c>
      <c r="CM457" s="117">
        <v>0</v>
      </c>
      <c r="CN457" s="117">
        <v>0</v>
      </c>
      <c r="CO457" s="117">
        <v>0</v>
      </c>
      <c r="CP457" s="117">
        <v>0</v>
      </c>
      <c r="CQ457" s="117">
        <v>0</v>
      </c>
      <c r="CR457" s="117">
        <v>0</v>
      </c>
      <c r="CS457" s="117">
        <v>0</v>
      </c>
      <c r="CT457" s="117">
        <v>0</v>
      </c>
      <c r="CU457" s="117">
        <v>0</v>
      </c>
      <c r="CV457" s="117">
        <v>0</v>
      </c>
      <c r="CW457" s="117">
        <v>0</v>
      </c>
      <c r="CX457" s="117">
        <v>0</v>
      </c>
      <c r="CY457" s="117">
        <v>0</v>
      </c>
      <c r="CZ457" s="117">
        <v>0</v>
      </c>
      <c r="DA457" s="117">
        <v>0</v>
      </c>
      <c r="DB457" s="117">
        <v>0</v>
      </c>
      <c r="DC457" s="117">
        <v>0</v>
      </c>
      <c r="DD457" s="117">
        <v>0</v>
      </c>
      <c r="DE457" s="117">
        <v>0</v>
      </c>
      <c r="DF457" s="117">
        <v>0</v>
      </c>
      <c r="DG457" s="117">
        <v>0</v>
      </c>
      <c r="DH457" s="117">
        <v>0</v>
      </c>
      <c r="DI457" s="117">
        <v>0</v>
      </c>
      <c r="DJ457" s="117">
        <v>0</v>
      </c>
      <c r="DK457" s="117">
        <v>0</v>
      </c>
      <c r="DL457" s="117">
        <v>0</v>
      </c>
      <c r="DM457" s="117">
        <v>0</v>
      </c>
      <c r="DN457" s="117">
        <v>0</v>
      </c>
      <c r="DO457" s="117">
        <v>0</v>
      </c>
      <c r="DP457" s="117">
        <v>1.9</v>
      </c>
      <c r="DQ457" s="117">
        <v>0.41799999999999998</v>
      </c>
      <c r="DR457" s="117">
        <v>0.55093961867197905</v>
      </c>
      <c r="DS457" s="117">
        <v>0</v>
      </c>
      <c r="DT457" s="117">
        <v>1.0808530000000001</v>
      </c>
      <c r="DU457" s="117">
        <v>0.41397776436300998</v>
      </c>
      <c r="DV457" s="117">
        <v>4.3637703830349901</v>
      </c>
      <c r="DW457" s="117">
        <v>41.2</v>
      </c>
      <c r="DX457" s="117">
        <v>9.0640000000000001</v>
      </c>
      <c r="DY457" s="117">
        <v>2.8447347090249999</v>
      </c>
      <c r="DZ457" s="117">
        <v>0</v>
      </c>
      <c r="EA457" s="117">
        <v>23.437443999999999</v>
      </c>
      <c r="EB457" s="117">
        <v>8.0228049904929097</v>
      </c>
      <c r="EC457" s="117">
        <v>84.568983699517901</v>
      </c>
      <c r="ED457" s="117">
        <v>0</v>
      </c>
      <c r="EE457" s="117">
        <v>0</v>
      </c>
      <c r="EF457" s="117">
        <v>0</v>
      </c>
      <c r="EG457" s="117">
        <v>0</v>
      </c>
      <c r="EH457" s="117">
        <v>0</v>
      </c>
      <c r="EI457" s="117">
        <v>0</v>
      </c>
      <c r="EJ457" s="117">
        <v>0</v>
      </c>
      <c r="EK457" s="117">
        <v>36.75</v>
      </c>
      <c r="EL457" s="117">
        <v>8.0850000000000009</v>
      </c>
      <c r="EM457" s="117">
        <v>2.5370499302499998</v>
      </c>
      <c r="EN457" s="117">
        <v>0</v>
      </c>
      <c r="EO457" s="117">
        <v>20.905972500000001</v>
      </c>
      <c r="EP457" s="117">
        <v>7.1562195309145</v>
      </c>
      <c r="EQ457" s="117">
        <v>75.434241961164503</v>
      </c>
      <c r="ER457" s="117">
        <v>0</v>
      </c>
      <c r="ES457" s="117">
        <v>0</v>
      </c>
      <c r="ET457" s="117">
        <v>0</v>
      </c>
      <c r="EU457" s="117">
        <v>0</v>
      </c>
      <c r="EV457" s="117">
        <v>0</v>
      </c>
      <c r="EW457" s="117">
        <v>0</v>
      </c>
      <c r="EX457" s="117">
        <v>0</v>
      </c>
      <c r="EY457" s="117">
        <v>0</v>
      </c>
      <c r="EZ457" s="117">
        <v>0</v>
      </c>
      <c r="FA457" s="117">
        <v>0</v>
      </c>
      <c r="FB457" s="117">
        <v>0</v>
      </c>
      <c r="FC457" s="117">
        <v>0</v>
      </c>
      <c r="FD457" s="117">
        <v>0</v>
      </c>
      <c r="FE457" s="171">
        <v>79.198922916666675</v>
      </c>
      <c r="FF457" s="194">
        <f t="shared" ref="FF457" si="623">H457+BH457+BK457+BQ457+BX457+BY457+EC457+EJ457+EQ457+EU457+EX457+FA457+FD457+FE457</f>
        <v>465.49493771097718</v>
      </c>
      <c r="FG457" s="195">
        <f t="shared" ref="FG457" si="624">BH457+BK457+FD457</f>
        <v>0</v>
      </c>
      <c r="FH457" s="196">
        <f t="shared" ref="FH457" si="625">EJ457</f>
        <v>0</v>
      </c>
      <c r="FI457" s="202">
        <f t="shared" ref="FI457" si="626">FF457*1.2</f>
        <v>558.59392525317264</v>
      </c>
      <c r="FJ457" s="203">
        <f t="shared" ref="FJ457" si="627">FG457*1.2</f>
        <v>0</v>
      </c>
      <c r="FK457" s="204">
        <f t="shared" ref="FK457" si="628">FH457*1.2</f>
        <v>0</v>
      </c>
      <c r="FL457" s="214">
        <v>0.05</v>
      </c>
      <c r="FM457" s="211">
        <f t="shared" ref="FM457" si="629">FI457*FL457</f>
        <v>27.929696262658634</v>
      </c>
      <c r="FN457" s="212">
        <f t="shared" ref="FN457" si="630">FJ457*FL457</f>
        <v>0</v>
      </c>
      <c r="FO457" s="213">
        <f t="shared" ref="FO457" si="631">FK457*FL457</f>
        <v>0</v>
      </c>
      <c r="FP457" s="219">
        <f t="shared" ref="FP457" si="632">FI457+FM457</f>
        <v>586.52362151583122</v>
      </c>
      <c r="FQ457" s="220">
        <f t="shared" ref="FQ457" si="633">FJ457+FN457</f>
        <v>0</v>
      </c>
      <c r="FR457" s="223">
        <f t="shared" ref="FR457" si="634">FK457+FO457</f>
        <v>0</v>
      </c>
      <c r="FS457" s="228">
        <f t="shared" ref="FS457" si="635">(FP457-FR457)/C457+FR457/D457</f>
        <v>2.0739873462370269</v>
      </c>
      <c r="FT457" s="229"/>
      <c r="FU457" s="244">
        <f t="shared" ref="FU457" si="636">(FP457-FR457)/C457</f>
        <v>2.0739873462370269</v>
      </c>
      <c r="FV457" s="245">
        <f t="shared" ref="FV457" si="637">FS457*D457+G457*FU457</f>
        <v>586.52362151583122</v>
      </c>
      <c r="FW457" s="252">
        <v>1.3361000000000001</v>
      </c>
      <c r="FX457" s="257"/>
      <c r="FY457" s="261">
        <f t="shared" ref="FY457" si="638">FS457/FW457</f>
        <v>1.5522695503607715</v>
      </c>
      <c r="FZ457" s="253"/>
      <c r="GA457" s="92"/>
      <c r="GB457" s="68" t="s">
        <v>1166</v>
      </c>
      <c r="GC457" s="85" t="s">
        <v>2362</v>
      </c>
      <c r="GD457" s="85" t="str">
        <f t="shared" ref="GD457" si="639">CONCATENATE(GB457,GC457)</f>
        <v>№2/97 від 20.02.2019</v>
      </c>
      <c r="GE457" s="85" t="s">
        <v>2405</v>
      </c>
      <c r="GF457" s="431">
        <v>1</v>
      </c>
      <c r="GG457" s="431">
        <v>1</v>
      </c>
    </row>
    <row r="458" spans="1:189" ht="15" customHeight="1" x14ac:dyDescent="0.25">
      <c r="A458" s="113" t="s">
        <v>1518</v>
      </c>
      <c r="B458" s="155">
        <v>1</v>
      </c>
      <c r="C458" s="141">
        <f t="shared" ref="C458" si="640">D458+G458</f>
        <v>151.6</v>
      </c>
      <c r="D458" s="141">
        <v>151.6</v>
      </c>
      <c r="E458" s="141">
        <v>0</v>
      </c>
      <c r="F458" s="141"/>
      <c r="G458" s="141">
        <v>0</v>
      </c>
      <c r="H458" s="453">
        <f t="shared" ref="H458" si="641">N458+T458+Z458+AF458+AL458+AR458+AX458</f>
        <v>19.34</v>
      </c>
      <c r="I458" s="453">
        <v>0</v>
      </c>
      <c r="J458" s="453">
        <v>0</v>
      </c>
      <c r="K458" s="453">
        <v>0</v>
      </c>
      <c r="L458" s="453">
        <v>0</v>
      </c>
      <c r="M458" s="453">
        <v>0</v>
      </c>
      <c r="N458" s="453">
        <v>0</v>
      </c>
      <c r="O458" s="453">
        <v>0</v>
      </c>
      <c r="P458" s="453">
        <v>0</v>
      </c>
      <c r="Q458" s="453">
        <v>0</v>
      </c>
      <c r="R458" s="453">
        <v>0</v>
      </c>
      <c r="S458" s="453">
        <v>0</v>
      </c>
      <c r="T458" s="453">
        <v>0</v>
      </c>
      <c r="U458" s="453">
        <v>0</v>
      </c>
      <c r="V458" s="453">
        <v>0</v>
      </c>
      <c r="W458" s="453">
        <v>0</v>
      </c>
      <c r="X458" s="453">
        <v>0</v>
      </c>
      <c r="Y458" s="453">
        <v>0</v>
      </c>
      <c r="Z458" s="453">
        <v>0</v>
      </c>
      <c r="AA458" s="453">
        <v>0</v>
      </c>
      <c r="AB458" s="453">
        <v>0</v>
      </c>
      <c r="AC458" s="453">
        <v>0</v>
      </c>
      <c r="AD458" s="453">
        <v>0</v>
      </c>
      <c r="AE458" s="453">
        <v>0</v>
      </c>
      <c r="AF458" s="453">
        <v>0</v>
      </c>
      <c r="AG458" s="453">
        <v>0</v>
      </c>
      <c r="AH458" s="453">
        <v>0</v>
      </c>
      <c r="AI458" s="453">
        <v>0</v>
      </c>
      <c r="AJ458" s="453">
        <v>0</v>
      </c>
      <c r="AK458" s="453">
        <v>0</v>
      </c>
      <c r="AL458" s="453">
        <v>0</v>
      </c>
      <c r="AM458" s="453">
        <v>0</v>
      </c>
      <c r="AN458" s="453">
        <v>0</v>
      </c>
      <c r="AO458" s="453">
        <v>0</v>
      </c>
      <c r="AP458" s="453">
        <v>0</v>
      </c>
      <c r="AQ458" s="453">
        <v>0</v>
      </c>
      <c r="AR458" s="453">
        <v>0</v>
      </c>
      <c r="AS458" s="453">
        <v>0</v>
      </c>
      <c r="AT458" s="453">
        <v>0</v>
      </c>
      <c r="AU458" s="453">
        <v>0</v>
      </c>
      <c r="AV458" s="453">
        <v>0</v>
      </c>
      <c r="AW458" s="453">
        <v>0</v>
      </c>
      <c r="AX458" s="453">
        <v>19.34</v>
      </c>
      <c r="AY458" s="453"/>
      <c r="AZ458" s="453"/>
      <c r="BA458" s="453"/>
      <c r="BB458" s="453"/>
      <c r="BC458" s="453"/>
      <c r="BD458" s="453"/>
      <c r="BE458" s="453">
        <v>0</v>
      </c>
      <c r="BF458" s="453">
        <v>0</v>
      </c>
      <c r="BG458" s="453">
        <v>0</v>
      </c>
      <c r="BH458" s="453">
        <v>0</v>
      </c>
      <c r="BI458" s="453">
        <v>0</v>
      </c>
      <c r="BJ458" s="453">
        <v>0</v>
      </c>
      <c r="BK458" s="453">
        <v>0</v>
      </c>
      <c r="BL458" s="453">
        <v>6.22</v>
      </c>
      <c r="BM458" s="453">
        <v>1.3684000000000001</v>
      </c>
      <c r="BN458" s="453">
        <v>0.14506685916666701</v>
      </c>
      <c r="BO458" s="453">
        <v>3.5383713999999999</v>
      </c>
      <c r="BP458" s="453">
        <v>1.18140136794326</v>
      </c>
      <c r="BQ458" s="453">
        <v>12.453239627109999</v>
      </c>
      <c r="BR458" s="453">
        <v>41.788099999999901</v>
      </c>
      <c r="BS458" s="453">
        <v>9.1933819999999802</v>
      </c>
      <c r="BT458" s="453">
        <v>64.2039955957123</v>
      </c>
      <c r="BU458" s="453">
        <v>0</v>
      </c>
      <c r="BV458" s="453">
        <v>23.7719964469999</v>
      </c>
      <c r="BW458" s="453">
        <v>14.5641328544166</v>
      </c>
      <c r="BX458" s="453">
        <v>153.521606897129</v>
      </c>
      <c r="BY458" s="453">
        <v>2.5946994055904899</v>
      </c>
      <c r="BZ458" s="453">
        <v>0</v>
      </c>
      <c r="CA458" s="453">
        <v>0</v>
      </c>
      <c r="CB458" s="453">
        <v>0</v>
      </c>
      <c r="CC458" s="453">
        <v>0</v>
      </c>
      <c r="CD458" s="453">
        <v>0</v>
      </c>
      <c r="CE458" s="453">
        <v>0</v>
      </c>
      <c r="CF458" s="453">
        <v>0</v>
      </c>
      <c r="CG458" s="453">
        <v>0</v>
      </c>
      <c r="CH458" s="453">
        <v>0</v>
      </c>
      <c r="CI458" s="453">
        <v>0</v>
      </c>
      <c r="CJ458" s="453">
        <v>0</v>
      </c>
      <c r="CK458" s="453">
        <v>0</v>
      </c>
      <c r="CL458" s="453">
        <v>0</v>
      </c>
      <c r="CM458" s="453">
        <v>0</v>
      </c>
      <c r="CN458" s="453">
        <v>0</v>
      </c>
      <c r="CO458" s="453">
        <v>0</v>
      </c>
      <c r="CP458" s="453">
        <v>0</v>
      </c>
      <c r="CQ458" s="453">
        <v>0</v>
      </c>
      <c r="CR458" s="453">
        <v>0</v>
      </c>
      <c r="CS458" s="453">
        <v>0</v>
      </c>
      <c r="CT458" s="453">
        <v>0</v>
      </c>
      <c r="CU458" s="453">
        <v>0</v>
      </c>
      <c r="CV458" s="453">
        <v>0</v>
      </c>
      <c r="CW458" s="453">
        <v>0</v>
      </c>
      <c r="CX458" s="453">
        <v>0</v>
      </c>
      <c r="CY458" s="453">
        <v>0</v>
      </c>
      <c r="CZ458" s="453">
        <v>0</v>
      </c>
      <c r="DA458" s="453">
        <v>0</v>
      </c>
      <c r="DB458" s="453">
        <v>0</v>
      </c>
      <c r="DC458" s="453">
        <v>0</v>
      </c>
      <c r="DD458" s="453">
        <v>0</v>
      </c>
      <c r="DE458" s="453">
        <v>0</v>
      </c>
      <c r="DF458" s="453">
        <v>0</v>
      </c>
      <c r="DG458" s="453">
        <v>0</v>
      </c>
      <c r="DH458" s="453">
        <v>0</v>
      </c>
      <c r="DI458" s="453">
        <v>0</v>
      </c>
      <c r="DJ458" s="453">
        <v>0</v>
      </c>
      <c r="DK458" s="453">
        <v>0</v>
      </c>
      <c r="DL458" s="453">
        <v>0</v>
      </c>
      <c r="DM458" s="453">
        <v>0</v>
      </c>
      <c r="DN458" s="453">
        <v>0</v>
      </c>
      <c r="DO458" s="453">
        <v>0</v>
      </c>
      <c r="DP458" s="453">
        <v>1.1299999999999999</v>
      </c>
      <c r="DQ458" s="453">
        <v>0.24859999999999999</v>
      </c>
      <c r="DR458" s="453">
        <v>0.327124981199925</v>
      </c>
      <c r="DS458" s="453">
        <v>0</v>
      </c>
      <c r="DT458" s="453">
        <v>0.64282309999999998</v>
      </c>
      <c r="DU458" s="453">
        <v>0.246151324390564</v>
      </c>
      <c r="DV458" s="453">
        <v>2.5946994055904899</v>
      </c>
      <c r="DW458" s="453">
        <v>36.450000000000003</v>
      </c>
      <c r="DX458" s="453">
        <v>8.0190000000000001</v>
      </c>
      <c r="DY458" s="453">
        <v>2.5164394666000001</v>
      </c>
      <c r="DZ458" s="453">
        <v>0</v>
      </c>
      <c r="EA458" s="453">
        <v>20.735311500000002</v>
      </c>
      <c r="EB458" s="453">
        <v>7.0978119088093496</v>
      </c>
      <c r="EC458" s="453">
        <v>74.818562875409299</v>
      </c>
      <c r="ED458" s="453">
        <v>0</v>
      </c>
      <c r="EE458" s="453">
        <v>0</v>
      </c>
      <c r="EF458" s="453">
        <v>0</v>
      </c>
      <c r="EG458" s="453">
        <v>0</v>
      </c>
      <c r="EH458" s="453">
        <v>0</v>
      </c>
      <c r="EI458" s="453">
        <v>0</v>
      </c>
      <c r="EJ458" s="453">
        <v>0</v>
      </c>
      <c r="EK458" s="453">
        <v>32.51</v>
      </c>
      <c r="EL458" s="453">
        <v>7.1521999999999997</v>
      </c>
      <c r="EM458" s="453">
        <v>2.2440869112250001</v>
      </c>
      <c r="EN458" s="453">
        <v>0</v>
      </c>
      <c r="EO458" s="453">
        <v>18.493963699999998</v>
      </c>
      <c r="EP458" s="453">
        <v>6.33055026656249</v>
      </c>
      <c r="EQ458" s="453">
        <v>66.730800877787502</v>
      </c>
      <c r="ER458" s="453">
        <v>0</v>
      </c>
      <c r="ES458" s="453">
        <v>0</v>
      </c>
      <c r="ET458" s="453">
        <v>0</v>
      </c>
      <c r="EU458" s="453">
        <v>0</v>
      </c>
      <c r="EV458" s="453">
        <v>0</v>
      </c>
      <c r="EW458" s="453">
        <v>0</v>
      </c>
      <c r="EX458" s="453">
        <v>0</v>
      </c>
      <c r="EY458" s="453">
        <v>0</v>
      </c>
      <c r="EZ458" s="453">
        <v>0</v>
      </c>
      <c r="FA458" s="453">
        <v>0</v>
      </c>
      <c r="FB458" s="453">
        <v>0</v>
      </c>
      <c r="FC458" s="453">
        <v>0</v>
      </c>
      <c r="FD458" s="453">
        <v>0</v>
      </c>
      <c r="FE458" s="88">
        <v>49.036304166666667</v>
      </c>
      <c r="FF458" s="443">
        <f t="shared" ref="FF458" si="642">H458+BH458+BK458+BQ458+BX458+BY458+EC458+EJ458+EQ458+EU458+EX458+FA458+FD458+FE458</f>
        <v>378.49521384969296</v>
      </c>
      <c r="FG458" s="444">
        <f t="shared" ref="FG458" si="643">BH458+BK458+FD458</f>
        <v>0</v>
      </c>
      <c r="FH458" s="444">
        <f t="shared" ref="FH458" si="644">EJ458</f>
        <v>0</v>
      </c>
      <c r="FI458" s="445">
        <f t="shared" ref="FI458" si="645">FF458*1.2</f>
        <v>454.19425661963152</v>
      </c>
      <c r="FJ458" s="446">
        <f t="shared" ref="FJ458" si="646">FG458*1.2</f>
        <v>0</v>
      </c>
      <c r="FK458" s="446">
        <f t="shared" ref="FK458" si="647">FH458*1.2</f>
        <v>0</v>
      </c>
      <c r="FL458" s="448">
        <v>0.05</v>
      </c>
      <c r="FM458" s="447">
        <f t="shared" ref="FM458" si="648">FI458*FL458</f>
        <v>22.709712830981577</v>
      </c>
      <c r="FN458" s="448">
        <f t="shared" ref="FN458" si="649">FJ458*FL458</f>
        <v>0</v>
      </c>
      <c r="FO458" s="448">
        <f t="shared" ref="FO458" si="650">FK458*FL458</f>
        <v>0</v>
      </c>
      <c r="FP458" s="385">
        <f t="shared" ref="FP458" si="651">FI458+FM458</f>
        <v>476.90396945061309</v>
      </c>
      <c r="FQ458" s="386">
        <f t="shared" ref="FQ458" si="652">FJ458+FN458</f>
        <v>0</v>
      </c>
      <c r="FR458" s="386">
        <f t="shared" ref="FR458" si="653">FK458+FO458</f>
        <v>0</v>
      </c>
      <c r="FS458" s="229">
        <f t="shared" ref="FS458" si="654">(FP458-FR458)/C458+FR458/D458</f>
        <v>3.1458045478272632</v>
      </c>
      <c r="FT458" s="229"/>
      <c r="FU458" s="229">
        <f t="shared" ref="FU458" si="655">(FP458-FR458)/C458</f>
        <v>3.1458045478272632</v>
      </c>
      <c r="FV458" s="449">
        <f t="shared" ref="FV458" si="656">FS458*D458+G458*FU458</f>
        <v>476.90396945061309</v>
      </c>
      <c r="FW458" s="78">
        <v>1.2910999999999999</v>
      </c>
      <c r="FX458" s="79"/>
      <c r="FY458" s="450">
        <f t="shared" ref="FY458" si="657">FS458/FW458</f>
        <v>2.4365305149308831</v>
      </c>
      <c r="FZ458" s="450"/>
      <c r="GB458" s="68" t="s">
        <v>1168</v>
      </c>
      <c r="GC458" s="85" t="s">
        <v>2362</v>
      </c>
      <c r="GD458" s="85" t="str">
        <f t="shared" ref="GD458" si="658">CONCATENATE(GB458,GC458)</f>
        <v>№2/99 від 20.02.2019</v>
      </c>
      <c r="GE458" s="85" t="s">
        <v>2406</v>
      </c>
      <c r="GF458" s="431">
        <v>1</v>
      </c>
    </row>
    <row r="459" spans="1:189" x14ac:dyDescent="0.25">
      <c r="A459" s="113" t="s">
        <v>2767</v>
      </c>
      <c r="B459" s="188"/>
      <c r="C459" s="86"/>
      <c r="D459" s="86"/>
      <c r="E459" s="86"/>
      <c r="F459" s="86"/>
      <c r="G459" s="86"/>
      <c r="H459" s="90"/>
      <c r="I459" s="86"/>
      <c r="J459" s="86"/>
      <c r="K459" s="86"/>
      <c r="L459" s="86"/>
      <c r="M459" s="86"/>
      <c r="N459" s="86"/>
      <c r="O459" s="86"/>
      <c r="P459" s="86"/>
      <c r="Q459" s="86"/>
      <c r="R459" s="86"/>
      <c r="S459" s="86"/>
      <c r="T459" s="86"/>
      <c r="U459" s="86"/>
      <c r="V459" s="86"/>
      <c r="W459" s="86"/>
      <c r="X459" s="86"/>
      <c r="Y459" s="86"/>
      <c r="Z459" s="86"/>
      <c r="AA459" s="86"/>
      <c r="AB459" s="86"/>
      <c r="AC459" s="86"/>
      <c r="AD459" s="86"/>
      <c r="AE459" s="86"/>
      <c r="AF459" s="86"/>
      <c r="AG459" s="86"/>
      <c r="AH459" s="86"/>
      <c r="AI459" s="86"/>
      <c r="AJ459" s="86"/>
      <c r="AK459" s="86"/>
      <c r="AL459" s="86"/>
      <c r="AM459" s="86"/>
      <c r="AN459" s="86"/>
      <c r="AO459" s="86"/>
      <c r="AP459" s="86"/>
      <c r="AQ459" s="86"/>
      <c r="AR459" s="86"/>
      <c r="AS459" s="86"/>
      <c r="AT459" s="86"/>
      <c r="AU459" s="86"/>
      <c r="AV459" s="86"/>
      <c r="AW459" s="86"/>
      <c r="AX459" s="86"/>
      <c r="AY459" s="86"/>
      <c r="AZ459" s="86"/>
      <c r="BA459" s="86"/>
      <c r="BB459" s="86"/>
      <c r="BC459" s="86"/>
      <c r="BD459" s="86"/>
      <c r="BE459" s="86"/>
      <c r="BF459" s="86"/>
      <c r="BG459" s="86"/>
      <c r="BH459" s="86"/>
      <c r="BI459" s="86"/>
      <c r="BJ459" s="86"/>
      <c r="BK459" s="454"/>
      <c r="BL459" s="86"/>
      <c r="BM459" s="86"/>
      <c r="BN459" s="86"/>
      <c r="BO459" s="86"/>
      <c r="BP459" s="86"/>
      <c r="BQ459" s="86"/>
      <c r="BR459" s="86">
        <f>BR458*0.5</f>
        <v>20.89404999999995</v>
      </c>
      <c r="BS459" s="86">
        <f t="shared" ref="BS459" si="659">BS458*0.5</f>
        <v>4.5966909999999901</v>
      </c>
      <c r="BT459" s="86">
        <f t="shared" ref="BT459" si="660">BT458*0.5</f>
        <v>32.10199779785615</v>
      </c>
      <c r="BU459" s="86">
        <f t="shared" ref="BU459" si="661">BU458*0.5</f>
        <v>0</v>
      </c>
      <c r="BV459" s="86">
        <f t="shared" ref="BV459" si="662">BV458*0.5</f>
        <v>11.88599822349995</v>
      </c>
      <c r="BW459" s="86">
        <f t="shared" ref="BW459" si="663">BW458*0.5</f>
        <v>7.2820664272083002</v>
      </c>
      <c r="BX459" s="86">
        <f t="shared" ref="BX459" si="664">BX458*0.5</f>
        <v>76.760803448564502</v>
      </c>
      <c r="BY459" s="86"/>
      <c r="BZ459" s="86"/>
      <c r="CA459" s="86"/>
      <c r="CB459" s="86"/>
      <c r="CC459" s="86"/>
      <c r="CD459" s="86"/>
      <c r="CE459" s="86"/>
      <c r="CF459" s="86"/>
      <c r="CG459" s="86"/>
      <c r="CH459" s="86"/>
      <c r="CI459" s="86"/>
      <c r="CJ459" s="86"/>
      <c r="CK459" s="86"/>
      <c r="CL459" s="86"/>
      <c r="CM459" s="86"/>
      <c r="CN459" s="86"/>
      <c r="CO459" s="86"/>
      <c r="CP459" s="86"/>
      <c r="CQ459" s="86"/>
      <c r="CR459" s="86"/>
      <c r="CS459" s="86"/>
      <c r="CT459" s="86"/>
      <c r="CU459" s="86"/>
      <c r="CV459" s="86"/>
      <c r="CW459" s="86"/>
      <c r="CX459" s="86"/>
      <c r="CY459" s="86"/>
      <c r="CZ459" s="86"/>
      <c r="DA459" s="86"/>
      <c r="DB459" s="86"/>
      <c r="DC459" s="86"/>
      <c r="DD459" s="86"/>
      <c r="DE459" s="86"/>
      <c r="DF459" s="86"/>
      <c r="DG459" s="86"/>
      <c r="DH459" s="86"/>
      <c r="DI459" s="86"/>
      <c r="DJ459" s="86"/>
      <c r="DK459" s="86"/>
      <c r="DL459" s="86"/>
      <c r="DM459" s="86"/>
      <c r="DN459" s="86"/>
      <c r="DO459" s="86"/>
      <c r="DP459" s="86"/>
      <c r="DQ459" s="86"/>
      <c r="DR459" s="86"/>
      <c r="DS459" s="86"/>
      <c r="DT459" s="86"/>
      <c r="DU459" s="86"/>
      <c r="DV459" s="86"/>
      <c r="DW459" s="86">
        <f>DW458*0.5</f>
        <v>18.225000000000001</v>
      </c>
      <c r="DX459" s="86">
        <f t="shared" ref="DX459" si="665">DX458*0.5</f>
        <v>4.0095000000000001</v>
      </c>
      <c r="DY459" s="86">
        <f t="shared" ref="DY459" si="666">DY458*0.5</f>
        <v>1.2582197333</v>
      </c>
      <c r="DZ459" s="86">
        <f t="shared" ref="DZ459" si="667">DZ458*0.5</f>
        <v>0</v>
      </c>
      <c r="EA459" s="86">
        <f t="shared" ref="EA459" si="668">EA458*0.5</f>
        <v>10.367655750000001</v>
      </c>
      <c r="EB459" s="86">
        <f t="shared" ref="EB459" si="669">EB458*0.5</f>
        <v>3.5489059544046748</v>
      </c>
      <c r="EC459" s="86">
        <f t="shared" ref="EC459" si="670">EC458*0.5</f>
        <v>37.409281437704649</v>
      </c>
      <c r="ED459" s="86"/>
      <c r="EE459" s="86"/>
      <c r="EF459" s="86"/>
      <c r="EG459" s="86"/>
      <c r="EH459" s="86"/>
      <c r="EI459" s="86"/>
      <c r="EJ459" s="86"/>
      <c r="EK459" s="86">
        <f>EK458*0.5</f>
        <v>16.254999999999999</v>
      </c>
      <c r="EL459" s="86">
        <f t="shared" ref="EL459" si="671">EL458*0.5</f>
        <v>3.5760999999999998</v>
      </c>
      <c r="EM459" s="86">
        <f t="shared" ref="EM459" si="672">EM458*0.5</f>
        <v>1.1220434556125001</v>
      </c>
      <c r="EN459" s="86">
        <f t="shared" ref="EN459" si="673">EN458*0.5</f>
        <v>0</v>
      </c>
      <c r="EO459" s="86">
        <f t="shared" ref="EO459" si="674">EO458*0.5</f>
        <v>9.2469818499999992</v>
      </c>
      <c r="EP459" s="86">
        <f t="shared" ref="EP459" si="675">EP458*0.5</f>
        <v>3.165275133281245</v>
      </c>
      <c r="EQ459" s="86">
        <f t="shared" ref="EQ459" si="676">EQ458*0.5</f>
        <v>33.365400438893751</v>
      </c>
      <c r="ER459" s="86"/>
      <c r="ES459" s="86"/>
      <c r="ET459" s="86"/>
      <c r="EU459" s="86"/>
      <c r="EV459" s="86"/>
      <c r="EW459" s="86"/>
      <c r="EX459" s="86"/>
      <c r="EY459" s="86"/>
      <c r="EZ459" s="86"/>
      <c r="FA459" s="454"/>
      <c r="FB459" s="86"/>
      <c r="FC459" s="86"/>
      <c r="FD459" s="86"/>
      <c r="FE459" s="86"/>
      <c r="FF459" s="455"/>
      <c r="FG459" s="86"/>
      <c r="FH459" s="86"/>
      <c r="FI459" s="455"/>
      <c r="FJ459" s="86"/>
      <c r="FK459" s="86"/>
      <c r="FL459" s="86"/>
      <c r="FM459" s="455"/>
      <c r="FN459" s="86"/>
      <c r="FO459" s="86"/>
      <c r="FP459" s="455">
        <f>FP52</f>
        <v>287.73993668986384</v>
      </c>
      <c r="FQ459" s="86"/>
      <c r="FR459" s="86"/>
      <c r="FS459" s="451"/>
      <c r="FT459" s="451"/>
      <c r="FU459" s="451"/>
      <c r="FV459" s="449"/>
      <c r="FW459" s="86"/>
      <c r="FX459" s="87"/>
      <c r="FY459" s="452"/>
      <c r="FZ459" s="452"/>
    </row>
    <row r="460" spans="1:189" ht="15" customHeight="1" x14ac:dyDescent="0.25">
      <c r="A460" s="66" t="s">
        <v>147</v>
      </c>
      <c r="B460" s="155">
        <v>1</v>
      </c>
      <c r="C460" s="141">
        <f t="shared" ref="C460" si="677">D460+G460</f>
        <v>250.4</v>
      </c>
      <c r="D460" s="168">
        <v>250.4</v>
      </c>
      <c r="E460" s="168">
        <v>0</v>
      </c>
      <c r="F460" s="234"/>
      <c r="G460" s="235">
        <v>0</v>
      </c>
      <c r="H460" s="162">
        <f t="shared" ref="H460" si="678">N460+T460+Z460+AF460+AL460+AR460+AX460</f>
        <v>44.4</v>
      </c>
      <c r="I460" s="117">
        <v>0</v>
      </c>
      <c r="J460" s="117">
        <v>0</v>
      </c>
      <c r="K460" s="117">
        <v>0</v>
      </c>
      <c r="L460" s="117">
        <v>0</v>
      </c>
      <c r="M460" s="117">
        <v>0</v>
      </c>
      <c r="N460" s="117">
        <v>0</v>
      </c>
      <c r="O460" s="117">
        <v>0</v>
      </c>
      <c r="P460" s="117">
        <v>0</v>
      </c>
      <c r="Q460" s="117">
        <v>0</v>
      </c>
      <c r="R460" s="117">
        <v>0</v>
      </c>
      <c r="S460" s="117">
        <v>0</v>
      </c>
      <c r="T460" s="117">
        <v>0</v>
      </c>
      <c r="U460" s="117">
        <v>0</v>
      </c>
      <c r="V460" s="117">
        <v>0</v>
      </c>
      <c r="W460" s="117">
        <v>0</v>
      </c>
      <c r="X460" s="117">
        <v>0</v>
      </c>
      <c r="Y460" s="117">
        <v>0</v>
      </c>
      <c r="Z460" s="117">
        <v>0</v>
      </c>
      <c r="AA460" s="117">
        <v>0</v>
      </c>
      <c r="AB460" s="117">
        <v>0</v>
      </c>
      <c r="AC460" s="117">
        <v>0</v>
      </c>
      <c r="AD460" s="117">
        <v>0</v>
      </c>
      <c r="AE460" s="117">
        <v>0</v>
      </c>
      <c r="AF460" s="117">
        <v>0</v>
      </c>
      <c r="AG460" s="117">
        <v>0</v>
      </c>
      <c r="AH460" s="117">
        <v>0</v>
      </c>
      <c r="AI460" s="117">
        <v>0</v>
      </c>
      <c r="AJ460" s="117">
        <v>0</v>
      </c>
      <c r="AK460" s="117">
        <v>0</v>
      </c>
      <c r="AL460" s="117">
        <v>0</v>
      </c>
      <c r="AM460" s="117">
        <v>0</v>
      </c>
      <c r="AN460" s="117">
        <v>0</v>
      </c>
      <c r="AO460" s="117">
        <v>0</v>
      </c>
      <c r="AP460" s="117">
        <v>0</v>
      </c>
      <c r="AQ460" s="117">
        <v>0</v>
      </c>
      <c r="AR460" s="117">
        <v>0</v>
      </c>
      <c r="AS460" s="117">
        <v>0</v>
      </c>
      <c r="AT460" s="117">
        <v>0</v>
      </c>
      <c r="AU460" s="117">
        <v>0</v>
      </c>
      <c r="AV460" s="117">
        <v>0</v>
      </c>
      <c r="AW460" s="117">
        <v>0</v>
      </c>
      <c r="AX460" s="117">
        <v>44.4</v>
      </c>
      <c r="AY460" s="117"/>
      <c r="AZ460" s="117"/>
      <c r="BA460" s="117"/>
      <c r="BB460" s="117"/>
      <c r="BC460" s="117"/>
      <c r="BD460" s="117"/>
      <c r="BE460" s="117">
        <v>0</v>
      </c>
      <c r="BF460" s="117">
        <v>0</v>
      </c>
      <c r="BG460" s="117">
        <v>0</v>
      </c>
      <c r="BH460" s="117">
        <v>0</v>
      </c>
      <c r="BI460" s="117">
        <v>0</v>
      </c>
      <c r="BJ460" s="117">
        <v>0</v>
      </c>
      <c r="BK460" s="117">
        <v>0</v>
      </c>
      <c r="BL460" s="117">
        <v>13.93</v>
      </c>
      <c r="BM460" s="117">
        <v>3.0646</v>
      </c>
      <c r="BN460" s="117">
        <v>0.33633344333333398</v>
      </c>
      <c r="BO460" s="117">
        <v>7.9243591000000002</v>
      </c>
      <c r="BP460" s="117">
        <v>2.64700721146676</v>
      </c>
      <c r="BQ460" s="117">
        <v>27.902299754800101</v>
      </c>
      <c r="BR460" s="117">
        <v>73.411555555555907</v>
      </c>
      <c r="BS460" s="117">
        <v>16.150542222222199</v>
      </c>
      <c r="BT460" s="117">
        <v>78.799332198120595</v>
      </c>
      <c r="BU460" s="117">
        <v>0</v>
      </c>
      <c r="BV460" s="117">
        <v>41.761631608888798</v>
      </c>
      <c r="BW460" s="117">
        <v>22.022998084701499</v>
      </c>
      <c r="BX460" s="117">
        <v>232.14605966948901</v>
      </c>
      <c r="BY460" s="117">
        <v>5.3270170503177203</v>
      </c>
      <c r="BZ460" s="117">
        <v>0</v>
      </c>
      <c r="CA460" s="117">
        <v>0</v>
      </c>
      <c r="CB460" s="117">
        <v>0</v>
      </c>
      <c r="CC460" s="117">
        <v>0</v>
      </c>
      <c r="CD460" s="117">
        <v>0</v>
      </c>
      <c r="CE460" s="117">
        <v>0</v>
      </c>
      <c r="CF460" s="117">
        <v>0</v>
      </c>
      <c r="CG460" s="117">
        <v>0</v>
      </c>
      <c r="CH460" s="117">
        <v>0</v>
      </c>
      <c r="CI460" s="117">
        <v>0</v>
      </c>
      <c r="CJ460" s="117">
        <v>0</v>
      </c>
      <c r="CK460" s="117">
        <v>0</v>
      </c>
      <c r="CL460" s="117">
        <v>0</v>
      </c>
      <c r="CM460" s="117">
        <v>0</v>
      </c>
      <c r="CN460" s="117">
        <v>0</v>
      </c>
      <c r="CO460" s="117">
        <v>0</v>
      </c>
      <c r="CP460" s="117">
        <v>0</v>
      </c>
      <c r="CQ460" s="117">
        <v>0</v>
      </c>
      <c r="CR460" s="117">
        <v>0</v>
      </c>
      <c r="CS460" s="117">
        <v>0</v>
      </c>
      <c r="CT460" s="117">
        <v>0</v>
      </c>
      <c r="CU460" s="117">
        <v>0</v>
      </c>
      <c r="CV460" s="117">
        <v>0</v>
      </c>
      <c r="CW460" s="117">
        <v>0</v>
      </c>
      <c r="CX460" s="117">
        <v>0</v>
      </c>
      <c r="CY460" s="117">
        <v>0</v>
      </c>
      <c r="CZ460" s="117">
        <v>0</v>
      </c>
      <c r="DA460" s="117">
        <v>0</v>
      </c>
      <c r="DB460" s="117">
        <v>0</v>
      </c>
      <c r="DC460" s="117">
        <v>0</v>
      </c>
      <c r="DD460" s="117">
        <v>0</v>
      </c>
      <c r="DE460" s="117">
        <v>0</v>
      </c>
      <c r="DF460" s="117">
        <v>0</v>
      </c>
      <c r="DG460" s="117">
        <v>0</v>
      </c>
      <c r="DH460" s="117">
        <v>0</v>
      </c>
      <c r="DI460" s="117">
        <v>0</v>
      </c>
      <c r="DJ460" s="117">
        <v>0</v>
      </c>
      <c r="DK460" s="117">
        <v>0</v>
      </c>
      <c r="DL460" s="117">
        <v>0</v>
      </c>
      <c r="DM460" s="117">
        <v>0</v>
      </c>
      <c r="DN460" s="117">
        <v>0</v>
      </c>
      <c r="DO460" s="117">
        <v>0</v>
      </c>
      <c r="DP460" s="117">
        <v>2.3199999999999998</v>
      </c>
      <c r="DQ460" s="117">
        <v>0.51039999999999996</v>
      </c>
      <c r="DR460" s="117">
        <v>0.67148057332366196</v>
      </c>
      <c r="DS460" s="117">
        <v>0</v>
      </c>
      <c r="DT460" s="117">
        <v>1.3197783999999999</v>
      </c>
      <c r="DU460" s="117">
        <v>0.505358076994053</v>
      </c>
      <c r="DV460" s="117">
        <v>5.3270170503177203</v>
      </c>
      <c r="DW460" s="117">
        <v>49.13</v>
      </c>
      <c r="DX460" s="117">
        <v>10.8086</v>
      </c>
      <c r="DY460" s="117">
        <v>3.391402721075</v>
      </c>
      <c r="DZ460" s="117">
        <v>0</v>
      </c>
      <c r="EA460" s="117">
        <v>27.9485831</v>
      </c>
      <c r="EB460" s="117">
        <v>9.5669085799068707</v>
      </c>
      <c r="EC460" s="117">
        <v>100.84549440098201</v>
      </c>
      <c r="ED460" s="117">
        <v>0</v>
      </c>
      <c r="EE460" s="117">
        <v>0</v>
      </c>
      <c r="EF460" s="117">
        <v>0</v>
      </c>
      <c r="EG460" s="117">
        <v>0</v>
      </c>
      <c r="EH460" s="117">
        <v>0</v>
      </c>
      <c r="EI460" s="117">
        <v>0</v>
      </c>
      <c r="EJ460" s="117">
        <v>0</v>
      </c>
      <c r="EK460" s="117">
        <v>43.82</v>
      </c>
      <c r="EL460" s="117">
        <v>9.6403999999999996</v>
      </c>
      <c r="EM460" s="117">
        <v>3.0248309032999998</v>
      </c>
      <c r="EN460" s="117">
        <v>0</v>
      </c>
      <c r="EO460" s="117">
        <v>24.927883399999999</v>
      </c>
      <c r="EP460" s="117">
        <v>8.5329085101288698</v>
      </c>
      <c r="EQ460" s="117">
        <v>89.946022813428897</v>
      </c>
      <c r="ER460" s="117">
        <v>0</v>
      </c>
      <c r="ES460" s="117">
        <v>0</v>
      </c>
      <c r="ET460" s="117">
        <v>0</v>
      </c>
      <c r="EU460" s="117">
        <v>0</v>
      </c>
      <c r="EV460" s="117">
        <v>0</v>
      </c>
      <c r="EW460" s="117">
        <v>0</v>
      </c>
      <c r="EX460" s="117">
        <v>0</v>
      </c>
      <c r="EY460" s="117">
        <v>0</v>
      </c>
      <c r="EZ460" s="117">
        <v>0</v>
      </c>
      <c r="FA460" s="117">
        <v>0</v>
      </c>
      <c r="FB460" s="117">
        <v>0</v>
      </c>
      <c r="FC460" s="117">
        <v>0</v>
      </c>
      <c r="FD460" s="117">
        <v>0</v>
      </c>
      <c r="FE460" s="171">
        <v>92.604531249999994</v>
      </c>
      <c r="FF460" s="194">
        <f t="shared" ref="FF460" si="679">H460+BH460+BK460+BQ460+BX460+BY460+EC460+EJ460+EQ460+EU460+EX460+FA460+FD460+FE460</f>
        <v>593.1714249390177</v>
      </c>
      <c r="FG460" s="195">
        <f t="shared" ref="FG460" si="680">BH460+BK460+FD460</f>
        <v>0</v>
      </c>
      <c r="FH460" s="196">
        <f t="shared" ref="FH460" si="681">EJ460</f>
        <v>0</v>
      </c>
      <c r="FI460" s="202">
        <f t="shared" ref="FI460" si="682">FF460*1.2</f>
        <v>711.80570992682124</v>
      </c>
      <c r="FJ460" s="203">
        <f t="shared" ref="FJ460" si="683">FG460*1.2</f>
        <v>0</v>
      </c>
      <c r="FK460" s="204">
        <f t="shared" ref="FK460" si="684">FH460*1.2</f>
        <v>0</v>
      </c>
      <c r="FL460" s="214">
        <v>0.05</v>
      </c>
      <c r="FM460" s="211">
        <f t="shared" ref="FM460" si="685">FI460*FL460</f>
        <v>35.59028549634106</v>
      </c>
      <c r="FN460" s="212">
        <f t="shared" ref="FN460" si="686">FJ460*FL460</f>
        <v>0</v>
      </c>
      <c r="FO460" s="213">
        <f t="shared" ref="FO460" si="687">FK460*FL460</f>
        <v>0</v>
      </c>
      <c r="FP460" s="219">
        <f t="shared" ref="FP460" si="688">FI460+FM460</f>
        <v>747.39599542316228</v>
      </c>
      <c r="FQ460" s="220">
        <f t="shared" ref="FQ460" si="689">FJ460+FN460</f>
        <v>0</v>
      </c>
      <c r="FR460" s="223">
        <f t="shared" ref="FR460" si="690">FK460+FO460</f>
        <v>0</v>
      </c>
      <c r="FS460" s="228">
        <f t="shared" ref="FS460" si="691">(FP460-FR460)/C460+FR460/D460</f>
        <v>2.9848082884311591</v>
      </c>
      <c r="FT460" s="229"/>
      <c r="FU460" s="244">
        <f t="shared" ref="FU460" si="692">(FP460-FR460)/C460</f>
        <v>2.9848082884311591</v>
      </c>
      <c r="FV460" s="245">
        <f t="shared" ref="FV460" si="693">FS460*D460+G460*FU460</f>
        <v>747.39599542316228</v>
      </c>
      <c r="FW460" s="252">
        <v>1.6936</v>
      </c>
      <c r="FX460" s="257"/>
      <c r="FY460" s="261">
        <f t="shared" ref="FY460" si="694">FS460/FW460</f>
        <v>1.7624045160788611</v>
      </c>
      <c r="FZ460" s="253"/>
      <c r="GA460" s="92"/>
      <c r="GB460" s="68" t="s">
        <v>1175</v>
      </c>
      <c r="GC460" s="85" t="s">
        <v>2362</v>
      </c>
      <c r="GD460" s="85" t="str">
        <f t="shared" ref="GD460" si="695">CONCATENATE(GB460,GC460)</f>
        <v>№2/107 від 20.02.2019</v>
      </c>
      <c r="GE460" s="85" t="s">
        <v>2408</v>
      </c>
      <c r="GF460" s="431">
        <v>1</v>
      </c>
      <c r="GG460" s="431">
        <v>1</v>
      </c>
    </row>
    <row r="461" spans="1:189" ht="15" customHeight="1" x14ac:dyDescent="0.25">
      <c r="A461" s="66" t="s">
        <v>2834</v>
      </c>
      <c r="B461" s="155">
        <v>1</v>
      </c>
      <c r="C461" s="141">
        <f t="shared" ref="C461" si="696">D461+G461</f>
        <v>250.4</v>
      </c>
      <c r="D461" s="168">
        <v>250.4</v>
      </c>
      <c r="E461" s="168">
        <v>0</v>
      </c>
      <c r="F461" s="234"/>
      <c r="G461" s="235">
        <v>0</v>
      </c>
      <c r="H461" s="162">
        <f t="shared" ref="H461" si="697">N461+T461+Z461+AF461+AL461+AR461+AX461</f>
        <v>44.4</v>
      </c>
      <c r="I461" s="117">
        <v>0</v>
      </c>
      <c r="J461" s="117">
        <v>0</v>
      </c>
      <c r="K461" s="117">
        <v>0</v>
      </c>
      <c r="L461" s="117">
        <v>0</v>
      </c>
      <c r="M461" s="117">
        <v>0</v>
      </c>
      <c r="N461" s="117">
        <v>0</v>
      </c>
      <c r="O461" s="117">
        <v>0</v>
      </c>
      <c r="P461" s="117">
        <v>0</v>
      </c>
      <c r="Q461" s="117">
        <v>0</v>
      </c>
      <c r="R461" s="117">
        <v>0</v>
      </c>
      <c r="S461" s="117">
        <v>0</v>
      </c>
      <c r="T461" s="117">
        <v>0</v>
      </c>
      <c r="U461" s="117">
        <v>0</v>
      </c>
      <c r="V461" s="117">
        <v>0</v>
      </c>
      <c r="W461" s="117">
        <v>0</v>
      </c>
      <c r="X461" s="117">
        <v>0</v>
      </c>
      <c r="Y461" s="117">
        <v>0</v>
      </c>
      <c r="Z461" s="117">
        <v>0</v>
      </c>
      <c r="AA461" s="117">
        <v>0</v>
      </c>
      <c r="AB461" s="117">
        <v>0</v>
      </c>
      <c r="AC461" s="117">
        <v>0</v>
      </c>
      <c r="AD461" s="117">
        <v>0</v>
      </c>
      <c r="AE461" s="117">
        <v>0</v>
      </c>
      <c r="AF461" s="117">
        <v>0</v>
      </c>
      <c r="AG461" s="117">
        <v>0</v>
      </c>
      <c r="AH461" s="117">
        <v>0</v>
      </c>
      <c r="AI461" s="117">
        <v>0</v>
      </c>
      <c r="AJ461" s="117">
        <v>0</v>
      </c>
      <c r="AK461" s="117">
        <v>0</v>
      </c>
      <c r="AL461" s="117">
        <v>0</v>
      </c>
      <c r="AM461" s="117">
        <v>0</v>
      </c>
      <c r="AN461" s="117">
        <v>0</v>
      </c>
      <c r="AO461" s="117">
        <v>0</v>
      </c>
      <c r="AP461" s="117">
        <v>0</v>
      </c>
      <c r="AQ461" s="117">
        <v>0</v>
      </c>
      <c r="AR461" s="117">
        <v>0</v>
      </c>
      <c r="AS461" s="117">
        <v>0</v>
      </c>
      <c r="AT461" s="117">
        <v>0</v>
      </c>
      <c r="AU461" s="117">
        <v>0</v>
      </c>
      <c r="AV461" s="117">
        <v>0</v>
      </c>
      <c r="AW461" s="117">
        <v>0</v>
      </c>
      <c r="AX461" s="117">
        <v>44.4</v>
      </c>
      <c r="AY461" s="117"/>
      <c r="AZ461" s="117"/>
      <c r="BA461" s="117"/>
      <c r="BB461" s="117"/>
      <c r="BC461" s="117"/>
      <c r="BD461" s="117"/>
      <c r="BE461" s="117">
        <v>0</v>
      </c>
      <c r="BF461" s="117">
        <v>0</v>
      </c>
      <c r="BG461" s="117">
        <v>0</v>
      </c>
      <c r="BH461" s="117">
        <v>0</v>
      </c>
      <c r="BI461" s="117">
        <v>0</v>
      </c>
      <c r="BJ461" s="117">
        <v>0</v>
      </c>
      <c r="BK461" s="117">
        <v>0</v>
      </c>
      <c r="BL461" s="117">
        <v>13.93</v>
      </c>
      <c r="BM461" s="117">
        <v>3.0646</v>
      </c>
      <c r="BN461" s="117">
        <v>0.33633344333333398</v>
      </c>
      <c r="BO461" s="117">
        <v>7.9243591000000002</v>
      </c>
      <c r="BP461" s="117">
        <v>2.64700721146676</v>
      </c>
      <c r="BQ461" s="117">
        <v>27.902299754800101</v>
      </c>
      <c r="BR461" s="117">
        <f>BR460*0.8</f>
        <v>58.729244444444731</v>
      </c>
      <c r="BS461" s="117">
        <f t="shared" ref="BS461:BX461" si="698">BS460*0.8</f>
        <v>12.92043377777776</v>
      </c>
      <c r="BT461" s="117">
        <f t="shared" si="698"/>
        <v>63.039465758496476</v>
      </c>
      <c r="BU461" s="117">
        <f t="shared" si="698"/>
        <v>0</v>
      </c>
      <c r="BV461" s="117">
        <f t="shared" si="698"/>
        <v>33.409305287111039</v>
      </c>
      <c r="BW461" s="117">
        <f t="shared" si="698"/>
        <v>17.6183984677612</v>
      </c>
      <c r="BX461" s="117">
        <f t="shared" si="698"/>
        <v>185.71684773559122</v>
      </c>
      <c r="BY461" s="117">
        <v>5.3270170503177203</v>
      </c>
      <c r="BZ461" s="117">
        <v>0</v>
      </c>
      <c r="CA461" s="117">
        <v>0</v>
      </c>
      <c r="CB461" s="117">
        <v>0</v>
      </c>
      <c r="CC461" s="117">
        <v>0</v>
      </c>
      <c r="CD461" s="117">
        <v>0</v>
      </c>
      <c r="CE461" s="117">
        <v>0</v>
      </c>
      <c r="CF461" s="117">
        <v>0</v>
      </c>
      <c r="CG461" s="117">
        <v>0</v>
      </c>
      <c r="CH461" s="117">
        <v>0</v>
      </c>
      <c r="CI461" s="117">
        <v>0</v>
      </c>
      <c r="CJ461" s="117">
        <v>0</v>
      </c>
      <c r="CK461" s="117">
        <v>0</v>
      </c>
      <c r="CL461" s="117">
        <v>0</v>
      </c>
      <c r="CM461" s="117">
        <v>0</v>
      </c>
      <c r="CN461" s="117">
        <v>0</v>
      </c>
      <c r="CO461" s="117">
        <v>0</v>
      </c>
      <c r="CP461" s="117">
        <v>0</v>
      </c>
      <c r="CQ461" s="117">
        <v>0</v>
      </c>
      <c r="CR461" s="117">
        <v>0</v>
      </c>
      <c r="CS461" s="117">
        <v>0</v>
      </c>
      <c r="CT461" s="117">
        <v>0</v>
      </c>
      <c r="CU461" s="117">
        <v>0</v>
      </c>
      <c r="CV461" s="117">
        <v>0</v>
      </c>
      <c r="CW461" s="117">
        <v>0</v>
      </c>
      <c r="CX461" s="117">
        <v>0</v>
      </c>
      <c r="CY461" s="117">
        <v>0</v>
      </c>
      <c r="CZ461" s="117">
        <v>0</v>
      </c>
      <c r="DA461" s="117">
        <v>0</v>
      </c>
      <c r="DB461" s="117">
        <v>0</v>
      </c>
      <c r="DC461" s="117">
        <v>0</v>
      </c>
      <c r="DD461" s="117">
        <v>0</v>
      </c>
      <c r="DE461" s="117">
        <v>0</v>
      </c>
      <c r="DF461" s="117">
        <v>0</v>
      </c>
      <c r="DG461" s="117">
        <v>0</v>
      </c>
      <c r="DH461" s="117">
        <v>0</v>
      </c>
      <c r="DI461" s="117">
        <v>0</v>
      </c>
      <c r="DJ461" s="117">
        <v>0</v>
      </c>
      <c r="DK461" s="117">
        <v>0</v>
      </c>
      <c r="DL461" s="117">
        <v>0</v>
      </c>
      <c r="DM461" s="117">
        <v>0</v>
      </c>
      <c r="DN461" s="117">
        <v>0</v>
      </c>
      <c r="DO461" s="117">
        <v>0</v>
      </c>
      <c r="DP461" s="117">
        <v>2.3199999999999998</v>
      </c>
      <c r="DQ461" s="117">
        <v>0.51039999999999996</v>
      </c>
      <c r="DR461" s="117">
        <v>0.67148057332366196</v>
      </c>
      <c r="DS461" s="117">
        <v>0</v>
      </c>
      <c r="DT461" s="117">
        <v>1.3197783999999999</v>
      </c>
      <c r="DU461" s="117">
        <v>0.505358076994053</v>
      </c>
      <c r="DV461" s="117">
        <v>5.3270170503177203</v>
      </c>
      <c r="DW461" s="117">
        <v>49.13</v>
      </c>
      <c r="DX461" s="117">
        <v>10.8086</v>
      </c>
      <c r="DY461" s="117">
        <v>3.391402721075</v>
      </c>
      <c r="DZ461" s="117">
        <v>0</v>
      </c>
      <c r="EA461" s="117">
        <v>27.9485831</v>
      </c>
      <c r="EB461" s="117">
        <v>9.5669085799068707</v>
      </c>
      <c r="EC461" s="117">
        <v>100.84549440098201</v>
      </c>
      <c r="ED461" s="117">
        <v>0</v>
      </c>
      <c r="EE461" s="117">
        <v>0</v>
      </c>
      <c r="EF461" s="117">
        <v>0</v>
      </c>
      <c r="EG461" s="117">
        <v>0</v>
      </c>
      <c r="EH461" s="117">
        <v>0</v>
      </c>
      <c r="EI461" s="117">
        <v>0</v>
      </c>
      <c r="EJ461" s="117">
        <v>0</v>
      </c>
      <c r="EK461" s="117">
        <v>43.82</v>
      </c>
      <c r="EL461" s="117">
        <v>9.6403999999999996</v>
      </c>
      <c r="EM461" s="117">
        <v>3.0248309032999998</v>
      </c>
      <c r="EN461" s="117">
        <v>0</v>
      </c>
      <c r="EO461" s="117">
        <v>24.927883399999999</v>
      </c>
      <c r="EP461" s="117">
        <v>8.5329085101288698</v>
      </c>
      <c r="EQ461" s="117">
        <v>89.946022813428897</v>
      </c>
      <c r="ER461" s="117">
        <v>0</v>
      </c>
      <c r="ES461" s="117">
        <v>0</v>
      </c>
      <c r="ET461" s="117">
        <v>0</v>
      </c>
      <c r="EU461" s="117">
        <v>0</v>
      </c>
      <c r="EV461" s="117">
        <v>0</v>
      </c>
      <c r="EW461" s="117">
        <v>0</v>
      </c>
      <c r="EX461" s="117">
        <v>0</v>
      </c>
      <c r="EY461" s="117">
        <v>0</v>
      </c>
      <c r="EZ461" s="117">
        <v>0</v>
      </c>
      <c r="FA461" s="117">
        <v>0</v>
      </c>
      <c r="FB461" s="117">
        <v>0</v>
      </c>
      <c r="FC461" s="117">
        <v>0</v>
      </c>
      <c r="FD461" s="117">
        <v>0</v>
      </c>
      <c r="FE461" s="171">
        <v>92.604531249999994</v>
      </c>
      <c r="FF461" s="194">
        <f t="shared" ref="FF461" si="699">H461+BH461+BK461+BQ461+BX461+BY461+EC461+EJ461+EQ461+EU461+EX461+FA461+FD461+FE461</f>
        <v>546.74221300511988</v>
      </c>
      <c r="FG461" s="195">
        <f t="shared" ref="FG461" si="700">BH461+BK461+FD461</f>
        <v>0</v>
      </c>
      <c r="FH461" s="196">
        <f t="shared" ref="FH461" si="701">EJ461</f>
        <v>0</v>
      </c>
      <c r="FI461" s="202">
        <f t="shared" ref="FI461" si="702">FF461*1.2</f>
        <v>656.09065560614386</v>
      </c>
      <c r="FJ461" s="203">
        <f t="shared" ref="FJ461" si="703">FG461*1.2</f>
        <v>0</v>
      </c>
      <c r="FK461" s="204">
        <f t="shared" ref="FK461" si="704">FH461*1.2</f>
        <v>0</v>
      </c>
      <c r="FL461" s="214">
        <v>0.05</v>
      </c>
      <c r="FM461" s="211">
        <f t="shared" ref="FM461" si="705">FI461*FL461</f>
        <v>32.804532780307191</v>
      </c>
      <c r="FN461" s="212">
        <f t="shared" ref="FN461" si="706">FJ461*FL461</f>
        <v>0</v>
      </c>
      <c r="FO461" s="213">
        <f t="shared" ref="FO461" si="707">FK461*FL461</f>
        <v>0</v>
      </c>
      <c r="FP461" s="219">
        <f t="shared" ref="FP461" si="708">FI461+FM461</f>
        <v>688.89518838645108</v>
      </c>
      <c r="FQ461" s="220">
        <f t="shared" ref="FQ461" si="709">FJ461+FN461</f>
        <v>0</v>
      </c>
      <c r="FR461" s="223">
        <f t="shared" ref="FR461" si="710">FK461+FO461</f>
        <v>0</v>
      </c>
      <c r="FS461" s="228">
        <f t="shared" ref="FS461" si="711">(FP461-FR461)/C461+FR461/D461</f>
        <v>2.7511788673580315</v>
      </c>
      <c r="FT461" s="229"/>
      <c r="FU461" s="244">
        <f t="shared" ref="FU461" si="712">(FP461-FR461)/C461</f>
        <v>2.7511788673580315</v>
      </c>
      <c r="FV461" s="245">
        <f t="shared" ref="FV461" si="713">FS461*D461+G461*FU461</f>
        <v>688.89518838645108</v>
      </c>
      <c r="FW461" s="252">
        <v>1.6936</v>
      </c>
      <c r="FX461" s="257"/>
      <c r="FY461" s="261">
        <f t="shared" ref="FY461" si="714">FS461/FW461</f>
        <v>1.6244561096823522</v>
      </c>
      <c r="FZ461" s="253"/>
      <c r="GA461" s="92"/>
      <c r="GB461" s="68" t="s">
        <v>1175</v>
      </c>
      <c r="GC461" s="85" t="s">
        <v>2362</v>
      </c>
      <c r="GD461" s="85" t="str">
        <f t="shared" ref="GD461" si="715">CONCATENATE(GB461,GC461)</f>
        <v>№2/107 від 20.02.2019</v>
      </c>
      <c r="GE461" s="85" t="s">
        <v>2408</v>
      </c>
      <c r="GF461" s="431">
        <v>1</v>
      </c>
      <c r="GG461" s="431">
        <v>1</v>
      </c>
    </row>
    <row r="462" spans="1:189" ht="15" customHeight="1" x14ac:dyDescent="0.25">
      <c r="A462" s="113" t="s">
        <v>1521</v>
      </c>
      <c r="B462" s="155">
        <v>1</v>
      </c>
      <c r="C462" s="141">
        <f t="shared" ref="C462" si="716">D462+G462</f>
        <v>232.7</v>
      </c>
      <c r="D462" s="141">
        <v>232.7</v>
      </c>
      <c r="E462" s="141">
        <v>0</v>
      </c>
      <c r="F462" s="141"/>
      <c r="G462" s="141">
        <v>0</v>
      </c>
      <c r="H462" s="453">
        <f t="shared" ref="H462" si="717">N462+T462+Z462+AF462+AL462+AR462+AX462</f>
        <v>25.61</v>
      </c>
      <c r="I462" s="453">
        <v>0</v>
      </c>
      <c r="J462" s="453">
        <v>0</v>
      </c>
      <c r="K462" s="453">
        <v>0</v>
      </c>
      <c r="L462" s="453">
        <v>0</v>
      </c>
      <c r="M462" s="453">
        <v>0</v>
      </c>
      <c r="N462" s="453">
        <v>0</v>
      </c>
      <c r="O462" s="453">
        <v>0</v>
      </c>
      <c r="P462" s="453">
        <v>0</v>
      </c>
      <c r="Q462" s="453">
        <v>0</v>
      </c>
      <c r="R462" s="453">
        <v>0</v>
      </c>
      <c r="S462" s="453">
        <v>0</v>
      </c>
      <c r="T462" s="453">
        <v>0</v>
      </c>
      <c r="U462" s="453">
        <v>0</v>
      </c>
      <c r="V462" s="453">
        <v>0</v>
      </c>
      <c r="W462" s="453">
        <v>0</v>
      </c>
      <c r="X462" s="453">
        <v>0</v>
      </c>
      <c r="Y462" s="453">
        <v>0</v>
      </c>
      <c r="Z462" s="453">
        <v>0</v>
      </c>
      <c r="AA462" s="453">
        <v>0</v>
      </c>
      <c r="AB462" s="453">
        <v>0</v>
      </c>
      <c r="AC462" s="453">
        <v>0</v>
      </c>
      <c r="AD462" s="453">
        <v>0</v>
      </c>
      <c r="AE462" s="453">
        <v>0</v>
      </c>
      <c r="AF462" s="453">
        <v>0</v>
      </c>
      <c r="AG462" s="453">
        <v>0</v>
      </c>
      <c r="AH462" s="453">
        <v>0</v>
      </c>
      <c r="AI462" s="453">
        <v>0</v>
      </c>
      <c r="AJ462" s="453">
        <v>0</v>
      </c>
      <c r="AK462" s="453">
        <v>0</v>
      </c>
      <c r="AL462" s="453">
        <v>0</v>
      </c>
      <c r="AM462" s="453">
        <v>0</v>
      </c>
      <c r="AN462" s="453">
        <v>0</v>
      </c>
      <c r="AO462" s="453">
        <v>0</v>
      </c>
      <c r="AP462" s="453">
        <v>0</v>
      </c>
      <c r="AQ462" s="453">
        <v>0</v>
      </c>
      <c r="AR462" s="453">
        <v>0</v>
      </c>
      <c r="AS462" s="453">
        <v>0</v>
      </c>
      <c r="AT462" s="453">
        <v>0</v>
      </c>
      <c r="AU462" s="453">
        <v>0</v>
      </c>
      <c r="AV462" s="453">
        <v>0</v>
      </c>
      <c r="AW462" s="453">
        <v>0</v>
      </c>
      <c r="AX462" s="453">
        <v>25.61</v>
      </c>
      <c r="AY462" s="453"/>
      <c r="AZ462" s="453"/>
      <c r="BA462" s="453"/>
      <c r="BB462" s="453"/>
      <c r="BC462" s="453"/>
      <c r="BD462" s="453"/>
      <c r="BE462" s="453">
        <v>0</v>
      </c>
      <c r="BF462" s="453">
        <v>0</v>
      </c>
      <c r="BG462" s="453">
        <v>0</v>
      </c>
      <c r="BH462" s="453">
        <v>0</v>
      </c>
      <c r="BI462" s="453">
        <v>0</v>
      </c>
      <c r="BJ462" s="453">
        <v>0</v>
      </c>
      <c r="BK462" s="453">
        <v>0</v>
      </c>
      <c r="BL462" s="453">
        <v>16.48</v>
      </c>
      <c r="BM462" s="453">
        <v>3.6255999999999999</v>
      </c>
      <c r="BN462" s="453">
        <v>0.376870755</v>
      </c>
      <c r="BO462" s="453">
        <v>9.3749775999999994</v>
      </c>
      <c r="BP462" s="453">
        <v>3.1293591620875501</v>
      </c>
      <c r="BQ462" s="453">
        <v>32.986807517087499</v>
      </c>
      <c r="BR462" s="453">
        <v>72.626066666666603</v>
      </c>
      <c r="BS462" s="453">
        <v>15.977734666666599</v>
      </c>
      <c r="BT462" s="453">
        <v>77.332068995083105</v>
      </c>
      <c r="BU462" s="453">
        <v>0</v>
      </c>
      <c r="BV462" s="453">
        <v>41.3147905446666</v>
      </c>
      <c r="BW462" s="453">
        <v>21.7219417661078</v>
      </c>
      <c r="BX462" s="453">
        <v>228.972602639191</v>
      </c>
      <c r="BY462" s="453">
        <v>3.1451318588002199</v>
      </c>
      <c r="BZ462" s="453">
        <v>0</v>
      </c>
      <c r="CA462" s="453">
        <v>0</v>
      </c>
      <c r="CB462" s="453">
        <v>0</v>
      </c>
      <c r="CC462" s="453">
        <v>0</v>
      </c>
      <c r="CD462" s="453">
        <v>0</v>
      </c>
      <c r="CE462" s="453">
        <v>0</v>
      </c>
      <c r="CF462" s="453">
        <v>0</v>
      </c>
      <c r="CG462" s="453">
        <v>0</v>
      </c>
      <c r="CH462" s="453">
        <v>0</v>
      </c>
      <c r="CI462" s="453">
        <v>0</v>
      </c>
      <c r="CJ462" s="453">
        <v>0</v>
      </c>
      <c r="CK462" s="453">
        <v>0</v>
      </c>
      <c r="CL462" s="453">
        <v>0</v>
      </c>
      <c r="CM462" s="453">
        <v>0</v>
      </c>
      <c r="CN462" s="453">
        <v>0</v>
      </c>
      <c r="CO462" s="453">
        <v>0</v>
      </c>
      <c r="CP462" s="453">
        <v>0</v>
      </c>
      <c r="CQ462" s="453">
        <v>0</v>
      </c>
      <c r="CR462" s="453">
        <v>0</v>
      </c>
      <c r="CS462" s="453">
        <v>0</v>
      </c>
      <c r="CT462" s="453">
        <v>0</v>
      </c>
      <c r="CU462" s="453">
        <v>0</v>
      </c>
      <c r="CV462" s="453">
        <v>0</v>
      </c>
      <c r="CW462" s="453">
        <v>0</v>
      </c>
      <c r="CX462" s="453">
        <v>0</v>
      </c>
      <c r="CY462" s="453">
        <v>0</v>
      </c>
      <c r="CZ462" s="453">
        <v>0</v>
      </c>
      <c r="DA462" s="453">
        <v>0</v>
      </c>
      <c r="DB462" s="453">
        <v>0</v>
      </c>
      <c r="DC462" s="453">
        <v>0</v>
      </c>
      <c r="DD462" s="453">
        <v>0</v>
      </c>
      <c r="DE462" s="453">
        <v>0</v>
      </c>
      <c r="DF462" s="453">
        <v>0</v>
      </c>
      <c r="DG462" s="453">
        <v>0</v>
      </c>
      <c r="DH462" s="453">
        <v>0</v>
      </c>
      <c r="DI462" s="453">
        <v>0</v>
      </c>
      <c r="DJ462" s="453">
        <v>0</v>
      </c>
      <c r="DK462" s="453">
        <v>0</v>
      </c>
      <c r="DL462" s="453">
        <v>0</v>
      </c>
      <c r="DM462" s="453">
        <v>0</v>
      </c>
      <c r="DN462" s="453">
        <v>0</v>
      </c>
      <c r="DO462" s="453">
        <v>0</v>
      </c>
      <c r="DP462" s="453">
        <v>1.37</v>
      </c>
      <c r="DQ462" s="453">
        <v>0.3014</v>
      </c>
      <c r="DR462" s="453">
        <v>0.39601076398767199</v>
      </c>
      <c r="DS462" s="453">
        <v>0</v>
      </c>
      <c r="DT462" s="453">
        <v>0.77935189999999999</v>
      </c>
      <c r="DU462" s="453">
        <v>0.29836919481254798</v>
      </c>
      <c r="DV462" s="453">
        <v>3.1451318588002199</v>
      </c>
      <c r="DW462" s="453">
        <v>47.54</v>
      </c>
      <c r="DX462" s="453">
        <v>10.4588</v>
      </c>
      <c r="DY462" s="453">
        <v>3.2819709736</v>
      </c>
      <c r="DZ462" s="453">
        <v>0</v>
      </c>
      <c r="EA462" s="453">
        <v>27.044079799999999</v>
      </c>
      <c r="EB462" s="453">
        <v>9.2573276095810204</v>
      </c>
      <c r="EC462" s="453">
        <v>97.582178383181002</v>
      </c>
      <c r="ED462" s="453">
        <v>0</v>
      </c>
      <c r="EE462" s="453">
        <v>0</v>
      </c>
      <c r="EF462" s="453">
        <v>0</v>
      </c>
      <c r="EG462" s="453">
        <v>0</v>
      </c>
      <c r="EH462" s="453">
        <v>0</v>
      </c>
      <c r="EI462" s="453">
        <v>0</v>
      </c>
      <c r="EJ462" s="453">
        <v>0</v>
      </c>
      <c r="EK462" s="453">
        <v>42.4</v>
      </c>
      <c r="EL462" s="453">
        <v>9.3279999999999994</v>
      </c>
      <c r="EM462" s="453">
        <v>2.9271765636249998</v>
      </c>
      <c r="EN462" s="453">
        <v>0</v>
      </c>
      <c r="EO462" s="453">
        <v>24.120087999999999</v>
      </c>
      <c r="EP462" s="453">
        <v>8.2564354789135397</v>
      </c>
      <c r="EQ462" s="453">
        <v>87.031700042538503</v>
      </c>
      <c r="ER462" s="453">
        <v>0</v>
      </c>
      <c r="ES462" s="453">
        <v>0</v>
      </c>
      <c r="ET462" s="453">
        <v>0</v>
      </c>
      <c r="EU462" s="453">
        <v>0</v>
      </c>
      <c r="EV462" s="453">
        <v>0</v>
      </c>
      <c r="EW462" s="453">
        <v>0</v>
      </c>
      <c r="EX462" s="453">
        <v>0</v>
      </c>
      <c r="EY462" s="453">
        <v>0</v>
      </c>
      <c r="EZ462" s="453">
        <v>0</v>
      </c>
      <c r="FA462" s="453">
        <v>0</v>
      </c>
      <c r="FB462" s="453">
        <v>0</v>
      </c>
      <c r="FC462" s="453">
        <v>0</v>
      </c>
      <c r="FD462" s="453">
        <v>0</v>
      </c>
      <c r="FE462" s="88">
        <v>89.447166666666661</v>
      </c>
      <c r="FF462" s="443">
        <f t="shared" ref="FF462" si="718">H462+BH462+BK462+BQ462+BX462+BY462+EC462+EJ462+EQ462+EU462+EX462+FA462+FD462+FE462</f>
        <v>564.77558710746484</v>
      </c>
      <c r="FG462" s="444">
        <f t="shared" ref="FG462" si="719">BH462+BK462+FD462</f>
        <v>0</v>
      </c>
      <c r="FH462" s="444">
        <f t="shared" ref="FH462" si="720">EJ462</f>
        <v>0</v>
      </c>
      <c r="FI462" s="445">
        <f t="shared" ref="FI462" si="721">FF462*1.2</f>
        <v>677.73070452895774</v>
      </c>
      <c r="FJ462" s="446">
        <f t="shared" ref="FJ462" si="722">FG462*1.2</f>
        <v>0</v>
      </c>
      <c r="FK462" s="446">
        <f t="shared" ref="FK462" si="723">FH462*1.2</f>
        <v>0</v>
      </c>
      <c r="FL462" s="448">
        <v>0.05</v>
      </c>
      <c r="FM462" s="447">
        <f t="shared" ref="FM462" si="724">FI462*FL462</f>
        <v>33.88653522644789</v>
      </c>
      <c r="FN462" s="448">
        <f t="shared" ref="FN462" si="725">FJ462*FL462</f>
        <v>0</v>
      </c>
      <c r="FO462" s="448">
        <f t="shared" ref="FO462" si="726">FK462*FL462</f>
        <v>0</v>
      </c>
      <c r="FP462" s="385">
        <f t="shared" ref="FP462" si="727">FI462+FM462</f>
        <v>711.61723975540565</v>
      </c>
      <c r="FQ462" s="386">
        <f t="shared" ref="FQ462" si="728">FJ462+FN462</f>
        <v>0</v>
      </c>
      <c r="FR462" s="386">
        <f t="shared" ref="FR462" si="729">FK462+FO462</f>
        <v>0</v>
      </c>
      <c r="FS462" s="229">
        <f t="shared" ref="FS462" si="730">(FP462-FR462)/C462+FR462/D462</f>
        <v>3.05808869684317</v>
      </c>
      <c r="FT462" s="229"/>
      <c r="FU462" s="229">
        <f t="shared" ref="FU462" si="731">(FP462-FR462)/C462</f>
        <v>3.05808869684317</v>
      </c>
      <c r="FV462" s="449">
        <f t="shared" ref="FV462" si="732">FS462*D462+G462*FU462</f>
        <v>711.61723975540565</v>
      </c>
      <c r="FW462" s="78">
        <v>1.4802</v>
      </c>
      <c r="FX462" s="79"/>
      <c r="FY462" s="450">
        <f t="shared" ref="FY462" si="733">FS462/FW462</f>
        <v>2.0659969577375827</v>
      </c>
      <c r="FZ462" s="450"/>
      <c r="GB462" s="68" t="s">
        <v>1176</v>
      </c>
      <c r="GC462" s="85" t="s">
        <v>2362</v>
      </c>
      <c r="GD462" s="85" t="str">
        <f t="shared" ref="GD462" si="734">CONCATENATE(GB462,GC462)</f>
        <v>№2/109 від 20.02.2019</v>
      </c>
      <c r="GE462" s="85" t="s">
        <v>2409</v>
      </c>
      <c r="GF462" s="431">
        <v>1</v>
      </c>
    </row>
    <row r="463" spans="1:189" x14ac:dyDescent="0.25">
      <c r="A463" s="113" t="s">
        <v>2768</v>
      </c>
      <c r="B463" s="188"/>
      <c r="C463" s="86"/>
      <c r="D463" s="86"/>
      <c r="E463" s="86"/>
      <c r="F463" s="86"/>
      <c r="G463" s="86"/>
      <c r="H463" s="90"/>
      <c r="I463" s="86"/>
      <c r="J463" s="86"/>
      <c r="K463" s="86"/>
      <c r="L463" s="86"/>
      <c r="M463" s="86"/>
      <c r="N463" s="86"/>
      <c r="O463" s="86"/>
      <c r="P463" s="86"/>
      <c r="Q463" s="86"/>
      <c r="R463" s="86"/>
      <c r="S463" s="86"/>
      <c r="T463" s="86"/>
      <c r="U463" s="86"/>
      <c r="V463" s="86"/>
      <c r="W463" s="86"/>
      <c r="X463" s="86"/>
      <c r="Y463" s="86"/>
      <c r="Z463" s="86"/>
      <c r="AA463" s="86"/>
      <c r="AB463" s="86"/>
      <c r="AC463" s="86"/>
      <c r="AD463" s="86"/>
      <c r="AE463" s="86"/>
      <c r="AF463" s="86"/>
      <c r="AG463" s="86"/>
      <c r="AH463" s="86"/>
      <c r="AI463" s="86"/>
      <c r="AJ463" s="86"/>
      <c r="AK463" s="86"/>
      <c r="AL463" s="86"/>
      <c r="AM463" s="86"/>
      <c r="AN463" s="86"/>
      <c r="AO463" s="86"/>
      <c r="AP463" s="86"/>
      <c r="AQ463" s="86"/>
      <c r="AR463" s="86"/>
      <c r="AS463" s="86"/>
      <c r="AT463" s="86"/>
      <c r="AU463" s="86"/>
      <c r="AV463" s="86"/>
      <c r="AW463" s="86"/>
      <c r="AX463" s="86"/>
      <c r="AY463" s="86"/>
      <c r="AZ463" s="86"/>
      <c r="BA463" s="86"/>
      <c r="BB463" s="86"/>
      <c r="BC463" s="86"/>
      <c r="BD463" s="86"/>
      <c r="BE463" s="86"/>
      <c r="BF463" s="86"/>
      <c r="BG463" s="86"/>
      <c r="BH463" s="86"/>
      <c r="BI463" s="86"/>
      <c r="BJ463" s="86"/>
      <c r="BK463" s="454"/>
      <c r="BL463" s="86"/>
      <c r="BM463" s="86"/>
      <c r="BN463" s="86"/>
      <c r="BO463" s="86"/>
      <c r="BP463" s="86"/>
      <c r="BQ463" s="86"/>
      <c r="BR463" s="86">
        <f>BR462*0.6</f>
        <v>43.575639999999957</v>
      </c>
      <c r="BS463" s="86">
        <f t="shared" ref="BS463:BX463" si="735">BS462*0.6</f>
        <v>9.5866407999999588</v>
      </c>
      <c r="BT463" s="86">
        <f t="shared" si="735"/>
        <v>46.399241397049863</v>
      </c>
      <c r="BU463" s="86">
        <f t="shared" si="735"/>
        <v>0</v>
      </c>
      <c r="BV463" s="86">
        <f t="shared" si="735"/>
        <v>24.788874326799959</v>
      </c>
      <c r="BW463" s="86">
        <f t="shared" si="735"/>
        <v>13.033165059664681</v>
      </c>
      <c r="BX463" s="86">
        <f t="shared" si="735"/>
        <v>137.38356158351459</v>
      </c>
      <c r="BY463" s="86"/>
      <c r="BZ463" s="86"/>
      <c r="CA463" s="86"/>
      <c r="CB463" s="86"/>
      <c r="CC463" s="86"/>
      <c r="CD463" s="86"/>
      <c r="CE463" s="86"/>
      <c r="CF463" s="86"/>
      <c r="CG463" s="86"/>
      <c r="CH463" s="86"/>
      <c r="CI463" s="86"/>
      <c r="CJ463" s="86"/>
      <c r="CK463" s="86"/>
      <c r="CL463" s="86"/>
      <c r="CM463" s="86"/>
      <c r="CN463" s="86"/>
      <c r="CO463" s="86"/>
      <c r="CP463" s="86"/>
      <c r="CQ463" s="86"/>
      <c r="CR463" s="86"/>
      <c r="CS463" s="86"/>
      <c r="CT463" s="86"/>
      <c r="CU463" s="86"/>
      <c r="CV463" s="86"/>
      <c r="CW463" s="86"/>
      <c r="CX463" s="86"/>
      <c r="CY463" s="86"/>
      <c r="CZ463" s="86"/>
      <c r="DA463" s="86"/>
      <c r="DB463" s="86"/>
      <c r="DC463" s="86"/>
      <c r="DD463" s="86"/>
      <c r="DE463" s="86"/>
      <c r="DF463" s="86"/>
      <c r="DG463" s="86"/>
      <c r="DH463" s="86"/>
      <c r="DI463" s="86"/>
      <c r="DJ463" s="86"/>
      <c r="DK463" s="86"/>
      <c r="DL463" s="86"/>
      <c r="DM463" s="86"/>
      <c r="DN463" s="86"/>
      <c r="DO463" s="86"/>
      <c r="DP463" s="86"/>
      <c r="DQ463" s="86"/>
      <c r="DR463" s="86"/>
      <c r="DS463" s="86"/>
      <c r="DT463" s="86"/>
      <c r="DU463" s="86"/>
      <c r="DV463" s="86"/>
      <c r="DW463" s="86">
        <f>DW462*0.8</f>
        <v>38.032000000000004</v>
      </c>
      <c r="DX463" s="86">
        <f t="shared" ref="DX463" si="736">DX462*0.8</f>
        <v>8.3670400000000011</v>
      </c>
      <c r="DY463" s="86">
        <f t="shared" ref="DY463" si="737">DY462*0.8</f>
        <v>2.6255767788800002</v>
      </c>
      <c r="DZ463" s="86">
        <f t="shared" ref="DZ463" si="738">DZ462*0.8</f>
        <v>0</v>
      </c>
      <c r="EA463" s="86">
        <f t="shared" ref="EA463" si="739">EA462*0.8</f>
        <v>21.63526384</v>
      </c>
      <c r="EB463" s="86">
        <f t="shared" ref="EB463" si="740">EB462*0.8</f>
        <v>7.4058620876648167</v>
      </c>
      <c r="EC463" s="86">
        <f t="shared" ref="EC463" si="741">EC462*0.8</f>
        <v>78.06574270654481</v>
      </c>
      <c r="ED463" s="86"/>
      <c r="EE463" s="86"/>
      <c r="EF463" s="86"/>
      <c r="EG463" s="86"/>
      <c r="EH463" s="86"/>
      <c r="EI463" s="86"/>
      <c r="EJ463" s="86"/>
      <c r="EK463" s="86">
        <f>EK462*0.8</f>
        <v>33.92</v>
      </c>
      <c r="EL463" s="86">
        <f t="shared" ref="EL463" si="742">EL462*0.8</f>
        <v>7.4623999999999997</v>
      </c>
      <c r="EM463" s="86">
        <f t="shared" ref="EM463" si="743">EM462*0.8</f>
        <v>2.3417412508999997</v>
      </c>
      <c r="EN463" s="86">
        <f t="shared" ref="EN463" si="744">EN462*0.8</f>
        <v>0</v>
      </c>
      <c r="EO463" s="86">
        <f t="shared" ref="EO463" si="745">EO462*0.8</f>
        <v>19.296070400000001</v>
      </c>
      <c r="EP463" s="86">
        <f t="shared" ref="EP463" si="746">EP462*0.8</f>
        <v>6.6051483831308317</v>
      </c>
      <c r="EQ463" s="86">
        <f t="shared" ref="EQ463" si="747">EQ462*0.8</f>
        <v>69.625360034030805</v>
      </c>
      <c r="ER463" s="86"/>
      <c r="ES463" s="86"/>
      <c r="ET463" s="86"/>
      <c r="EU463" s="86"/>
      <c r="EV463" s="86"/>
      <c r="EW463" s="86"/>
      <c r="EX463" s="86"/>
      <c r="EY463" s="86"/>
      <c r="EZ463" s="86"/>
      <c r="FA463" s="454"/>
      <c r="FB463" s="86"/>
      <c r="FC463" s="86"/>
      <c r="FD463" s="86"/>
      <c r="FE463" s="86"/>
      <c r="FF463" s="455"/>
      <c r="FG463" s="86"/>
      <c r="FH463" s="86"/>
      <c r="FI463" s="455"/>
      <c r="FJ463" s="86"/>
      <c r="FK463" s="86"/>
      <c r="FL463" s="86"/>
      <c r="FM463" s="455"/>
      <c r="FN463" s="86"/>
      <c r="FO463" s="86"/>
      <c r="FP463" s="455">
        <f>FP55</f>
        <v>545.72948451988395</v>
      </c>
      <c r="FQ463" s="86"/>
      <c r="FR463" s="86"/>
      <c r="FS463" s="451"/>
      <c r="FT463" s="451"/>
      <c r="FU463" s="451"/>
      <c r="FV463" s="449"/>
      <c r="FW463" s="86"/>
      <c r="FX463" s="87"/>
      <c r="FY463" s="452"/>
      <c r="FZ463" s="452"/>
    </row>
    <row r="464" spans="1:189" ht="15" customHeight="1" x14ac:dyDescent="0.25">
      <c r="A464" s="66" t="s">
        <v>151</v>
      </c>
      <c r="B464" s="155">
        <v>1</v>
      </c>
      <c r="C464" s="141">
        <f t="shared" ref="C464" si="748">D464+G464</f>
        <v>132.69999999999999</v>
      </c>
      <c r="D464" s="168">
        <v>132.69999999999999</v>
      </c>
      <c r="E464" s="168">
        <v>0</v>
      </c>
      <c r="F464" s="234"/>
      <c r="G464" s="235">
        <v>0</v>
      </c>
      <c r="H464" s="162">
        <f t="shared" ref="H464" si="749">N464+T464+Z464+AF464+AL464+AR464+AX464</f>
        <v>8.6999999999999993</v>
      </c>
      <c r="I464" s="117">
        <v>0</v>
      </c>
      <c r="J464" s="117">
        <v>0</v>
      </c>
      <c r="K464" s="117">
        <v>0</v>
      </c>
      <c r="L464" s="117">
        <v>0</v>
      </c>
      <c r="M464" s="117">
        <v>0</v>
      </c>
      <c r="N464" s="117">
        <v>0</v>
      </c>
      <c r="O464" s="117">
        <v>0</v>
      </c>
      <c r="P464" s="117">
        <v>0</v>
      </c>
      <c r="Q464" s="117">
        <v>0</v>
      </c>
      <c r="R464" s="117">
        <v>0</v>
      </c>
      <c r="S464" s="117">
        <v>0</v>
      </c>
      <c r="T464" s="117">
        <v>0</v>
      </c>
      <c r="U464" s="117">
        <v>0</v>
      </c>
      <c r="V464" s="117">
        <v>0</v>
      </c>
      <c r="W464" s="117">
        <v>0</v>
      </c>
      <c r="X464" s="117">
        <v>0</v>
      </c>
      <c r="Y464" s="117">
        <v>0</v>
      </c>
      <c r="Z464" s="117">
        <v>0</v>
      </c>
      <c r="AA464" s="117">
        <v>0</v>
      </c>
      <c r="AB464" s="117">
        <v>0</v>
      </c>
      <c r="AC464" s="117">
        <v>0</v>
      </c>
      <c r="AD464" s="117">
        <v>0</v>
      </c>
      <c r="AE464" s="117">
        <v>0</v>
      </c>
      <c r="AF464" s="117">
        <v>0</v>
      </c>
      <c r="AG464" s="117">
        <v>0</v>
      </c>
      <c r="AH464" s="117">
        <v>0</v>
      </c>
      <c r="AI464" s="117">
        <v>0</v>
      </c>
      <c r="AJ464" s="117">
        <v>0</v>
      </c>
      <c r="AK464" s="117">
        <v>0</v>
      </c>
      <c r="AL464" s="117">
        <v>0</v>
      </c>
      <c r="AM464" s="117">
        <v>0</v>
      </c>
      <c r="AN464" s="117">
        <v>0</v>
      </c>
      <c r="AO464" s="117">
        <v>0</v>
      </c>
      <c r="AP464" s="117">
        <v>0</v>
      </c>
      <c r="AQ464" s="117">
        <v>0</v>
      </c>
      <c r="AR464" s="117">
        <v>0</v>
      </c>
      <c r="AS464" s="117">
        <v>0</v>
      </c>
      <c r="AT464" s="117">
        <v>0</v>
      </c>
      <c r="AU464" s="117">
        <v>0</v>
      </c>
      <c r="AV464" s="117">
        <v>0</v>
      </c>
      <c r="AW464" s="117">
        <v>0</v>
      </c>
      <c r="AX464" s="117">
        <v>8.6999999999999993</v>
      </c>
      <c r="AY464" s="117"/>
      <c r="AZ464" s="117"/>
      <c r="BA464" s="117"/>
      <c r="BB464" s="117"/>
      <c r="BC464" s="117"/>
      <c r="BD464" s="117"/>
      <c r="BE464" s="117">
        <v>0</v>
      </c>
      <c r="BF464" s="117">
        <v>0</v>
      </c>
      <c r="BG464" s="117">
        <v>0</v>
      </c>
      <c r="BH464" s="117">
        <v>0</v>
      </c>
      <c r="BI464" s="117">
        <v>0</v>
      </c>
      <c r="BJ464" s="117">
        <v>0</v>
      </c>
      <c r="BK464" s="117">
        <v>0</v>
      </c>
      <c r="BL464" s="117">
        <v>8.57</v>
      </c>
      <c r="BM464" s="117">
        <v>1.8854</v>
      </c>
      <c r="BN464" s="117">
        <v>0.21454197916666701</v>
      </c>
      <c r="BO464" s="117">
        <v>4.8752158999999997</v>
      </c>
      <c r="BP464" s="117">
        <v>1.6292879973154599</v>
      </c>
      <c r="BQ464" s="117">
        <v>17.174445876482199</v>
      </c>
      <c r="BR464" s="117">
        <v>38.124106666667053</v>
      </c>
      <c r="BS464" s="117">
        <v>8.3873034666666495</v>
      </c>
      <c r="BT464" s="117">
        <v>43.957890516666502</v>
      </c>
      <c r="BU464" s="117">
        <v>0</v>
      </c>
      <c r="BV464" s="117">
        <v>21.6876605594666</v>
      </c>
      <c r="BW464" s="117">
        <v>11.7551711043642</v>
      </c>
      <c r="BX464" s="117">
        <v>123.91213231383099</v>
      </c>
      <c r="BY464" s="117">
        <v>0</v>
      </c>
      <c r="BZ464" s="117">
        <v>0</v>
      </c>
      <c r="CA464" s="117">
        <v>0</v>
      </c>
      <c r="CB464" s="117">
        <v>0</v>
      </c>
      <c r="CC464" s="117">
        <v>0</v>
      </c>
      <c r="CD464" s="117">
        <v>0</v>
      </c>
      <c r="CE464" s="117">
        <v>0</v>
      </c>
      <c r="CF464" s="117">
        <v>0</v>
      </c>
      <c r="CG464" s="117">
        <v>0</v>
      </c>
      <c r="CH464" s="117">
        <v>0</v>
      </c>
      <c r="CI464" s="117">
        <v>0</v>
      </c>
      <c r="CJ464" s="117">
        <v>0</v>
      </c>
      <c r="CK464" s="117">
        <v>0</v>
      </c>
      <c r="CL464" s="117">
        <v>0</v>
      </c>
      <c r="CM464" s="117">
        <v>0</v>
      </c>
      <c r="CN464" s="117">
        <v>0</v>
      </c>
      <c r="CO464" s="117">
        <v>0</v>
      </c>
      <c r="CP464" s="117">
        <v>0</v>
      </c>
      <c r="CQ464" s="117">
        <v>0</v>
      </c>
      <c r="CR464" s="117">
        <v>0</v>
      </c>
      <c r="CS464" s="117">
        <v>0</v>
      </c>
      <c r="CT464" s="117">
        <v>0</v>
      </c>
      <c r="CU464" s="117">
        <v>0</v>
      </c>
      <c r="CV464" s="117">
        <v>0</v>
      </c>
      <c r="CW464" s="117">
        <v>0</v>
      </c>
      <c r="CX464" s="117">
        <v>0</v>
      </c>
      <c r="CY464" s="117">
        <v>0</v>
      </c>
      <c r="CZ464" s="117">
        <v>0</v>
      </c>
      <c r="DA464" s="117">
        <v>0</v>
      </c>
      <c r="DB464" s="117">
        <v>0</v>
      </c>
      <c r="DC464" s="117">
        <v>0</v>
      </c>
      <c r="DD464" s="117">
        <v>0</v>
      </c>
      <c r="DE464" s="117">
        <v>0</v>
      </c>
      <c r="DF464" s="117">
        <v>0</v>
      </c>
      <c r="DG464" s="117">
        <v>0</v>
      </c>
      <c r="DH464" s="117">
        <v>0</v>
      </c>
      <c r="DI464" s="117">
        <v>0</v>
      </c>
      <c r="DJ464" s="117">
        <v>0</v>
      </c>
      <c r="DK464" s="117">
        <v>0</v>
      </c>
      <c r="DL464" s="117">
        <v>0</v>
      </c>
      <c r="DM464" s="117">
        <v>0</v>
      </c>
      <c r="DN464" s="117">
        <v>0</v>
      </c>
      <c r="DO464" s="117">
        <v>0</v>
      </c>
      <c r="DP464" s="117">
        <v>0</v>
      </c>
      <c r="DQ464" s="117">
        <v>0</v>
      </c>
      <c r="DR464" s="117">
        <v>0</v>
      </c>
      <c r="DS464" s="117">
        <v>0</v>
      </c>
      <c r="DT464" s="117">
        <v>0</v>
      </c>
      <c r="DU464" s="117">
        <v>0</v>
      </c>
      <c r="DV464" s="117">
        <v>0</v>
      </c>
      <c r="DW464" s="117">
        <v>9.51</v>
      </c>
      <c r="DX464" s="117">
        <v>2.0922000000000001</v>
      </c>
      <c r="DY464" s="117">
        <v>0.65659048485000004</v>
      </c>
      <c r="DZ464" s="117">
        <v>0</v>
      </c>
      <c r="EA464" s="117">
        <v>5.4099537</v>
      </c>
      <c r="EB464" s="117">
        <v>1.85186107801413</v>
      </c>
      <c r="EC464" s="117">
        <v>19.520605262864098</v>
      </c>
      <c r="ED464" s="117">
        <v>0</v>
      </c>
      <c r="EE464" s="117">
        <v>0</v>
      </c>
      <c r="EF464" s="117">
        <v>0</v>
      </c>
      <c r="EG464" s="117">
        <v>0</v>
      </c>
      <c r="EH464" s="117">
        <v>0</v>
      </c>
      <c r="EI464" s="117">
        <v>0</v>
      </c>
      <c r="EJ464" s="117">
        <v>0</v>
      </c>
      <c r="EK464" s="117">
        <v>8.48</v>
      </c>
      <c r="EL464" s="117">
        <v>1.8655999999999999</v>
      </c>
      <c r="EM464" s="117">
        <v>0.58543531272500005</v>
      </c>
      <c r="EN464" s="117">
        <v>0</v>
      </c>
      <c r="EO464" s="117">
        <v>4.8240176000000003</v>
      </c>
      <c r="EP464" s="117">
        <v>1.6512870957827099</v>
      </c>
      <c r="EQ464" s="117">
        <v>17.406340008507701</v>
      </c>
      <c r="ER464" s="117">
        <v>0</v>
      </c>
      <c r="ES464" s="117">
        <v>0</v>
      </c>
      <c r="ET464" s="117">
        <v>0</v>
      </c>
      <c r="EU464" s="117">
        <v>0</v>
      </c>
      <c r="EV464" s="117">
        <v>0</v>
      </c>
      <c r="EW464" s="117">
        <v>0</v>
      </c>
      <c r="EX464" s="117">
        <v>0</v>
      </c>
      <c r="EY464" s="117">
        <v>0</v>
      </c>
      <c r="EZ464" s="117">
        <v>0</v>
      </c>
      <c r="FA464" s="117">
        <v>0</v>
      </c>
      <c r="FB464" s="117">
        <v>0</v>
      </c>
      <c r="FC464" s="117">
        <v>0</v>
      </c>
      <c r="FD464" s="117">
        <v>0</v>
      </c>
      <c r="FE464" s="171">
        <v>57.177380208333332</v>
      </c>
      <c r="FF464" s="194">
        <f t="shared" ref="FF464" si="750">H464+BH464+BK464+BQ464+BX464+BY464+EC464+EJ464+EQ464+EU464+EX464+FA464+FD464+FE464</f>
        <v>243.89090367001836</v>
      </c>
      <c r="FG464" s="195">
        <f t="shared" ref="FG464" si="751">BH464+BK464+FD464</f>
        <v>0</v>
      </c>
      <c r="FH464" s="196">
        <f t="shared" ref="FH464" si="752">EJ464</f>
        <v>0</v>
      </c>
      <c r="FI464" s="202">
        <f t="shared" ref="FI464" si="753">FF464*1.2</f>
        <v>292.66908440402204</v>
      </c>
      <c r="FJ464" s="203">
        <f t="shared" ref="FJ464" si="754">FG464*1.2</f>
        <v>0</v>
      </c>
      <c r="FK464" s="204">
        <f t="shared" ref="FK464" si="755">FH464*1.2</f>
        <v>0</v>
      </c>
      <c r="FL464" s="214">
        <v>0.05</v>
      </c>
      <c r="FM464" s="211">
        <f t="shared" ref="FM464" si="756">FI464*FL464</f>
        <v>14.633454220201102</v>
      </c>
      <c r="FN464" s="212">
        <f t="shared" ref="FN464" si="757">FJ464*FL464</f>
        <v>0</v>
      </c>
      <c r="FO464" s="213">
        <f t="shared" ref="FO464" si="758">FK464*FL464</f>
        <v>0</v>
      </c>
      <c r="FP464" s="219">
        <f t="shared" ref="FP464" si="759">FI464+FM464</f>
        <v>307.30253862422313</v>
      </c>
      <c r="FQ464" s="220">
        <f t="shared" ref="FQ464" si="760">FJ464+FN464</f>
        <v>0</v>
      </c>
      <c r="FR464" s="223">
        <f t="shared" ref="FR464" si="761">FK464+FO464</f>
        <v>0</v>
      </c>
      <c r="FS464" s="228">
        <f t="shared" ref="FS464" si="762">(FP464-FR464)/C464+FR464/D464</f>
        <v>2.315768942156919</v>
      </c>
      <c r="FT464" s="229"/>
      <c r="FU464" s="244">
        <f t="shared" ref="FU464" si="763">(FP464-FR464)/C464</f>
        <v>2.315768942156919</v>
      </c>
      <c r="FV464" s="245">
        <f t="shared" ref="FV464" si="764">FS464*D464+G464*FU464</f>
        <v>307.30253862422313</v>
      </c>
      <c r="FW464" s="252">
        <v>1.4459</v>
      </c>
      <c r="FX464" s="257"/>
      <c r="FY464" s="261">
        <f t="shared" ref="FY464" si="765">FS464/FW464</f>
        <v>1.6016107214585511</v>
      </c>
      <c r="FZ464" s="253"/>
      <c r="GA464" s="92"/>
      <c r="GB464" s="68" t="s">
        <v>1204</v>
      </c>
      <c r="GC464" s="85" t="s">
        <v>2362</v>
      </c>
      <c r="GD464" s="85" t="str">
        <f t="shared" ref="GD464" si="766">CONCATENATE(GB464,GC464)</f>
        <v>№2/139 від 20.02.2019</v>
      </c>
      <c r="GE464" s="85" t="s">
        <v>2412</v>
      </c>
      <c r="GF464" s="431">
        <v>1</v>
      </c>
      <c r="GG464" s="431">
        <v>2</v>
      </c>
    </row>
    <row r="465" spans="1:189" ht="15" customHeight="1" x14ac:dyDescent="0.25">
      <c r="A465" s="66" t="s">
        <v>2835</v>
      </c>
      <c r="B465" s="155">
        <v>1</v>
      </c>
      <c r="C465" s="141">
        <f t="shared" ref="C465:C466" si="767">D465+G465</f>
        <v>132.69999999999999</v>
      </c>
      <c r="D465" s="168">
        <v>132.69999999999999</v>
      </c>
      <c r="E465" s="168">
        <v>0</v>
      </c>
      <c r="F465" s="234"/>
      <c r="G465" s="235">
        <v>0</v>
      </c>
      <c r="H465" s="162">
        <f t="shared" ref="H465:H466" si="768">N465+T465+Z465+AF465+AL465+AR465+AX465</f>
        <v>8.6999999999999993</v>
      </c>
      <c r="I465" s="117">
        <v>0</v>
      </c>
      <c r="J465" s="117">
        <v>0</v>
      </c>
      <c r="K465" s="117">
        <v>0</v>
      </c>
      <c r="L465" s="117">
        <v>0</v>
      </c>
      <c r="M465" s="117">
        <v>0</v>
      </c>
      <c r="N465" s="117">
        <v>0</v>
      </c>
      <c r="O465" s="117">
        <v>0</v>
      </c>
      <c r="P465" s="117">
        <v>0</v>
      </c>
      <c r="Q465" s="117">
        <v>0</v>
      </c>
      <c r="R465" s="117">
        <v>0</v>
      </c>
      <c r="S465" s="117">
        <v>0</v>
      </c>
      <c r="T465" s="117">
        <v>0</v>
      </c>
      <c r="U465" s="117">
        <v>0</v>
      </c>
      <c r="V465" s="117">
        <v>0</v>
      </c>
      <c r="W465" s="117">
        <v>0</v>
      </c>
      <c r="X465" s="117">
        <v>0</v>
      </c>
      <c r="Y465" s="117">
        <v>0</v>
      </c>
      <c r="Z465" s="117">
        <v>0</v>
      </c>
      <c r="AA465" s="117">
        <v>0</v>
      </c>
      <c r="AB465" s="117">
        <v>0</v>
      </c>
      <c r="AC465" s="117">
        <v>0</v>
      </c>
      <c r="AD465" s="117">
        <v>0</v>
      </c>
      <c r="AE465" s="117">
        <v>0</v>
      </c>
      <c r="AF465" s="117">
        <v>0</v>
      </c>
      <c r="AG465" s="117">
        <v>0</v>
      </c>
      <c r="AH465" s="117">
        <v>0</v>
      </c>
      <c r="AI465" s="117">
        <v>0</v>
      </c>
      <c r="AJ465" s="117">
        <v>0</v>
      </c>
      <c r="AK465" s="117">
        <v>0</v>
      </c>
      <c r="AL465" s="117">
        <v>0</v>
      </c>
      <c r="AM465" s="117">
        <v>0</v>
      </c>
      <c r="AN465" s="117">
        <v>0</v>
      </c>
      <c r="AO465" s="117">
        <v>0</v>
      </c>
      <c r="AP465" s="117">
        <v>0</v>
      </c>
      <c r="AQ465" s="117">
        <v>0</v>
      </c>
      <c r="AR465" s="117">
        <v>0</v>
      </c>
      <c r="AS465" s="117">
        <v>0</v>
      </c>
      <c r="AT465" s="117">
        <v>0</v>
      </c>
      <c r="AU465" s="117">
        <v>0</v>
      </c>
      <c r="AV465" s="117">
        <v>0</v>
      </c>
      <c r="AW465" s="117">
        <v>0</v>
      </c>
      <c r="AX465" s="117">
        <v>8.6999999999999993</v>
      </c>
      <c r="AY465" s="117"/>
      <c r="AZ465" s="117"/>
      <c r="BA465" s="117"/>
      <c r="BB465" s="117"/>
      <c r="BC465" s="117"/>
      <c r="BD465" s="117"/>
      <c r="BE465" s="117">
        <v>0</v>
      </c>
      <c r="BF465" s="117">
        <v>0</v>
      </c>
      <c r="BG465" s="117">
        <v>0</v>
      </c>
      <c r="BH465" s="117">
        <v>0</v>
      </c>
      <c r="BI465" s="117">
        <v>0</v>
      </c>
      <c r="BJ465" s="117">
        <v>0</v>
      </c>
      <c r="BK465" s="117">
        <v>0</v>
      </c>
      <c r="BL465" s="117">
        <v>8.57</v>
      </c>
      <c r="BM465" s="117">
        <v>1.8854</v>
      </c>
      <c r="BN465" s="117">
        <v>0.21454197916666701</v>
      </c>
      <c r="BO465" s="117">
        <v>4.8752158999999997</v>
      </c>
      <c r="BP465" s="117">
        <v>1.6292879973154599</v>
      </c>
      <c r="BQ465" s="117">
        <v>17.174445876482199</v>
      </c>
      <c r="BR465" s="117">
        <f>BR464*0.85</f>
        <v>32.405490666666992</v>
      </c>
      <c r="BS465" s="117">
        <f t="shared" ref="BS465:BX465" si="769">BS464*0.85</f>
        <v>7.1292079466666518</v>
      </c>
      <c r="BT465" s="117">
        <f t="shared" si="769"/>
        <v>37.364206939166529</v>
      </c>
      <c r="BU465" s="117">
        <f t="shared" si="769"/>
        <v>0</v>
      </c>
      <c r="BV465" s="117">
        <f t="shared" si="769"/>
        <v>18.434511475546611</v>
      </c>
      <c r="BW465" s="117">
        <f t="shared" si="769"/>
        <v>9.9918954387095695</v>
      </c>
      <c r="BX465" s="117">
        <f t="shared" si="769"/>
        <v>105.32531246675634</v>
      </c>
      <c r="BY465" s="117">
        <v>0</v>
      </c>
      <c r="BZ465" s="117">
        <v>0</v>
      </c>
      <c r="CA465" s="117">
        <v>0</v>
      </c>
      <c r="CB465" s="117">
        <v>0</v>
      </c>
      <c r="CC465" s="117">
        <v>0</v>
      </c>
      <c r="CD465" s="117">
        <v>0</v>
      </c>
      <c r="CE465" s="117">
        <v>0</v>
      </c>
      <c r="CF465" s="117">
        <v>0</v>
      </c>
      <c r="CG465" s="117">
        <v>0</v>
      </c>
      <c r="CH465" s="117">
        <v>0</v>
      </c>
      <c r="CI465" s="117">
        <v>0</v>
      </c>
      <c r="CJ465" s="117">
        <v>0</v>
      </c>
      <c r="CK465" s="117">
        <v>0</v>
      </c>
      <c r="CL465" s="117">
        <v>0</v>
      </c>
      <c r="CM465" s="117">
        <v>0</v>
      </c>
      <c r="CN465" s="117">
        <v>0</v>
      </c>
      <c r="CO465" s="117">
        <v>0</v>
      </c>
      <c r="CP465" s="117">
        <v>0</v>
      </c>
      <c r="CQ465" s="117">
        <v>0</v>
      </c>
      <c r="CR465" s="117">
        <v>0</v>
      </c>
      <c r="CS465" s="117">
        <v>0</v>
      </c>
      <c r="CT465" s="117">
        <v>0</v>
      </c>
      <c r="CU465" s="117">
        <v>0</v>
      </c>
      <c r="CV465" s="117">
        <v>0</v>
      </c>
      <c r="CW465" s="117">
        <v>0</v>
      </c>
      <c r="CX465" s="117">
        <v>0</v>
      </c>
      <c r="CY465" s="117">
        <v>0</v>
      </c>
      <c r="CZ465" s="117">
        <v>0</v>
      </c>
      <c r="DA465" s="117">
        <v>0</v>
      </c>
      <c r="DB465" s="117">
        <v>0</v>
      </c>
      <c r="DC465" s="117">
        <v>0</v>
      </c>
      <c r="DD465" s="117">
        <v>0</v>
      </c>
      <c r="DE465" s="117">
        <v>0</v>
      </c>
      <c r="DF465" s="117">
        <v>0</v>
      </c>
      <c r="DG465" s="117">
        <v>0</v>
      </c>
      <c r="DH465" s="117">
        <v>0</v>
      </c>
      <c r="DI465" s="117">
        <v>0</v>
      </c>
      <c r="DJ465" s="117">
        <v>0</v>
      </c>
      <c r="DK465" s="117">
        <v>0</v>
      </c>
      <c r="DL465" s="117">
        <v>0</v>
      </c>
      <c r="DM465" s="117">
        <v>0</v>
      </c>
      <c r="DN465" s="117">
        <v>0</v>
      </c>
      <c r="DO465" s="117">
        <v>0</v>
      </c>
      <c r="DP465" s="117">
        <v>0</v>
      </c>
      <c r="DQ465" s="117">
        <v>0</v>
      </c>
      <c r="DR465" s="117">
        <v>0</v>
      </c>
      <c r="DS465" s="117">
        <v>0</v>
      </c>
      <c r="DT465" s="117">
        <v>0</v>
      </c>
      <c r="DU465" s="117">
        <v>0</v>
      </c>
      <c r="DV465" s="117">
        <v>0</v>
      </c>
      <c r="DW465" s="117">
        <v>9.51</v>
      </c>
      <c r="DX465" s="117">
        <v>2.0922000000000001</v>
      </c>
      <c r="DY465" s="117">
        <v>0.65659048485000004</v>
      </c>
      <c r="DZ465" s="117">
        <v>0</v>
      </c>
      <c r="EA465" s="117">
        <v>5.4099537</v>
      </c>
      <c r="EB465" s="117">
        <v>1.85186107801413</v>
      </c>
      <c r="EC465" s="117">
        <v>19.520605262864098</v>
      </c>
      <c r="ED465" s="117">
        <v>0</v>
      </c>
      <c r="EE465" s="117">
        <v>0</v>
      </c>
      <c r="EF465" s="117">
        <v>0</v>
      </c>
      <c r="EG465" s="117">
        <v>0</v>
      </c>
      <c r="EH465" s="117">
        <v>0</v>
      </c>
      <c r="EI465" s="117">
        <v>0</v>
      </c>
      <c r="EJ465" s="117">
        <v>0</v>
      </c>
      <c r="EK465" s="117">
        <v>8.48</v>
      </c>
      <c r="EL465" s="117">
        <v>1.8655999999999999</v>
      </c>
      <c r="EM465" s="117">
        <v>0.58543531272500005</v>
      </c>
      <c r="EN465" s="117">
        <v>0</v>
      </c>
      <c r="EO465" s="117">
        <v>4.8240176000000003</v>
      </c>
      <c r="EP465" s="117">
        <v>1.6512870957827099</v>
      </c>
      <c r="EQ465" s="117">
        <v>17.406340008507701</v>
      </c>
      <c r="ER465" s="117">
        <v>0</v>
      </c>
      <c r="ES465" s="117">
        <v>0</v>
      </c>
      <c r="ET465" s="117">
        <v>0</v>
      </c>
      <c r="EU465" s="117">
        <v>0</v>
      </c>
      <c r="EV465" s="117">
        <v>0</v>
      </c>
      <c r="EW465" s="117">
        <v>0</v>
      </c>
      <c r="EX465" s="117">
        <v>0</v>
      </c>
      <c r="EY465" s="117">
        <v>0</v>
      </c>
      <c r="EZ465" s="117">
        <v>0</v>
      </c>
      <c r="FA465" s="117">
        <v>0</v>
      </c>
      <c r="FB465" s="117">
        <v>0</v>
      </c>
      <c r="FC465" s="117">
        <v>0</v>
      </c>
      <c r="FD465" s="117">
        <v>0</v>
      </c>
      <c r="FE465" s="171">
        <v>57.177380208333332</v>
      </c>
      <c r="FF465" s="194">
        <f t="shared" ref="FF465:FF466" si="770">H465+BH465+BK465+BQ465+BX465+BY465+EC465+EJ465+EQ465+EU465+EX465+FA465+FD465+FE465</f>
        <v>225.30408382294371</v>
      </c>
      <c r="FG465" s="195">
        <f t="shared" ref="FG465:FG466" si="771">BH465+BK465+FD465</f>
        <v>0</v>
      </c>
      <c r="FH465" s="196">
        <f t="shared" ref="FH465:FH466" si="772">EJ465</f>
        <v>0</v>
      </c>
      <c r="FI465" s="202">
        <f t="shared" ref="FI465:FI466" si="773">FF465*1.2</f>
        <v>270.36490058753242</v>
      </c>
      <c r="FJ465" s="203">
        <f t="shared" ref="FJ465:FJ466" si="774">FG465*1.2</f>
        <v>0</v>
      </c>
      <c r="FK465" s="204">
        <f t="shared" ref="FK465:FK466" si="775">FH465*1.2</f>
        <v>0</v>
      </c>
      <c r="FL465" s="214">
        <v>0.05</v>
      </c>
      <c r="FM465" s="211">
        <f t="shared" ref="FM465:FM466" si="776">FI465*FL465</f>
        <v>13.518245029376622</v>
      </c>
      <c r="FN465" s="212">
        <f t="shared" ref="FN465:FN466" si="777">FJ465*FL465</f>
        <v>0</v>
      </c>
      <c r="FO465" s="213">
        <f t="shared" ref="FO465:FO466" si="778">FK465*FL465</f>
        <v>0</v>
      </c>
      <c r="FP465" s="219">
        <f t="shared" ref="FP465:FP466" si="779">FI465+FM465</f>
        <v>283.88314561690902</v>
      </c>
      <c r="FQ465" s="220">
        <f t="shared" ref="FQ465:FQ466" si="780">FJ465+FN465</f>
        <v>0</v>
      </c>
      <c r="FR465" s="223">
        <f t="shared" ref="FR465:FR466" si="781">FK465+FO465</f>
        <v>0</v>
      </c>
      <c r="FS465" s="228">
        <f t="shared" ref="FS465:FS466" si="782">(FP465-FR465)/C465+FR465/D465</f>
        <v>2.1392851968116733</v>
      </c>
      <c r="FT465" s="229"/>
      <c r="FU465" s="244">
        <f t="shared" ref="FU465:FU466" si="783">(FP465-FR465)/C465</f>
        <v>2.1392851968116733</v>
      </c>
      <c r="FV465" s="245">
        <f t="shared" ref="FV465:FV466" si="784">FS465*D465+G465*FU465</f>
        <v>283.88314561690902</v>
      </c>
      <c r="FW465" s="252">
        <v>1.4459</v>
      </c>
      <c r="FX465" s="257"/>
      <c r="FY465" s="261">
        <f t="shared" ref="FY465:FY466" si="785">FS465/FW465</f>
        <v>1.4795526639544043</v>
      </c>
      <c r="FZ465" s="253"/>
      <c r="GA465" s="92"/>
      <c r="GB465" s="68" t="s">
        <v>1204</v>
      </c>
      <c r="GC465" s="85" t="s">
        <v>2362</v>
      </c>
      <c r="GD465" s="85" t="str">
        <f t="shared" ref="GD465:GD466" si="786">CONCATENATE(GB465,GC465)</f>
        <v>№2/139 від 20.02.2019</v>
      </c>
      <c r="GE465" s="85" t="s">
        <v>2412</v>
      </c>
      <c r="GF465" s="431">
        <v>1</v>
      </c>
      <c r="GG465" s="431">
        <v>2</v>
      </c>
    </row>
    <row r="466" spans="1:189" ht="15" customHeight="1" x14ac:dyDescent="0.25">
      <c r="A466" s="66" t="s">
        <v>157</v>
      </c>
      <c r="B466" s="155">
        <v>1</v>
      </c>
      <c r="C466" s="141">
        <f t="shared" si="767"/>
        <v>164.45</v>
      </c>
      <c r="D466" s="168">
        <v>164.45</v>
      </c>
      <c r="E466" s="168">
        <v>0</v>
      </c>
      <c r="F466" s="234"/>
      <c r="G466" s="235">
        <v>0</v>
      </c>
      <c r="H466" s="162">
        <f t="shared" si="768"/>
        <v>25.61</v>
      </c>
      <c r="I466" s="117">
        <v>0</v>
      </c>
      <c r="J466" s="117">
        <v>0</v>
      </c>
      <c r="K466" s="117">
        <v>0</v>
      </c>
      <c r="L466" s="117">
        <v>0</v>
      </c>
      <c r="M466" s="117">
        <v>0</v>
      </c>
      <c r="N466" s="117">
        <v>0</v>
      </c>
      <c r="O466" s="117">
        <v>0</v>
      </c>
      <c r="P466" s="117">
        <v>0</v>
      </c>
      <c r="Q466" s="117">
        <v>0</v>
      </c>
      <c r="R466" s="117">
        <v>0</v>
      </c>
      <c r="S466" s="117">
        <v>0</v>
      </c>
      <c r="T466" s="117">
        <v>0</v>
      </c>
      <c r="U466" s="117">
        <v>0</v>
      </c>
      <c r="V466" s="117">
        <v>0</v>
      </c>
      <c r="W466" s="117">
        <v>0</v>
      </c>
      <c r="X466" s="117">
        <v>0</v>
      </c>
      <c r="Y466" s="117">
        <v>0</v>
      </c>
      <c r="Z466" s="117">
        <v>0</v>
      </c>
      <c r="AA466" s="117">
        <v>0</v>
      </c>
      <c r="AB466" s="117">
        <v>0</v>
      </c>
      <c r="AC466" s="117">
        <v>0</v>
      </c>
      <c r="AD466" s="117">
        <v>0</v>
      </c>
      <c r="AE466" s="117">
        <v>0</v>
      </c>
      <c r="AF466" s="117">
        <v>0</v>
      </c>
      <c r="AG466" s="117">
        <v>0</v>
      </c>
      <c r="AH466" s="117">
        <v>0</v>
      </c>
      <c r="AI466" s="117">
        <v>0</v>
      </c>
      <c r="AJ466" s="117">
        <v>0</v>
      </c>
      <c r="AK466" s="117">
        <v>0</v>
      </c>
      <c r="AL466" s="117">
        <v>0</v>
      </c>
      <c r="AM466" s="117">
        <v>0</v>
      </c>
      <c r="AN466" s="117">
        <v>0</v>
      </c>
      <c r="AO466" s="117">
        <v>0</v>
      </c>
      <c r="AP466" s="117">
        <v>0</v>
      </c>
      <c r="AQ466" s="117">
        <v>0</v>
      </c>
      <c r="AR466" s="117">
        <v>0</v>
      </c>
      <c r="AS466" s="117">
        <v>0</v>
      </c>
      <c r="AT466" s="117">
        <v>0</v>
      </c>
      <c r="AU466" s="117">
        <v>0</v>
      </c>
      <c r="AV466" s="117">
        <v>0</v>
      </c>
      <c r="AW466" s="117">
        <v>0</v>
      </c>
      <c r="AX466" s="117">
        <v>25.61</v>
      </c>
      <c r="AY466" s="117"/>
      <c r="AZ466" s="117"/>
      <c r="BA466" s="117"/>
      <c r="BB466" s="117"/>
      <c r="BC466" s="117"/>
      <c r="BD466" s="117"/>
      <c r="BE466" s="117">
        <v>0</v>
      </c>
      <c r="BF466" s="117">
        <v>0</v>
      </c>
      <c r="BG466" s="117">
        <v>0</v>
      </c>
      <c r="BH466" s="117">
        <v>0</v>
      </c>
      <c r="BI466" s="117">
        <v>0</v>
      </c>
      <c r="BJ466" s="117">
        <v>0</v>
      </c>
      <c r="BK466" s="117">
        <v>0</v>
      </c>
      <c r="BL466" s="117">
        <v>4.29</v>
      </c>
      <c r="BM466" s="117">
        <v>0.94379999999999997</v>
      </c>
      <c r="BN466" s="117">
        <v>0.1033669475</v>
      </c>
      <c r="BO466" s="117">
        <v>2.4404523</v>
      </c>
      <c r="BP466" s="117">
        <v>0.81517227333047504</v>
      </c>
      <c r="BQ466" s="117">
        <v>8.5927915208304704</v>
      </c>
      <c r="BR466" s="117">
        <v>60.153402222222695</v>
      </c>
      <c r="BS466" s="117">
        <v>13.233748488888899</v>
      </c>
      <c r="BT466" s="117">
        <v>84.033356391999803</v>
      </c>
      <c r="BU466" s="117">
        <v>0</v>
      </c>
      <c r="BV466" s="117">
        <v>34.2194659221555</v>
      </c>
      <c r="BW466" s="117">
        <v>20.0857855727781</v>
      </c>
      <c r="BX466" s="117">
        <v>211.72575859804499</v>
      </c>
      <c r="BY466" s="117">
        <v>0</v>
      </c>
      <c r="BZ466" s="117">
        <v>0</v>
      </c>
      <c r="CA466" s="117">
        <v>0</v>
      </c>
      <c r="CB466" s="117">
        <v>0</v>
      </c>
      <c r="CC466" s="117">
        <v>0</v>
      </c>
      <c r="CD466" s="117">
        <v>0</v>
      </c>
      <c r="CE466" s="117">
        <v>0</v>
      </c>
      <c r="CF466" s="117">
        <v>0</v>
      </c>
      <c r="CG466" s="117">
        <v>0</v>
      </c>
      <c r="CH466" s="117">
        <v>0</v>
      </c>
      <c r="CI466" s="117">
        <v>0</v>
      </c>
      <c r="CJ466" s="117">
        <v>0</v>
      </c>
      <c r="CK466" s="117">
        <v>0</v>
      </c>
      <c r="CL466" s="117">
        <v>0</v>
      </c>
      <c r="CM466" s="117">
        <v>0</v>
      </c>
      <c r="CN466" s="117">
        <v>0</v>
      </c>
      <c r="CO466" s="117">
        <v>0</v>
      </c>
      <c r="CP466" s="117">
        <v>0</v>
      </c>
      <c r="CQ466" s="117">
        <v>0</v>
      </c>
      <c r="CR466" s="117">
        <v>0</v>
      </c>
      <c r="CS466" s="117">
        <v>0</v>
      </c>
      <c r="CT466" s="117">
        <v>0</v>
      </c>
      <c r="CU466" s="117">
        <v>0</v>
      </c>
      <c r="CV466" s="117">
        <v>0</v>
      </c>
      <c r="CW466" s="117">
        <v>0</v>
      </c>
      <c r="CX466" s="117">
        <v>0</v>
      </c>
      <c r="CY466" s="117">
        <v>0</v>
      </c>
      <c r="CZ466" s="117">
        <v>0</v>
      </c>
      <c r="DA466" s="117">
        <v>0</v>
      </c>
      <c r="DB466" s="117">
        <v>0</v>
      </c>
      <c r="DC466" s="117">
        <v>0</v>
      </c>
      <c r="DD466" s="117">
        <v>0</v>
      </c>
      <c r="DE466" s="117">
        <v>0</v>
      </c>
      <c r="DF466" s="117">
        <v>0</v>
      </c>
      <c r="DG466" s="117">
        <v>0</v>
      </c>
      <c r="DH466" s="117">
        <v>0</v>
      </c>
      <c r="DI466" s="117">
        <v>0</v>
      </c>
      <c r="DJ466" s="117">
        <v>0</v>
      </c>
      <c r="DK466" s="117">
        <v>0</v>
      </c>
      <c r="DL466" s="117">
        <v>0</v>
      </c>
      <c r="DM466" s="117">
        <v>0</v>
      </c>
      <c r="DN466" s="117">
        <v>0</v>
      </c>
      <c r="DO466" s="117">
        <v>0</v>
      </c>
      <c r="DP466" s="117">
        <v>0</v>
      </c>
      <c r="DQ466" s="117">
        <v>0</v>
      </c>
      <c r="DR466" s="117">
        <v>0</v>
      </c>
      <c r="DS466" s="117">
        <v>0</v>
      </c>
      <c r="DT466" s="117">
        <v>0</v>
      </c>
      <c r="DU466" s="117">
        <v>0</v>
      </c>
      <c r="DV466" s="117">
        <v>0</v>
      </c>
      <c r="DW466" s="117">
        <v>11.09</v>
      </c>
      <c r="DX466" s="117">
        <v>2.4398</v>
      </c>
      <c r="DY466" s="117">
        <v>0.766022232325</v>
      </c>
      <c r="DZ466" s="117">
        <v>0</v>
      </c>
      <c r="EA466" s="117">
        <v>6.3087682999999997</v>
      </c>
      <c r="EB466" s="117">
        <v>2.1595671336929798</v>
      </c>
      <c r="EC466" s="117">
        <v>22.764157666018001</v>
      </c>
      <c r="ED466" s="117">
        <v>0</v>
      </c>
      <c r="EE466" s="117">
        <v>0</v>
      </c>
      <c r="EF466" s="117">
        <v>0</v>
      </c>
      <c r="EG466" s="117">
        <v>0</v>
      </c>
      <c r="EH466" s="117">
        <v>0</v>
      </c>
      <c r="EI466" s="117">
        <v>0</v>
      </c>
      <c r="EJ466" s="117">
        <v>0</v>
      </c>
      <c r="EK466" s="117">
        <v>9.89</v>
      </c>
      <c r="EL466" s="117">
        <v>2.1758000000000002</v>
      </c>
      <c r="EM466" s="117">
        <v>0.68308965239999997</v>
      </c>
      <c r="EN466" s="117">
        <v>0</v>
      </c>
      <c r="EO466" s="117">
        <v>5.6261242999999999</v>
      </c>
      <c r="EP466" s="117">
        <v>1.9258852123510399</v>
      </c>
      <c r="EQ466" s="117">
        <v>20.300899164751002</v>
      </c>
      <c r="ER466" s="117">
        <v>0</v>
      </c>
      <c r="ES466" s="117">
        <v>0</v>
      </c>
      <c r="ET466" s="117">
        <v>0</v>
      </c>
      <c r="EU466" s="117">
        <v>0</v>
      </c>
      <c r="EV466" s="117">
        <v>0</v>
      </c>
      <c r="EW466" s="117">
        <v>0</v>
      </c>
      <c r="EX466" s="117">
        <v>0</v>
      </c>
      <c r="EY466" s="117">
        <v>0</v>
      </c>
      <c r="EZ466" s="117">
        <v>0</v>
      </c>
      <c r="FA466" s="117">
        <v>0</v>
      </c>
      <c r="FB466" s="117">
        <v>0</v>
      </c>
      <c r="FC466" s="117">
        <v>0</v>
      </c>
      <c r="FD466" s="117">
        <v>0</v>
      </c>
      <c r="FE466" s="171">
        <v>38.909531250000001</v>
      </c>
      <c r="FF466" s="194">
        <f t="shared" si="770"/>
        <v>327.90313819964445</v>
      </c>
      <c r="FG466" s="195">
        <f t="shared" si="771"/>
        <v>0</v>
      </c>
      <c r="FH466" s="196">
        <f t="shared" si="772"/>
        <v>0</v>
      </c>
      <c r="FI466" s="202">
        <f t="shared" si="773"/>
        <v>393.48376583957332</v>
      </c>
      <c r="FJ466" s="203">
        <f t="shared" si="774"/>
        <v>0</v>
      </c>
      <c r="FK466" s="204">
        <f t="shared" si="775"/>
        <v>0</v>
      </c>
      <c r="FL466" s="214">
        <v>0.05</v>
      </c>
      <c r="FM466" s="211">
        <f t="shared" si="776"/>
        <v>19.674188291978666</v>
      </c>
      <c r="FN466" s="212">
        <f t="shared" si="777"/>
        <v>0</v>
      </c>
      <c r="FO466" s="213">
        <f t="shared" si="778"/>
        <v>0</v>
      </c>
      <c r="FP466" s="219">
        <f t="shared" si="779"/>
        <v>413.157954131552</v>
      </c>
      <c r="FQ466" s="220">
        <f t="shared" si="780"/>
        <v>0</v>
      </c>
      <c r="FR466" s="223">
        <f t="shared" si="781"/>
        <v>0</v>
      </c>
      <c r="FS466" s="228">
        <f t="shared" si="782"/>
        <v>2.5123621412681789</v>
      </c>
      <c r="FT466" s="229"/>
      <c r="FU466" s="244">
        <f t="shared" si="783"/>
        <v>2.5123621412681789</v>
      </c>
      <c r="FV466" s="245">
        <f t="shared" si="784"/>
        <v>413.157954131552</v>
      </c>
      <c r="FW466" s="252">
        <v>1.3952</v>
      </c>
      <c r="FX466" s="257"/>
      <c r="FY466" s="261">
        <f t="shared" si="785"/>
        <v>1.8007182778584998</v>
      </c>
      <c r="FZ466" s="253"/>
      <c r="GA466" s="92"/>
      <c r="GB466" s="68" t="s">
        <v>1212</v>
      </c>
      <c r="GC466" s="85" t="s">
        <v>2362</v>
      </c>
      <c r="GD466" s="85" t="str">
        <f t="shared" si="786"/>
        <v>№2/148 від 20.02.2019</v>
      </c>
      <c r="GE466" s="85" t="s">
        <v>2418</v>
      </c>
      <c r="GF466" s="431">
        <v>1</v>
      </c>
      <c r="GG466" s="431">
        <v>3</v>
      </c>
    </row>
    <row r="467" spans="1:189" ht="15" customHeight="1" x14ac:dyDescent="0.25">
      <c r="A467" s="66" t="s">
        <v>2836</v>
      </c>
      <c r="B467" s="155">
        <v>1</v>
      </c>
      <c r="C467" s="141">
        <f t="shared" ref="C467:C468" si="787">D467+G467</f>
        <v>164.45</v>
      </c>
      <c r="D467" s="168">
        <v>164.45</v>
      </c>
      <c r="E467" s="168">
        <v>0</v>
      </c>
      <c r="F467" s="234"/>
      <c r="G467" s="235">
        <v>0</v>
      </c>
      <c r="H467" s="162">
        <f t="shared" ref="H467:H468" si="788">N467+T467+Z467+AF467+AL467+AR467+AX467</f>
        <v>25.61</v>
      </c>
      <c r="I467" s="117">
        <v>0</v>
      </c>
      <c r="J467" s="117">
        <v>0</v>
      </c>
      <c r="K467" s="117">
        <v>0</v>
      </c>
      <c r="L467" s="117">
        <v>0</v>
      </c>
      <c r="M467" s="117">
        <v>0</v>
      </c>
      <c r="N467" s="117">
        <v>0</v>
      </c>
      <c r="O467" s="117">
        <v>0</v>
      </c>
      <c r="P467" s="117">
        <v>0</v>
      </c>
      <c r="Q467" s="117">
        <v>0</v>
      </c>
      <c r="R467" s="117">
        <v>0</v>
      </c>
      <c r="S467" s="117">
        <v>0</v>
      </c>
      <c r="T467" s="117">
        <v>0</v>
      </c>
      <c r="U467" s="117">
        <v>0</v>
      </c>
      <c r="V467" s="117">
        <v>0</v>
      </c>
      <c r="W467" s="117">
        <v>0</v>
      </c>
      <c r="X467" s="117">
        <v>0</v>
      </c>
      <c r="Y467" s="117">
        <v>0</v>
      </c>
      <c r="Z467" s="117">
        <v>0</v>
      </c>
      <c r="AA467" s="117">
        <v>0</v>
      </c>
      <c r="AB467" s="117">
        <v>0</v>
      </c>
      <c r="AC467" s="117">
        <v>0</v>
      </c>
      <c r="AD467" s="117">
        <v>0</v>
      </c>
      <c r="AE467" s="117">
        <v>0</v>
      </c>
      <c r="AF467" s="117">
        <v>0</v>
      </c>
      <c r="AG467" s="117">
        <v>0</v>
      </c>
      <c r="AH467" s="117">
        <v>0</v>
      </c>
      <c r="AI467" s="117">
        <v>0</v>
      </c>
      <c r="AJ467" s="117">
        <v>0</v>
      </c>
      <c r="AK467" s="117">
        <v>0</v>
      </c>
      <c r="AL467" s="117">
        <v>0</v>
      </c>
      <c r="AM467" s="117">
        <v>0</v>
      </c>
      <c r="AN467" s="117">
        <v>0</v>
      </c>
      <c r="AO467" s="117">
        <v>0</v>
      </c>
      <c r="AP467" s="117">
        <v>0</v>
      </c>
      <c r="AQ467" s="117">
        <v>0</v>
      </c>
      <c r="AR467" s="117">
        <v>0</v>
      </c>
      <c r="AS467" s="117">
        <v>0</v>
      </c>
      <c r="AT467" s="117">
        <v>0</v>
      </c>
      <c r="AU467" s="117">
        <v>0</v>
      </c>
      <c r="AV467" s="117">
        <v>0</v>
      </c>
      <c r="AW467" s="117">
        <v>0</v>
      </c>
      <c r="AX467" s="117">
        <v>25.61</v>
      </c>
      <c r="AY467" s="117"/>
      <c r="AZ467" s="117"/>
      <c r="BA467" s="117"/>
      <c r="BB467" s="117"/>
      <c r="BC467" s="117"/>
      <c r="BD467" s="117"/>
      <c r="BE467" s="117">
        <v>0</v>
      </c>
      <c r="BF467" s="117">
        <v>0</v>
      </c>
      <c r="BG467" s="117">
        <v>0</v>
      </c>
      <c r="BH467" s="117">
        <v>0</v>
      </c>
      <c r="BI467" s="117">
        <v>0</v>
      </c>
      <c r="BJ467" s="117">
        <v>0</v>
      </c>
      <c r="BK467" s="117">
        <v>0</v>
      </c>
      <c r="BL467" s="117">
        <v>4.29</v>
      </c>
      <c r="BM467" s="117">
        <v>0.94379999999999997</v>
      </c>
      <c r="BN467" s="117">
        <v>0.1033669475</v>
      </c>
      <c r="BO467" s="117">
        <v>2.4404523</v>
      </c>
      <c r="BP467" s="117">
        <v>0.81517227333047504</v>
      </c>
      <c r="BQ467" s="117">
        <v>8.5927915208304704</v>
      </c>
      <c r="BR467" s="117">
        <f>BR466*0.8</f>
        <v>48.12272177777816</v>
      </c>
      <c r="BS467" s="117">
        <f t="shared" ref="BS467:BX467" si="789">BS466*0.8</f>
        <v>10.586998791111121</v>
      </c>
      <c r="BT467" s="117">
        <f t="shared" si="789"/>
        <v>67.226685113599842</v>
      </c>
      <c r="BU467" s="117">
        <f t="shared" si="789"/>
        <v>0</v>
      </c>
      <c r="BV467" s="117">
        <f t="shared" si="789"/>
        <v>27.375572737724401</v>
      </c>
      <c r="BW467" s="117">
        <f t="shared" si="789"/>
        <v>16.068628458222481</v>
      </c>
      <c r="BX467" s="117">
        <f t="shared" si="789"/>
        <v>169.380606878436</v>
      </c>
      <c r="BY467" s="117">
        <v>0</v>
      </c>
      <c r="BZ467" s="117">
        <v>0</v>
      </c>
      <c r="CA467" s="117">
        <v>0</v>
      </c>
      <c r="CB467" s="117">
        <v>0</v>
      </c>
      <c r="CC467" s="117">
        <v>0</v>
      </c>
      <c r="CD467" s="117">
        <v>0</v>
      </c>
      <c r="CE467" s="117">
        <v>0</v>
      </c>
      <c r="CF467" s="117">
        <v>0</v>
      </c>
      <c r="CG467" s="117">
        <v>0</v>
      </c>
      <c r="CH467" s="117">
        <v>0</v>
      </c>
      <c r="CI467" s="117">
        <v>0</v>
      </c>
      <c r="CJ467" s="117">
        <v>0</v>
      </c>
      <c r="CK467" s="117">
        <v>0</v>
      </c>
      <c r="CL467" s="117">
        <v>0</v>
      </c>
      <c r="CM467" s="117">
        <v>0</v>
      </c>
      <c r="CN467" s="117">
        <v>0</v>
      </c>
      <c r="CO467" s="117">
        <v>0</v>
      </c>
      <c r="CP467" s="117">
        <v>0</v>
      </c>
      <c r="CQ467" s="117">
        <v>0</v>
      </c>
      <c r="CR467" s="117">
        <v>0</v>
      </c>
      <c r="CS467" s="117">
        <v>0</v>
      </c>
      <c r="CT467" s="117">
        <v>0</v>
      </c>
      <c r="CU467" s="117">
        <v>0</v>
      </c>
      <c r="CV467" s="117">
        <v>0</v>
      </c>
      <c r="CW467" s="117">
        <v>0</v>
      </c>
      <c r="CX467" s="117">
        <v>0</v>
      </c>
      <c r="CY467" s="117">
        <v>0</v>
      </c>
      <c r="CZ467" s="117">
        <v>0</v>
      </c>
      <c r="DA467" s="117">
        <v>0</v>
      </c>
      <c r="DB467" s="117">
        <v>0</v>
      </c>
      <c r="DC467" s="117">
        <v>0</v>
      </c>
      <c r="DD467" s="117">
        <v>0</v>
      </c>
      <c r="DE467" s="117">
        <v>0</v>
      </c>
      <c r="DF467" s="117">
        <v>0</v>
      </c>
      <c r="DG467" s="117">
        <v>0</v>
      </c>
      <c r="DH467" s="117">
        <v>0</v>
      </c>
      <c r="DI467" s="117">
        <v>0</v>
      </c>
      <c r="DJ467" s="117">
        <v>0</v>
      </c>
      <c r="DK467" s="117">
        <v>0</v>
      </c>
      <c r="DL467" s="117">
        <v>0</v>
      </c>
      <c r="DM467" s="117">
        <v>0</v>
      </c>
      <c r="DN467" s="117">
        <v>0</v>
      </c>
      <c r="DO467" s="117">
        <v>0</v>
      </c>
      <c r="DP467" s="117">
        <v>0</v>
      </c>
      <c r="DQ467" s="117">
        <v>0</v>
      </c>
      <c r="DR467" s="117">
        <v>0</v>
      </c>
      <c r="DS467" s="117">
        <v>0</v>
      </c>
      <c r="DT467" s="117">
        <v>0</v>
      </c>
      <c r="DU467" s="117">
        <v>0</v>
      </c>
      <c r="DV467" s="117">
        <v>0</v>
      </c>
      <c r="DW467" s="117">
        <v>11.09</v>
      </c>
      <c r="DX467" s="117">
        <v>2.4398</v>
      </c>
      <c r="DY467" s="117">
        <v>0.766022232325</v>
      </c>
      <c r="DZ467" s="117">
        <v>0</v>
      </c>
      <c r="EA467" s="117">
        <v>6.3087682999999997</v>
      </c>
      <c r="EB467" s="117">
        <v>2.1595671336929798</v>
      </c>
      <c r="EC467" s="117">
        <v>22.764157666018001</v>
      </c>
      <c r="ED467" s="117">
        <v>0</v>
      </c>
      <c r="EE467" s="117">
        <v>0</v>
      </c>
      <c r="EF467" s="117">
        <v>0</v>
      </c>
      <c r="EG467" s="117">
        <v>0</v>
      </c>
      <c r="EH467" s="117">
        <v>0</v>
      </c>
      <c r="EI467" s="117">
        <v>0</v>
      </c>
      <c r="EJ467" s="117">
        <v>0</v>
      </c>
      <c r="EK467" s="117">
        <v>9.89</v>
      </c>
      <c r="EL467" s="117">
        <v>2.1758000000000002</v>
      </c>
      <c r="EM467" s="117">
        <v>0.68308965239999997</v>
      </c>
      <c r="EN467" s="117">
        <v>0</v>
      </c>
      <c r="EO467" s="117">
        <v>5.6261242999999999</v>
      </c>
      <c r="EP467" s="117">
        <v>1.9258852123510399</v>
      </c>
      <c r="EQ467" s="117">
        <v>20.300899164751002</v>
      </c>
      <c r="ER467" s="117">
        <v>0</v>
      </c>
      <c r="ES467" s="117">
        <v>0</v>
      </c>
      <c r="ET467" s="117">
        <v>0</v>
      </c>
      <c r="EU467" s="117">
        <v>0</v>
      </c>
      <c r="EV467" s="117">
        <v>0</v>
      </c>
      <c r="EW467" s="117">
        <v>0</v>
      </c>
      <c r="EX467" s="117">
        <v>0</v>
      </c>
      <c r="EY467" s="117">
        <v>0</v>
      </c>
      <c r="EZ467" s="117">
        <v>0</v>
      </c>
      <c r="FA467" s="117">
        <v>0</v>
      </c>
      <c r="FB467" s="117">
        <v>0</v>
      </c>
      <c r="FC467" s="117">
        <v>0</v>
      </c>
      <c r="FD467" s="117">
        <v>0</v>
      </c>
      <c r="FE467" s="171">
        <v>38.909531250000001</v>
      </c>
      <c r="FF467" s="194">
        <f t="shared" ref="FF467:FF468" si="790">H467+BH467+BK467+BQ467+BX467+BY467+EC467+EJ467+EQ467+EU467+EX467+FA467+FD467+FE467</f>
        <v>285.55798648003548</v>
      </c>
      <c r="FG467" s="195">
        <f t="shared" ref="FG467:FG468" si="791">BH467+BK467+FD467</f>
        <v>0</v>
      </c>
      <c r="FH467" s="196">
        <f t="shared" ref="FH467:FH468" si="792">EJ467</f>
        <v>0</v>
      </c>
      <c r="FI467" s="202">
        <f t="shared" ref="FI467:FI468" si="793">FF467*1.2</f>
        <v>342.66958377604254</v>
      </c>
      <c r="FJ467" s="203">
        <f t="shared" ref="FJ467:FJ468" si="794">FG467*1.2</f>
        <v>0</v>
      </c>
      <c r="FK467" s="204">
        <f t="shared" ref="FK467:FK468" si="795">FH467*1.2</f>
        <v>0</v>
      </c>
      <c r="FL467" s="214">
        <v>0.05</v>
      </c>
      <c r="FM467" s="211">
        <f t="shared" ref="FM467:FM468" si="796">FI467*FL467</f>
        <v>17.133479188802127</v>
      </c>
      <c r="FN467" s="212">
        <f t="shared" ref="FN467:FN468" si="797">FJ467*FL467</f>
        <v>0</v>
      </c>
      <c r="FO467" s="213">
        <f t="shared" ref="FO467:FO468" si="798">FK467*FL467</f>
        <v>0</v>
      </c>
      <c r="FP467" s="219">
        <f t="shared" ref="FP467:FP468" si="799">FI467+FM467</f>
        <v>359.80306296484468</v>
      </c>
      <c r="FQ467" s="220">
        <f t="shared" ref="FQ467:FQ468" si="800">FJ467+FN467</f>
        <v>0</v>
      </c>
      <c r="FR467" s="223">
        <f t="shared" ref="FR467:FR468" si="801">FK467+FO467</f>
        <v>0</v>
      </c>
      <c r="FS467" s="228">
        <f t="shared" ref="FS467:FS468" si="802">(FP467-FR467)/C467+FR467/D467</f>
        <v>2.1879176829726039</v>
      </c>
      <c r="FT467" s="229"/>
      <c r="FU467" s="244">
        <f t="shared" ref="FU467:FU468" si="803">(FP467-FR467)/C467</f>
        <v>2.1879176829726039</v>
      </c>
      <c r="FV467" s="245">
        <f t="shared" ref="FV467:FV468" si="804">FS467*D467+G467*FU467</f>
        <v>359.80306296484468</v>
      </c>
      <c r="FW467" s="252">
        <v>1.3952</v>
      </c>
      <c r="FX467" s="257"/>
      <c r="FY467" s="261">
        <f t="shared" ref="FY467:FY468" si="805">FS467/FW467</f>
        <v>1.5681749447911439</v>
      </c>
      <c r="FZ467" s="253"/>
      <c r="GA467" s="92"/>
      <c r="GB467" s="68" t="s">
        <v>1212</v>
      </c>
      <c r="GC467" s="85" t="s">
        <v>2362</v>
      </c>
      <c r="GD467" s="85" t="str">
        <f t="shared" ref="GD467:GD468" si="806">CONCATENATE(GB467,GC467)</f>
        <v>№2/148 від 20.02.2019</v>
      </c>
      <c r="GE467" s="85" t="s">
        <v>2418</v>
      </c>
      <c r="GF467" s="431">
        <v>1</v>
      </c>
      <c r="GG467" s="431">
        <v>3</v>
      </c>
    </row>
    <row r="468" spans="1:189" ht="15" customHeight="1" x14ac:dyDescent="0.25">
      <c r="A468" s="66" t="s">
        <v>160</v>
      </c>
      <c r="B468" s="155">
        <v>1</v>
      </c>
      <c r="C468" s="141">
        <f t="shared" si="787"/>
        <v>110.2</v>
      </c>
      <c r="D468" s="168">
        <v>110.2</v>
      </c>
      <c r="E468" s="168">
        <v>0</v>
      </c>
      <c r="F468" s="234"/>
      <c r="G468" s="235">
        <v>0</v>
      </c>
      <c r="H468" s="162">
        <f t="shared" si="788"/>
        <v>25.31</v>
      </c>
      <c r="I468" s="117">
        <v>0</v>
      </c>
      <c r="J468" s="117">
        <v>0</v>
      </c>
      <c r="K468" s="117">
        <v>0</v>
      </c>
      <c r="L468" s="117">
        <v>0</v>
      </c>
      <c r="M468" s="117">
        <v>0</v>
      </c>
      <c r="N468" s="117">
        <v>0</v>
      </c>
      <c r="O468" s="117">
        <v>0</v>
      </c>
      <c r="P468" s="117">
        <v>0</v>
      </c>
      <c r="Q468" s="117">
        <v>0</v>
      </c>
      <c r="R468" s="117">
        <v>0</v>
      </c>
      <c r="S468" s="117">
        <v>0</v>
      </c>
      <c r="T468" s="117">
        <v>0</v>
      </c>
      <c r="U468" s="117">
        <v>0</v>
      </c>
      <c r="V468" s="117">
        <v>0</v>
      </c>
      <c r="W468" s="117">
        <v>0</v>
      </c>
      <c r="X468" s="117">
        <v>0</v>
      </c>
      <c r="Y468" s="117">
        <v>0</v>
      </c>
      <c r="Z468" s="117">
        <v>0</v>
      </c>
      <c r="AA468" s="117">
        <v>0</v>
      </c>
      <c r="AB468" s="117">
        <v>0</v>
      </c>
      <c r="AC468" s="117">
        <v>0</v>
      </c>
      <c r="AD468" s="117">
        <v>0</v>
      </c>
      <c r="AE468" s="117">
        <v>0</v>
      </c>
      <c r="AF468" s="117">
        <v>0</v>
      </c>
      <c r="AG468" s="117">
        <v>0</v>
      </c>
      <c r="AH468" s="117">
        <v>0</v>
      </c>
      <c r="AI468" s="117">
        <v>0</v>
      </c>
      <c r="AJ468" s="117">
        <v>0</v>
      </c>
      <c r="AK468" s="117">
        <v>0</v>
      </c>
      <c r="AL468" s="117">
        <v>0</v>
      </c>
      <c r="AM468" s="117">
        <v>0</v>
      </c>
      <c r="AN468" s="117">
        <v>0</v>
      </c>
      <c r="AO468" s="117">
        <v>0</v>
      </c>
      <c r="AP468" s="117">
        <v>0</v>
      </c>
      <c r="AQ468" s="117">
        <v>0</v>
      </c>
      <c r="AR468" s="117">
        <v>0</v>
      </c>
      <c r="AS468" s="117">
        <v>0</v>
      </c>
      <c r="AT468" s="117">
        <v>0</v>
      </c>
      <c r="AU468" s="117">
        <v>0</v>
      </c>
      <c r="AV468" s="117">
        <v>0</v>
      </c>
      <c r="AW468" s="117">
        <v>0</v>
      </c>
      <c r="AX468" s="117">
        <v>25.31</v>
      </c>
      <c r="AY468" s="117"/>
      <c r="AZ468" s="117"/>
      <c r="BA468" s="117"/>
      <c r="BB468" s="117"/>
      <c r="BC468" s="117"/>
      <c r="BD468" s="117"/>
      <c r="BE468" s="117">
        <v>0</v>
      </c>
      <c r="BF468" s="117">
        <v>0</v>
      </c>
      <c r="BG468" s="117">
        <v>0</v>
      </c>
      <c r="BH468" s="117">
        <v>0</v>
      </c>
      <c r="BI468" s="117">
        <v>0</v>
      </c>
      <c r="BJ468" s="117">
        <v>0</v>
      </c>
      <c r="BK468" s="117">
        <v>0</v>
      </c>
      <c r="BL468" s="117">
        <v>3.18</v>
      </c>
      <c r="BM468" s="117">
        <v>0.6996</v>
      </c>
      <c r="BN468" s="117">
        <v>7.5441329166666599E-2</v>
      </c>
      <c r="BO468" s="117">
        <v>1.8090066</v>
      </c>
      <c r="BP468" s="117">
        <v>0.60412986345595898</v>
      </c>
      <c r="BQ468" s="117">
        <v>6.36817779262263</v>
      </c>
      <c r="BR468" s="117">
        <v>38.7430666666666</v>
      </c>
      <c r="BS468" s="117">
        <v>8.5234746666666492</v>
      </c>
      <c r="BT468" s="117">
        <v>51.315262553499799</v>
      </c>
      <c r="BU468" s="117">
        <v>0</v>
      </c>
      <c r="BV468" s="117">
        <v>22.039768334666601</v>
      </c>
      <c r="BW468" s="117">
        <v>12.642346984535401</v>
      </c>
      <c r="BX468" s="117">
        <v>133.26391920603501</v>
      </c>
      <c r="BY468" s="117">
        <v>0</v>
      </c>
      <c r="BZ468" s="117">
        <v>0</v>
      </c>
      <c r="CA468" s="117">
        <v>0</v>
      </c>
      <c r="CB468" s="117">
        <v>0</v>
      </c>
      <c r="CC468" s="117">
        <v>0</v>
      </c>
      <c r="CD468" s="117">
        <v>0</v>
      </c>
      <c r="CE468" s="117">
        <v>0</v>
      </c>
      <c r="CF468" s="117">
        <v>0</v>
      </c>
      <c r="CG468" s="117">
        <v>0</v>
      </c>
      <c r="CH468" s="117">
        <v>0</v>
      </c>
      <c r="CI468" s="117">
        <v>0</v>
      </c>
      <c r="CJ468" s="117">
        <v>0</v>
      </c>
      <c r="CK468" s="117">
        <v>0</v>
      </c>
      <c r="CL468" s="117">
        <v>0</v>
      </c>
      <c r="CM468" s="117">
        <v>0</v>
      </c>
      <c r="CN468" s="117">
        <v>0</v>
      </c>
      <c r="CO468" s="117">
        <v>0</v>
      </c>
      <c r="CP468" s="117">
        <v>0</v>
      </c>
      <c r="CQ468" s="117">
        <v>0</v>
      </c>
      <c r="CR468" s="117">
        <v>0</v>
      </c>
      <c r="CS468" s="117">
        <v>0</v>
      </c>
      <c r="CT468" s="117">
        <v>0</v>
      </c>
      <c r="CU468" s="117">
        <v>0</v>
      </c>
      <c r="CV468" s="117">
        <v>0</v>
      </c>
      <c r="CW468" s="117">
        <v>0</v>
      </c>
      <c r="CX468" s="117">
        <v>0</v>
      </c>
      <c r="CY468" s="117">
        <v>0</v>
      </c>
      <c r="CZ468" s="117">
        <v>0</v>
      </c>
      <c r="DA468" s="117">
        <v>0</v>
      </c>
      <c r="DB468" s="117">
        <v>0</v>
      </c>
      <c r="DC468" s="117">
        <v>0</v>
      </c>
      <c r="DD468" s="117">
        <v>0</v>
      </c>
      <c r="DE468" s="117">
        <v>0</v>
      </c>
      <c r="DF468" s="117">
        <v>0</v>
      </c>
      <c r="DG468" s="117">
        <v>0</v>
      </c>
      <c r="DH468" s="117">
        <v>0</v>
      </c>
      <c r="DI468" s="117">
        <v>0</v>
      </c>
      <c r="DJ468" s="117">
        <v>0</v>
      </c>
      <c r="DK468" s="117">
        <v>0</v>
      </c>
      <c r="DL468" s="117">
        <v>0</v>
      </c>
      <c r="DM468" s="117">
        <v>0</v>
      </c>
      <c r="DN468" s="117">
        <v>0</v>
      </c>
      <c r="DO468" s="117">
        <v>0</v>
      </c>
      <c r="DP468" s="117">
        <v>0</v>
      </c>
      <c r="DQ468" s="117">
        <v>0</v>
      </c>
      <c r="DR468" s="117">
        <v>0</v>
      </c>
      <c r="DS468" s="117">
        <v>0</v>
      </c>
      <c r="DT468" s="117">
        <v>0</v>
      </c>
      <c r="DU468" s="117">
        <v>0</v>
      </c>
      <c r="DV468" s="117">
        <v>0</v>
      </c>
      <c r="DW468" s="117">
        <v>0</v>
      </c>
      <c r="DX468" s="117">
        <v>0</v>
      </c>
      <c r="DY468" s="117">
        <v>0</v>
      </c>
      <c r="DZ468" s="117">
        <v>0</v>
      </c>
      <c r="EA468" s="117">
        <v>0</v>
      </c>
      <c r="EB468" s="117">
        <v>0</v>
      </c>
      <c r="EC468" s="117">
        <v>0</v>
      </c>
      <c r="ED468" s="117">
        <v>0</v>
      </c>
      <c r="EE468" s="117">
        <v>0</v>
      </c>
      <c r="EF468" s="117">
        <v>0</v>
      </c>
      <c r="EG468" s="117">
        <v>0</v>
      </c>
      <c r="EH468" s="117">
        <v>0</v>
      </c>
      <c r="EI468" s="117">
        <v>0</v>
      </c>
      <c r="EJ468" s="117">
        <v>0</v>
      </c>
      <c r="EK468" s="117">
        <v>0</v>
      </c>
      <c r="EL468" s="117">
        <v>0</v>
      </c>
      <c r="EM468" s="117">
        <v>0</v>
      </c>
      <c r="EN468" s="117">
        <v>0</v>
      </c>
      <c r="EO468" s="117">
        <v>0</v>
      </c>
      <c r="EP468" s="117">
        <v>0</v>
      </c>
      <c r="EQ468" s="117">
        <v>0</v>
      </c>
      <c r="ER468" s="117">
        <v>0</v>
      </c>
      <c r="ES468" s="117">
        <v>0</v>
      </c>
      <c r="ET468" s="117">
        <v>0</v>
      </c>
      <c r="EU468" s="117">
        <v>0</v>
      </c>
      <c r="EV468" s="117">
        <v>0</v>
      </c>
      <c r="EW468" s="117">
        <v>0</v>
      </c>
      <c r="EX468" s="117">
        <v>0</v>
      </c>
      <c r="EY468" s="117">
        <v>0</v>
      </c>
      <c r="EZ468" s="117">
        <v>0</v>
      </c>
      <c r="FA468" s="117">
        <v>0</v>
      </c>
      <c r="FB468" s="117">
        <v>0</v>
      </c>
      <c r="FC468" s="117">
        <v>0</v>
      </c>
      <c r="FD468" s="117">
        <v>0</v>
      </c>
      <c r="FE468" s="171">
        <v>46.988997916666669</v>
      </c>
      <c r="FF468" s="194">
        <f t="shared" si="790"/>
        <v>211.93109491532431</v>
      </c>
      <c r="FG468" s="195">
        <f t="shared" si="791"/>
        <v>0</v>
      </c>
      <c r="FH468" s="196">
        <f t="shared" si="792"/>
        <v>0</v>
      </c>
      <c r="FI468" s="202">
        <f t="shared" si="793"/>
        <v>254.31731389838916</v>
      </c>
      <c r="FJ468" s="203">
        <f t="shared" si="794"/>
        <v>0</v>
      </c>
      <c r="FK468" s="204">
        <f t="shared" si="795"/>
        <v>0</v>
      </c>
      <c r="FL468" s="214">
        <v>0.05</v>
      </c>
      <c r="FM468" s="211">
        <f t="shared" si="796"/>
        <v>12.715865694919458</v>
      </c>
      <c r="FN468" s="212">
        <f t="shared" si="797"/>
        <v>0</v>
      </c>
      <c r="FO468" s="213">
        <f t="shared" si="798"/>
        <v>0</v>
      </c>
      <c r="FP468" s="219">
        <f t="shared" si="799"/>
        <v>267.0331795933086</v>
      </c>
      <c r="FQ468" s="220">
        <f t="shared" si="800"/>
        <v>0</v>
      </c>
      <c r="FR468" s="223">
        <f t="shared" si="801"/>
        <v>0</v>
      </c>
      <c r="FS468" s="228">
        <f t="shared" si="802"/>
        <v>2.4231685988503502</v>
      </c>
      <c r="FT468" s="229"/>
      <c r="FU468" s="244">
        <f t="shared" si="803"/>
        <v>2.4231685988503502</v>
      </c>
      <c r="FV468" s="245">
        <f t="shared" si="804"/>
        <v>267.0331795933086</v>
      </c>
      <c r="FW468" s="252">
        <v>1.3683000000000001</v>
      </c>
      <c r="FX468" s="257"/>
      <c r="FY468" s="261">
        <f t="shared" si="805"/>
        <v>1.7709337125267486</v>
      </c>
      <c r="FZ468" s="253"/>
      <c r="GA468" s="92"/>
      <c r="GB468" s="68" t="s">
        <v>1215</v>
      </c>
      <c r="GC468" s="85" t="s">
        <v>2362</v>
      </c>
      <c r="GD468" s="85" t="str">
        <f t="shared" si="806"/>
        <v>№2/151 від 20.02.2019</v>
      </c>
      <c r="GE468" s="85" t="s">
        <v>2421</v>
      </c>
      <c r="GF468" s="431">
        <v>1</v>
      </c>
      <c r="GG468" s="431">
        <v>3</v>
      </c>
    </row>
    <row r="469" spans="1:189" ht="15" customHeight="1" x14ac:dyDescent="0.25">
      <c r="A469" s="66" t="s">
        <v>2837</v>
      </c>
      <c r="B469" s="155">
        <v>1</v>
      </c>
      <c r="C469" s="141">
        <f t="shared" ref="C469:C470" si="807">D469+G469</f>
        <v>110.2</v>
      </c>
      <c r="D469" s="168">
        <v>110.2</v>
      </c>
      <c r="E469" s="168">
        <v>0</v>
      </c>
      <c r="F469" s="234"/>
      <c r="G469" s="235">
        <v>0</v>
      </c>
      <c r="H469" s="162">
        <f t="shared" ref="H469:H470" si="808">N469+T469+Z469+AF469+AL469+AR469+AX469</f>
        <v>25.31</v>
      </c>
      <c r="I469" s="117">
        <v>0</v>
      </c>
      <c r="J469" s="117">
        <v>0</v>
      </c>
      <c r="K469" s="117">
        <v>0</v>
      </c>
      <c r="L469" s="117">
        <v>0</v>
      </c>
      <c r="M469" s="117">
        <v>0</v>
      </c>
      <c r="N469" s="117">
        <v>0</v>
      </c>
      <c r="O469" s="117">
        <v>0</v>
      </c>
      <c r="P469" s="117">
        <v>0</v>
      </c>
      <c r="Q469" s="117">
        <v>0</v>
      </c>
      <c r="R469" s="117">
        <v>0</v>
      </c>
      <c r="S469" s="117">
        <v>0</v>
      </c>
      <c r="T469" s="117">
        <v>0</v>
      </c>
      <c r="U469" s="117">
        <v>0</v>
      </c>
      <c r="V469" s="117">
        <v>0</v>
      </c>
      <c r="W469" s="117">
        <v>0</v>
      </c>
      <c r="X469" s="117">
        <v>0</v>
      </c>
      <c r="Y469" s="117">
        <v>0</v>
      </c>
      <c r="Z469" s="117">
        <v>0</v>
      </c>
      <c r="AA469" s="117">
        <v>0</v>
      </c>
      <c r="AB469" s="117">
        <v>0</v>
      </c>
      <c r="AC469" s="117">
        <v>0</v>
      </c>
      <c r="AD469" s="117">
        <v>0</v>
      </c>
      <c r="AE469" s="117">
        <v>0</v>
      </c>
      <c r="AF469" s="117">
        <v>0</v>
      </c>
      <c r="AG469" s="117">
        <v>0</v>
      </c>
      <c r="AH469" s="117">
        <v>0</v>
      </c>
      <c r="AI469" s="117">
        <v>0</v>
      </c>
      <c r="AJ469" s="117">
        <v>0</v>
      </c>
      <c r="AK469" s="117">
        <v>0</v>
      </c>
      <c r="AL469" s="117">
        <v>0</v>
      </c>
      <c r="AM469" s="117">
        <v>0</v>
      </c>
      <c r="AN469" s="117">
        <v>0</v>
      </c>
      <c r="AO469" s="117">
        <v>0</v>
      </c>
      <c r="AP469" s="117">
        <v>0</v>
      </c>
      <c r="AQ469" s="117">
        <v>0</v>
      </c>
      <c r="AR469" s="117">
        <v>0</v>
      </c>
      <c r="AS469" s="117">
        <v>0</v>
      </c>
      <c r="AT469" s="117">
        <v>0</v>
      </c>
      <c r="AU469" s="117">
        <v>0</v>
      </c>
      <c r="AV469" s="117">
        <v>0</v>
      </c>
      <c r="AW469" s="117">
        <v>0</v>
      </c>
      <c r="AX469" s="117">
        <v>25.31</v>
      </c>
      <c r="AY469" s="117"/>
      <c r="AZ469" s="117"/>
      <c r="BA469" s="117"/>
      <c r="BB469" s="117"/>
      <c r="BC469" s="117"/>
      <c r="BD469" s="117"/>
      <c r="BE469" s="117">
        <v>0</v>
      </c>
      <c r="BF469" s="117">
        <v>0</v>
      </c>
      <c r="BG469" s="117">
        <v>0</v>
      </c>
      <c r="BH469" s="117">
        <v>0</v>
      </c>
      <c r="BI469" s="117">
        <v>0</v>
      </c>
      <c r="BJ469" s="117">
        <v>0</v>
      </c>
      <c r="BK469" s="117">
        <v>0</v>
      </c>
      <c r="BL469" s="117">
        <v>3.18</v>
      </c>
      <c r="BM469" s="117">
        <v>0.6996</v>
      </c>
      <c r="BN469" s="117">
        <v>7.5441329166666599E-2</v>
      </c>
      <c r="BO469" s="117">
        <v>1.8090066</v>
      </c>
      <c r="BP469" s="117">
        <v>0.60412986345595898</v>
      </c>
      <c r="BQ469" s="117">
        <v>6.36817779262263</v>
      </c>
      <c r="BR469" s="117">
        <f>BR468*0.5</f>
        <v>19.3715333333333</v>
      </c>
      <c r="BS469" s="117">
        <f t="shared" ref="BS469:BX469" si="809">BS468*0.5</f>
        <v>4.2617373333333246</v>
      </c>
      <c r="BT469" s="117">
        <f t="shared" si="809"/>
        <v>25.6576312767499</v>
      </c>
      <c r="BU469" s="117">
        <f t="shared" si="809"/>
        <v>0</v>
      </c>
      <c r="BV469" s="117">
        <f t="shared" si="809"/>
        <v>11.0198841673333</v>
      </c>
      <c r="BW469" s="117">
        <f t="shared" si="809"/>
        <v>6.3211734922677003</v>
      </c>
      <c r="BX469" s="117">
        <f t="shared" si="809"/>
        <v>66.631959603017506</v>
      </c>
      <c r="BY469" s="117">
        <v>0</v>
      </c>
      <c r="BZ469" s="117">
        <v>0</v>
      </c>
      <c r="CA469" s="117">
        <v>0</v>
      </c>
      <c r="CB469" s="117">
        <v>0</v>
      </c>
      <c r="CC469" s="117">
        <v>0</v>
      </c>
      <c r="CD469" s="117">
        <v>0</v>
      </c>
      <c r="CE469" s="117">
        <v>0</v>
      </c>
      <c r="CF469" s="117">
        <v>0</v>
      </c>
      <c r="CG469" s="117">
        <v>0</v>
      </c>
      <c r="CH469" s="117">
        <v>0</v>
      </c>
      <c r="CI469" s="117">
        <v>0</v>
      </c>
      <c r="CJ469" s="117">
        <v>0</v>
      </c>
      <c r="CK469" s="117">
        <v>0</v>
      </c>
      <c r="CL469" s="117">
        <v>0</v>
      </c>
      <c r="CM469" s="117">
        <v>0</v>
      </c>
      <c r="CN469" s="117">
        <v>0</v>
      </c>
      <c r="CO469" s="117">
        <v>0</v>
      </c>
      <c r="CP469" s="117">
        <v>0</v>
      </c>
      <c r="CQ469" s="117">
        <v>0</v>
      </c>
      <c r="CR469" s="117">
        <v>0</v>
      </c>
      <c r="CS469" s="117">
        <v>0</v>
      </c>
      <c r="CT469" s="117">
        <v>0</v>
      </c>
      <c r="CU469" s="117">
        <v>0</v>
      </c>
      <c r="CV469" s="117">
        <v>0</v>
      </c>
      <c r="CW469" s="117">
        <v>0</v>
      </c>
      <c r="CX469" s="117">
        <v>0</v>
      </c>
      <c r="CY469" s="117">
        <v>0</v>
      </c>
      <c r="CZ469" s="117">
        <v>0</v>
      </c>
      <c r="DA469" s="117">
        <v>0</v>
      </c>
      <c r="DB469" s="117">
        <v>0</v>
      </c>
      <c r="DC469" s="117">
        <v>0</v>
      </c>
      <c r="DD469" s="117">
        <v>0</v>
      </c>
      <c r="DE469" s="117">
        <v>0</v>
      </c>
      <c r="DF469" s="117">
        <v>0</v>
      </c>
      <c r="DG469" s="117">
        <v>0</v>
      </c>
      <c r="DH469" s="117">
        <v>0</v>
      </c>
      <c r="DI469" s="117">
        <v>0</v>
      </c>
      <c r="DJ469" s="117">
        <v>0</v>
      </c>
      <c r="DK469" s="117">
        <v>0</v>
      </c>
      <c r="DL469" s="117">
        <v>0</v>
      </c>
      <c r="DM469" s="117">
        <v>0</v>
      </c>
      <c r="DN469" s="117">
        <v>0</v>
      </c>
      <c r="DO469" s="117">
        <v>0</v>
      </c>
      <c r="DP469" s="117">
        <v>0</v>
      </c>
      <c r="DQ469" s="117">
        <v>0</v>
      </c>
      <c r="DR469" s="117">
        <v>0</v>
      </c>
      <c r="DS469" s="117">
        <v>0</v>
      </c>
      <c r="DT469" s="117">
        <v>0</v>
      </c>
      <c r="DU469" s="117">
        <v>0</v>
      </c>
      <c r="DV469" s="117">
        <v>0</v>
      </c>
      <c r="DW469" s="117">
        <v>0</v>
      </c>
      <c r="DX469" s="117">
        <v>0</v>
      </c>
      <c r="DY469" s="117">
        <v>0</v>
      </c>
      <c r="DZ469" s="117">
        <v>0</v>
      </c>
      <c r="EA469" s="117">
        <v>0</v>
      </c>
      <c r="EB469" s="117">
        <v>0</v>
      </c>
      <c r="EC469" s="117">
        <v>0</v>
      </c>
      <c r="ED469" s="117">
        <v>0</v>
      </c>
      <c r="EE469" s="117">
        <v>0</v>
      </c>
      <c r="EF469" s="117">
        <v>0</v>
      </c>
      <c r="EG469" s="117">
        <v>0</v>
      </c>
      <c r="EH469" s="117">
        <v>0</v>
      </c>
      <c r="EI469" s="117">
        <v>0</v>
      </c>
      <c r="EJ469" s="117">
        <v>0</v>
      </c>
      <c r="EK469" s="117">
        <v>0</v>
      </c>
      <c r="EL469" s="117">
        <v>0</v>
      </c>
      <c r="EM469" s="117">
        <v>0</v>
      </c>
      <c r="EN469" s="117">
        <v>0</v>
      </c>
      <c r="EO469" s="117">
        <v>0</v>
      </c>
      <c r="EP469" s="117">
        <v>0</v>
      </c>
      <c r="EQ469" s="117">
        <v>0</v>
      </c>
      <c r="ER469" s="117">
        <v>0</v>
      </c>
      <c r="ES469" s="117">
        <v>0</v>
      </c>
      <c r="ET469" s="117">
        <v>0</v>
      </c>
      <c r="EU469" s="117">
        <v>0</v>
      </c>
      <c r="EV469" s="117">
        <v>0</v>
      </c>
      <c r="EW469" s="117">
        <v>0</v>
      </c>
      <c r="EX469" s="117">
        <v>0</v>
      </c>
      <c r="EY469" s="117">
        <v>0</v>
      </c>
      <c r="EZ469" s="117">
        <v>0</v>
      </c>
      <c r="FA469" s="117">
        <v>0</v>
      </c>
      <c r="FB469" s="117">
        <v>0</v>
      </c>
      <c r="FC469" s="117">
        <v>0</v>
      </c>
      <c r="FD469" s="117">
        <v>0</v>
      </c>
      <c r="FE469" s="171">
        <v>46.988997916666669</v>
      </c>
      <c r="FF469" s="194">
        <f t="shared" ref="FF469:FF470" si="810">H469+BH469+BK469+BQ469+BX469+BY469+EC469+EJ469+EQ469+EU469+EX469+FA469+FD469+FE469</f>
        <v>145.29913531230682</v>
      </c>
      <c r="FG469" s="195">
        <f t="shared" ref="FG469:FG470" si="811">BH469+BK469+FD469</f>
        <v>0</v>
      </c>
      <c r="FH469" s="196">
        <f t="shared" ref="FH469:FH470" si="812">EJ469</f>
        <v>0</v>
      </c>
      <c r="FI469" s="202">
        <f t="shared" ref="FI469:FI470" si="813">FF469*1.2</f>
        <v>174.35896237476817</v>
      </c>
      <c r="FJ469" s="203">
        <f t="shared" ref="FJ469:FJ470" si="814">FG469*1.2</f>
        <v>0</v>
      </c>
      <c r="FK469" s="204">
        <f t="shared" ref="FK469:FK470" si="815">FH469*1.2</f>
        <v>0</v>
      </c>
      <c r="FL469" s="214">
        <v>0.05</v>
      </c>
      <c r="FM469" s="211">
        <f t="shared" ref="FM469:FM470" si="816">FI469*FL469</f>
        <v>8.7179481187384091</v>
      </c>
      <c r="FN469" s="212">
        <f t="shared" ref="FN469:FN470" si="817">FJ469*FL469</f>
        <v>0</v>
      </c>
      <c r="FO469" s="213">
        <f t="shared" ref="FO469:FO470" si="818">FK469*FL469</f>
        <v>0</v>
      </c>
      <c r="FP469" s="219">
        <f t="shared" ref="FP469:FP470" si="819">FI469+FM469</f>
        <v>183.07691049350657</v>
      </c>
      <c r="FQ469" s="220">
        <f t="shared" ref="FQ469:FQ470" si="820">FJ469+FN469</f>
        <v>0</v>
      </c>
      <c r="FR469" s="223">
        <f t="shared" ref="FR469:FR470" si="821">FK469+FO469</f>
        <v>0</v>
      </c>
      <c r="FS469" s="228">
        <f t="shared" ref="FS469:FS470" si="822">(FP469-FR469)/C469+FR469/D469</f>
        <v>1.6613149772550506</v>
      </c>
      <c r="FT469" s="229"/>
      <c r="FU469" s="244">
        <f t="shared" ref="FU469:FU470" si="823">(FP469-FR469)/C469</f>
        <v>1.6613149772550506</v>
      </c>
      <c r="FV469" s="245">
        <f t="shared" ref="FV469:FV470" si="824">FS469*D469+G469*FU469</f>
        <v>183.07691049350657</v>
      </c>
      <c r="FW469" s="252">
        <v>1.3683000000000001</v>
      </c>
      <c r="FX469" s="257"/>
      <c r="FY469" s="261">
        <f t="shared" ref="FY469:FY470" si="825">FS469/FW469</f>
        <v>1.2141452731528544</v>
      </c>
      <c r="FZ469" s="253"/>
      <c r="GA469" s="92"/>
      <c r="GB469" s="68" t="s">
        <v>1215</v>
      </c>
      <c r="GC469" s="85" t="s">
        <v>2362</v>
      </c>
      <c r="GD469" s="85" t="str">
        <f t="shared" ref="GD469:GD470" si="826">CONCATENATE(GB469,GC469)</f>
        <v>№2/151 від 20.02.2019</v>
      </c>
      <c r="GE469" s="85" t="s">
        <v>2421</v>
      </c>
      <c r="GF469" s="431">
        <v>1</v>
      </c>
      <c r="GG469" s="431">
        <v>3</v>
      </c>
    </row>
    <row r="470" spans="1:189" ht="15" customHeight="1" x14ac:dyDescent="0.25">
      <c r="A470" s="66" t="s">
        <v>163</v>
      </c>
      <c r="B470" s="155">
        <v>1</v>
      </c>
      <c r="C470" s="141">
        <f t="shared" si="807"/>
        <v>188.9</v>
      </c>
      <c r="D470" s="168">
        <v>188.9</v>
      </c>
      <c r="E470" s="168">
        <v>0</v>
      </c>
      <c r="F470" s="234"/>
      <c r="G470" s="235">
        <v>0</v>
      </c>
      <c r="H470" s="162">
        <f t="shared" si="808"/>
        <v>24.59</v>
      </c>
      <c r="I470" s="117">
        <v>0</v>
      </c>
      <c r="J470" s="117">
        <v>0</v>
      </c>
      <c r="K470" s="117">
        <v>0</v>
      </c>
      <c r="L470" s="117">
        <v>0</v>
      </c>
      <c r="M470" s="117">
        <v>0</v>
      </c>
      <c r="N470" s="117">
        <v>0</v>
      </c>
      <c r="O470" s="117">
        <v>0</v>
      </c>
      <c r="P470" s="117">
        <v>0</v>
      </c>
      <c r="Q470" s="117">
        <v>0</v>
      </c>
      <c r="R470" s="117">
        <v>0</v>
      </c>
      <c r="S470" s="117">
        <v>0</v>
      </c>
      <c r="T470" s="117">
        <v>0</v>
      </c>
      <c r="U470" s="117">
        <v>0</v>
      </c>
      <c r="V470" s="117">
        <v>0</v>
      </c>
      <c r="W470" s="117">
        <v>0</v>
      </c>
      <c r="X470" s="117">
        <v>0</v>
      </c>
      <c r="Y470" s="117">
        <v>0</v>
      </c>
      <c r="Z470" s="117">
        <v>0</v>
      </c>
      <c r="AA470" s="117">
        <v>0</v>
      </c>
      <c r="AB470" s="117">
        <v>0</v>
      </c>
      <c r="AC470" s="117">
        <v>0</v>
      </c>
      <c r="AD470" s="117">
        <v>0</v>
      </c>
      <c r="AE470" s="117">
        <v>0</v>
      </c>
      <c r="AF470" s="117">
        <v>0</v>
      </c>
      <c r="AG470" s="117">
        <v>0</v>
      </c>
      <c r="AH470" s="117">
        <v>0</v>
      </c>
      <c r="AI470" s="117">
        <v>0</v>
      </c>
      <c r="AJ470" s="117">
        <v>0</v>
      </c>
      <c r="AK470" s="117">
        <v>0</v>
      </c>
      <c r="AL470" s="117">
        <v>0</v>
      </c>
      <c r="AM470" s="117">
        <v>0</v>
      </c>
      <c r="AN470" s="117">
        <v>0</v>
      </c>
      <c r="AO470" s="117">
        <v>0</v>
      </c>
      <c r="AP470" s="117">
        <v>0</v>
      </c>
      <c r="AQ470" s="117">
        <v>0</v>
      </c>
      <c r="AR470" s="117">
        <v>0</v>
      </c>
      <c r="AS470" s="117">
        <v>0</v>
      </c>
      <c r="AT470" s="117">
        <v>0</v>
      </c>
      <c r="AU470" s="117">
        <v>0</v>
      </c>
      <c r="AV470" s="117">
        <v>0</v>
      </c>
      <c r="AW470" s="117">
        <v>0</v>
      </c>
      <c r="AX470" s="117">
        <v>24.59</v>
      </c>
      <c r="AY470" s="117"/>
      <c r="AZ470" s="117"/>
      <c r="BA470" s="117"/>
      <c r="BB470" s="117"/>
      <c r="BC470" s="117"/>
      <c r="BD470" s="117"/>
      <c r="BE470" s="117">
        <v>0</v>
      </c>
      <c r="BF470" s="117">
        <v>0</v>
      </c>
      <c r="BG470" s="117">
        <v>0</v>
      </c>
      <c r="BH470" s="117">
        <v>0</v>
      </c>
      <c r="BI470" s="117">
        <v>0</v>
      </c>
      <c r="BJ470" s="117">
        <v>0</v>
      </c>
      <c r="BK470" s="117">
        <v>0</v>
      </c>
      <c r="BL470" s="117">
        <v>8.2899999999999991</v>
      </c>
      <c r="BM470" s="117">
        <v>1.8238000000000001</v>
      </c>
      <c r="BN470" s="117">
        <v>0.193273578333333</v>
      </c>
      <c r="BO470" s="117">
        <v>4.7159323000000004</v>
      </c>
      <c r="BP470" s="117">
        <v>1.57456124610811</v>
      </c>
      <c r="BQ470" s="117">
        <v>16.597567124441401</v>
      </c>
      <c r="BR470" s="117">
        <v>40.492186666667024</v>
      </c>
      <c r="BS470" s="117">
        <v>8.9082810666666497</v>
      </c>
      <c r="BT470" s="117">
        <v>74.915662581166501</v>
      </c>
      <c r="BU470" s="117">
        <v>0</v>
      </c>
      <c r="BV470" s="117">
        <v>23.034790229066601</v>
      </c>
      <c r="BW470" s="117">
        <v>15.4438499821712</v>
      </c>
      <c r="BX470" s="117">
        <v>162.79477052573799</v>
      </c>
      <c r="BY470" s="117">
        <v>0</v>
      </c>
      <c r="BZ470" s="117">
        <v>0</v>
      </c>
      <c r="CA470" s="117">
        <v>0</v>
      </c>
      <c r="CB470" s="117">
        <v>0</v>
      </c>
      <c r="CC470" s="117">
        <v>0</v>
      </c>
      <c r="CD470" s="117">
        <v>0</v>
      </c>
      <c r="CE470" s="117">
        <v>0</v>
      </c>
      <c r="CF470" s="117">
        <v>0</v>
      </c>
      <c r="CG470" s="117">
        <v>0</v>
      </c>
      <c r="CH470" s="117">
        <v>0</v>
      </c>
      <c r="CI470" s="117">
        <v>0</v>
      </c>
      <c r="CJ470" s="117">
        <v>0</v>
      </c>
      <c r="CK470" s="117">
        <v>0</v>
      </c>
      <c r="CL470" s="117">
        <v>0</v>
      </c>
      <c r="CM470" s="117">
        <v>0</v>
      </c>
      <c r="CN470" s="117">
        <v>0</v>
      </c>
      <c r="CO470" s="117">
        <v>0</v>
      </c>
      <c r="CP470" s="117">
        <v>0</v>
      </c>
      <c r="CQ470" s="117">
        <v>0</v>
      </c>
      <c r="CR470" s="117">
        <v>0</v>
      </c>
      <c r="CS470" s="117">
        <v>0</v>
      </c>
      <c r="CT470" s="117">
        <v>0</v>
      </c>
      <c r="CU470" s="117">
        <v>0</v>
      </c>
      <c r="CV470" s="117">
        <v>0</v>
      </c>
      <c r="CW470" s="117">
        <v>0</v>
      </c>
      <c r="CX470" s="117">
        <v>0</v>
      </c>
      <c r="CY470" s="117">
        <v>0</v>
      </c>
      <c r="CZ470" s="117">
        <v>0</v>
      </c>
      <c r="DA470" s="117">
        <v>0</v>
      </c>
      <c r="DB470" s="117">
        <v>0</v>
      </c>
      <c r="DC470" s="117">
        <v>0</v>
      </c>
      <c r="DD470" s="117">
        <v>0</v>
      </c>
      <c r="DE470" s="117">
        <v>0</v>
      </c>
      <c r="DF470" s="117">
        <v>0</v>
      </c>
      <c r="DG470" s="117">
        <v>0</v>
      </c>
      <c r="DH470" s="117">
        <v>0</v>
      </c>
      <c r="DI470" s="117">
        <v>0</v>
      </c>
      <c r="DJ470" s="117">
        <v>0</v>
      </c>
      <c r="DK470" s="117">
        <v>0</v>
      </c>
      <c r="DL470" s="117">
        <v>0</v>
      </c>
      <c r="DM470" s="117">
        <v>0</v>
      </c>
      <c r="DN470" s="117">
        <v>0</v>
      </c>
      <c r="DO470" s="117">
        <v>0</v>
      </c>
      <c r="DP470" s="117">
        <v>0</v>
      </c>
      <c r="DQ470" s="117">
        <v>0</v>
      </c>
      <c r="DR470" s="117">
        <v>0</v>
      </c>
      <c r="DS470" s="117">
        <v>0</v>
      </c>
      <c r="DT470" s="117">
        <v>0</v>
      </c>
      <c r="DU470" s="117">
        <v>0</v>
      </c>
      <c r="DV470" s="117">
        <v>0</v>
      </c>
      <c r="DW470" s="117">
        <v>3.17</v>
      </c>
      <c r="DX470" s="117">
        <v>0.69740000000000002</v>
      </c>
      <c r="DY470" s="117">
        <v>0.21886349494999999</v>
      </c>
      <c r="DZ470" s="117">
        <v>0</v>
      </c>
      <c r="EA470" s="117">
        <v>1.8033178999999999</v>
      </c>
      <c r="EB470" s="117">
        <v>0.61728702600470997</v>
      </c>
      <c r="EC470" s="117">
        <v>6.5068684209547101</v>
      </c>
      <c r="ED470" s="117">
        <v>0</v>
      </c>
      <c r="EE470" s="117">
        <v>0</v>
      </c>
      <c r="EF470" s="117">
        <v>0</v>
      </c>
      <c r="EG470" s="117">
        <v>0</v>
      </c>
      <c r="EH470" s="117">
        <v>0</v>
      </c>
      <c r="EI470" s="117">
        <v>0</v>
      </c>
      <c r="EJ470" s="117">
        <v>0</v>
      </c>
      <c r="EK470" s="117">
        <v>2.83</v>
      </c>
      <c r="EL470" s="117">
        <v>0.62260000000000004</v>
      </c>
      <c r="EM470" s="117">
        <v>0.19530867934999999</v>
      </c>
      <c r="EN470" s="117">
        <v>0</v>
      </c>
      <c r="EO470" s="117">
        <v>1.6099021</v>
      </c>
      <c r="EP470" s="117">
        <v>0.55107114778367305</v>
      </c>
      <c r="EQ470" s="117">
        <v>5.8088819271336698</v>
      </c>
      <c r="ER470" s="117">
        <v>0</v>
      </c>
      <c r="ES470" s="117">
        <v>0</v>
      </c>
      <c r="ET470" s="117">
        <v>0</v>
      </c>
      <c r="EU470" s="117">
        <v>0</v>
      </c>
      <c r="EV470" s="117">
        <v>0</v>
      </c>
      <c r="EW470" s="117">
        <v>0</v>
      </c>
      <c r="EX470" s="117">
        <v>0</v>
      </c>
      <c r="EY470" s="117">
        <v>0</v>
      </c>
      <c r="EZ470" s="117">
        <v>0</v>
      </c>
      <c r="FA470" s="117">
        <v>0</v>
      </c>
      <c r="FB470" s="117">
        <v>0</v>
      </c>
      <c r="FC470" s="117">
        <v>0</v>
      </c>
      <c r="FD470" s="117">
        <v>0</v>
      </c>
      <c r="FE470" s="171">
        <v>109.08952499999998</v>
      </c>
      <c r="FF470" s="194">
        <f t="shared" si="810"/>
        <v>325.38761299826774</v>
      </c>
      <c r="FG470" s="195">
        <f t="shared" si="811"/>
        <v>0</v>
      </c>
      <c r="FH470" s="196">
        <f t="shared" si="812"/>
        <v>0</v>
      </c>
      <c r="FI470" s="202">
        <f t="shared" si="813"/>
        <v>390.46513559792129</v>
      </c>
      <c r="FJ470" s="203">
        <f t="shared" si="814"/>
        <v>0</v>
      </c>
      <c r="FK470" s="204">
        <f t="shared" si="815"/>
        <v>0</v>
      </c>
      <c r="FL470" s="214">
        <v>0.05</v>
      </c>
      <c r="FM470" s="211">
        <f t="shared" si="816"/>
        <v>19.523256779896066</v>
      </c>
      <c r="FN470" s="212">
        <f t="shared" si="817"/>
        <v>0</v>
      </c>
      <c r="FO470" s="213">
        <f t="shared" si="818"/>
        <v>0</v>
      </c>
      <c r="FP470" s="219">
        <f t="shared" si="819"/>
        <v>409.98839237781738</v>
      </c>
      <c r="FQ470" s="220">
        <f t="shared" si="820"/>
        <v>0</v>
      </c>
      <c r="FR470" s="223">
        <f t="shared" si="821"/>
        <v>0</v>
      </c>
      <c r="FS470" s="228">
        <f t="shared" si="822"/>
        <v>2.1703991126406423</v>
      </c>
      <c r="FT470" s="229"/>
      <c r="FU470" s="244">
        <f t="shared" si="823"/>
        <v>2.1703991126406423</v>
      </c>
      <c r="FV470" s="245">
        <f t="shared" si="824"/>
        <v>409.98839237781738</v>
      </c>
      <c r="FW470" s="252">
        <v>1.1954</v>
      </c>
      <c r="FX470" s="257"/>
      <c r="FY470" s="261">
        <f t="shared" si="825"/>
        <v>1.8156258262009723</v>
      </c>
      <c r="FZ470" s="253"/>
      <c r="GA470" s="92"/>
      <c r="GB470" s="68" t="s">
        <v>1221</v>
      </c>
      <c r="GC470" s="85" t="s">
        <v>2362</v>
      </c>
      <c r="GD470" s="85" t="str">
        <f t="shared" si="826"/>
        <v>№2/158 від 20.02.2019</v>
      </c>
      <c r="GE470" s="85" t="s">
        <v>2424</v>
      </c>
      <c r="GF470" s="431">
        <v>1</v>
      </c>
      <c r="GG470" s="431">
        <v>3</v>
      </c>
    </row>
    <row r="471" spans="1:189" ht="15" customHeight="1" x14ac:dyDescent="0.25">
      <c r="A471" s="66" t="s">
        <v>2838</v>
      </c>
      <c r="B471" s="155">
        <v>1</v>
      </c>
      <c r="C471" s="141">
        <f t="shared" ref="C471" si="827">D471+G471</f>
        <v>188.9</v>
      </c>
      <c r="D471" s="168">
        <v>188.9</v>
      </c>
      <c r="E471" s="168">
        <v>0</v>
      </c>
      <c r="F471" s="234"/>
      <c r="G471" s="235">
        <v>0</v>
      </c>
      <c r="H471" s="162">
        <f t="shared" ref="H471" si="828">N471+T471+Z471+AF471+AL471+AR471+AX471</f>
        <v>24.59</v>
      </c>
      <c r="I471" s="117">
        <v>0</v>
      </c>
      <c r="J471" s="117">
        <v>0</v>
      </c>
      <c r="K471" s="117">
        <v>0</v>
      </c>
      <c r="L471" s="117">
        <v>0</v>
      </c>
      <c r="M471" s="117">
        <v>0</v>
      </c>
      <c r="N471" s="117">
        <v>0</v>
      </c>
      <c r="O471" s="117">
        <v>0</v>
      </c>
      <c r="P471" s="117">
        <v>0</v>
      </c>
      <c r="Q471" s="117">
        <v>0</v>
      </c>
      <c r="R471" s="117">
        <v>0</v>
      </c>
      <c r="S471" s="117">
        <v>0</v>
      </c>
      <c r="T471" s="117">
        <v>0</v>
      </c>
      <c r="U471" s="117">
        <v>0</v>
      </c>
      <c r="V471" s="117">
        <v>0</v>
      </c>
      <c r="W471" s="117">
        <v>0</v>
      </c>
      <c r="X471" s="117">
        <v>0</v>
      </c>
      <c r="Y471" s="117">
        <v>0</v>
      </c>
      <c r="Z471" s="117">
        <v>0</v>
      </c>
      <c r="AA471" s="117">
        <v>0</v>
      </c>
      <c r="AB471" s="117">
        <v>0</v>
      </c>
      <c r="AC471" s="117">
        <v>0</v>
      </c>
      <c r="AD471" s="117">
        <v>0</v>
      </c>
      <c r="AE471" s="117">
        <v>0</v>
      </c>
      <c r="AF471" s="117">
        <v>0</v>
      </c>
      <c r="AG471" s="117">
        <v>0</v>
      </c>
      <c r="AH471" s="117">
        <v>0</v>
      </c>
      <c r="AI471" s="117">
        <v>0</v>
      </c>
      <c r="AJ471" s="117">
        <v>0</v>
      </c>
      <c r="AK471" s="117">
        <v>0</v>
      </c>
      <c r="AL471" s="117">
        <v>0</v>
      </c>
      <c r="AM471" s="117">
        <v>0</v>
      </c>
      <c r="AN471" s="117">
        <v>0</v>
      </c>
      <c r="AO471" s="117">
        <v>0</v>
      </c>
      <c r="AP471" s="117">
        <v>0</v>
      </c>
      <c r="AQ471" s="117">
        <v>0</v>
      </c>
      <c r="AR471" s="117">
        <v>0</v>
      </c>
      <c r="AS471" s="117">
        <v>0</v>
      </c>
      <c r="AT471" s="117">
        <v>0</v>
      </c>
      <c r="AU471" s="117">
        <v>0</v>
      </c>
      <c r="AV471" s="117">
        <v>0</v>
      </c>
      <c r="AW471" s="117">
        <v>0</v>
      </c>
      <c r="AX471" s="117">
        <v>24.59</v>
      </c>
      <c r="AY471" s="117"/>
      <c r="AZ471" s="117"/>
      <c r="BA471" s="117"/>
      <c r="BB471" s="117"/>
      <c r="BC471" s="117"/>
      <c r="BD471" s="117"/>
      <c r="BE471" s="117">
        <v>0</v>
      </c>
      <c r="BF471" s="117">
        <v>0</v>
      </c>
      <c r="BG471" s="117">
        <v>0</v>
      </c>
      <c r="BH471" s="117">
        <v>0</v>
      </c>
      <c r="BI471" s="117">
        <v>0</v>
      </c>
      <c r="BJ471" s="117">
        <v>0</v>
      </c>
      <c r="BK471" s="117">
        <v>0</v>
      </c>
      <c r="BL471" s="117">
        <v>8.2899999999999991</v>
      </c>
      <c r="BM471" s="117">
        <v>1.8238000000000001</v>
      </c>
      <c r="BN471" s="117">
        <v>0.193273578333333</v>
      </c>
      <c r="BO471" s="117">
        <v>4.7159323000000004</v>
      </c>
      <c r="BP471" s="117">
        <v>1.57456124610811</v>
      </c>
      <c r="BQ471" s="117">
        <v>16.597567124441401</v>
      </c>
      <c r="BR471" s="86">
        <f>BR470*0.8</f>
        <v>32.393749333333623</v>
      </c>
      <c r="BS471" s="86">
        <f t="shared" ref="BS471:BX471" si="829">BS470*0.8</f>
        <v>7.1266248533333201</v>
      </c>
      <c r="BT471" s="86">
        <f t="shared" si="829"/>
        <v>59.932530064933204</v>
      </c>
      <c r="BU471" s="86">
        <f t="shared" si="829"/>
        <v>0</v>
      </c>
      <c r="BV471" s="86">
        <f t="shared" si="829"/>
        <v>18.427832183253283</v>
      </c>
      <c r="BW471" s="86">
        <f t="shared" si="829"/>
        <v>12.35507998573696</v>
      </c>
      <c r="BX471" s="86">
        <f t="shared" si="829"/>
        <v>130.2358164205904</v>
      </c>
      <c r="BY471" s="117">
        <v>0</v>
      </c>
      <c r="BZ471" s="117">
        <v>0</v>
      </c>
      <c r="CA471" s="117">
        <v>0</v>
      </c>
      <c r="CB471" s="117">
        <v>0</v>
      </c>
      <c r="CC471" s="117">
        <v>0</v>
      </c>
      <c r="CD471" s="117">
        <v>0</v>
      </c>
      <c r="CE471" s="117">
        <v>0</v>
      </c>
      <c r="CF471" s="117">
        <v>0</v>
      </c>
      <c r="CG471" s="117">
        <v>0</v>
      </c>
      <c r="CH471" s="117">
        <v>0</v>
      </c>
      <c r="CI471" s="117">
        <v>0</v>
      </c>
      <c r="CJ471" s="117">
        <v>0</v>
      </c>
      <c r="CK471" s="117">
        <v>0</v>
      </c>
      <c r="CL471" s="117">
        <v>0</v>
      </c>
      <c r="CM471" s="117">
        <v>0</v>
      </c>
      <c r="CN471" s="117">
        <v>0</v>
      </c>
      <c r="CO471" s="117">
        <v>0</v>
      </c>
      <c r="CP471" s="117">
        <v>0</v>
      </c>
      <c r="CQ471" s="117">
        <v>0</v>
      </c>
      <c r="CR471" s="117">
        <v>0</v>
      </c>
      <c r="CS471" s="117">
        <v>0</v>
      </c>
      <c r="CT471" s="117">
        <v>0</v>
      </c>
      <c r="CU471" s="117">
        <v>0</v>
      </c>
      <c r="CV471" s="117">
        <v>0</v>
      </c>
      <c r="CW471" s="117">
        <v>0</v>
      </c>
      <c r="CX471" s="117">
        <v>0</v>
      </c>
      <c r="CY471" s="117">
        <v>0</v>
      </c>
      <c r="CZ471" s="117">
        <v>0</v>
      </c>
      <c r="DA471" s="117">
        <v>0</v>
      </c>
      <c r="DB471" s="117">
        <v>0</v>
      </c>
      <c r="DC471" s="117">
        <v>0</v>
      </c>
      <c r="DD471" s="117">
        <v>0</v>
      </c>
      <c r="DE471" s="117">
        <v>0</v>
      </c>
      <c r="DF471" s="117">
        <v>0</v>
      </c>
      <c r="DG471" s="117">
        <v>0</v>
      </c>
      <c r="DH471" s="117">
        <v>0</v>
      </c>
      <c r="DI471" s="117">
        <v>0</v>
      </c>
      <c r="DJ471" s="117">
        <v>0</v>
      </c>
      <c r="DK471" s="117">
        <v>0</v>
      </c>
      <c r="DL471" s="117">
        <v>0</v>
      </c>
      <c r="DM471" s="117">
        <v>0</v>
      </c>
      <c r="DN471" s="117">
        <v>0</v>
      </c>
      <c r="DO471" s="117">
        <v>0</v>
      </c>
      <c r="DP471" s="117">
        <v>0</v>
      </c>
      <c r="DQ471" s="117">
        <v>0</v>
      </c>
      <c r="DR471" s="117">
        <v>0</v>
      </c>
      <c r="DS471" s="117">
        <v>0</v>
      </c>
      <c r="DT471" s="117">
        <v>0</v>
      </c>
      <c r="DU471" s="117">
        <v>0</v>
      </c>
      <c r="DV471" s="117">
        <v>0</v>
      </c>
      <c r="DW471" s="117">
        <v>3.17</v>
      </c>
      <c r="DX471" s="117">
        <v>0.69740000000000002</v>
      </c>
      <c r="DY471" s="117">
        <v>0.21886349494999999</v>
      </c>
      <c r="DZ471" s="117">
        <v>0</v>
      </c>
      <c r="EA471" s="117">
        <v>1.8033178999999999</v>
      </c>
      <c r="EB471" s="117">
        <v>0.61728702600470997</v>
      </c>
      <c r="EC471" s="117">
        <v>6.5068684209547101</v>
      </c>
      <c r="ED471" s="117">
        <v>0</v>
      </c>
      <c r="EE471" s="117">
        <v>0</v>
      </c>
      <c r="EF471" s="117">
        <v>0</v>
      </c>
      <c r="EG471" s="117">
        <v>0</v>
      </c>
      <c r="EH471" s="117">
        <v>0</v>
      </c>
      <c r="EI471" s="117">
        <v>0</v>
      </c>
      <c r="EJ471" s="117">
        <v>0</v>
      </c>
      <c r="EK471" s="117">
        <v>2.83</v>
      </c>
      <c r="EL471" s="117">
        <v>0.62260000000000004</v>
      </c>
      <c r="EM471" s="117">
        <v>0.19530867934999999</v>
      </c>
      <c r="EN471" s="117">
        <v>0</v>
      </c>
      <c r="EO471" s="117">
        <v>1.6099021</v>
      </c>
      <c r="EP471" s="117">
        <v>0.55107114778367305</v>
      </c>
      <c r="EQ471" s="117">
        <v>5.8088819271336698</v>
      </c>
      <c r="ER471" s="117">
        <v>0</v>
      </c>
      <c r="ES471" s="117">
        <v>0</v>
      </c>
      <c r="ET471" s="117">
        <v>0</v>
      </c>
      <c r="EU471" s="117">
        <v>0</v>
      </c>
      <c r="EV471" s="117">
        <v>0</v>
      </c>
      <c r="EW471" s="117">
        <v>0</v>
      </c>
      <c r="EX471" s="117">
        <v>0</v>
      </c>
      <c r="EY471" s="117">
        <v>0</v>
      </c>
      <c r="EZ471" s="117">
        <v>0</v>
      </c>
      <c r="FA471" s="117">
        <v>0</v>
      </c>
      <c r="FB471" s="117">
        <v>0</v>
      </c>
      <c r="FC471" s="117">
        <v>0</v>
      </c>
      <c r="FD471" s="117">
        <v>0</v>
      </c>
      <c r="FE471" s="171">
        <v>109.08952499999998</v>
      </c>
      <c r="FF471" s="194">
        <f t="shared" ref="FF471" si="830">H471+BH471+BK471+BQ471+BX471+BY471+EC471+EJ471+EQ471+EU471+EX471+FA471+FD471+FE471</f>
        <v>292.82865889312018</v>
      </c>
      <c r="FG471" s="195">
        <f t="shared" ref="FG471" si="831">BH471+BK471+FD471</f>
        <v>0</v>
      </c>
      <c r="FH471" s="196">
        <f t="shared" ref="FH471" si="832">EJ471</f>
        <v>0</v>
      </c>
      <c r="FI471" s="202">
        <f t="shared" ref="FI471" si="833">FF471*1.2</f>
        <v>351.39439067174419</v>
      </c>
      <c r="FJ471" s="203">
        <f t="shared" ref="FJ471" si="834">FG471*1.2</f>
        <v>0</v>
      </c>
      <c r="FK471" s="204">
        <f t="shared" ref="FK471" si="835">FH471*1.2</f>
        <v>0</v>
      </c>
      <c r="FL471" s="214">
        <v>0.05</v>
      </c>
      <c r="FM471" s="211">
        <f t="shared" ref="FM471" si="836">FI471*FL471</f>
        <v>17.569719533587211</v>
      </c>
      <c r="FN471" s="212">
        <f t="shared" ref="FN471" si="837">FJ471*FL471</f>
        <v>0</v>
      </c>
      <c r="FO471" s="213">
        <f t="shared" ref="FO471" si="838">FK471*FL471</f>
        <v>0</v>
      </c>
      <c r="FP471" s="219">
        <f t="shared" ref="FP471" si="839">FI471+FM471</f>
        <v>368.96411020533139</v>
      </c>
      <c r="FQ471" s="220">
        <f t="shared" ref="FQ471" si="840">FJ471+FN471</f>
        <v>0</v>
      </c>
      <c r="FR471" s="223">
        <f t="shared" ref="FR471" si="841">FK471+FO471</f>
        <v>0</v>
      </c>
      <c r="FS471" s="228">
        <f t="shared" ref="FS471" si="842">(FP471-FR471)/C471+FR471/D471</f>
        <v>1.9532245114099067</v>
      </c>
      <c r="FT471" s="229"/>
      <c r="FU471" s="244">
        <f t="shared" ref="FU471" si="843">(FP471-FR471)/C471</f>
        <v>1.9532245114099067</v>
      </c>
      <c r="FV471" s="245">
        <f t="shared" ref="FV471" si="844">FS471*D471+G471*FU471</f>
        <v>368.96411020533139</v>
      </c>
      <c r="FW471" s="252">
        <v>1.1954</v>
      </c>
      <c r="FX471" s="257"/>
      <c r="FY471" s="261">
        <f t="shared" ref="FY471" si="845">FS471/FW471</f>
        <v>1.6339505700266912</v>
      </c>
      <c r="FZ471" s="253"/>
      <c r="GA471" s="92"/>
      <c r="GB471" s="68" t="s">
        <v>1221</v>
      </c>
      <c r="GC471" s="85" t="s">
        <v>2362</v>
      </c>
      <c r="GD471" s="85" t="str">
        <f t="shared" ref="GD471" si="846">CONCATENATE(GB471,GC471)</f>
        <v>№2/158 від 20.02.2019</v>
      </c>
      <c r="GE471" s="85" t="s">
        <v>2424</v>
      </c>
      <c r="GF471" s="431">
        <v>1</v>
      </c>
      <c r="GG471" s="431">
        <v>3</v>
      </c>
    </row>
    <row r="472" spans="1:189" ht="15" customHeight="1" x14ac:dyDescent="0.25">
      <c r="A472" s="113" t="s">
        <v>1537</v>
      </c>
      <c r="B472" s="155">
        <v>1</v>
      </c>
      <c r="C472" s="141">
        <f t="shared" ref="C472" si="847">D472+G472</f>
        <v>165.8</v>
      </c>
      <c r="D472" s="141">
        <v>165.8</v>
      </c>
      <c r="E472" s="141">
        <v>0</v>
      </c>
      <c r="F472" s="141"/>
      <c r="G472" s="141">
        <v>0</v>
      </c>
      <c r="H472" s="453">
        <f t="shared" ref="H472" si="848">N472+T472+Z472+AF472+AL472+AR472+AX472</f>
        <v>21.22</v>
      </c>
      <c r="I472" s="453">
        <v>0</v>
      </c>
      <c r="J472" s="453">
        <v>0</v>
      </c>
      <c r="K472" s="453">
        <v>0</v>
      </c>
      <c r="L472" s="453">
        <v>0</v>
      </c>
      <c r="M472" s="453">
        <v>0</v>
      </c>
      <c r="N472" s="453">
        <v>0</v>
      </c>
      <c r="O472" s="453">
        <v>0</v>
      </c>
      <c r="P472" s="453">
        <v>0</v>
      </c>
      <c r="Q472" s="453">
        <v>0</v>
      </c>
      <c r="R472" s="453">
        <v>0</v>
      </c>
      <c r="S472" s="453">
        <v>0</v>
      </c>
      <c r="T472" s="453">
        <v>0</v>
      </c>
      <c r="U472" s="453">
        <v>0</v>
      </c>
      <c r="V472" s="453">
        <v>0</v>
      </c>
      <c r="W472" s="453">
        <v>0</v>
      </c>
      <c r="X472" s="453">
        <v>0</v>
      </c>
      <c r="Y472" s="453">
        <v>0</v>
      </c>
      <c r="Z472" s="453">
        <v>0</v>
      </c>
      <c r="AA472" s="453">
        <v>0</v>
      </c>
      <c r="AB472" s="453">
        <v>0</v>
      </c>
      <c r="AC472" s="453">
        <v>0</v>
      </c>
      <c r="AD472" s="453">
        <v>0</v>
      </c>
      <c r="AE472" s="453">
        <v>0</v>
      </c>
      <c r="AF472" s="453">
        <v>0</v>
      </c>
      <c r="AG472" s="453">
        <v>0</v>
      </c>
      <c r="AH472" s="453">
        <v>0</v>
      </c>
      <c r="AI472" s="453">
        <v>0</v>
      </c>
      <c r="AJ472" s="453">
        <v>0</v>
      </c>
      <c r="AK472" s="453">
        <v>0</v>
      </c>
      <c r="AL472" s="453">
        <v>0</v>
      </c>
      <c r="AM472" s="453">
        <v>0</v>
      </c>
      <c r="AN472" s="453">
        <v>0</v>
      </c>
      <c r="AO472" s="453">
        <v>0</v>
      </c>
      <c r="AP472" s="453">
        <v>0</v>
      </c>
      <c r="AQ472" s="453">
        <v>0</v>
      </c>
      <c r="AR472" s="453">
        <v>0</v>
      </c>
      <c r="AS472" s="453">
        <v>0</v>
      </c>
      <c r="AT472" s="453">
        <v>0</v>
      </c>
      <c r="AU472" s="453">
        <v>0</v>
      </c>
      <c r="AV472" s="453">
        <v>0</v>
      </c>
      <c r="AW472" s="453">
        <v>0</v>
      </c>
      <c r="AX472" s="453">
        <v>21.22</v>
      </c>
      <c r="AY472" s="453"/>
      <c r="AZ472" s="453"/>
      <c r="BA472" s="453"/>
      <c r="BB472" s="453"/>
      <c r="BC472" s="453"/>
      <c r="BD472" s="453"/>
      <c r="BE472" s="453">
        <v>0</v>
      </c>
      <c r="BF472" s="453">
        <v>0</v>
      </c>
      <c r="BG472" s="453">
        <v>0</v>
      </c>
      <c r="BH472" s="453">
        <v>0</v>
      </c>
      <c r="BI472" s="453">
        <v>0</v>
      </c>
      <c r="BJ472" s="453">
        <v>0</v>
      </c>
      <c r="BK472" s="453">
        <v>0</v>
      </c>
      <c r="BL472" s="453">
        <v>6.22</v>
      </c>
      <c r="BM472" s="453">
        <v>1.3684000000000001</v>
      </c>
      <c r="BN472" s="453">
        <v>0.14506685916666701</v>
      </c>
      <c r="BO472" s="453">
        <v>3.5383713999999999</v>
      </c>
      <c r="BP472" s="453">
        <v>1.18140136794326</v>
      </c>
      <c r="BQ472" s="453">
        <v>12.453239627109999</v>
      </c>
      <c r="BR472" s="453">
        <v>47.522685555555398</v>
      </c>
      <c r="BS472" s="453">
        <v>10.4549908222222</v>
      </c>
      <c r="BT472" s="453">
        <v>89.653773267641597</v>
      </c>
      <c r="BU472" s="453">
        <v>0</v>
      </c>
      <c r="BV472" s="453">
        <v>27.034230131988799</v>
      </c>
      <c r="BW472" s="453">
        <v>18.306709897470199</v>
      </c>
      <c r="BX472" s="453">
        <v>192.972389674878</v>
      </c>
      <c r="BY472" s="453">
        <v>0</v>
      </c>
      <c r="BZ472" s="453">
        <v>0</v>
      </c>
      <c r="CA472" s="453">
        <v>0</v>
      </c>
      <c r="CB472" s="453">
        <v>0</v>
      </c>
      <c r="CC472" s="453">
        <v>0</v>
      </c>
      <c r="CD472" s="453">
        <v>0</v>
      </c>
      <c r="CE472" s="453">
        <v>0</v>
      </c>
      <c r="CF472" s="453">
        <v>0</v>
      </c>
      <c r="CG472" s="453">
        <v>0</v>
      </c>
      <c r="CH472" s="453">
        <v>0</v>
      </c>
      <c r="CI472" s="453">
        <v>0</v>
      </c>
      <c r="CJ472" s="453">
        <v>0</v>
      </c>
      <c r="CK472" s="453">
        <v>0</v>
      </c>
      <c r="CL472" s="453">
        <v>0</v>
      </c>
      <c r="CM472" s="453">
        <v>0</v>
      </c>
      <c r="CN472" s="453">
        <v>0</v>
      </c>
      <c r="CO472" s="453">
        <v>0</v>
      </c>
      <c r="CP472" s="453">
        <v>0</v>
      </c>
      <c r="CQ472" s="453">
        <v>0</v>
      </c>
      <c r="CR472" s="453">
        <v>0</v>
      </c>
      <c r="CS472" s="453">
        <v>0</v>
      </c>
      <c r="CT472" s="453">
        <v>0</v>
      </c>
      <c r="CU472" s="453">
        <v>0</v>
      </c>
      <c r="CV472" s="453">
        <v>0</v>
      </c>
      <c r="CW472" s="453">
        <v>0</v>
      </c>
      <c r="CX472" s="453">
        <v>0</v>
      </c>
      <c r="CY472" s="453">
        <v>0</v>
      </c>
      <c r="CZ472" s="453">
        <v>0</v>
      </c>
      <c r="DA472" s="453">
        <v>0</v>
      </c>
      <c r="DB472" s="453">
        <v>0</v>
      </c>
      <c r="DC472" s="453">
        <v>0</v>
      </c>
      <c r="DD472" s="453">
        <v>0</v>
      </c>
      <c r="DE472" s="453">
        <v>0</v>
      </c>
      <c r="DF472" s="453">
        <v>0</v>
      </c>
      <c r="DG472" s="453">
        <v>0</v>
      </c>
      <c r="DH472" s="453">
        <v>0</v>
      </c>
      <c r="DI472" s="453">
        <v>0</v>
      </c>
      <c r="DJ472" s="453">
        <v>0</v>
      </c>
      <c r="DK472" s="453">
        <v>0</v>
      </c>
      <c r="DL472" s="453">
        <v>0</v>
      </c>
      <c r="DM472" s="453">
        <v>0</v>
      </c>
      <c r="DN472" s="453">
        <v>0</v>
      </c>
      <c r="DO472" s="453">
        <v>0</v>
      </c>
      <c r="DP472" s="453">
        <v>0</v>
      </c>
      <c r="DQ472" s="453">
        <v>0</v>
      </c>
      <c r="DR472" s="453">
        <v>0</v>
      </c>
      <c r="DS472" s="453">
        <v>0</v>
      </c>
      <c r="DT472" s="453">
        <v>0</v>
      </c>
      <c r="DU472" s="453">
        <v>0</v>
      </c>
      <c r="DV472" s="453">
        <v>0</v>
      </c>
      <c r="DW472" s="453">
        <v>4.75</v>
      </c>
      <c r="DX472" s="453">
        <v>1.0449999999999999</v>
      </c>
      <c r="DY472" s="453">
        <v>0.32829524242500002</v>
      </c>
      <c r="DZ472" s="453">
        <v>0</v>
      </c>
      <c r="EA472" s="453">
        <v>2.7021324999999998</v>
      </c>
      <c r="EB472" s="453">
        <v>0.92499308168356398</v>
      </c>
      <c r="EC472" s="453">
        <v>9.7504208241085593</v>
      </c>
      <c r="ED472" s="453">
        <v>0</v>
      </c>
      <c r="EE472" s="453">
        <v>0</v>
      </c>
      <c r="EF472" s="453">
        <v>0</v>
      </c>
      <c r="EG472" s="453">
        <v>0</v>
      </c>
      <c r="EH472" s="453">
        <v>0</v>
      </c>
      <c r="EI472" s="453">
        <v>0</v>
      </c>
      <c r="EJ472" s="453">
        <v>0</v>
      </c>
      <c r="EK472" s="453">
        <v>4.24</v>
      </c>
      <c r="EL472" s="453">
        <v>0.93279999999999996</v>
      </c>
      <c r="EM472" s="453">
        <v>0.29296301902499999</v>
      </c>
      <c r="EN472" s="453">
        <v>0</v>
      </c>
      <c r="EO472" s="453">
        <v>2.4120088000000002</v>
      </c>
      <c r="EP472" s="453">
        <v>0.82566926435201005</v>
      </c>
      <c r="EQ472" s="453">
        <v>8.7034410833770099</v>
      </c>
      <c r="ER472" s="453">
        <v>0</v>
      </c>
      <c r="ES472" s="453">
        <v>0</v>
      </c>
      <c r="ET472" s="453">
        <v>0</v>
      </c>
      <c r="EU472" s="453">
        <v>0</v>
      </c>
      <c r="EV472" s="453">
        <v>0</v>
      </c>
      <c r="EW472" s="453">
        <v>0</v>
      </c>
      <c r="EX472" s="453">
        <v>0</v>
      </c>
      <c r="EY472" s="453">
        <v>0</v>
      </c>
      <c r="EZ472" s="453">
        <v>0</v>
      </c>
      <c r="FA472" s="453">
        <v>0</v>
      </c>
      <c r="FB472" s="453">
        <v>0</v>
      </c>
      <c r="FC472" s="453">
        <v>0</v>
      </c>
      <c r="FD472" s="453">
        <v>0</v>
      </c>
      <c r="FE472" s="88">
        <v>97.853712500000015</v>
      </c>
      <c r="FF472" s="443">
        <f t="shared" ref="FF472" si="849">H472+BH472+BK472+BQ472+BX472+BY472+EC472+EJ472+EQ472+EU472+EX472+FA472+FD472+FE472</f>
        <v>342.9532037094736</v>
      </c>
      <c r="FG472" s="444">
        <f t="shared" ref="FG472" si="850">BH472+BK472+FD472</f>
        <v>0</v>
      </c>
      <c r="FH472" s="444">
        <f t="shared" ref="FH472" si="851">EJ472</f>
        <v>0</v>
      </c>
      <c r="FI472" s="445">
        <f t="shared" ref="FI472" si="852">FF472*1.2</f>
        <v>411.54384445136833</v>
      </c>
      <c r="FJ472" s="446">
        <f t="shared" ref="FJ472" si="853">FG472*1.2</f>
        <v>0</v>
      </c>
      <c r="FK472" s="446">
        <f t="shared" ref="FK472" si="854">FH472*1.2</f>
        <v>0</v>
      </c>
      <c r="FL472" s="448">
        <v>0.05</v>
      </c>
      <c r="FM472" s="447">
        <f t="shared" ref="FM472" si="855">FI472*FL472</f>
        <v>20.577192222568417</v>
      </c>
      <c r="FN472" s="448">
        <f t="shared" ref="FN472" si="856">FJ472*FL472</f>
        <v>0</v>
      </c>
      <c r="FO472" s="448">
        <f t="shared" ref="FO472" si="857">FK472*FL472</f>
        <v>0</v>
      </c>
      <c r="FP472" s="385">
        <f t="shared" ref="FP472" si="858">FI472+FM472</f>
        <v>432.12103667393677</v>
      </c>
      <c r="FQ472" s="386">
        <f t="shared" ref="FQ472" si="859">FJ472+FN472</f>
        <v>0</v>
      </c>
      <c r="FR472" s="386">
        <f t="shared" ref="FR472" si="860">FK472+FO472</f>
        <v>0</v>
      </c>
      <c r="FS472" s="229">
        <f t="shared" ref="FS472" si="861">(FP472-FR472)/C472+FR472/D472</f>
        <v>2.6062788701684965</v>
      </c>
      <c r="FT472" s="229"/>
      <c r="FU472" s="229">
        <f t="shared" ref="FU472" si="862">(FP472-FR472)/C472</f>
        <v>2.6062788701684965</v>
      </c>
      <c r="FV472" s="449">
        <f t="shared" ref="FV472" si="863">FS472*D472+G472*FU472</f>
        <v>432.12103667393677</v>
      </c>
      <c r="FW472" s="78">
        <v>1.1648000000000001</v>
      </c>
      <c r="FX472" s="79"/>
      <c r="FY472" s="450">
        <f t="shared" ref="FY472" si="864">FS472/FW472</f>
        <v>2.2375333706803713</v>
      </c>
      <c r="FZ472" s="450"/>
      <c r="GB472" s="68" t="s">
        <v>1222</v>
      </c>
      <c r="GC472" s="85" t="s">
        <v>2362</v>
      </c>
      <c r="GD472" s="85" t="str">
        <f t="shared" ref="GD472" si="865">CONCATENATE(GB472,GC472)</f>
        <v>№2/159 від 20.02.2019</v>
      </c>
      <c r="GE472" s="85" t="s">
        <v>2425</v>
      </c>
      <c r="GF472" s="431">
        <v>1</v>
      </c>
    </row>
    <row r="473" spans="1:189" x14ac:dyDescent="0.25">
      <c r="A473" s="113" t="s">
        <v>2769</v>
      </c>
      <c r="B473" s="188"/>
      <c r="C473" s="86"/>
      <c r="D473" s="86"/>
      <c r="E473" s="86"/>
      <c r="F473" s="86"/>
      <c r="G473" s="86"/>
      <c r="H473" s="90"/>
      <c r="I473" s="86"/>
      <c r="J473" s="86"/>
      <c r="K473" s="86"/>
      <c r="L473" s="86"/>
      <c r="M473" s="86"/>
      <c r="N473" s="86"/>
      <c r="O473" s="86"/>
      <c r="P473" s="86"/>
      <c r="Q473" s="86"/>
      <c r="R473" s="86"/>
      <c r="S473" s="86"/>
      <c r="T473" s="86"/>
      <c r="U473" s="86"/>
      <c r="V473" s="86"/>
      <c r="W473" s="86"/>
      <c r="X473" s="86"/>
      <c r="Y473" s="86"/>
      <c r="Z473" s="86"/>
      <c r="AA473" s="86"/>
      <c r="AB473" s="86"/>
      <c r="AC473" s="86"/>
      <c r="AD473" s="86"/>
      <c r="AE473" s="86"/>
      <c r="AF473" s="86"/>
      <c r="AG473" s="86"/>
      <c r="AH473" s="86"/>
      <c r="AI473" s="86"/>
      <c r="AJ473" s="86"/>
      <c r="AK473" s="86"/>
      <c r="AL473" s="86"/>
      <c r="AM473" s="86"/>
      <c r="AN473" s="86"/>
      <c r="AO473" s="86"/>
      <c r="AP473" s="86"/>
      <c r="AQ473" s="86"/>
      <c r="AR473" s="86"/>
      <c r="AS473" s="86"/>
      <c r="AT473" s="86"/>
      <c r="AU473" s="86"/>
      <c r="AV473" s="86"/>
      <c r="AW473" s="86"/>
      <c r="AX473" s="86"/>
      <c r="AY473" s="86"/>
      <c r="AZ473" s="86"/>
      <c r="BA473" s="86"/>
      <c r="BB473" s="86"/>
      <c r="BC473" s="86"/>
      <c r="BD473" s="86"/>
      <c r="BE473" s="86"/>
      <c r="BF473" s="86"/>
      <c r="BG473" s="86"/>
      <c r="BH473" s="86"/>
      <c r="BI473" s="86"/>
      <c r="BJ473" s="86"/>
      <c r="BK473" s="454"/>
      <c r="BL473" s="86"/>
      <c r="BM473" s="86"/>
      <c r="BN473" s="86"/>
      <c r="BO473" s="86"/>
      <c r="BP473" s="86"/>
      <c r="BQ473" s="86"/>
      <c r="BR473" s="86">
        <f>BR472*0.5</f>
        <v>23.761342777777699</v>
      </c>
      <c r="BS473" s="86">
        <f t="shared" ref="BS473" si="866">BS472*0.5</f>
        <v>5.2274954111111001</v>
      </c>
      <c r="BT473" s="86">
        <f t="shared" ref="BT473" si="867">BT472*0.5</f>
        <v>44.826886633820799</v>
      </c>
      <c r="BU473" s="86">
        <f t="shared" ref="BU473" si="868">BU472*0.5</f>
        <v>0</v>
      </c>
      <c r="BV473" s="86">
        <f t="shared" ref="BV473" si="869">BV472*0.5</f>
        <v>13.5171150659944</v>
      </c>
      <c r="BW473" s="86">
        <f t="shared" ref="BW473" si="870">BW472*0.5</f>
        <v>9.1533549487350996</v>
      </c>
      <c r="BX473" s="86">
        <f t="shared" ref="BX473" si="871">BX472*0.5</f>
        <v>96.486194837439001</v>
      </c>
      <c r="BY473" s="86"/>
      <c r="BZ473" s="86"/>
      <c r="CA473" s="86"/>
      <c r="CB473" s="86"/>
      <c r="CC473" s="86"/>
      <c r="CD473" s="86"/>
      <c r="CE473" s="86"/>
      <c r="CF473" s="86"/>
      <c r="CG473" s="86"/>
      <c r="CH473" s="86"/>
      <c r="CI473" s="86"/>
      <c r="CJ473" s="86"/>
      <c r="CK473" s="86"/>
      <c r="CL473" s="86"/>
      <c r="CM473" s="86"/>
      <c r="CN473" s="86"/>
      <c r="CO473" s="86"/>
      <c r="CP473" s="86"/>
      <c r="CQ473" s="86"/>
      <c r="CR473" s="86"/>
      <c r="CS473" s="86"/>
      <c r="CT473" s="86"/>
      <c r="CU473" s="86"/>
      <c r="CV473" s="86"/>
      <c r="CW473" s="86"/>
      <c r="CX473" s="86"/>
      <c r="CY473" s="86"/>
      <c r="CZ473" s="86"/>
      <c r="DA473" s="86"/>
      <c r="DB473" s="86"/>
      <c r="DC473" s="86"/>
      <c r="DD473" s="86"/>
      <c r="DE473" s="86"/>
      <c r="DF473" s="86"/>
      <c r="DG473" s="86"/>
      <c r="DH473" s="86"/>
      <c r="DI473" s="86"/>
      <c r="DJ473" s="86"/>
      <c r="DK473" s="86"/>
      <c r="DL473" s="86"/>
      <c r="DM473" s="86"/>
      <c r="DN473" s="86"/>
      <c r="DO473" s="86"/>
      <c r="DP473" s="86"/>
      <c r="DQ473" s="86"/>
      <c r="DR473" s="86"/>
      <c r="DS473" s="86"/>
      <c r="DT473" s="86"/>
      <c r="DU473" s="86"/>
      <c r="DV473" s="86"/>
      <c r="DW473" s="86"/>
      <c r="DX473" s="86"/>
      <c r="DY473" s="86"/>
      <c r="DZ473" s="86"/>
      <c r="EA473" s="86"/>
      <c r="EB473" s="86"/>
      <c r="EC473" s="86"/>
      <c r="ED473" s="86"/>
      <c r="EE473" s="86"/>
      <c r="EF473" s="86"/>
      <c r="EG473" s="86"/>
      <c r="EH473" s="86"/>
      <c r="EI473" s="86"/>
      <c r="EJ473" s="86"/>
      <c r="EK473" s="86"/>
      <c r="EL473" s="86"/>
      <c r="EM473" s="86"/>
      <c r="EN473" s="86"/>
      <c r="EO473" s="86"/>
      <c r="EP473" s="86"/>
      <c r="EQ473" s="86"/>
      <c r="ER473" s="86"/>
      <c r="ES473" s="86"/>
      <c r="ET473" s="86"/>
      <c r="EU473" s="86"/>
      <c r="EV473" s="86"/>
      <c r="EW473" s="86"/>
      <c r="EX473" s="86"/>
      <c r="EY473" s="86"/>
      <c r="EZ473" s="86"/>
      <c r="FA473" s="454"/>
      <c r="FB473" s="86"/>
      <c r="FC473" s="86"/>
      <c r="FD473" s="86"/>
      <c r="FE473" s="86"/>
      <c r="FF473" s="455"/>
      <c r="FG473" s="86"/>
      <c r="FH473" s="86"/>
      <c r="FI473" s="455"/>
      <c r="FJ473" s="86"/>
      <c r="FK473" s="86"/>
      <c r="FL473" s="86"/>
      <c r="FM473" s="455"/>
      <c r="FN473" s="86"/>
      <c r="FO473" s="86"/>
      <c r="FP473" s="455">
        <f>FP71</f>
        <v>310.54843117876362</v>
      </c>
      <c r="FQ473" s="86"/>
      <c r="FR473" s="86"/>
      <c r="FS473" s="451"/>
      <c r="FT473" s="451"/>
      <c r="FU473" s="451"/>
      <c r="FV473" s="449"/>
      <c r="FW473" s="86"/>
      <c r="FX473" s="87"/>
      <c r="FY473" s="452"/>
      <c r="FZ473" s="452"/>
    </row>
    <row r="474" spans="1:189" ht="15" customHeight="1" x14ac:dyDescent="0.25">
      <c r="A474" s="113" t="s">
        <v>1538</v>
      </c>
      <c r="B474" s="155">
        <v>1</v>
      </c>
      <c r="C474" s="141">
        <f t="shared" ref="C474" si="872">D474+G474</f>
        <v>142.1</v>
      </c>
      <c r="D474" s="141">
        <v>142.1</v>
      </c>
      <c r="E474" s="141">
        <v>0</v>
      </c>
      <c r="F474" s="141"/>
      <c r="G474" s="141">
        <v>0</v>
      </c>
      <c r="H474" s="453">
        <f t="shared" ref="H474" si="873">N474+T474+Z474+AF474+AL474+AR474+AX474</f>
        <v>33.75</v>
      </c>
      <c r="I474" s="453">
        <v>0</v>
      </c>
      <c r="J474" s="453">
        <v>0</v>
      </c>
      <c r="K474" s="453">
        <v>0</v>
      </c>
      <c r="L474" s="453">
        <v>0</v>
      </c>
      <c r="M474" s="453">
        <v>0</v>
      </c>
      <c r="N474" s="453">
        <v>0</v>
      </c>
      <c r="O474" s="453">
        <v>0</v>
      </c>
      <c r="P474" s="453">
        <v>0</v>
      </c>
      <c r="Q474" s="453">
        <v>0</v>
      </c>
      <c r="R474" s="453">
        <v>0</v>
      </c>
      <c r="S474" s="453">
        <v>0</v>
      </c>
      <c r="T474" s="453">
        <v>0</v>
      </c>
      <c r="U474" s="453">
        <v>0</v>
      </c>
      <c r="V474" s="453">
        <v>0</v>
      </c>
      <c r="W474" s="453">
        <v>0</v>
      </c>
      <c r="X474" s="453">
        <v>0</v>
      </c>
      <c r="Y474" s="453">
        <v>0</v>
      </c>
      <c r="Z474" s="453">
        <v>0</v>
      </c>
      <c r="AA474" s="453">
        <v>0</v>
      </c>
      <c r="AB474" s="453">
        <v>0</v>
      </c>
      <c r="AC474" s="453">
        <v>0</v>
      </c>
      <c r="AD474" s="453">
        <v>0</v>
      </c>
      <c r="AE474" s="453">
        <v>0</v>
      </c>
      <c r="AF474" s="453">
        <v>0</v>
      </c>
      <c r="AG474" s="453">
        <v>0</v>
      </c>
      <c r="AH474" s="453">
        <v>0</v>
      </c>
      <c r="AI474" s="453">
        <v>0</v>
      </c>
      <c r="AJ474" s="453">
        <v>0</v>
      </c>
      <c r="AK474" s="453">
        <v>0</v>
      </c>
      <c r="AL474" s="453">
        <v>0</v>
      </c>
      <c r="AM474" s="453">
        <v>0</v>
      </c>
      <c r="AN474" s="453">
        <v>0</v>
      </c>
      <c r="AO474" s="453">
        <v>0</v>
      </c>
      <c r="AP474" s="453">
        <v>0</v>
      </c>
      <c r="AQ474" s="453">
        <v>0</v>
      </c>
      <c r="AR474" s="453">
        <v>0</v>
      </c>
      <c r="AS474" s="453">
        <v>0</v>
      </c>
      <c r="AT474" s="453">
        <v>0</v>
      </c>
      <c r="AU474" s="453">
        <v>0</v>
      </c>
      <c r="AV474" s="453">
        <v>0</v>
      </c>
      <c r="AW474" s="453">
        <v>0</v>
      </c>
      <c r="AX474" s="453">
        <v>33.75</v>
      </c>
      <c r="AY474" s="453"/>
      <c r="AZ474" s="453"/>
      <c r="BA474" s="453"/>
      <c r="BB474" s="453"/>
      <c r="BC474" s="453"/>
      <c r="BD474" s="453"/>
      <c r="BE474" s="453">
        <v>0</v>
      </c>
      <c r="BF474" s="453">
        <v>0</v>
      </c>
      <c r="BG474" s="453">
        <v>0</v>
      </c>
      <c r="BH474" s="453">
        <v>0</v>
      </c>
      <c r="BI474" s="453">
        <v>0</v>
      </c>
      <c r="BJ474" s="453">
        <v>0</v>
      </c>
      <c r="BK474" s="453">
        <v>0</v>
      </c>
      <c r="BL474" s="453">
        <v>8.2899999999999991</v>
      </c>
      <c r="BM474" s="453">
        <v>1.8238000000000001</v>
      </c>
      <c r="BN474" s="453">
        <v>0.193273578333333</v>
      </c>
      <c r="BO474" s="453">
        <v>4.7159323000000004</v>
      </c>
      <c r="BP474" s="453">
        <v>1.57456124610811</v>
      </c>
      <c r="BQ474" s="453">
        <v>16.597567124441401</v>
      </c>
      <c r="BR474" s="453">
        <v>37.899977777777799</v>
      </c>
      <c r="BS474" s="453">
        <v>8.3379951111111197</v>
      </c>
      <c r="BT474" s="453">
        <v>69.858209247833202</v>
      </c>
      <c r="BU474" s="453">
        <v>0</v>
      </c>
      <c r="BV474" s="453">
        <v>21.560160358444499</v>
      </c>
      <c r="BW474" s="453">
        <v>14.4277612569184</v>
      </c>
      <c r="BX474" s="453">
        <v>152.08410375208501</v>
      </c>
      <c r="BY474" s="453">
        <v>0</v>
      </c>
      <c r="BZ474" s="453">
        <v>0</v>
      </c>
      <c r="CA474" s="453">
        <v>0</v>
      </c>
      <c r="CB474" s="453">
        <v>0</v>
      </c>
      <c r="CC474" s="453">
        <v>0</v>
      </c>
      <c r="CD474" s="453">
        <v>0</v>
      </c>
      <c r="CE474" s="453">
        <v>0</v>
      </c>
      <c r="CF474" s="453">
        <v>0</v>
      </c>
      <c r="CG474" s="453">
        <v>0</v>
      </c>
      <c r="CH474" s="453">
        <v>0</v>
      </c>
      <c r="CI474" s="453">
        <v>0</v>
      </c>
      <c r="CJ474" s="453">
        <v>0</v>
      </c>
      <c r="CK474" s="453">
        <v>0</v>
      </c>
      <c r="CL474" s="453">
        <v>0</v>
      </c>
      <c r="CM474" s="453">
        <v>0</v>
      </c>
      <c r="CN474" s="453">
        <v>0</v>
      </c>
      <c r="CO474" s="453">
        <v>0</v>
      </c>
      <c r="CP474" s="453">
        <v>0</v>
      </c>
      <c r="CQ474" s="453">
        <v>0</v>
      </c>
      <c r="CR474" s="453">
        <v>0</v>
      </c>
      <c r="CS474" s="453">
        <v>0</v>
      </c>
      <c r="CT474" s="453">
        <v>0</v>
      </c>
      <c r="CU474" s="453">
        <v>0</v>
      </c>
      <c r="CV474" s="453">
        <v>0</v>
      </c>
      <c r="CW474" s="453">
        <v>0</v>
      </c>
      <c r="CX474" s="453">
        <v>0</v>
      </c>
      <c r="CY474" s="453">
        <v>0</v>
      </c>
      <c r="CZ474" s="453">
        <v>0</v>
      </c>
      <c r="DA474" s="453">
        <v>0</v>
      </c>
      <c r="DB474" s="453">
        <v>0</v>
      </c>
      <c r="DC474" s="453">
        <v>0</v>
      </c>
      <c r="DD474" s="453">
        <v>0</v>
      </c>
      <c r="DE474" s="453">
        <v>0</v>
      </c>
      <c r="DF474" s="453">
        <v>0</v>
      </c>
      <c r="DG474" s="453">
        <v>0</v>
      </c>
      <c r="DH474" s="453">
        <v>0</v>
      </c>
      <c r="DI474" s="453">
        <v>0</v>
      </c>
      <c r="DJ474" s="453">
        <v>0</v>
      </c>
      <c r="DK474" s="453">
        <v>0</v>
      </c>
      <c r="DL474" s="453">
        <v>0</v>
      </c>
      <c r="DM474" s="453">
        <v>0</v>
      </c>
      <c r="DN474" s="453">
        <v>0</v>
      </c>
      <c r="DO474" s="453">
        <v>0</v>
      </c>
      <c r="DP474" s="453">
        <v>0</v>
      </c>
      <c r="DQ474" s="453">
        <v>0</v>
      </c>
      <c r="DR474" s="453">
        <v>0</v>
      </c>
      <c r="DS474" s="453">
        <v>0</v>
      </c>
      <c r="DT474" s="453">
        <v>0</v>
      </c>
      <c r="DU474" s="453">
        <v>0</v>
      </c>
      <c r="DV474" s="453">
        <v>0</v>
      </c>
      <c r="DW474" s="453">
        <v>3.17</v>
      </c>
      <c r="DX474" s="453">
        <v>0.69740000000000002</v>
      </c>
      <c r="DY474" s="453">
        <v>0.21886349494999999</v>
      </c>
      <c r="DZ474" s="453">
        <v>0</v>
      </c>
      <c r="EA474" s="453">
        <v>1.8033178999999999</v>
      </c>
      <c r="EB474" s="453">
        <v>0.61728702600470997</v>
      </c>
      <c r="EC474" s="453">
        <v>6.5068684209547101</v>
      </c>
      <c r="ED474" s="453">
        <v>0</v>
      </c>
      <c r="EE474" s="453">
        <v>0</v>
      </c>
      <c r="EF474" s="453">
        <v>0</v>
      </c>
      <c r="EG474" s="453">
        <v>0</v>
      </c>
      <c r="EH474" s="453">
        <v>0</v>
      </c>
      <c r="EI474" s="453">
        <v>0</v>
      </c>
      <c r="EJ474" s="453">
        <v>0</v>
      </c>
      <c r="EK474" s="453">
        <v>2.83</v>
      </c>
      <c r="EL474" s="453">
        <v>0.62260000000000004</v>
      </c>
      <c r="EM474" s="453">
        <v>0.19530867934999999</v>
      </c>
      <c r="EN474" s="453">
        <v>0</v>
      </c>
      <c r="EO474" s="453">
        <v>1.6099021</v>
      </c>
      <c r="EP474" s="453">
        <v>0.55107114778367305</v>
      </c>
      <c r="EQ474" s="453">
        <v>5.8088819271336698</v>
      </c>
      <c r="ER474" s="453">
        <v>0</v>
      </c>
      <c r="ES474" s="453">
        <v>0</v>
      </c>
      <c r="ET474" s="453">
        <v>0</v>
      </c>
      <c r="EU474" s="453">
        <v>0</v>
      </c>
      <c r="EV474" s="453">
        <v>0</v>
      </c>
      <c r="EW474" s="453">
        <v>0</v>
      </c>
      <c r="EX474" s="453">
        <v>0</v>
      </c>
      <c r="EY474" s="453">
        <v>0</v>
      </c>
      <c r="EZ474" s="453">
        <v>0</v>
      </c>
      <c r="FA474" s="453">
        <v>0</v>
      </c>
      <c r="FB474" s="453">
        <v>0</v>
      </c>
      <c r="FC474" s="453">
        <v>0</v>
      </c>
      <c r="FD474" s="453">
        <v>0</v>
      </c>
      <c r="FE474" s="88">
        <v>84.472881250000015</v>
      </c>
      <c r="FF474" s="443">
        <f t="shared" ref="FF474" si="874">H474+BH474+BK474+BQ474+BX474+BY474+EC474+EJ474+EQ474+EU474+EX474+FA474+FD474+FE474</f>
        <v>299.22030247461481</v>
      </c>
      <c r="FG474" s="444">
        <f t="shared" ref="FG474" si="875">BH474+BK474+FD474</f>
        <v>0</v>
      </c>
      <c r="FH474" s="444">
        <f t="shared" ref="FH474" si="876">EJ474</f>
        <v>0</v>
      </c>
      <c r="FI474" s="445">
        <f t="shared" ref="FI474" si="877">FF474*1.2</f>
        <v>359.06436296953774</v>
      </c>
      <c r="FJ474" s="446">
        <f t="shared" ref="FJ474" si="878">FG474*1.2</f>
        <v>0</v>
      </c>
      <c r="FK474" s="446">
        <f t="shared" ref="FK474" si="879">FH474*1.2</f>
        <v>0</v>
      </c>
      <c r="FL474" s="448">
        <v>0.05</v>
      </c>
      <c r="FM474" s="447">
        <f t="shared" ref="FM474" si="880">FI474*FL474</f>
        <v>17.953218148476889</v>
      </c>
      <c r="FN474" s="448">
        <f t="shared" ref="FN474" si="881">FJ474*FL474</f>
        <v>0</v>
      </c>
      <c r="FO474" s="448">
        <f t="shared" ref="FO474" si="882">FK474*FL474</f>
        <v>0</v>
      </c>
      <c r="FP474" s="385">
        <f t="shared" ref="FP474" si="883">FI474+FM474</f>
        <v>377.01758111801462</v>
      </c>
      <c r="FQ474" s="386">
        <f t="shared" ref="FQ474" si="884">FJ474+FN474</f>
        <v>0</v>
      </c>
      <c r="FR474" s="386">
        <f t="shared" ref="FR474" si="885">FK474+FO474</f>
        <v>0</v>
      </c>
      <c r="FS474" s="229">
        <f t="shared" ref="FS474" si="886">(FP474-FR474)/C474+FR474/D474</f>
        <v>2.6531849480507717</v>
      </c>
      <c r="FT474" s="229"/>
      <c r="FU474" s="229">
        <f t="shared" ref="FU474" si="887">(FP474-FR474)/C474</f>
        <v>2.6531849480507717</v>
      </c>
      <c r="FV474" s="449">
        <f t="shared" ref="FV474" si="888">FS474*D474+G474*FU474</f>
        <v>377.01758111801462</v>
      </c>
      <c r="FW474" s="78">
        <v>1.2543</v>
      </c>
      <c r="FX474" s="79"/>
      <c r="FY474" s="450">
        <f t="shared" ref="FY474" si="889">FS474/FW474</f>
        <v>2.1152714247395132</v>
      </c>
      <c r="FZ474" s="450"/>
      <c r="GB474" s="68" t="s">
        <v>1223</v>
      </c>
      <c r="GC474" s="85" t="s">
        <v>2362</v>
      </c>
      <c r="GD474" s="85" t="str">
        <f t="shared" ref="GD474" si="890">CONCATENATE(GB474,GC474)</f>
        <v>№2/160 від 20.02.2019</v>
      </c>
      <c r="GE474" s="85" t="s">
        <v>2426</v>
      </c>
      <c r="GF474" s="431">
        <v>1</v>
      </c>
    </row>
    <row r="475" spans="1:189" x14ac:dyDescent="0.25">
      <c r="A475" s="113" t="s">
        <v>2770</v>
      </c>
      <c r="B475" s="188"/>
      <c r="C475" s="86"/>
      <c r="D475" s="86"/>
      <c r="E475" s="86"/>
      <c r="F475" s="86"/>
      <c r="G475" s="86"/>
      <c r="H475" s="90"/>
      <c r="I475" s="86"/>
      <c r="J475" s="86"/>
      <c r="K475" s="86"/>
      <c r="L475" s="86"/>
      <c r="M475" s="86"/>
      <c r="N475" s="86"/>
      <c r="O475" s="86"/>
      <c r="P475" s="86"/>
      <c r="Q475" s="86"/>
      <c r="R475" s="86"/>
      <c r="S475" s="86"/>
      <c r="T475" s="86"/>
      <c r="U475" s="86"/>
      <c r="V475" s="86"/>
      <c r="W475" s="86"/>
      <c r="X475" s="86"/>
      <c r="Y475" s="86"/>
      <c r="Z475" s="86"/>
      <c r="AA475" s="86"/>
      <c r="AB475" s="86"/>
      <c r="AC475" s="86"/>
      <c r="AD475" s="86"/>
      <c r="AE475" s="86"/>
      <c r="AF475" s="86"/>
      <c r="AG475" s="86"/>
      <c r="AH475" s="86"/>
      <c r="AI475" s="86"/>
      <c r="AJ475" s="86"/>
      <c r="AK475" s="86"/>
      <c r="AL475" s="86"/>
      <c r="AM475" s="86"/>
      <c r="AN475" s="86"/>
      <c r="AO475" s="86"/>
      <c r="AP475" s="86"/>
      <c r="AQ475" s="86"/>
      <c r="AR475" s="86"/>
      <c r="AS475" s="86"/>
      <c r="AT475" s="86"/>
      <c r="AU475" s="86"/>
      <c r="AV475" s="86"/>
      <c r="AW475" s="86"/>
      <c r="AX475" s="86"/>
      <c r="AY475" s="86"/>
      <c r="AZ475" s="86"/>
      <c r="BA475" s="86"/>
      <c r="BB475" s="86"/>
      <c r="BC475" s="86"/>
      <c r="BD475" s="86"/>
      <c r="BE475" s="86"/>
      <c r="BF475" s="86"/>
      <c r="BG475" s="86"/>
      <c r="BH475" s="86"/>
      <c r="BI475" s="86"/>
      <c r="BJ475" s="86"/>
      <c r="BK475" s="454"/>
      <c r="BL475" s="86"/>
      <c r="BM475" s="86"/>
      <c r="BN475" s="86"/>
      <c r="BO475" s="86"/>
      <c r="BP475" s="86"/>
      <c r="BQ475" s="86"/>
      <c r="BR475" s="86">
        <f>BR474*0.5</f>
        <v>18.9499888888889</v>
      </c>
      <c r="BS475" s="86">
        <f t="shared" ref="BS475" si="891">BS474*0.5</f>
        <v>4.1689975555555598</v>
      </c>
      <c r="BT475" s="86">
        <f t="shared" ref="BT475" si="892">BT474*0.5</f>
        <v>34.929104623916601</v>
      </c>
      <c r="BU475" s="86">
        <f t="shared" ref="BU475" si="893">BU474*0.5</f>
        <v>0</v>
      </c>
      <c r="BV475" s="86">
        <f t="shared" ref="BV475" si="894">BV474*0.5</f>
        <v>10.780080179222249</v>
      </c>
      <c r="BW475" s="86">
        <f t="shared" ref="BW475" si="895">BW474*0.5</f>
        <v>7.2138806284591999</v>
      </c>
      <c r="BX475" s="86">
        <f t="shared" ref="BX475" si="896">BX474*0.5</f>
        <v>76.042051876042507</v>
      </c>
      <c r="BY475" s="86"/>
      <c r="BZ475" s="86"/>
      <c r="CA475" s="86"/>
      <c r="CB475" s="86"/>
      <c r="CC475" s="86"/>
      <c r="CD475" s="86"/>
      <c r="CE475" s="86"/>
      <c r="CF475" s="86"/>
      <c r="CG475" s="86"/>
      <c r="CH475" s="86"/>
      <c r="CI475" s="86"/>
      <c r="CJ475" s="86"/>
      <c r="CK475" s="86"/>
      <c r="CL475" s="86"/>
      <c r="CM475" s="86"/>
      <c r="CN475" s="86"/>
      <c r="CO475" s="86"/>
      <c r="CP475" s="86"/>
      <c r="CQ475" s="86"/>
      <c r="CR475" s="86"/>
      <c r="CS475" s="86"/>
      <c r="CT475" s="86"/>
      <c r="CU475" s="86"/>
      <c r="CV475" s="86"/>
      <c r="CW475" s="86"/>
      <c r="CX475" s="86"/>
      <c r="CY475" s="86"/>
      <c r="CZ475" s="86"/>
      <c r="DA475" s="86"/>
      <c r="DB475" s="86"/>
      <c r="DC475" s="86"/>
      <c r="DD475" s="86"/>
      <c r="DE475" s="86"/>
      <c r="DF475" s="86"/>
      <c r="DG475" s="86"/>
      <c r="DH475" s="86"/>
      <c r="DI475" s="86"/>
      <c r="DJ475" s="86"/>
      <c r="DK475" s="86"/>
      <c r="DL475" s="86"/>
      <c r="DM475" s="86"/>
      <c r="DN475" s="86"/>
      <c r="DO475" s="86"/>
      <c r="DP475" s="86"/>
      <c r="DQ475" s="86"/>
      <c r="DR475" s="86"/>
      <c r="DS475" s="86"/>
      <c r="DT475" s="86"/>
      <c r="DU475" s="86"/>
      <c r="DV475" s="86"/>
      <c r="DW475" s="86"/>
      <c r="DX475" s="86"/>
      <c r="DY475" s="86"/>
      <c r="DZ475" s="86"/>
      <c r="EA475" s="86"/>
      <c r="EB475" s="86"/>
      <c r="EC475" s="86"/>
      <c r="ED475" s="86"/>
      <c r="EE475" s="86"/>
      <c r="EF475" s="86"/>
      <c r="EG475" s="86"/>
      <c r="EH475" s="86"/>
      <c r="EI475" s="86"/>
      <c r="EJ475" s="86"/>
      <c r="EK475" s="86"/>
      <c r="EL475" s="86"/>
      <c r="EM475" s="86"/>
      <c r="EN475" s="86"/>
      <c r="EO475" s="86"/>
      <c r="EP475" s="86"/>
      <c r="EQ475" s="86"/>
      <c r="ER475" s="86"/>
      <c r="ES475" s="86"/>
      <c r="ET475" s="86"/>
      <c r="EU475" s="86"/>
      <c r="EV475" s="86"/>
      <c r="EW475" s="86"/>
      <c r="EX475" s="86"/>
      <c r="EY475" s="86"/>
      <c r="EZ475" s="86"/>
      <c r="FA475" s="454"/>
      <c r="FB475" s="86"/>
      <c r="FC475" s="86"/>
      <c r="FD475" s="86"/>
      <c r="FE475" s="86"/>
      <c r="FF475" s="455"/>
      <c r="FG475" s="86"/>
      <c r="FH475" s="86"/>
      <c r="FI475" s="455"/>
      <c r="FJ475" s="86"/>
      <c r="FK475" s="86"/>
      <c r="FL475" s="86"/>
      <c r="FM475" s="455"/>
      <c r="FN475" s="86"/>
      <c r="FO475" s="86"/>
      <c r="FP475" s="455">
        <f>FP72</f>
        <v>281.20459575420114</v>
      </c>
      <c r="FQ475" s="86"/>
      <c r="FR475" s="86"/>
      <c r="FS475" s="451"/>
      <c r="FT475" s="451"/>
      <c r="FU475" s="451"/>
      <c r="FV475" s="449"/>
      <c r="FW475" s="86"/>
      <c r="FX475" s="87"/>
      <c r="FY475" s="452"/>
      <c r="FZ475" s="452"/>
    </row>
    <row r="476" spans="1:189" ht="15" customHeight="1" x14ac:dyDescent="0.25">
      <c r="A476" s="66" t="s">
        <v>170</v>
      </c>
      <c r="B476" s="155">
        <v>1</v>
      </c>
      <c r="C476" s="141">
        <f t="shared" ref="C476" si="897">D476+G476</f>
        <v>320.5</v>
      </c>
      <c r="D476" s="168">
        <v>320.5</v>
      </c>
      <c r="E476" s="168">
        <v>0</v>
      </c>
      <c r="F476" s="234"/>
      <c r="G476" s="235">
        <v>0</v>
      </c>
      <c r="H476" s="162">
        <f t="shared" ref="H476" si="898">N476+T476+Z476+AF476+AL476+AR476+AX476</f>
        <v>32.82</v>
      </c>
      <c r="I476" s="117">
        <v>0</v>
      </c>
      <c r="J476" s="117">
        <v>0</v>
      </c>
      <c r="K476" s="117">
        <v>0</v>
      </c>
      <c r="L476" s="117">
        <v>0</v>
      </c>
      <c r="M476" s="117">
        <v>0</v>
      </c>
      <c r="N476" s="117">
        <v>0</v>
      </c>
      <c r="O476" s="117">
        <v>0</v>
      </c>
      <c r="P476" s="117">
        <v>0</v>
      </c>
      <c r="Q476" s="117">
        <v>0</v>
      </c>
      <c r="R476" s="117">
        <v>0</v>
      </c>
      <c r="S476" s="117">
        <v>0</v>
      </c>
      <c r="T476" s="117">
        <v>0</v>
      </c>
      <c r="U476" s="117">
        <v>0</v>
      </c>
      <c r="V476" s="117">
        <v>0</v>
      </c>
      <c r="W476" s="117">
        <v>0</v>
      </c>
      <c r="X476" s="117">
        <v>0</v>
      </c>
      <c r="Y476" s="117">
        <v>0</v>
      </c>
      <c r="Z476" s="117">
        <v>0</v>
      </c>
      <c r="AA476" s="117">
        <v>0</v>
      </c>
      <c r="AB476" s="117">
        <v>0</v>
      </c>
      <c r="AC476" s="117">
        <v>0</v>
      </c>
      <c r="AD476" s="117">
        <v>0</v>
      </c>
      <c r="AE476" s="117">
        <v>0</v>
      </c>
      <c r="AF476" s="117">
        <v>0</v>
      </c>
      <c r="AG476" s="117">
        <v>0</v>
      </c>
      <c r="AH476" s="117">
        <v>0</v>
      </c>
      <c r="AI476" s="117">
        <v>0</v>
      </c>
      <c r="AJ476" s="117">
        <v>0</v>
      </c>
      <c r="AK476" s="117">
        <v>0</v>
      </c>
      <c r="AL476" s="117">
        <v>0</v>
      </c>
      <c r="AM476" s="117">
        <v>0</v>
      </c>
      <c r="AN476" s="117">
        <v>0</v>
      </c>
      <c r="AO476" s="117">
        <v>0</v>
      </c>
      <c r="AP476" s="117">
        <v>0</v>
      </c>
      <c r="AQ476" s="117">
        <v>0</v>
      </c>
      <c r="AR476" s="117">
        <v>0</v>
      </c>
      <c r="AS476" s="117">
        <v>0</v>
      </c>
      <c r="AT476" s="117">
        <v>0</v>
      </c>
      <c r="AU476" s="117">
        <v>0</v>
      </c>
      <c r="AV476" s="117">
        <v>0</v>
      </c>
      <c r="AW476" s="117">
        <v>0</v>
      </c>
      <c r="AX476" s="117">
        <v>32.82</v>
      </c>
      <c r="AY476" s="117"/>
      <c r="AZ476" s="117"/>
      <c r="BA476" s="117"/>
      <c r="BB476" s="117"/>
      <c r="BC476" s="117"/>
      <c r="BD476" s="117"/>
      <c r="BE476" s="117">
        <v>0</v>
      </c>
      <c r="BF476" s="117">
        <v>0</v>
      </c>
      <c r="BG476" s="117">
        <v>0</v>
      </c>
      <c r="BH476" s="117">
        <v>0</v>
      </c>
      <c r="BI476" s="117">
        <v>0</v>
      </c>
      <c r="BJ476" s="117">
        <v>0</v>
      </c>
      <c r="BK476" s="117">
        <v>0</v>
      </c>
      <c r="BL476" s="117">
        <v>12.86</v>
      </c>
      <c r="BM476" s="117">
        <v>2.8292000000000002</v>
      </c>
      <c r="BN476" s="117">
        <v>0.32214799500000002</v>
      </c>
      <c r="BO476" s="117">
        <v>7.3156682000000002</v>
      </c>
      <c r="BP476" s="117">
        <v>2.4449045673979501</v>
      </c>
      <c r="BQ476" s="117">
        <v>25.771920762397901</v>
      </c>
      <c r="BR476" s="117">
        <v>82.076655555555405</v>
      </c>
      <c r="BS476" s="117">
        <v>18.056864222222199</v>
      </c>
      <c r="BT476" s="117">
        <v>114.498932459166</v>
      </c>
      <c r="BU476" s="117">
        <v>0</v>
      </c>
      <c r="BV476" s="117">
        <v>46.690947045888798</v>
      </c>
      <c r="BW476" s="117">
        <v>27.389305478833698</v>
      </c>
      <c r="BX476" s="117">
        <v>288.71270476166598</v>
      </c>
      <c r="BY476" s="117">
        <v>0</v>
      </c>
      <c r="BZ476" s="117">
        <v>0</v>
      </c>
      <c r="CA476" s="117">
        <v>0</v>
      </c>
      <c r="CB476" s="117">
        <v>0</v>
      </c>
      <c r="CC476" s="117">
        <v>0</v>
      </c>
      <c r="CD476" s="117">
        <v>0</v>
      </c>
      <c r="CE476" s="117">
        <v>0</v>
      </c>
      <c r="CF476" s="117">
        <v>0</v>
      </c>
      <c r="CG476" s="117">
        <v>0</v>
      </c>
      <c r="CH476" s="117">
        <v>0</v>
      </c>
      <c r="CI476" s="117">
        <v>0</v>
      </c>
      <c r="CJ476" s="117">
        <v>0</v>
      </c>
      <c r="CK476" s="117">
        <v>0</v>
      </c>
      <c r="CL476" s="117">
        <v>0</v>
      </c>
      <c r="CM476" s="117">
        <v>0</v>
      </c>
      <c r="CN476" s="117">
        <v>0</v>
      </c>
      <c r="CO476" s="117">
        <v>0</v>
      </c>
      <c r="CP476" s="117">
        <v>0</v>
      </c>
      <c r="CQ476" s="117">
        <v>0</v>
      </c>
      <c r="CR476" s="117">
        <v>0</v>
      </c>
      <c r="CS476" s="117">
        <v>0</v>
      </c>
      <c r="CT476" s="117">
        <v>0</v>
      </c>
      <c r="CU476" s="117">
        <v>0</v>
      </c>
      <c r="CV476" s="117">
        <v>0</v>
      </c>
      <c r="CW476" s="117">
        <v>0</v>
      </c>
      <c r="CX476" s="117">
        <v>0</v>
      </c>
      <c r="CY476" s="117">
        <v>0</v>
      </c>
      <c r="CZ476" s="117">
        <v>0</v>
      </c>
      <c r="DA476" s="117">
        <v>0</v>
      </c>
      <c r="DB476" s="117">
        <v>0</v>
      </c>
      <c r="DC476" s="117">
        <v>0</v>
      </c>
      <c r="DD476" s="117">
        <v>0</v>
      </c>
      <c r="DE476" s="117">
        <v>0</v>
      </c>
      <c r="DF476" s="117">
        <v>0</v>
      </c>
      <c r="DG476" s="117">
        <v>0</v>
      </c>
      <c r="DH476" s="117">
        <v>0</v>
      </c>
      <c r="DI476" s="117">
        <v>0</v>
      </c>
      <c r="DJ476" s="117">
        <v>0</v>
      </c>
      <c r="DK476" s="117">
        <v>0</v>
      </c>
      <c r="DL476" s="117">
        <v>0</v>
      </c>
      <c r="DM476" s="117">
        <v>0</v>
      </c>
      <c r="DN476" s="117">
        <v>0</v>
      </c>
      <c r="DO476" s="117">
        <v>0</v>
      </c>
      <c r="DP476" s="117">
        <v>0</v>
      </c>
      <c r="DQ476" s="117">
        <v>0</v>
      </c>
      <c r="DR476" s="117">
        <v>0</v>
      </c>
      <c r="DS476" s="117">
        <v>0</v>
      </c>
      <c r="DT476" s="117">
        <v>0</v>
      </c>
      <c r="DU476" s="117">
        <v>0</v>
      </c>
      <c r="DV476" s="117">
        <v>0</v>
      </c>
      <c r="DW476" s="117">
        <v>31.69</v>
      </c>
      <c r="DX476" s="117">
        <v>6.9718</v>
      </c>
      <c r="DY476" s="117">
        <v>2.1881442241750002</v>
      </c>
      <c r="DZ476" s="117">
        <v>0</v>
      </c>
      <c r="EA476" s="117">
        <v>18.0274903</v>
      </c>
      <c r="EB476" s="117">
        <v>6.1709439124787799</v>
      </c>
      <c r="EC476" s="117">
        <v>65.048378436653806</v>
      </c>
      <c r="ED476" s="117">
        <v>0</v>
      </c>
      <c r="EE476" s="117">
        <v>0</v>
      </c>
      <c r="EF476" s="117">
        <v>0</v>
      </c>
      <c r="EG476" s="117">
        <v>0</v>
      </c>
      <c r="EH476" s="117">
        <v>0</v>
      </c>
      <c r="EI476" s="117">
        <v>0</v>
      </c>
      <c r="EJ476" s="117">
        <v>0</v>
      </c>
      <c r="EK476" s="117">
        <v>28.27</v>
      </c>
      <c r="EL476" s="117">
        <v>6.2194000000000003</v>
      </c>
      <c r="EM476" s="117">
        <v>1.951614617525</v>
      </c>
      <c r="EN476" s="117">
        <v>0</v>
      </c>
      <c r="EO476" s="117">
        <v>16.081954899999999</v>
      </c>
      <c r="EP476" s="117">
        <v>5.5049324351318001</v>
      </c>
      <c r="EQ476" s="117">
        <v>58.027901952656798</v>
      </c>
      <c r="ER476" s="117">
        <v>0</v>
      </c>
      <c r="ES476" s="117">
        <v>0</v>
      </c>
      <c r="ET476" s="117">
        <v>0</v>
      </c>
      <c r="EU476" s="117">
        <v>0</v>
      </c>
      <c r="EV476" s="117">
        <v>0</v>
      </c>
      <c r="EW476" s="117">
        <v>0</v>
      </c>
      <c r="EX476" s="117">
        <v>0</v>
      </c>
      <c r="EY476" s="117">
        <v>0</v>
      </c>
      <c r="EZ476" s="117">
        <v>0</v>
      </c>
      <c r="FA476" s="117">
        <v>0</v>
      </c>
      <c r="FB476" s="117">
        <v>0</v>
      </c>
      <c r="FC476" s="117">
        <v>0</v>
      </c>
      <c r="FD476" s="117">
        <v>0</v>
      </c>
      <c r="FE476" s="171">
        <v>93.486479166666655</v>
      </c>
      <c r="FF476" s="194">
        <f t="shared" ref="FF476" si="899">H476+BH476+BK476+BQ476+BX476+BY476+EC476+EJ476+EQ476+EU476+EX476+FA476+FD476+FE476</f>
        <v>563.86738508004123</v>
      </c>
      <c r="FG476" s="195">
        <f t="shared" ref="FG476" si="900">BH476+BK476+FD476</f>
        <v>0</v>
      </c>
      <c r="FH476" s="196">
        <f t="shared" ref="FH476" si="901">EJ476</f>
        <v>0</v>
      </c>
      <c r="FI476" s="202">
        <f t="shared" ref="FI476" si="902">FF476*1.2</f>
        <v>676.64086209604943</v>
      </c>
      <c r="FJ476" s="203">
        <f t="shared" ref="FJ476" si="903">FG476*1.2</f>
        <v>0</v>
      </c>
      <c r="FK476" s="204">
        <f t="shared" ref="FK476" si="904">FH476*1.2</f>
        <v>0</v>
      </c>
      <c r="FL476" s="214">
        <v>0.05</v>
      </c>
      <c r="FM476" s="211">
        <f t="shared" ref="FM476" si="905">FI476*FL476</f>
        <v>33.832043104802473</v>
      </c>
      <c r="FN476" s="212">
        <f t="shared" ref="FN476" si="906">FJ476*FL476</f>
        <v>0</v>
      </c>
      <c r="FO476" s="213">
        <f t="shared" ref="FO476" si="907">FK476*FL476</f>
        <v>0</v>
      </c>
      <c r="FP476" s="219">
        <f t="shared" ref="FP476" si="908">FI476+FM476</f>
        <v>710.47290520085187</v>
      </c>
      <c r="FQ476" s="220">
        <f t="shared" ref="FQ476" si="909">FJ476+FN476</f>
        <v>0</v>
      </c>
      <c r="FR476" s="223">
        <f t="shared" ref="FR476" si="910">FK476+FO476</f>
        <v>0</v>
      </c>
      <c r="FS476" s="228">
        <f t="shared" ref="FS476" si="911">(FP476-FR476)/C476+FR476/D476</f>
        <v>2.2167641347920495</v>
      </c>
      <c r="FT476" s="229"/>
      <c r="FU476" s="244">
        <f t="shared" ref="FU476" si="912">(FP476-FR476)/C476</f>
        <v>2.2167641347920495</v>
      </c>
      <c r="FV476" s="245">
        <f t="shared" ref="FV476" si="913">FS476*D476+G476*FU476</f>
        <v>710.47290520085187</v>
      </c>
      <c r="FW476" s="252">
        <v>1.2630999999999999</v>
      </c>
      <c r="FX476" s="257"/>
      <c r="FY476" s="605">
        <f t="shared" ref="FY476" si="914">FS476/FW476</f>
        <v>1.7550187117346605</v>
      </c>
      <c r="FZ476" s="253"/>
      <c r="GA476" s="92"/>
      <c r="GB476" s="68" t="s">
        <v>1240</v>
      </c>
      <c r="GC476" s="85" t="s">
        <v>2362</v>
      </c>
      <c r="GD476" s="85" t="str">
        <f t="shared" ref="GD476" si="915">CONCATENATE(GB476,GC476)</f>
        <v>№2/178 від 20.02.2019</v>
      </c>
      <c r="GE476" s="85" t="s">
        <v>2431</v>
      </c>
      <c r="GF476" s="431">
        <v>1</v>
      </c>
      <c r="GG476" s="431">
        <v>2</v>
      </c>
    </row>
    <row r="477" spans="1:189" ht="15" customHeight="1" x14ac:dyDescent="0.25">
      <c r="A477" s="66" t="s">
        <v>2839</v>
      </c>
      <c r="B477" s="155">
        <v>1</v>
      </c>
      <c r="C477" s="141">
        <f t="shared" ref="C477" si="916">D477+G477</f>
        <v>320.5</v>
      </c>
      <c r="D477" s="168">
        <v>320.5</v>
      </c>
      <c r="E477" s="168">
        <v>0</v>
      </c>
      <c r="F477" s="234"/>
      <c r="G477" s="235">
        <v>0</v>
      </c>
      <c r="H477" s="162">
        <f t="shared" ref="H477" si="917">N477+T477+Z477+AF477+AL477+AR477+AX477</f>
        <v>32.82</v>
      </c>
      <c r="I477" s="117">
        <v>0</v>
      </c>
      <c r="J477" s="117">
        <v>0</v>
      </c>
      <c r="K477" s="117">
        <v>0</v>
      </c>
      <c r="L477" s="117">
        <v>0</v>
      </c>
      <c r="M477" s="117">
        <v>0</v>
      </c>
      <c r="N477" s="117">
        <v>0</v>
      </c>
      <c r="O477" s="117">
        <v>0</v>
      </c>
      <c r="P477" s="117">
        <v>0</v>
      </c>
      <c r="Q477" s="117">
        <v>0</v>
      </c>
      <c r="R477" s="117">
        <v>0</v>
      </c>
      <c r="S477" s="117">
        <v>0</v>
      </c>
      <c r="T477" s="117">
        <v>0</v>
      </c>
      <c r="U477" s="117">
        <v>0</v>
      </c>
      <c r="V477" s="117">
        <v>0</v>
      </c>
      <c r="W477" s="117">
        <v>0</v>
      </c>
      <c r="X477" s="117">
        <v>0</v>
      </c>
      <c r="Y477" s="117">
        <v>0</v>
      </c>
      <c r="Z477" s="117">
        <v>0</v>
      </c>
      <c r="AA477" s="117">
        <v>0</v>
      </c>
      <c r="AB477" s="117">
        <v>0</v>
      </c>
      <c r="AC477" s="117">
        <v>0</v>
      </c>
      <c r="AD477" s="117">
        <v>0</v>
      </c>
      <c r="AE477" s="117">
        <v>0</v>
      </c>
      <c r="AF477" s="117">
        <v>0</v>
      </c>
      <c r="AG477" s="117">
        <v>0</v>
      </c>
      <c r="AH477" s="117">
        <v>0</v>
      </c>
      <c r="AI477" s="117">
        <v>0</v>
      </c>
      <c r="AJ477" s="117">
        <v>0</v>
      </c>
      <c r="AK477" s="117">
        <v>0</v>
      </c>
      <c r="AL477" s="117">
        <v>0</v>
      </c>
      <c r="AM477" s="117">
        <v>0</v>
      </c>
      <c r="AN477" s="117">
        <v>0</v>
      </c>
      <c r="AO477" s="117">
        <v>0</v>
      </c>
      <c r="AP477" s="117">
        <v>0</v>
      </c>
      <c r="AQ477" s="117">
        <v>0</v>
      </c>
      <c r="AR477" s="117">
        <v>0</v>
      </c>
      <c r="AS477" s="117">
        <v>0</v>
      </c>
      <c r="AT477" s="117">
        <v>0</v>
      </c>
      <c r="AU477" s="117">
        <v>0</v>
      </c>
      <c r="AV477" s="117">
        <v>0</v>
      </c>
      <c r="AW477" s="117">
        <v>0</v>
      </c>
      <c r="AX477" s="117">
        <v>32.82</v>
      </c>
      <c r="AY477" s="117"/>
      <c r="AZ477" s="117"/>
      <c r="BA477" s="117"/>
      <c r="BB477" s="117"/>
      <c r="BC477" s="117"/>
      <c r="BD477" s="117"/>
      <c r="BE477" s="117">
        <v>0</v>
      </c>
      <c r="BF477" s="117">
        <v>0</v>
      </c>
      <c r="BG477" s="117">
        <v>0</v>
      </c>
      <c r="BH477" s="117">
        <v>0</v>
      </c>
      <c r="BI477" s="117">
        <v>0</v>
      </c>
      <c r="BJ477" s="117">
        <v>0</v>
      </c>
      <c r="BK477" s="117">
        <v>0</v>
      </c>
      <c r="BL477" s="117">
        <v>12.86</v>
      </c>
      <c r="BM477" s="117">
        <v>2.8292000000000002</v>
      </c>
      <c r="BN477" s="117">
        <v>0.32214799500000002</v>
      </c>
      <c r="BO477" s="117">
        <v>7.3156682000000002</v>
      </c>
      <c r="BP477" s="117">
        <v>2.4449045673979501</v>
      </c>
      <c r="BQ477" s="117">
        <v>25.771920762397901</v>
      </c>
      <c r="BR477" s="117">
        <f>BR476*0.8</f>
        <v>65.661324444444332</v>
      </c>
      <c r="BS477" s="117">
        <f t="shared" ref="BS477:BX477" si="918">BS476*0.8</f>
        <v>14.44549137777776</v>
      </c>
      <c r="BT477" s="117">
        <f t="shared" si="918"/>
        <v>91.599145967332802</v>
      </c>
      <c r="BU477" s="117">
        <f t="shared" si="918"/>
        <v>0</v>
      </c>
      <c r="BV477" s="117">
        <f t="shared" si="918"/>
        <v>37.35275763671104</v>
      </c>
      <c r="BW477" s="117">
        <f t="shared" si="918"/>
        <v>21.911444383066961</v>
      </c>
      <c r="BX477" s="117">
        <f t="shared" si="918"/>
        <v>230.9701638093328</v>
      </c>
      <c r="BY477" s="117">
        <v>0</v>
      </c>
      <c r="BZ477" s="117">
        <v>0</v>
      </c>
      <c r="CA477" s="117">
        <v>0</v>
      </c>
      <c r="CB477" s="117">
        <v>0</v>
      </c>
      <c r="CC477" s="117">
        <v>0</v>
      </c>
      <c r="CD477" s="117">
        <v>0</v>
      </c>
      <c r="CE477" s="117">
        <v>0</v>
      </c>
      <c r="CF477" s="117">
        <v>0</v>
      </c>
      <c r="CG477" s="117">
        <v>0</v>
      </c>
      <c r="CH477" s="117">
        <v>0</v>
      </c>
      <c r="CI477" s="117">
        <v>0</v>
      </c>
      <c r="CJ477" s="117">
        <v>0</v>
      </c>
      <c r="CK477" s="117">
        <v>0</v>
      </c>
      <c r="CL477" s="117">
        <v>0</v>
      </c>
      <c r="CM477" s="117">
        <v>0</v>
      </c>
      <c r="CN477" s="117">
        <v>0</v>
      </c>
      <c r="CO477" s="117">
        <v>0</v>
      </c>
      <c r="CP477" s="117">
        <v>0</v>
      </c>
      <c r="CQ477" s="117">
        <v>0</v>
      </c>
      <c r="CR477" s="117">
        <v>0</v>
      </c>
      <c r="CS477" s="117">
        <v>0</v>
      </c>
      <c r="CT477" s="117">
        <v>0</v>
      </c>
      <c r="CU477" s="117">
        <v>0</v>
      </c>
      <c r="CV477" s="117">
        <v>0</v>
      </c>
      <c r="CW477" s="117">
        <v>0</v>
      </c>
      <c r="CX477" s="117">
        <v>0</v>
      </c>
      <c r="CY477" s="117">
        <v>0</v>
      </c>
      <c r="CZ477" s="117">
        <v>0</v>
      </c>
      <c r="DA477" s="117">
        <v>0</v>
      </c>
      <c r="DB477" s="117">
        <v>0</v>
      </c>
      <c r="DC477" s="117">
        <v>0</v>
      </c>
      <c r="DD477" s="117">
        <v>0</v>
      </c>
      <c r="DE477" s="117">
        <v>0</v>
      </c>
      <c r="DF477" s="117">
        <v>0</v>
      </c>
      <c r="DG477" s="117">
        <v>0</v>
      </c>
      <c r="DH477" s="117">
        <v>0</v>
      </c>
      <c r="DI477" s="117">
        <v>0</v>
      </c>
      <c r="DJ477" s="117">
        <v>0</v>
      </c>
      <c r="DK477" s="117">
        <v>0</v>
      </c>
      <c r="DL477" s="117">
        <v>0</v>
      </c>
      <c r="DM477" s="117">
        <v>0</v>
      </c>
      <c r="DN477" s="117">
        <v>0</v>
      </c>
      <c r="DO477" s="117">
        <v>0</v>
      </c>
      <c r="DP477" s="117">
        <v>0</v>
      </c>
      <c r="DQ477" s="117">
        <v>0</v>
      </c>
      <c r="DR477" s="117">
        <v>0</v>
      </c>
      <c r="DS477" s="117">
        <v>0</v>
      </c>
      <c r="DT477" s="117">
        <v>0</v>
      </c>
      <c r="DU477" s="117">
        <v>0</v>
      </c>
      <c r="DV477" s="117">
        <v>0</v>
      </c>
      <c r="DW477" s="117">
        <v>31.69</v>
      </c>
      <c r="DX477" s="117">
        <v>6.9718</v>
      </c>
      <c r="DY477" s="117">
        <v>2.1881442241750002</v>
      </c>
      <c r="DZ477" s="117">
        <v>0</v>
      </c>
      <c r="EA477" s="117">
        <v>18.0274903</v>
      </c>
      <c r="EB477" s="117">
        <v>6.1709439124787799</v>
      </c>
      <c r="EC477" s="117">
        <v>65.048378436653806</v>
      </c>
      <c r="ED477" s="117">
        <v>0</v>
      </c>
      <c r="EE477" s="117">
        <v>0</v>
      </c>
      <c r="EF477" s="117">
        <v>0</v>
      </c>
      <c r="EG477" s="117">
        <v>0</v>
      </c>
      <c r="EH477" s="117">
        <v>0</v>
      </c>
      <c r="EI477" s="117">
        <v>0</v>
      </c>
      <c r="EJ477" s="117">
        <v>0</v>
      </c>
      <c r="EK477" s="117">
        <v>28.27</v>
      </c>
      <c r="EL477" s="117">
        <v>6.2194000000000003</v>
      </c>
      <c r="EM477" s="117">
        <v>1.951614617525</v>
      </c>
      <c r="EN477" s="117">
        <v>0</v>
      </c>
      <c r="EO477" s="117">
        <v>16.081954899999999</v>
      </c>
      <c r="EP477" s="117">
        <v>5.5049324351318001</v>
      </c>
      <c r="EQ477" s="117">
        <v>58.027901952656798</v>
      </c>
      <c r="ER477" s="117">
        <v>0</v>
      </c>
      <c r="ES477" s="117">
        <v>0</v>
      </c>
      <c r="ET477" s="117">
        <v>0</v>
      </c>
      <c r="EU477" s="117">
        <v>0</v>
      </c>
      <c r="EV477" s="117">
        <v>0</v>
      </c>
      <c r="EW477" s="117">
        <v>0</v>
      </c>
      <c r="EX477" s="117">
        <v>0</v>
      </c>
      <c r="EY477" s="117">
        <v>0</v>
      </c>
      <c r="EZ477" s="117">
        <v>0</v>
      </c>
      <c r="FA477" s="117">
        <v>0</v>
      </c>
      <c r="FB477" s="117">
        <v>0</v>
      </c>
      <c r="FC477" s="117">
        <v>0</v>
      </c>
      <c r="FD477" s="117">
        <v>0</v>
      </c>
      <c r="FE477" s="171">
        <v>93.486479166666655</v>
      </c>
      <c r="FF477" s="194">
        <f t="shared" ref="FF477" si="919">H477+BH477+BK477+BQ477+BX477+BY477+EC477+EJ477+EQ477+EU477+EX477+FA477+FD477+FE477</f>
        <v>506.12484412770795</v>
      </c>
      <c r="FG477" s="195">
        <f t="shared" ref="FG477" si="920">BH477+BK477+FD477</f>
        <v>0</v>
      </c>
      <c r="FH477" s="196">
        <f t="shared" ref="FH477" si="921">EJ477</f>
        <v>0</v>
      </c>
      <c r="FI477" s="202">
        <f t="shared" ref="FI477" si="922">FF477*1.2</f>
        <v>607.34981295324951</v>
      </c>
      <c r="FJ477" s="203">
        <f t="shared" ref="FJ477" si="923">FG477*1.2</f>
        <v>0</v>
      </c>
      <c r="FK477" s="204">
        <f t="shared" ref="FK477" si="924">FH477*1.2</f>
        <v>0</v>
      </c>
      <c r="FL477" s="214">
        <v>0.05</v>
      </c>
      <c r="FM477" s="211">
        <f t="shared" ref="FM477" si="925">FI477*FL477</f>
        <v>30.367490647662478</v>
      </c>
      <c r="FN477" s="212">
        <f t="shared" ref="FN477" si="926">FJ477*FL477</f>
        <v>0</v>
      </c>
      <c r="FO477" s="213">
        <f t="shared" ref="FO477" si="927">FK477*FL477</f>
        <v>0</v>
      </c>
      <c r="FP477" s="219">
        <f t="shared" ref="FP477" si="928">FI477+FM477</f>
        <v>637.71730360091203</v>
      </c>
      <c r="FQ477" s="220">
        <f t="shared" ref="FQ477" si="929">FJ477+FN477</f>
        <v>0</v>
      </c>
      <c r="FR477" s="223">
        <f t="shared" ref="FR477" si="930">FK477+FO477</f>
        <v>0</v>
      </c>
      <c r="FS477" s="228">
        <f t="shared" ref="FS477" si="931">(FP477-FR477)/C477+FR477/D477</f>
        <v>1.989757577537947</v>
      </c>
      <c r="FT477" s="229"/>
      <c r="FU477" s="244">
        <f t="shared" ref="FU477" si="932">(FP477-FR477)/C477</f>
        <v>1.989757577537947</v>
      </c>
      <c r="FV477" s="245">
        <f t="shared" ref="FV477" si="933">FS477*D477+G477*FU477</f>
        <v>637.71730360091203</v>
      </c>
      <c r="FW477" s="252">
        <v>1.2630999999999999</v>
      </c>
      <c r="FX477" s="257"/>
      <c r="FY477" s="605">
        <f t="shared" ref="FY477" si="934">FS477/FW477</f>
        <v>1.5752969499944163</v>
      </c>
      <c r="FZ477" s="253"/>
      <c r="GA477" s="92"/>
      <c r="GB477" s="68" t="s">
        <v>1240</v>
      </c>
      <c r="GC477" s="85" t="s">
        <v>2362</v>
      </c>
      <c r="GD477" s="85" t="str">
        <f t="shared" ref="GD477" si="935">CONCATENATE(GB477,GC477)</f>
        <v>№2/178 від 20.02.2019</v>
      </c>
      <c r="GE477" s="85" t="s">
        <v>2431</v>
      </c>
      <c r="GF477" s="431">
        <v>1</v>
      </c>
      <c r="GG477" s="431">
        <v>2</v>
      </c>
    </row>
    <row r="478" spans="1:189" ht="15" customHeight="1" x14ac:dyDescent="0.25">
      <c r="A478" s="113" t="s">
        <v>1544</v>
      </c>
      <c r="B478" s="155">
        <v>1</v>
      </c>
      <c r="C478" s="141">
        <f t="shared" ref="C478" si="936">D478+G478</f>
        <v>110.7</v>
      </c>
      <c r="D478" s="141">
        <v>110.7</v>
      </c>
      <c r="E478" s="141">
        <v>0</v>
      </c>
      <c r="F478" s="141"/>
      <c r="G478" s="141">
        <v>0</v>
      </c>
      <c r="H478" s="453">
        <f t="shared" ref="H478" si="937">N478+T478+Z478+AF478+AL478+AR478+AX478</f>
        <v>33.11</v>
      </c>
      <c r="I478" s="453">
        <v>0</v>
      </c>
      <c r="J478" s="453">
        <v>0</v>
      </c>
      <c r="K478" s="453">
        <v>0</v>
      </c>
      <c r="L478" s="453">
        <v>0</v>
      </c>
      <c r="M478" s="453">
        <v>0</v>
      </c>
      <c r="N478" s="453">
        <v>0</v>
      </c>
      <c r="O478" s="453">
        <v>0</v>
      </c>
      <c r="P478" s="453">
        <v>0</v>
      </c>
      <c r="Q478" s="453">
        <v>0</v>
      </c>
      <c r="R478" s="453">
        <v>0</v>
      </c>
      <c r="S478" s="453">
        <v>0</v>
      </c>
      <c r="T478" s="453">
        <v>0</v>
      </c>
      <c r="U478" s="453">
        <v>0</v>
      </c>
      <c r="V478" s="453">
        <v>0</v>
      </c>
      <c r="W478" s="453">
        <v>0</v>
      </c>
      <c r="X478" s="453">
        <v>0</v>
      </c>
      <c r="Y478" s="453">
        <v>0</v>
      </c>
      <c r="Z478" s="453">
        <v>0</v>
      </c>
      <c r="AA478" s="453">
        <v>0</v>
      </c>
      <c r="AB478" s="453">
        <v>0</v>
      </c>
      <c r="AC478" s="453">
        <v>0</v>
      </c>
      <c r="AD478" s="453">
        <v>0</v>
      </c>
      <c r="AE478" s="453">
        <v>0</v>
      </c>
      <c r="AF478" s="453">
        <v>0</v>
      </c>
      <c r="AG478" s="453">
        <v>0</v>
      </c>
      <c r="AH478" s="453">
        <v>0</v>
      </c>
      <c r="AI478" s="453">
        <v>0</v>
      </c>
      <c r="AJ478" s="453">
        <v>0</v>
      </c>
      <c r="AK478" s="453">
        <v>0</v>
      </c>
      <c r="AL478" s="453">
        <v>0</v>
      </c>
      <c r="AM478" s="453">
        <v>0</v>
      </c>
      <c r="AN478" s="453">
        <v>0</v>
      </c>
      <c r="AO478" s="453">
        <v>0</v>
      </c>
      <c r="AP478" s="453">
        <v>0</v>
      </c>
      <c r="AQ478" s="453">
        <v>0</v>
      </c>
      <c r="AR478" s="453">
        <v>0</v>
      </c>
      <c r="AS478" s="453">
        <v>0</v>
      </c>
      <c r="AT478" s="453">
        <v>0</v>
      </c>
      <c r="AU478" s="453">
        <v>0</v>
      </c>
      <c r="AV478" s="453">
        <v>0</v>
      </c>
      <c r="AW478" s="453">
        <v>0</v>
      </c>
      <c r="AX478" s="453">
        <v>33.11</v>
      </c>
      <c r="AY478" s="453"/>
      <c r="AZ478" s="453"/>
      <c r="BA478" s="453"/>
      <c r="BB478" s="453"/>
      <c r="BC478" s="453"/>
      <c r="BD478" s="453"/>
      <c r="BE478" s="453">
        <v>0</v>
      </c>
      <c r="BF478" s="453">
        <v>0</v>
      </c>
      <c r="BG478" s="453">
        <v>0</v>
      </c>
      <c r="BH478" s="453">
        <v>0</v>
      </c>
      <c r="BI478" s="453">
        <v>0</v>
      </c>
      <c r="BJ478" s="453">
        <v>0</v>
      </c>
      <c r="BK478" s="453">
        <v>0</v>
      </c>
      <c r="BL478" s="453">
        <v>5.36</v>
      </c>
      <c r="BM478" s="453">
        <v>1.1792</v>
      </c>
      <c r="BN478" s="453">
        <v>0.12937619750000001</v>
      </c>
      <c r="BO478" s="453">
        <v>3.0491432000000001</v>
      </c>
      <c r="BP478" s="453">
        <v>1.01851417005197</v>
      </c>
      <c r="BQ478" s="453">
        <v>10.736233567552</v>
      </c>
      <c r="BR478" s="453">
        <v>55.754788888888697</v>
      </c>
      <c r="BS478" s="453">
        <v>12.2660535555555</v>
      </c>
      <c r="BT478" s="453">
        <v>74.443966066295602</v>
      </c>
      <c r="BU478" s="453">
        <v>0</v>
      </c>
      <c r="BV478" s="453">
        <v>31.7172267552221</v>
      </c>
      <c r="BW478" s="453">
        <v>18.256019116225499</v>
      </c>
      <c r="BX478" s="453">
        <v>192.438054382187</v>
      </c>
      <c r="BY478" s="453">
        <v>3.1451318588002199</v>
      </c>
      <c r="BZ478" s="453">
        <v>0</v>
      </c>
      <c r="CA478" s="453">
        <v>0</v>
      </c>
      <c r="CB478" s="453">
        <v>0</v>
      </c>
      <c r="CC478" s="453">
        <v>0</v>
      </c>
      <c r="CD478" s="453">
        <v>0</v>
      </c>
      <c r="CE478" s="453">
        <v>0</v>
      </c>
      <c r="CF478" s="453">
        <v>0</v>
      </c>
      <c r="CG478" s="453">
        <v>0</v>
      </c>
      <c r="CH478" s="453">
        <v>0</v>
      </c>
      <c r="CI478" s="453">
        <v>0</v>
      </c>
      <c r="CJ478" s="453">
        <v>0</v>
      </c>
      <c r="CK478" s="453">
        <v>0</v>
      </c>
      <c r="CL478" s="453">
        <v>0</v>
      </c>
      <c r="CM478" s="453">
        <v>0</v>
      </c>
      <c r="CN478" s="453">
        <v>0</v>
      </c>
      <c r="CO478" s="453">
        <v>0</v>
      </c>
      <c r="CP478" s="453">
        <v>0</v>
      </c>
      <c r="CQ478" s="453">
        <v>0</v>
      </c>
      <c r="CR478" s="453">
        <v>0</v>
      </c>
      <c r="CS478" s="453">
        <v>0</v>
      </c>
      <c r="CT478" s="453">
        <v>0</v>
      </c>
      <c r="CU478" s="453">
        <v>0</v>
      </c>
      <c r="CV478" s="453">
        <v>0</v>
      </c>
      <c r="CW478" s="453">
        <v>0</v>
      </c>
      <c r="CX478" s="453">
        <v>0</v>
      </c>
      <c r="CY478" s="453">
        <v>0</v>
      </c>
      <c r="CZ478" s="453">
        <v>0</v>
      </c>
      <c r="DA478" s="453">
        <v>0</v>
      </c>
      <c r="DB478" s="453">
        <v>0</v>
      </c>
      <c r="DC478" s="453">
        <v>0</v>
      </c>
      <c r="DD478" s="453">
        <v>0</v>
      </c>
      <c r="DE478" s="453">
        <v>0</v>
      </c>
      <c r="DF478" s="453">
        <v>0</v>
      </c>
      <c r="DG478" s="453">
        <v>0</v>
      </c>
      <c r="DH478" s="453">
        <v>0</v>
      </c>
      <c r="DI478" s="453">
        <v>0</v>
      </c>
      <c r="DJ478" s="453">
        <v>0</v>
      </c>
      <c r="DK478" s="453">
        <v>0</v>
      </c>
      <c r="DL478" s="453">
        <v>0</v>
      </c>
      <c r="DM478" s="453">
        <v>0</v>
      </c>
      <c r="DN478" s="453">
        <v>0</v>
      </c>
      <c r="DO478" s="453">
        <v>0</v>
      </c>
      <c r="DP478" s="453">
        <v>1.37</v>
      </c>
      <c r="DQ478" s="453">
        <v>0.3014</v>
      </c>
      <c r="DR478" s="453">
        <v>0.39601076398767199</v>
      </c>
      <c r="DS478" s="453">
        <v>0</v>
      </c>
      <c r="DT478" s="453">
        <v>0.77935189999999999</v>
      </c>
      <c r="DU478" s="453">
        <v>0.29836919481254798</v>
      </c>
      <c r="DV478" s="453">
        <v>3.1451318588002199</v>
      </c>
      <c r="DW478" s="453">
        <v>23.77</v>
      </c>
      <c r="DX478" s="453">
        <v>5.2294</v>
      </c>
      <c r="DY478" s="453">
        <v>1.6409854868</v>
      </c>
      <c r="DZ478" s="453">
        <v>0</v>
      </c>
      <c r="EA478" s="453">
        <v>13.522039899999999</v>
      </c>
      <c r="EB478" s="453">
        <v>4.6286638047905102</v>
      </c>
      <c r="EC478" s="453">
        <v>48.791089191590501</v>
      </c>
      <c r="ED478" s="453">
        <v>0</v>
      </c>
      <c r="EE478" s="453">
        <v>0</v>
      </c>
      <c r="EF478" s="453">
        <v>0</v>
      </c>
      <c r="EG478" s="453">
        <v>0</v>
      </c>
      <c r="EH478" s="453">
        <v>0</v>
      </c>
      <c r="EI478" s="453">
        <v>0</v>
      </c>
      <c r="EJ478" s="453">
        <v>0</v>
      </c>
      <c r="EK478" s="453">
        <v>21.2</v>
      </c>
      <c r="EL478" s="453">
        <v>4.6639999999999997</v>
      </c>
      <c r="EM478" s="453">
        <v>1.463833644475</v>
      </c>
      <c r="EN478" s="453">
        <v>0</v>
      </c>
      <c r="EO478" s="453">
        <v>12.060044</v>
      </c>
      <c r="EP478" s="453">
        <v>4.1282434559174197</v>
      </c>
      <c r="EQ478" s="453">
        <v>43.516121100392397</v>
      </c>
      <c r="ER478" s="453">
        <v>0</v>
      </c>
      <c r="ES478" s="453">
        <v>0</v>
      </c>
      <c r="ET478" s="453">
        <v>0</v>
      </c>
      <c r="EU478" s="453">
        <v>0</v>
      </c>
      <c r="EV478" s="453">
        <v>0</v>
      </c>
      <c r="EW478" s="453">
        <v>0</v>
      </c>
      <c r="EX478" s="453">
        <v>0</v>
      </c>
      <c r="EY478" s="453">
        <v>0</v>
      </c>
      <c r="EZ478" s="453">
        <v>0</v>
      </c>
      <c r="FA478" s="453">
        <v>0</v>
      </c>
      <c r="FB478" s="453">
        <v>0</v>
      </c>
      <c r="FC478" s="453">
        <v>0</v>
      </c>
      <c r="FD478" s="453">
        <v>0</v>
      </c>
      <c r="FE478" s="88">
        <v>60.148847916666661</v>
      </c>
      <c r="FF478" s="443">
        <f t="shared" ref="FF478" si="938">H478+BH478+BK478+BQ478+BX478+BY478+EC478+EJ478+EQ478+EU478+EX478+FA478+FD478+FE478</f>
        <v>391.8854780171888</v>
      </c>
      <c r="FG478" s="444">
        <f t="shared" ref="FG478" si="939">BH478+BK478+FD478</f>
        <v>0</v>
      </c>
      <c r="FH478" s="444">
        <f t="shared" ref="FH478" si="940">EJ478</f>
        <v>0</v>
      </c>
      <c r="FI478" s="445">
        <f t="shared" ref="FI478" si="941">FF478*1.2</f>
        <v>470.26257362062654</v>
      </c>
      <c r="FJ478" s="446">
        <f t="shared" ref="FJ478" si="942">FG478*1.2</f>
        <v>0</v>
      </c>
      <c r="FK478" s="446">
        <f t="shared" ref="FK478" si="943">FH478*1.2</f>
        <v>0</v>
      </c>
      <c r="FL478" s="448">
        <v>0.05</v>
      </c>
      <c r="FM478" s="447">
        <f t="shared" ref="FM478" si="944">FI478*FL478</f>
        <v>23.513128681031329</v>
      </c>
      <c r="FN478" s="448">
        <f t="shared" ref="FN478" si="945">FJ478*FL478</f>
        <v>0</v>
      </c>
      <c r="FO478" s="448">
        <f t="shared" ref="FO478" si="946">FK478*FL478</f>
        <v>0</v>
      </c>
      <c r="FP478" s="385">
        <f t="shared" ref="FP478" si="947">FI478+FM478</f>
        <v>493.77570230165787</v>
      </c>
      <c r="FQ478" s="386">
        <f t="shared" ref="FQ478" si="948">FJ478+FN478</f>
        <v>0</v>
      </c>
      <c r="FR478" s="386">
        <f t="shared" ref="FR478" si="949">FK478+FO478</f>
        <v>0</v>
      </c>
      <c r="FS478" s="229">
        <f t="shared" ref="FS478" si="950">(FP478-FR478)/C478+FR478/D478</f>
        <v>4.4604851156427987</v>
      </c>
      <c r="FT478" s="229"/>
      <c r="FU478" s="229">
        <f t="shared" ref="FU478" si="951">(FP478-FR478)/C478</f>
        <v>4.4604851156427987</v>
      </c>
      <c r="FV478" s="449">
        <f t="shared" ref="FV478" si="952">FS478*D478+G478*FU478</f>
        <v>493.77570230165782</v>
      </c>
      <c r="FW478" s="78">
        <v>1.8615999999999999</v>
      </c>
      <c r="FX478" s="79"/>
      <c r="FY478" s="450">
        <f t="shared" ref="FY478" si="953">FS478/FW478</f>
        <v>2.3960491596706053</v>
      </c>
      <c r="FZ478" s="450"/>
      <c r="GB478" s="68" t="s">
        <v>1249</v>
      </c>
      <c r="GC478" s="85" t="s">
        <v>2362</v>
      </c>
      <c r="GD478" s="85" t="str">
        <f t="shared" ref="GD478" si="954">CONCATENATE(GB478,GC478)</f>
        <v>№2/187 від 20.02.2019</v>
      </c>
      <c r="GE478" s="85" t="s">
        <v>2432</v>
      </c>
      <c r="GF478" s="431">
        <v>1</v>
      </c>
    </row>
    <row r="479" spans="1:189" x14ac:dyDescent="0.25">
      <c r="A479" s="113" t="s">
        <v>2771</v>
      </c>
      <c r="B479" s="188"/>
      <c r="C479" s="86"/>
      <c r="D479" s="86"/>
      <c r="E479" s="86"/>
      <c r="F479" s="86"/>
      <c r="G479" s="86"/>
      <c r="H479" s="90"/>
      <c r="I479" s="86"/>
      <c r="J479" s="86"/>
      <c r="K479" s="86"/>
      <c r="L479" s="86"/>
      <c r="M479" s="86"/>
      <c r="N479" s="86"/>
      <c r="O479" s="86"/>
      <c r="P479" s="86"/>
      <c r="Q479" s="86"/>
      <c r="R479" s="86"/>
      <c r="S479" s="86"/>
      <c r="T479" s="86"/>
      <c r="U479" s="86"/>
      <c r="V479" s="86"/>
      <c r="W479" s="86"/>
      <c r="X479" s="86"/>
      <c r="Y479" s="86"/>
      <c r="Z479" s="86"/>
      <c r="AA479" s="86"/>
      <c r="AB479" s="86"/>
      <c r="AC479" s="86"/>
      <c r="AD479" s="86"/>
      <c r="AE479" s="86"/>
      <c r="AF479" s="86"/>
      <c r="AG479" s="86"/>
      <c r="AH479" s="86"/>
      <c r="AI479" s="86"/>
      <c r="AJ479" s="86"/>
      <c r="AK479" s="86"/>
      <c r="AL479" s="86"/>
      <c r="AM479" s="86"/>
      <c r="AN479" s="86"/>
      <c r="AO479" s="86"/>
      <c r="AP479" s="86"/>
      <c r="AQ479" s="86"/>
      <c r="AR479" s="86"/>
      <c r="AS479" s="86"/>
      <c r="AT479" s="86"/>
      <c r="AU479" s="86"/>
      <c r="AV479" s="86"/>
      <c r="AW479" s="86"/>
      <c r="AX479" s="86">
        <f>AX478*0.5</f>
        <v>16.555</v>
      </c>
      <c r="AY479" s="86"/>
      <c r="AZ479" s="86"/>
      <c r="BA479" s="86"/>
      <c r="BB479" s="86"/>
      <c r="BC479" s="86"/>
      <c r="BD479" s="86"/>
      <c r="BE479" s="86"/>
      <c r="BF479" s="86"/>
      <c r="BG479" s="86"/>
      <c r="BH479" s="86"/>
      <c r="BI479" s="86"/>
      <c r="BJ479" s="86"/>
      <c r="BK479" s="454"/>
      <c r="BL479" s="86"/>
      <c r="BM479" s="86"/>
      <c r="BN479" s="86"/>
      <c r="BO479" s="86"/>
      <c r="BP479" s="86"/>
      <c r="BQ479" s="86"/>
      <c r="BR479" s="86">
        <f>BR478*0.5</f>
        <v>27.877394444444349</v>
      </c>
      <c r="BS479" s="86">
        <f t="shared" ref="BS479" si="955">BS478*0.5</f>
        <v>6.1330267777777498</v>
      </c>
      <c r="BT479" s="86">
        <f t="shared" ref="BT479" si="956">BT478*0.5</f>
        <v>37.221983033147801</v>
      </c>
      <c r="BU479" s="86">
        <f t="shared" ref="BU479" si="957">BU478*0.5</f>
        <v>0</v>
      </c>
      <c r="BV479" s="86">
        <f t="shared" ref="BV479" si="958">BV478*0.5</f>
        <v>15.85861337761105</v>
      </c>
      <c r="BW479" s="86">
        <f t="shared" ref="BW479" si="959">BW478*0.5</f>
        <v>9.1280095581127494</v>
      </c>
      <c r="BX479" s="86">
        <f t="shared" ref="BX479" si="960">BX478*0.5</f>
        <v>96.219027191093502</v>
      </c>
      <c r="BY479" s="86"/>
      <c r="BZ479" s="86"/>
      <c r="CA479" s="86"/>
      <c r="CB479" s="86"/>
      <c r="CC479" s="86"/>
      <c r="CD479" s="86"/>
      <c r="CE479" s="86"/>
      <c r="CF479" s="86"/>
      <c r="CG479" s="86"/>
      <c r="CH479" s="86"/>
      <c r="CI479" s="86"/>
      <c r="CJ479" s="86"/>
      <c r="CK479" s="86"/>
      <c r="CL479" s="86"/>
      <c r="CM479" s="86"/>
      <c r="CN479" s="86"/>
      <c r="CO479" s="86"/>
      <c r="CP479" s="86"/>
      <c r="CQ479" s="86"/>
      <c r="CR479" s="86"/>
      <c r="CS479" s="86"/>
      <c r="CT479" s="86"/>
      <c r="CU479" s="86"/>
      <c r="CV479" s="86"/>
      <c r="CW479" s="86"/>
      <c r="CX479" s="86"/>
      <c r="CY479" s="86"/>
      <c r="CZ479" s="86"/>
      <c r="DA479" s="86"/>
      <c r="DB479" s="86"/>
      <c r="DC479" s="86"/>
      <c r="DD479" s="86"/>
      <c r="DE479" s="86"/>
      <c r="DF479" s="86"/>
      <c r="DG479" s="86"/>
      <c r="DH479" s="86"/>
      <c r="DI479" s="86"/>
      <c r="DJ479" s="86"/>
      <c r="DK479" s="86"/>
      <c r="DL479" s="86"/>
      <c r="DM479" s="86"/>
      <c r="DN479" s="86"/>
      <c r="DO479" s="86"/>
      <c r="DP479" s="86"/>
      <c r="DQ479" s="86"/>
      <c r="DR479" s="86"/>
      <c r="DS479" s="86"/>
      <c r="DT479" s="86"/>
      <c r="DU479" s="86"/>
      <c r="DV479" s="86"/>
      <c r="DW479" s="86">
        <f>DW478*0.8</f>
        <v>19.016000000000002</v>
      </c>
      <c r="DX479" s="86">
        <f t="shared" ref="DX479" si="961">DX478*0.8</f>
        <v>4.1835200000000006</v>
      </c>
      <c r="DY479" s="86">
        <f t="shared" ref="DY479" si="962">DY478*0.8</f>
        <v>1.3127883894400001</v>
      </c>
      <c r="DZ479" s="86">
        <f t="shared" ref="DZ479" si="963">DZ478*0.8</f>
        <v>0</v>
      </c>
      <c r="EA479" s="86">
        <f t="shared" ref="EA479" si="964">EA478*0.8</f>
        <v>10.81763192</v>
      </c>
      <c r="EB479" s="86">
        <f t="shared" ref="EB479" si="965">EB478*0.8</f>
        <v>3.7029310438324083</v>
      </c>
      <c r="EC479" s="86">
        <f t="shared" ref="EC479" si="966">EC478*0.8</f>
        <v>39.032871353272405</v>
      </c>
      <c r="ED479" s="86"/>
      <c r="EE479" s="86"/>
      <c r="EF479" s="86"/>
      <c r="EG479" s="86"/>
      <c r="EH479" s="86"/>
      <c r="EI479" s="86"/>
      <c r="EJ479" s="86"/>
      <c r="EK479" s="86">
        <f>EK478*0.8</f>
        <v>16.96</v>
      </c>
      <c r="EL479" s="86">
        <f t="shared" ref="EL479" si="967">EL478*0.8</f>
        <v>3.7311999999999999</v>
      </c>
      <c r="EM479" s="86">
        <f t="shared" ref="EM479" si="968">EM478*0.8</f>
        <v>1.17106691558</v>
      </c>
      <c r="EN479" s="86">
        <f t="shared" ref="EN479" si="969">EN478*0.8</f>
        <v>0</v>
      </c>
      <c r="EO479" s="86">
        <f t="shared" ref="EO479" si="970">EO478*0.8</f>
        <v>9.6480352000000007</v>
      </c>
      <c r="EP479" s="86">
        <f t="shared" ref="EP479" si="971">EP478*0.8</f>
        <v>3.3025947647339358</v>
      </c>
      <c r="EQ479" s="86">
        <f t="shared" ref="EQ479" si="972">EQ478*0.8</f>
        <v>34.812896880313922</v>
      </c>
      <c r="ER479" s="86"/>
      <c r="ES479" s="86"/>
      <c r="ET479" s="86"/>
      <c r="EU479" s="86"/>
      <c r="EV479" s="86"/>
      <c r="EW479" s="86"/>
      <c r="EX479" s="86"/>
      <c r="EY479" s="86"/>
      <c r="EZ479" s="86"/>
      <c r="FA479" s="454"/>
      <c r="FB479" s="86"/>
      <c r="FC479" s="86"/>
      <c r="FD479" s="86"/>
      <c r="FE479" s="86"/>
      <c r="FF479" s="455"/>
      <c r="FG479" s="86"/>
      <c r="FH479" s="86"/>
      <c r="FI479" s="455"/>
      <c r="FJ479" s="86"/>
      <c r="FK479" s="86"/>
      <c r="FL479" s="86"/>
      <c r="FM479" s="455"/>
      <c r="FN479" s="86"/>
      <c r="FO479" s="86"/>
      <c r="FP479" s="455">
        <f>FP78</f>
        <v>328.41901104730039</v>
      </c>
      <c r="FQ479" s="86"/>
      <c r="FR479" s="86"/>
      <c r="FS479" s="451"/>
      <c r="FT479" s="451"/>
      <c r="FU479" s="451"/>
      <c r="FV479" s="449"/>
      <c r="FW479" s="86"/>
      <c r="FX479" s="87"/>
      <c r="FY479" s="452"/>
      <c r="FZ479" s="452"/>
    </row>
    <row r="480" spans="1:189" ht="15" customHeight="1" x14ac:dyDescent="0.25">
      <c r="A480" s="113" t="s">
        <v>1546</v>
      </c>
      <c r="B480" s="155">
        <v>1</v>
      </c>
      <c r="C480" s="141">
        <f t="shared" ref="C480" si="973">D480+G480</f>
        <v>159.9</v>
      </c>
      <c r="D480" s="141">
        <v>159.9</v>
      </c>
      <c r="E480" s="141">
        <v>0</v>
      </c>
      <c r="F480" s="141"/>
      <c r="G480" s="141">
        <v>0</v>
      </c>
      <c r="H480" s="453">
        <f t="shared" ref="H480" si="974">N480+T480+Z480+AF480+AL480+AR480+AX480</f>
        <v>25.61</v>
      </c>
      <c r="I480" s="453">
        <v>0</v>
      </c>
      <c r="J480" s="453">
        <v>0</v>
      </c>
      <c r="K480" s="453">
        <v>0</v>
      </c>
      <c r="L480" s="453">
        <v>0</v>
      </c>
      <c r="M480" s="453">
        <v>0</v>
      </c>
      <c r="N480" s="453">
        <v>0</v>
      </c>
      <c r="O480" s="453">
        <v>0</v>
      </c>
      <c r="P480" s="453">
        <v>0</v>
      </c>
      <c r="Q480" s="453">
        <v>0</v>
      </c>
      <c r="R480" s="453">
        <v>0</v>
      </c>
      <c r="S480" s="453">
        <v>0</v>
      </c>
      <c r="T480" s="453">
        <v>0</v>
      </c>
      <c r="U480" s="453">
        <v>0</v>
      </c>
      <c r="V480" s="453">
        <v>0</v>
      </c>
      <c r="W480" s="453">
        <v>0</v>
      </c>
      <c r="X480" s="453">
        <v>0</v>
      </c>
      <c r="Y480" s="453">
        <v>0</v>
      </c>
      <c r="Z480" s="453">
        <v>0</v>
      </c>
      <c r="AA480" s="453">
        <v>0</v>
      </c>
      <c r="AB480" s="453">
        <v>0</v>
      </c>
      <c r="AC480" s="453">
        <v>0</v>
      </c>
      <c r="AD480" s="453">
        <v>0</v>
      </c>
      <c r="AE480" s="453">
        <v>0</v>
      </c>
      <c r="AF480" s="453">
        <v>0</v>
      </c>
      <c r="AG480" s="453">
        <v>0</v>
      </c>
      <c r="AH480" s="453">
        <v>0</v>
      </c>
      <c r="AI480" s="453">
        <v>0</v>
      </c>
      <c r="AJ480" s="453">
        <v>0</v>
      </c>
      <c r="AK480" s="453">
        <v>0</v>
      </c>
      <c r="AL480" s="453">
        <v>0</v>
      </c>
      <c r="AM480" s="453">
        <v>0</v>
      </c>
      <c r="AN480" s="453">
        <v>0</v>
      </c>
      <c r="AO480" s="453">
        <v>0</v>
      </c>
      <c r="AP480" s="453">
        <v>0</v>
      </c>
      <c r="AQ480" s="453">
        <v>0</v>
      </c>
      <c r="AR480" s="453">
        <v>0</v>
      </c>
      <c r="AS480" s="453">
        <v>0</v>
      </c>
      <c r="AT480" s="453">
        <v>0</v>
      </c>
      <c r="AU480" s="453">
        <v>0</v>
      </c>
      <c r="AV480" s="453">
        <v>0</v>
      </c>
      <c r="AW480" s="453">
        <v>0</v>
      </c>
      <c r="AX480" s="453">
        <v>25.61</v>
      </c>
      <c r="AY480" s="453"/>
      <c r="AZ480" s="453"/>
      <c r="BA480" s="453"/>
      <c r="BB480" s="453"/>
      <c r="BC480" s="453"/>
      <c r="BD480" s="453"/>
      <c r="BE480" s="453">
        <v>0</v>
      </c>
      <c r="BF480" s="453">
        <v>0</v>
      </c>
      <c r="BG480" s="453">
        <v>0</v>
      </c>
      <c r="BH480" s="453">
        <v>0</v>
      </c>
      <c r="BI480" s="453">
        <v>0</v>
      </c>
      <c r="BJ480" s="453">
        <v>0</v>
      </c>
      <c r="BK480" s="453">
        <v>0</v>
      </c>
      <c r="BL480" s="453">
        <v>8.4700000000000006</v>
      </c>
      <c r="BM480" s="453">
        <v>1.8633999999999999</v>
      </c>
      <c r="BN480" s="453">
        <v>0.20009138666666601</v>
      </c>
      <c r="BO480" s="453">
        <v>4.8183289</v>
      </c>
      <c r="BP480" s="453">
        <v>1.60902428424554</v>
      </c>
      <c r="BQ480" s="453">
        <v>16.960844570912201</v>
      </c>
      <c r="BR480" s="453">
        <v>66.147799999999904</v>
      </c>
      <c r="BS480" s="453">
        <v>14.552516000000001</v>
      </c>
      <c r="BT480" s="453">
        <v>64.935226040045606</v>
      </c>
      <c r="BU480" s="453">
        <v>0</v>
      </c>
      <c r="BV480" s="453">
        <v>37.629498985999902</v>
      </c>
      <c r="BW480" s="453">
        <v>19.208008949939799</v>
      </c>
      <c r="BX480" s="453">
        <v>202.47304997598499</v>
      </c>
      <c r="BY480" s="453">
        <v>3.2827095945997402</v>
      </c>
      <c r="BZ480" s="453">
        <v>0</v>
      </c>
      <c r="CA480" s="453">
        <v>0</v>
      </c>
      <c r="CB480" s="453">
        <v>0</v>
      </c>
      <c r="CC480" s="453">
        <v>0</v>
      </c>
      <c r="CD480" s="453">
        <v>0</v>
      </c>
      <c r="CE480" s="453">
        <v>0</v>
      </c>
      <c r="CF480" s="453">
        <v>0</v>
      </c>
      <c r="CG480" s="453">
        <v>0</v>
      </c>
      <c r="CH480" s="453">
        <v>0</v>
      </c>
      <c r="CI480" s="453">
        <v>0</v>
      </c>
      <c r="CJ480" s="453">
        <v>0</v>
      </c>
      <c r="CK480" s="453">
        <v>0</v>
      </c>
      <c r="CL480" s="453">
        <v>0</v>
      </c>
      <c r="CM480" s="453">
        <v>0</v>
      </c>
      <c r="CN480" s="453">
        <v>0</v>
      </c>
      <c r="CO480" s="453">
        <v>0</v>
      </c>
      <c r="CP480" s="453">
        <v>0</v>
      </c>
      <c r="CQ480" s="453">
        <v>0</v>
      </c>
      <c r="CR480" s="453">
        <v>0</v>
      </c>
      <c r="CS480" s="453">
        <v>0</v>
      </c>
      <c r="CT480" s="453">
        <v>0</v>
      </c>
      <c r="CU480" s="453">
        <v>0</v>
      </c>
      <c r="CV480" s="453">
        <v>0</v>
      </c>
      <c r="CW480" s="453">
        <v>0</v>
      </c>
      <c r="CX480" s="453">
        <v>0</v>
      </c>
      <c r="CY480" s="453">
        <v>0</v>
      </c>
      <c r="CZ480" s="453">
        <v>0</v>
      </c>
      <c r="DA480" s="453">
        <v>0</v>
      </c>
      <c r="DB480" s="453">
        <v>0</v>
      </c>
      <c r="DC480" s="453">
        <v>0</v>
      </c>
      <c r="DD480" s="453">
        <v>0</v>
      </c>
      <c r="DE480" s="453">
        <v>0</v>
      </c>
      <c r="DF480" s="453">
        <v>0</v>
      </c>
      <c r="DG480" s="453">
        <v>0</v>
      </c>
      <c r="DH480" s="453">
        <v>0</v>
      </c>
      <c r="DI480" s="453">
        <v>0</v>
      </c>
      <c r="DJ480" s="453">
        <v>0</v>
      </c>
      <c r="DK480" s="453">
        <v>0</v>
      </c>
      <c r="DL480" s="453">
        <v>0</v>
      </c>
      <c r="DM480" s="453">
        <v>0</v>
      </c>
      <c r="DN480" s="453">
        <v>0</v>
      </c>
      <c r="DO480" s="453">
        <v>0</v>
      </c>
      <c r="DP480" s="453">
        <v>1.43</v>
      </c>
      <c r="DQ480" s="453">
        <v>0.31459999999999999</v>
      </c>
      <c r="DR480" s="453">
        <v>0.41320471400398501</v>
      </c>
      <c r="DS480" s="453">
        <v>0</v>
      </c>
      <c r="DT480" s="453">
        <v>0.81348410000000004</v>
      </c>
      <c r="DU480" s="453">
        <v>0.31142078059575801</v>
      </c>
      <c r="DV480" s="453">
        <v>3.2827095945997402</v>
      </c>
      <c r="DW480" s="453">
        <v>36.450000000000003</v>
      </c>
      <c r="DX480" s="453">
        <v>8.0190000000000001</v>
      </c>
      <c r="DY480" s="453">
        <v>2.5164394666000001</v>
      </c>
      <c r="DZ480" s="453">
        <v>0</v>
      </c>
      <c r="EA480" s="453">
        <v>20.735311500000002</v>
      </c>
      <c r="EB480" s="453">
        <v>7.0978119088093496</v>
      </c>
      <c r="EC480" s="453">
        <v>74.818562875409299</v>
      </c>
      <c r="ED480" s="453">
        <v>0</v>
      </c>
      <c r="EE480" s="453">
        <v>0</v>
      </c>
      <c r="EF480" s="453">
        <v>0</v>
      </c>
      <c r="EG480" s="453">
        <v>0</v>
      </c>
      <c r="EH480" s="453">
        <v>0</v>
      </c>
      <c r="EI480" s="453">
        <v>0</v>
      </c>
      <c r="EJ480" s="453">
        <v>0</v>
      </c>
      <c r="EK480" s="453">
        <v>32.51</v>
      </c>
      <c r="EL480" s="453">
        <v>7.1521999999999997</v>
      </c>
      <c r="EM480" s="453">
        <v>2.2440869112250001</v>
      </c>
      <c r="EN480" s="453">
        <v>0</v>
      </c>
      <c r="EO480" s="453">
        <v>18.493963699999998</v>
      </c>
      <c r="EP480" s="453">
        <v>6.33055026656249</v>
      </c>
      <c r="EQ480" s="453">
        <v>66.730800877787502</v>
      </c>
      <c r="ER480" s="453">
        <v>0</v>
      </c>
      <c r="ES480" s="453">
        <v>0</v>
      </c>
      <c r="ET480" s="453">
        <v>0</v>
      </c>
      <c r="EU480" s="453">
        <v>0</v>
      </c>
      <c r="EV480" s="453">
        <v>0</v>
      </c>
      <c r="EW480" s="453">
        <v>0</v>
      </c>
      <c r="EX480" s="453">
        <v>0</v>
      </c>
      <c r="EY480" s="453">
        <v>0</v>
      </c>
      <c r="EZ480" s="453">
        <v>0</v>
      </c>
      <c r="FA480" s="453">
        <v>0</v>
      </c>
      <c r="FB480" s="453">
        <v>0</v>
      </c>
      <c r="FC480" s="453">
        <v>0</v>
      </c>
      <c r="FD480" s="453">
        <v>0</v>
      </c>
      <c r="FE480" s="88">
        <v>76.023910416666681</v>
      </c>
      <c r="FF480" s="443">
        <f t="shared" ref="FF480" si="975">H480+BH480+BK480+BQ480+BX480+BY480+EC480+EJ480+EQ480+EU480+EX480+FA480+FD480+FE480</f>
        <v>465.89987831136045</v>
      </c>
      <c r="FG480" s="444">
        <f t="shared" ref="FG480" si="976">BH480+BK480+FD480</f>
        <v>0</v>
      </c>
      <c r="FH480" s="444">
        <f t="shared" ref="FH480" si="977">EJ480</f>
        <v>0</v>
      </c>
      <c r="FI480" s="445">
        <f t="shared" ref="FI480" si="978">FF480*1.2</f>
        <v>559.07985397363257</v>
      </c>
      <c r="FJ480" s="446">
        <f t="shared" ref="FJ480" si="979">FG480*1.2</f>
        <v>0</v>
      </c>
      <c r="FK480" s="446">
        <f t="shared" ref="FK480" si="980">FH480*1.2</f>
        <v>0</v>
      </c>
      <c r="FL480" s="448">
        <v>0.05</v>
      </c>
      <c r="FM480" s="447">
        <f t="shared" ref="FM480" si="981">FI480*FL480</f>
        <v>27.953992698681631</v>
      </c>
      <c r="FN480" s="448">
        <f t="shared" ref="FN480" si="982">FJ480*FL480</f>
        <v>0</v>
      </c>
      <c r="FO480" s="448">
        <f t="shared" ref="FO480" si="983">FK480*FL480</f>
        <v>0</v>
      </c>
      <c r="FP480" s="385">
        <f t="shared" ref="FP480" si="984">FI480+FM480</f>
        <v>587.03384667231421</v>
      </c>
      <c r="FQ480" s="386">
        <f t="shared" ref="FQ480" si="985">FJ480+FN480</f>
        <v>0</v>
      </c>
      <c r="FR480" s="386">
        <f t="shared" ref="FR480" si="986">FK480+FO480</f>
        <v>0</v>
      </c>
      <c r="FS480" s="229">
        <f t="shared" ref="FS480" si="987">(FP480-FR480)/C480+FR480/D480</f>
        <v>3.6712560767499323</v>
      </c>
      <c r="FT480" s="229"/>
      <c r="FU480" s="229">
        <f t="shared" ref="FU480" si="988">(FP480-FR480)/C480</f>
        <v>3.6712560767499323</v>
      </c>
      <c r="FV480" s="449">
        <f t="shared" ref="FV480" si="989">FS480*D480+G480*FU480</f>
        <v>587.03384667231421</v>
      </c>
      <c r="FW480" s="78">
        <v>1.7608999999999999</v>
      </c>
      <c r="FX480" s="79"/>
      <c r="FY480" s="450">
        <f t="shared" ref="FY480" si="990">FS480/FW480</f>
        <v>2.084874823527703</v>
      </c>
      <c r="FZ480" s="450"/>
      <c r="GB480" s="68" t="s">
        <v>1253</v>
      </c>
      <c r="GC480" s="85" t="s">
        <v>2362</v>
      </c>
      <c r="GD480" s="85" t="str">
        <f t="shared" ref="GD480" si="991">CONCATENATE(GB480,GC480)</f>
        <v>№2/192 від 20.02.2019</v>
      </c>
      <c r="GE480" s="85" t="s">
        <v>2434</v>
      </c>
      <c r="GF480" s="431">
        <v>1</v>
      </c>
    </row>
    <row r="481" spans="1:189" x14ac:dyDescent="0.25">
      <c r="A481" s="113" t="s">
        <v>2772</v>
      </c>
      <c r="B481" s="188"/>
      <c r="C481" s="86"/>
      <c r="D481" s="86"/>
      <c r="E481" s="86"/>
      <c r="F481" s="86"/>
      <c r="G481" s="86"/>
      <c r="H481" s="90"/>
      <c r="I481" s="86"/>
      <c r="J481" s="86"/>
      <c r="K481" s="86"/>
      <c r="L481" s="86"/>
      <c r="M481" s="86"/>
      <c r="N481" s="86"/>
      <c r="O481" s="86"/>
      <c r="P481" s="86"/>
      <c r="Q481" s="86"/>
      <c r="R481" s="86"/>
      <c r="S481" s="86"/>
      <c r="T481" s="86"/>
      <c r="U481" s="86"/>
      <c r="V481" s="86"/>
      <c r="W481" s="86"/>
      <c r="X481" s="86"/>
      <c r="Y481" s="86"/>
      <c r="Z481" s="86"/>
      <c r="AA481" s="86"/>
      <c r="AB481" s="86"/>
      <c r="AC481" s="86"/>
      <c r="AD481" s="86"/>
      <c r="AE481" s="86"/>
      <c r="AF481" s="86"/>
      <c r="AG481" s="86"/>
      <c r="AH481" s="86"/>
      <c r="AI481" s="86"/>
      <c r="AJ481" s="86"/>
      <c r="AK481" s="86"/>
      <c r="AL481" s="86"/>
      <c r="AM481" s="86"/>
      <c r="AN481" s="86"/>
      <c r="AO481" s="86"/>
      <c r="AP481" s="86"/>
      <c r="AQ481" s="86"/>
      <c r="AR481" s="86"/>
      <c r="AS481" s="86"/>
      <c r="AT481" s="86"/>
      <c r="AU481" s="86"/>
      <c r="AV481" s="86"/>
      <c r="AW481" s="86"/>
      <c r="AX481" s="86"/>
      <c r="AY481" s="86"/>
      <c r="AZ481" s="86"/>
      <c r="BA481" s="86"/>
      <c r="BB481" s="86"/>
      <c r="BC481" s="86"/>
      <c r="BD481" s="86"/>
      <c r="BE481" s="86"/>
      <c r="BF481" s="86"/>
      <c r="BG481" s="86"/>
      <c r="BH481" s="86"/>
      <c r="BI481" s="86"/>
      <c r="BJ481" s="86"/>
      <c r="BK481" s="454"/>
      <c r="BL481" s="86"/>
      <c r="BM481" s="86"/>
      <c r="BN481" s="86"/>
      <c r="BO481" s="86"/>
      <c r="BP481" s="86"/>
      <c r="BQ481" s="86"/>
      <c r="BR481" s="86">
        <f>BR480*0.5</f>
        <v>33.073899999999952</v>
      </c>
      <c r="BS481" s="86">
        <f t="shared" ref="BS481" si="992">BS480*0.5</f>
        <v>7.2762580000000003</v>
      </c>
      <c r="BT481" s="86">
        <f t="shared" ref="BT481" si="993">BT480*0.5</f>
        <v>32.467613020022803</v>
      </c>
      <c r="BU481" s="86">
        <f t="shared" ref="BU481" si="994">BU480*0.5</f>
        <v>0</v>
      </c>
      <c r="BV481" s="86">
        <f t="shared" ref="BV481" si="995">BV480*0.5</f>
        <v>18.814749492999951</v>
      </c>
      <c r="BW481" s="86">
        <f t="shared" ref="BW481" si="996">BW480*0.5</f>
        <v>9.6040044749698996</v>
      </c>
      <c r="BX481" s="86">
        <f t="shared" ref="BX481" si="997">BX480*0.5</f>
        <v>101.2365249879925</v>
      </c>
      <c r="BY481" s="86"/>
      <c r="BZ481" s="86"/>
      <c r="CA481" s="86"/>
      <c r="CB481" s="86"/>
      <c r="CC481" s="86"/>
      <c r="CD481" s="86"/>
      <c r="CE481" s="86"/>
      <c r="CF481" s="86"/>
      <c r="CG481" s="86"/>
      <c r="CH481" s="86"/>
      <c r="CI481" s="86"/>
      <c r="CJ481" s="86"/>
      <c r="CK481" s="86"/>
      <c r="CL481" s="86"/>
      <c r="CM481" s="86"/>
      <c r="CN481" s="86"/>
      <c r="CO481" s="86"/>
      <c r="CP481" s="86"/>
      <c r="CQ481" s="86"/>
      <c r="CR481" s="86"/>
      <c r="CS481" s="86"/>
      <c r="CT481" s="86"/>
      <c r="CU481" s="86"/>
      <c r="CV481" s="86"/>
      <c r="CW481" s="86"/>
      <c r="CX481" s="86"/>
      <c r="CY481" s="86"/>
      <c r="CZ481" s="86"/>
      <c r="DA481" s="86"/>
      <c r="DB481" s="86"/>
      <c r="DC481" s="86"/>
      <c r="DD481" s="86"/>
      <c r="DE481" s="86"/>
      <c r="DF481" s="86"/>
      <c r="DG481" s="86"/>
      <c r="DH481" s="86"/>
      <c r="DI481" s="86"/>
      <c r="DJ481" s="86"/>
      <c r="DK481" s="86"/>
      <c r="DL481" s="86"/>
      <c r="DM481" s="86"/>
      <c r="DN481" s="86"/>
      <c r="DO481" s="86"/>
      <c r="DP481" s="86"/>
      <c r="DQ481" s="86"/>
      <c r="DR481" s="86"/>
      <c r="DS481" s="86"/>
      <c r="DT481" s="86"/>
      <c r="DU481" s="86"/>
      <c r="DV481" s="86"/>
      <c r="DW481" s="86">
        <f>DW480*0.8</f>
        <v>29.160000000000004</v>
      </c>
      <c r="DX481" s="86">
        <f t="shared" ref="DX481" si="998">DX480*0.8</f>
        <v>6.4152000000000005</v>
      </c>
      <c r="DY481" s="86">
        <f t="shared" ref="DY481" si="999">DY480*0.8</f>
        <v>2.0131515732800001</v>
      </c>
      <c r="DZ481" s="86">
        <f t="shared" ref="DZ481" si="1000">DZ480*0.8</f>
        <v>0</v>
      </c>
      <c r="EA481" s="86">
        <f t="shared" ref="EA481" si="1001">EA480*0.8</f>
        <v>16.588249200000003</v>
      </c>
      <c r="EB481" s="86">
        <f t="shared" ref="EB481" si="1002">EB480*0.8</f>
        <v>5.6782495270474804</v>
      </c>
      <c r="EC481" s="86">
        <f t="shared" ref="EC481" si="1003">EC480*0.8</f>
        <v>59.854850300327442</v>
      </c>
      <c r="ED481" s="86"/>
      <c r="EE481" s="86"/>
      <c r="EF481" s="86"/>
      <c r="EG481" s="86"/>
      <c r="EH481" s="86"/>
      <c r="EI481" s="86"/>
      <c r="EJ481" s="86"/>
      <c r="EK481" s="86">
        <f>EK480*0.8</f>
        <v>26.007999999999999</v>
      </c>
      <c r="EL481" s="86">
        <f t="shared" ref="EL481" si="1004">EL480*0.8</f>
        <v>5.7217599999999997</v>
      </c>
      <c r="EM481" s="86">
        <f t="shared" ref="EM481" si="1005">EM480*0.8</f>
        <v>1.7952695289800003</v>
      </c>
      <c r="EN481" s="86">
        <f t="shared" ref="EN481" si="1006">EN480*0.8</f>
        <v>0</v>
      </c>
      <c r="EO481" s="86">
        <f t="shared" ref="EO481" si="1007">EO480*0.8</f>
        <v>14.79517096</v>
      </c>
      <c r="EP481" s="86">
        <f t="shared" ref="EP481" si="1008">EP480*0.8</f>
        <v>5.0644402132499922</v>
      </c>
      <c r="EQ481" s="86">
        <f t="shared" ref="EQ481" si="1009">EQ480*0.8</f>
        <v>53.384640702230001</v>
      </c>
      <c r="ER481" s="86"/>
      <c r="ES481" s="86"/>
      <c r="ET481" s="86"/>
      <c r="EU481" s="86"/>
      <c r="EV481" s="86"/>
      <c r="EW481" s="86"/>
      <c r="EX481" s="86"/>
      <c r="EY481" s="86"/>
      <c r="EZ481" s="86"/>
      <c r="FA481" s="454"/>
      <c r="FB481" s="86"/>
      <c r="FC481" s="86"/>
      <c r="FD481" s="86"/>
      <c r="FE481" s="86"/>
      <c r="FF481" s="455"/>
      <c r="FG481" s="86"/>
      <c r="FH481" s="86"/>
      <c r="FI481" s="455"/>
      <c r="FJ481" s="86"/>
      <c r="FK481" s="86"/>
      <c r="FL481" s="86"/>
      <c r="FM481" s="455"/>
      <c r="FN481" s="86"/>
      <c r="FO481" s="86"/>
      <c r="FP481" s="455">
        <f>FP80</f>
        <v>419.66917143244234</v>
      </c>
      <c r="FQ481" s="86"/>
      <c r="FR481" s="86"/>
      <c r="FS481" s="451"/>
      <c r="FT481" s="451"/>
      <c r="FU481" s="451"/>
      <c r="FV481" s="449"/>
      <c r="FW481" s="86"/>
      <c r="FX481" s="87"/>
      <c r="FY481" s="452"/>
      <c r="FZ481" s="452"/>
    </row>
    <row r="482" spans="1:189" ht="15" customHeight="1" x14ac:dyDescent="0.25">
      <c r="A482" s="66" t="s">
        <v>174</v>
      </c>
      <c r="B482" s="155">
        <v>1</v>
      </c>
      <c r="C482" s="141">
        <f t="shared" ref="C482" si="1010">D482+G482</f>
        <v>161.4</v>
      </c>
      <c r="D482" s="168">
        <v>161.4</v>
      </c>
      <c r="E482" s="168">
        <v>0</v>
      </c>
      <c r="F482" s="234"/>
      <c r="G482" s="235">
        <v>0</v>
      </c>
      <c r="H482" s="162">
        <f t="shared" ref="H482" si="1011">N482+T482+Z482+AF482+AL482+AR482+AX482</f>
        <v>27.48</v>
      </c>
      <c r="I482" s="117">
        <v>0</v>
      </c>
      <c r="J482" s="117">
        <v>0</v>
      </c>
      <c r="K482" s="117">
        <v>0</v>
      </c>
      <c r="L482" s="117">
        <v>0</v>
      </c>
      <c r="M482" s="117">
        <v>0</v>
      </c>
      <c r="N482" s="117">
        <v>0</v>
      </c>
      <c r="O482" s="117">
        <v>0</v>
      </c>
      <c r="P482" s="117">
        <v>0</v>
      </c>
      <c r="Q482" s="117">
        <v>0</v>
      </c>
      <c r="R482" s="117">
        <v>0</v>
      </c>
      <c r="S482" s="117">
        <v>0</v>
      </c>
      <c r="T482" s="117">
        <v>0</v>
      </c>
      <c r="U482" s="117">
        <v>0</v>
      </c>
      <c r="V482" s="117">
        <v>0</v>
      </c>
      <c r="W482" s="117">
        <v>0</v>
      </c>
      <c r="X482" s="117">
        <v>0</v>
      </c>
      <c r="Y482" s="117">
        <v>0</v>
      </c>
      <c r="Z482" s="117">
        <v>0</v>
      </c>
      <c r="AA482" s="117">
        <v>0</v>
      </c>
      <c r="AB482" s="117">
        <v>0</v>
      </c>
      <c r="AC482" s="117">
        <v>0</v>
      </c>
      <c r="AD482" s="117">
        <v>0</v>
      </c>
      <c r="AE482" s="117">
        <v>0</v>
      </c>
      <c r="AF482" s="117">
        <v>0</v>
      </c>
      <c r="AG482" s="117">
        <v>0</v>
      </c>
      <c r="AH482" s="117">
        <v>0</v>
      </c>
      <c r="AI482" s="117">
        <v>0</v>
      </c>
      <c r="AJ482" s="117">
        <v>0</v>
      </c>
      <c r="AK482" s="117">
        <v>0</v>
      </c>
      <c r="AL482" s="117">
        <v>0</v>
      </c>
      <c r="AM482" s="117">
        <v>0</v>
      </c>
      <c r="AN482" s="117">
        <v>0</v>
      </c>
      <c r="AO482" s="117">
        <v>0</v>
      </c>
      <c r="AP482" s="117">
        <v>0</v>
      </c>
      <c r="AQ482" s="117">
        <v>0</v>
      </c>
      <c r="AR482" s="117">
        <v>0</v>
      </c>
      <c r="AS482" s="117">
        <v>0</v>
      </c>
      <c r="AT482" s="117">
        <v>0</v>
      </c>
      <c r="AU482" s="117">
        <v>0</v>
      </c>
      <c r="AV482" s="117">
        <v>0</v>
      </c>
      <c r="AW482" s="117">
        <v>0</v>
      </c>
      <c r="AX482" s="117">
        <v>27.48</v>
      </c>
      <c r="AY482" s="117"/>
      <c r="AZ482" s="117"/>
      <c r="BA482" s="117"/>
      <c r="BB482" s="117"/>
      <c r="BC482" s="117"/>
      <c r="BD482" s="117"/>
      <c r="BE482" s="117">
        <v>0</v>
      </c>
      <c r="BF482" s="117">
        <v>0</v>
      </c>
      <c r="BG482" s="117">
        <v>0</v>
      </c>
      <c r="BH482" s="117">
        <v>0</v>
      </c>
      <c r="BI482" s="117">
        <v>0</v>
      </c>
      <c r="BJ482" s="117">
        <v>0</v>
      </c>
      <c r="BK482" s="117">
        <v>0</v>
      </c>
      <c r="BL482" s="117">
        <v>7.5</v>
      </c>
      <c r="BM482" s="117">
        <v>1.65</v>
      </c>
      <c r="BN482" s="117">
        <v>0.18117134666666701</v>
      </c>
      <c r="BO482" s="117">
        <v>4.2665249999999997</v>
      </c>
      <c r="BP482" s="117">
        <v>1.4251745540941401</v>
      </c>
      <c r="BQ482" s="117">
        <v>15.0228709007608</v>
      </c>
      <c r="BR482" s="117">
        <v>52.921072222221802</v>
      </c>
      <c r="BS482" s="117">
        <v>11.642635888888901</v>
      </c>
      <c r="BT482" s="117">
        <v>59.556278243545798</v>
      </c>
      <c r="BU482" s="117">
        <v>0</v>
      </c>
      <c r="BV482" s="117">
        <v>30.105210355055501</v>
      </c>
      <c r="BW482" s="117">
        <v>16.164342867144999</v>
      </c>
      <c r="BX482" s="117">
        <v>170.389539576857</v>
      </c>
      <c r="BY482" s="117">
        <v>3.6757601940257398</v>
      </c>
      <c r="BZ482" s="117">
        <v>0</v>
      </c>
      <c r="CA482" s="117">
        <v>0</v>
      </c>
      <c r="CB482" s="117">
        <v>0</v>
      </c>
      <c r="CC482" s="117">
        <v>0</v>
      </c>
      <c r="CD482" s="117">
        <v>0</v>
      </c>
      <c r="CE482" s="117">
        <v>0</v>
      </c>
      <c r="CF482" s="117">
        <v>0</v>
      </c>
      <c r="CG482" s="117">
        <v>0</v>
      </c>
      <c r="CH482" s="117">
        <v>0</v>
      </c>
      <c r="CI482" s="117">
        <v>0</v>
      </c>
      <c r="CJ482" s="117">
        <v>0</v>
      </c>
      <c r="CK482" s="117">
        <v>0</v>
      </c>
      <c r="CL482" s="117">
        <v>0</v>
      </c>
      <c r="CM482" s="117">
        <v>0</v>
      </c>
      <c r="CN482" s="117">
        <v>0</v>
      </c>
      <c r="CO482" s="117">
        <v>0</v>
      </c>
      <c r="CP482" s="117">
        <v>0</v>
      </c>
      <c r="CQ482" s="117">
        <v>0</v>
      </c>
      <c r="CR482" s="117">
        <v>0</v>
      </c>
      <c r="CS482" s="117">
        <v>0</v>
      </c>
      <c r="CT482" s="117">
        <v>0</v>
      </c>
      <c r="CU482" s="117">
        <v>0</v>
      </c>
      <c r="CV482" s="117">
        <v>0</v>
      </c>
      <c r="CW482" s="117">
        <v>0</v>
      </c>
      <c r="CX482" s="117">
        <v>0</v>
      </c>
      <c r="CY482" s="117">
        <v>0</v>
      </c>
      <c r="CZ482" s="117">
        <v>0</v>
      </c>
      <c r="DA482" s="117">
        <v>0</v>
      </c>
      <c r="DB482" s="117">
        <v>0</v>
      </c>
      <c r="DC482" s="117">
        <v>0</v>
      </c>
      <c r="DD482" s="117">
        <v>0</v>
      </c>
      <c r="DE482" s="117">
        <v>0</v>
      </c>
      <c r="DF482" s="117">
        <v>0</v>
      </c>
      <c r="DG482" s="117">
        <v>0</v>
      </c>
      <c r="DH482" s="117">
        <v>0</v>
      </c>
      <c r="DI482" s="117">
        <v>0</v>
      </c>
      <c r="DJ482" s="117">
        <v>0</v>
      </c>
      <c r="DK482" s="117">
        <v>0</v>
      </c>
      <c r="DL482" s="117">
        <v>0</v>
      </c>
      <c r="DM482" s="117">
        <v>0</v>
      </c>
      <c r="DN482" s="117">
        <v>0</v>
      </c>
      <c r="DO482" s="117">
        <v>0</v>
      </c>
      <c r="DP482" s="117">
        <v>1.6</v>
      </c>
      <c r="DQ482" s="117">
        <v>0.35199999999999998</v>
      </c>
      <c r="DR482" s="117">
        <v>0.46485988586791899</v>
      </c>
      <c r="DS482" s="117">
        <v>0</v>
      </c>
      <c r="DT482" s="117">
        <v>0.910192</v>
      </c>
      <c r="DU482" s="117">
        <v>0.348708308157817</v>
      </c>
      <c r="DV482" s="117">
        <v>3.6757601940257398</v>
      </c>
      <c r="DW482" s="117">
        <v>39.619999999999997</v>
      </c>
      <c r="DX482" s="117">
        <v>8.7164000000000001</v>
      </c>
      <c r="DY482" s="117">
        <v>2.73530296155</v>
      </c>
      <c r="DZ482" s="117">
        <v>0</v>
      </c>
      <c r="EA482" s="117">
        <v>22.538629400000001</v>
      </c>
      <c r="EB482" s="117">
        <v>7.7150989348140504</v>
      </c>
      <c r="EC482" s="117">
        <v>81.325431296364002</v>
      </c>
      <c r="ED482" s="117">
        <v>0</v>
      </c>
      <c r="EE482" s="117">
        <v>0</v>
      </c>
      <c r="EF482" s="117">
        <v>0</v>
      </c>
      <c r="EG482" s="117">
        <v>0</v>
      </c>
      <c r="EH482" s="117">
        <v>0</v>
      </c>
      <c r="EI482" s="117">
        <v>0</v>
      </c>
      <c r="EJ482" s="117">
        <v>0</v>
      </c>
      <c r="EK482" s="117">
        <v>35.340000000000003</v>
      </c>
      <c r="EL482" s="117">
        <v>7.7747999999999999</v>
      </c>
      <c r="EM482" s="117">
        <v>2.4393955905750002</v>
      </c>
      <c r="EN482" s="117">
        <v>0</v>
      </c>
      <c r="EO482" s="117">
        <v>20.103865800000001</v>
      </c>
      <c r="EP482" s="117">
        <v>6.8816214143461698</v>
      </c>
      <c r="EQ482" s="117">
        <v>72.539682804921199</v>
      </c>
      <c r="ER482" s="117">
        <v>0</v>
      </c>
      <c r="ES482" s="117">
        <v>0</v>
      </c>
      <c r="ET482" s="117">
        <v>0</v>
      </c>
      <c r="EU482" s="117">
        <v>0</v>
      </c>
      <c r="EV482" s="117">
        <v>0</v>
      </c>
      <c r="EW482" s="117">
        <v>0</v>
      </c>
      <c r="EX482" s="117">
        <v>0</v>
      </c>
      <c r="EY482" s="117">
        <v>0</v>
      </c>
      <c r="EZ482" s="117">
        <v>0</v>
      </c>
      <c r="FA482" s="117">
        <v>0</v>
      </c>
      <c r="FB482" s="117">
        <v>0</v>
      </c>
      <c r="FC482" s="117">
        <v>0</v>
      </c>
      <c r="FD482" s="117">
        <v>0</v>
      </c>
      <c r="FE482" s="171">
        <v>46.037681249999999</v>
      </c>
      <c r="FF482" s="194">
        <f t="shared" ref="FF482" si="1012">H482+BH482+BK482+BQ482+BX482+BY482+EC482+EJ482+EQ482+EU482+EX482+FA482+FD482+FE482</f>
        <v>416.47096602292874</v>
      </c>
      <c r="FG482" s="195">
        <f t="shared" ref="FG482" si="1013">BH482+BK482+FD482</f>
        <v>0</v>
      </c>
      <c r="FH482" s="196">
        <f t="shared" ref="FH482" si="1014">EJ482</f>
        <v>0</v>
      </c>
      <c r="FI482" s="202">
        <f t="shared" ref="FI482" si="1015">FF482*1.2</f>
        <v>499.76515922751446</v>
      </c>
      <c r="FJ482" s="203">
        <f t="shared" ref="FJ482" si="1016">FG482*1.2</f>
        <v>0</v>
      </c>
      <c r="FK482" s="204">
        <f t="shared" ref="FK482" si="1017">FH482*1.2</f>
        <v>0</v>
      </c>
      <c r="FL482" s="214">
        <v>0.05</v>
      </c>
      <c r="FM482" s="211">
        <f t="shared" ref="FM482" si="1018">FI482*FL482</f>
        <v>24.988257961375723</v>
      </c>
      <c r="FN482" s="212">
        <f t="shared" ref="FN482" si="1019">FJ482*FL482</f>
        <v>0</v>
      </c>
      <c r="FO482" s="213">
        <f t="shared" ref="FO482" si="1020">FK482*FL482</f>
        <v>0</v>
      </c>
      <c r="FP482" s="219">
        <f t="shared" ref="FP482" si="1021">FI482+FM482</f>
        <v>524.75341718889013</v>
      </c>
      <c r="FQ482" s="220">
        <f t="shared" ref="FQ482" si="1022">FJ482+FN482</f>
        <v>0</v>
      </c>
      <c r="FR482" s="223">
        <f t="shared" ref="FR482" si="1023">FK482+FO482</f>
        <v>0</v>
      </c>
      <c r="FS482" s="228">
        <f t="shared" ref="FS482" si="1024">(FP482-FR482)/C482+FR482/D482</f>
        <v>3.2512603295470268</v>
      </c>
      <c r="FT482" s="229"/>
      <c r="FU482" s="244">
        <f t="shared" ref="FU482" si="1025">(FP482-FR482)/C482</f>
        <v>3.2512603295470268</v>
      </c>
      <c r="FV482" s="245">
        <f t="shared" ref="FV482" si="1026">FS482*D482+G482*FU482</f>
        <v>524.75341718889013</v>
      </c>
      <c r="FW482" s="252">
        <v>1.6603000000000001</v>
      </c>
      <c r="FX482" s="257"/>
      <c r="FY482" s="605">
        <f t="shared" ref="FY482" si="1027">FS482/FW482</f>
        <v>1.958236661776201</v>
      </c>
      <c r="FZ482" s="253"/>
      <c r="GA482" s="92"/>
      <c r="GB482" s="68" t="s">
        <v>1254</v>
      </c>
      <c r="GC482" s="85" t="s">
        <v>2362</v>
      </c>
      <c r="GD482" s="85" t="str">
        <f t="shared" ref="GD482" si="1028">CONCATENATE(GB482,GC482)</f>
        <v>№2/193 від 20.02.2019</v>
      </c>
      <c r="GE482" s="85" t="s">
        <v>2435</v>
      </c>
      <c r="GF482" s="431">
        <v>1</v>
      </c>
      <c r="GG482" s="431">
        <v>1</v>
      </c>
    </row>
    <row r="483" spans="1:189" ht="15" customHeight="1" x14ac:dyDescent="0.25">
      <c r="A483" s="66" t="s">
        <v>2840</v>
      </c>
      <c r="B483" s="155">
        <v>1</v>
      </c>
      <c r="C483" s="141">
        <f t="shared" ref="C483" si="1029">D483+G483</f>
        <v>161.4</v>
      </c>
      <c r="D483" s="168">
        <v>161.4</v>
      </c>
      <c r="E483" s="168">
        <v>0</v>
      </c>
      <c r="F483" s="234"/>
      <c r="G483" s="235">
        <v>0</v>
      </c>
      <c r="H483" s="162">
        <f t="shared" ref="H483" si="1030">N483+T483+Z483+AF483+AL483+AR483+AX483</f>
        <v>27.48</v>
      </c>
      <c r="I483" s="117">
        <v>0</v>
      </c>
      <c r="J483" s="117">
        <v>0</v>
      </c>
      <c r="K483" s="117">
        <v>0</v>
      </c>
      <c r="L483" s="117">
        <v>0</v>
      </c>
      <c r="M483" s="117">
        <v>0</v>
      </c>
      <c r="N483" s="117">
        <v>0</v>
      </c>
      <c r="O483" s="117">
        <v>0</v>
      </c>
      <c r="P483" s="117">
        <v>0</v>
      </c>
      <c r="Q483" s="117">
        <v>0</v>
      </c>
      <c r="R483" s="117">
        <v>0</v>
      </c>
      <c r="S483" s="117">
        <v>0</v>
      </c>
      <c r="T483" s="117">
        <v>0</v>
      </c>
      <c r="U483" s="117">
        <v>0</v>
      </c>
      <c r="V483" s="117">
        <v>0</v>
      </c>
      <c r="W483" s="117">
        <v>0</v>
      </c>
      <c r="X483" s="117">
        <v>0</v>
      </c>
      <c r="Y483" s="117">
        <v>0</v>
      </c>
      <c r="Z483" s="117">
        <v>0</v>
      </c>
      <c r="AA483" s="117">
        <v>0</v>
      </c>
      <c r="AB483" s="117">
        <v>0</v>
      </c>
      <c r="AC483" s="117">
        <v>0</v>
      </c>
      <c r="AD483" s="117">
        <v>0</v>
      </c>
      <c r="AE483" s="117">
        <v>0</v>
      </c>
      <c r="AF483" s="117">
        <v>0</v>
      </c>
      <c r="AG483" s="117">
        <v>0</v>
      </c>
      <c r="AH483" s="117">
        <v>0</v>
      </c>
      <c r="AI483" s="117">
        <v>0</v>
      </c>
      <c r="AJ483" s="117">
        <v>0</v>
      </c>
      <c r="AK483" s="117">
        <v>0</v>
      </c>
      <c r="AL483" s="117">
        <v>0</v>
      </c>
      <c r="AM483" s="117">
        <v>0</v>
      </c>
      <c r="AN483" s="117">
        <v>0</v>
      </c>
      <c r="AO483" s="117">
        <v>0</v>
      </c>
      <c r="AP483" s="117">
        <v>0</v>
      </c>
      <c r="AQ483" s="117">
        <v>0</v>
      </c>
      <c r="AR483" s="117">
        <v>0</v>
      </c>
      <c r="AS483" s="117">
        <v>0</v>
      </c>
      <c r="AT483" s="117">
        <v>0</v>
      </c>
      <c r="AU483" s="117">
        <v>0</v>
      </c>
      <c r="AV483" s="117">
        <v>0</v>
      </c>
      <c r="AW483" s="117">
        <v>0</v>
      </c>
      <c r="AX483" s="117">
        <v>27.48</v>
      </c>
      <c r="AY483" s="117"/>
      <c r="AZ483" s="117"/>
      <c r="BA483" s="117"/>
      <c r="BB483" s="117"/>
      <c r="BC483" s="117"/>
      <c r="BD483" s="117"/>
      <c r="BE483" s="117">
        <v>0</v>
      </c>
      <c r="BF483" s="117">
        <v>0</v>
      </c>
      <c r="BG483" s="117">
        <v>0</v>
      </c>
      <c r="BH483" s="117">
        <v>0</v>
      </c>
      <c r="BI483" s="117">
        <v>0</v>
      </c>
      <c r="BJ483" s="117">
        <v>0</v>
      </c>
      <c r="BK483" s="117">
        <v>0</v>
      </c>
      <c r="BL483" s="117">
        <v>7.5</v>
      </c>
      <c r="BM483" s="117">
        <v>1.65</v>
      </c>
      <c r="BN483" s="117">
        <v>0.18117134666666701</v>
      </c>
      <c r="BO483" s="117">
        <v>4.2665249999999997</v>
      </c>
      <c r="BP483" s="117">
        <v>1.4251745540941401</v>
      </c>
      <c r="BQ483" s="117">
        <v>15.0228709007608</v>
      </c>
      <c r="BR483" s="433">
        <f>BR482*0.6</f>
        <v>31.752643333333079</v>
      </c>
      <c r="BS483" s="433">
        <f t="shared" ref="BS483:BX483" si="1031">BS482*0.6</f>
        <v>6.98558153333334</v>
      </c>
      <c r="BT483" s="433">
        <f t="shared" si="1031"/>
        <v>35.733766946127474</v>
      </c>
      <c r="BU483" s="433">
        <f t="shared" si="1031"/>
        <v>0</v>
      </c>
      <c r="BV483" s="433">
        <f t="shared" si="1031"/>
        <v>18.0631262130333</v>
      </c>
      <c r="BW483" s="433">
        <f t="shared" si="1031"/>
        <v>9.6986057202869986</v>
      </c>
      <c r="BX483" s="433">
        <f t="shared" si="1031"/>
        <v>102.23372374611419</v>
      </c>
      <c r="BY483" s="117">
        <v>3.6757601940257398</v>
      </c>
      <c r="BZ483" s="117">
        <v>0</v>
      </c>
      <c r="CA483" s="117">
        <v>0</v>
      </c>
      <c r="CB483" s="117">
        <v>0</v>
      </c>
      <c r="CC483" s="117">
        <v>0</v>
      </c>
      <c r="CD483" s="117">
        <v>0</v>
      </c>
      <c r="CE483" s="117">
        <v>0</v>
      </c>
      <c r="CF483" s="117">
        <v>0</v>
      </c>
      <c r="CG483" s="117">
        <v>0</v>
      </c>
      <c r="CH483" s="117">
        <v>0</v>
      </c>
      <c r="CI483" s="117">
        <v>0</v>
      </c>
      <c r="CJ483" s="117">
        <v>0</v>
      </c>
      <c r="CK483" s="117">
        <v>0</v>
      </c>
      <c r="CL483" s="117">
        <v>0</v>
      </c>
      <c r="CM483" s="117">
        <v>0</v>
      </c>
      <c r="CN483" s="117">
        <v>0</v>
      </c>
      <c r="CO483" s="117">
        <v>0</v>
      </c>
      <c r="CP483" s="117">
        <v>0</v>
      </c>
      <c r="CQ483" s="117">
        <v>0</v>
      </c>
      <c r="CR483" s="117">
        <v>0</v>
      </c>
      <c r="CS483" s="117">
        <v>0</v>
      </c>
      <c r="CT483" s="117">
        <v>0</v>
      </c>
      <c r="CU483" s="117">
        <v>0</v>
      </c>
      <c r="CV483" s="117">
        <v>0</v>
      </c>
      <c r="CW483" s="117">
        <v>0</v>
      </c>
      <c r="CX483" s="117">
        <v>0</v>
      </c>
      <c r="CY483" s="117">
        <v>0</v>
      </c>
      <c r="CZ483" s="117">
        <v>0</v>
      </c>
      <c r="DA483" s="117">
        <v>0</v>
      </c>
      <c r="DB483" s="117">
        <v>0</v>
      </c>
      <c r="DC483" s="117">
        <v>0</v>
      </c>
      <c r="DD483" s="117">
        <v>0</v>
      </c>
      <c r="DE483" s="117">
        <v>0</v>
      </c>
      <c r="DF483" s="117">
        <v>0</v>
      </c>
      <c r="DG483" s="117">
        <v>0</v>
      </c>
      <c r="DH483" s="117">
        <v>0</v>
      </c>
      <c r="DI483" s="117">
        <v>0</v>
      </c>
      <c r="DJ483" s="117">
        <v>0</v>
      </c>
      <c r="DK483" s="117">
        <v>0</v>
      </c>
      <c r="DL483" s="117">
        <v>0</v>
      </c>
      <c r="DM483" s="117">
        <v>0</v>
      </c>
      <c r="DN483" s="117">
        <v>0</v>
      </c>
      <c r="DO483" s="117">
        <v>0</v>
      </c>
      <c r="DP483" s="117">
        <v>1.6</v>
      </c>
      <c r="DQ483" s="117">
        <v>0.35199999999999998</v>
      </c>
      <c r="DR483" s="117">
        <v>0.46485988586791899</v>
      </c>
      <c r="DS483" s="117">
        <v>0</v>
      </c>
      <c r="DT483" s="117">
        <v>0.910192</v>
      </c>
      <c r="DU483" s="117">
        <v>0.348708308157817</v>
      </c>
      <c r="DV483" s="117">
        <v>3.6757601940257398</v>
      </c>
      <c r="DW483" s="117">
        <v>39.619999999999997</v>
      </c>
      <c r="DX483" s="117">
        <v>8.7164000000000001</v>
      </c>
      <c r="DY483" s="117">
        <v>2.73530296155</v>
      </c>
      <c r="DZ483" s="117">
        <v>0</v>
      </c>
      <c r="EA483" s="117">
        <v>22.538629400000001</v>
      </c>
      <c r="EB483" s="117">
        <v>7.7150989348140504</v>
      </c>
      <c r="EC483" s="117">
        <v>81.325431296364002</v>
      </c>
      <c r="ED483" s="117">
        <v>0</v>
      </c>
      <c r="EE483" s="117">
        <v>0</v>
      </c>
      <c r="EF483" s="117">
        <v>0</v>
      </c>
      <c r="EG483" s="117">
        <v>0</v>
      </c>
      <c r="EH483" s="117">
        <v>0</v>
      </c>
      <c r="EI483" s="117">
        <v>0</v>
      </c>
      <c r="EJ483" s="117">
        <v>0</v>
      </c>
      <c r="EK483" s="117">
        <v>35.340000000000003</v>
      </c>
      <c r="EL483" s="117">
        <v>7.7747999999999999</v>
      </c>
      <c r="EM483" s="117">
        <v>2.4393955905750002</v>
      </c>
      <c r="EN483" s="117">
        <v>0</v>
      </c>
      <c r="EO483" s="117">
        <v>20.103865800000001</v>
      </c>
      <c r="EP483" s="117">
        <v>6.8816214143461698</v>
      </c>
      <c r="EQ483" s="117">
        <v>72.539682804921199</v>
      </c>
      <c r="ER483" s="117">
        <v>0</v>
      </c>
      <c r="ES483" s="117">
        <v>0</v>
      </c>
      <c r="ET483" s="117">
        <v>0</v>
      </c>
      <c r="EU483" s="117">
        <v>0</v>
      </c>
      <c r="EV483" s="117">
        <v>0</v>
      </c>
      <c r="EW483" s="117">
        <v>0</v>
      </c>
      <c r="EX483" s="117">
        <v>0</v>
      </c>
      <c r="EY483" s="117">
        <v>0</v>
      </c>
      <c r="EZ483" s="117">
        <v>0</v>
      </c>
      <c r="FA483" s="117">
        <v>0</v>
      </c>
      <c r="FB483" s="117">
        <v>0</v>
      </c>
      <c r="FC483" s="117">
        <v>0</v>
      </c>
      <c r="FD483" s="117">
        <v>0</v>
      </c>
      <c r="FE483" s="171">
        <v>46.037681249999999</v>
      </c>
      <c r="FF483" s="194">
        <f t="shared" ref="FF483" si="1032">H483+BH483+BK483+BQ483+BX483+BY483+EC483+EJ483+EQ483+EU483+EX483+FA483+FD483+FE483</f>
        <v>348.31515019218591</v>
      </c>
      <c r="FG483" s="195">
        <f t="shared" ref="FG483" si="1033">BH483+BK483+FD483</f>
        <v>0</v>
      </c>
      <c r="FH483" s="196">
        <f t="shared" ref="FH483" si="1034">EJ483</f>
        <v>0</v>
      </c>
      <c r="FI483" s="202">
        <f t="shared" ref="FI483" si="1035">FF483*1.2</f>
        <v>417.97818023062308</v>
      </c>
      <c r="FJ483" s="203">
        <f t="shared" ref="FJ483" si="1036">FG483*1.2</f>
        <v>0</v>
      </c>
      <c r="FK483" s="204">
        <f t="shared" ref="FK483" si="1037">FH483*1.2</f>
        <v>0</v>
      </c>
      <c r="FL483" s="214">
        <v>0.05</v>
      </c>
      <c r="FM483" s="211">
        <f t="shared" ref="FM483" si="1038">FI483*FL483</f>
        <v>20.898909011531156</v>
      </c>
      <c r="FN483" s="212">
        <f t="shared" ref="FN483" si="1039">FJ483*FL483</f>
        <v>0</v>
      </c>
      <c r="FO483" s="213">
        <f t="shared" ref="FO483" si="1040">FK483*FL483</f>
        <v>0</v>
      </c>
      <c r="FP483" s="219">
        <f t="shared" ref="FP483" si="1041">FI483+FM483</f>
        <v>438.87708924215423</v>
      </c>
      <c r="FQ483" s="220">
        <f t="shared" ref="FQ483" si="1042">FJ483+FN483</f>
        <v>0</v>
      </c>
      <c r="FR483" s="223">
        <f t="shared" ref="FR483" si="1043">FK483+FO483</f>
        <v>0</v>
      </c>
      <c r="FS483" s="228">
        <f t="shared" ref="FS483" si="1044">(FP483-FR483)/C483+FR483/D483</f>
        <v>2.7191889048460607</v>
      </c>
      <c r="FT483" s="229"/>
      <c r="FU483" s="244">
        <f t="shared" ref="FU483" si="1045">(FP483-FR483)/C483</f>
        <v>2.7191889048460607</v>
      </c>
      <c r="FV483" s="245">
        <f t="shared" ref="FV483" si="1046">FS483*D483+G483*FU483</f>
        <v>438.87708924215423</v>
      </c>
      <c r="FW483" s="252">
        <v>1.6603000000000001</v>
      </c>
      <c r="FX483" s="257"/>
      <c r="FY483" s="605">
        <f t="shared" ref="FY483" si="1047">FS483/FW483</f>
        <v>1.6377696228669882</v>
      </c>
      <c r="FZ483" s="253"/>
      <c r="GA483" s="92"/>
      <c r="GB483" s="68" t="s">
        <v>1254</v>
      </c>
      <c r="GC483" s="85" t="s">
        <v>2362</v>
      </c>
      <c r="GD483" s="85" t="str">
        <f t="shared" ref="GD483" si="1048">CONCATENATE(GB483,GC483)</f>
        <v>№2/193 від 20.02.2019</v>
      </c>
      <c r="GE483" s="85" t="s">
        <v>2435</v>
      </c>
      <c r="GF483" s="431">
        <v>1</v>
      </c>
      <c r="GG483" s="431">
        <v>1</v>
      </c>
    </row>
    <row r="484" spans="1:189" ht="15" customHeight="1" x14ac:dyDescent="0.25">
      <c r="A484" s="113" t="s">
        <v>1551</v>
      </c>
      <c r="B484" s="155">
        <v>1</v>
      </c>
      <c r="C484" s="141">
        <f t="shared" ref="C484" si="1049">D484+G484</f>
        <v>137.30000000000001</v>
      </c>
      <c r="D484" s="141">
        <v>137.30000000000001</v>
      </c>
      <c r="E484" s="141">
        <v>0</v>
      </c>
      <c r="F484" s="141"/>
      <c r="G484" s="141">
        <v>0</v>
      </c>
      <c r="H484" s="453">
        <f t="shared" ref="H484" si="1050">N484+T484+Z484+AF484+AL484+AR484+AX484</f>
        <v>33.74</v>
      </c>
      <c r="I484" s="453">
        <v>0</v>
      </c>
      <c r="J484" s="453">
        <v>0</v>
      </c>
      <c r="K484" s="453">
        <v>0</v>
      </c>
      <c r="L484" s="453">
        <v>0</v>
      </c>
      <c r="M484" s="453">
        <v>0</v>
      </c>
      <c r="N484" s="453">
        <v>0</v>
      </c>
      <c r="O484" s="453">
        <v>0</v>
      </c>
      <c r="P484" s="453">
        <v>0</v>
      </c>
      <c r="Q484" s="453">
        <v>0</v>
      </c>
      <c r="R484" s="453">
        <v>0</v>
      </c>
      <c r="S484" s="453">
        <v>0</v>
      </c>
      <c r="T484" s="453">
        <v>0</v>
      </c>
      <c r="U484" s="453">
        <v>0</v>
      </c>
      <c r="V484" s="453">
        <v>0</v>
      </c>
      <c r="W484" s="453">
        <v>0</v>
      </c>
      <c r="X484" s="453">
        <v>0</v>
      </c>
      <c r="Y484" s="453">
        <v>0</v>
      </c>
      <c r="Z484" s="453">
        <v>0</v>
      </c>
      <c r="AA484" s="453">
        <v>0</v>
      </c>
      <c r="AB484" s="453">
        <v>0</v>
      </c>
      <c r="AC484" s="453">
        <v>0</v>
      </c>
      <c r="AD484" s="453">
        <v>0</v>
      </c>
      <c r="AE484" s="453">
        <v>0</v>
      </c>
      <c r="AF484" s="453">
        <v>0</v>
      </c>
      <c r="AG484" s="453">
        <v>0</v>
      </c>
      <c r="AH484" s="453">
        <v>0</v>
      </c>
      <c r="AI484" s="453">
        <v>0</v>
      </c>
      <c r="AJ484" s="453">
        <v>0</v>
      </c>
      <c r="AK484" s="453">
        <v>0</v>
      </c>
      <c r="AL484" s="453">
        <v>0</v>
      </c>
      <c r="AM484" s="453">
        <v>0</v>
      </c>
      <c r="AN484" s="453">
        <v>0</v>
      </c>
      <c r="AO484" s="453">
        <v>0</v>
      </c>
      <c r="AP484" s="453">
        <v>0</v>
      </c>
      <c r="AQ484" s="453">
        <v>0</v>
      </c>
      <c r="AR484" s="453">
        <v>0</v>
      </c>
      <c r="AS484" s="453">
        <v>0</v>
      </c>
      <c r="AT484" s="453">
        <v>0</v>
      </c>
      <c r="AU484" s="453">
        <v>0</v>
      </c>
      <c r="AV484" s="453">
        <v>0</v>
      </c>
      <c r="AW484" s="453">
        <v>0</v>
      </c>
      <c r="AX484" s="453">
        <v>33.74</v>
      </c>
      <c r="AY484" s="453"/>
      <c r="AZ484" s="453"/>
      <c r="BA484" s="453"/>
      <c r="BB484" s="453"/>
      <c r="BC484" s="453"/>
      <c r="BD484" s="453"/>
      <c r="BE484" s="453">
        <v>0</v>
      </c>
      <c r="BF484" s="453">
        <v>0</v>
      </c>
      <c r="BG484" s="453">
        <v>0</v>
      </c>
      <c r="BH484" s="453">
        <v>0</v>
      </c>
      <c r="BI484" s="453">
        <v>0</v>
      </c>
      <c r="BJ484" s="453">
        <v>0</v>
      </c>
      <c r="BK484" s="453">
        <v>0</v>
      </c>
      <c r="BL484" s="453">
        <v>6.17</v>
      </c>
      <c r="BM484" s="453">
        <v>1.3573999999999999</v>
      </c>
      <c r="BN484" s="453">
        <v>0.14076378083333399</v>
      </c>
      <c r="BO484" s="453">
        <v>3.5099279000000001</v>
      </c>
      <c r="BP484" s="453">
        <v>1.17157578906814</v>
      </c>
      <c r="BQ484" s="453">
        <v>12.3496674699014</v>
      </c>
      <c r="BR484" s="453">
        <v>45.5013333333332</v>
      </c>
      <c r="BS484" s="453">
        <v>10.0102933333333</v>
      </c>
      <c r="BT484" s="453">
        <v>63.8505023088915</v>
      </c>
      <c r="BU484" s="453">
        <v>0</v>
      </c>
      <c r="BV484" s="453">
        <v>25.884343493333301</v>
      </c>
      <c r="BW484" s="453">
        <v>15.223282779464499</v>
      </c>
      <c r="BX484" s="453">
        <v>160.46975524835599</v>
      </c>
      <c r="BY484" s="453">
        <v>0</v>
      </c>
      <c r="BZ484" s="453">
        <v>0</v>
      </c>
      <c r="CA484" s="453">
        <v>0</v>
      </c>
      <c r="CB484" s="453">
        <v>0</v>
      </c>
      <c r="CC484" s="453">
        <v>0</v>
      </c>
      <c r="CD484" s="453">
        <v>0</v>
      </c>
      <c r="CE484" s="453">
        <v>0</v>
      </c>
      <c r="CF484" s="453">
        <v>0</v>
      </c>
      <c r="CG484" s="453">
        <v>0</v>
      </c>
      <c r="CH484" s="453">
        <v>0</v>
      </c>
      <c r="CI484" s="453">
        <v>0</v>
      </c>
      <c r="CJ484" s="453">
        <v>0</v>
      </c>
      <c r="CK484" s="453">
        <v>0</v>
      </c>
      <c r="CL484" s="453">
        <v>0</v>
      </c>
      <c r="CM484" s="453">
        <v>0</v>
      </c>
      <c r="CN484" s="453">
        <v>0</v>
      </c>
      <c r="CO484" s="453">
        <v>0</v>
      </c>
      <c r="CP484" s="453">
        <v>0</v>
      </c>
      <c r="CQ484" s="453">
        <v>0</v>
      </c>
      <c r="CR484" s="453">
        <v>0</v>
      </c>
      <c r="CS484" s="453">
        <v>0</v>
      </c>
      <c r="CT484" s="453">
        <v>0</v>
      </c>
      <c r="CU484" s="453">
        <v>0</v>
      </c>
      <c r="CV484" s="453">
        <v>0</v>
      </c>
      <c r="CW484" s="453">
        <v>0</v>
      </c>
      <c r="CX484" s="453">
        <v>0</v>
      </c>
      <c r="CY484" s="453">
        <v>0</v>
      </c>
      <c r="CZ484" s="453">
        <v>0</v>
      </c>
      <c r="DA484" s="453">
        <v>0</v>
      </c>
      <c r="DB484" s="453">
        <v>0</v>
      </c>
      <c r="DC484" s="453">
        <v>0</v>
      </c>
      <c r="DD484" s="453">
        <v>0</v>
      </c>
      <c r="DE484" s="453">
        <v>0</v>
      </c>
      <c r="DF484" s="453">
        <v>0</v>
      </c>
      <c r="DG484" s="453">
        <v>0</v>
      </c>
      <c r="DH484" s="453">
        <v>0</v>
      </c>
      <c r="DI484" s="453">
        <v>0</v>
      </c>
      <c r="DJ484" s="453">
        <v>0</v>
      </c>
      <c r="DK484" s="453">
        <v>0</v>
      </c>
      <c r="DL484" s="453">
        <v>0</v>
      </c>
      <c r="DM484" s="453">
        <v>0</v>
      </c>
      <c r="DN484" s="453">
        <v>0</v>
      </c>
      <c r="DO484" s="453">
        <v>0</v>
      </c>
      <c r="DP484" s="453">
        <v>0</v>
      </c>
      <c r="DQ484" s="453">
        <v>0</v>
      </c>
      <c r="DR484" s="453">
        <v>0</v>
      </c>
      <c r="DS484" s="453">
        <v>0</v>
      </c>
      <c r="DT484" s="453">
        <v>0</v>
      </c>
      <c r="DU484" s="453">
        <v>0</v>
      </c>
      <c r="DV484" s="453">
        <v>0</v>
      </c>
      <c r="DW484" s="453">
        <v>0</v>
      </c>
      <c r="DX484" s="453">
        <v>0</v>
      </c>
      <c r="DY484" s="453">
        <v>0</v>
      </c>
      <c r="DZ484" s="453">
        <v>0</v>
      </c>
      <c r="EA484" s="453">
        <v>0</v>
      </c>
      <c r="EB484" s="453">
        <v>0</v>
      </c>
      <c r="EC484" s="453">
        <v>0</v>
      </c>
      <c r="ED484" s="453">
        <v>0</v>
      </c>
      <c r="EE484" s="453">
        <v>0</v>
      </c>
      <c r="EF484" s="453">
        <v>0</v>
      </c>
      <c r="EG484" s="453">
        <v>0</v>
      </c>
      <c r="EH484" s="453">
        <v>0</v>
      </c>
      <c r="EI484" s="453">
        <v>0</v>
      </c>
      <c r="EJ484" s="453">
        <v>0</v>
      </c>
      <c r="EK484" s="453">
        <v>0</v>
      </c>
      <c r="EL484" s="453">
        <v>0</v>
      </c>
      <c r="EM484" s="453">
        <v>0</v>
      </c>
      <c r="EN484" s="453">
        <v>0</v>
      </c>
      <c r="EO484" s="453">
        <v>0</v>
      </c>
      <c r="EP484" s="453">
        <v>0</v>
      </c>
      <c r="EQ484" s="453">
        <v>0</v>
      </c>
      <c r="ER484" s="453">
        <v>0</v>
      </c>
      <c r="ES484" s="453">
        <v>0</v>
      </c>
      <c r="ET484" s="453">
        <v>0</v>
      </c>
      <c r="EU484" s="453">
        <v>0</v>
      </c>
      <c r="EV484" s="453">
        <v>0</v>
      </c>
      <c r="EW484" s="453">
        <v>0</v>
      </c>
      <c r="EX484" s="453">
        <v>0</v>
      </c>
      <c r="EY484" s="453">
        <v>0</v>
      </c>
      <c r="EZ484" s="453">
        <v>0</v>
      </c>
      <c r="FA484" s="453">
        <v>0</v>
      </c>
      <c r="FB484" s="453">
        <v>0</v>
      </c>
      <c r="FC484" s="453">
        <v>0</v>
      </c>
      <c r="FD484" s="453">
        <v>0</v>
      </c>
      <c r="FE484" s="88">
        <v>91.363891666666674</v>
      </c>
      <c r="FF484" s="443">
        <f t="shared" ref="FF484" si="1051">H484+BH484+BK484+BQ484+BX484+BY484+EC484+EJ484+EQ484+EU484+EX484+FA484+FD484+FE484</f>
        <v>297.92331438492408</v>
      </c>
      <c r="FG484" s="444">
        <f t="shared" ref="FG484" si="1052">BH484+BK484+FD484</f>
        <v>0</v>
      </c>
      <c r="FH484" s="444">
        <f t="shared" ref="FH484" si="1053">EJ484</f>
        <v>0</v>
      </c>
      <c r="FI484" s="445">
        <f t="shared" ref="FI484" si="1054">FF484*1.2</f>
        <v>357.50797726190888</v>
      </c>
      <c r="FJ484" s="446">
        <f t="shared" ref="FJ484" si="1055">FG484*1.2</f>
        <v>0</v>
      </c>
      <c r="FK484" s="446">
        <f t="shared" ref="FK484" si="1056">FH484*1.2</f>
        <v>0</v>
      </c>
      <c r="FL484" s="448">
        <v>0.05</v>
      </c>
      <c r="FM484" s="447">
        <f t="shared" ref="FM484" si="1057">FI484*FL484</f>
        <v>17.875398863095445</v>
      </c>
      <c r="FN484" s="448">
        <f t="shared" ref="FN484" si="1058">FJ484*FL484</f>
        <v>0</v>
      </c>
      <c r="FO484" s="448">
        <f t="shared" ref="FO484" si="1059">FK484*FL484</f>
        <v>0</v>
      </c>
      <c r="FP484" s="385">
        <f t="shared" ref="FP484" si="1060">FI484+FM484</f>
        <v>375.3833761250043</v>
      </c>
      <c r="FQ484" s="386">
        <f t="shared" ref="FQ484" si="1061">FJ484+FN484</f>
        <v>0</v>
      </c>
      <c r="FR484" s="386">
        <f t="shared" ref="FR484" si="1062">FK484+FO484</f>
        <v>0</v>
      </c>
      <c r="FS484" s="229">
        <f t="shared" ref="FS484" si="1063">(FP484-FR484)/C484+FR484/D484</f>
        <v>2.734037699380949</v>
      </c>
      <c r="FT484" s="229"/>
      <c r="FU484" s="229">
        <f t="shared" ref="FU484" si="1064">(FP484-FR484)/C484</f>
        <v>2.734037699380949</v>
      </c>
      <c r="FV484" s="449">
        <f t="shared" ref="FV484" si="1065">FS484*D484+G484*FU484</f>
        <v>375.3833761250043</v>
      </c>
      <c r="FW484" s="78">
        <v>1.3575999999999999</v>
      </c>
      <c r="FX484" s="79"/>
      <c r="FY484" s="450">
        <f t="shared" ref="FY484" si="1066">FS484/FW484</f>
        <v>2.0138757361380004</v>
      </c>
      <c r="FZ484" s="450"/>
      <c r="GB484" s="68" t="s">
        <v>1259</v>
      </c>
      <c r="GC484" s="85" t="s">
        <v>2362</v>
      </c>
      <c r="GD484" s="85" t="str">
        <f t="shared" ref="GD484" si="1067">CONCATENATE(GB484,GC484)</f>
        <v>№2/196 від 20.02.2019</v>
      </c>
      <c r="GE484" s="85" t="s">
        <v>2439</v>
      </c>
      <c r="GF484" s="431">
        <v>1</v>
      </c>
    </row>
    <row r="485" spans="1:189" x14ac:dyDescent="0.25">
      <c r="A485" s="113" t="s">
        <v>2773</v>
      </c>
      <c r="B485" s="188"/>
      <c r="C485" s="86"/>
      <c r="D485" s="86"/>
      <c r="E485" s="86"/>
      <c r="F485" s="86"/>
      <c r="G485" s="86"/>
      <c r="H485" s="90"/>
      <c r="I485" s="86"/>
      <c r="J485" s="86"/>
      <c r="K485" s="86"/>
      <c r="L485" s="86"/>
      <c r="M485" s="86"/>
      <c r="N485" s="86"/>
      <c r="O485" s="86"/>
      <c r="P485" s="86"/>
      <c r="Q485" s="86"/>
      <c r="R485" s="86"/>
      <c r="S485" s="86"/>
      <c r="T485" s="86"/>
      <c r="U485" s="86"/>
      <c r="V485" s="86"/>
      <c r="W485" s="86"/>
      <c r="X485" s="86"/>
      <c r="Y485" s="86"/>
      <c r="Z485" s="86"/>
      <c r="AA485" s="86"/>
      <c r="AB485" s="86"/>
      <c r="AC485" s="86"/>
      <c r="AD485" s="86"/>
      <c r="AE485" s="86"/>
      <c r="AF485" s="86"/>
      <c r="AG485" s="86"/>
      <c r="AH485" s="86"/>
      <c r="AI485" s="86"/>
      <c r="AJ485" s="86"/>
      <c r="AK485" s="86"/>
      <c r="AL485" s="86"/>
      <c r="AM485" s="86"/>
      <c r="AN485" s="86"/>
      <c r="AO485" s="86"/>
      <c r="AP485" s="86"/>
      <c r="AQ485" s="86"/>
      <c r="AR485" s="86"/>
      <c r="AS485" s="86"/>
      <c r="AT485" s="86"/>
      <c r="AU485" s="86"/>
      <c r="AV485" s="86"/>
      <c r="AW485" s="86"/>
      <c r="AX485" s="86"/>
      <c r="AY485" s="86"/>
      <c r="AZ485" s="86"/>
      <c r="BA485" s="86"/>
      <c r="BB485" s="86"/>
      <c r="BC485" s="86"/>
      <c r="BD485" s="86"/>
      <c r="BE485" s="86"/>
      <c r="BF485" s="86"/>
      <c r="BG485" s="86"/>
      <c r="BH485" s="86"/>
      <c r="BI485" s="86"/>
      <c r="BJ485" s="86"/>
      <c r="BK485" s="454"/>
      <c r="BL485" s="86"/>
      <c r="BM485" s="86"/>
      <c r="BN485" s="86"/>
      <c r="BO485" s="86"/>
      <c r="BP485" s="86"/>
      <c r="BQ485" s="86"/>
      <c r="BR485" s="86">
        <f>BR484*0.5</f>
        <v>22.7506666666666</v>
      </c>
      <c r="BS485" s="86">
        <f t="shared" ref="BS485" si="1068">BS484*0.5</f>
        <v>5.0051466666666498</v>
      </c>
      <c r="BT485" s="86">
        <f t="shared" ref="BT485" si="1069">BT484*0.5</f>
        <v>31.92525115444575</v>
      </c>
      <c r="BU485" s="86">
        <f t="shared" ref="BU485" si="1070">BU484*0.5</f>
        <v>0</v>
      </c>
      <c r="BV485" s="86">
        <f t="shared" ref="BV485" si="1071">BV484*0.5</f>
        <v>12.94217174666665</v>
      </c>
      <c r="BW485" s="86">
        <f t="shared" ref="BW485" si="1072">BW484*0.5</f>
        <v>7.6116413897322497</v>
      </c>
      <c r="BX485" s="86">
        <f t="shared" ref="BX485" si="1073">BX484*0.5</f>
        <v>80.234877624177997</v>
      </c>
      <c r="BY485" s="86"/>
      <c r="BZ485" s="86"/>
      <c r="CA485" s="86"/>
      <c r="CB485" s="86"/>
      <c r="CC485" s="86"/>
      <c r="CD485" s="86"/>
      <c r="CE485" s="86"/>
      <c r="CF485" s="86"/>
      <c r="CG485" s="86"/>
      <c r="CH485" s="86"/>
      <c r="CI485" s="86"/>
      <c r="CJ485" s="86"/>
      <c r="CK485" s="86"/>
      <c r="CL485" s="86"/>
      <c r="CM485" s="86"/>
      <c r="CN485" s="86"/>
      <c r="CO485" s="86"/>
      <c r="CP485" s="86"/>
      <c r="CQ485" s="86"/>
      <c r="CR485" s="86"/>
      <c r="CS485" s="86"/>
      <c r="CT485" s="86"/>
      <c r="CU485" s="86"/>
      <c r="CV485" s="86"/>
      <c r="CW485" s="86"/>
      <c r="CX485" s="86"/>
      <c r="CY485" s="86"/>
      <c r="CZ485" s="86"/>
      <c r="DA485" s="86"/>
      <c r="DB485" s="86"/>
      <c r="DC485" s="86"/>
      <c r="DD485" s="86"/>
      <c r="DE485" s="86"/>
      <c r="DF485" s="86"/>
      <c r="DG485" s="86"/>
      <c r="DH485" s="86"/>
      <c r="DI485" s="86"/>
      <c r="DJ485" s="86"/>
      <c r="DK485" s="86"/>
      <c r="DL485" s="86"/>
      <c r="DM485" s="86"/>
      <c r="DN485" s="86"/>
      <c r="DO485" s="86"/>
      <c r="DP485" s="86"/>
      <c r="DQ485" s="86"/>
      <c r="DR485" s="86"/>
      <c r="DS485" s="86"/>
      <c r="DT485" s="86"/>
      <c r="DU485" s="86"/>
      <c r="DV485" s="86"/>
      <c r="DW485" s="86"/>
      <c r="DX485" s="86"/>
      <c r="DY485" s="86"/>
      <c r="DZ485" s="86"/>
      <c r="EA485" s="86"/>
      <c r="EB485" s="86"/>
      <c r="EC485" s="86"/>
      <c r="ED485" s="86"/>
      <c r="EE485" s="86"/>
      <c r="EF485" s="86"/>
      <c r="EG485" s="86"/>
      <c r="EH485" s="86"/>
      <c r="EI485" s="86"/>
      <c r="EJ485" s="86"/>
      <c r="EK485" s="86"/>
      <c r="EL485" s="86"/>
      <c r="EM485" s="86"/>
      <c r="EN485" s="86"/>
      <c r="EO485" s="86"/>
      <c r="EP485" s="86"/>
      <c r="EQ485" s="86"/>
      <c r="ER485" s="86"/>
      <c r="ES485" s="86"/>
      <c r="ET485" s="86"/>
      <c r="EU485" s="86"/>
      <c r="EV485" s="86"/>
      <c r="EW485" s="86"/>
      <c r="EX485" s="86"/>
      <c r="EY485" s="86"/>
      <c r="EZ485" s="86"/>
      <c r="FA485" s="454"/>
      <c r="FB485" s="86"/>
      <c r="FC485" s="86"/>
      <c r="FD485" s="86"/>
      <c r="FE485" s="86"/>
      <c r="FF485" s="455"/>
      <c r="FG485" s="86"/>
      <c r="FH485" s="86"/>
      <c r="FI485" s="455"/>
      <c r="FJ485" s="86"/>
      <c r="FK485" s="86"/>
      <c r="FL485" s="86"/>
      <c r="FM485" s="455"/>
      <c r="FN485" s="86"/>
      <c r="FO485" s="86"/>
      <c r="FP485" s="455">
        <f>FP85</f>
        <v>274.28743031854003</v>
      </c>
      <c r="FQ485" s="86"/>
      <c r="FR485" s="86"/>
      <c r="FS485" s="451"/>
      <c r="FT485" s="451"/>
      <c r="FU485" s="451"/>
      <c r="FV485" s="449"/>
      <c r="FW485" s="86"/>
      <c r="FX485" s="87"/>
      <c r="FY485" s="452"/>
      <c r="FZ485" s="452"/>
    </row>
    <row r="486" spans="1:189" ht="15" customHeight="1" x14ac:dyDescent="0.25">
      <c r="A486" s="113" t="s">
        <v>1554</v>
      </c>
      <c r="B486" s="155">
        <v>1</v>
      </c>
      <c r="C486" s="141">
        <f t="shared" ref="C486" si="1074">D486+G486</f>
        <v>102.4</v>
      </c>
      <c r="D486" s="141">
        <v>102.4</v>
      </c>
      <c r="E486" s="141">
        <v>0</v>
      </c>
      <c r="F486" s="141"/>
      <c r="G486" s="141">
        <v>0</v>
      </c>
      <c r="H486" s="453">
        <f t="shared" ref="H486" si="1075">N486+T486+Z486+AF486+AL486+AR486+AX486</f>
        <v>31.87</v>
      </c>
      <c r="I486" s="453">
        <v>0</v>
      </c>
      <c r="J486" s="453">
        <v>0</v>
      </c>
      <c r="K486" s="453">
        <v>0</v>
      </c>
      <c r="L486" s="453">
        <v>0</v>
      </c>
      <c r="M486" s="453">
        <v>0</v>
      </c>
      <c r="N486" s="453">
        <v>0</v>
      </c>
      <c r="O486" s="453">
        <v>0</v>
      </c>
      <c r="P486" s="453">
        <v>0</v>
      </c>
      <c r="Q486" s="453">
        <v>0</v>
      </c>
      <c r="R486" s="453">
        <v>0</v>
      </c>
      <c r="S486" s="453">
        <v>0</v>
      </c>
      <c r="T486" s="453">
        <v>0</v>
      </c>
      <c r="U486" s="453">
        <v>0</v>
      </c>
      <c r="V486" s="453">
        <v>0</v>
      </c>
      <c r="W486" s="453">
        <v>0</v>
      </c>
      <c r="X486" s="453">
        <v>0</v>
      </c>
      <c r="Y486" s="453">
        <v>0</v>
      </c>
      <c r="Z486" s="453">
        <v>0</v>
      </c>
      <c r="AA486" s="453">
        <v>0</v>
      </c>
      <c r="AB486" s="453">
        <v>0</v>
      </c>
      <c r="AC486" s="453">
        <v>0</v>
      </c>
      <c r="AD486" s="453">
        <v>0</v>
      </c>
      <c r="AE486" s="453">
        <v>0</v>
      </c>
      <c r="AF486" s="453">
        <v>0</v>
      </c>
      <c r="AG486" s="453">
        <v>0</v>
      </c>
      <c r="AH486" s="453">
        <v>0</v>
      </c>
      <c r="AI486" s="453">
        <v>0</v>
      </c>
      <c r="AJ486" s="453">
        <v>0</v>
      </c>
      <c r="AK486" s="453">
        <v>0</v>
      </c>
      <c r="AL486" s="453">
        <v>0</v>
      </c>
      <c r="AM486" s="453">
        <v>0</v>
      </c>
      <c r="AN486" s="453">
        <v>0</v>
      </c>
      <c r="AO486" s="453">
        <v>0</v>
      </c>
      <c r="AP486" s="453">
        <v>0</v>
      </c>
      <c r="AQ486" s="453">
        <v>0</v>
      </c>
      <c r="AR486" s="453">
        <v>0</v>
      </c>
      <c r="AS486" s="453">
        <v>0</v>
      </c>
      <c r="AT486" s="453">
        <v>0</v>
      </c>
      <c r="AU486" s="453">
        <v>0</v>
      </c>
      <c r="AV486" s="453">
        <v>0</v>
      </c>
      <c r="AW486" s="453">
        <v>0</v>
      </c>
      <c r="AX486" s="453">
        <v>31.87</v>
      </c>
      <c r="AY486" s="453"/>
      <c r="AZ486" s="453"/>
      <c r="BA486" s="453"/>
      <c r="BB486" s="453"/>
      <c r="BC486" s="453"/>
      <c r="BD486" s="453"/>
      <c r="BE486" s="453">
        <v>0</v>
      </c>
      <c r="BF486" s="453">
        <v>0</v>
      </c>
      <c r="BG486" s="453">
        <v>0</v>
      </c>
      <c r="BH486" s="453">
        <v>0</v>
      </c>
      <c r="BI486" s="453">
        <v>0</v>
      </c>
      <c r="BJ486" s="453">
        <v>0</v>
      </c>
      <c r="BK486" s="453">
        <v>0</v>
      </c>
      <c r="BL486" s="453">
        <v>5.29</v>
      </c>
      <c r="BM486" s="453">
        <v>1.1637999999999999</v>
      </c>
      <c r="BN486" s="453">
        <v>0.12487340833333301</v>
      </c>
      <c r="BO486" s="453">
        <v>3.0093223</v>
      </c>
      <c r="BP486" s="453">
        <v>1.00491783019042</v>
      </c>
      <c r="BQ486" s="453">
        <v>10.5929135385237</v>
      </c>
      <c r="BR486" s="453">
        <v>43.4844222222222</v>
      </c>
      <c r="BS486" s="453">
        <v>9.5665728888888797</v>
      </c>
      <c r="BT486" s="453">
        <v>45.453055143474998</v>
      </c>
      <c r="BU486" s="453">
        <v>0</v>
      </c>
      <c r="BV486" s="453">
        <v>24.736983269555498</v>
      </c>
      <c r="BW486" s="453">
        <v>12.916892723665301</v>
      </c>
      <c r="BX486" s="453">
        <v>136.15792624780701</v>
      </c>
      <c r="BY486" s="453">
        <v>0</v>
      </c>
      <c r="BZ486" s="453">
        <v>0</v>
      </c>
      <c r="CA486" s="453">
        <v>0</v>
      </c>
      <c r="CB486" s="453">
        <v>0</v>
      </c>
      <c r="CC486" s="453">
        <v>0</v>
      </c>
      <c r="CD486" s="453">
        <v>0</v>
      </c>
      <c r="CE486" s="453">
        <v>0</v>
      </c>
      <c r="CF486" s="453">
        <v>0</v>
      </c>
      <c r="CG486" s="453">
        <v>0</v>
      </c>
      <c r="CH486" s="453">
        <v>0</v>
      </c>
      <c r="CI486" s="453">
        <v>0</v>
      </c>
      <c r="CJ486" s="453">
        <v>0</v>
      </c>
      <c r="CK486" s="453">
        <v>0</v>
      </c>
      <c r="CL486" s="453">
        <v>0</v>
      </c>
      <c r="CM486" s="453">
        <v>0</v>
      </c>
      <c r="CN486" s="453">
        <v>0</v>
      </c>
      <c r="CO486" s="453">
        <v>0</v>
      </c>
      <c r="CP486" s="453">
        <v>0</v>
      </c>
      <c r="CQ486" s="453">
        <v>0</v>
      </c>
      <c r="CR486" s="453">
        <v>0</v>
      </c>
      <c r="CS486" s="453">
        <v>0</v>
      </c>
      <c r="CT486" s="453">
        <v>0</v>
      </c>
      <c r="CU486" s="453">
        <v>0</v>
      </c>
      <c r="CV486" s="453">
        <v>0</v>
      </c>
      <c r="CW486" s="453">
        <v>0</v>
      </c>
      <c r="CX486" s="453">
        <v>0</v>
      </c>
      <c r="CY486" s="453">
        <v>0</v>
      </c>
      <c r="CZ486" s="453">
        <v>0</v>
      </c>
      <c r="DA486" s="453">
        <v>0</v>
      </c>
      <c r="DB486" s="453">
        <v>0</v>
      </c>
      <c r="DC486" s="453">
        <v>0</v>
      </c>
      <c r="DD486" s="453">
        <v>0</v>
      </c>
      <c r="DE486" s="453">
        <v>0</v>
      </c>
      <c r="DF486" s="453">
        <v>0</v>
      </c>
      <c r="DG486" s="453">
        <v>0</v>
      </c>
      <c r="DH486" s="453">
        <v>0</v>
      </c>
      <c r="DI486" s="453">
        <v>0</v>
      </c>
      <c r="DJ486" s="453">
        <v>0</v>
      </c>
      <c r="DK486" s="453">
        <v>0</v>
      </c>
      <c r="DL486" s="453">
        <v>0</v>
      </c>
      <c r="DM486" s="453">
        <v>0</v>
      </c>
      <c r="DN486" s="453">
        <v>0</v>
      </c>
      <c r="DO486" s="453">
        <v>0</v>
      </c>
      <c r="DP486" s="453">
        <v>0</v>
      </c>
      <c r="DQ486" s="453">
        <v>0</v>
      </c>
      <c r="DR486" s="453">
        <v>0</v>
      </c>
      <c r="DS486" s="453">
        <v>0</v>
      </c>
      <c r="DT486" s="453">
        <v>0</v>
      </c>
      <c r="DU486" s="453">
        <v>0</v>
      </c>
      <c r="DV486" s="453">
        <v>0</v>
      </c>
      <c r="DW486" s="453">
        <v>0</v>
      </c>
      <c r="DX486" s="453">
        <v>0</v>
      </c>
      <c r="DY486" s="453">
        <v>0</v>
      </c>
      <c r="DZ486" s="453">
        <v>0</v>
      </c>
      <c r="EA486" s="453">
        <v>0</v>
      </c>
      <c r="EB486" s="453">
        <v>0</v>
      </c>
      <c r="EC486" s="453">
        <v>0</v>
      </c>
      <c r="ED486" s="453">
        <v>0</v>
      </c>
      <c r="EE486" s="453">
        <v>0</v>
      </c>
      <c r="EF486" s="453">
        <v>0</v>
      </c>
      <c r="EG486" s="453">
        <v>0</v>
      </c>
      <c r="EH486" s="453">
        <v>0</v>
      </c>
      <c r="EI486" s="453">
        <v>0</v>
      </c>
      <c r="EJ486" s="453">
        <v>0</v>
      </c>
      <c r="EK486" s="453">
        <v>0</v>
      </c>
      <c r="EL486" s="453">
        <v>0</v>
      </c>
      <c r="EM486" s="453">
        <v>0</v>
      </c>
      <c r="EN486" s="453">
        <v>0</v>
      </c>
      <c r="EO486" s="453">
        <v>0</v>
      </c>
      <c r="EP486" s="453">
        <v>0</v>
      </c>
      <c r="EQ486" s="453">
        <v>0</v>
      </c>
      <c r="ER486" s="453">
        <v>0</v>
      </c>
      <c r="ES486" s="453">
        <v>0</v>
      </c>
      <c r="ET486" s="453">
        <v>0</v>
      </c>
      <c r="EU486" s="453">
        <v>0</v>
      </c>
      <c r="EV486" s="453">
        <v>0</v>
      </c>
      <c r="EW486" s="453">
        <v>0</v>
      </c>
      <c r="EX486" s="453">
        <v>0</v>
      </c>
      <c r="EY486" s="453">
        <v>0</v>
      </c>
      <c r="EZ486" s="453">
        <v>0</v>
      </c>
      <c r="FA486" s="453">
        <v>0</v>
      </c>
      <c r="FB486" s="453">
        <v>0</v>
      </c>
      <c r="FC486" s="453">
        <v>0</v>
      </c>
      <c r="FD486" s="453">
        <v>0</v>
      </c>
      <c r="FE486" s="88">
        <v>143.59464791666667</v>
      </c>
      <c r="FF486" s="443">
        <f t="shared" ref="FF486" si="1076">H486+BH486+BK486+BQ486+BX486+BY486+EC486+EJ486+EQ486+EU486+EX486+FA486+FD486+FE486</f>
        <v>322.21548770299739</v>
      </c>
      <c r="FG486" s="444">
        <f t="shared" ref="FG486" si="1077">BH486+BK486+FD486</f>
        <v>0</v>
      </c>
      <c r="FH486" s="444">
        <f t="shared" ref="FH486" si="1078">EJ486</f>
        <v>0</v>
      </c>
      <c r="FI486" s="445">
        <f t="shared" ref="FI486" si="1079">FF486*1.2</f>
        <v>386.65858524359686</v>
      </c>
      <c r="FJ486" s="446">
        <f t="shared" ref="FJ486" si="1080">FG486*1.2</f>
        <v>0</v>
      </c>
      <c r="FK486" s="446">
        <f t="shared" ref="FK486" si="1081">FH486*1.2</f>
        <v>0</v>
      </c>
      <c r="FL486" s="448">
        <v>0.05</v>
      </c>
      <c r="FM486" s="447">
        <f t="shared" ref="FM486" si="1082">FI486*FL486</f>
        <v>19.332929262179846</v>
      </c>
      <c r="FN486" s="448">
        <f t="shared" ref="FN486" si="1083">FJ486*FL486</f>
        <v>0</v>
      </c>
      <c r="FO486" s="448">
        <f t="shared" ref="FO486" si="1084">FK486*FL486</f>
        <v>0</v>
      </c>
      <c r="FP486" s="385">
        <f t="shared" ref="FP486" si="1085">FI486+FM486</f>
        <v>405.99151450577671</v>
      </c>
      <c r="FQ486" s="386">
        <f t="shared" ref="FQ486" si="1086">FJ486+FN486</f>
        <v>0</v>
      </c>
      <c r="FR486" s="386">
        <f t="shared" ref="FR486" si="1087">FK486+FO486</f>
        <v>0</v>
      </c>
      <c r="FS486" s="229">
        <f t="shared" ref="FS486" si="1088">(FP486-FR486)/C486+FR486/D486</f>
        <v>3.9647608838454755</v>
      </c>
      <c r="FT486" s="229"/>
      <c r="FU486" s="229">
        <f t="shared" ref="FU486" si="1089">(FP486-FR486)/C486</f>
        <v>3.9647608838454755</v>
      </c>
      <c r="FV486" s="449">
        <f t="shared" ref="FV486" si="1090">FS486*D486+G486*FU486</f>
        <v>405.99151450577671</v>
      </c>
      <c r="FW486" s="78">
        <v>1.6575</v>
      </c>
      <c r="FX486" s="79"/>
      <c r="FY486" s="450">
        <f t="shared" ref="FY486" si="1091">FS486/FW486</f>
        <v>2.3920125996051134</v>
      </c>
      <c r="FZ486" s="450"/>
      <c r="GB486" s="68" t="s">
        <v>1262</v>
      </c>
      <c r="GC486" s="85" t="s">
        <v>2362</v>
      </c>
      <c r="GD486" s="85" t="str">
        <f t="shared" ref="GD486" si="1092">CONCATENATE(GB486,GC486)</f>
        <v>№2/199 від 20.02.2019</v>
      </c>
      <c r="GE486" s="85" t="s">
        <v>2442</v>
      </c>
      <c r="GF486" s="431">
        <v>1</v>
      </c>
    </row>
    <row r="487" spans="1:189" x14ac:dyDescent="0.25">
      <c r="A487" s="113" t="s">
        <v>2774</v>
      </c>
      <c r="B487" s="188"/>
      <c r="C487" s="86"/>
      <c r="D487" s="86"/>
      <c r="E487" s="86"/>
      <c r="F487" s="86"/>
      <c r="G487" s="86"/>
      <c r="H487" s="90"/>
      <c r="I487" s="86"/>
      <c r="J487" s="86"/>
      <c r="K487" s="86"/>
      <c r="L487" s="86"/>
      <c r="M487" s="86"/>
      <c r="N487" s="86"/>
      <c r="O487" s="86"/>
      <c r="P487" s="86"/>
      <c r="Q487" s="86"/>
      <c r="R487" s="86"/>
      <c r="S487" s="86"/>
      <c r="T487" s="86"/>
      <c r="U487" s="86"/>
      <c r="V487" s="86"/>
      <c r="W487" s="86"/>
      <c r="X487" s="86"/>
      <c r="Y487" s="86"/>
      <c r="Z487" s="86"/>
      <c r="AA487" s="86"/>
      <c r="AB487" s="86"/>
      <c r="AC487" s="86"/>
      <c r="AD487" s="86"/>
      <c r="AE487" s="86"/>
      <c r="AF487" s="86"/>
      <c r="AG487" s="86"/>
      <c r="AH487" s="86"/>
      <c r="AI487" s="86"/>
      <c r="AJ487" s="86"/>
      <c r="AK487" s="86"/>
      <c r="AL487" s="86"/>
      <c r="AM487" s="86"/>
      <c r="AN487" s="86"/>
      <c r="AO487" s="86"/>
      <c r="AP487" s="86"/>
      <c r="AQ487" s="86"/>
      <c r="AR487" s="86"/>
      <c r="AS487" s="86"/>
      <c r="AT487" s="86"/>
      <c r="AU487" s="86"/>
      <c r="AV487" s="86"/>
      <c r="AW487" s="86"/>
      <c r="AX487" s="86">
        <f>AX486*0.5</f>
        <v>15.935</v>
      </c>
      <c r="AY487" s="86"/>
      <c r="AZ487" s="86"/>
      <c r="BA487" s="86"/>
      <c r="BB487" s="86"/>
      <c r="BC487" s="86"/>
      <c r="BD487" s="86"/>
      <c r="BE487" s="86"/>
      <c r="BF487" s="86"/>
      <c r="BG487" s="86"/>
      <c r="BH487" s="86"/>
      <c r="BI487" s="86"/>
      <c r="BJ487" s="86"/>
      <c r="BK487" s="454"/>
      <c r="BL487" s="86"/>
      <c r="BM487" s="86"/>
      <c r="BN487" s="86"/>
      <c r="BO487" s="86"/>
      <c r="BP487" s="86"/>
      <c r="BQ487" s="86"/>
      <c r="BR487" s="86">
        <f>BR486*0.4</f>
        <v>17.393768888888882</v>
      </c>
      <c r="BS487" s="86">
        <f t="shared" ref="BS487:BX487" si="1093">BS486*0.4</f>
        <v>3.8266291555555521</v>
      </c>
      <c r="BT487" s="86">
        <f t="shared" si="1093"/>
        <v>18.181222057389999</v>
      </c>
      <c r="BU487" s="86">
        <f t="shared" si="1093"/>
        <v>0</v>
      </c>
      <c r="BV487" s="86">
        <f t="shared" si="1093"/>
        <v>9.8947933078221997</v>
      </c>
      <c r="BW487" s="86">
        <f t="shared" si="1093"/>
        <v>5.1667570894661203</v>
      </c>
      <c r="BX487" s="86">
        <f t="shared" si="1093"/>
        <v>54.46317049912281</v>
      </c>
      <c r="BY487" s="86"/>
      <c r="BZ487" s="86"/>
      <c r="CA487" s="86"/>
      <c r="CB487" s="86"/>
      <c r="CC487" s="86"/>
      <c r="CD487" s="86"/>
      <c r="CE487" s="86"/>
      <c r="CF487" s="86"/>
      <c r="CG487" s="86"/>
      <c r="CH487" s="86"/>
      <c r="CI487" s="86"/>
      <c r="CJ487" s="86"/>
      <c r="CK487" s="86"/>
      <c r="CL487" s="86"/>
      <c r="CM487" s="86"/>
      <c r="CN487" s="86"/>
      <c r="CO487" s="86"/>
      <c r="CP487" s="86"/>
      <c r="CQ487" s="86"/>
      <c r="CR487" s="86"/>
      <c r="CS487" s="86"/>
      <c r="CT487" s="86"/>
      <c r="CU487" s="86"/>
      <c r="CV487" s="86"/>
      <c r="CW487" s="86"/>
      <c r="CX487" s="86"/>
      <c r="CY487" s="86"/>
      <c r="CZ487" s="86"/>
      <c r="DA487" s="86"/>
      <c r="DB487" s="86"/>
      <c r="DC487" s="86"/>
      <c r="DD487" s="86"/>
      <c r="DE487" s="86"/>
      <c r="DF487" s="86"/>
      <c r="DG487" s="86"/>
      <c r="DH487" s="86"/>
      <c r="DI487" s="86"/>
      <c r="DJ487" s="86"/>
      <c r="DK487" s="86"/>
      <c r="DL487" s="86"/>
      <c r="DM487" s="86"/>
      <c r="DN487" s="86"/>
      <c r="DO487" s="86"/>
      <c r="DP487" s="86"/>
      <c r="DQ487" s="86"/>
      <c r="DR487" s="86"/>
      <c r="DS487" s="86"/>
      <c r="DT487" s="86"/>
      <c r="DU487" s="86"/>
      <c r="DV487" s="86"/>
      <c r="DW487" s="86"/>
      <c r="DX487" s="86"/>
      <c r="DY487" s="86"/>
      <c r="DZ487" s="86"/>
      <c r="EA487" s="86"/>
      <c r="EB487" s="86"/>
      <c r="EC487" s="86"/>
      <c r="ED487" s="86"/>
      <c r="EE487" s="86"/>
      <c r="EF487" s="86"/>
      <c r="EG487" s="86"/>
      <c r="EH487" s="86"/>
      <c r="EI487" s="86"/>
      <c r="EJ487" s="86"/>
      <c r="EK487" s="86"/>
      <c r="EL487" s="86"/>
      <c r="EM487" s="86"/>
      <c r="EN487" s="86"/>
      <c r="EO487" s="86"/>
      <c r="EP487" s="86"/>
      <c r="EQ487" s="86"/>
      <c r="ER487" s="86"/>
      <c r="ES487" s="86"/>
      <c r="ET487" s="86"/>
      <c r="EU487" s="86"/>
      <c r="EV487" s="86"/>
      <c r="EW487" s="86"/>
      <c r="EX487" s="86"/>
      <c r="EY487" s="86"/>
      <c r="EZ487" s="86"/>
      <c r="FA487" s="454"/>
      <c r="FB487" s="86"/>
      <c r="FC487" s="86"/>
      <c r="FD487" s="86"/>
      <c r="FE487" s="86"/>
      <c r="FF487" s="455"/>
      <c r="FG487" s="86"/>
      <c r="FH487" s="86"/>
      <c r="FI487" s="455"/>
      <c r="FJ487" s="86"/>
      <c r="FK487" s="86"/>
      <c r="FL487" s="86"/>
      <c r="FM487" s="455"/>
      <c r="FN487" s="86"/>
      <c r="FO487" s="86"/>
      <c r="FP487" s="455">
        <f>FP88</f>
        <v>282.97802226243459</v>
      </c>
      <c r="FQ487" s="86"/>
      <c r="FR487" s="86"/>
      <c r="FS487" s="451"/>
      <c r="FT487" s="451"/>
      <c r="FU487" s="451"/>
      <c r="FV487" s="449"/>
      <c r="FW487" s="86"/>
      <c r="FX487" s="87"/>
      <c r="FY487" s="452"/>
      <c r="FZ487" s="452"/>
    </row>
    <row r="488" spans="1:189" ht="15" customHeight="1" x14ac:dyDescent="0.25">
      <c r="A488" s="66" t="s">
        <v>188</v>
      </c>
      <c r="B488" s="155">
        <v>1</v>
      </c>
      <c r="C488" s="141">
        <f t="shared" ref="C488" si="1094">D488+G488</f>
        <v>229</v>
      </c>
      <c r="D488" s="168">
        <v>229</v>
      </c>
      <c r="E488" s="168">
        <v>0</v>
      </c>
      <c r="F488" s="234"/>
      <c r="G488" s="235">
        <v>0</v>
      </c>
      <c r="H488" s="162">
        <f t="shared" ref="H488" si="1095">N488+T488+Z488+AF488+AL488+AR488+AX488</f>
        <v>29.07</v>
      </c>
      <c r="I488" s="117">
        <v>0</v>
      </c>
      <c r="J488" s="117">
        <v>0</v>
      </c>
      <c r="K488" s="117">
        <v>0</v>
      </c>
      <c r="L488" s="117">
        <v>0</v>
      </c>
      <c r="M488" s="117">
        <v>0</v>
      </c>
      <c r="N488" s="117">
        <v>0</v>
      </c>
      <c r="O488" s="117">
        <v>0</v>
      </c>
      <c r="P488" s="117">
        <v>0</v>
      </c>
      <c r="Q488" s="117">
        <v>0</v>
      </c>
      <c r="R488" s="117">
        <v>0</v>
      </c>
      <c r="S488" s="117">
        <v>0</v>
      </c>
      <c r="T488" s="117">
        <v>0</v>
      </c>
      <c r="U488" s="117">
        <v>0</v>
      </c>
      <c r="V488" s="117">
        <v>0</v>
      </c>
      <c r="W488" s="117">
        <v>0</v>
      </c>
      <c r="X488" s="117">
        <v>0</v>
      </c>
      <c r="Y488" s="117">
        <v>0</v>
      </c>
      <c r="Z488" s="117">
        <v>0</v>
      </c>
      <c r="AA488" s="117">
        <v>0</v>
      </c>
      <c r="AB488" s="117">
        <v>0</v>
      </c>
      <c r="AC488" s="117">
        <v>0</v>
      </c>
      <c r="AD488" s="117">
        <v>0</v>
      </c>
      <c r="AE488" s="117">
        <v>0</v>
      </c>
      <c r="AF488" s="117">
        <v>0</v>
      </c>
      <c r="AG488" s="117">
        <v>0</v>
      </c>
      <c r="AH488" s="117">
        <v>0</v>
      </c>
      <c r="AI488" s="117">
        <v>0</v>
      </c>
      <c r="AJ488" s="117">
        <v>0</v>
      </c>
      <c r="AK488" s="117">
        <v>0</v>
      </c>
      <c r="AL488" s="117">
        <v>0</v>
      </c>
      <c r="AM488" s="117">
        <v>0</v>
      </c>
      <c r="AN488" s="117">
        <v>0</v>
      </c>
      <c r="AO488" s="117">
        <v>0</v>
      </c>
      <c r="AP488" s="117">
        <v>0</v>
      </c>
      <c r="AQ488" s="117">
        <v>0</v>
      </c>
      <c r="AR488" s="117">
        <v>0</v>
      </c>
      <c r="AS488" s="117">
        <v>0</v>
      </c>
      <c r="AT488" s="117">
        <v>0</v>
      </c>
      <c r="AU488" s="117">
        <v>0</v>
      </c>
      <c r="AV488" s="117">
        <v>0</v>
      </c>
      <c r="AW488" s="117">
        <v>0</v>
      </c>
      <c r="AX488" s="117">
        <v>29.07</v>
      </c>
      <c r="AY488" s="117"/>
      <c r="AZ488" s="117"/>
      <c r="BA488" s="117"/>
      <c r="BB488" s="117"/>
      <c r="BC488" s="117"/>
      <c r="BD488" s="117"/>
      <c r="BE488" s="117">
        <v>0</v>
      </c>
      <c r="BF488" s="117">
        <v>0</v>
      </c>
      <c r="BG488" s="117">
        <v>0</v>
      </c>
      <c r="BH488" s="117">
        <v>0</v>
      </c>
      <c r="BI488" s="117">
        <v>0</v>
      </c>
      <c r="BJ488" s="117">
        <v>0</v>
      </c>
      <c r="BK488" s="117">
        <v>0</v>
      </c>
      <c r="BL488" s="117">
        <v>4.21</v>
      </c>
      <c r="BM488" s="117">
        <v>0.92620000000000002</v>
      </c>
      <c r="BN488" s="117">
        <v>0.100381105</v>
      </c>
      <c r="BO488" s="117">
        <v>2.3949427000000001</v>
      </c>
      <c r="BP488" s="117">
        <v>0.79986001000204998</v>
      </c>
      <c r="BQ488" s="117">
        <v>8.4313838150020501</v>
      </c>
      <c r="BR488" s="117">
        <v>63.954855555554687</v>
      </c>
      <c r="BS488" s="117">
        <v>14.070068222222201</v>
      </c>
      <c r="BT488" s="117">
        <v>99.765873246808297</v>
      </c>
      <c r="BU488" s="117">
        <v>0</v>
      </c>
      <c r="BV488" s="117">
        <v>36.381998679888802</v>
      </c>
      <c r="BW488" s="117">
        <v>22.447450717786001</v>
      </c>
      <c r="BX488" s="117">
        <v>236.62024642226001</v>
      </c>
      <c r="BY488" s="117">
        <v>0</v>
      </c>
      <c r="BZ488" s="117">
        <v>0</v>
      </c>
      <c r="CA488" s="117">
        <v>0</v>
      </c>
      <c r="CB488" s="117">
        <v>0</v>
      </c>
      <c r="CC488" s="117">
        <v>0</v>
      </c>
      <c r="CD488" s="117">
        <v>0</v>
      </c>
      <c r="CE488" s="117">
        <v>0</v>
      </c>
      <c r="CF488" s="117">
        <v>0</v>
      </c>
      <c r="CG488" s="117">
        <v>0</v>
      </c>
      <c r="CH488" s="117">
        <v>0</v>
      </c>
      <c r="CI488" s="117">
        <v>0</v>
      </c>
      <c r="CJ488" s="117">
        <v>0</v>
      </c>
      <c r="CK488" s="117">
        <v>0</v>
      </c>
      <c r="CL488" s="117">
        <v>0</v>
      </c>
      <c r="CM488" s="117">
        <v>0</v>
      </c>
      <c r="CN488" s="117">
        <v>0</v>
      </c>
      <c r="CO488" s="117">
        <v>0</v>
      </c>
      <c r="CP488" s="117">
        <v>0</v>
      </c>
      <c r="CQ488" s="117">
        <v>0</v>
      </c>
      <c r="CR488" s="117">
        <v>0</v>
      </c>
      <c r="CS488" s="117">
        <v>0</v>
      </c>
      <c r="CT488" s="117">
        <v>0</v>
      </c>
      <c r="CU488" s="117">
        <v>0</v>
      </c>
      <c r="CV488" s="117">
        <v>0</v>
      </c>
      <c r="CW488" s="117">
        <v>0</v>
      </c>
      <c r="CX488" s="117">
        <v>0</v>
      </c>
      <c r="CY488" s="117">
        <v>0</v>
      </c>
      <c r="CZ488" s="117">
        <v>0</v>
      </c>
      <c r="DA488" s="117">
        <v>0</v>
      </c>
      <c r="DB488" s="117">
        <v>0</v>
      </c>
      <c r="DC488" s="117">
        <v>0</v>
      </c>
      <c r="DD488" s="117">
        <v>0</v>
      </c>
      <c r="DE488" s="117">
        <v>0</v>
      </c>
      <c r="DF488" s="117">
        <v>0</v>
      </c>
      <c r="DG488" s="117">
        <v>0</v>
      </c>
      <c r="DH488" s="117">
        <v>0</v>
      </c>
      <c r="DI488" s="117">
        <v>0</v>
      </c>
      <c r="DJ488" s="117">
        <v>0</v>
      </c>
      <c r="DK488" s="117">
        <v>0</v>
      </c>
      <c r="DL488" s="117">
        <v>0</v>
      </c>
      <c r="DM488" s="117">
        <v>0</v>
      </c>
      <c r="DN488" s="117">
        <v>0</v>
      </c>
      <c r="DO488" s="117">
        <v>0</v>
      </c>
      <c r="DP488" s="117">
        <v>0</v>
      </c>
      <c r="DQ488" s="117">
        <v>0</v>
      </c>
      <c r="DR488" s="117">
        <v>0</v>
      </c>
      <c r="DS488" s="117">
        <v>0</v>
      </c>
      <c r="DT488" s="117">
        <v>0</v>
      </c>
      <c r="DU488" s="117">
        <v>0</v>
      </c>
      <c r="DV488" s="117">
        <v>0</v>
      </c>
      <c r="DW488" s="117">
        <v>7.92</v>
      </c>
      <c r="DX488" s="117">
        <v>1.7423999999999999</v>
      </c>
      <c r="DY488" s="117">
        <v>0.54715873737499998</v>
      </c>
      <c r="DZ488" s="117">
        <v>0</v>
      </c>
      <c r="EA488" s="117">
        <v>4.5054504</v>
      </c>
      <c r="EB488" s="117">
        <v>1.54228010768827</v>
      </c>
      <c r="EC488" s="117">
        <v>16.257289245063301</v>
      </c>
      <c r="ED488" s="117">
        <v>0</v>
      </c>
      <c r="EE488" s="117">
        <v>0</v>
      </c>
      <c r="EF488" s="117">
        <v>0</v>
      </c>
      <c r="EG488" s="117">
        <v>0</v>
      </c>
      <c r="EH488" s="117">
        <v>0</v>
      </c>
      <c r="EI488" s="117">
        <v>0</v>
      </c>
      <c r="EJ488" s="117">
        <v>0</v>
      </c>
      <c r="EK488" s="117">
        <v>7.07</v>
      </c>
      <c r="EL488" s="117">
        <v>1.5553999999999999</v>
      </c>
      <c r="EM488" s="117">
        <v>0.48778097305000001</v>
      </c>
      <c r="EN488" s="117">
        <v>0</v>
      </c>
      <c r="EO488" s="117">
        <v>4.0219109</v>
      </c>
      <c r="EP488" s="117">
        <v>1.3766889792143699</v>
      </c>
      <c r="EQ488" s="117">
        <v>14.511780852264399</v>
      </c>
      <c r="ER488" s="117">
        <v>0</v>
      </c>
      <c r="ES488" s="117">
        <v>0</v>
      </c>
      <c r="ET488" s="117">
        <v>0</v>
      </c>
      <c r="EU488" s="117">
        <v>0</v>
      </c>
      <c r="EV488" s="117">
        <v>0</v>
      </c>
      <c r="EW488" s="117">
        <v>0</v>
      </c>
      <c r="EX488" s="117">
        <v>0</v>
      </c>
      <c r="EY488" s="117">
        <v>0</v>
      </c>
      <c r="EZ488" s="117">
        <v>0</v>
      </c>
      <c r="FA488" s="117">
        <v>0</v>
      </c>
      <c r="FB488" s="117">
        <v>0</v>
      </c>
      <c r="FC488" s="117">
        <v>0</v>
      </c>
      <c r="FD488" s="117">
        <v>0</v>
      </c>
      <c r="FE488" s="171">
        <v>115.77</v>
      </c>
      <c r="FF488" s="194">
        <f t="shared" ref="FF488" si="1096">H488+BH488+BK488+BQ488+BX488+BY488+EC488+EJ488+EQ488+EU488+EX488+FA488+FD488+FE488</f>
        <v>420.66070033458976</v>
      </c>
      <c r="FG488" s="195">
        <f t="shared" ref="FG488" si="1097">BH488+BK488+FD488</f>
        <v>0</v>
      </c>
      <c r="FH488" s="196">
        <f t="shared" ref="FH488" si="1098">EJ488</f>
        <v>0</v>
      </c>
      <c r="FI488" s="202">
        <f t="shared" ref="FI488" si="1099">FF488*1.2</f>
        <v>504.7928404015077</v>
      </c>
      <c r="FJ488" s="203">
        <f t="shared" ref="FJ488" si="1100">FG488*1.2</f>
        <v>0</v>
      </c>
      <c r="FK488" s="204">
        <f t="shared" ref="FK488" si="1101">FH488*1.2</f>
        <v>0</v>
      </c>
      <c r="FL488" s="214">
        <v>0.05</v>
      </c>
      <c r="FM488" s="211">
        <f t="shared" ref="FM488" si="1102">FI488*FL488</f>
        <v>25.239642020075387</v>
      </c>
      <c r="FN488" s="212">
        <f t="shared" ref="FN488" si="1103">FJ488*FL488</f>
        <v>0</v>
      </c>
      <c r="FO488" s="213">
        <f t="shared" ref="FO488" si="1104">FK488*FL488</f>
        <v>0</v>
      </c>
      <c r="FP488" s="219">
        <f t="shared" ref="FP488" si="1105">FI488+FM488</f>
        <v>530.03248242158304</v>
      </c>
      <c r="FQ488" s="220">
        <f t="shared" ref="FQ488" si="1106">FJ488+FN488</f>
        <v>0</v>
      </c>
      <c r="FR488" s="223">
        <f t="shared" ref="FR488" si="1107">FK488+FO488</f>
        <v>0</v>
      </c>
      <c r="FS488" s="228">
        <f t="shared" ref="FS488" si="1108">(FP488-FR488)/C488+FR488/D488</f>
        <v>2.3145523249850788</v>
      </c>
      <c r="FT488" s="229"/>
      <c r="FU488" s="244">
        <f t="shared" ref="FU488" si="1109">(FP488-FR488)/C488</f>
        <v>2.3145523249850788</v>
      </c>
      <c r="FV488" s="245">
        <f t="shared" ref="FV488" si="1110">FS488*D488+G488*FU488</f>
        <v>530.03248242158304</v>
      </c>
      <c r="FW488" s="252">
        <v>1.2131000000000001</v>
      </c>
      <c r="FX488" s="257"/>
      <c r="FY488" s="605">
        <f t="shared" ref="FY488" si="1111">FS488/FW488</f>
        <v>1.9079649863861829</v>
      </c>
      <c r="FZ488" s="253"/>
      <c r="GA488" s="92"/>
      <c r="GB488" s="68" t="s">
        <v>1271</v>
      </c>
      <c r="GC488" s="85" t="s">
        <v>2362</v>
      </c>
      <c r="GD488" s="85" t="str">
        <f t="shared" ref="GD488" si="1112">CONCATENATE(GB488,GC488)</f>
        <v>№2/209 від 20.02.2019</v>
      </c>
      <c r="GE488" s="85" t="s">
        <v>2449</v>
      </c>
      <c r="GF488" s="431">
        <v>1</v>
      </c>
      <c r="GG488" s="431">
        <v>3</v>
      </c>
    </row>
    <row r="489" spans="1:189" ht="15" customHeight="1" x14ac:dyDescent="0.25">
      <c r="A489" s="66" t="s">
        <v>2841</v>
      </c>
      <c r="B489" s="155">
        <v>1</v>
      </c>
      <c r="C489" s="141">
        <f t="shared" ref="C489" si="1113">D489+G489</f>
        <v>229</v>
      </c>
      <c r="D489" s="168">
        <v>229</v>
      </c>
      <c r="E489" s="168">
        <v>0</v>
      </c>
      <c r="F489" s="234"/>
      <c r="G489" s="235">
        <v>0</v>
      </c>
      <c r="H489" s="162">
        <f t="shared" ref="H489" si="1114">N489+T489+Z489+AF489+AL489+AR489+AX489</f>
        <v>29.07</v>
      </c>
      <c r="I489" s="117">
        <v>0</v>
      </c>
      <c r="J489" s="117">
        <v>0</v>
      </c>
      <c r="K489" s="117">
        <v>0</v>
      </c>
      <c r="L489" s="117">
        <v>0</v>
      </c>
      <c r="M489" s="117">
        <v>0</v>
      </c>
      <c r="N489" s="117">
        <v>0</v>
      </c>
      <c r="O489" s="117">
        <v>0</v>
      </c>
      <c r="P489" s="117">
        <v>0</v>
      </c>
      <c r="Q489" s="117">
        <v>0</v>
      </c>
      <c r="R489" s="117">
        <v>0</v>
      </c>
      <c r="S489" s="117">
        <v>0</v>
      </c>
      <c r="T489" s="117">
        <v>0</v>
      </c>
      <c r="U489" s="117">
        <v>0</v>
      </c>
      <c r="V489" s="117">
        <v>0</v>
      </c>
      <c r="W489" s="117">
        <v>0</v>
      </c>
      <c r="X489" s="117">
        <v>0</v>
      </c>
      <c r="Y489" s="117">
        <v>0</v>
      </c>
      <c r="Z489" s="117">
        <v>0</v>
      </c>
      <c r="AA489" s="117">
        <v>0</v>
      </c>
      <c r="AB489" s="117">
        <v>0</v>
      </c>
      <c r="AC489" s="117">
        <v>0</v>
      </c>
      <c r="AD489" s="117">
        <v>0</v>
      </c>
      <c r="AE489" s="117">
        <v>0</v>
      </c>
      <c r="AF489" s="117">
        <v>0</v>
      </c>
      <c r="AG489" s="117">
        <v>0</v>
      </c>
      <c r="AH489" s="117">
        <v>0</v>
      </c>
      <c r="AI489" s="117">
        <v>0</v>
      </c>
      <c r="AJ489" s="117">
        <v>0</v>
      </c>
      <c r="AK489" s="117">
        <v>0</v>
      </c>
      <c r="AL489" s="117">
        <v>0</v>
      </c>
      <c r="AM489" s="117">
        <v>0</v>
      </c>
      <c r="AN489" s="117">
        <v>0</v>
      </c>
      <c r="AO489" s="117">
        <v>0</v>
      </c>
      <c r="AP489" s="117">
        <v>0</v>
      </c>
      <c r="AQ489" s="117">
        <v>0</v>
      </c>
      <c r="AR489" s="117">
        <v>0</v>
      </c>
      <c r="AS489" s="117">
        <v>0</v>
      </c>
      <c r="AT489" s="117">
        <v>0</v>
      </c>
      <c r="AU489" s="117">
        <v>0</v>
      </c>
      <c r="AV489" s="117">
        <v>0</v>
      </c>
      <c r="AW489" s="117">
        <v>0</v>
      </c>
      <c r="AX489" s="117">
        <v>29.07</v>
      </c>
      <c r="AY489" s="117"/>
      <c r="AZ489" s="117"/>
      <c r="BA489" s="117"/>
      <c r="BB489" s="117"/>
      <c r="BC489" s="117"/>
      <c r="BD489" s="117"/>
      <c r="BE489" s="117">
        <v>0</v>
      </c>
      <c r="BF489" s="117">
        <v>0</v>
      </c>
      <c r="BG489" s="117">
        <v>0</v>
      </c>
      <c r="BH489" s="117">
        <v>0</v>
      </c>
      <c r="BI489" s="117">
        <v>0</v>
      </c>
      <c r="BJ489" s="117">
        <v>0</v>
      </c>
      <c r="BK489" s="117">
        <v>0</v>
      </c>
      <c r="BL489" s="117">
        <v>4.21</v>
      </c>
      <c r="BM489" s="117">
        <v>0.92620000000000002</v>
      </c>
      <c r="BN489" s="117">
        <v>0.100381105</v>
      </c>
      <c r="BO489" s="117">
        <v>2.3949427000000001</v>
      </c>
      <c r="BP489" s="117">
        <v>0.79986001000204998</v>
      </c>
      <c r="BQ489" s="117">
        <v>8.4313838150020501</v>
      </c>
      <c r="BR489" s="117">
        <f>BR488*0.9</f>
        <v>57.55936999999922</v>
      </c>
      <c r="BS489" s="117">
        <f t="shared" ref="BS489:BX489" si="1115">BS488*0.9</f>
        <v>12.663061399999981</v>
      </c>
      <c r="BT489" s="117">
        <f t="shared" si="1115"/>
        <v>89.789285922127476</v>
      </c>
      <c r="BU489" s="117">
        <f t="shared" si="1115"/>
        <v>0</v>
      </c>
      <c r="BV489" s="117">
        <f t="shared" si="1115"/>
        <v>32.743798811899921</v>
      </c>
      <c r="BW489" s="117">
        <f t="shared" si="1115"/>
        <v>20.202705646007402</v>
      </c>
      <c r="BX489" s="117">
        <f t="shared" si="1115"/>
        <v>212.95822178003402</v>
      </c>
      <c r="BY489" s="117">
        <v>0</v>
      </c>
      <c r="BZ489" s="117">
        <v>0</v>
      </c>
      <c r="CA489" s="117">
        <v>0</v>
      </c>
      <c r="CB489" s="117">
        <v>0</v>
      </c>
      <c r="CC489" s="117">
        <v>0</v>
      </c>
      <c r="CD489" s="117">
        <v>0</v>
      </c>
      <c r="CE489" s="117">
        <v>0</v>
      </c>
      <c r="CF489" s="117">
        <v>0</v>
      </c>
      <c r="CG489" s="117">
        <v>0</v>
      </c>
      <c r="CH489" s="117">
        <v>0</v>
      </c>
      <c r="CI489" s="117">
        <v>0</v>
      </c>
      <c r="CJ489" s="117">
        <v>0</v>
      </c>
      <c r="CK489" s="117">
        <v>0</v>
      </c>
      <c r="CL489" s="117">
        <v>0</v>
      </c>
      <c r="CM489" s="117">
        <v>0</v>
      </c>
      <c r="CN489" s="117">
        <v>0</v>
      </c>
      <c r="CO489" s="117">
        <v>0</v>
      </c>
      <c r="CP489" s="117">
        <v>0</v>
      </c>
      <c r="CQ489" s="117">
        <v>0</v>
      </c>
      <c r="CR489" s="117">
        <v>0</v>
      </c>
      <c r="CS489" s="117">
        <v>0</v>
      </c>
      <c r="CT489" s="117">
        <v>0</v>
      </c>
      <c r="CU489" s="117">
        <v>0</v>
      </c>
      <c r="CV489" s="117">
        <v>0</v>
      </c>
      <c r="CW489" s="117">
        <v>0</v>
      </c>
      <c r="CX489" s="117">
        <v>0</v>
      </c>
      <c r="CY489" s="117">
        <v>0</v>
      </c>
      <c r="CZ489" s="117">
        <v>0</v>
      </c>
      <c r="DA489" s="117">
        <v>0</v>
      </c>
      <c r="DB489" s="117">
        <v>0</v>
      </c>
      <c r="DC489" s="117">
        <v>0</v>
      </c>
      <c r="DD489" s="117">
        <v>0</v>
      </c>
      <c r="DE489" s="117">
        <v>0</v>
      </c>
      <c r="DF489" s="117">
        <v>0</v>
      </c>
      <c r="DG489" s="117">
        <v>0</v>
      </c>
      <c r="DH489" s="117">
        <v>0</v>
      </c>
      <c r="DI489" s="117">
        <v>0</v>
      </c>
      <c r="DJ489" s="117">
        <v>0</v>
      </c>
      <c r="DK489" s="117">
        <v>0</v>
      </c>
      <c r="DL489" s="117">
        <v>0</v>
      </c>
      <c r="DM489" s="117">
        <v>0</v>
      </c>
      <c r="DN489" s="117">
        <v>0</v>
      </c>
      <c r="DO489" s="117">
        <v>0</v>
      </c>
      <c r="DP489" s="117">
        <v>0</v>
      </c>
      <c r="DQ489" s="117">
        <v>0</v>
      </c>
      <c r="DR489" s="117">
        <v>0</v>
      </c>
      <c r="DS489" s="117">
        <v>0</v>
      </c>
      <c r="DT489" s="117">
        <v>0</v>
      </c>
      <c r="DU489" s="117">
        <v>0</v>
      </c>
      <c r="DV489" s="117">
        <v>0</v>
      </c>
      <c r="DW489" s="117">
        <v>7.92</v>
      </c>
      <c r="DX489" s="117">
        <v>1.7423999999999999</v>
      </c>
      <c r="DY489" s="117">
        <v>0.54715873737499998</v>
      </c>
      <c r="DZ489" s="117">
        <v>0</v>
      </c>
      <c r="EA489" s="117">
        <v>4.5054504</v>
      </c>
      <c r="EB489" s="117">
        <v>1.54228010768827</v>
      </c>
      <c r="EC489" s="117">
        <v>16.257289245063301</v>
      </c>
      <c r="ED489" s="117">
        <v>0</v>
      </c>
      <c r="EE489" s="117">
        <v>0</v>
      </c>
      <c r="EF489" s="117">
        <v>0</v>
      </c>
      <c r="EG489" s="117">
        <v>0</v>
      </c>
      <c r="EH489" s="117">
        <v>0</v>
      </c>
      <c r="EI489" s="117">
        <v>0</v>
      </c>
      <c r="EJ489" s="117">
        <v>0</v>
      </c>
      <c r="EK489" s="117">
        <v>7.07</v>
      </c>
      <c r="EL489" s="117">
        <v>1.5553999999999999</v>
      </c>
      <c r="EM489" s="117">
        <v>0.48778097305000001</v>
      </c>
      <c r="EN489" s="117">
        <v>0</v>
      </c>
      <c r="EO489" s="117">
        <v>4.0219109</v>
      </c>
      <c r="EP489" s="117">
        <v>1.3766889792143699</v>
      </c>
      <c r="EQ489" s="117">
        <v>14.511780852264399</v>
      </c>
      <c r="ER489" s="117">
        <v>0</v>
      </c>
      <c r="ES489" s="117">
        <v>0</v>
      </c>
      <c r="ET489" s="117">
        <v>0</v>
      </c>
      <c r="EU489" s="117">
        <v>0</v>
      </c>
      <c r="EV489" s="117">
        <v>0</v>
      </c>
      <c r="EW489" s="117">
        <v>0</v>
      </c>
      <c r="EX489" s="117">
        <v>0</v>
      </c>
      <c r="EY489" s="117">
        <v>0</v>
      </c>
      <c r="EZ489" s="117">
        <v>0</v>
      </c>
      <c r="FA489" s="117">
        <v>0</v>
      </c>
      <c r="FB489" s="117">
        <v>0</v>
      </c>
      <c r="FC489" s="117">
        <v>0</v>
      </c>
      <c r="FD489" s="117">
        <v>0</v>
      </c>
      <c r="FE489" s="171">
        <v>115.77</v>
      </c>
      <c r="FF489" s="194">
        <f t="shared" ref="FF489" si="1116">H489+BH489+BK489+BQ489+BX489+BY489+EC489+EJ489+EQ489+EU489+EX489+FA489+FD489+FE489</f>
        <v>396.99867569236375</v>
      </c>
      <c r="FG489" s="195">
        <f t="shared" ref="FG489" si="1117">BH489+BK489+FD489</f>
        <v>0</v>
      </c>
      <c r="FH489" s="196">
        <f t="shared" ref="FH489" si="1118">EJ489</f>
        <v>0</v>
      </c>
      <c r="FI489" s="202">
        <f t="shared" ref="FI489" si="1119">FF489*1.2</f>
        <v>476.3984108308365</v>
      </c>
      <c r="FJ489" s="203">
        <f t="shared" ref="FJ489" si="1120">FG489*1.2</f>
        <v>0</v>
      </c>
      <c r="FK489" s="204">
        <f t="shared" ref="FK489" si="1121">FH489*1.2</f>
        <v>0</v>
      </c>
      <c r="FL489" s="214">
        <v>0.05</v>
      </c>
      <c r="FM489" s="211">
        <f t="shared" ref="FM489" si="1122">FI489*FL489</f>
        <v>23.819920541541826</v>
      </c>
      <c r="FN489" s="212">
        <f t="shared" ref="FN489" si="1123">FJ489*FL489</f>
        <v>0</v>
      </c>
      <c r="FO489" s="213">
        <f t="shared" ref="FO489" si="1124">FK489*FL489</f>
        <v>0</v>
      </c>
      <c r="FP489" s="219">
        <f t="shared" ref="FP489" si="1125">FI489+FM489</f>
        <v>500.21833137237832</v>
      </c>
      <c r="FQ489" s="220">
        <f t="shared" ref="FQ489" si="1126">FJ489+FN489</f>
        <v>0</v>
      </c>
      <c r="FR489" s="223">
        <f t="shared" ref="FR489" si="1127">FK489+FO489</f>
        <v>0</v>
      </c>
      <c r="FS489" s="228">
        <f t="shared" ref="FS489" si="1128">(FP489-FR489)/C489+FR489/D489</f>
        <v>2.1843595256435733</v>
      </c>
      <c r="FT489" s="229"/>
      <c r="FU489" s="244">
        <f t="shared" ref="FU489" si="1129">(FP489-FR489)/C489</f>
        <v>2.1843595256435733</v>
      </c>
      <c r="FV489" s="245">
        <f t="shared" ref="FV489" si="1130">FS489*D489+G489*FU489</f>
        <v>500.21833137237826</v>
      </c>
      <c r="FW489" s="252">
        <v>1.2131000000000001</v>
      </c>
      <c r="FX489" s="257"/>
      <c r="FY489" s="605">
        <f t="shared" ref="FY489" si="1131">FS489/FW489</f>
        <v>1.8006425897647129</v>
      </c>
      <c r="FZ489" s="253"/>
      <c r="GA489" s="92"/>
      <c r="GB489" s="68" t="s">
        <v>1271</v>
      </c>
      <c r="GC489" s="85" t="s">
        <v>2362</v>
      </c>
      <c r="GD489" s="85" t="str">
        <f t="shared" ref="GD489" si="1132">CONCATENATE(GB489,GC489)</f>
        <v>№2/209 від 20.02.2019</v>
      </c>
      <c r="GE489" s="85" t="s">
        <v>2449</v>
      </c>
      <c r="GF489" s="431">
        <v>1</v>
      </c>
      <c r="GG489" s="431">
        <v>3</v>
      </c>
    </row>
    <row r="490" spans="1:189" ht="15" customHeight="1" x14ac:dyDescent="0.25">
      <c r="A490" s="113" t="s">
        <v>1565</v>
      </c>
      <c r="B490" s="155">
        <v>1</v>
      </c>
      <c r="C490" s="141">
        <f t="shared" ref="C490" si="1133">D490+G490</f>
        <v>105</v>
      </c>
      <c r="D490" s="141">
        <v>105</v>
      </c>
      <c r="E490" s="141">
        <v>0</v>
      </c>
      <c r="F490" s="141"/>
      <c r="G490" s="141">
        <v>0</v>
      </c>
      <c r="H490" s="453">
        <f t="shared" ref="H490" si="1134">N490+T490+Z490+AF490+AL490+AR490+AX490</f>
        <v>25.61</v>
      </c>
      <c r="I490" s="453">
        <v>0</v>
      </c>
      <c r="J490" s="453">
        <v>0</v>
      </c>
      <c r="K490" s="453">
        <v>0</v>
      </c>
      <c r="L490" s="453">
        <v>0</v>
      </c>
      <c r="M490" s="453">
        <v>0</v>
      </c>
      <c r="N490" s="453">
        <v>0</v>
      </c>
      <c r="O490" s="453">
        <v>0</v>
      </c>
      <c r="P490" s="453">
        <v>0</v>
      </c>
      <c r="Q490" s="453">
        <v>0</v>
      </c>
      <c r="R490" s="453">
        <v>0</v>
      </c>
      <c r="S490" s="453">
        <v>0</v>
      </c>
      <c r="T490" s="453">
        <v>0</v>
      </c>
      <c r="U490" s="453">
        <v>0</v>
      </c>
      <c r="V490" s="453">
        <v>0</v>
      </c>
      <c r="W490" s="453">
        <v>0</v>
      </c>
      <c r="X490" s="453">
        <v>0</v>
      </c>
      <c r="Y490" s="453">
        <v>0</v>
      </c>
      <c r="Z490" s="453">
        <v>0</v>
      </c>
      <c r="AA490" s="453">
        <v>0</v>
      </c>
      <c r="AB490" s="453">
        <v>0</v>
      </c>
      <c r="AC490" s="453">
        <v>0</v>
      </c>
      <c r="AD490" s="453">
        <v>0</v>
      </c>
      <c r="AE490" s="453">
        <v>0</v>
      </c>
      <c r="AF490" s="453">
        <v>0</v>
      </c>
      <c r="AG490" s="453">
        <v>0</v>
      </c>
      <c r="AH490" s="453">
        <v>0</v>
      </c>
      <c r="AI490" s="453">
        <v>0</v>
      </c>
      <c r="AJ490" s="453">
        <v>0</v>
      </c>
      <c r="AK490" s="453">
        <v>0</v>
      </c>
      <c r="AL490" s="453">
        <v>0</v>
      </c>
      <c r="AM490" s="453">
        <v>0</v>
      </c>
      <c r="AN490" s="453">
        <v>0</v>
      </c>
      <c r="AO490" s="453">
        <v>0</v>
      </c>
      <c r="AP490" s="453">
        <v>0</v>
      </c>
      <c r="AQ490" s="453">
        <v>0</v>
      </c>
      <c r="AR490" s="453">
        <v>0</v>
      </c>
      <c r="AS490" s="453">
        <v>0</v>
      </c>
      <c r="AT490" s="453">
        <v>0</v>
      </c>
      <c r="AU490" s="453">
        <v>0</v>
      </c>
      <c r="AV490" s="453">
        <v>0</v>
      </c>
      <c r="AW490" s="453">
        <v>0</v>
      </c>
      <c r="AX490" s="453">
        <v>25.61</v>
      </c>
      <c r="AY490" s="453"/>
      <c r="AZ490" s="453"/>
      <c r="BA490" s="453"/>
      <c r="BB490" s="453"/>
      <c r="BC490" s="453"/>
      <c r="BD490" s="453"/>
      <c r="BE490" s="453">
        <v>0</v>
      </c>
      <c r="BF490" s="453">
        <v>0</v>
      </c>
      <c r="BG490" s="453">
        <v>0</v>
      </c>
      <c r="BH490" s="453">
        <v>0</v>
      </c>
      <c r="BI490" s="453">
        <v>0</v>
      </c>
      <c r="BJ490" s="453">
        <v>0</v>
      </c>
      <c r="BK490" s="453">
        <v>0</v>
      </c>
      <c r="BL490" s="453">
        <v>4.29</v>
      </c>
      <c r="BM490" s="453">
        <v>0.94379999999999997</v>
      </c>
      <c r="BN490" s="453">
        <v>0.1033669475</v>
      </c>
      <c r="BO490" s="453">
        <v>2.4404523</v>
      </c>
      <c r="BP490" s="453">
        <v>0.81517227333047504</v>
      </c>
      <c r="BQ490" s="453">
        <v>8.5927915208304704</v>
      </c>
      <c r="BR490" s="453">
        <v>46.6723111111111</v>
      </c>
      <c r="BS490" s="453">
        <v>10.2679084444444</v>
      </c>
      <c r="BT490" s="453">
        <v>63.603223293416498</v>
      </c>
      <c r="BU490" s="453">
        <v>0</v>
      </c>
      <c r="BV490" s="453">
        <v>26.550477621777802</v>
      </c>
      <c r="BW490" s="453">
        <v>15.4169138045393</v>
      </c>
      <c r="BX490" s="453">
        <v>162.510834275289</v>
      </c>
      <c r="BY490" s="453">
        <v>3.2827095945997402</v>
      </c>
      <c r="BZ490" s="453">
        <v>0</v>
      </c>
      <c r="CA490" s="453">
        <v>0</v>
      </c>
      <c r="CB490" s="453">
        <v>0</v>
      </c>
      <c r="CC490" s="453">
        <v>0</v>
      </c>
      <c r="CD490" s="453">
        <v>0</v>
      </c>
      <c r="CE490" s="453">
        <v>0</v>
      </c>
      <c r="CF490" s="453">
        <v>0</v>
      </c>
      <c r="CG490" s="453">
        <v>0</v>
      </c>
      <c r="CH490" s="453">
        <v>0</v>
      </c>
      <c r="CI490" s="453">
        <v>0</v>
      </c>
      <c r="CJ490" s="453">
        <v>0</v>
      </c>
      <c r="CK490" s="453">
        <v>0</v>
      </c>
      <c r="CL490" s="453">
        <v>0</v>
      </c>
      <c r="CM490" s="453">
        <v>0</v>
      </c>
      <c r="CN490" s="453">
        <v>0</v>
      </c>
      <c r="CO490" s="453">
        <v>0</v>
      </c>
      <c r="CP490" s="453">
        <v>0</v>
      </c>
      <c r="CQ490" s="453">
        <v>0</v>
      </c>
      <c r="CR490" s="453">
        <v>0</v>
      </c>
      <c r="CS490" s="453">
        <v>0</v>
      </c>
      <c r="CT490" s="453">
        <v>0</v>
      </c>
      <c r="CU490" s="453">
        <v>0</v>
      </c>
      <c r="CV490" s="453">
        <v>0</v>
      </c>
      <c r="CW490" s="453">
        <v>0</v>
      </c>
      <c r="CX490" s="453">
        <v>0</v>
      </c>
      <c r="CY490" s="453">
        <v>0</v>
      </c>
      <c r="CZ490" s="453">
        <v>0</v>
      </c>
      <c r="DA490" s="453">
        <v>0</v>
      </c>
      <c r="DB490" s="453">
        <v>0</v>
      </c>
      <c r="DC490" s="453">
        <v>0</v>
      </c>
      <c r="DD490" s="453">
        <v>0</v>
      </c>
      <c r="DE490" s="453">
        <v>0</v>
      </c>
      <c r="DF490" s="453">
        <v>0</v>
      </c>
      <c r="DG490" s="453">
        <v>0</v>
      </c>
      <c r="DH490" s="453">
        <v>0</v>
      </c>
      <c r="DI490" s="453">
        <v>0</v>
      </c>
      <c r="DJ490" s="453">
        <v>0</v>
      </c>
      <c r="DK490" s="453">
        <v>0</v>
      </c>
      <c r="DL490" s="453">
        <v>0</v>
      </c>
      <c r="DM490" s="453">
        <v>0</v>
      </c>
      <c r="DN490" s="453">
        <v>0</v>
      </c>
      <c r="DO490" s="453">
        <v>0</v>
      </c>
      <c r="DP490" s="453">
        <v>1.43</v>
      </c>
      <c r="DQ490" s="453">
        <v>0.31459999999999999</v>
      </c>
      <c r="DR490" s="453">
        <v>0.41320471400398501</v>
      </c>
      <c r="DS490" s="453">
        <v>0</v>
      </c>
      <c r="DT490" s="453">
        <v>0.81348410000000004</v>
      </c>
      <c r="DU490" s="453">
        <v>0.31142078059575801</v>
      </c>
      <c r="DV490" s="453">
        <v>3.2827095945997402</v>
      </c>
      <c r="DW490" s="453">
        <v>19.02</v>
      </c>
      <c r="DX490" s="453">
        <v>4.1844000000000001</v>
      </c>
      <c r="DY490" s="453">
        <v>1.3126902443749999</v>
      </c>
      <c r="DZ490" s="453">
        <v>0</v>
      </c>
      <c r="EA490" s="453">
        <v>10.8199074</v>
      </c>
      <c r="EB490" s="453">
        <v>3.7036707231069399</v>
      </c>
      <c r="EC490" s="453">
        <v>39.040668367481899</v>
      </c>
      <c r="ED490" s="453">
        <v>0</v>
      </c>
      <c r="EE490" s="453">
        <v>0</v>
      </c>
      <c r="EF490" s="453">
        <v>0</v>
      </c>
      <c r="EG490" s="453">
        <v>0</v>
      </c>
      <c r="EH490" s="453">
        <v>0</v>
      </c>
      <c r="EI490" s="453">
        <v>0</v>
      </c>
      <c r="EJ490" s="453">
        <v>0</v>
      </c>
      <c r="EK490" s="453">
        <v>16.96</v>
      </c>
      <c r="EL490" s="453">
        <v>3.7311999999999999</v>
      </c>
      <c r="EM490" s="453">
        <v>1.1708706254500001</v>
      </c>
      <c r="EN490" s="453">
        <v>0</v>
      </c>
      <c r="EO490" s="453">
        <v>9.6480352000000007</v>
      </c>
      <c r="EP490" s="453">
        <v>3.3025741915654101</v>
      </c>
      <c r="EQ490" s="453">
        <v>34.812680017015403</v>
      </c>
      <c r="ER490" s="453">
        <v>0</v>
      </c>
      <c r="ES490" s="453">
        <v>0</v>
      </c>
      <c r="ET490" s="453">
        <v>0</v>
      </c>
      <c r="EU490" s="453">
        <v>0</v>
      </c>
      <c r="EV490" s="453">
        <v>0</v>
      </c>
      <c r="EW490" s="453">
        <v>0</v>
      </c>
      <c r="EX490" s="453">
        <v>0</v>
      </c>
      <c r="EY490" s="453">
        <v>0</v>
      </c>
      <c r="EZ490" s="453">
        <v>0</v>
      </c>
      <c r="FA490" s="453">
        <v>0</v>
      </c>
      <c r="FB490" s="453">
        <v>0</v>
      </c>
      <c r="FC490" s="453">
        <v>0</v>
      </c>
      <c r="FD490" s="453">
        <v>0</v>
      </c>
      <c r="FE490" s="88">
        <v>75.766383333333337</v>
      </c>
      <c r="FF490" s="443">
        <f t="shared" ref="FF490" si="1135">H490+BH490+BK490+BQ490+BX490+BY490+EC490+EJ490+EQ490+EU490+EX490+FA490+FD490+FE490</f>
        <v>349.61606710854983</v>
      </c>
      <c r="FG490" s="444">
        <f t="shared" ref="FG490" si="1136">BH490+BK490+FD490</f>
        <v>0</v>
      </c>
      <c r="FH490" s="444">
        <f t="shared" ref="FH490" si="1137">EJ490</f>
        <v>0</v>
      </c>
      <c r="FI490" s="445">
        <f t="shared" ref="FI490" si="1138">FF490*1.2</f>
        <v>419.53928053025976</v>
      </c>
      <c r="FJ490" s="446">
        <f t="shared" ref="FJ490" si="1139">FG490*1.2</f>
        <v>0</v>
      </c>
      <c r="FK490" s="446">
        <f t="shared" ref="FK490" si="1140">FH490*1.2</f>
        <v>0</v>
      </c>
      <c r="FL490" s="448">
        <v>0.05</v>
      </c>
      <c r="FM490" s="447">
        <f t="shared" ref="FM490" si="1141">FI490*FL490</f>
        <v>20.976964026512988</v>
      </c>
      <c r="FN490" s="448">
        <f t="shared" ref="FN490" si="1142">FJ490*FL490</f>
        <v>0</v>
      </c>
      <c r="FO490" s="448">
        <f t="shared" ref="FO490" si="1143">FK490*FL490</f>
        <v>0</v>
      </c>
      <c r="FP490" s="385">
        <f t="shared" ref="FP490" si="1144">FI490+FM490</f>
        <v>440.51624455677273</v>
      </c>
      <c r="FQ490" s="386">
        <f t="shared" ref="FQ490" si="1145">FJ490+FN490</f>
        <v>0</v>
      </c>
      <c r="FR490" s="386">
        <f t="shared" ref="FR490" si="1146">FK490+FO490</f>
        <v>0</v>
      </c>
      <c r="FS490" s="229">
        <f t="shared" ref="FS490" si="1147">(FP490-FR490)/C490+FR490/D490</f>
        <v>4.1953928053025971</v>
      </c>
      <c r="FT490" s="229"/>
      <c r="FU490" s="229">
        <f t="shared" ref="FU490" si="1148">(FP490-FR490)/C490</f>
        <v>4.1953928053025971</v>
      </c>
      <c r="FV490" s="449">
        <f t="shared" ref="FV490" si="1149">FS490*D490+G490*FU490</f>
        <v>440.51624455677268</v>
      </c>
      <c r="FW490" s="78">
        <v>1.6412</v>
      </c>
      <c r="FX490" s="79"/>
      <c r="FY490" s="450">
        <f t="shared" ref="FY490" si="1150">FS490/FW490</f>
        <v>2.5562958842935637</v>
      </c>
      <c r="FZ490" s="450"/>
      <c r="GB490" s="68" t="s">
        <v>1308</v>
      </c>
      <c r="GC490" s="85" t="s">
        <v>2362</v>
      </c>
      <c r="GD490" s="85" t="str">
        <f t="shared" ref="GD490" si="1151">CONCATENATE(GB490,GC490)</f>
        <v>№2/250 від 20.02.2019</v>
      </c>
      <c r="GE490" s="85" t="s">
        <v>2453</v>
      </c>
      <c r="GF490" s="431">
        <v>1</v>
      </c>
    </row>
    <row r="491" spans="1:189" x14ac:dyDescent="0.25">
      <c r="A491" s="113" t="s">
        <v>2775</v>
      </c>
      <c r="B491" s="188"/>
      <c r="C491" s="86"/>
      <c r="D491" s="86"/>
      <c r="E491" s="86"/>
      <c r="F491" s="86"/>
      <c r="G491" s="86"/>
      <c r="H491" s="90"/>
      <c r="I491" s="86"/>
      <c r="J491" s="86"/>
      <c r="K491" s="86"/>
      <c r="L491" s="86"/>
      <c r="M491" s="86"/>
      <c r="N491" s="86"/>
      <c r="O491" s="86"/>
      <c r="P491" s="86"/>
      <c r="Q491" s="86"/>
      <c r="R491" s="86"/>
      <c r="S491" s="86"/>
      <c r="T491" s="86"/>
      <c r="U491" s="86"/>
      <c r="V491" s="86"/>
      <c r="W491" s="86"/>
      <c r="X491" s="86"/>
      <c r="Y491" s="86"/>
      <c r="Z491" s="86"/>
      <c r="AA491" s="86"/>
      <c r="AB491" s="86"/>
      <c r="AC491" s="86"/>
      <c r="AD491" s="86"/>
      <c r="AE491" s="86"/>
      <c r="AF491" s="86"/>
      <c r="AG491" s="86"/>
      <c r="AH491" s="86"/>
      <c r="AI491" s="86"/>
      <c r="AJ491" s="86"/>
      <c r="AK491" s="86"/>
      <c r="AL491" s="86"/>
      <c r="AM491" s="86"/>
      <c r="AN491" s="86"/>
      <c r="AO491" s="86"/>
      <c r="AP491" s="86"/>
      <c r="AQ491" s="86"/>
      <c r="AR491" s="86"/>
      <c r="AS491" s="86"/>
      <c r="AT491" s="86"/>
      <c r="AU491" s="86"/>
      <c r="AV491" s="86"/>
      <c r="AW491" s="86"/>
      <c r="AX491" s="86"/>
      <c r="AY491" s="86"/>
      <c r="AZ491" s="86"/>
      <c r="BA491" s="86"/>
      <c r="BB491" s="86"/>
      <c r="BC491" s="86"/>
      <c r="BD491" s="86"/>
      <c r="BE491" s="86"/>
      <c r="BF491" s="86"/>
      <c r="BG491" s="86"/>
      <c r="BH491" s="86"/>
      <c r="BI491" s="86"/>
      <c r="BJ491" s="86"/>
      <c r="BK491" s="454"/>
      <c r="BL491" s="86"/>
      <c r="BM491" s="86"/>
      <c r="BN491" s="86"/>
      <c r="BO491" s="86"/>
      <c r="BP491" s="86"/>
      <c r="BQ491" s="86"/>
      <c r="BR491" s="86">
        <f>BR490*0.5</f>
        <v>23.33615555555555</v>
      </c>
      <c r="BS491" s="86">
        <f t="shared" ref="BS491" si="1152">BS490*0.5</f>
        <v>5.1339542222221999</v>
      </c>
      <c r="BT491" s="86">
        <f t="shared" ref="BT491" si="1153">BT490*0.5</f>
        <v>31.801611646708249</v>
      </c>
      <c r="BU491" s="86">
        <f t="shared" ref="BU491" si="1154">BU490*0.5</f>
        <v>0</v>
      </c>
      <c r="BV491" s="86">
        <f t="shared" ref="BV491" si="1155">BV490*0.5</f>
        <v>13.275238810888901</v>
      </c>
      <c r="BW491" s="86">
        <f t="shared" ref="BW491" si="1156">BW490*0.5</f>
        <v>7.7084569022696501</v>
      </c>
      <c r="BX491" s="86">
        <f t="shared" ref="BX491" si="1157">BX490*0.5</f>
        <v>81.2554171376445</v>
      </c>
      <c r="BY491" s="86"/>
      <c r="BZ491" s="86"/>
      <c r="CA491" s="86"/>
      <c r="CB491" s="86"/>
      <c r="CC491" s="86"/>
      <c r="CD491" s="86"/>
      <c r="CE491" s="86"/>
      <c r="CF491" s="86"/>
      <c r="CG491" s="86"/>
      <c r="CH491" s="86"/>
      <c r="CI491" s="86"/>
      <c r="CJ491" s="86"/>
      <c r="CK491" s="86"/>
      <c r="CL491" s="86"/>
      <c r="CM491" s="86"/>
      <c r="CN491" s="86"/>
      <c r="CO491" s="86"/>
      <c r="CP491" s="86"/>
      <c r="CQ491" s="86"/>
      <c r="CR491" s="86"/>
      <c r="CS491" s="86"/>
      <c r="CT491" s="86"/>
      <c r="CU491" s="86"/>
      <c r="CV491" s="86"/>
      <c r="CW491" s="86"/>
      <c r="CX491" s="86"/>
      <c r="CY491" s="86"/>
      <c r="CZ491" s="86"/>
      <c r="DA491" s="86"/>
      <c r="DB491" s="86"/>
      <c r="DC491" s="86"/>
      <c r="DD491" s="86"/>
      <c r="DE491" s="86"/>
      <c r="DF491" s="86"/>
      <c r="DG491" s="86"/>
      <c r="DH491" s="86"/>
      <c r="DI491" s="86"/>
      <c r="DJ491" s="86"/>
      <c r="DK491" s="86"/>
      <c r="DL491" s="86"/>
      <c r="DM491" s="86"/>
      <c r="DN491" s="86"/>
      <c r="DO491" s="86"/>
      <c r="DP491" s="86"/>
      <c r="DQ491" s="86"/>
      <c r="DR491" s="86"/>
      <c r="DS491" s="86"/>
      <c r="DT491" s="86"/>
      <c r="DU491" s="86"/>
      <c r="DV491" s="86"/>
      <c r="DW491" s="86">
        <f>DW490*0.5</f>
        <v>9.51</v>
      </c>
      <c r="DX491" s="86">
        <f t="shared" ref="DX491" si="1158">DX490*0.5</f>
        <v>2.0922000000000001</v>
      </c>
      <c r="DY491" s="86">
        <f t="shared" ref="DY491" si="1159">DY490*0.5</f>
        <v>0.65634512218749996</v>
      </c>
      <c r="DZ491" s="86">
        <f t="shared" ref="DZ491" si="1160">DZ490*0.5</f>
        <v>0</v>
      </c>
      <c r="EA491" s="86">
        <f t="shared" ref="EA491" si="1161">EA490*0.5</f>
        <v>5.4099537</v>
      </c>
      <c r="EB491" s="86">
        <f t="shared" ref="EB491" si="1162">EB490*0.5</f>
        <v>1.8518353615534699</v>
      </c>
      <c r="EC491" s="86">
        <f t="shared" ref="EC491" si="1163">EC490*0.5</f>
        <v>19.52033418374095</v>
      </c>
      <c r="ED491" s="86"/>
      <c r="EE491" s="86"/>
      <c r="EF491" s="86"/>
      <c r="EG491" s="86"/>
      <c r="EH491" s="86"/>
      <c r="EI491" s="86"/>
      <c r="EJ491" s="86"/>
      <c r="EK491" s="86">
        <f>EK490*0.5</f>
        <v>8.48</v>
      </c>
      <c r="EL491" s="86">
        <f t="shared" ref="EL491" si="1164">EL490*0.5</f>
        <v>1.8655999999999999</v>
      </c>
      <c r="EM491" s="86">
        <f t="shared" ref="EM491" si="1165">EM490*0.5</f>
        <v>0.58543531272500005</v>
      </c>
      <c r="EN491" s="86">
        <f t="shared" ref="EN491" si="1166">EN490*0.5</f>
        <v>0</v>
      </c>
      <c r="EO491" s="86">
        <f t="shared" ref="EO491" si="1167">EO490*0.5</f>
        <v>4.8240176000000003</v>
      </c>
      <c r="EP491" s="86">
        <f t="shared" ref="EP491" si="1168">EP490*0.5</f>
        <v>1.651287095782705</v>
      </c>
      <c r="EQ491" s="86">
        <f t="shared" ref="EQ491" si="1169">EQ490*0.5</f>
        <v>17.406340008507701</v>
      </c>
      <c r="ER491" s="86"/>
      <c r="ES491" s="86"/>
      <c r="ET491" s="86"/>
      <c r="EU491" s="86"/>
      <c r="EV491" s="86"/>
      <c r="EW491" s="86"/>
      <c r="EX491" s="86"/>
      <c r="EY491" s="86"/>
      <c r="EZ491" s="86"/>
      <c r="FA491" s="454"/>
      <c r="FB491" s="86"/>
      <c r="FC491" s="86"/>
      <c r="FD491" s="86"/>
      <c r="FE491" s="86"/>
      <c r="FF491" s="455"/>
      <c r="FG491" s="86"/>
      <c r="FH491" s="86"/>
      <c r="FI491" s="455"/>
      <c r="FJ491" s="86"/>
      <c r="FK491" s="86"/>
      <c r="FL491" s="86"/>
      <c r="FM491" s="455"/>
      <c r="FN491" s="86"/>
      <c r="FO491" s="86"/>
      <c r="FP491" s="455">
        <f>FP99</f>
        <v>287.47059539191173</v>
      </c>
      <c r="FQ491" s="86"/>
      <c r="FR491" s="86"/>
      <c r="FS491" s="451"/>
      <c r="FT491" s="451"/>
      <c r="FU491" s="451"/>
      <c r="FV491" s="449"/>
      <c r="FW491" s="86"/>
      <c r="FX491" s="87"/>
      <c r="FY491" s="452"/>
      <c r="FZ491" s="452"/>
    </row>
    <row r="492" spans="1:189" ht="15" customHeight="1" x14ac:dyDescent="0.25">
      <c r="A492" s="66" t="s">
        <v>193</v>
      </c>
      <c r="B492" s="155">
        <v>1</v>
      </c>
      <c r="C492" s="141">
        <f t="shared" ref="C492" si="1170">D492+G492</f>
        <v>140.69999999999999</v>
      </c>
      <c r="D492" s="168">
        <v>140.69999999999999</v>
      </c>
      <c r="E492" s="168">
        <v>0</v>
      </c>
      <c r="F492" s="234"/>
      <c r="G492" s="235">
        <v>0</v>
      </c>
      <c r="H492" s="162">
        <f t="shared" ref="H492" si="1171">N492+T492+Z492+AF492+AL492+AR492+AX492</f>
        <v>27.19</v>
      </c>
      <c r="I492" s="117">
        <v>0</v>
      </c>
      <c r="J492" s="117">
        <v>0</v>
      </c>
      <c r="K492" s="117">
        <v>0</v>
      </c>
      <c r="L492" s="117">
        <v>0</v>
      </c>
      <c r="M492" s="117">
        <v>0</v>
      </c>
      <c r="N492" s="117">
        <v>0</v>
      </c>
      <c r="O492" s="117">
        <v>0</v>
      </c>
      <c r="P492" s="117">
        <v>0</v>
      </c>
      <c r="Q492" s="117">
        <v>0</v>
      </c>
      <c r="R492" s="117">
        <v>0</v>
      </c>
      <c r="S492" s="117">
        <v>0</v>
      </c>
      <c r="T492" s="117">
        <v>0</v>
      </c>
      <c r="U492" s="117">
        <v>0</v>
      </c>
      <c r="V492" s="117">
        <v>0</v>
      </c>
      <c r="W492" s="117">
        <v>0</v>
      </c>
      <c r="X492" s="117">
        <v>0</v>
      </c>
      <c r="Y492" s="117">
        <v>0</v>
      </c>
      <c r="Z492" s="117">
        <v>0</v>
      </c>
      <c r="AA492" s="117">
        <v>0</v>
      </c>
      <c r="AB492" s="117">
        <v>0</v>
      </c>
      <c r="AC492" s="117">
        <v>0</v>
      </c>
      <c r="AD492" s="117">
        <v>0</v>
      </c>
      <c r="AE492" s="117">
        <v>0</v>
      </c>
      <c r="AF492" s="117">
        <v>0</v>
      </c>
      <c r="AG492" s="117">
        <v>0</v>
      </c>
      <c r="AH492" s="117">
        <v>0</v>
      </c>
      <c r="AI492" s="117">
        <v>0</v>
      </c>
      <c r="AJ492" s="117">
        <v>0</v>
      </c>
      <c r="AK492" s="117">
        <v>0</v>
      </c>
      <c r="AL492" s="117">
        <v>0</v>
      </c>
      <c r="AM492" s="117">
        <v>0</v>
      </c>
      <c r="AN492" s="117">
        <v>0</v>
      </c>
      <c r="AO492" s="117">
        <v>0</v>
      </c>
      <c r="AP492" s="117">
        <v>0</v>
      </c>
      <c r="AQ492" s="117">
        <v>0</v>
      </c>
      <c r="AR492" s="117">
        <v>0</v>
      </c>
      <c r="AS492" s="117">
        <v>0</v>
      </c>
      <c r="AT492" s="117">
        <v>0</v>
      </c>
      <c r="AU492" s="117">
        <v>0</v>
      </c>
      <c r="AV492" s="117">
        <v>0</v>
      </c>
      <c r="AW492" s="117">
        <v>0</v>
      </c>
      <c r="AX492" s="117">
        <v>27.19</v>
      </c>
      <c r="AY492" s="117"/>
      <c r="AZ492" s="117"/>
      <c r="BA492" s="117"/>
      <c r="BB492" s="117"/>
      <c r="BC492" s="117"/>
      <c r="BD492" s="117"/>
      <c r="BE492" s="117">
        <v>0</v>
      </c>
      <c r="BF492" s="117">
        <v>0</v>
      </c>
      <c r="BG492" s="117">
        <v>0</v>
      </c>
      <c r="BH492" s="117">
        <v>0</v>
      </c>
      <c r="BI492" s="117">
        <v>0</v>
      </c>
      <c r="BJ492" s="117">
        <v>0</v>
      </c>
      <c r="BK492" s="117">
        <v>0</v>
      </c>
      <c r="BL492" s="117">
        <v>8.43</v>
      </c>
      <c r="BM492" s="117">
        <v>1.8546</v>
      </c>
      <c r="BN492" s="117">
        <v>0.19795166750000001</v>
      </c>
      <c r="BO492" s="117">
        <v>4.7955740999999996</v>
      </c>
      <c r="BP492" s="117">
        <v>1.6013003616916801</v>
      </c>
      <c r="BQ492" s="117">
        <v>16.8794261291917</v>
      </c>
      <c r="BR492" s="117">
        <v>49.742844444444401</v>
      </c>
      <c r="BS492" s="117">
        <v>10.943425777777801</v>
      </c>
      <c r="BT492" s="117">
        <v>44.045290081249803</v>
      </c>
      <c r="BU492" s="117">
        <v>0</v>
      </c>
      <c r="BV492" s="117">
        <v>28.297211919111099</v>
      </c>
      <c r="BW492" s="117">
        <v>13.942745616648899</v>
      </c>
      <c r="BX492" s="117">
        <v>146.97151783923201</v>
      </c>
      <c r="BY492" s="117">
        <v>4.5013886221717296</v>
      </c>
      <c r="BZ492" s="117">
        <v>0</v>
      </c>
      <c r="CA492" s="117">
        <v>0</v>
      </c>
      <c r="CB492" s="117">
        <v>0</v>
      </c>
      <c r="CC492" s="117">
        <v>0</v>
      </c>
      <c r="CD492" s="117">
        <v>0</v>
      </c>
      <c r="CE492" s="117">
        <v>0</v>
      </c>
      <c r="CF492" s="117">
        <v>0</v>
      </c>
      <c r="CG492" s="117">
        <v>0</v>
      </c>
      <c r="CH492" s="117">
        <v>0</v>
      </c>
      <c r="CI492" s="117">
        <v>0</v>
      </c>
      <c r="CJ492" s="117">
        <v>0</v>
      </c>
      <c r="CK492" s="117">
        <v>0</v>
      </c>
      <c r="CL492" s="117">
        <v>0</v>
      </c>
      <c r="CM492" s="117">
        <v>0</v>
      </c>
      <c r="CN492" s="117">
        <v>0</v>
      </c>
      <c r="CO492" s="117">
        <v>0</v>
      </c>
      <c r="CP492" s="117">
        <v>0</v>
      </c>
      <c r="CQ492" s="117">
        <v>0</v>
      </c>
      <c r="CR492" s="117">
        <v>0</v>
      </c>
      <c r="CS492" s="117">
        <v>0</v>
      </c>
      <c r="CT492" s="117">
        <v>0</v>
      </c>
      <c r="CU492" s="117">
        <v>0</v>
      </c>
      <c r="CV492" s="117">
        <v>0</v>
      </c>
      <c r="CW492" s="117">
        <v>0</v>
      </c>
      <c r="CX492" s="117">
        <v>0</v>
      </c>
      <c r="CY492" s="117">
        <v>0</v>
      </c>
      <c r="CZ492" s="117">
        <v>0</v>
      </c>
      <c r="DA492" s="117">
        <v>0</v>
      </c>
      <c r="DB492" s="117">
        <v>0</v>
      </c>
      <c r="DC492" s="117">
        <v>0</v>
      </c>
      <c r="DD492" s="117">
        <v>0</v>
      </c>
      <c r="DE492" s="117">
        <v>0</v>
      </c>
      <c r="DF492" s="117">
        <v>0</v>
      </c>
      <c r="DG492" s="117">
        <v>0</v>
      </c>
      <c r="DH492" s="117">
        <v>0</v>
      </c>
      <c r="DI492" s="117">
        <v>0</v>
      </c>
      <c r="DJ492" s="117">
        <v>0</v>
      </c>
      <c r="DK492" s="117">
        <v>0</v>
      </c>
      <c r="DL492" s="117">
        <v>0</v>
      </c>
      <c r="DM492" s="117">
        <v>0</v>
      </c>
      <c r="DN492" s="117">
        <v>0</v>
      </c>
      <c r="DO492" s="117">
        <v>0</v>
      </c>
      <c r="DP492" s="117">
        <v>1.96</v>
      </c>
      <c r="DQ492" s="117">
        <v>0.43120000000000003</v>
      </c>
      <c r="DR492" s="117">
        <v>0.568170229595792</v>
      </c>
      <c r="DS492" s="117">
        <v>0</v>
      </c>
      <c r="DT492" s="117">
        <v>1.1149852</v>
      </c>
      <c r="DU492" s="117">
        <v>0.42703319257593497</v>
      </c>
      <c r="DV492" s="117">
        <v>4.5013886221717296</v>
      </c>
      <c r="DW492" s="117">
        <v>34.86</v>
      </c>
      <c r="DX492" s="117">
        <v>7.6692</v>
      </c>
      <c r="DY492" s="117">
        <v>2.4070077191250001</v>
      </c>
      <c r="DZ492" s="117">
        <v>0</v>
      </c>
      <c r="EA492" s="117">
        <v>19.8308082</v>
      </c>
      <c r="EB492" s="117">
        <v>6.7882309384834896</v>
      </c>
      <c r="EC492" s="117">
        <v>71.555246857608495</v>
      </c>
      <c r="ED492" s="117">
        <v>0</v>
      </c>
      <c r="EE492" s="117">
        <v>0</v>
      </c>
      <c r="EF492" s="117">
        <v>0</v>
      </c>
      <c r="EG492" s="117">
        <v>0</v>
      </c>
      <c r="EH492" s="117">
        <v>0</v>
      </c>
      <c r="EI492" s="117">
        <v>0</v>
      </c>
      <c r="EJ492" s="117">
        <v>0</v>
      </c>
      <c r="EK492" s="117">
        <v>31.1</v>
      </c>
      <c r="EL492" s="117">
        <v>6.8419999999999996</v>
      </c>
      <c r="EM492" s="117">
        <v>2.1469232968749998</v>
      </c>
      <c r="EN492" s="117">
        <v>0</v>
      </c>
      <c r="EO492" s="117">
        <v>17.691856999999999</v>
      </c>
      <c r="EP492" s="117">
        <v>6.0560035829154701</v>
      </c>
      <c r="EQ492" s="117">
        <v>63.836783879790502</v>
      </c>
      <c r="ER492" s="117">
        <v>0</v>
      </c>
      <c r="ES492" s="117">
        <v>0</v>
      </c>
      <c r="ET492" s="117">
        <v>0</v>
      </c>
      <c r="EU492" s="117">
        <v>0</v>
      </c>
      <c r="EV492" s="117">
        <v>0</v>
      </c>
      <c r="EW492" s="117">
        <v>0</v>
      </c>
      <c r="EX492" s="117">
        <v>0</v>
      </c>
      <c r="EY492" s="117">
        <v>0</v>
      </c>
      <c r="EZ492" s="117">
        <v>0</v>
      </c>
      <c r="FA492" s="117">
        <v>0</v>
      </c>
      <c r="FB492" s="117">
        <v>0</v>
      </c>
      <c r="FC492" s="117">
        <v>0</v>
      </c>
      <c r="FD492" s="117">
        <v>0</v>
      </c>
      <c r="FE492" s="171">
        <v>78.281450000000007</v>
      </c>
      <c r="FF492" s="194">
        <f t="shared" ref="FF492" si="1172">H492+BH492+BK492+BQ492+BX492+BY492+EC492+EJ492+EQ492+EU492+EX492+FA492+FD492+FE492</f>
        <v>409.21581332799445</v>
      </c>
      <c r="FG492" s="195">
        <f t="shared" ref="FG492" si="1173">BH492+BK492+FD492</f>
        <v>0</v>
      </c>
      <c r="FH492" s="196">
        <f t="shared" ref="FH492" si="1174">EJ492</f>
        <v>0</v>
      </c>
      <c r="FI492" s="202">
        <f t="shared" ref="FI492" si="1175">FF492*1.2</f>
        <v>491.05897599359332</v>
      </c>
      <c r="FJ492" s="203">
        <f t="shared" ref="FJ492" si="1176">FG492*1.2</f>
        <v>0</v>
      </c>
      <c r="FK492" s="204">
        <f t="shared" ref="FK492" si="1177">FH492*1.2</f>
        <v>0</v>
      </c>
      <c r="FL492" s="214">
        <v>0.05</v>
      </c>
      <c r="FM492" s="211">
        <f t="shared" ref="FM492" si="1178">FI492*FL492</f>
        <v>24.552948799679669</v>
      </c>
      <c r="FN492" s="212">
        <f t="shared" ref="FN492" si="1179">FJ492*FL492</f>
        <v>0</v>
      </c>
      <c r="FO492" s="213">
        <f t="shared" ref="FO492" si="1180">FK492*FL492</f>
        <v>0</v>
      </c>
      <c r="FP492" s="219">
        <f t="shared" ref="FP492" si="1181">FI492+FM492</f>
        <v>515.61192479327303</v>
      </c>
      <c r="FQ492" s="220">
        <f t="shared" ref="FQ492" si="1182">FJ492+FN492</f>
        <v>0</v>
      </c>
      <c r="FR492" s="223">
        <f t="shared" ref="FR492" si="1183">FK492+FO492</f>
        <v>0</v>
      </c>
      <c r="FS492" s="228">
        <f t="shared" ref="FS492" si="1184">(FP492-FR492)/C492+FR492/D492</f>
        <v>3.6646192238327866</v>
      </c>
      <c r="FT492" s="229"/>
      <c r="FU492" s="244">
        <f t="shared" ref="FU492" si="1185">(FP492-FR492)/C492</f>
        <v>3.6646192238327866</v>
      </c>
      <c r="FV492" s="245">
        <f t="shared" ref="FV492" si="1186">FS492*D492+G492*FU492</f>
        <v>515.61192479327303</v>
      </c>
      <c r="FW492" s="252">
        <v>1.8444</v>
      </c>
      <c r="FX492" s="257"/>
      <c r="FY492" s="261">
        <f t="shared" ref="FY492" si="1187">FS492/FW492</f>
        <v>1.9868896247195762</v>
      </c>
      <c r="FZ492" s="253"/>
      <c r="GA492" s="92"/>
      <c r="GB492" s="68" t="s">
        <v>1309</v>
      </c>
      <c r="GC492" s="85" t="s">
        <v>2362</v>
      </c>
      <c r="GD492" s="85" t="str">
        <f t="shared" ref="GD492" si="1188">CONCATENATE(GB492,GC492)</f>
        <v>№2/251 від 20.02.2019</v>
      </c>
      <c r="GE492" s="85" t="s">
        <v>2454</v>
      </c>
      <c r="GF492" s="431">
        <v>1</v>
      </c>
      <c r="GG492" s="431">
        <v>1</v>
      </c>
    </row>
    <row r="493" spans="1:189" ht="15" customHeight="1" x14ac:dyDescent="0.25">
      <c r="A493" s="66" t="s">
        <v>2842</v>
      </c>
      <c r="B493" s="155">
        <v>1</v>
      </c>
      <c r="C493" s="141">
        <f t="shared" ref="C493" si="1189">D493+G493</f>
        <v>140.69999999999999</v>
      </c>
      <c r="D493" s="168">
        <v>140.69999999999999</v>
      </c>
      <c r="E493" s="168">
        <v>0</v>
      </c>
      <c r="F493" s="234"/>
      <c r="G493" s="235">
        <v>0</v>
      </c>
      <c r="H493" s="162">
        <f t="shared" ref="H493" si="1190">N493+T493+Z493+AF493+AL493+AR493+AX493</f>
        <v>27.19</v>
      </c>
      <c r="I493" s="117">
        <v>0</v>
      </c>
      <c r="J493" s="117">
        <v>0</v>
      </c>
      <c r="K493" s="117">
        <v>0</v>
      </c>
      <c r="L493" s="117">
        <v>0</v>
      </c>
      <c r="M493" s="117">
        <v>0</v>
      </c>
      <c r="N493" s="117">
        <v>0</v>
      </c>
      <c r="O493" s="117">
        <v>0</v>
      </c>
      <c r="P493" s="117">
        <v>0</v>
      </c>
      <c r="Q493" s="117">
        <v>0</v>
      </c>
      <c r="R493" s="117">
        <v>0</v>
      </c>
      <c r="S493" s="117">
        <v>0</v>
      </c>
      <c r="T493" s="117">
        <v>0</v>
      </c>
      <c r="U493" s="117">
        <v>0</v>
      </c>
      <c r="V493" s="117">
        <v>0</v>
      </c>
      <c r="W493" s="117">
        <v>0</v>
      </c>
      <c r="X493" s="117">
        <v>0</v>
      </c>
      <c r="Y493" s="117">
        <v>0</v>
      </c>
      <c r="Z493" s="117">
        <v>0</v>
      </c>
      <c r="AA493" s="117">
        <v>0</v>
      </c>
      <c r="AB493" s="117">
        <v>0</v>
      </c>
      <c r="AC493" s="117">
        <v>0</v>
      </c>
      <c r="AD493" s="117">
        <v>0</v>
      </c>
      <c r="AE493" s="117">
        <v>0</v>
      </c>
      <c r="AF493" s="117">
        <v>0</v>
      </c>
      <c r="AG493" s="117">
        <v>0</v>
      </c>
      <c r="AH493" s="117">
        <v>0</v>
      </c>
      <c r="AI493" s="117">
        <v>0</v>
      </c>
      <c r="AJ493" s="117">
        <v>0</v>
      </c>
      <c r="AK493" s="117">
        <v>0</v>
      </c>
      <c r="AL493" s="117">
        <v>0</v>
      </c>
      <c r="AM493" s="117">
        <v>0</v>
      </c>
      <c r="AN493" s="117">
        <v>0</v>
      </c>
      <c r="AO493" s="117">
        <v>0</v>
      </c>
      <c r="AP493" s="117">
        <v>0</v>
      </c>
      <c r="AQ493" s="117">
        <v>0</v>
      </c>
      <c r="AR493" s="117">
        <v>0</v>
      </c>
      <c r="AS493" s="117">
        <v>0</v>
      </c>
      <c r="AT493" s="117">
        <v>0</v>
      </c>
      <c r="AU493" s="117">
        <v>0</v>
      </c>
      <c r="AV493" s="117">
        <v>0</v>
      </c>
      <c r="AW493" s="117">
        <v>0</v>
      </c>
      <c r="AX493" s="117">
        <v>27.19</v>
      </c>
      <c r="AY493" s="117"/>
      <c r="AZ493" s="117"/>
      <c r="BA493" s="117"/>
      <c r="BB493" s="117"/>
      <c r="BC493" s="117"/>
      <c r="BD493" s="117"/>
      <c r="BE493" s="117">
        <v>0</v>
      </c>
      <c r="BF493" s="117">
        <v>0</v>
      </c>
      <c r="BG493" s="117">
        <v>0</v>
      </c>
      <c r="BH493" s="117">
        <v>0</v>
      </c>
      <c r="BI493" s="117">
        <v>0</v>
      </c>
      <c r="BJ493" s="117">
        <v>0</v>
      </c>
      <c r="BK493" s="117">
        <v>0</v>
      </c>
      <c r="BL493" s="117">
        <v>8.43</v>
      </c>
      <c r="BM493" s="117">
        <v>1.8546</v>
      </c>
      <c r="BN493" s="117">
        <v>0.19795166750000001</v>
      </c>
      <c r="BO493" s="117">
        <v>4.7955740999999996</v>
      </c>
      <c r="BP493" s="117">
        <v>1.6013003616916801</v>
      </c>
      <c r="BQ493" s="117">
        <v>16.8794261291917</v>
      </c>
      <c r="BR493" s="117">
        <f>BR492*0.7</f>
        <v>34.819991111111079</v>
      </c>
      <c r="BS493" s="117">
        <f t="shared" ref="BS493:BX493" si="1191">BS492*0.7</f>
        <v>7.6603980444444604</v>
      </c>
      <c r="BT493" s="117">
        <f t="shared" si="1191"/>
        <v>30.831703056874861</v>
      </c>
      <c r="BU493" s="117">
        <f t="shared" si="1191"/>
        <v>0</v>
      </c>
      <c r="BV493" s="117">
        <f t="shared" si="1191"/>
        <v>19.808048343377767</v>
      </c>
      <c r="BW493" s="117">
        <f t="shared" si="1191"/>
        <v>9.7599219316542296</v>
      </c>
      <c r="BX493" s="117">
        <f t="shared" si="1191"/>
        <v>102.8800624874624</v>
      </c>
      <c r="BY493" s="117">
        <v>4.5013886221717296</v>
      </c>
      <c r="BZ493" s="117">
        <v>0</v>
      </c>
      <c r="CA493" s="117">
        <v>0</v>
      </c>
      <c r="CB493" s="117">
        <v>0</v>
      </c>
      <c r="CC493" s="117">
        <v>0</v>
      </c>
      <c r="CD493" s="117">
        <v>0</v>
      </c>
      <c r="CE493" s="117">
        <v>0</v>
      </c>
      <c r="CF493" s="117">
        <v>0</v>
      </c>
      <c r="CG493" s="117">
        <v>0</v>
      </c>
      <c r="CH493" s="117">
        <v>0</v>
      </c>
      <c r="CI493" s="117">
        <v>0</v>
      </c>
      <c r="CJ493" s="117">
        <v>0</v>
      </c>
      <c r="CK493" s="117">
        <v>0</v>
      </c>
      <c r="CL493" s="117">
        <v>0</v>
      </c>
      <c r="CM493" s="117">
        <v>0</v>
      </c>
      <c r="CN493" s="117">
        <v>0</v>
      </c>
      <c r="CO493" s="117">
        <v>0</v>
      </c>
      <c r="CP493" s="117">
        <v>0</v>
      </c>
      <c r="CQ493" s="117">
        <v>0</v>
      </c>
      <c r="CR493" s="117">
        <v>0</v>
      </c>
      <c r="CS493" s="117">
        <v>0</v>
      </c>
      <c r="CT493" s="117">
        <v>0</v>
      </c>
      <c r="CU493" s="117">
        <v>0</v>
      </c>
      <c r="CV493" s="117">
        <v>0</v>
      </c>
      <c r="CW493" s="117">
        <v>0</v>
      </c>
      <c r="CX493" s="117">
        <v>0</v>
      </c>
      <c r="CY493" s="117">
        <v>0</v>
      </c>
      <c r="CZ493" s="117">
        <v>0</v>
      </c>
      <c r="DA493" s="117">
        <v>0</v>
      </c>
      <c r="DB493" s="117">
        <v>0</v>
      </c>
      <c r="DC493" s="117">
        <v>0</v>
      </c>
      <c r="DD493" s="117">
        <v>0</v>
      </c>
      <c r="DE493" s="117">
        <v>0</v>
      </c>
      <c r="DF493" s="117">
        <v>0</v>
      </c>
      <c r="DG493" s="117">
        <v>0</v>
      </c>
      <c r="DH493" s="117">
        <v>0</v>
      </c>
      <c r="DI493" s="117">
        <v>0</v>
      </c>
      <c r="DJ493" s="117">
        <v>0</v>
      </c>
      <c r="DK493" s="117">
        <v>0</v>
      </c>
      <c r="DL493" s="117">
        <v>0</v>
      </c>
      <c r="DM493" s="117">
        <v>0</v>
      </c>
      <c r="DN493" s="117">
        <v>0</v>
      </c>
      <c r="DO493" s="117">
        <v>0</v>
      </c>
      <c r="DP493" s="117">
        <v>1.96</v>
      </c>
      <c r="DQ493" s="117">
        <v>0.43120000000000003</v>
      </c>
      <c r="DR493" s="117">
        <v>0.568170229595792</v>
      </c>
      <c r="DS493" s="117">
        <v>0</v>
      </c>
      <c r="DT493" s="117">
        <v>1.1149852</v>
      </c>
      <c r="DU493" s="117">
        <v>0.42703319257593497</v>
      </c>
      <c r="DV493" s="117">
        <v>4.5013886221717296</v>
      </c>
      <c r="DW493" s="117">
        <f>DW492*0.8</f>
        <v>27.888000000000002</v>
      </c>
      <c r="DX493" s="117">
        <f t="shared" ref="DX493:EC493" si="1192">DX492*0.8</f>
        <v>6.1353600000000004</v>
      </c>
      <c r="DY493" s="117">
        <f t="shared" si="1192"/>
        <v>1.9256061753000002</v>
      </c>
      <c r="DZ493" s="117">
        <f t="shared" si="1192"/>
        <v>0</v>
      </c>
      <c r="EA493" s="117">
        <f t="shared" si="1192"/>
        <v>15.864646560000001</v>
      </c>
      <c r="EB493" s="117">
        <f t="shared" si="1192"/>
        <v>5.4305847507867924</v>
      </c>
      <c r="EC493" s="117">
        <f t="shared" si="1192"/>
        <v>57.244197486086797</v>
      </c>
      <c r="ED493" s="117">
        <v>0</v>
      </c>
      <c r="EE493" s="117">
        <v>0</v>
      </c>
      <c r="EF493" s="117">
        <v>0</v>
      </c>
      <c r="EG493" s="117">
        <v>0</v>
      </c>
      <c r="EH493" s="117">
        <v>0</v>
      </c>
      <c r="EI493" s="117">
        <v>0</v>
      </c>
      <c r="EJ493" s="117">
        <v>0</v>
      </c>
      <c r="EK493" s="117">
        <f>EK492*0.8</f>
        <v>24.880000000000003</v>
      </c>
      <c r="EL493" s="117">
        <f t="shared" ref="EL493:EQ493" si="1193">EL492*0.8</f>
        <v>5.4736000000000002</v>
      </c>
      <c r="EM493" s="117">
        <f t="shared" si="1193"/>
        <v>1.7175386374999999</v>
      </c>
      <c r="EN493" s="117">
        <f t="shared" si="1193"/>
        <v>0</v>
      </c>
      <c r="EO493" s="117">
        <f t="shared" si="1193"/>
        <v>14.1534856</v>
      </c>
      <c r="EP493" s="117">
        <f t="shared" si="1193"/>
        <v>4.8448028663323761</v>
      </c>
      <c r="EQ493" s="117">
        <f t="shared" si="1193"/>
        <v>51.069427103832403</v>
      </c>
      <c r="ER493" s="117">
        <v>0</v>
      </c>
      <c r="ES493" s="117">
        <v>0</v>
      </c>
      <c r="ET493" s="117">
        <v>0</v>
      </c>
      <c r="EU493" s="117">
        <v>0</v>
      </c>
      <c r="EV493" s="117">
        <v>0</v>
      </c>
      <c r="EW493" s="117">
        <v>0</v>
      </c>
      <c r="EX493" s="117">
        <v>0</v>
      </c>
      <c r="EY493" s="117">
        <v>0</v>
      </c>
      <c r="EZ493" s="117">
        <v>0</v>
      </c>
      <c r="FA493" s="117">
        <v>0</v>
      </c>
      <c r="FB493" s="117">
        <v>0</v>
      </c>
      <c r="FC493" s="117">
        <v>0</v>
      </c>
      <c r="FD493" s="117">
        <v>0</v>
      </c>
      <c r="FE493" s="171">
        <v>78.281450000000007</v>
      </c>
      <c r="FF493" s="194">
        <f t="shared" ref="FF493" si="1194">H493+BH493+BK493+BQ493+BX493+BY493+EC493+EJ493+EQ493+EU493+EX493+FA493+FD493+FE493</f>
        <v>338.04595182874505</v>
      </c>
      <c r="FG493" s="195">
        <f t="shared" ref="FG493" si="1195">BH493+BK493+FD493</f>
        <v>0</v>
      </c>
      <c r="FH493" s="196">
        <f t="shared" ref="FH493" si="1196">EJ493</f>
        <v>0</v>
      </c>
      <c r="FI493" s="202">
        <f t="shared" ref="FI493" si="1197">FF493*1.2</f>
        <v>405.65514219449403</v>
      </c>
      <c r="FJ493" s="203">
        <f t="shared" ref="FJ493" si="1198">FG493*1.2</f>
        <v>0</v>
      </c>
      <c r="FK493" s="204">
        <f t="shared" ref="FK493" si="1199">FH493*1.2</f>
        <v>0</v>
      </c>
      <c r="FL493" s="214">
        <v>0.05</v>
      </c>
      <c r="FM493" s="211">
        <f t="shared" ref="FM493" si="1200">FI493*FL493</f>
        <v>20.282757109724702</v>
      </c>
      <c r="FN493" s="212">
        <f t="shared" ref="FN493" si="1201">FJ493*FL493</f>
        <v>0</v>
      </c>
      <c r="FO493" s="213">
        <f t="shared" ref="FO493" si="1202">FK493*FL493</f>
        <v>0</v>
      </c>
      <c r="FP493" s="219">
        <f t="shared" ref="FP493" si="1203">FI493+FM493</f>
        <v>425.93789930421872</v>
      </c>
      <c r="FQ493" s="220">
        <f t="shared" ref="FQ493" si="1204">FJ493+FN493</f>
        <v>0</v>
      </c>
      <c r="FR493" s="223">
        <f t="shared" ref="FR493" si="1205">FK493+FO493</f>
        <v>0</v>
      </c>
      <c r="FS493" s="228">
        <f t="shared" ref="FS493" si="1206">(FP493-FR493)/C493+FR493/D493</f>
        <v>3.0272771805559255</v>
      </c>
      <c r="FT493" s="229"/>
      <c r="FU493" s="244">
        <f t="shared" ref="FU493" si="1207">(FP493-FR493)/C493</f>
        <v>3.0272771805559255</v>
      </c>
      <c r="FV493" s="245">
        <f t="shared" ref="FV493" si="1208">FS493*D493+G493*FU493</f>
        <v>425.93789930421866</v>
      </c>
      <c r="FW493" s="252">
        <v>1.8444</v>
      </c>
      <c r="FX493" s="257"/>
      <c r="FY493" s="261">
        <f t="shared" ref="FY493" si="1209">FS493/FW493</f>
        <v>1.6413344071545899</v>
      </c>
      <c r="FZ493" s="253"/>
      <c r="GA493" s="92"/>
      <c r="GB493" s="68" t="s">
        <v>1309</v>
      </c>
      <c r="GC493" s="85" t="s">
        <v>2362</v>
      </c>
      <c r="GD493" s="85" t="str">
        <f t="shared" ref="GD493" si="1210">CONCATENATE(GB493,GC493)</f>
        <v>№2/251 від 20.02.2019</v>
      </c>
      <c r="GE493" s="85" t="s">
        <v>2454</v>
      </c>
      <c r="GF493" s="431">
        <v>1</v>
      </c>
      <c r="GG493" s="431">
        <v>1</v>
      </c>
    </row>
    <row r="494" spans="1:189" ht="15" customHeight="1" x14ac:dyDescent="0.25">
      <c r="A494" s="113" t="s">
        <v>1507</v>
      </c>
      <c r="B494" s="155">
        <v>1</v>
      </c>
      <c r="C494" s="141">
        <f t="shared" ref="C494" si="1211">D494+G494</f>
        <v>136.9</v>
      </c>
      <c r="D494" s="141">
        <v>136.9</v>
      </c>
      <c r="E494" s="141">
        <v>0</v>
      </c>
      <c r="F494" s="141"/>
      <c r="G494" s="141">
        <v>0</v>
      </c>
      <c r="H494" s="453">
        <f t="shared" ref="H494" si="1212">N494+T494+Z494+AF494+AL494+AR494+AX494</f>
        <v>25.61</v>
      </c>
      <c r="I494" s="453">
        <v>0</v>
      </c>
      <c r="J494" s="453">
        <v>0</v>
      </c>
      <c r="K494" s="453">
        <v>0</v>
      </c>
      <c r="L494" s="453">
        <v>0</v>
      </c>
      <c r="M494" s="453">
        <v>0</v>
      </c>
      <c r="N494" s="453">
        <v>0</v>
      </c>
      <c r="O494" s="453">
        <v>0</v>
      </c>
      <c r="P494" s="453">
        <v>0</v>
      </c>
      <c r="Q494" s="453">
        <v>0</v>
      </c>
      <c r="R494" s="453">
        <v>0</v>
      </c>
      <c r="S494" s="453">
        <v>0</v>
      </c>
      <c r="T494" s="453">
        <v>0</v>
      </c>
      <c r="U494" s="453">
        <v>0</v>
      </c>
      <c r="V494" s="453">
        <v>0</v>
      </c>
      <c r="W494" s="453">
        <v>0</v>
      </c>
      <c r="X494" s="453">
        <v>0</v>
      </c>
      <c r="Y494" s="453">
        <v>0</v>
      </c>
      <c r="Z494" s="453">
        <v>0</v>
      </c>
      <c r="AA494" s="453">
        <v>0</v>
      </c>
      <c r="AB494" s="453">
        <v>0</v>
      </c>
      <c r="AC494" s="453">
        <v>0</v>
      </c>
      <c r="AD494" s="453">
        <v>0</v>
      </c>
      <c r="AE494" s="453">
        <v>0</v>
      </c>
      <c r="AF494" s="453">
        <v>0</v>
      </c>
      <c r="AG494" s="453">
        <v>0</v>
      </c>
      <c r="AH494" s="453">
        <v>0</v>
      </c>
      <c r="AI494" s="453">
        <v>0</v>
      </c>
      <c r="AJ494" s="453">
        <v>0</v>
      </c>
      <c r="AK494" s="453">
        <v>0</v>
      </c>
      <c r="AL494" s="453">
        <v>0</v>
      </c>
      <c r="AM494" s="453">
        <v>0</v>
      </c>
      <c r="AN494" s="453">
        <v>0</v>
      </c>
      <c r="AO494" s="453">
        <v>0</v>
      </c>
      <c r="AP494" s="453">
        <v>0</v>
      </c>
      <c r="AQ494" s="453">
        <v>0</v>
      </c>
      <c r="AR494" s="453">
        <v>0</v>
      </c>
      <c r="AS494" s="453">
        <v>0</v>
      </c>
      <c r="AT494" s="453">
        <v>0</v>
      </c>
      <c r="AU494" s="453">
        <v>0</v>
      </c>
      <c r="AV494" s="453">
        <v>0</v>
      </c>
      <c r="AW494" s="453">
        <v>0</v>
      </c>
      <c r="AX494" s="453">
        <v>25.61</v>
      </c>
      <c r="AY494" s="453"/>
      <c r="AZ494" s="453"/>
      <c r="BA494" s="453"/>
      <c r="BB494" s="453"/>
      <c r="BC494" s="453"/>
      <c r="BD494" s="453"/>
      <c r="BE494" s="453">
        <v>0</v>
      </c>
      <c r="BF494" s="453">
        <v>0</v>
      </c>
      <c r="BG494" s="453">
        <v>0</v>
      </c>
      <c r="BH494" s="453">
        <v>0</v>
      </c>
      <c r="BI494" s="453">
        <v>0</v>
      </c>
      <c r="BJ494" s="453">
        <v>0</v>
      </c>
      <c r="BK494" s="453">
        <v>0</v>
      </c>
      <c r="BL494" s="453">
        <v>4.25</v>
      </c>
      <c r="BM494" s="453">
        <v>0.93500000000000005</v>
      </c>
      <c r="BN494" s="453">
        <v>0.101227228333333</v>
      </c>
      <c r="BO494" s="453">
        <v>2.4176975000000001</v>
      </c>
      <c r="BP494" s="453">
        <v>0.80744835077661603</v>
      </c>
      <c r="BQ494" s="453">
        <v>8.5113730791099496</v>
      </c>
      <c r="BR494" s="453">
        <v>35.410966666666702</v>
      </c>
      <c r="BS494" s="453">
        <v>7.7904126666666702</v>
      </c>
      <c r="BT494" s="453">
        <v>35.888641747833297</v>
      </c>
      <c r="BU494" s="453">
        <v>0</v>
      </c>
      <c r="BV494" s="453">
        <v>20.144236607666699</v>
      </c>
      <c r="BW494" s="453">
        <v>10.400742548366599</v>
      </c>
      <c r="BX494" s="453">
        <v>109.6350002372</v>
      </c>
      <c r="BY494" s="453">
        <v>2.8698953805267502</v>
      </c>
      <c r="BZ494" s="453">
        <v>0</v>
      </c>
      <c r="CA494" s="453">
        <v>0</v>
      </c>
      <c r="CB494" s="453">
        <v>0</v>
      </c>
      <c r="CC494" s="453">
        <v>0</v>
      </c>
      <c r="CD494" s="453">
        <v>0</v>
      </c>
      <c r="CE494" s="453">
        <v>0</v>
      </c>
      <c r="CF494" s="453">
        <v>0</v>
      </c>
      <c r="CG494" s="453">
        <v>0</v>
      </c>
      <c r="CH494" s="453">
        <v>0</v>
      </c>
      <c r="CI494" s="453">
        <v>0</v>
      </c>
      <c r="CJ494" s="453">
        <v>0</v>
      </c>
      <c r="CK494" s="453">
        <v>0</v>
      </c>
      <c r="CL494" s="453">
        <v>0</v>
      </c>
      <c r="CM494" s="453">
        <v>0</v>
      </c>
      <c r="CN494" s="453">
        <v>0</v>
      </c>
      <c r="CO494" s="453">
        <v>0</v>
      </c>
      <c r="CP494" s="453">
        <v>0</v>
      </c>
      <c r="CQ494" s="453">
        <v>0</v>
      </c>
      <c r="CR494" s="453">
        <v>0</v>
      </c>
      <c r="CS494" s="453">
        <v>0</v>
      </c>
      <c r="CT494" s="453">
        <v>0</v>
      </c>
      <c r="CU494" s="453">
        <v>0</v>
      </c>
      <c r="CV494" s="453">
        <v>0</v>
      </c>
      <c r="CW494" s="453">
        <v>0</v>
      </c>
      <c r="CX494" s="453">
        <v>0</v>
      </c>
      <c r="CY494" s="453">
        <v>0</v>
      </c>
      <c r="CZ494" s="453">
        <v>0</v>
      </c>
      <c r="DA494" s="453">
        <v>0</v>
      </c>
      <c r="DB494" s="453">
        <v>0</v>
      </c>
      <c r="DC494" s="453">
        <v>0</v>
      </c>
      <c r="DD494" s="453">
        <v>0</v>
      </c>
      <c r="DE494" s="453">
        <v>0</v>
      </c>
      <c r="DF494" s="453">
        <v>0</v>
      </c>
      <c r="DG494" s="453">
        <v>0</v>
      </c>
      <c r="DH494" s="453">
        <v>0</v>
      </c>
      <c r="DI494" s="453">
        <v>0</v>
      </c>
      <c r="DJ494" s="453">
        <v>0</v>
      </c>
      <c r="DK494" s="453">
        <v>0</v>
      </c>
      <c r="DL494" s="453">
        <v>0</v>
      </c>
      <c r="DM494" s="453">
        <v>0</v>
      </c>
      <c r="DN494" s="453">
        <v>0</v>
      </c>
      <c r="DO494" s="453">
        <v>0</v>
      </c>
      <c r="DP494" s="453">
        <v>1.25</v>
      </c>
      <c r="DQ494" s="453">
        <v>0.27500000000000002</v>
      </c>
      <c r="DR494" s="453">
        <v>0.36154954214004797</v>
      </c>
      <c r="DS494" s="453">
        <v>0</v>
      </c>
      <c r="DT494" s="453">
        <v>0.71108749999999998</v>
      </c>
      <c r="DU494" s="453">
        <v>0.27225833838669899</v>
      </c>
      <c r="DV494" s="453">
        <v>2.8698953805267502</v>
      </c>
      <c r="DW494" s="453">
        <v>36.450000000000003</v>
      </c>
      <c r="DX494" s="453">
        <v>8.0190000000000001</v>
      </c>
      <c r="DY494" s="453">
        <v>2.5164394666000001</v>
      </c>
      <c r="DZ494" s="453">
        <v>0</v>
      </c>
      <c r="EA494" s="453">
        <v>20.735311500000002</v>
      </c>
      <c r="EB494" s="453">
        <v>7.0978119088093496</v>
      </c>
      <c r="EC494" s="453">
        <v>74.818562875409299</v>
      </c>
      <c r="ED494" s="453">
        <v>0</v>
      </c>
      <c r="EE494" s="453">
        <v>0</v>
      </c>
      <c r="EF494" s="453">
        <v>0</v>
      </c>
      <c r="EG494" s="453">
        <v>0</v>
      </c>
      <c r="EH494" s="453">
        <v>0</v>
      </c>
      <c r="EI494" s="453">
        <v>0</v>
      </c>
      <c r="EJ494" s="453">
        <v>0</v>
      </c>
      <c r="EK494" s="453">
        <v>32.51</v>
      </c>
      <c r="EL494" s="453">
        <v>7.1521999999999997</v>
      </c>
      <c r="EM494" s="453">
        <v>2.2440869112250001</v>
      </c>
      <c r="EN494" s="453">
        <v>0</v>
      </c>
      <c r="EO494" s="453">
        <v>18.493963699999998</v>
      </c>
      <c r="EP494" s="453">
        <v>6.33055026656249</v>
      </c>
      <c r="EQ494" s="453">
        <v>66.730800877787502</v>
      </c>
      <c r="ER494" s="453">
        <v>0</v>
      </c>
      <c r="ES494" s="453">
        <v>0</v>
      </c>
      <c r="ET494" s="453">
        <v>0</v>
      </c>
      <c r="EU494" s="453">
        <v>0</v>
      </c>
      <c r="EV494" s="453">
        <v>0</v>
      </c>
      <c r="EW494" s="453">
        <v>0</v>
      </c>
      <c r="EX494" s="453">
        <v>0</v>
      </c>
      <c r="EY494" s="453">
        <v>0</v>
      </c>
      <c r="EZ494" s="453">
        <v>0</v>
      </c>
      <c r="FA494" s="453">
        <v>0</v>
      </c>
      <c r="FB494" s="453">
        <v>0</v>
      </c>
      <c r="FC494" s="453">
        <v>0</v>
      </c>
      <c r="FD494" s="453">
        <v>0</v>
      </c>
      <c r="FE494" s="88">
        <v>50.158092187499996</v>
      </c>
      <c r="FF494" s="443">
        <f t="shared" ref="FF494" si="1213">H494+BH494+BK494+BQ494+BX494+BY494+EC494+EJ494+EQ494+EU494+EX494+FA494+FD494+FE494</f>
        <v>338.33372463753352</v>
      </c>
      <c r="FG494" s="444">
        <f t="shared" ref="FG494" si="1214">BH494+BK494+FD494</f>
        <v>0</v>
      </c>
      <c r="FH494" s="444">
        <f t="shared" ref="FH494" si="1215">EJ494</f>
        <v>0</v>
      </c>
      <c r="FI494" s="445">
        <f t="shared" ref="FI494" si="1216">FF494*1.2</f>
        <v>406.00046956504019</v>
      </c>
      <c r="FJ494" s="446">
        <f t="shared" ref="FJ494" si="1217">FG494*1.2</f>
        <v>0</v>
      </c>
      <c r="FK494" s="446">
        <f t="shared" ref="FK494" si="1218">FH494*1.2</f>
        <v>0</v>
      </c>
      <c r="FL494" s="448">
        <v>0.05</v>
      </c>
      <c r="FM494" s="447">
        <f t="shared" ref="FM494" si="1219">FI494*FL494</f>
        <v>20.300023478252012</v>
      </c>
      <c r="FN494" s="448">
        <f t="shared" ref="FN494" si="1220">FJ494*FL494</f>
        <v>0</v>
      </c>
      <c r="FO494" s="448">
        <f t="shared" ref="FO494" si="1221">FK494*FL494</f>
        <v>0</v>
      </c>
      <c r="FP494" s="385">
        <f t="shared" ref="FP494" si="1222">FI494+FM494</f>
        <v>426.30049304329219</v>
      </c>
      <c r="FQ494" s="386">
        <f t="shared" ref="FQ494" si="1223">FJ494+FN494</f>
        <v>0</v>
      </c>
      <c r="FR494" s="386">
        <f t="shared" ref="FR494" si="1224">FK494+FO494</f>
        <v>0</v>
      </c>
      <c r="FS494" s="229">
        <f t="shared" ref="FS494" si="1225">(FP494-FR494)/C494+FR494/D494</f>
        <v>3.1139553911124338</v>
      </c>
      <c r="FT494" s="229"/>
      <c r="FU494" s="229">
        <f t="shared" ref="FU494" si="1226">(FP494-FR494)/C494</f>
        <v>3.1139553911124338</v>
      </c>
      <c r="FV494" s="449">
        <f t="shared" ref="FV494" si="1227">FS494*D494+G494*FU494</f>
        <v>426.30049304329219</v>
      </c>
      <c r="FW494" s="78">
        <v>1.4189000000000001</v>
      </c>
      <c r="FX494" s="79"/>
      <c r="FY494" s="450">
        <f t="shared" ref="FY494" si="1228">FS494/FW494</f>
        <v>2.1946263944692603</v>
      </c>
      <c r="FZ494" s="450"/>
      <c r="GB494" s="68" t="s">
        <v>1151</v>
      </c>
      <c r="GC494" s="85" t="s">
        <v>2362</v>
      </c>
      <c r="GD494" s="85" t="str">
        <f t="shared" ref="GD494" si="1229">CONCATENATE(GB494,GC494)</f>
        <v>№2/81 від 20.02.2019</v>
      </c>
      <c r="GE494" s="85" t="s">
        <v>2395</v>
      </c>
      <c r="GF494" s="431">
        <v>1</v>
      </c>
    </row>
    <row r="495" spans="1:189" x14ac:dyDescent="0.25">
      <c r="A495" s="113" t="s">
        <v>2776</v>
      </c>
      <c r="B495" s="188"/>
      <c r="C495" s="86"/>
      <c r="D495" s="86"/>
      <c r="E495" s="86"/>
      <c r="F495" s="86"/>
      <c r="G495" s="86"/>
      <c r="H495" s="90"/>
      <c r="I495" s="86"/>
      <c r="J495" s="86"/>
      <c r="K495" s="86"/>
      <c r="L495" s="86"/>
      <c r="M495" s="86"/>
      <c r="N495" s="86"/>
      <c r="O495" s="86"/>
      <c r="P495" s="86"/>
      <c r="Q495" s="86"/>
      <c r="R495" s="86"/>
      <c r="S495" s="86"/>
      <c r="T495" s="86"/>
      <c r="U495" s="86"/>
      <c r="V495" s="86"/>
      <c r="W495" s="86"/>
      <c r="X495" s="86"/>
      <c r="Y495" s="86"/>
      <c r="Z495" s="86"/>
      <c r="AA495" s="86"/>
      <c r="AB495" s="86"/>
      <c r="AC495" s="86"/>
      <c r="AD495" s="86"/>
      <c r="AE495" s="86"/>
      <c r="AF495" s="86"/>
      <c r="AG495" s="86"/>
      <c r="AH495" s="86"/>
      <c r="AI495" s="86"/>
      <c r="AJ495" s="86"/>
      <c r="AK495" s="86"/>
      <c r="AL495" s="86"/>
      <c r="AM495" s="86"/>
      <c r="AN495" s="86"/>
      <c r="AO495" s="86"/>
      <c r="AP495" s="86"/>
      <c r="AQ495" s="86"/>
      <c r="AR495" s="86"/>
      <c r="AS495" s="86"/>
      <c r="AT495" s="86"/>
      <c r="AU495" s="86"/>
      <c r="AV495" s="86"/>
      <c r="AW495" s="86"/>
      <c r="AX495" s="86"/>
      <c r="AY495" s="86"/>
      <c r="AZ495" s="86"/>
      <c r="BA495" s="86"/>
      <c r="BB495" s="86"/>
      <c r="BC495" s="86"/>
      <c r="BD495" s="86"/>
      <c r="BE495" s="86"/>
      <c r="BF495" s="86"/>
      <c r="BG495" s="86"/>
      <c r="BH495" s="86"/>
      <c r="BI495" s="86"/>
      <c r="BJ495" s="86"/>
      <c r="BK495" s="454"/>
      <c r="BL495" s="86"/>
      <c r="BM495" s="86"/>
      <c r="BN495" s="86"/>
      <c r="BO495" s="86"/>
      <c r="BP495" s="86"/>
      <c r="BQ495" s="86"/>
      <c r="BR495" s="86">
        <f>BR494*0.5</f>
        <v>17.705483333333351</v>
      </c>
      <c r="BS495" s="86">
        <f t="shared" ref="BS495" si="1230">BS494*0.5</f>
        <v>3.8952063333333351</v>
      </c>
      <c r="BT495" s="86">
        <f t="shared" ref="BT495" si="1231">BT494*0.5</f>
        <v>17.944320873916649</v>
      </c>
      <c r="BU495" s="86">
        <f t="shared" ref="BU495" si="1232">BU494*0.5</f>
        <v>0</v>
      </c>
      <c r="BV495" s="86">
        <f t="shared" ref="BV495" si="1233">BV494*0.5</f>
        <v>10.072118303833349</v>
      </c>
      <c r="BW495" s="86">
        <f t="shared" ref="BW495" si="1234">BW494*0.5</f>
        <v>5.2003712741832997</v>
      </c>
      <c r="BX495" s="86">
        <f t="shared" ref="BX495" si="1235">BX494*0.5</f>
        <v>54.817500118600002</v>
      </c>
      <c r="BY495" s="86"/>
      <c r="BZ495" s="86"/>
      <c r="CA495" s="86"/>
      <c r="CB495" s="86"/>
      <c r="CC495" s="86"/>
      <c r="CD495" s="86"/>
      <c r="CE495" s="86"/>
      <c r="CF495" s="86"/>
      <c r="CG495" s="86"/>
      <c r="CH495" s="86"/>
      <c r="CI495" s="86"/>
      <c r="CJ495" s="86"/>
      <c r="CK495" s="86"/>
      <c r="CL495" s="86"/>
      <c r="CM495" s="86"/>
      <c r="CN495" s="86"/>
      <c r="CO495" s="86"/>
      <c r="CP495" s="86"/>
      <c r="CQ495" s="86"/>
      <c r="CR495" s="86"/>
      <c r="CS495" s="86"/>
      <c r="CT495" s="86"/>
      <c r="CU495" s="86"/>
      <c r="CV495" s="86"/>
      <c r="CW495" s="86"/>
      <c r="CX495" s="86"/>
      <c r="CY495" s="86"/>
      <c r="CZ495" s="86"/>
      <c r="DA495" s="86"/>
      <c r="DB495" s="86"/>
      <c r="DC495" s="86"/>
      <c r="DD495" s="86"/>
      <c r="DE495" s="86"/>
      <c r="DF495" s="86"/>
      <c r="DG495" s="86"/>
      <c r="DH495" s="86"/>
      <c r="DI495" s="86"/>
      <c r="DJ495" s="86"/>
      <c r="DK495" s="86"/>
      <c r="DL495" s="86"/>
      <c r="DM495" s="86"/>
      <c r="DN495" s="86"/>
      <c r="DO495" s="86"/>
      <c r="DP495" s="86"/>
      <c r="DQ495" s="86"/>
      <c r="DR495" s="86"/>
      <c r="DS495" s="86"/>
      <c r="DT495" s="86"/>
      <c r="DU495" s="86"/>
      <c r="DV495" s="86"/>
      <c r="DW495" s="86">
        <f>DW494*0.7</f>
        <v>25.515000000000001</v>
      </c>
      <c r="DX495" s="86">
        <f t="shared" ref="DX495" si="1236">DX494*0.7</f>
        <v>5.6132999999999997</v>
      </c>
      <c r="DY495" s="86">
        <f t="shared" ref="DY495" si="1237">DY494*0.7</f>
        <v>1.7615076266199998</v>
      </c>
      <c r="DZ495" s="86">
        <f t="shared" ref="DZ495" si="1238">DZ494*0.7</f>
        <v>0</v>
      </c>
      <c r="EA495" s="86">
        <f t="shared" ref="EA495" si="1239">EA494*0.7</f>
        <v>14.514718050000001</v>
      </c>
      <c r="EB495" s="86">
        <f t="shared" ref="EB495" si="1240">EB494*0.7</f>
        <v>4.968468336166544</v>
      </c>
      <c r="EC495" s="86">
        <f t="shared" ref="EC495" si="1241">EC494*0.7</f>
        <v>52.372994012786506</v>
      </c>
      <c r="ED495" s="86"/>
      <c r="EE495" s="86"/>
      <c r="EF495" s="86"/>
      <c r="EG495" s="86"/>
      <c r="EH495" s="86"/>
      <c r="EI495" s="86"/>
      <c r="EJ495" s="86"/>
      <c r="EK495" s="86">
        <f>EK494*0.7</f>
        <v>22.756999999999998</v>
      </c>
      <c r="EL495" s="86">
        <f t="shared" ref="EL495" si="1242">EL494*0.7</f>
        <v>5.0065399999999993</v>
      </c>
      <c r="EM495" s="86">
        <f t="shared" ref="EM495" si="1243">EM494*0.7</f>
        <v>1.5708608378575</v>
      </c>
      <c r="EN495" s="86">
        <f t="shared" ref="EN495" si="1244">EN494*0.7</f>
        <v>0</v>
      </c>
      <c r="EO495" s="86">
        <f t="shared" ref="EO495" si="1245">EO494*0.7</f>
        <v>12.945774589999997</v>
      </c>
      <c r="EP495" s="86">
        <f t="shared" ref="EP495" si="1246">EP494*0.7</f>
        <v>4.4313851865937428</v>
      </c>
      <c r="EQ495" s="86">
        <f t="shared" ref="EQ495" si="1247">EQ494*0.7</f>
        <v>46.711560614451251</v>
      </c>
      <c r="ER495" s="86"/>
      <c r="ES495" s="86"/>
      <c r="ET495" s="86"/>
      <c r="EU495" s="86"/>
      <c r="EV495" s="86"/>
      <c r="EW495" s="86"/>
      <c r="EX495" s="86"/>
      <c r="EY495" s="86"/>
      <c r="EZ495" s="86"/>
      <c r="FA495" s="454"/>
      <c r="FB495" s="86"/>
      <c r="FC495" s="86"/>
      <c r="FD495" s="86"/>
      <c r="FE495" s="86"/>
      <c r="FF495" s="455"/>
      <c r="FG495" s="86"/>
      <c r="FH495" s="86"/>
      <c r="FI495" s="455"/>
      <c r="FJ495" s="86"/>
      <c r="FK495" s="86"/>
      <c r="FL495" s="86"/>
      <c r="FM495" s="455"/>
      <c r="FN495" s="86"/>
      <c r="FO495" s="86"/>
      <c r="FP495" s="455">
        <f>FP41</f>
        <v>300.10871521568407</v>
      </c>
      <c r="FQ495" s="86"/>
      <c r="FR495" s="86"/>
      <c r="FS495" s="451"/>
      <c r="FT495" s="451"/>
      <c r="FU495" s="451"/>
      <c r="FV495" s="449"/>
      <c r="FW495" s="86"/>
      <c r="FX495" s="87"/>
      <c r="FY495" s="452"/>
      <c r="FZ495" s="452"/>
    </row>
    <row r="496" spans="1:189" ht="15" customHeight="1" x14ac:dyDescent="0.25">
      <c r="A496" s="113" t="s">
        <v>1513</v>
      </c>
      <c r="B496" s="155">
        <v>1</v>
      </c>
      <c r="C496" s="141">
        <f t="shared" ref="C496" si="1248">D496+G496</f>
        <v>134</v>
      </c>
      <c r="D496" s="141">
        <v>134</v>
      </c>
      <c r="E496" s="141">
        <v>0</v>
      </c>
      <c r="F496" s="141"/>
      <c r="G496" s="141">
        <v>0</v>
      </c>
      <c r="H496" s="453">
        <f t="shared" ref="H496" si="1249">N496+T496+Z496+AF496+AL496+AR496+AX496</f>
        <v>25.61</v>
      </c>
      <c r="I496" s="453">
        <v>0</v>
      </c>
      <c r="J496" s="453">
        <v>0</v>
      </c>
      <c r="K496" s="453">
        <v>0</v>
      </c>
      <c r="L496" s="453">
        <v>0</v>
      </c>
      <c r="M496" s="453">
        <v>0</v>
      </c>
      <c r="N496" s="453">
        <v>0</v>
      </c>
      <c r="O496" s="453">
        <v>0</v>
      </c>
      <c r="P496" s="453">
        <v>0</v>
      </c>
      <c r="Q496" s="453">
        <v>0</v>
      </c>
      <c r="R496" s="453">
        <v>0</v>
      </c>
      <c r="S496" s="453">
        <v>0</v>
      </c>
      <c r="T496" s="453">
        <v>0</v>
      </c>
      <c r="U496" s="453">
        <v>0</v>
      </c>
      <c r="V496" s="453">
        <v>0</v>
      </c>
      <c r="W496" s="453">
        <v>0</v>
      </c>
      <c r="X496" s="453">
        <v>0</v>
      </c>
      <c r="Y496" s="453">
        <v>0</v>
      </c>
      <c r="Z496" s="453">
        <v>0</v>
      </c>
      <c r="AA496" s="453">
        <v>0</v>
      </c>
      <c r="AB496" s="453">
        <v>0</v>
      </c>
      <c r="AC496" s="453">
        <v>0</v>
      </c>
      <c r="AD496" s="453">
        <v>0</v>
      </c>
      <c r="AE496" s="453">
        <v>0</v>
      </c>
      <c r="AF496" s="453">
        <v>0</v>
      </c>
      <c r="AG496" s="453">
        <v>0</v>
      </c>
      <c r="AH496" s="453">
        <v>0</v>
      </c>
      <c r="AI496" s="453">
        <v>0</v>
      </c>
      <c r="AJ496" s="453">
        <v>0</v>
      </c>
      <c r="AK496" s="453">
        <v>0</v>
      </c>
      <c r="AL496" s="453">
        <v>0</v>
      </c>
      <c r="AM496" s="453">
        <v>0</v>
      </c>
      <c r="AN496" s="453">
        <v>0</v>
      </c>
      <c r="AO496" s="453">
        <v>0</v>
      </c>
      <c r="AP496" s="453">
        <v>0</v>
      </c>
      <c r="AQ496" s="453">
        <v>0</v>
      </c>
      <c r="AR496" s="453">
        <v>0</v>
      </c>
      <c r="AS496" s="453">
        <v>0</v>
      </c>
      <c r="AT496" s="453">
        <v>0</v>
      </c>
      <c r="AU496" s="453">
        <v>0</v>
      </c>
      <c r="AV496" s="453">
        <v>0</v>
      </c>
      <c r="AW496" s="453">
        <v>0</v>
      </c>
      <c r="AX496" s="453">
        <v>25.61</v>
      </c>
      <c r="AY496" s="453"/>
      <c r="AZ496" s="453"/>
      <c r="BA496" s="453"/>
      <c r="BB496" s="453"/>
      <c r="BC496" s="453"/>
      <c r="BD496" s="453"/>
      <c r="BE496" s="453">
        <v>0</v>
      </c>
      <c r="BF496" s="453">
        <v>0</v>
      </c>
      <c r="BG496" s="453">
        <v>0</v>
      </c>
      <c r="BH496" s="453">
        <v>0</v>
      </c>
      <c r="BI496" s="453">
        <v>0</v>
      </c>
      <c r="BJ496" s="453">
        <v>0</v>
      </c>
      <c r="BK496" s="453">
        <v>0</v>
      </c>
      <c r="BL496" s="453">
        <v>4.18</v>
      </c>
      <c r="BM496" s="453">
        <v>0.91959999999999997</v>
      </c>
      <c r="BN496" s="453">
        <v>9.6501088333333401E-2</v>
      </c>
      <c r="BO496" s="453">
        <v>2.3778766</v>
      </c>
      <c r="BP496" s="453">
        <v>0.79382860151421597</v>
      </c>
      <c r="BQ496" s="453">
        <v>8.3678062898475503</v>
      </c>
      <c r="BR496" s="453">
        <v>18.492922222222202</v>
      </c>
      <c r="BS496" s="453">
        <v>4.0684428888888799</v>
      </c>
      <c r="BT496" s="453">
        <v>32.355935051166497</v>
      </c>
      <c r="BU496" s="453">
        <v>0</v>
      </c>
      <c r="BV496" s="453">
        <v>10.520068664555501</v>
      </c>
      <c r="BW496" s="453">
        <v>6.8584906267403802</v>
      </c>
      <c r="BX496" s="453">
        <v>72.295859453573499</v>
      </c>
      <c r="BY496" s="453">
        <v>3.1451318588002199</v>
      </c>
      <c r="BZ496" s="453">
        <v>0</v>
      </c>
      <c r="CA496" s="453">
        <v>0</v>
      </c>
      <c r="CB496" s="453">
        <v>0</v>
      </c>
      <c r="CC496" s="453">
        <v>0</v>
      </c>
      <c r="CD496" s="453">
        <v>0</v>
      </c>
      <c r="CE496" s="453">
        <v>0</v>
      </c>
      <c r="CF496" s="453">
        <v>0</v>
      </c>
      <c r="CG496" s="453">
        <v>0</v>
      </c>
      <c r="CH496" s="453">
        <v>0</v>
      </c>
      <c r="CI496" s="453">
        <v>0</v>
      </c>
      <c r="CJ496" s="453">
        <v>0</v>
      </c>
      <c r="CK496" s="453">
        <v>0</v>
      </c>
      <c r="CL496" s="453">
        <v>0</v>
      </c>
      <c r="CM496" s="453">
        <v>0</v>
      </c>
      <c r="CN496" s="453">
        <v>0</v>
      </c>
      <c r="CO496" s="453">
        <v>0</v>
      </c>
      <c r="CP496" s="453">
        <v>0</v>
      </c>
      <c r="CQ496" s="453">
        <v>0</v>
      </c>
      <c r="CR496" s="453">
        <v>0</v>
      </c>
      <c r="CS496" s="453">
        <v>0</v>
      </c>
      <c r="CT496" s="453">
        <v>0</v>
      </c>
      <c r="CU496" s="453">
        <v>0</v>
      </c>
      <c r="CV496" s="453">
        <v>0</v>
      </c>
      <c r="CW496" s="453">
        <v>0</v>
      </c>
      <c r="CX496" s="453">
        <v>0</v>
      </c>
      <c r="CY496" s="453">
        <v>0</v>
      </c>
      <c r="CZ496" s="453">
        <v>0</v>
      </c>
      <c r="DA496" s="453">
        <v>0</v>
      </c>
      <c r="DB496" s="453">
        <v>0</v>
      </c>
      <c r="DC496" s="453">
        <v>0</v>
      </c>
      <c r="DD496" s="453">
        <v>0</v>
      </c>
      <c r="DE496" s="453">
        <v>0</v>
      </c>
      <c r="DF496" s="453">
        <v>0</v>
      </c>
      <c r="DG496" s="453">
        <v>0</v>
      </c>
      <c r="DH496" s="453">
        <v>0</v>
      </c>
      <c r="DI496" s="453">
        <v>0</v>
      </c>
      <c r="DJ496" s="453">
        <v>0</v>
      </c>
      <c r="DK496" s="453">
        <v>0</v>
      </c>
      <c r="DL496" s="453">
        <v>0</v>
      </c>
      <c r="DM496" s="453">
        <v>0</v>
      </c>
      <c r="DN496" s="453">
        <v>0</v>
      </c>
      <c r="DO496" s="453">
        <v>0</v>
      </c>
      <c r="DP496" s="453">
        <v>1.37</v>
      </c>
      <c r="DQ496" s="453">
        <v>0.3014</v>
      </c>
      <c r="DR496" s="453">
        <v>0.39601076398767199</v>
      </c>
      <c r="DS496" s="453">
        <v>0</v>
      </c>
      <c r="DT496" s="453">
        <v>0.77935189999999999</v>
      </c>
      <c r="DU496" s="453">
        <v>0.29836919481254798</v>
      </c>
      <c r="DV496" s="453">
        <v>3.1451318588002199</v>
      </c>
      <c r="DW496" s="453">
        <v>28.53</v>
      </c>
      <c r="DX496" s="453">
        <v>6.2766000000000002</v>
      </c>
      <c r="DY496" s="453">
        <v>1.9692807292250001</v>
      </c>
      <c r="DZ496" s="453">
        <v>0</v>
      </c>
      <c r="EA496" s="453">
        <v>16.229861100000001</v>
      </c>
      <c r="EB496" s="453">
        <v>5.5555318011210701</v>
      </c>
      <c r="EC496" s="453">
        <v>58.561273630346101</v>
      </c>
      <c r="ED496" s="453">
        <v>0</v>
      </c>
      <c r="EE496" s="453">
        <v>0</v>
      </c>
      <c r="EF496" s="453">
        <v>0</v>
      </c>
      <c r="EG496" s="453">
        <v>0</v>
      </c>
      <c r="EH496" s="453">
        <v>0</v>
      </c>
      <c r="EI496" s="453">
        <v>0</v>
      </c>
      <c r="EJ496" s="453">
        <v>0</v>
      </c>
      <c r="EK496" s="453">
        <v>25.44</v>
      </c>
      <c r="EL496" s="453">
        <v>5.5968</v>
      </c>
      <c r="EM496" s="453">
        <v>1.7563059381749999</v>
      </c>
      <c r="EN496" s="453">
        <v>0</v>
      </c>
      <c r="EO496" s="453">
        <v>14.4720528</v>
      </c>
      <c r="EP496" s="453">
        <v>4.9538612873481203</v>
      </c>
      <c r="EQ496" s="453">
        <v>52.219020025523101</v>
      </c>
      <c r="ER496" s="453">
        <v>0</v>
      </c>
      <c r="ES496" s="453">
        <v>0</v>
      </c>
      <c r="ET496" s="453">
        <v>0</v>
      </c>
      <c r="EU496" s="453">
        <v>0</v>
      </c>
      <c r="EV496" s="453">
        <v>0</v>
      </c>
      <c r="EW496" s="453">
        <v>0</v>
      </c>
      <c r="EX496" s="453">
        <v>0</v>
      </c>
      <c r="EY496" s="453">
        <v>0</v>
      </c>
      <c r="EZ496" s="453">
        <v>0</v>
      </c>
      <c r="FA496" s="453">
        <v>0</v>
      </c>
      <c r="FB496" s="453">
        <v>0</v>
      </c>
      <c r="FC496" s="453">
        <v>0</v>
      </c>
      <c r="FD496" s="453">
        <v>0</v>
      </c>
      <c r="FE496" s="88">
        <v>41.325565625000003</v>
      </c>
      <c r="FF496" s="443">
        <f t="shared" ref="FF496" si="1250">H496+BH496+BK496+BQ496+BX496+BY496+EC496+EJ496+EQ496+EU496+EX496+FA496+FD496+FE496</f>
        <v>261.52465688309047</v>
      </c>
      <c r="FG496" s="444">
        <f t="shared" ref="FG496" si="1251">BH496+BK496+FD496</f>
        <v>0</v>
      </c>
      <c r="FH496" s="444">
        <f t="shared" ref="FH496" si="1252">EJ496</f>
        <v>0</v>
      </c>
      <c r="FI496" s="445">
        <f t="shared" ref="FI496" si="1253">FF496*1.2</f>
        <v>313.82958825970854</v>
      </c>
      <c r="FJ496" s="446">
        <f t="shared" ref="FJ496" si="1254">FG496*1.2</f>
        <v>0</v>
      </c>
      <c r="FK496" s="446">
        <f t="shared" ref="FK496" si="1255">FH496*1.2</f>
        <v>0</v>
      </c>
      <c r="FL496" s="448">
        <v>0.05</v>
      </c>
      <c r="FM496" s="447">
        <f t="shared" ref="FM496" si="1256">FI496*FL496</f>
        <v>15.691479412985428</v>
      </c>
      <c r="FN496" s="448">
        <f t="shared" ref="FN496" si="1257">FJ496*FL496</f>
        <v>0</v>
      </c>
      <c r="FO496" s="448">
        <f t="shared" ref="FO496" si="1258">FK496*FL496</f>
        <v>0</v>
      </c>
      <c r="FP496" s="385">
        <f t="shared" ref="FP496" si="1259">FI496+FM496</f>
        <v>329.52106767269396</v>
      </c>
      <c r="FQ496" s="386">
        <f t="shared" ref="FQ496" si="1260">FJ496+FN496</f>
        <v>0</v>
      </c>
      <c r="FR496" s="386">
        <f t="shared" ref="FR496" si="1261">FK496+FO496</f>
        <v>0</v>
      </c>
      <c r="FS496" s="229">
        <f t="shared" ref="FS496" si="1262">(FP496-FR496)/C496+FR496/D496</f>
        <v>2.4591124453186115</v>
      </c>
      <c r="FT496" s="229"/>
      <c r="FU496" s="229">
        <f t="shared" ref="FU496" si="1263">(FP496-FR496)/C496</f>
        <v>2.4591124453186115</v>
      </c>
      <c r="FV496" s="449">
        <f t="shared" ref="FV496" si="1264">FS496*D496+G496*FU496</f>
        <v>329.52106767269396</v>
      </c>
      <c r="FW496" s="78">
        <v>1.1625000000000001</v>
      </c>
      <c r="FX496" s="79"/>
      <c r="FY496" s="450">
        <f t="shared" ref="FY496" si="1265">FS496/FW496</f>
        <v>2.1153655443600958</v>
      </c>
      <c r="FZ496" s="450"/>
      <c r="GB496" s="68" t="s">
        <v>1162</v>
      </c>
      <c r="GC496" s="85" t="s">
        <v>2362</v>
      </c>
      <c r="GD496" s="85" t="str">
        <f t="shared" ref="GD496" si="1266">CONCATENATE(GB496,GC496)</f>
        <v>№2/93 від 20.02.2019</v>
      </c>
      <c r="GE496" s="85" t="s">
        <v>2401</v>
      </c>
      <c r="GF496" s="431">
        <v>1</v>
      </c>
    </row>
    <row r="497" spans="1:189" x14ac:dyDescent="0.25">
      <c r="A497" s="113" t="s">
        <v>2777</v>
      </c>
      <c r="B497" s="188"/>
      <c r="C497" s="86"/>
      <c r="D497" s="86"/>
      <c r="E497" s="86"/>
      <c r="F497" s="86"/>
      <c r="G497" s="86"/>
      <c r="H497" s="90"/>
      <c r="I497" s="86"/>
      <c r="J497" s="86"/>
      <c r="K497" s="86"/>
      <c r="L497" s="86"/>
      <c r="M497" s="86"/>
      <c r="N497" s="86"/>
      <c r="O497" s="86"/>
      <c r="P497" s="86"/>
      <c r="Q497" s="86"/>
      <c r="R497" s="86"/>
      <c r="S497" s="86"/>
      <c r="T497" s="86"/>
      <c r="U497" s="86"/>
      <c r="V497" s="86"/>
      <c r="W497" s="86"/>
      <c r="X497" s="86"/>
      <c r="Y497" s="86"/>
      <c r="Z497" s="86"/>
      <c r="AA497" s="86"/>
      <c r="AB497" s="86"/>
      <c r="AC497" s="86"/>
      <c r="AD497" s="86"/>
      <c r="AE497" s="86"/>
      <c r="AF497" s="86"/>
      <c r="AG497" s="86"/>
      <c r="AH497" s="86"/>
      <c r="AI497" s="86"/>
      <c r="AJ497" s="86"/>
      <c r="AK497" s="86"/>
      <c r="AL497" s="86"/>
      <c r="AM497" s="86"/>
      <c r="AN497" s="86"/>
      <c r="AO497" s="86"/>
      <c r="AP497" s="86"/>
      <c r="AQ497" s="86"/>
      <c r="AR497" s="86"/>
      <c r="AS497" s="86"/>
      <c r="AT497" s="86"/>
      <c r="AU497" s="86"/>
      <c r="AV497" s="86"/>
      <c r="AW497" s="86"/>
      <c r="AX497" s="86"/>
      <c r="AY497" s="86"/>
      <c r="AZ497" s="86"/>
      <c r="BA497" s="86"/>
      <c r="BB497" s="86"/>
      <c r="BC497" s="86"/>
      <c r="BD497" s="86"/>
      <c r="BE497" s="86"/>
      <c r="BF497" s="86"/>
      <c r="BG497" s="86"/>
      <c r="BH497" s="86"/>
      <c r="BI497" s="86"/>
      <c r="BJ497" s="86"/>
      <c r="BK497" s="454"/>
      <c r="BL497" s="86"/>
      <c r="BM497" s="86"/>
      <c r="BN497" s="86"/>
      <c r="BO497" s="86"/>
      <c r="BP497" s="86"/>
      <c r="BQ497" s="86"/>
      <c r="BR497" s="86">
        <f>BR496*0.5</f>
        <v>9.2464611111111008</v>
      </c>
      <c r="BS497" s="86">
        <f t="shared" ref="BS497" si="1267">BS496*0.5</f>
        <v>2.03422144444444</v>
      </c>
      <c r="BT497" s="86">
        <f t="shared" ref="BT497" si="1268">BT496*0.5</f>
        <v>16.177967525583249</v>
      </c>
      <c r="BU497" s="86">
        <f t="shared" ref="BU497" si="1269">BU496*0.5</f>
        <v>0</v>
      </c>
      <c r="BV497" s="86">
        <f t="shared" ref="BV497" si="1270">BV496*0.5</f>
        <v>5.2600343322777503</v>
      </c>
      <c r="BW497" s="86">
        <f t="shared" ref="BW497" si="1271">BW496*0.5</f>
        <v>3.4292453133701901</v>
      </c>
      <c r="BX497" s="86">
        <f t="shared" ref="BX497" si="1272">BX496*0.5</f>
        <v>36.147929726786749</v>
      </c>
      <c r="BY497" s="86"/>
      <c r="BZ497" s="86"/>
      <c r="CA497" s="86"/>
      <c r="CB497" s="86"/>
      <c r="CC497" s="86"/>
      <c r="CD497" s="86"/>
      <c r="CE497" s="86"/>
      <c r="CF497" s="86"/>
      <c r="CG497" s="86"/>
      <c r="CH497" s="86"/>
      <c r="CI497" s="86"/>
      <c r="CJ497" s="86"/>
      <c r="CK497" s="86"/>
      <c r="CL497" s="86"/>
      <c r="CM497" s="86"/>
      <c r="CN497" s="86"/>
      <c r="CO497" s="86"/>
      <c r="CP497" s="86"/>
      <c r="CQ497" s="86"/>
      <c r="CR497" s="86"/>
      <c r="CS497" s="86"/>
      <c r="CT497" s="86"/>
      <c r="CU497" s="86"/>
      <c r="CV497" s="86"/>
      <c r="CW497" s="86"/>
      <c r="CX497" s="86"/>
      <c r="CY497" s="86"/>
      <c r="CZ497" s="86"/>
      <c r="DA497" s="86"/>
      <c r="DB497" s="86"/>
      <c r="DC497" s="86"/>
      <c r="DD497" s="86"/>
      <c r="DE497" s="86"/>
      <c r="DF497" s="86"/>
      <c r="DG497" s="86"/>
      <c r="DH497" s="86"/>
      <c r="DI497" s="86"/>
      <c r="DJ497" s="86"/>
      <c r="DK497" s="86"/>
      <c r="DL497" s="86"/>
      <c r="DM497" s="86"/>
      <c r="DN497" s="86"/>
      <c r="DO497" s="86"/>
      <c r="DP497" s="86"/>
      <c r="DQ497" s="86"/>
      <c r="DR497" s="86"/>
      <c r="DS497" s="86"/>
      <c r="DT497" s="86"/>
      <c r="DU497" s="86"/>
      <c r="DV497" s="86"/>
      <c r="DW497" s="454">
        <f>DW496*0.7</f>
        <v>19.971</v>
      </c>
      <c r="DX497" s="454">
        <f t="shared" ref="DX497" si="1273">DX496*0.7</f>
        <v>4.3936199999999994</v>
      </c>
      <c r="DY497" s="454">
        <f t="shared" ref="DY497" si="1274">DY496*0.7</f>
        <v>1.3784965104575</v>
      </c>
      <c r="DZ497" s="454">
        <f t="shared" ref="DZ497" si="1275">DZ496*0.7</f>
        <v>0</v>
      </c>
      <c r="EA497" s="454">
        <f t="shared" ref="EA497" si="1276">EA496*0.7</f>
        <v>11.360902769999999</v>
      </c>
      <c r="EB497" s="454">
        <f t="shared" ref="EB497" si="1277">EB496*0.7</f>
        <v>3.888872260784749</v>
      </c>
      <c r="EC497" s="454">
        <f t="shared" ref="EC497" si="1278">EC496*0.7</f>
        <v>40.992891541242265</v>
      </c>
      <c r="ED497" s="86"/>
      <c r="EE497" s="86"/>
      <c r="EF497" s="86"/>
      <c r="EG497" s="86"/>
      <c r="EH497" s="86"/>
      <c r="EI497" s="86"/>
      <c r="EJ497" s="86"/>
      <c r="EK497" s="454">
        <f>EK496*0.7</f>
        <v>17.808</v>
      </c>
      <c r="EL497" s="454">
        <f t="shared" ref="EL497" si="1279">EL496*0.7</f>
        <v>3.9177599999999999</v>
      </c>
      <c r="EM497" s="454">
        <f t="shared" ref="EM497" si="1280">EM496*0.7</f>
        <v>1.2294141567224999</v>
      </c>
      <c r="EN497" s="454">
        <f t="shared" ref="EN497" si="1281">EN496*0.7</f>
        <v>0</v>
      </c>
      <c r="EO497" s="454">
        <f t="shared" ref="EO497" si="1282">EO496*0.7</f>
        <v>10.130436959999999</v>
      </c>
      <c r="EP497" s="454">
        <f t="shared" ref="EP497" si="1283">EP496*0.7</f>
        <v>3.4677029011436842</v>
      </c>
      <c r="EQ497" s="454">
        <f t="shared" ref="EQ497" si="1284">EQ496*0.7</f>
        <v>36.553314017866171</v>
      </c>
      <c r="ER497" s="86"/>
      <c r="ES497" s="86"/>
      <c r="ET497" s="86"/>
      <c r="EU497" s="86"/>
      <c r="EV497" s="86"/>
      <c r="EW497" s="86"/>
      <c r="EX497" s="86"/>
      <c r="EY497" s="86"/>
      <c r="EZ497" s="86"/>
      <c r="FA497" s="454"/>
      <c r="FB497" s="86"/>
      <c r="FC497" s="86"/>
      <c r="FD497" s="86"/>
      <c r="FE497" s="86"/>
      <c r="FF497" s="455"/>
      <c r="FG497" s="86"/>
      <c r="FH497" s="86"/>
      <c r="FI497" s="455"/>
      <c r="FJ497" s="86"/>
      <c r="FK497" s="86"/>
      <c r="FL497" s="86"/>
      <c r="FM497" s="455"/>
      <c r="FN497" s="86"/>
      <c r="FO497" s="86"/>
      <c r="FP497" s="455">
        <f>FP47</f>
        <v>238.13685907293583</v>
      </c>
      <c r="FQ497" s="86"/>
      <c r="FR497" s="86"/>
      <c r="FS497" s="451"/>
      <c r="FT497" s="451"/>
      <c r="FU497" s="451"/>
      <c r="FV497" s="449"/>
      <c r="FW497" s="86"/>
      <c r="FX497" s="87"/>
      <c r="FY497" s="452"/>
      <c r="FZ497" s="452"/>
    </row>
    <row r="498" spans="1:189" ht="15" customHeight="1" x14ac:dyDescent="0.25">
      <c r="A498" s="113" t="s">
        <v>1567</v>
      </c>
      <c r="B498" s="155">
        <v>1</v>
      </c>
      <c r="C498" s="141">
        <f t="shared" ref="C498" si="1285">D498+G498</f>
        <v>100.2</v>
      </c>
      <c r="D498" s="141">
        <v>100.2</v>
      </c>
      <c r="E498" s="141">
        <v>0</v>
      </c>
      <c r="F498" s="141"/>
      <c r="G498" s="141">
        <v>0</v>
      </c>
      <c r="H498" s="453">
        <f t="shared" ref="H498" si="1286">N498+T498+Z498+AF498+AL498+AR498+AX498</f>
        <v>27.19</v>
      </c>
      <c r="I498" s="453">
        <v>0</v>
      </c>
      <c r="J498" s="453">
        <v>0</v>
      </c>
      <c r="K498" s="453">
        <v>0</v>
      </c>
      <c r="L498" s="453">
        <v>0</v>
      </c>
      <c r="M498" s="453">
        <v>0</v>
      </c>
      <c r="N498" s="453">
        <v>0</v>
      </c>
      <c r="O498" s="453">
        <v>0</v>
      </c>
      <c r="P498" s="453">
        <v>0</v>
      </c>
      <c r="Q498" s="453">
        <v>0</v>
      </c>
      <c r="R498" s="453">
        <v>0</v>
      </c>
      <c r="S498" s="453">
        <v>0</v>
      </c>
      <c r="T498" s="453">
        <v>0</v>
      </c>
      <c r="U498" s="453">
        <v>0</v>
      </c>
      <c r="V498" s="453">
        <v>0</v>
      </c>
      <c r="W498" s="453">
        <v>0</v>
      </c>
      <c r="X498" s="453">
        <v>0</v>
      </c>
      <c r="Y498" s="453">
        <v>0</v>
      </c>
      <c r="Z498" s="453">
        <v>0</v>
      </c>
      <c r="AA498" s="453">
        <v>0</v>
      </c>
      <c r="AB498" s="453">
        <v>0</v>
      </c>
      <c r="AC498" s="453">
        <v>0</v>
      </c>
      <c r="AD498" s="453">
        <v>0</v>
      </c>
      <c r="AE498" s="453">
        <v>0</v>
      </c>
      <c r="AF498" s="453">
        <v>0</v>
      </c>
      <c r="AG498" s="453">
        <v>0</v>
      </c>
      <c r="AH498" s="453">
        <v>0</v>
      </c>
      <c r="AI498" s="453">
        <v>0</v>
      </c>
      <c r="AJ498" s="453">
        <v>0</v>
      </c>
      <c r="AK498" s="453">
        <v>0</v>
      </c>
      <c r="AL498" s="453">
        <v>0</v>
      </c>
      <c r="AM498" s="453">
        <v>0</v>
      </c>
      <c r="AN498" s="453">
        <v>0</v>
      </c>
      <c r="AO498" s="453">
        <v>0</v>
      </c>
      <c r="AP498" s="453">
        <v>0</v>
      </c>
      <c r="AQ498" s="453">
        <v>0</v>
      </c>
      <c r="AR498" s="453">
        <v>0</v>
      </c>
      <c r="AS498" s="453">
        <v>0</v>
      </c>
      <c r="AT498" s="453">
        <v>0</v>
      </c>
      <c r="AU498" s="453">
        <v>0</v>
      </c>
      <c r="AV498" s="453">
        <v>0</v>
      </c>
      <c r="AW498" s="453">
        <v>0</v>
      </c>
      <c r="AX498" s="453">
        <v>27.19</v>
      </c>
      <c r="AY498" s="453"/>
      <c r="AZ498" s="453"/>
      <c r="BA498" s="453"/>
      <c r="BB498" s="453"/>
      <c r="BC498" s="453"/>
      <c r="BD498" s="453"/>
      <c r="BE498" s="453">
        <v>0</v>
      </c>
      <c r="BF498" s="453">
        <v>0</v>
      </c>
      <c r="BG498" s="453">
        <v>0</v>
      </c>
      <c r="BH498" s="453">
        <v>0</v>
      </c>
      <c r="BI498" s="453">
        <v>0</v>
      </c>
      <c r="BJ498" s="453">
        <v>0</v>
      </c>
      <c r="BK498" s="453">
        <v>0</v>
      </c>
      <c r="BL498" s="453">
        <v>9.24</v>
      </c>
      <c r="BM498" s="453">
        <v>2.0327999999999999</v>
      </c>
      <c r="BN498" s="453">
        <v>0.20994183833333399</v>
      </c>
      <c r="BO498" s="453">
        <v>5.2563588000000001</v>
      </c>
      <c r="BP498" s="453">
        <v>1.7544251379037099</v>
      </c>
      <c r="BQ498" s="453">
        <v>18.493525776237</v>
      </c>
      <c r="BR498" s="453">
        <v>20.302006666666699</v>
      </c>
      <c r="BS498" s="453">
        <v>4.4664414666666703</v>
      </c>
      <c r="BT498" s="453">
        <v>28.8685789662958</v>
      </c>
      <c r="BU498" s="453">
        <v>0</v>
      </c>
      <c r="BV498" s="453">
        <v>11.549202532466699</v>
      </c>
      <c r="BW498" s="453">
        <v>6.8321687277399699</v>
      </c>
      <c r="BX498" s="453">
        <v>72.018398359835899</v>
      </c>
      <c r="BY498" s="453">
        <v>3.1451318588002199</v>
      </c>
      <c r="BZ498" s="453">
        <v>0</v>
      </c>
      <c r="CA498" s="453">
        <v>0</v>
      </c>
      <c r="CB498" s="453">
        <v>0</v>
      </c>
      <c r="CC498" s="453">
        <v>0</v>
      </c>
      <c r="CD498" s="453">
        <v>0</v>
      </c>
      <c r="CE498" s="453">
        <v>0</v>
      </c>
      <c r="CF498" s="453">
        <v>0</v>
      </c>
      <c r="CG498" s="453">
        <v>0</v>
      </c>
      <c r="CH498" s="453">
        <v>0</v>
      </c>
      <c r="CI498" s="453">
        <v>0</v>
      </c>
      <c r="CJ498" s="453">
        <v>0</v>
      </c>
      <c r="CK498" s="453">
        <v>0</v>
      </c>
      <c r="CL498" s="453">
        <v>0</v>
      </c>
      <c r="CM498" s="453">
        <v>0</v>
      </c>
      <c r="CN498" s="453">
        <v>0</v>
      </c>
      <c r="CO498" s="453">
        <v>0</v>
      </c>
      <c r="CP498" s="453">
        <v>0</v>
      </c>
      <c r="CQ498" s="453">
        <v>0</v>
      </c>
      <c r="CR498" s="453">
        <v>0</v>
      </c>
      <c r="CS498" s="453">
        <v>0</v>
      </c>
      <c r="CT498" s="453">
        <v>0</v>
      </c>
      <c r="CU498" s="453">
        <v>0</v>
      </c>
      <c r="CV498" s="453">
        <v>0</v>
      </c>
      <c r="CW498" s="453">
        <v>0</v>
      </c>
      <c r="CX498" s="453">
        <v>0</v>
      </c>
      <c r="CY498" s="453">
        <v>0</v>
      </c>
      <c r="CZ498" s="453">
        <v>0</v>
      </c>
      <c r="DA498" s="453">
        <v>0</v>
      </c>
      <c r="DB498" s="453">
        <v>0</v>
      </c>
      <c r="DC498" s="453">
        <v>0</v>
      </c>
      <c r="DD498" s="453">
        <v>0</v>
      </c>
      <c r="DE498" s="453">
        <v>0</v>
      </c>
      <c r="DF498" s="453">
        <v>0</v>
      </c>
      <c r="DG498" s="453">
        <v>0</v>
      </c>
      <c r="DH498" s="453">
        <v>0</v>
      </c>
      <c r="DI498" s="453">
        <v>0</v>
      </c>
      <c r="DJ498" s="453">
        <v>0</v>
      </c>
      <c r="DK498" s="453">
        <v>0</v>
      </c>
      <c r="DL498" s="453">
        <v>0</v>
      </c>
      <c r="DM498" s="453">
        <v>0</v>
      </c>
      <c r="DN498" s="453">
        <v>0</v>
      </c>
      <c r="DO498" s="453">
        <v>0</v>
      </c>
      <c r="DP498" s="453">
        <v>1.37</v>
      </c>
      <c r="DQ498" s="453">
        <v>0.3014</v>
      </c>
      <c r="DR498" s="453">
        <v>0.39601076398767199</v>
      </c>
      <c r="DS498" s="453">
        <v>0</v>
      </c>
      <c r="DT498" s="453">
        <v>0.77935189999999999</v>
      </c>
      <c r="DU498" s="453">
        <v>0.29836919481254798</v>
      </c>
      <c r="DV498" s="453">
        <v>3.1451318588002199</v>
      </c>
      <c r="DW498" s="453">
        <v>15.85</v>
      </c>
      <c r="DX498" s="453">
        <v>3.4870000000000001</v>
      </c>
      <c r="DY498" s="453">
        <v>1.093826749425</v>
      </c>
      <c r="DZ498" s="453">
        <v>0</v>
      </c>
      <c r="EA498" s="453">
        <v>9.0165895000000003</v>
      </c>
      <c r="EB498" s="453">
        <v>3.0863836971022298</v>
      </c>
      <c r="EC498" s="453">
        <v>32.533799946527203</v>
      </c>
      <c r="ED498" s="453">
        <v>0</v>
      </c>
      <c r="EE498" s="453">
        <v>0</v>
      </c>
      <c r="EF498" s="453">
        <v>0</v>
      </c>
      <c r="EG498" s="453">
        <v>0</v>
      </c>
      <c r="EH498" s="453">
        <v>0</v>
      </c>
      <c r="EI498" s="453">
        <v>0</v>
      </c>
      <c r="EJ498" s="453">
        <v>0</v>
      </c>
      <c r="EK498" s="453">
        <v>14.13</v>
      </c>
      <c r="EL498" s="453">
        <v>3.1086</v>
      </c>
      <c r="EM498" s="453">
        <v>0.97556194610000002</v>
      </c>
      <c r="EN498" s="453">
        <v>0</v>
      </c>
      <c r="EO498" s="453">
        <v>8.0381330999999996</v>
      </c>
      <c r="EP498" s="453">
        <v>2.75150304378174</v>
      </c>
      <c r="EQ498" s="453">
        <v>29.003798089881698</v>
      </c>
      <c r="ER498" s="453">
        <v>0</v>
      </c>
      <c r="ES498" s="453">
        <v>0</v>
      </c>
      <c r="ET498" s="453">
        <v>0</v>
      </c>
      <c r="EU498" s="453">
        <v>0</v>
      </c>
      <c r="EV498" s="453">
        <v>0</v>
      </c>
      <c r="EW498" s="453">
        <v>0</v>
      </c>
      <c r="EX498" s="453">
        <v>0</v>
      </c>
      <c r="EY498" s="453">
        <v>0</v>
      </c>
      <c r="EZ498" s="453">
        <v>0</v>
      </c>
      <c r="FA498" s="453">
        <v>0</v>
      </c>
      <c r="FB498" s="453">
        <v>0</v>
      </c>
      <c r="FC498" s="453">
        <v>0</v>
      </c>
      <c r="FD498" s="453">
        <v>0</v>
      </c>
      <c r="FE498" s="88">
        <v>80.487333333333339</v>
      </c>
      <c r="FF498" s="443">
        <f t="shared" ref="FF498" si="1287">H498+BH498+BK498+BQ498+BX498+BY498+EC498+EJ498+EQ498+EU498+EX498+FA498+FD498+FE498</f>
        <v>262.87198736461539</v>
      </c>
      <c r="FG498" s="444">
        <f t="shared" ref="FG498" si="1288">BH498+BK498+FD498</f>
        <v>0</v>
      </c>
      <c r="FH498" s="444">
        <f t="shared" ref="FH498" si="1289">EJ498</f>
        <v>0</v>
      </c>
      <c r="FI498" s="445">
        <f t="shared" ref="FI498" si="1290">FF498*1.2</f>
        <v>315.44638483753846</v>
      </c>
      <c r="FJ498" s="446">
        <f t="shared" ref="FJ498" si="1291">FG498*1.2</f>
        <v>0</v>
      </c>
      <c r="FK498" s="446">
        <f t="shared" ref="FK498" si="1292">FH498*1.2</f>
        <v>0</v>
      </c>
      <c r="FL498" s="448">
        <v>0.05</v>
      </c>
      <c r="FM498" s="447">
        <f t="shared" ref="FM498" si="1293">FI498*FL498</f>
        <v>15.772319241876923</v>
      </c>
      <c r="FN498" s="448">
        <f t="shared" ref="FN498" si="1294">FJ498*FL498</f>
        <v>0</v>
      </c>
      <c r="FO498" s="448">
        <f t="shared" ref="FO498" si="1295">FK498*FL498</f>
        <v>0</v>
      </c>
      <c r="FP498" s="385">
        <f t="shared" ref="FP498" si="1296">FI498+FM498</f>
        <v>331.21870407941537</v>
      </c>
      <c r="FQ498" s="386">
        <f t="shared" ref="FQ498" si="1297">FJ498+FN498</f>
        <v>0</v>
      </c>
      <c r="FR498" s="386">
        <f t="shared" ref="FR498" si="1298">FK498+FO498</f>
        <v>0</v>
      </c>
      <c r="FS498" s="229">
        <f t="shared" ref="FS498" si="1299">(FP498-FR498)/C498+FR498/D498</f>
        <v>3.3055758890161213</v>
      </c>
      <c r="FT498" s="229"/>
      <c r="FU498" s="229">
        <f t="shared" ref="FU498" si="1300">(FP498-FR498)/C498</f>
        <v>3.3055758890161213</v>
      </c>
      <c r="FV498" s="449">
        <f t="shared" ref="FV498" si="1301">FS498*D498+G498*FU498</f>
        <v>331.21870407941537</v>
      </c>
      <c r="FW498" s="78">
        <v>1.6114999999999999</v>
      </c>
      <c r="FX498" s="79"/>
      <c r="FY498" s="450">
        <f t="shared" ref="FY498" si="1302">FS498/FW498</f>
        <v>2.0512416314093214</v>
      </c>
      <c r="FZ498" s="450"/>
      <c r="GB498" s="68" t="s">
        <v>1311</v>
      </c>
      <c r="GC498" s="85" t="s">
        <v>2362</v>
      </c>
      <c r="GD498" s="85" t="str">
        <f t="shared" ref="GD498" si="1303">CONCATENATE(GB498,GC498)</f>
        <v>№2/253 від 20.02.2019</v>
      </c>
      <c r="GE498" s="85" t="s">
        <v>2455</v>
      </c>
      <c r="GF498" s="431">
        <v>1</v>
      </c>
    </row>
    <row r="499" spans="1:189" x14ac:dyDescent="0.25">
      <c r="A499" s="113" t="s">
        <v>2778</v>
      </c>
      <c r="B499" s="188"/>
      <c r="C499" s="86"/>
      <c r="D499" s="86"/>
      <c r="E499" s="86"/>
      <c r="F499" s="86"/>
      <c r="G499" s="86"/>
      <c r="H499" s="90"/>
      <c r="I499" s="86"/>
      <c r="J499" s="86"/>
      <c r="K499" s="86"/>
      <c r="L499" s="86"/>
      <c r="M499" s="86"/>
      <c r="N499" s="86"/>
      <c r="O499" s="86"/>
      <c r="P499" s="86"/>
      <c r="Q499" s="86"/>
      <c r="R499" s="86"/>
      <c r="S499" s="86"/>
      <c r="T499" s="86"/>
      <c r="U499" s="86"/>
      <c r="V499" s="86"/>
      <c r="W499" s="86"/>
      <c r="X499" s="86"/>
      <c r="Y499" s="86"/>
      <c r="Z499" s="86"/>
      <c r="AA499" s="86"/>
      <c r="AB499" s="86"/>
      <c r="AC499" s="86"/>
      <c r="AD499" s="86"/>
      <c r="AE499" s="86"/>
      <c r="AF499" s="86"/>
      <c r="AG499" s="86"/>
      <c r="AH499" s="86"/>
      <c r="AI499" s="86"/>
      <c r="AJ499" s="86"/>
      <c r="AK499" s="86"/>
      <c r="AL499" s="86"/>
      <c r="AM499" s="86"/>
      <c r="AN499" s="86"/>
      <c r="AO499" s="86"/>
      <c r="AP499" s="86"/>
      <c r="AQ499" s="86"/>
      <c r="AR499" s="86"/>
      <c r="AS499" s="86"/>
      <c r="AT499" s="86"/>
      <c r="AU499" s="86"/>
      <c r="AV499" s="86"/>
      <c r="AW499" s="86"/>
      <c r="AX499" s="86"/>
      <c r="AY499" s="86"/>
      <c r="AZ499" s="86"/>
      <c r="BA499" s="86"/>
      <c r="BB499" s="86"/>
      <c r="BC499" s="86"/>
      <c r="BD499" s="86"/>
      <c r="BE499" s="86"/>
      <c r="BF499" s="86"/>
      <c r="BG499" s="86"/>
      <c r="BH499" s="86"/>
      <c r="BI499" s="86"/>
      <c r="BJ499" s="86"/>
      <c r="BK499" s="454"/>
      <c r="BL499" s="86"/>
      <c r="BM499" s="86"/>
      <c r="BN499" s="86"/>
      <c r="BO499" s="86"/>
      <c r="BP499" s="86"/>
      <c r="BQ499" s="86"/>
      <c r="BR499" s="86">
        <f>BR498*0.5</f>
        <v>10.15100333333335</v>
      </c>
      <c r="BS499" s="86">
        <f t="shared" ref="BS499" si="1304">BS498*0.5</f>
        <v>2.2332207333333352</v>
      </c>
      <c r="BT499" s="86">
        <f t="shared" ref="BT499" si="1305">BT498*0.5</f>
        <v>14.4342894831479</v>
      </c>
      <c r="BU499" s="86">
        <f t="shared" ref="BU499" si="1306">BU498*0.5</f>
        <v>0</v>
      </c>
      <c r="BV499" s="86">
        <f t="shared" ref="BV499" si="1307">BV498*0.5</f>
        <v>5.7746012662333497</v>
      </c>
      <c r="BW499" s="86">
        <f t="shared" ref="BW499" si="1308">BW498*0.5</f>
        <v>3.4160843638699849</v>
      </c>
      <c r="BX499" s="86">
        <f t="shared" ref="BX499" si="1309">BX498*0.5</f>
        <v>36.00919917991795</v>
      </c>
      <c r="BY499" s="86"/>
      <c r="BZ499" s="86"/>
      <c r="CA499" s="86"/>
      <c r="CB499" s="86"/>
      <c r="CC499" s="86"/>
      <c r="CD499" s="86"/>
      <c r="CE499" s="86"/>
      <c r="CF499" s="86"/>
      <c r="CG499" s="86"/>
      <c r="CH499" s="86"/>
      <c r="CI499" s="86"/>
      <c r="CJ499" s="86"/>
      <c r="CK499" s="86"/>
      <c r="CL499" s="86"/>
      <c r="CM499" s="86"/>
      <c r="CN499" s="86"/>
      <c r="CO499" s="86"/>
      <c r="CP499" s="86"/>
      <c r="CQ499" s="86"/>
      <c r="CR499" s="86"/>
      <c r="CS499" s="86"/>
      <c r="CT499" s="86"/>
      <c r="CU499" s="86"/>
      <c r="CV499" s="86"/>
      <c r="CW499" s="86"/>
      <c r="CX499" s="86"/>
      <c r="CY499" s="86"/>
      <c r="CZ499" s="86"/>
      <c r="DA499" s="86"/>
      <c r="DB499" s="86"/>
      <c r="DC499" s="86"/>
      <c r="DD499" s="86"/>
      <c r="DE499" s="86"/>
      <c r="DF499" s="86"/>
      <c r="DG499" s="86"/>
      <c r="DH499" s="86"/>
      <c r="DI499" s="86"/>
      <c r="DJ499" s="86"/>
      <c r="DK499" s="86"/>
      <c r="DL499" s="86"/>
      <c r="DM499" s="86"/>
      <c r="DN499" s="86"/>
      <c r="DO499" s="86"/>
      <c r="DP499" s="86"/>
      <c r="DQ499" s="86"/>
      <c r="DR499" s="86"/>
      <c r="DS499" s="86"/>
      <c r="DT499" s="86"/>
      <c r="DU499" s="86"/>
      <c r="DV499" s="86"/>
      <c r="DW499" s="454">
        <f>DW498*0.7</f>
        <v>11.094999999999999</v>
      </c>
      <c r="DX499" s="454">
        <f t="shared" ref="DX499" si="1310">DX498*0.7</f>
        <v>2.4409000000000001</v>
      </c>
      <c r="DY499" s="454">
        <f t="shared" ref="DY499" si="1311">DY498*0.7</f>
        <v>0.76567872459749997</v>
      </c>
      <c r="DZ499" s="454">
        <f t="shared" ref="DZ499" si="1312">DZ498*0.7</f>
        <v>0</v>
      </c>
      <c r="EA499" s="454">
        <f t="shared" ref="EA499" si="1313">EA498*0.7</f>
        <v>6.3116126499999998</v>
      </c>
      <c r="EB499" s="454">
        <f t="shared" ref="EB499" si="1314">EB498*0.7</f>
        <v>2.1604685879715606</v>
      </c>
      <c r="EC499" s="454">
        <f t="shared" ref="EC499" si="1315">EC498*0.7</f>
        <v>22.773659962569042</v>
      </c>
      <c r="ED499" s="86"/>
      <c r="EE499" s="86"/>
      <c r="EF499" s="86"/>
      <c r="EG499" s="86"/>
      <c r="EH499" s="86"/>
      <c r="EI499" s="86"/>
      <c r="EJ499" s="86"/>
      <c r="EK499" s="454">
        <f>EK498*0.7</f>
        <v>9.891</v>
      </c>
      <c r="EL499" s="454">
        <f t="shared" ref="EL499" si="1316">EL498*0.7</f>
        <v>2.1760199999999998</v>
      </c>
      <c r="EM499" s="454">
        <f t="shared" ref="EM499" si="1317">EM498*0.7</f>
        <v>0.68289336226999997</v>
      </c>
      <c r="EN499" s="454">
        <f t="shared" ref="EN499" si="1318">EN498*0.7</f>
        <v>0</v>
      </c>
      <c r="EO499" s="454">
        <f t="shared" ref="EO499" si="1319">EO498*0.7</f>
        <v>5.6266931699999994</v>
      </c>
      <c r="EP499" s="454">
        <f t="shared" ref="EP499" si="1320">EP498*0.7</f>
        <v>1.9260521306472178</v>
      </c>
      <c r="EQ499" s="454">
        <f t="shared" ref="EQ499" si="1321">EQ498*0.7</f>
        <v>20.302658662917189</v>
      </c>
      <c r="ER499" s="86"/>
      <c r="ES499" s="86"/>
      <c r="ET499" s="86"/>
      <c r="EU499" s="86"/>
      <c r="EV499" s="86"/>
      <c r="EW499" s="86"/>
      <c r="EX499" s="86"/>
      <c r="EY499" s="86"/>
      <c r="EZ499" s="86"/>
      <c r="FA499" s="454"/>
      <c r="FB499" s="86"/>
      <c r="FC499" s="86"/>
      <c r="FD499" s="86"/>
      <c r="FE499" s="86"/>
      <c r="FF499" s="455"/>
      <c r="FG499" s="86"/>
      <c r="FH499" s="86"/>
      <c r="FI499" s="455"/>
      <c r="FJ499" s="86"/>
      <c r="FK499" s="86"/>
      <c r="FL499" s="86"/>
      <c r="FM499" s="455"/>
      <c r="FN499" s="86"/>
      <c r="FO499" s="86"/>
      <c r="FP499" s="455">
        <f>FP101</f>
        <v>258.62303491286792</v>
      </c>
      <c r="FQ499" s="86"/>
      <c r="FR499" s="86"/>
      <c r="FS499" s="451"/>
      <c r="FT499" s="451"/>
      <c r="FU499" s="451"/>
      <c r="FV499" s="449"/>
      <c r="FW499" s="86"/>
      <c r="FX499" s="87"/>
      <c r="FY499" s="452"/>
      <c r="FZ499" s="452"/>
    </row>
    <row r="500" spans="1:189" ht="15" customHeight="1" x14ac:dyDescent="0.25">
      <c r="A500" s="113" t="s">
        <v>1568</v>
      </c>
      <c r="B500" s="155">
        <v>1</v>
      </c>
      <c r="C500" s="141">
        <f t="shared" ref="C500" si="1322">D500+G500</f>
        <v>63</v>
      </c>
      <c r="D500" s="141">
        <v>63</v>
      </c>
      <c r="E500" s="141">
        <v>0</v>
      </c>
      <c r="F500" s="141"/>
      <c r="G500" s="141">
        <v>0</v>
      </c>
      <c r="H500" s="453">
        <f t="shared" ref="H500" si="1323">N500+T500+Z500+AF500+AL500+AR500+AX500</f>
        <v>78.2</v>
      </c>
      <c r="I500" s="453">
        <v>0</v>
      </c>
      <c r="J500" s="453">
        <v>0</v>
      </c>
      <c r="K500" s="453">
        <v>0</v>
      </c>
      <c r="L500" s="453">
        <v>0</v>
      </c>
      <c r="M500" s="453">
        <v>0</v>
      </c>
      <c r="N500" s="453">
        <v>0</v>
      </c>
      <c r="O500" s="453">
        <v>0</v>
      </c>
      <c r="P500" s="453">
        <v>0</v>
      </c>
      <c r="Q500" s="453">
        <v>0</v>
      </c>
      <c r="R500" s="453">
        <v>0</v>
      </c>
      <c r="S500" s="453">
        <v>0</v>
      </c>
      <c r="T500" s="453">
        <v>0</v>
      </c>
      <c r="U500" s="453">
        <v>0</v>
      </c>
      <c r="V500" s="453">
        <v>0</v>
      </c>
      <c r="W500" s="453">
        <v>0</v>
      </c>
      <c r="X500" s="453">
        <v>0</v>
      </c>
      <c r="Y500" s="453">
        <v>0</v>
      </c>
      <c r="Z500" s="453">
        <v>0</v>
      </c>
      <c r="AA500" s="453">
        <v>0</v>
      </c>
      <c r="AB500" s="453">
        <v>0</v>
      </c>
      <c r="AC500" s="453">
        <v>0</v>
      </c>
      <c r="AD500" s="453">
        <v>0</v>
      </c>
      <c r="AE500" s="453">
        <v>0</v>
      </c>
      <c r="AF500" s="453">
        <v>0</v>
      </c>
      <c r="AG500" s="453">
        <v>0</v>
      </c>
      <c r="AH500" s="453">
        <v>0</v>
      </c>
      <c r="AI500" s="453">
        <v>0</v>
      </c>
      <c r="AJ500" s="453">
        <v>0</v>
      </c>
      <c r="AK500" s="453">
        <v>0</v>
      </c>
      <c r="AL500" s="453">
        <v>0</v>
      </c>
      <c r="AM500" s="453">
        <v>0</v>
      </c>
      <c r="AN500" s="453">
        <v>0</v>
      </c>
      <c r="AO500" s="453">
        <v>0</v>
      </c>
      <c r="AP500" s="453">
        <v>0</v>
      </c>
      <c r="AQ500" s="453">
        <v>0</v>
      </c>
      <c r="AR500" s="453">
        <v>0</v>
      </c>
      <c r="AS500" s="453">
        <v>0</v>
      </c>
      <c r="AT500" s="453">
        <v>0</v>
      </c>
      <c r="AU500" s="453">
        <v>0</v>
      </c>
      <c r="AV500" s="453">
        <v>0</v>
      </c>
      <c r="AW500" s="453">
        <v>0</v>
      </c>
      <c r="AX500" s="453">
        <v>78.2</v>
      </c>
      <c r="AY500" s="453"/>
      <c r="AZ500" s="453"/>
      <c r="BA500" s="453"/>
      <c r="BB500" s="453"/>
      <c r="BC500" s="453"/>
      <c r="BD500" s="453"/>
      <c r="BE500" s="453">
        <v>0</v>
      </c>
      <c r="BF500" s="453">
        <v>0</v>
      </c>
      <c r="BG500" s="453">
        <v>0</v>
      </c>
      <c r="BH500" s="453">
        <v>0</v>
      </c>
      <c r="BI500" s="453">
        <v>0</v>
      </c>
      <c r="BJ500" s="453">
        <v>0</v>
      </c>
      <c r="BK500" s="453">
        <v>0</v>
      </c>
      <c r="BL500" s="453">
        <v>6.43</v>
      </c>
      <c r="BM500" s="453">
        <v>1.4146000000000001</v>
      </c>
      <c r="BN500" s="453">
        <v>0.155162096666667</v>
      </c>
      <c r="BO500" s="453">
        <v>3.6578341000000001</v>
      </c>
      <c r="BP500" s="453">
        <v>1.2218326573726399</v>
      </c>
      <c r="BQ500" s="453">
        <v>12.8794288540393</v>
      </c>
      <c r="BR500" s="453">
        <v>15.9407444444444</v>
      </c>
      <c r="BS500" s="453">
        <v>3.50696377777777</v>
      </c>
      <c r="BT500" s="453">
        <v>24.859376079916501</v>
      </c>
      <c r="BU500" s="453">
        <v>0</v>
      </c>
      <c r="BV500" s="453">
        <v>9.0682112921110907</v>
      </c>
      <c r="BW500" s="453">
        <v>5.5942647312333103</v>
      </c>
      <c r="BX500" s="453">
        <v>58.969560325483002</v>
      </c>
      <c r="BY500" s="453">
        <v>0</v>
      </c>
      <c r="BZ500" s="453">
        <v>0</v>
      </c>
      <c r="CA500" s="453">
        <v>0</v>
      </c>
      <c r="CB500" s="453">
        <v>0</v>
      </c>
      <c r="CC500" s="453">
        <v>0</v>
      </c>
      <c r="CD500" s="453">
        <v>0</v>
      </c>
      <c r="CE500" s="453">
        <v>0</v>
      </c>
      <c r="CF500" s="453">
        <v>0</v>
      </c>
      <c r="CG500" s="453">
        <v>0</v>
      </c>
      <c r="CH500" s="453">
        <v>0</v>
      </c>
      <c r="CI500" s="453">
        <v>0</v>
      </c>
      <c r="CJ500" s="453">
        <v>0</v>
      </c>
      <c r="CK500" s="453">
        <v>0</v>
      </c>
      <c r="CL500" s="453">
        <v>0</v>
      </c>
      <c r="CM500" s="453">
        <v>0</v>
      </c>
      <c r="CN500" s="453">
        <v>0</v>
      </c>
      <c r="CO500" s="453">
        <v>0</v>
      </c>
      <c r="CP500" s="453">
        <v>0</v>
      </c>
      <c r="CQ500" s="453">
        <v>0</v>
      </c>
      <c r="CR500" s="453">
        <v>0</v>
      </c>
      <c r="CS500" s="453">
        <v>0</v>
      </c>
      <c r="CT500" s="453">
        <v>0</v>
      </c>
      <c r="CU500" s="453">
        <v>0</v>
      </c>
      <c r="CV500" s="453">
        <v>0</v>
      </c>
      <c r="CW500" s="453">
        <v>0</v>
      </c>
      <c r="CX500" s="453">
        <v>0</v>
      </c>
      <c r="CY500" s="453">
        <v>0</v>
      </c>
      <c r="CZ500" s="453">
        <v>0</v>
      </c>
      <c r="DA500" s="453">
        <v>0</v>
      </c>
      <c r="DB500" s="453">
        <v>0</v>
      </c>
      <c r="DC500" s="453">
        <v>0</v>
      </c>
      <c r="DD500" s="453">
        <v>0</v>
      </c>
      <c r="DE500" s="453">
        <v>0</v>
      </c>
      <c r="DF500" s="453">
        <v>0</v>
      </c>
      <c r="DG500" s="453">
        <v>0</v>
      </c>
      <c r="DH500" s="453">
        <v>0</v>
      </c>
      <c r="DI500" s="453">
        <v>0</v>
      </c>
      <c r="DJ500" s="453">
        <v>0</v>
      </c>
      <c r="DK500" s="453">
        <v>0</v>
      </c>
      <c r="DL500" s="453">
        <v>0</v>
      </c>
      <c r="DM500" s="453">
        <v>0</v>
      </c>
      <c r="DN500" s="453">
        <v>0</v>
      </c>
      <c r="DO500" s="453">
        <v>0</v>
      </c>
      <c r="DP500" s="453">
        <v>0</v>
      </c>
      <c r="DQ500" s="453">
        <v>0</v>
      </c>
      <c r="DR500" s="453">
        <v>0</v>
      </c>
      <c r="DS500" s="453">
        <v>0</v>
      </c>
      <c r="DT500" s="453">
        <v>0</v>
      </c>
      <c r="DU500" s="453">
        <v>0</v>
      </c>
      <c r="DV500" s="453">
        <v>0</v>
      </c>
      <c r="DW500" s="453">
        <v>1.58</v>
      </c>
      <c r="DX500" s="453">
        <v>0.34760000000000002</v>
      </c>
      <c r="DY500" s="453">
        <v>0.10943174747499999</v>
      </c>
      <c r="DZ500" s="453">
        <v>0</v>
      </c>
      <c r="EA500" s="453">
        <v>0.89881460000000002</v>
      </c>
      <c r="EB500" s="453">
        <v>0.30770605567885501</v>
      </c>
      <c r="EC500" s="453">
        <v>3.2435524031538501</v>
      </c>
      <c r="ED500" s="453">
        <v>0</v>
      </c>
      <c r="EE500" s="453">
        <v>0</v>
      </c>
      <c r="EF500" s="453">
        <v>0</v>
      </c>
      <c r="EG500" s="453">
        <v>0</v>
      </c>
      <c r="EH500" s="453">
        <v>0</v>
      </c>
      <c r="EI500" s="453">
        <v>0</v>
      </c>
      <c r="EJ500" s="453">
        <v>0</v>
      </c>
      <c r="EK500" s="453">
        <v>1.41</v>
      </c>
      <c r="EL500" s="453">
        <v>0.31019999999999998</v>
      </c>
      <c r="EM500" s="453">
        <v>9.7654339674999993E-2</v>
      </c>
      <c r="EN500" s="453">
        <v>0</v>
      </c>
      <c r="EO500" s="453">
        <v>0.80210669999999995</v>
      </c>
      <c r="EP500" s="453">
        <v>0.27459811656833699</v>
      </c>
      <c r="EQ500" s="453">
        <v>2.8945591562433401</v>
      </c>
      <c r="ER500" s="453">
        <v>0</v>
      </c>
      <c r="ES500" s="453">
        <v>0</v>
      </c>
      <c r="ET500" s="453">
        <v>0</v>
      </c>
      <c r="EU500" s="453">
        <v>0</v>
      </c>
      <c r="EV500" s="453">
        <v>0</v>
      </c>
      <c r="EW500" s="453">
        <v>0</v>
      </c>
      <c r="EX500" s="453">
        <v>0</v>
      </c>
      <c r="EY500" s="453">
        <v>0</v>
      </c>
      <c r="EZ500" s="453">
        <v>0</v>
      </c>
      <c r="FA500" s="453">
        <v>0</v>
      </c>
      <c r="FB500" s="453">
        <v>0</v>
      </c>
      <c r="FC500" s="453">
        <v>0</v>
      </c>
      <c r="FD500" s="453">
        <v>0</v>
      </c>
      <c r="FE500" s="88">
        <v>92.520282291666661</v>
      </c>
      <c r="FF500" s="443">
        <f t="shared" ref="FF500" si="1324">H500+BH500+BK500+BQ500+BX500+BY500+EC500+EJ500+EQ500+EU500+EX500+FA500+FD500+FE500</f>
        <v>248.70738303058616</v>
      </c>
      <c r="FG500" s="444">
        <f t="shared" ref="FG500" si="1325">BH500+BK500+FD500</f>
        <v>0</v>
      </c>
      <c r="FH500" s="444">
        <f t="shared" ref="FH500" si="1326">EJ500</f>
        <v>0</v>
      </c>
      <c r="FI500" s="445">
        <f t="shared" ref="FI500" si="1327">FF500*1.2</f>
        <v>298.44885963670339</v>
      </c>
      <c r="FJ500" s="446">
        <f t="shared" ref="FJ500" si="1328">FG500*1.2</f>
        <v>0</v>
      </c>
      <c r="FK500" s="446">
        <f t="shared" ref="FK500" si="1329">FH500*1.2</f>
        <v>0</v>
      </c>
      <c r="FL500" s="448">
        <v>0.05</v>
      </c>
      <c r="FM500" s="447">
        <f t="shared" ref="FM500" si="1330">FI500*FL500</f>
        <v>14.92244298183517</v>
      </c>
      <c r="FN500" s="448">
        <f t="shared" ref="FN500" si="1331">FJ500*FL500</f>
        <v>0</v>
      </c>
      <c r="FO500" s="448">
        <f t="shared" ref="FO500" si="1332">FK500*FL500</f>
        <v>0</v>
      </c>
      <c r="FP500" s="385">
        <f t="shared" ref="FP500" si="1333">FI500+FM500</f>
        <v>313.37130261853855</v>
      </c>
      <c r="FQ500" s="386">
        <f t="shared" ref="FQ500" si="1334">FJ500+FN500</f>
        <v>0</v>
      </c>
      <c r="FR500" s="386">
        <f t="shared" ref="FR500" si="1335">FK500+FO500</f>
        <v>0</v>
      </c>
      <c r="FS500" s="229">
        <f t="shared" ref="FS500" si="1336">(FP500-FR500)/C500+FR500/D500</f>
        <v>4.974147660611723</v>
      </c>
      <c r="FT500" s="229"/>
      <c r="FU500" s="229">
        <f t="shared" ref="FU500" si="1337">(FP500-FR500)/C500</f>
        <v>4.974147660611723</v>
      </c>
      <c r="FV500" s="449">
        <f t="shared" ref="FV500" si="1338">FS500*D500+G500*FU500</f>
        <v>313.37130261853855</v>
      </c>
      <c r="FW500" s="78">
        <v>1.8</v>
      </c>
      <c r="FX500" s="79"/>
      <c r="FY500" s="450">
        <f t="shared" ref="FY500" si="1339">FS500/FW500</f>
        <v>2.7634153670065129</v>
      </c>
      <c r="FZ500" s="450"/>
      <c r="GB500" s="68" t="s">
        <v>1321</v>
      </c>
      <c r="GC500" s="85" t="s">
        <v>2362</v>
      </c>
      <c r="GD500" s="85" t="str">
        <f t="shared" ref="GD500" si="1340">CONCATENATE(GB500,GC500)</f>
        <v>№2/263 від 20.02.2019</v>
      </c>
      <c r="GE500" s="85" t="s">
        <v>2456</v>
      </c>
      <c r="GF500" s="431">
        <v>1</v>
      </c>
    </row>
    <row r="501" spans="1:189" x14ac:dyDescent="0.25">
      <c r="A501" s="113" t="s">
        <v>2779</v>
      </c>
      <c r="B501" s="188"/>
      <c r="C501" s="86"/>
      <c r="D501" s="86"/>
      <c r="E501" s="86"/>
      <c r="F501" s="86"/>
      <c r="G501" s="86"/>
      <c r="H501" s="90"/>
      <c r="I501" s="86"/>
      <c r="J501" s="86"/>
      <c r="K501" s="86"/>
      <c r="L501" s="86"/>
      <c r="M501" s="86"/>
      <c r="N501" s="86"/>
      <c r="O501" s="86"/>
      <c r="P501" s="86"/>
      <c r="Q501" s="86"/>
      <c r="R501" s="86"/>
      <c r="S501" s="86"/>
      <c r="T501" s="86"/>
      <c r="U501" s="86"/>
      <c r="V501" s="86"/>
      <c r="W501" s="86"/>
      <c r="X501" s="86"/>
      <c r="Y501" s="86"/>
      <c r="Z501" s="86"/>
      <c r="AA501" s="86"/>
      <c r="AB501" s="86"/>
      <c r="AC501" s="86"/>
      <c r="AD501" s="86"/>
      <c r="AE501" s="86"/>
      <c r="AF501" s="86"/>
      <c r="AG501" s="86"/>
      <c r="AH501" s="86"/>
      <c r="AI501" s="86"/>
      <c r="AJ501" s="86"/>
      <c r="AK501" s="86"/>
      <c r="AL501" s="86"/>
      <c r="AM501" s="86"/>
      <c r="AN501" s="86"/>
      <c r="AO501" s="86"/>
      <c r="AP501" s="86"/>
      <c r="AQ501" s="86"/>
      <c r="AR501" s="86"/>
      <c r="AS501" s="86"/>
      <c r="AT501" s="86"/>
      <c r="AU501" s="86"/>
      <c r="AV501" s="86"/>
      <c r="AW501" s="86"/>
      <c r="AX501" s="86">
        <f>AX500*0.7</f>
        <v>54.74</v>
      </c>
      <c r="AY501" s="86"/>
      <c r="AZ501" s="86"/>
      <c r="BA501" s="86"/>
      <c r="BB501" s="86"/>
      <c r="BC501" s="86"/>
      <c r="BD501" s="86"/>
      <c r="BE501" s="86"/>
      <c r="BF501" s="86"/>
      <c r="BG501" s="86"/>
      <c r="BH501" s="86"/>
      <c r="BI501" s="86"/>
      <c r="BJ501" s="86"/>
      <c r="BK501" s="454"/>
      <c r="BL501" s="86"/>
      <c r="BM501" s="86"/>
      <c r="BN501" s="86"/>
      <c r="BO501" s="86"/>
      <c r="BP501" s="86"/>
      <c r="BQ501" s="86"/>
      <c r="BR501" s="86">
        <f>BR500*0.5</f>
        <v>7.9703722222222</v>
      </c>
      <c r="BS501" s="86">
        <f t="shared" ref="BS501" si="1341">BS500*0.5</f>
        <v>1.753481888888885</v>
      </c>
      <c r="BT501" s="86">
        <f t="shared" ref="BT501" si="1342">BT500*0.5</f>
        <v>12.429688039958251</v>
      </c>
      <c r="BU501" s="86">
        <f t="shared" ref="BU501" si="1343">BU500*0.5</f>
        <v>0</v>
      </c>
      <c r="BV501" s="86">
        <f t="shared" ref="BV501" si="1344">BV500*0.5</f>
        <v>4.5341056460555453</v>
      </c>
      <c r="BW501" s="86">
        <f t="shared" ref="BW501" si="1345">BW500*0.5</f>
        <v>2.7971323656166551</v>
      </c>
      <c r="BX501" s="86">
        <f t="shared" ref="BX501" si="1346">BX500*0.5</f>
        <v>29.484780162741501</v>
      </c>
      <c r="BY501" s="86"/>
      <c r="BZ501" s="86"/>
      <c r="CA501" s="86"/>
      <c r="CB501" s="86"/>
      <c r="CC501" s="86"/>
      <c r="CD501" s="86"/>
      <c r="CE501" s="86"/>
      <c r="CF501" s="86"/>
      <c r="CG501" s="86"/>
      <c r="CH501" s="86"/>
      <c r="CI501" s="86"/>
      <c r="CJ501" s="86"/>
      <c r="CK501" s="86"/>
      <c r="CL501" s="86"/>
      <c r="CM501" s="86"/>
      <c r="CN501" s="86"/>
      <c r="CO501" s="86"/>
      <c r="CP501" s="86"/>
      <c r="CQ501" s="86"/>
      <c r="CR501" s="86"/>
      <c r="CS501" s="86"/>
      <c r="CT501" s="86"/>
      <c r="CU501" s="86"/>
      <c r="CV501" s="86"/>
      <c r="CW501" s="86"/>
      <c r="CX501" s="86"/>
      <c r="CY501" s="86"/>
      <c r="CZ501" s="86"/>
      <c r="DA501" s="86"/>
      <c r="DB501" s="86"/>
      <c r="DC501" s="86"/>
      <c r="DD501" s="86"/>
      <c r="DE501" s="86"/>
      <c r="DF501" s="86"/>
      <c r="DG501" s="86"/>
      <c r="DH501" s="86"/>
      <c r="DI501" s="86"/>
      <c r="DJ501" s="86"/>
      <c r="DK501" s="86"/>
      <c r="DL501" s="86"/>
      <c r="DM501" s="86"/>
      <c r="DN501" s="86"/>
      <c r="DO501" s="86"/>
      <c r="DP501" s="86"/>
      <c r="DQ501" s="86"/>
      <c r="DR501" s="86"/>
      <c r="DS501" s="86"/>
      <c r="DT501" s="86"/>
      <c r="DU501" s="86"/>
      <c r="DV501" s="86"/>
      <c r="DW501" s="86"/>
      <c r="DX501" s="86"/>
      <c r="DY501" s="86"/>
      <c r="DZ501" s="86"/>
      <c r="EA501" s="86"/>
      <c r="EB501" s="86"/>
      <c r="EC501" s="86"/>
      <c r="ED501" s="86"/>
      <c r="EE501" s="86"/>
      <c r="EF501" s="86"/>
      <c r="EG501" s="86"/>
      <c r="EH501" s="86"/>
      <c r="EI501" s="86"/>
      <c r="EJ501" s="86"/>
      <c r="EK501" s="86"/>
      <c r="EL501" s="86"/>
      <c r="EM501" s="86"/>
      <c r="EN501" s="86"/>
      <c r="EO501" s="86"/>
      <c r="EP501" s="86"/>
      <c r="EQ501" s="86"/>
      <c r="ER501" s="86"/>
      <c r="ES501" s="86"/>
      <c r="ET501" s="86"/>
      <c r="EU501" s="86"/>
      <c r="EV501" s="86"/>
      <c r="EW501" s="86"/>
      <c r="EX501" s="86"/>
      <c r="EY501" s="86"/>
      <c r="EZ501" s="86"/>
      <c r="FA501" s="454"/>
      <c r="FB501" s="86"/>
      <c r="FC501" s="86"/>
      <c r="FD501" s="86"/>
      <c r="FE501" s="86"/>
      <c r="FF501" s="455"/>
      <c r="FG501" s="86"/>
      <c r="FH501" s="86"/>
      <c r="FI501" s="455"/>
      <c r="FJ501" s="86"/>
      <c r="FK501" s="86"/>
      <c r="FL501" s="86"/>
      <c r="FM501" s="455"/>
      <c r="FN501" s="86"/>
      <c r="FO501" s="86"/>
      <c r="FP501" s="455">
        <f>FP102</f>
        <v>172.6092739259843</v>
      </c>
      <c r="FQ501" s="86"/>
      <c r="FR501" s="86"/>
      <c r="FS501" s="451"/>
      <c r="FT501" s="451"/>
      <c r="FU501" s="451"/>
      <c r="FV501" s="449"/>
      <c r="FW501" s="86"/>
      <c r="FX501" s="87"/>
      <c r="FY501" s="452"/>
      <c r="FZ501" s="452"/>
    </row>
    <row r="502" spans="1:189" ht="15" customHeight="1" x14ac:dyDescent="0.25">
      <c r="A502" s="66" t="s">
        <v>196</v>
      </c>
      <c r="B502" s="155">
        <v>1</v>
      </c>
      <c r="C502" s="141">
        <f t="shared" ref="C502:C504" si="1347">D502+G502</f>
        <v>211.6</v>
      </c>
      <c r="D502" s="168">
        <v>211.6</v>
      </c>
      <c r="E502" s="168">
        <v>0</v>
      </c>
      <c r="F502" s="234"/>
      <c r="G502" s="235">
        <v>0</v>
      </c>
      <c r="H502" s="162">
        <f t="shared" ref="H502:H504" si="1348">N502+T502+Z502+AF502+AL502+AR502+AX502</f>
        <v>31.87</v>
      </c>
      <c r="I502" s="117">
        <v>0</v>
      </c>
      <c r="J502" s="117">
        <v>0</v>
      </c>
      <c r="K502" s="117">
        <v>0</v>
      </c>
      <c r="L502" s="117">
        <v>0</v>
      </c>
      <c r="M502" s="117">
        <v>0</v>
      </c>
      <c r="N502" s="117">
        <v>0</v>
      </c>
      <c r="O502" s="117">
        <v>0</v>
      </c>
      <c r="P502" s="117">
        <v>0</v>
      </c>
      <c r="Q502" s="117">
        <v>0</v>
      </c>
      <c r="R502" s="117">
        <v>0</v>
      </c>
      <c r="S502" s="117">
        <v>0</v>
      </c>
      <c r="T502" s="117">
        <v>0</v>
      </c>
      <c r="U502" s="117">
        <v>0</v>
      </c>
      <c r="V502" s="117">
        <v>0</v>
      </c>
      <c r="W502" s="117">
        <v>0</v>
      </c>
      <c r="X502" s="117">
        <v>0</v>
      </c>
      <c r="Y502" s="117">
        <v>0</v>
      </c>
      <c r="Z502" s="117">
        <v>0</v>
      </c>
      <c r="AA502" s="117">
        <v>0</v>
      </c>
      <c r="AB502" s="117">
        <v>0</v>
      </c>
      <c r="AC502" s="117">
        <v>0</v>
      </c>
      <c r="AD502" s="117">
        <v>0</v>
      </c>
      <c r="AE502" s="117">
        <v>0</v>
      </c>
      <c r="AF502" s="117">
        <v>0</v>
      </c>
      <c r="AG502" s="117">
        <v>0</v>
      </c>
      <c r="AH502" s="117">
        <v>0</v>
      </c>
      <c r="AI502" s="117">
        <v>0</v>
      </c>
      <c r="AJ502" s="117">
        <v>0</v>
      </c>
      <c r="AK502" s="117">
        <v>0</v>
      </c>
      <c r="AL502" s="117">
        <v>0</v>
      </c>
      <c r="AM502" s="117">
        <v>0</v>
      </c>
      <c r="AN502" s="117">
        <v>0</v>
      </c>
      <c r="AO502" s="117">
        <v>0</v>
      </c>
      <c r="AP502" s="117">
        <v>0</v>
      </c>
      <c r="AQ502" s="117">
        <v>0</v>
      </c>
      <c r="AR502" s="117">
        <v>0</v>
      </c>
      <c r="AS502" s="117">
        <v>0</v>
      </c>
      <c r="AT502" s="117">
        <v>0</v>
      </c>
      <c r="AU502" s="117">
        <v>0</v>
      </c>
      <c r="AV502" s="117">
        <v>0</v>
      </c>
      <c r="AW502" s="117">
        <v>0</v>
      </c>
      <c r="AX502" s="117">
        <v>31.87</v>
      </c>
      <c r="AY502" s="117"/>
      <c r="AZ502" s="117"/>
      <c r="BA502" s="117"/>
      <c r="BB502" s="117"/>
      <c r="BC502" s="117"/>
      <c r="BD502" s="117"/>
      <c r="BE502" s="117">
        <v>0</v>
      </c>
      <c r="BF502" s="117">
        <v>0</v>
      </c>
      <c r="BG502" s="117">
        <v>0</v>
      </c>
      <c r="BH502" s="117">
        <v>0</v>
      </c>
      <c r="BI502" s="117">
        <v>0</v>
      </c>
      <c r="BJ502" s="117">
        <v>0</v>
      </c>
      <c r="BK502" s="117">
        <v>0</v>
      </c>
      <c r="BL502" s="117">
        <v>10.71</v>
      </c>
      <c r="BM502" s="117">
        <v>2.3561999999999999</v>
      </c>
      <c r="BN502" s="117">
        <v>0.26823331166666597</v>
      </c>
      <c r="BO502" s="117">
        <v>6.0925976999999998</v>
      </c>
      <c r="BP502" s="117">
        <v>2.0361471203327901</v>
      </c>
      <c r="BQ502" s="117">
        <v>21.463178131999499</v>
      </c>
      <c r="BR502" s="117">
        <v>62.495388888888797</v>
      </c>
      <c r="BS502" s="117">
        <v>13.7489855555555</v>
      </c>
      <c r="BT502" s="117">
        <v>79.5845028340581</v>
      </c>
      <c r="BU502" s="117">
        <v>0</v>
      </c>
      <c r="BV502" s="117">
        <v>35.551751877222202</v>
      </c>
      <c r="BW502" s="117">
        <v>20.058603741811499</v>
      </c>
      <c r="BX502" s="117">
        <v>211.43923289753599</v>
      </c>
      <c r="BY502" s="117">
        <v>0</v>
      </c>
      <c r="BZ502" s="117">
        <v>0</v>
      </c>
      <c r="CA502" s="117">
        <v>0</v>
      </c>
      <c r="CB502" s="117">
        <v>0</v>
      </c>
      <c r="CC502" s="117">
        <v>0</v>
      </c>
      <c r="CD502" s="117">
        <v>0</v>
      </c>
      <c r="CE502" s="117">
        <v>0</v>
      </c>
      <c r="CF502" s="117">
        <v>0</v>
      </c>
      <c r="CG502" s="117">
        <v>0</v>
      </c>
      <c r="CH502" s="117">
        <v>0</v>
      </c>
      <c r="CI502" s="117">
        <v>0</v>
      </c>
      <c r="CJ502" s="117">
        <v>0</v>
      </c>
      <c r="CK502" s="117">
        <v>0</v>
      </c>
      <c r="CL502" s="117">
        <v>0</v>
      </c>
      <c r="CM502" s="117">
        <v>0</v>
      </c>
      <c r="CN502" s="117">
        <v>0</v>
      </c>
      <c r="CO502" s="117">
        <v>0</v>
      </c>
      <c r="CP502" s="117">
        <v>0</v>
      </c>
      <c r="CQ502" s="117">
        <v>0</v>
      </c>
      <c r="CR502" s="117">
        <v>0</v>
      </c>
      <c r="CS502" s="117">
        <v>0</v>
      </c>
      <c r="CT502" s="117">
        <v>0</v>
      </c>
      <c r="CU502" s="117">
        <v>0</v>
      </c>
      <c r="CV502" s="117">
        <v>0</v>
      </c>
      <c r="CW502" s="117">
        <v>0</v>
      </c>
      <c r="CX502" s="117">
        <v>0</v>
      </c>
      <c r="CY502" s="117">
        <v>0</v>
      </c>
      <c r="CZ502" s="117">
        <v>0</v>
      </c>
      <c r="DA502" s="117">
        <v>0</v>
      </c>
      <c r="DB502" s="117">
        <v>0</v>
      </c>
      <c r="DC502" s="117">
        <v>0</v>
      </c>
      <c r="DD502" s="117">
        <v>0</v>
      </c>
      <c r="DE502" s="117">
        <v>0</v>
      </c>
      <c r="DF502" s="117">
        <v>0</v>
      </c>
      <c r="DG502" s="117">
        <v>0</v>
      </c>
      <c r="DH502" s="117">
        <v>0</v>
      </c>
      <c r="DI502" s="117">
        <v>0</v>
      </c>
      <c r="DJ502" s="117">
        <v>0</v>
      </c>
      <c r="DK502" s="117">
        <v>0</v>
      </c>
      <c r="DL502" s="117">
        <v>0</v>
      </c>
      <c r="DM502" s="117">
        <v>0</v>
      </c>
      <c r="DN502" s="117">
        <v>0</v>
      </c>
      <c r="DO502" s="117">
        <v>0</v>
      </c>
      <c r="DP502" s="117">
        <v>0</v>
      </c>
      <c r="DQ502" s="117">
        <v>0</v>
      </c>
      <c r="DR502" s="117">
        <v>0</v>
      </c>
      <c r="DS502" s="117">
        <v>0</v>
      </c>
      <c r="DT502" s="117">
        <v>0</v>
      </c>
      <c r="DU502" s="117">
        <v>0</v>
      </c>
      <c r="DV502" s="117">
        <v>0</v>
      </c>
      <c r="DW502" s="117">
        <v>11.09</v>
      </c>
      <c r="DX502" s="117">
        <v>2.4398</v>
      </c>
      <c r="DY502" s="117">
        <v>0.766022232325</v>
      </c>
      <c r="DZ502" s="117">
        <v>0</v>
      </c>
      <c r="EA502" s="117">
        <v>6.3087682999999997</v>
      </c>
      <c r="EB502" s="117">
        <v>2.1595671336929798</v>
      </c>
      <c r="EC502" s="117">
        <v>22.764157666018001</v>
      </c>
      <c r="ED502" s="117">
        <v>0</v>
      </c>
      <c r="EE502" s="117">
        <v>0</v>
      </c>
      <c r="EF502" s="117">
        <v>0</v>
      </c>
      <c r="EG502" s="117">
        <v>0</v>
      </c>
      <c r="EH502" s="117">
        <v>0</v>
      </c>
      <c r="EI502" s="117">
        <v>0</v>
      </c>
      <c r="EJ502" s="117">
        <v>0</v>
      </c>
      <c r="EK502" s="117">
        <v>9.89</v>
      </c>
      <c r="EL502" s="117">
        <v>2.1758000000000002</v>
      </c>
      <c r="EM502" s="117">
        <v>0.68308965239999997</v>
      </c>
      <c r="EN502" s="117">
        <v>0</v>
      </c>
      <c r="EO502" s="117">
        <v>5.6261242999999999</v>
      </c>
      <c r="EP502" s="117">
        <v>1.9258852123510399</v>
      </c>
      <c r="EQ502" s="117">
        <v>20.300899164751002</v>
      </c>
      <c r="ER502" s="117">
        <v>0</v>
      </c>
      <c r="ES502" s="117">
        <v>0</v>
      </c>
      <c r="ET502" s="117">
        <v>0</v>
      </c>
      <c r="EU502" s="117">
        <v>0</v>
      </c>
      <c r="EV502" s="117">
        <v>0</v>
      </c>
      <c r="EW502" s="117">
        <v>0</v>
      </c>
      <c r="EX502" s="117">
        <v>0</v>
      </c>
      <c r="EY502" s="117">
        <v>0</v>
      </c>
      <c r="EZ502" s="117">
        <v>0</v>
      </c>
      <c r="FA502" s="117">
        <v>0</v>
      </c>
      <c r="FB502" s="117">
        <v>0</v>
      </c>
      <c r="FC502" s="117">
        <v>0</v>
      </c>
      <c r="FD502" s="117">
        <v>0</v>
      </c>
      <c r="FE502" s="171">
        <v>112.64258958333335</v>
      </c>
      <c r="FF502" s="194">
        <f t="shared" ref="FF502:FF504" si="1349">H502+BH502+BK502+BQ502+BX502+BY502+EC502+EJ502+EQ502+EU502+EX502+FA502+FD502+FE502</f>
        <v>420.4800574436378</v>
      </c>
      <c r="FG502" s="195">
        <f t="shared" ref="FG502:FG504" si="1350">BH502+BK502+FD502</f>
        <v>0</v>
      </c>
      <c r="FH502" s="196">
        <f t="shared" ref="FH502:FH504" si="1351">EJ502</f>
        <v>0</v>
      </c>
      <c r="FI502" s="202">
        <f t="shared" ref="FI502:FI504" si="1352">FF502*1.2</f>
        <v>504.57606893236533</v>
      </c>
      <c r="FJ502" s="203">
        <f t="shared" ref="FJ502:FJ504" si="1353">FG502*1.2</f>
        <v>0</v>
      </c>
      <c r="FK502" s="204">
        <f t="shared" ref="FK502:FK504" si="1354">FH502*1.2</f>
        <v>0</v>
      </c>
      <c r="FL502" s="214">
        <v>0.05</v>
      </c>
      <c r="FM502" s="211">
        <f t="shared" ref="FM502:FM504" si="1355">FI502*FL502</f>
        <v>25.228803446618269</v>
      </c>
      <c r="FN502" s="212">
        <f t="shared" ref="FN502:FN504" si="1356">FJ502*FL502</f>
        <v>0</v>
      </c>
      <c r="FO502" s="213">
        <f t="shared" ref="FO502:FO504" si="1357">FK502*FL502</f>
        <v>0</v>
      </c>
      <c r="FP502" s="219">
        <f t="shared" ref="FP502:FP504" si="1358">FI502+FM502</f>
        <v>529.80487237898365</v>
      </c>
      <c r="FQ502" s="220">
        <f t="shared" ref="FQ502:FQ504" si="1359">FJ502+FN502</f>
        <v>0</v>
      </c>
      <c r="FR502" s="223">
        <f t="shared" ref="FR502:FR504" si="1360">FK502+FO502</f>
        <v>0</v>
      </c>
      <c r="FS502" s="228">
        <f t="shared" ref="FS502:FS504" si="1361">(FP502-FR502)/C502+FR502/D502</f>
        <v>2.503803744702191</v>
      </c>
      <c r="FT502" s="229"/>
      <c r="FU502" s="244">
        <f t="shared" ref="FU502:FU504" si="1362">(FP502-FR502)/C502</f>
        <v>2.503803744702191</v>
      </c>
      <c r="FV502" s="245">
        <f t="shared" ref="FV502:FV504" si="1363">FS502*D502+G502*FU502</f>
        <v>529.80487237898365</v>
      </c>
      <c r="FW502" s="252">
        <v>1.4322999999999999</v>
      </c>
      <c r="FX502" s="257"/>
      <c r="FY502" s="261">
        <f t="shared" ref="FY502:FY504" si="1364">FS502/FW502</f>
        <v>1.7481000800825184</v>
      </c>
      <c r="FZ502" s="253"/>
      <c r="GA502" s="92"/>
      <c r="GB502" s="68" t="s">
        <v>1327</v>
      </c>
      <c r="GC502" s="85" t="s">
        <v>2362</v>
      </c>
      <c r="GD502" s="85" t="str">
        <f t="shared" ref="GD502:GD504" si="1365">CONCATENATE(GB502,GC502)</f>
        <v>№2/269 від 20.02.2019</v>
      </c>
      <c r="GE502" s="85" t="s">
        <v>2457</v>
      </c>
      <c r="GF502" s="431">
        <v>1</v>
      </c>
      <c r="GG502" s="431">
        <v>2</v>
      </c>
    </row>
    <row r="503" spans="1:189" ht="15" customHeight="1" x14ac:dyDescent="0.25">
      <c r="A503" s="66" t="s">
        <v>2843</v>
      </c>
      <c r="B503" s="155">
        <v>1</v>
      </c>
      <c r="C503" s="141">
        <f t="shared" ref="C503" si="1366">D503+G503</f>
        <v>211.6</v>
      </c>
      <c r="D503" s="168">
        <v>211.6</v>
      </c>
      <c r="E503" s="168">
        <v>0</v>
      </c>
      <c r="F503" s="234"/>
      <c r="G503" s="235">
        <v>0</v>
      </c>
      <c r="H503" s="162">
        <f t="shared" ref="H503" si="1367">N503+T503+Z503+AF503+AL503+AR503+AX503</f>
        <v>31.87</v>
      </c>
      <c r="I503" s="117">
        <v>0</v>
      </c>
      <c r="J503" s="117">
        <v>0</v>
      </c>
      <c r="K503" s="117">
        <v>0</v>
      </c>
      <c r="L503" s="117">
        <v>0</v>
      </c>
      <c r="M503" s="117">
        <v>0</v>
      </c>
      <c r="N503" s="117">
        <v>0</v>
      </c>
      <c r="O503" s="117">
        <v>0</v>
      </c>
      <c r="P503" s="117">
        <v>0</v>
      </c>
      <c r="Q503" s="117">
        <v>0</v>
      </c>
      <c r="R503" s="117">
        <v>0</v>
      </c>
      <c r="S503" s="117">
        <v>0</v>
      </c>
      <c r="T503" s="117">
        <v>0</v>
      </c>
      <c r="U503" s="117">
        <v>0</v>
      </c>
      <c r="V503" s="117">
        <v>0</v>
      </c>
      <c r="W503" s="117">
        <v>0</v>
      </c>
      <c r="X503" s="117">
        <v>0</v>
      </c>
      <c r="Y503" s="117">
        <v>0</v>
      </c>
      <c r="Z503" s="117">
        <v>0</v>
      </c>
      <c r="AA503" s="117">
        <v>0</v>
      </c>
      <c r="AB503" s="117">
        <v>0</v>
      </c>
      <c r="AC503" s="117">
        <v>0</v>
      </c>
      <c r="AD503" s="117">
        <v>0</v>
      </c>
      <c r="AE503" s="117">
        <v>0</v>
      </c>
      <c r="AF503" s="117">
        <v>0</v>
      </c>
      <c r="AG503" s="117">
        <v>0</v>
      </c>
      <c r="AH503" s="117">
        <v>0</v>
      </c>
      <c r="AI503" s="117">
        <v>0</v>
      </c>
      <c r="AJ503" s="117">
        <v>0</v>
      </c>
      <c r="AK503" s="117">
        <v>0</v>
      </c>
      <c r="AL503" s="117">
        <v>0</v>
      </c>
      <c r="AM503" s="117">
        <v>0</v>
      </c>
      <c r="AN503" s="117">
        <v>0</v>
      </c>
      <c r="AO503" s="117">
        <v>0</v>
      </c>
      <c r="AP503" s="117">
        <v>0</v>
      </c>
      <c r="AQ503" s="117">
        <v>0</v>
      </c>
      <c r="AR503" s="117">
        <v>0</v>
      </c>
      <c r="AS503" s="117">
        <v>0</v>
      </c>
      <c r="AT503" s="117">
        <v>0</v>
      </c>
      <c r="AU503" s="117">
        <v>0</v>
      </c>
      <c r="AV503" s="117">
        <v>0</v>
      </c>
      <c r="AW503" s="117">
        <v>0</v>
      </c>
      <c r="AX503" s="117">
        <v>31.87</v>
      </c>
      <c r="AY503" s="117"/>
      <c r="AZ503" s="117"/>
      <c r="BA503" s="117"/>
      <c r="BB503" s="117"/>
      <c r="BC503" s="117"/>
      <c r="BD503" s="117"/>
      <c r="BE503" s="117">
        <v>0</v>
      </c>
      <c r="BF503" s="117">
        <v>0</v>
      </c>
      <c r="BG503" s="117">
        <v>0</v>
      </c>
      <c r="BH503" s="117">
        <v>0</v>
      </c>
      <c r="BI503" s="117">
        <v>0</v>
      </c>
      <c r="BJ503" s="117">
        <v>0</v>
      </c>
      <c r="BK503" s="117">
        <v>0</v>
      </c>
      <c r="BL503" s="117">
        <v>10.71</v>
      </c>
      <c r="BM503" s="117">
        <v>2.3561999999999999</v>
      </c>
      <c r="BN503" s="117">
        <v>0.26823331166666597</v>
      </c>
      <c r="BO503" s="117">
        <v>6.0925976999999998</v>
      </c>
      <c r="BP503" s="117">
        <v>2.0361471203327901</v>
      </c>
      <c r="BQ503" s="117">
        <v>21.463178131999499</v>
      </c>
      <c r="BR503" s="117">
        <f>BR502*0.8</f>
        <v>49.996311111111041</v>
      </c>
      <c r="BS503" s="117">
        <f t="shared" ref="BS503:BX503" si="1368">BS502*0.8</f>
        <v>10.9991884444444</v>
      </c>
      <c r="BT503" s="117">
        <f t="shared" si="1368"/>
        <v>63.66760226724648</v>
      </c>
      <c r="BU503" s="117">
        <f t="shared" si="1368"/>
        <v>0</v>
      </c>
      <c r="BV503" s="117">
        <f t="shared" si="1368"/>
        <v>28.441401501777761</v>
      </c>
      <c r="BW503" s="117">
        <f t="shared" si="1368"/>
        <v>16.046882993449199</v>
      </c>
      <c r="BX503" s="117">
        <f t="shared" si="1368"/>
        <v>169.15138631802881</v>
      </c>
      <c r="BY503" s="117">
        <v>0</v>
      </c>
      <c r="BZ503" s="117">
        <v>0</v>
      </c>
      <c r="CA503" s="117">
        <v>0</v>
      </c>
      <c r="CB503" s="117">
        <v>0</v>
      </c>
      <c r="CC503" s="117">
        <v>0</v>
      </c>
      <c r="CD503" s="117">
        <v>0</v>
      </c>
      <c r="CE503" s="117">
        <v>0</v>
      </c>
      <c r="CF503" s="117">
        <v>0</v>
      </c>
      <c r="CG503" s="117">
        <v>0</v>
      </c>
      <c r="CH503" s="117">
        <v>0</v>
      </c>
      <c r="CI503" s="117">
        <v>0</v>
      </c>
      <c r="CJ503" s="117">
        <v>0</v>
      </c>
      <c r="CK503" s="117">
        <v>0</v>
      </c>
      <c r="CL503" s="117">
        <v>0</v>
      </c>
      <c r="CM503" s="117">
        <v>0</v>
      </c>
      <c r="CN503" s="117">
        <v>0</v>
      </c>
      <c r="CO503" s="117">
        <v>0</v>
      </c>
      <c r="CP503" s="117">
        <v>0</v>
      </c>
      <c r="CQ503" s="117">
        <v>0</v>
      </c>
      <c r="CR503" s="117">
        <v>0</v>
      </c>
      <c r="CS503" s="117">
        <v>0</v>
      </c>
      <c r="CT503" s="117">
        <v>0</v>
      </c>
      <c r="CU503" s="117">
        <v>0</v>
      </c>
      <c r="CV503" s="117">
        <v>0</v>
      </c>
      <c r="CW503" s="117">
        <v>0</v>
      </c>
      <c r="CX503" s="117">
        <v>0</v>
      </c>
      <c r="CY503" s="117">
        <v>0</v>
      </c>
      <c r="CZ503" s="117">
        <v>0</v>
      </c>
      <c r="DA503" s="117">
        <v>0</v>
      </c>
      <c r="DB503" s="117">
        <v>0</v>
      </c>
      <c r="DC503" s="117">
        <v>0</v>
      </c>
      <c r="DD503" s="117">
        <v>0</v>
      </c>
      <c r="DE503" s="117">
        <v>0</v>
      </c>
      <c r="DF503" s="117">
        <v>0</v>
      </c>
      <c r="DG503" s="117">
        <v>0</v>
      </c>
      <c r="DH503" s="117">
        <v>0</v>
      </c>
      <c r="DI503" s="117">
        <v>0</v>
      </c>
      <c r="DJ503" s="117">
        <v>0</v>
      </c>
      <c r="DK503" s="117">
        <v>0</v>
      </c>
      <c r="DL503" s="117">
        <v>0</v>
      </c>
      <c r="DM503" s="117">
        <v>0</v>
      </c>
      <c r="DN503" s="117">
        <v>0</v>
      </c>
      <c r="DO503" s="117">
        <v>0</v>
      </c>
      <c r="DP503" s="117">
        <v>0</v>
      </c>
      <c r="DQ503" s="117">
        <v>0</v>
      </c>
      <c r="DR503" s="117">
        <v>0</v>
      </c>
      <c r="DS503" s="117">
        <v>0</v>
      </c>
      <c r="DT503" s="117">
        <v>0</v>
      </c>
      <c r="DU503" s="117">
        <v>0</v>
      </c>
      <c r="DV503" s="117">
        <v>0</v>
      </c>
      <c r="DW503" s="117">
        <v>11.09</v>
      </c>
      <c r="DX503" s="117">
        <v>2.4398</v>
      </c>
      <c r="DY503" s="117">
        <v>0.766022232325</v>
      </c>
      <c r="DZ503" s="117">
        <v>0</v>
      </c>
      <c r="EA503" s="117">
        <v>6.3087682999999997</v>
      </c>
      <c r="EB503" s="117">
        <v>2.1595671336929798</v>
      </c>
      <c r="EC503" s="117">
        <v>22.764157666018001</v>
      </c>
      <c r="ED503" s="117">
        <v>0</v>
      </c>
      <c r="EE503" s="117">
        <v>0</v>
      </c>
      <c r="EF503" s="117">
        <v>0</v>
      </c>
      <c r="EG503" s="117">
        <v>0</v>
      </c>
      <c r="EH503" s="117">
        <v>0</v>
      </c>
      <c r="EI503" s="117">
        <v>0</v>
      </c>
      <c r="EJ503" s="117">
        <v>0</v>
      </c>
      <c r="EK503" s="117">
        <v>9.89</v>
      </c>
      <c r="EL503" s="117">
        <v>2.1758000000000002</v>
      </c>
      <c r="EM503" s="117">
        <v>0.68308965239999997</v>
      </c>
      <c r="EN503" s="117">
        <v>0</v>
      </c>
      <c r="EO503" s="117">
        <v>5.6261242999999999</v>
      </c>
      <c r="EP503" s="117">
        <v>1.9258852123510399</v>
      </c>
      <c r="EQ503" s="117">
        <v>20.300899164751002</v>
      </c>
      <c r="ER503" s="117">
        <v>0</v>
      </c>
      <c r="ES503" s="117">
        <v>0</v>
      </c>
      <c r="ET503" s="117">
        <v>0</v>
      </c>
      <c r="EU503" s="117">
        <v>0</v>
      </c>
      <c r="EV503" s="117">
        <v>0</v>
      </c>
      <c r="EW503" s="117">
        <v>0</v>
      </c>
      <c r="EX503" s="117">
        <v>0</v>
      </c>
      <c r="EY503" s="117">
        <v>0</v>
      </c>
      <c r="EZ503" s="117">
        <v>0</v>
      </c>
      <c r="FA503" s="117">
        <v>0</v>
      </c>
      <c r="FB503" s="117">
        <v>0</v>
      </c>
      <c r="FC503" s="117">
        <v>0</v>
      </c>
      <c r="FD503" s="117">
        <v>0</v>
      </c>
      <c r="FE503" s="171">
        <v>112.64258958333335</v>
      </c>
      <c r="FF503" s="194">
        <f t="shared" ref="FF503" si="1369">H503+BH503+BK503+BQ503+BX503+BY503+EC503+EJ503+EQ503+EU503+EX503+FA503+FD503+FE503</f>
        <v>378.19221086413063</v>
      </c>
      <c r="FG503" s="195">
        <f t="shared" ref="FG503" si="1370">BH503+BK503+FD503</f>
        <v>0</v>
      </c>
      <c r="FH503" s="196">
        <f t="shared" ref="FH503" si="1371">EJ503</f>
        <v>0</v>
      </c>
      <c r="FI503" s="202">
        <f t="shared" ref="FI503" si="1372">FF503*1.2</f>
        <v>453.83065303695673</v>
      </c>
      <c r="FJ503" s="203">
        <f t="shared" ref="FJ503" si="1373">FG503*1.2</f>
        <v>0</v>
      </c>
      <c r="FK503" s="204">
        <f t="shared" ref="FK503" si="1374">FH503*1.2</f>
        <v>0</v>
      </c>
      <c r="FL503" s="214">
        <v>0.05</v>
      </c>
      <c r="FM503" s="211">
        <f t="shared" ref="FM503" si="1375">FI503*FL503</f>
        <v>22.691532651847837</v>
      </c>
      <c r="FN503" s="212">
        <f t="shared" ref="FN503" si="1376">FJ503*FL503</f>
        <v>0</v>
      </c>
      <c r="FO503" s="213">
        <f t="shared" ref="FO503" si="1377">FK503*FL503</f>
        <v>0</v>
      </c>
      <c r="FP503" s="219">
        <f t="shared" ref="FP503" si="1378">FI503+FM503</f>
        <v>476.5221856888046</v>
      </c>
      <c r="FQ503" s="220">
        <f t="shared" ref="FQ503" si="1379">FJ503+FN503</f>
        <v>0</v>
      </c>
      <c r="FR503" s="223">
        <f t="shared" ref="FR503" si="1380">FK503+FO503</f>
        <v>0</v>
      </c>
      <c r="FS503" s="228">
        <f t="shared" ref="FS503" si="1381">(FP503-FR503)/C503+FR503/D503</f>
        <v>2.2519952064688309</v>
      </c>
      <c r="FT503" s="229"/>
      <c r="FU503" s="244">
        <f t="shared" ref="FU503" si="1382">(FP503-FR503)/C503</f>
        <v>2.2519952064688309</v>
      </c>
      <c r="FV503" s="245">
        <f t="shared" ref="FV503" si="1383">FS503*D503+G503*FU503</f>
        <v>476.5221856888046</v>
      </c>
      <c r="FW503" s="252">
        <v>1.4322999999999999</v>
      </c>
      <c r="FX503" s="257"/>
      <c r="FY503" s="261">
        <f t="shared" ref="FY503" si="1384">FS503/FW503</f>
        <v>1.5722929599028352</v>
      </c>
      <c r="FZ503" s="253"/>
      <c r="GA503" s="92"/>
      <c r="GB503" s="68" t="s">
        <v>1327</v>
      </c>
      <c r="GC503" s="85" t="s">
        <v>2362</v>
      </c>
      <c r="GD503" s="85" t="str">
        <f t="shared" ref="GD503" si="1385">CONCATENATE(GB503,GC503)</f>
        <v>№2/269 від 20.02.2019</v>
      </c>
      <c r="GE503" s="85" t="s">
        <v>2457</v>
      </c>
      <c r="GF503" s="431">
        <v>1</v>
      </c>
      <c r="GG503" s="431">
        <v>2</v>
      </c>
    </row>
    <row r="504" spans="1:189" ht="15" customHeight="1" x14ac:dyDescent="0.25">
      <c r="A504" s="66" t="s">
        <v>197</v>
      </c>
      <c r="B504" s="155">
        <v>1</v>
      </c>
      <c r="C504" s="141">
        <f t="shared" si="1347"/>
        <v>229.7</v>
      </c>
      <c r="D504" s="168">
        <v>229.7</v>
      </c>
      <c r="E504" s="168">
        <v>0</v>
      </c>
      <c r="F504" s="234"/>
      <c r="G504" s="235">
        <v>0</v>
      </c>
      <c r="H504" s="162">
        <f t="shared" si="1348"/>
        <v>25.61</v>
      </c>
      <c r="I504" s="117">
        <v>0</v>
      </c>
      <c r="J504" s="117">
        <v>0</v>
      </c>
      <c r="K504" s="117">
        <v>0</v>
      </c>
      <c r="L504" s="117">
        <v>0</v>
      </c>
      <c r="M504" s="117">
        <v>0</v>
      </c>
      <c r="N504" s="117">
        <v>0</v>
      </c>
      <c r="O504" s="117">
        <v>0</v>
      </c>
      <c r="P504" s="117">
        <v>0</v>
      </c>
      <c r="Q504" s="117">
        <v>0</v>
      </c>
      <c r="R504" s="117">
        <v>0</v>
      </c>
      <c r="S504" s="117">
        <v>0</v>
      </c>
      <c r="T504" s="117">
        <v>0</v>
      </c>
      <c r="U504" s="117">
        <v>0</v>
      </c>
      <c r="V504" s="117">
        <v>0</v>
      </c>
      <c r="W504" s="117">
        <v>0</v>
      </c>
      <c r="X504" s="117">
        <v>0</v>
      </c>
      <c r="Y504" s="117">
        <v>0</v>
      </c>
      <c r="Z504" s="117">
        <v>0</v>
      </c>
      <c r="AA504" s="117">
        <v>0</v>
      </c>
      <c r="AB504" s="117">
        <v>0</v>
      </c>
      <c r="AC504" s="117">
        <v>0</v>
      </c>
      <c r="AD504" s="117">
        <v>0</v>
      </c>
      <c r="AE504" s="117">
        <v>0</v>
      </c>
      <c r="AF504" s="117">
        <v>0</v>
      </c>
      <c r="AG504" s="117">
        <v>0</v>
      </c>
      <c r="AH504" s="117">
        <v>0</v>
      </c>
      <c r="AI504" s="117">
        <v>0</v>
      </c>
      <c r="AJ504" s="117">
        <v>0</v>
      </c>
      <c r="AK504" s="117">
        <v>0</v>
      </c>
      <c r="AL504" s="117">
        <v>0</v>
      </c>
      <c r="AM504" s="117">
        <v>0</v>
      </c>
      <c r="AN504" s="117">
        <v>0</v>
      </c>
      <c r="AO504" s="117">
        <v>0</v>
      </c>
      <c r="AP504" s="117">
        <v>0</v>
      </c>
      <c r="AQ504" s="117">
        <v>0</v>
      </c>
      <c r="AR504" s="117">
        <v>0</v>
      </c>
      <c r="AS504" s="117">
        <v>0</v>
      </c>
      <c r="AT504" s="117">
        <v>0</v>
      </c>
      <c r="AU504" s="117">
        <v>0</v>
      </c>
      <c r="AV504" s="117">
        <v>0</v>
      </c>
      <c r="AW504" s="117">
        <v>0</v>
      </c>
      <c r="AX504" s="117">
        <v>25.61</v>
      </c>
      <c r="AY504" s="117"/>
      <c r="AZ504" s="117"/>
      <c r="BA504" s="117"/>
      <c r="BB504" s="117"/>
      <c r="BC504" s="117"/>
      <c r="BD504" s="117"/>
      <c r="BE504" s="117">
        <v>0</v>
      </c>
      <c r="BF504" s="117">
        <v>0</v>
      </c>
      <c r="BG504" s="117">
        <v>0</v>
      </c>
      <c r="BH504" s="117">
        <v>0</v>
      </c>
      <c r="BI504" s="117">
        <v>0</v>
      </c>
      <c r="BJ504" s="117">
        <v>0</v>
      </c>
      <c r="BK504" s="117">
        <v>0</v>
      </c>
      <c r="BL504" s="117">
        <v>12.86</v>
      </c>
      <c r="BM504" s="117">
        <v>2.8292000000000002</v>
      </c>
      <c r="BN504" s="117">
        <v>0.32214799500000002</v>
      </c>
      <c r="BO504" s="117">
        <v>7.3156682000000002</v>
      </c>
      <c r="BP504" s="117">
        <v>2.4449045673979501</v>
      </c>
      <c r="BQ504" s="117">
        <v>25.771920762397901</v>
      </c>
      <c r="BR504" s="117">
        <v>69.036966666666913</v>
      </c>
      <c r="BS504" s="117">
        <v>15.1881326666667</v>
      </c>
      <c r="BT504" s="117">
        <v>83.889690462416496</v>
      </c>
      <c r="BU504" s="117">
        <v>0</v>
      </c>
      <c r="BV504" s="117">
        <v>39.2730592276666</v>
      </c>
      <c r="BW504" s="117">
        <v>21.736320456144298</v>
      </c>
      <c r="BX504" s="117">
        <v>229.124169479561</v>
      </c>
      <c r="BY504" s="117">
        <v>0</v>
      </c>
      <c r="BZ504" s="117">
        <v>0</v>
      </c>
      <c r="CA504" s="117">
        <v>0</v>
      </c>
      <c r="CB504" s="117">
        <v>0</v>
      </c>
      <c r="CC504" s="117">
        <v>0</v>
      </c>
      <c r="CD504" s="117">
        <v>0</v>
      </c>
      <c r="CE504" s="117">
        <v>0</v>
      </c>
      <c r="CF504" s="117">
        <v>0</v>
      </c>
      <c r="CG504" s="117">
        <v>0</v>
      </c>
      <c r="CH504" s="117">
        <v>0</v>
      </c>
      <c r="CI504" s="117">
        <v>0</v>
      </c>
      <c r="CJ504" s="117">
        <v>0</v>
      </c>
      <c r="CK504" s="117">
        <v>0</v>
      </c>
      <c r="CL504" s="117">
        <v>0</v>
      </c>
      <c r="CM504" s="117">
        <v>0</v>
      </c>
      <c r="CN504" s="117">
        <v>0</v>
      </c>
      <c r="CO504" s="117">
        <v>0</v>
      </c>
      <c r="CP504" s="117">
        <v>0</v>
      </c>
      <c r="CQ504" s="117">
        <v>0</v>
      </c>
      <c r="CR504" s="117">
        <v>0</v>
      </c>
      <c r="CS504" s="117">
        <v>0</v>
      </c>
      <c r="CT504" s="117">
        <v>0</v>
      </c>
      <c r="CU504" s="117">
        <v>0</v>
      </c>
      <c r="CV504" s="117">
        <v>0</v>
      </c>
      <c r="CW504" s="117">
        <v>0</v>
      </c>
      <c r="CX504" s="117">
        <v>0</v>
      </c>
      <c r="CY504" s="117">
        <v>0</v>
      </c>
      <c r="CZ504" s="117">
        <v>0</v>
      </c>
      <c r="DA504" s="117">
        <v>0</v>
      </c>
      <c r="DB504" s="117">
        <v>0</v>
      </c>
      <c r="DC504" s="117">
        <v>0</v>
      </c>
      <c r="DD504" s="117">
        <v>0</v>
      </c>
      <c r="DE504" s="117">
        <v>0</v>
      </c>
      <c r="DF504" s="117">
        <v>0</v>
      </c>
      <c r="DG504" s="117">
        <v>0</v>
      </c>
      <c r="DH504" s="117">
        <v>0</v>
      </c>
      <c r="DI504" s="117">
        <v>0</v>
      </c>
      <c r="DJ504" s="117">
        <v>0</v>
      </c>
      <c r="DK504" s="117">
        <v>0</v>
      </c>
      <c r="DL504" s="117">
        <v>0</v>
      </c>
      <c r="DM504" s="117">
        <v>0</v>
      </c>
      <c r="DN504" s="117">
        <v>0</v>
      </c>
      <c r="DO504" s="117">
        <v>0</v>
      </c>
      <c r="DP504" s="117">
        <v>0</v>
      </c>
      <c r="DQ504" s="117">
        <v>0</v>
      </c>
      <c r="DR504" s="117">
        <v>0</v>
      </c>
      <c r="DS504" s="117">
        <v>0</v>
      </c>
      <c r="DT504" s="117">
        <v>0</v>
      </c>
      <c r="DU504" s="117">
        <v>0</v>
      </c>
      <c r="DV504" s="117">
        <v>0</v>
      </c>
      <c r="DW504" s="117">
        <v>17.43</v>
      </c>
      <c r="DX504" s="117">
        <v>3.8346</v>
      </c>
      <c r="DY504" s="117">
        <v>1.2032584969</v>
      </c>
      <c r="DZ504" s="117">
        <v>0</v>
      </c>
      <c r="EA504" s="117">
        <v>9.9154040999999999</v>
      </c>
      <c r="EB504" s="117">
        <v>3.39408975278109</v>
      </c>
      <c r="EC504" s="117">
        <v>35.777352349681102</v>
      </c>
      <c r="ED504" s="117">
        <v>0</v>
      </c>
      <c r="EE504" s="117">
        <v>0</v>
      </c>
      <c r="EF504" s="117">
        <v>0</v>
      </c>
      <c r="EG504" s="117">
        <v>0</v>
      </c>
      <c r="EH504" s="117">
        <v>0</v>
      </c>
      <c r="EI504" s="117">
        <v>0</v>
      </c>
      <c r="EJ504" s="117">
        <v>0</v>
      </c>
      <c r="EK504" s="117">
        <v>15.55</v>
      </c>
      <c r="EL504" s="117">
        <v>3.4209999999999998</v>
      </c>
      <c r="EM504" s="117">
        <v>1.0732162857750001</v>
      </c>
      <c r="EN504" s="117">
        <v>0</v>
      </c>
      <c r="EO504" s="117">
        <v>8.8459284999999994</v>
      </c>
      <c r="EP504" s="117">
        <v>3.0279760749970799</v>
      </c>
      <c r="EQ504" s="117">
        <v>31.918120860772099</v>
      </c>
      <c r="ER504" s="117">
        <v>0</v>
      </c>
      <c r="ES504" s="117">
        <v>0</v>
      </c>
      <c r="ET504" s="117">
        <v>0</v>
      </c>
      <c r="EU504" s="117">
        <v>0</v>
      </c>
      <c r="EV504" s="117">
        <v>0</v>
      </c>
      <c r="EW504" s="117">
        <v>0</v>
      </c>
      <c r="EX504" s="117">
        <v>0</v>
      </c>
      <c r="EY504" s="117">
        <v>0</v>
      </c>
      <c r="EZ504" s="117">
        <v>0</v>
      </c>
      <c r="FA504" s="117">
        <v>0</v>
      </c>
      <c r="FB504" s="117">
        <v>0</v>
      </c>
      <c r="FC504" s="117">
        <v>0</v>
      </c>
      <c r="FD504" s="117">
        <v>0</v>
      </c>
      <c r="FE504" s="171">
        <v>119.73198333333335</v>
      </c>
      <c r="FF504" s="194">
        <f t="shared" si="1349"/>
        <v>467.93354678574542</v>
      </c>
      <c r="FG504" s="195">
        <f t="shared" si="1350"/>
        <v>0</v>
      </c>
      <c r="FH504" s="196">
        <f t="shared" si="1351"/>
        <v>0</v>
      </c>
      <c r="FI504" s="202">
        <f t="shared" si="1352"/>
        <v>561.52025614289448</v>
      </c>
      <c r="FJ504" s="203">
        <f t="shared" si="1353"/>
        <v>0</v>
      </c>
      <c r="FK504" s="204">
        <f t="shared" si="1354"/>
        <v>0</v>
      </c>
      <c r="FL504" s="214">
        <v>0.05</v>
      </c>
      <c r="FM504" s="211">
        <f t="shared" si="1355"/>
        <v>28.076012807144725</v>
      </c>
      <c r="FN504" s="212">
        <f t="shared" si="1356"/>
        <v>0</v>
      </c>
      <c r="FO504" s="213">
        <f t="shared" si="1357"/>
        <v>0</v>
      </c>
      <c r="FP504" s="219">
        <f t="shared" si="1358"/>
        <v>589.59626895003919</v>
      </c>
      <c r="FQ504" s="220">
        <f t="shared" si="1359"/>
        <v>0</v>
      </c>
      <c r="FR504" s="223">
        <f t="shared" si="1360"/>
        <v>0</v>
      </c>
      <c r="FS504" s="228">
        <f t="shared" si="1361"/>
        <v>2.5668100520245503</v>
      </c>
      <c r="FT504" s="229"/>
      <c r="FU504" s="244">
        <f t="shared" si="1362"/>
        <v>2.5668100520245503</v>
      </c>
      <c r="FV504" s="245">
        <f t="shared" si="1363"/>
        <v>589.59626895003919</v>
      </c>
      <c r="FW504" s="252">
        <v>1.5504</v>
      </c>
      <c r="FX504" s="257"/>
      <c r="FY504" s="261">
        <f t="shared" si="1364"/>
        <v>1.6555792389219235</v>
      </c>
      <c r="FZ504" s="253"/>
      <c r="GA504" s="92"/>
      <c r="GB504" s="68" t="s">
        <v>1329</v>
      </c>
      <c r="GC504" s="85" t="s">
        <v>2362</v>
      </c>
      <c r="GD504" s="85" t="str">
        <f t="shared" si="1365"/>
        <v>№2/272 від 20.02.2019</v>
      </c>
      <c r="GE504" s="85" t="s">
        <v>2458</v>
      </c>
      <c r="GF504" s="431">
        <v>1</v>
      </c>
      <c r="GG504" s="431">
        <v>2</v>
      </c>
    </row>
    <row r="505" spans="1:189" ht="15" customHeight="1" x14ac:dyDescent="0.25">
      <c r="A505" s="66" t="s">
        <v>2844</v>
      </c>
      <c r="B505" s="155">
        <v>1</v>
      </c>
      <c r="C505" s="141">
        <f t="shared" ref="C505:C506" si="1386">D505+G505</f>
        <v>229.7</v>
      </c>
      <c r="D505" s="168">
        <v>229.7</v>
      </c>
      <c r="E505" s="168">
        <v>0</v>
      </c>
      <c r="F505" s="234"/>
      <c r="G505" s="235">
        <v>0</v>
      </c>
      <c r="H505" s="162">
        <f t="shared" ref="H505:H506" si="1387">N505+T505+Z505+AF505+AL505+AR505+AX505</f>
        <v>25.61</v>
      </c>
      <c r="I505" s="117">
        <v>0</v>
      </c>
      <c r="J505" s="117">
        <v>0</v>
      </c>
      <c r="K505" s="117">
        <v>0</v>
      </c>
      <c r="L505" s="117">
        <v>0</v>
      </c>
      <c r="M505" s="117">
        <v>0</v>
      </c>
      <c r="N505" s="117">
        <v>0</v>
      </c>
      <c r="O505" s="117">
        <v>0</v>
      </c>
      <c r="P505" s="117">
        <v>0</v>
      </c>
      <c r="Q505" s="117">
        <v>0</v>
      </c>
      <c r="R505" s="117">
        <v>0</v>
      </c>
      <c r="S505" s="117">
        <v>0</v>
      </c>
      <c r="T505" s="117">
        <v>0</v>
      </c>
      <c r="U505" s="117">
        <v>0</v>
      </c>
      <c r="V505" s="117">
        <v>0</v>
      </c>
      <c r="W505" s="117">
        <v>0</v>
      </c>
      <c r="X505" s="117">
        <v>0</v>
      </c>
      <c r="Y505" s="117">
        <v>0</v>
      </c>
      <c r="Z505" s="117">
        <v>0</v>
      </c>
      <c r="AA505" s="117">
        <v>0</v>
      </c>
      <c r="AB505" s="117">
        <v>0</v>
      </c>
      <c r="AC505" s="117">
        <v>0</v>
      </c>
      <c r="AD505" s="117">
        <v>0</v>
      </c>
      <c r="AE505" s="117">
        <v>0</v>
      </c>
      <c r="AF505" s="117">
        <v>0</v>
      </c>
      <c r="AG505" s="117">
        <v>0</v>
      </c>
      <c r="AH505" s="117">
        <v>0</v>
      </c>
      <c r="AI505" s="117">
        <v>0</v>
      </c>
      <c r="AJ505" s="117">
        <v>0</v>
      </c>
      <c r="AK505" s="117">
        <v>0</v>
      </c>
      <c r="AL505" s="117">
        <v>0</v>
      </c>
      <c r="AM505" s="117">
        <v>0</v>
      </c>
      <c r="AN505" s="117">
        <v>0</v>
      </c>
      <c r="AO505" s="117">
        <v>0</v>
      </c>
      <c r="AP505" s="117">
        <v>0</v>
      </c>
      <c r="AQ505" s="117">
        <v>0</v>
      </c>
      <c r="AR505" s="117">
        <v>0</v>
      </c>
      <c r="AS505" s="117">
        <v>0</v>
      </c>
      <c r="AT505" s="117">
        <v>0</v>
      </c>
      <c r="AU505" s="117">
        <v>0</v>
      </c>
      <c r="AV505" s="117">
        <v>0</v>
      </c>
      <c r="AW505" s="117">
        <v>0</v>
      </c>
      <c r="AX505" s="117">
        <v>25.61</v>
      </c>
      <c r="AY505" s="117"/>
      <c r="AZ505" s="117"/>
      <c r="BA505" s="117"/>
      <c r="BB505" s="117"/>
      <c r="BC505" s="117"/>
      <c r="BD505" s="117"/>
      <c r="BE505" s="117">
        <v>0</v>
      </c>
      <c r="BF505" s="117">
        <v>0</v>
      </c>
      <c r="BG505" s="117">
        <v>0</v>
      </c>
      <c r="BH505" s="117">
        <v>0</v>
      </c>
      <c r="BI505" s="117">
        <v>0</v>
      </c>
      <c r="BJ505" s="117">
        <v>0</v>
      </c>
      <c r="BK505" s="117">
        <v>0</v>
      </c>
      <c r="BL505" s="117">
        <v>12.86</v>
      </c>
      <c r="BM505" s="117">
        <v>2.8292000000000002</v>
      </c>
      <c r="BN505" s="117">
        <v>0.32214799500000002</v>
      </c>
      <c r="BO505" s="117">
        <v>7.3156682000000002</v>
      </c>
      <c r="BP505" s="117">
        <v>2.4449045673979501</v>
      </c>
      <c r="BQ505" s="117">
        <v>25.771920762397901</v>
      </c>
      <c r="BR505" s="117">
        <f>BR504*0.8</f>
        <v>55.229573333333533</v>
      </c>
      <c r="BS505" s="117">
        <f t="shared" ref="BS505" si="1388">BS504*0.8</f>
        <v>12.15050613333336</v>
      </c>
      <c r="BT505" s="117">
        <f t="shared" ref="BT505" si="1389">BT504*0.8</f>
        <v>67.1117523699332</v>
      </c>
      <c r="BU505" s="117">
        <f t="shared" ref="BU505" si="1390">BU504*0.8</f>
        <v>0</v>
      </c>
      <c r="BV505" s="117">
        <f t="shared" ref="BV505" si="1391">BV504*0.8</f>
        <v>31.41844738213328</v>
      </c>
      <c r="BW505" s="117">
        <f t="shared" ref="BW505" si="1392">BW504*0.8</f>
        <v>17.38905636491544</v>
      </c>
      <c r="BX505" s="117">
        <f t="shared" ref="BX505" si="1393">BX504*0.8</f>
        <v>183.29933558364883</v>
      </c>
      <c r="BY505" s="117">
        <v>0</v>
      </c>
      <c r="BZ505" s="117">
        <v>0</v>
      </c>
      <c r="CA505" s="117">
        <v>0</v>
      </c>
      <c r="CB505" s="117">
        <v>0</v>
      </c>
      <c r="CC505" s="117">
        <v>0</v>
      </c>
      <c r="CD505" s="117">
        <v>0</v>
      </c>
      <c r="CE505" s="117">
        <v>0</v>
      </c>
      <c r="CF505" s="117">
        <v>0</v>
      </c>
      <c r="CG505" s="117">
        <v>0</v>
      </c>
      <c r="CH505" s="117">
        <v>0</v>
      </c>
      <c r="CI505" s="117">
        <v>0</v>
      </c>
      <c r="CJ505" s="117">
        <v>0</v>
      </c>
      <c r="CK505" s="117">
        <v>0</v>
      </c>
      <c r="CL505" s="117">
        <v>0</v>
      </c>
      <c r="CM505" s="117">
        <v>0</v>
      </c>
      <c r="CN505" s="117">
        <v>0</v>
      </c>
      <c r="CO505" s="117">
        <v>0</v>
      </c>
      <c r="CP505" s="117">
        <v>0</v>
      </c>
      <c r="CQ505" s="117">
        <v>0</v>
      </c>
      <c r="CR505" s="117">
        <v>0</v>
      </c>
      <c r="CS505" s="117">
        <v>0</v>
      </c>
      <c r="CT505" s="117">
        <v>0</v>
      </c>
      <c r="CU505" s="117">
        <v>0</v>
      </c>
      <c r="CV505" s="117">
        <v>0</v>
      </c>
      <c r="CW505" s="117">
        <v>0</v>
      </c>
      <c r="CX505" s="117">
        <v>0</v>
      </c>
      <c r="CY505" s="117">
        <v>0</v>
      </c>
      <c r="CZ505" s="117">
        <v>0</v>
      </c>
      <c r="DA505" s="117">
        <v>0</v>
      </c>
      <c r="DB505" s="117">
        <v>0</v>
      </c>
      <c r="DC505" s="117">
        <v>0</v>
      </c>
      <c r="DD505" s="117">
        <v>0</v>
      </c>
      <c r="DE505" s="117">
        <v>0</v>
      </c>
      <c r="DF505" s="117">
        <v>0</v>
      </c>
      <c r="DG505" s="117">
        <v>0</v>
      </c>
      <c r="DH505" s="117">
        <v>0</v>
      </c>
      <c r="DI505" s="117">
        <v>0</v>
      </c>
      <c r="DJ505" s="117">
        <v>0</v>
      </c>
      <c r="DK505" s="117">
        <v>0</v>
      </c>
      <c r="DL505" s="117">
        <v>0</v>
      </c>
      <c r="DM505" s="117">
        <v>0</v>
      </c>
      <c r="DN505" s="117">
        <v>0</v>
      </c>
      <c r="DO505" s="117">
        <v>0</v>
      </c>
      <c r="DP505" s="117">
        <v>0</v>
      </c>
      <c r="DQ505" s="117">
        <v>0</v>
      </c>
      <c r="DR505" s="117">
        <v>0</v>
      </c>
      <c r="DS505" s="117">
        <v>0</v>
      </c>
      <c r="DT505" s="117">
        <v>0</v>
      </c>
      <c r="DU505" s="117">
        <v>0</v>
      </c>
      <c r="DV505" s="117">
        <v>0</v>
      </c>
      <c r="DW505" s="117">
        <v>17.43</v>
      </c>
      <c r="DX505" s="117">
        <v>3.8346</v>
      </c>
      <c r="DY505" s="117">
        <v>1.2032584969</v>
      </c>
      <c r="DZ505" s="117">
        <v>0</v>
      </c>
      <c r="EA505" s="117">
        <v>9.9154040999999999</v>
      </c>
      <c r="EB505" s="117">
        <v>3.39408975278109</v>
      </c>
      <c r="EC505" s="117">
        <v>35.777352349681102</v>
      </c>
      <c r="ED505" s="117">
        <v>0</v>
      </c>
      <c r="EE505" s="117">
        <v>0</v>
      </c>
      <c r="EF505" s="117">
        <v>0</v>
      </c>
      <c r="EG505" s="117">
        <v>0</v>
      </c>
      <c r="EH505" s="117">
        <v>0</v>
      </c>
      <c r="EI505" s="117">
        <v>0</v>
      </c>
      <c r="EJ505" s="117">
        <v>0</v>
      </c>
      <c r="EK505" s="117">
        <v>15.55</v>
      </c>
      <c r="EL505" s="117">
        <v>3.4209999999999998</v>
      </c>
      <c r="EM505" s="117">
        <v>1.0732162857750001</v>
      </c>
      <c r="EN505" s="117">
        <v>0</v>
      </c>
      <c r="EO505" s="117">
        <v>8.8459284999999994</v>
      </c>
      <c r="EP505" s="117">
        <v>3.0279760749970799</v>
      </c>
      <c r="EQ505" s="117">
        <v>31.918120860772099</v>
      </c>
      <c r="ER505" s="117">
        <v>0</v>
      </c>
      <c r="ES505" s="117">
        <v>0</v>
      </c>
      <c r="ET505" s="117">
        <v>0</v>
      </c>
      <c r="EU505" s="117">
        <v>0</v>
      </c>
      <c r="EV505" s="117">
        <v>0</v>
      </c>
      <c r="EW505" s="117">
        <v>0</v>
      </c>
      <c r="EX505" s="117">
        <v>0</v>
      </c>
      <c r="EY505" s="117">
        <v>0</v>
      </c>
      <c r="EZ505" s="117">
        <v>0</v>
      </c>
      <c r="FA505" s="117">
        <v>0</v>
      </c>
      <c r="FB505" s="117">
        <v>0</v>
      </c>
      <c r="FC505" s="117">
        <v>0</v>
      </c>
      <c r="FD505" s="117">
        <v>0</v>
      </c>
      <c r="FE505" s="171">
        <v>119.73198333333335</v>
      </c>
      <c r="FF505" s="194">
        <f t="shared" ref="FF505:FF506" si="1394">H505+BH505+BK505+BQ505+BX505+BY505+EC505+EJ505+EQ505+EU505+EX505+FA505+FD505+FE505</f>
        <v>422.10871288983327</v>
      </c>
      <c r="FG505" s="195">
        <f t="shared" ref="FG505:FG506" si="1395">BH505+BK505+FD505</f>
        <v>0</v>
      </c>
      <c r="FH505" s="196">
        <f t="shared" ref="FH505:FH506" si="1396">EJ505</f>
        <v>0</v>
      </c>
      <c r="FI505" s="202">
        <f t="shared" ref="FI505:FI506" si="1397">FF505*1.2</f>
        <v>506.53045546779992</v>
      </c>
      <c r="FJ505" s="203">
        <f t="shared" ref="FJ505:FJ506" si="1398">FG505*1.2</f>
        <v>0</v>
      </c>
      <c r="FK505" s="204">
        <f t="shared" ref="FK505:FK506" si="1399">FH505*1.2</f>
        <v>0</v>
      </c>
      <c r="FL505" s="214">
        <v>0.05</v>
      </c>
      <c r="FM505" s="211">
        <f t="shared" ref="FM505:FM506" si="1400">FI505*FL505</f>
        <v>25.326522773389996</v>
      </c>
      <c r="FN505" s="212">
        <f t="shared" ref="FN505:FN506" si="1401">FJ505*FL505</f>
        <v>0</v>
      </c>
      <c r="FO505" s="213">
        <f t="shared" ref="FO505:FO506" si="1402">FK505*FL505</f>
        <v>0</v>
      </c>
      <c r="FP505" s="219">
        <f t="shared" ref="FP505:FP506" si="1403">FI505+FM505</f>
        <v>531.85697824118995</v>
      </c>
      <c r="FQ505" s="220">
        <f t="shared" ref="FQ505:FQ506" si="1404">FJ505+FN505</f>
        <v>0</v>
      </c>
      <c r="FR505" s="223">
        <f t="shared" ref="FR505:FR506" si="1405">FK505+FO505</f>
        <v>0</v>
      </c>
      <c r="FS505" s="228">
        <f t="shared" ref="FS505:FS506" si="1406">(FP505-FR505)/C505+FR505/D505</f>
        <v>2.3154417859868959</v>
      </c>
      <c r="FT505" s="229"/>
      <c r="FU505" s="244">
        <f t="shared" ref="FU505:FU506" si="1407">(FP505-FR505)/C505</f>
        <v>2.3154417859868959</v>
      </c>
      <c r="FV505" s="245">
        <f t="shared" ref="FV505:FV506" si="1408">FS505*D505+G505*FU505</f>
        <v>531.85697824118995</v>
      </c>
      <c r="FW505" s="252">
        <v>1.5504</v>
      </c>
      <c r="FX505" s="257"/>
      <c r="FY505" s="261">
        <f t="shared" ref="FY505:FY506" si="1409">FS505/FW505</f>
        <v>1.4934480043775129</v>
      </c>
      <c r="FZ505" s="253"/>
      <c r="GA505" s="92"/>
      <c r="GB505" s="68" t="s">
        <v>1329</v>
      </c>
      <c r="GC505" s="85" t="s">
        <v>2362</v>
      </c>
      <c r="GD505" s="85" t="str">
        <f t="shared" ref="GD505:GD506" si="1410">CONCATENATE(GB505,GC505)</f>
        <v>№2/272 від 20.02.2019</v>
      </c>
      <c r="GE505" s="85" t="s">
        <v>2458</v>
      </c>
      <c r="GF505" s="431">
        <v>1</v>
      </c>
      <c r="GG505" s="431">
        <v>2</v>
      </c>
    </row>
    <row r="506" spans="1:189" ht="15" customHeight="1" x14ac:dyDescent="0.25">
      <c r="A506" s="66" t="s">
        <v>198</v>
      </c>
      <c r="B506" s="155">
        <v>1</v>
      </c>
      <c r="C506" s="141">
        <f t="shared" si="1386"/>
        <v>188.44</v>
      </c>
      <c r="D506" s="168">
        <v>188.44</v>
      </c>
      <c r="E506" s="168">
        <v>0</v>
      </c>
      <c r="F506" s="234"/>
      <c r="G506" s="235">
        <v>0</v>
      </c>
      <c r="H506" s="162">
        <f t="shared" si="1387"/>
        <v>29.36</v>
      </c>
      <c r="I506" s="117">
        <v>0</v>
      </c>
      <c r="J506" s="117">
        <v>0</v>
      </c>
      <c r="K506" s="117">
        <v>0</v>
      </c>
      <c r="L506" s="117">
        <v>0</v>
      </c>
      <c r="M506" s="117">
        <v>0</v>
      </c>
      <c r="N506" s="117">
        <v>0</v>
      </c>
      <c r="O506" s="117">
        <v>0</v>
      </c>
      <c r="P506" s="117">
        <v>0</v>
      </c>
      <c r="Q506" s="117">
        <v>0</v>
      </c>
      <c r="R506" s="117">
        <v>0</v>
      </c>
      <c r="S506" s="117">
        <v>0</v>
      </c>
      <c r="T506" s="117">
        <v>0</v>
      </c>
      <c r="U506" s="117">
        <v>0</v>
      </c>
      <c r="V506" s="117">
        <v>0</v>
      </c>
      <c r="W506" s="117">
        <v>0</v>
      </c>
      <c r="X506" s="117">
        <v>0</v>
      </c>
      <c r="Y506" s="117">
        <v>0</v>
      </c>
      <c r="Z506" s="117">
        <v>0</v>
      </c>
      <c r="AA506" s="117">
        <v>0</v>
      </c>
      <c r="AB506" s="117">
        <v>0</v>
      </c>
      <c r="AC506" s="117">
        <v>0</v>
      </c>
      <c r="AD506" s="117">
        <v>0</v>
      </c>
      <c r="AE506" s="117">
        <v>0</v>
      </c>
      <c r="AF506" s="117">
        <v>0</v>
      </c>
      <c r="AG506" s="117">
        <v>0</v>
      </c>
      <c r="AH506" s="117">
        <v>0</v>
      </c>
      <c r="AI506" s="117">
        <v>0</v>
      </c>
      <c r="AJ506" s="117">
        <v>0</v>
      </c>
      <c r="AK506" s="117">
        <v>0</v>
      </c>
      <c r="AL506" s="117">
        <v>0</v>
      </c>
      <c r="AM506" s="117">
        <v>0</v>
      </c>
      <c r="AN506" s="117">
        <v>0</v>
      </c>
      <c r="AO506" s="117">
        <v>0</v>
      </c>
      <c r="AP506" s="117">
        <v>0</v>
      </c>
      <c r="AQ506" s="117">
        <v>0</v>
      </c>
      <c r="AR506" s="117">
        <v>0</v>
      </c>
      <c r="AS506" s="117">
        <v>0</v>
      </c>
      <c r="AT506" s="117">
        <v>0</v>
      </c>
      <c r="AU506" s="117">
        <v>0</v>
      </c>
      <c r="AV506" s="117">
        <v>0</v>
      </c>
      <c r="AW506" s="117">
        <v>0</v>
      </c>
      <c r="AX506" s="117">
        <v>29.36</v>
      </c>
      <c r="AY506" s="117"/>
      <c r="AZ506" s="117"/>
      <c r="BA506" s="117"/>
      <c r="BB506" s="117"/>
      <c r="BC506" s="117"/>
      <c r="BD506" s="117"/>
      <c r="BE506" s="117">
        <v>0</v>
      </c>
      <c r="BF506" s="117">
        <v>0</v>
      </c>
      <c r="BG506" s="117">
        <v>0</v>
      </c>
      <c r="BH506" s="117">
        <v>0</v>
      </c>
      <c r="BI506" s="117">
        <v>0</v>
      </c>
      <c r="BJ506" s="117">
        <v>0</v>
      </c>
      <c r="BK506" s="117">
        <v>0</v>
      </c>
      <c r="BL506" s="117">
        <v>16.07</v>
      </c>
      <c r="BM506" s="117">
        <v>3.5354000000000001</v>
      </c>
      <c r="BN506" s="117">
        <v>0.40731377666666602</v>
      </c>
      <c r="BO506" s="117">
        <v>9.1417409000000003</v>
      </c>
      <c r="BP506" s="117">
        <v>3.0556783946614399</v>
      </c>
      <c r="BQ506" s="117">
        <v>32.210133071328102</v>
      </c>
      <c r="BR506" s="117">
        <v>55.519062222222097</v>
      </c>
      <c r="BS506" s="117">
        <v>12.2141936888889</v>
      </c>
      <c r="BT506" s="117">
        <v>66.565847603224796</v>
      </c>
      <c r="BU506" s="117">
        <v>0</v>
      </c>
      <c r="BV506" s="117">
        <v>31.583128926355499</v>
      </c>
      <c r="BW506" s="117">
        <v>17.3861167821089</v>
      </c>
      <c r="BX506" s="117">
        <v>183.2683492228</v>
      </c>
      <c r="BY506" s="117">
        <v>0</v>
      </c>
      <c r="BZ506" s="117">
        <v>0</v>
      </c>
      <c r="CA506" s="117">
        <v>0</v>
      </c>
      <c r="CB506" s="117">
        <v>0</v>
      </c>
      <c r="CC506" s="117">
        <v>0</v>
      </c>
      <c r="CD506" s="117">
        <v>0</v>
      </c>
      <c r="CE506" s="117">
        <v>0</v>
      </c>
      <c r="CF506" s="117">
        <v>0</v>
      </c>
      <c r="CG506" s="117">
        <v>0</v>
      </c>
      <c r="CH506" s="117">
        <v>0</v>
      </c>
      <c r="CI506" s="117">
        <v>0</v>
      </c>
      <c r="CJ506" s="117">
        <v>0</v>
      </c>
      <c r="CK506" s="117">
        <v>0</v>
      </c>
      <c r="CL506" s="117">
        <v>0</v>
      </c>
      <c r="CM506" s="117">
        <v>0</v>
      </c>
      <c r="CN506" s="117">
        <v>0</v>
      </c>
      <c r="CO506" s="117">
        <v>0</v>
      </c>
      <c r="CP506" s="117">
        <v>0</v>
      </c>
      <c r="CQ506" s="117">
        <v>0</v>
      </c>
      <c r="CR506" s="117">
        <v>0</v>
      </c>
      <c r="CS506" s="117">
        <v>0</v>
      </c>
      <c r="CT506" s="117">
        <v>0</v>
      </c>
      <c r="CU506" s="117">
        <v>0</v>
      </c>
      <c r="CV506" s="117">
        <v>0</v>
      </c>
      <c r="CW506" s="117">
        <v>0</v>
      </c>
      <c r="CX506" s="117">
        <v>0</v>
      </c>
      <c r="CY506" s="117">
        <v>0</v>
      </c>
      <c r="CZ506" s="117">
        <v>0</v>
      </c>
      <c r="DA506" s="117">
        <v>0</v>
      </c>
      <c r="DB506" s="117">
        <v>0</v>
      </c>
      <c r="DC506" s="117">
        <v>0</v>
      </c>
      <c r="DD506" s="117">
        <v>0</v>
      </c>
      <c r="DE506" s="117">
        <v>0</v>
      </c>
      <c r="DF506" s="117">
        <v>0</v>
      </c>
      <c r="DG506" s="117">
        <v>0</v>
      </c>
      <c r="DH506" s="117">
        <v>0</v>
      </c>
      <c r="DI506" s="117">
        <v>0</v>
      </c>
      <c r="DJ506" s="117">
        <v>0</v>
      </c>
      <c r="DK506" s="117">
        <v>0</v>
      </c>
      <c r="DL506" s="117">
        <v>0</v>
      </c>
      <c r="DM506" s="117">
        <v>0</v>
      </c>
      <c r="DN506" s="117">
        <v>0</v>
      </c>
      <c r="DO506" s="117">
        <v>0</v>
      </c>
      <c r="DP506" s="117">
        <v>0</v>
      </c>
      <c r="DQ506" s="117">
        <v>0</v>
      </c>
      <c r="DR506" s="117">
        <v>0</v>
      </c>
      <c r="DS506" s="117">
        <v>0</v>
      </c>
      <c r="DT506" s="117">
        <v>0</v>
      </c>
      <c r="DU506" s="117">
        <v>0</v>
      </c>
      <c r="DV506" s="117">
        <v>0</v>
      </c>
      <c r="DW506" s="117">
        <v>12.68</v>
      </c>
      <c r="DX506" s="117">
        <v>2.7896000000000001</v>
      </c>
      <c r="DY506" s="117">
        <v>0.87545397979999995</v>
      </c>
      <c r="DZ506" s="117">
        <v>0</v>
      </c>
      <c r="EA506" s="117">
        <v>7.2132715999999997</v>
      </c>
      <c r="EB506" s="117">
        <v>2.4691481040188399</v>
      </c>
      <c r="EC506" s="117">
        <v>26.027473683818801</v>
      </c>
      <c r="ED506" s="117">
        <v>0</v>
      </c>
      <c r="EE506" s="117">
        <v>0</v>
      </c>
      <c r="EF506" s="117">
        <v>0</v>
      </c>
      <c r="EG506" s="117">
        <v>0</v>
      </c>
      <c r="EH506" s="117">
        <v>0</v>
      </c>
      <c r="EI506" s="117">
        <v>0</v>
      </c>
      <c r="EJ506" s="117">
        <v>0</v>
      </c>
      <c r="EK506" s="117">
        <v>11.31</v>
      </c>
      <c r="EL506" s="117">
        <v>2.4882</v>
      </c>
      <c r="EM506" s="117">
        <v>0.780743992075</v>
      </c>
      <c r="EN506" s="117">
        <v>0</v>
      </c>
      <c r="EO506" s="117">
        <v>6.4339196999999997</v>
      </c>
      <c r="EP506" s="117">
        <v>2.2023582435663802</v>
      </c>
      <c r="EQ506" s="117">
        <v>23.215221935641399</v>
      </c>
      <c r="ER506" s="117">
        <v>0</v>
      </c>
      <c r="ES506" s="117">
        <v>0</v>
      </c>
      <c r="ET506" s="117">
        <v>0</v>
      </c>
      <c r="EU506" s="117">
        <v>0</v>
      </c>
      <c r="EV506" s="117">
        <v>0</v>
      </c>
      <c r="EW506" s="117">
        <v>0</v>
      </c>
      <c r="EX506" s="117">
        <v>0</v>
      </c>
      <c r="EY506" s="117">
        <v>0</v>
      </c>
      <c r="EZ506" s="117">
        <v>0</v>
      </c>
      <c r="FA506" s="117">
        <v>0</v>
      </c>
      <c r="FB506" s="117">
        <v>0</v>
      </c>
      <c r="FC506" s="117">
        <v>0</v>
      </c>
      <c r="FD506" s="117">
        <v>0</v>
      </c>
      <c r="FE506" s="171">
        <v>110.4763859375</v>
      </c>
      <c r="FF506" s="194">
        <f t="shared" si="1394"/>
        <v>404.55756385108828</v>
      </c>
      <c r="FG506" s="195">
        <f t="shared" si="1395"/>
        <v>0</v>
      </c>
      <c r="FH506" s="196">
        <f t="shared" si="1396"/>
        <v>0</v>
      </c>
      <c r="FI506" s="202">
        <f t="shared" si="1397"/>
        <v>485.46907662130593</v>
      </c>
      <c r="FJ506" s="203">
        <f t="shared" si="1398"/>
        <v>0</v>
      </c>
      <c r="FK506" s="204">
        <f t="shared" si="1399"/>
        <v>0</v>
      </c>
      <c r="FL506" s="214">
        <v>0.05</v>
      </c>
      <c r="FM506" s="211">
        <f t="shared" si="1400"/>
        <v>24.273453831065297</v>
      </c>
      <c r="FN506" s="212">
        <f t="shared" si="1401"/>
        <v>0</v>
      </c>
      <c r="FO506" s="213">
        <f t="shared" si="1402"/>
        <v>0</v>
      </c>
      <c r="FP506" s="219">
        <f t="shared" si="1403"/>
        <v>509.74253045237123</v>
      </c>
      <c r="FQ506" s="220">
        <f t="shared" si="1404"/>
        <v>0</v>
      </c>
      <c r="FR506" s="223">
        <f t="shared" si="1405"/>
        <v>0</v>
      </c>
      <c r="FS506" s="228">
        <f t="shared" si="1406"/>
        <v>2.7050654343683465</v>
      </c>
      <c r="FT506" s="229"/>
      <c r="FU506" s="244">
        <f t="shared" si="1407"/>
        <v>2.7050654343683465</v>
      </c>
      <c r="FV506" s="245">
        <f t="shared" si="1408"/>
        <v>509.74253045237123</v>
      </c>
      <c r="FW506" s="252">
        <v>1.5385</v>
      </c>
      <c r="FX506" s="257"/>
      <c r="FY506" s="261">
        <f t="shared" si="1409"/>
        <v>1.7582485761250222</v>
      </c>
      <c r="FZ506" s="253"/>
      <c r="GA506" s="92"/>
      <c r="GB506" s="68" t="s">
        <v>1331</v>
      </c>
      <c r="GC506" s="85" t="s">
        <v>2362</v>
      </c>
      <c r="GD506" s="85" t="str">
        <f t="shared" si="1410"/>
        <v>№2/274 від 20.02.2019</v>
      </c>
      <c r="GE506" s="85" t="s">
        <v>2459</v>
      </c>
      <c r="GF506" s="431">
        <v>1</v>
      </c>
      <c r="GG506" s="431">
        <v>2</v>
      </c>
    </row>
    <row r="507" spans="1:189" ht="15" customHeight="1" x14ac:dyDescent="0.25">
      <c r="A507" s="66" t="s">
        <v>2845</v>
      </c>
      <c r="B507" s="155">
        <v>1</v>
      </c>
      <c r="C507" s="141">
        <f t="shared" ref="C507:C508" si="1411">D507+G507</f>
        <v>188.44</v>
      </c>
      <c r="D507" s="168">
        <v>188.44</v>
      </c>
      <c r="E507" s="168">
        <v>0</v>
      </c>
      <c r="F507" s="234"/>
      <c r="G507" s="235">
        <v>0</v>
      </c>
      <c r="H507" s="162">
        <f t="shared" ref="H507:H508" si="1412">N507+T507+Z507+AF507+AL507+AR507+AX507</f>
        <v>29.36</v>
      </c>
      <c r="I507" s="117">
        <v>0</v>
      </c>
      <c r="J507" s="117">
        <v>0</v>
      </c>
      <c r="K507" s="117">
        <v>0</v>
      </c>
      <c r="L507" s="117">
        <v>0</v>
      </c>
      <c r="M507" s="117">
        <v>0</v>
      </c>
      <c r="N507" s="117">
        <v>0</v>
      </c>
      <c r="O507" s="117">
        <v>0</v>
      </c>
      <c r="P507" s="117">
        <v>0</v>
      </c>
      <c r="Q507" s="117">
        <v>0</v>
      </c>
      <c r="R507" s="117">
        <v>0</v>
      </c>
      <c r="S507" s="117">
        <v>0</v>
      </c>
      <c r="T507" s="117">
        <v>0</v>
      </c>
      <c r="U507" s="117">
        <v>0</v>
      </c>
      <c r="V507" s="117">
        <v>0</v>
      </c>
      <c r="W507" s="117">
        <v>0</v>
      </c>
      <c r="X507" s="117">
        <v>0</v>
      </c>
      <c r="Y507" s="117">
        <v>0</v>
      </c>
      <c r="Z507" s="117">
        <v>0</v>
      </c>
      <c r="AA507" s="117">
        <v>0</v>
      </c>
      <c r="AB507" s="117">
        <v>0</v>
      </c>
      <c r="AC507" s="117">
        <v>0</v>
      </c>
      <c r="AD507" s="117">
        <v>0</v>
      </c>
      <c r="AE507" s="117">
        <v>0</v>
      </c>
      <c r="AF507" s="117">
        <v>0</v>
      </c>
      <c r="AG507" s="117">
        <v>0</v>
      </c>
      <c r="AH507" s="117">
        <v>0</v>
      </c>
      <c r="AI507" s="117">
        <v>0</v>
      </c>
      <c r="AJ507" s="117">
        <v>0</v>
      </c>
      <c r="AK507" s="117">
        <v>0</v>
      </c>
      <c r="AL507" s="117">
        <v>0</v>
      </c>
      <c r="AM507" s="117">
        <v>0</v>
      </c>
      <c r="AN507" s="117">
        <v>0</v>
      </c>
      <c r="AO507" s="117">
        <v>0</v>
      </c>
      <c r="AP507" s="117">
        <v>0</v>
      </c>
      <c r="AQ507" s="117">
        <v>0</v>
      </c>
      <c r="AR507" s="117">
        <v>0</v>
      </c>
      <c r="AS507" s="117">
        <v>0</v>
      </c>
      <c r="AT507" s="117">
        <v>0</v>
      </c>
      <c r="AU507" s="117">
        <v>0</v>
      </c>
      <c r="AV507" s="117">
        <v>0</v>
      </c>
      <c r="AW507" s="117">
        <v>0</v>
      </c>
      <c r="AX507" s="117">
        <v>29.36</v>
      </c>
      <c r="AY507" s="117"/>
      <c r="AZ507" s="117"/>
      <c r="BA507" s="117"/>
      <c r="BB507" s="117"/>
      <c r="BC507" s="117"/>
      <c r="BD507" s="117"/>
      <c r="BE507" s="117">
        <v>0</v>
      </c>
      <c r="BF507" s="117">
        <v>0</v>
      </c>
      <c r="BG507" s="117">
        <v>0</v>
      </c>
      <c r="BH507" s="117">
        <v>0</v>
      </c>
      <c r="BI507" s="117">
        <v>0</v>
      </c>
      <c r="BJ507" s="117">
        <v>0</v>
      </c>
      <c r="BK507" s="117">
        <v>0</v>
      </c>
      <c r="BL507" s="117">
        <v>16.07</v>
      </c>
      <c r="BM507" s="117">
        <v>3.5354000000000001</v>
      </c>
      <c r="BN507" s="117">
        <v>0.40731377666666602</v>
      </c>
      <c r="BO507" s="117">
        <v>9.1417409000000003</v>
      </c>
      <c r="BP507" s="117">
        <v>3.0556783946614399</v>
      </c>
      <c r="BQ507" s="117">
        <v>32.210133071328102</v>
      </c>
      <c r="BR507" s="117">
        <f>BR506*0.7</f>
        <v>38.863343555555467</v>
      </c>
      <c r="BS507" s="117">
        <f t="shared" ref="BS507:BX507" si="1413">BS506*0.7</f>
        <v>8.5499355822222292</v>
      </c>
      <c r="BT507" s="117">
        <f t="shared" si="1413"/>
        <v>46.596093322257353</v>
      </c>
      <c r="BU507" s="117">
        <f t="shared" si="1413"/>
        <v>0</v>
      </c>
      <c r="BV507" s="117">
        <f t="shared" si="1413"/>
        <v>22.10819024844885</v>
      </c>
      <c r="BW507" s="117">
        <f t="shared" si="1413"/>
        <v>12.170281747476229</v>
      </c>
      <c r="BX507" s="117">
        <f t="shared" si="1413"/>
        <v>128.28784445596</v>
      </c>
      <c r="BY507" s="117">
        <v>0</v>
      </c>
      <c r="BZ507" s="117">
        <v>0</v>
      </c>
      <c r="CA507" s="117">
        <v>0</v>
      </c>
      <c r="CB507" s="117">
        <v>0</v>
      </c>
      <c r="CC507" s="117">
        <v>0</v>
      </c>
      <c r="CD507" s="117">
        <v>0</v>
      </c>
      <c r="CE507" s="117">
        <v>0</v>
      </c>
      <c r="CF507" s="117">
        <v>0</v>
      </c>
      <c r="CG507" s="117">
        <v>0</v>
      </c>
      <c r="CH507" s="117">
        <v>0</v>
      </c>
      <c r="CI507" s="117">
        <v>0</v>
      </c>
      <c r="CJ507" s="117">
        <v>0</v>
      </c>
      <c r="CK507" s="117">
        <v>0</v>
      </c>
      <c r="CL507" s="117">
        <v>0</v>
      </c>
      <c r="CM507" s="117">
        <v>0</v>
      </c>
      <c r="CN507" s="117">
        <v>0</v>
      </c>
      <c r="CO507" s="117">
        <v>0</v>
      </c>
      <c r="CP507" s="117">
        <v>0</v>
      </c>
      <c r="CQ507" s="117">
        <v>0</v>
      </c>
      <c r="CR507" s="117">
        <v>0</v>
      </c>
      <c r="CS507" s="117">
        <v>0</v>
      </c>
      <c r="CT507" s="117">
        <v>0</v>
      </c>
      <c r="CU507" s="117">
        <v>0</v>
      </c>
      <c r="CV507" s="117">
        <v>0</v>
      </c>
      <c r="CW507" s="117">
        <v>0</v>
      </c>
      <c r="CX507" s="117">
        <v>0</v>
      </c>
      <c r="CY507" s="117">
        <v>0</v>
      </c>
      <c r="CZ507" s="117">
        <v>0</v>
      </c>
      <c r="DA507" s="117">
        <v>0</v>
      </c>
      <c r="DB507" s="117">
        <v>0</v>
      </c>
      <c r="DC507" s="117">
        <v>0</v>
      </c>
      <c r="DD507" s="117">
        <v>0</v>
      </c>
      <c r="DE507" s="117">
        <v>0</v>
      </c>
      <c r="DF507" s="117">
        <v>0</v>
      </c>
      <c r="DG507" s="117">
        <v>0</v>
      </c>
      <c r="DH507" s="117">
        <v>0</v>
      </c>
      <c r="DI507" s="117">
        <v>0</v>
      </c>
      <c r="DJ507" s="117">
        <v>0</v>
      </c>
      <c r="DK507" s="117">
        <v>0</v>
      </c>
      <c r="DL507" s="117">
        <v>0</v>
      </c>
      <c r="DM507" s="117">
        <v>0</v>
      </c>
      <c r="DN507" s="117">
        <v>0</v>
      </c>
      <c r="DO507" s="117">
        <v>0</v>
      </c>
      <c r="DP507" s="117">
        <v>0</v>
      </c>
      <c r="DQ507" s="117">
        <v>0</v>
      </c>
      <c r="DR507" s="117">
        <v>0</v>
      </c>
      <c r="DS507" s="117">
        <v>0</v>
      </c>
      <c r="DT507" s="117">
        <v>0</v>
      </c>
      <c r="DU507" s="117">
        <v>0</v>
      </c>
      <c r="DV507" s="117">
        <v>0</v>
      </c>
      <c r="DW507" s="117">
        <v>12.68</v>
      </c>
      <c r="DX507" s="117">
        <v>2.7896000000000001</v>
      </c>
      <c r="DY507" s="117">
        <v>0.87545397979999995</v>
      </c>
      <c r="DZ507" s="117">
        <v>0</v>
      </c>
      <c r="EA507" s="117">
        <v>7.2132715999999997</v>
      </c>
      <c r="EB507" s="117">
        <v>2.4691481040188399</v>
      </c>
      <c r="EC507" s="117">
        <v>26.027473683818801</v>
      </c>
      <c r="ED507" s="117">
        <v>0</v>
      </c>
      <c r="EE507" s="117">
        <v>0</v>
      </c>
      <c r="EF507" s="117">
        <v>0</v>
      </c>
      <c r="EG507" s="117">
        <v>0</v>
      </c>
      <c r="EH507" s="117">
        <v>0</v>
      </c>
      <c r="EI507" s="117">
        <v>0</v>
      </c>
      <c r="EJ507" s="117">
        <v>0</v>
      </c>
      <c r="EK507" s="117">
        <v>11.31</v>
      </c>
      <c r="EL507" s="117">
        <v>2.4882</v>
      </c>
      <c r="EM507" s="117">
        <v>0.780743992075</v>
      </c>
      <c r="EN507" s="117">
        <v>0</v>
      </c>
      <c r="EO507" s="117">
        <v>6.4339196999999997</v>
      </c>
      <c r="EP507" s="117">
        <v>2.2023582435663802</v>
      </c>
      <c r="EQ507" s="117">
        <v>23.215221935641399</v>
      </c>
      <c r="ER507" s="117">
        <v>0</v>
      </c>
      <c r="ES507" s="117">
        <v>0</v>
      </c>
      <c r="ET507" s="117">
        <v>0</v>
      </c>
      <c r="EU507" s="117">
        <v>0</v>
      </c>
      <c r="EV507" s="117">
        <v>0</v>
      </c>
      <c r="EW507" s="117">
        <v>0</v>
      </c>
      <c r="EX507" s="117">
        <v>0</v>
      </c>
      <c r="EY507" s="117">
        <v>0</v>
      </c>
      <c r="EZ507" s="117">
        <v>0</v>
      </c>
      <c r="FA507" s="117">
        <v>0</v>
      </c>
      <c r="FB507" s="117">
        <v>0</v>
      </c>
      <c r="FC507" s="117">
        <v>0</v>
      </c>
      <c r="FD507" s="117">
        <v>0</v>
      </c>
      <c r="FE507" s="171">
        <v>110.4763859375</v>
      </c>
      <c r="FF507" s="194">
        <f t="shared" ref="FF507:FF508" si="1414">H507+BH507+BK507+BQ507+BX507+BY507+EC507+EJ507+EQ507+EU507+EX507+FA507+FD507+FE507</f>
        <v>349.57705908424828</v>
      </c>
      <c r="FG507" s="195">
        <f t="shared" ref="FG507:FG508" si="1415">BH507+BK507+FD507</f>
        <v>0</v>
      </c>
      <c r="FH507" s="196">
        <f t="shared" ref="FH507:FH508" si="1416">EJ507</f>
        <v>0</v>
      </c>
      <c r="FI507" s="202">
        <f t="shared" ref="FI507:FI508" si="1417">FF507*1.2</f>
        <v>419.49247090109793</v>
      </c>
      <c r="FJ507" s="203">
        <f t="shared" ref="FJ507:FJ508" si="1418">FG507*1.2</f>
        <v>0</v>
      </c>
      <c r="FK507" s="204">
        <f t="shared" ref="FK507:FK508" si="1419">FH507*1.2</f>
        <v>0</v>
      </c>
      <c r="FL507" s="214">
        <v>0.05</v>
      </c>
      <c r="FM507" s="211">
        <f t="shared" ref="FM507:FM508" si="1420">FI507*FL507</f>
        <v>20.974623545054897</v>
      </c>
      <c r="FN507" s="212">
        <f t="shared" ref="FN507:FN508" si="1421">FJ507*FL507</f>
        <v>0</v>
      </c>
      <c r="FO507" s="213">
        <f t="shared" ref="FO507:FO508" si="1422">FK507*FL507</f>
        <v>0</v>
      </c>
      <c r="FP507" s="219">
        <f t="shared" ref="FP507:FP508" si="1423">FI507+FM507</f>
        <v>440.46709444615283</v>
      </c>
      <c r="FQ507" s="220">
        <f t="shared" ref="FQ507:FQ508" si="1424">FJ507+FN507</f>
        <v>0</v>
      </c>
      <c r="FR507" s="223">
        <f t="shared" ref="FR507:FR508" si="1425">FK507+FO507</f>
        <v>0</v>
      </c>
      <c r="FS507" s="228">
        <f t="shared" ref="FS507:FS508" si="1426">(FP507-FR507)/C507+FR507/D507</f>
        <v>2.3374394738174105</v>
      </c>
      <c r="FT507" s="229"/>
      <c r="FU507" s="244">
        <f t="shared" ref="FU507:FU508" si="1427">(FP507-FR507)/C507</f>
        <v>2.3374394738174105</v>
      </c>
      <c r="FV507" s="245">
        <f t="shared" ref="FV507:FV508" si="1428">FS507*D507+G507*FU507</f>
        <v>440.46709444615283</v>
      </c>
      <c r="FW507" s="252">
        <v>1.5385</v>
      </c>
      <c r="FX507" s="257"/>
      <c r="FY507" s="261">
        <f t="shared" ref="FY507:FY508" si="1429">FS507/FW507</f>
        <v>1.5192976755394283</v>
      </c>
      <c r="FZ507" s="253"/>
      <c r="GA507" s="92"/>
      <c r="GB507" s="68" t="s">
        <v>1331</v>
      </c>
      <c r="GC507" s="85" t="s">
        <v>2362</v>
      </c>
      <c r="GD507" s="85" t="str">
        <f t="shared" ref="GD507:GD508" si="1430">CONCATENATE(GB507,GC507)</f>
        <v>№2/274 від 20.02.2019</v>
      </c>
      <c r="GE507" s="85" t="s">
        <v>2459</v>
      </c>
      <c r="GF507" s="431">
        <v>1</v>
      </c>
      <c r="GG507" s="431">
        <v>2</v>
      </c>
    </row>
    <row r="508" spans="1:189" ht="15" customHeight="1" x14ac:dyDescent="0.25">
      <c r="A508" s="66" t="s">
        <v>199</v>
      </c>
      <c r="B508" s="155">
        <v>1</v>
      </c>
      <c r="C508" s="141">
        <f t="shared" si="1411"/>
        <v>275.8</v>
      </c>
      <c r="D508" s="168">
        <v>275.8</v>
      </c>
      <c r="E508" s="168">
        <v>0</v>
      </c>
      <c r="F508" s="234"/>
      <c r="G508" s="235">
        <v>0</v>
      </c>
      <c r="H508" s="162">
        <f t="shared" si="1412"/>
        <v>58.8</v>
      </c>
      <c r="I508" s="117">
        <v>0</v>
      </c>
      <c r="J508" s="117">
        <v>0</v>
      </c>
      <c r="K508" s="117">
        <v>0</v>
      </c>
      <c r="L508" s="117">
        <v>0</v>
      </c>
      <c r="M508" s="117">
        <v>0</v>
      </c>
      <c r="N508" s="117">
        <v>0</v>
      </c>
      <c r="O508" s="117">
        <v>0</v>
      </c>
      <c r="P508" s="117">
        <v>0</v>
      </c>
      <c r="Q508" s="117">
        <v>0</v>
      </c>
      <c r="R508" s="117">
        <v>0</v>
      </c>
      <c r="S508" s="117">
        <v>0</v>
      </c>
      <c r="T508" s="117">
        <v>0</v>
      </c>
      <c r="U508" s="117">
        <v>0</v>
      </c>
      <c r="V508" s="117">
        <v>0</v>
      </c>
      <c r="W508" s="117">
        <v>0</v>
      </c>
      <c r="X508" s="117">
        <v>0</v>
      </c>
      <c r="Y508" s="117">
        <v>0</v>
      </c>
      <c r="Z508" s="117">
        <v>0</v>
      </c>
      <c r="AA508" s="117">
        <v>0</v>
      </c>
      <c r="AB508" s="117">
        <v>0</v>
      </c>
      <c r="AC508" s="117">
        <v>0</v>
      </c>
      <c r="AD508" s="117">
        <v>0</v>
      </c>
      <c r="AE508" s="117">
        <v>0</v>
      </c>
      <c r="AF508" s="117">
        <v>0</v>
      </c>
      <c r="AG508" s="117">
        <v>0</v>
      </c>
      <c r="AH508" s="117">
        <v>0</v>
      </c>
      <c r="AI508" s="117">
        <v>0</v>
      </c>
      <c r="AJ508" s="117">
        <v>0</v>
      </c>
      <c r="AK508" s="117">
        <v>0</v>
      </c>
      <c r="AL508" s="117">
        <v>0</v>
      </c>
      <c r="AM508" s="117">
        <v>0</v>
      </c>
      <c r="AN508" s="117">
        <v>0</v>
      </c>
      <c r="AO508" s="117">
        <v>0</v>
      </c>
      <c r="AP508" s="117">
        <v>0</v>
      </c>
      <c r="AQ508" s="117">
        <v>0</v>
      </c>
      <c r="AR508" s="117">
        <v>0</v>
      </c>
      <c r="AS508" s="117">
        <v>0</v>
      </c>
      <c r="AT508" s="117">
        <v>0</v>
      </c>
      <c r="AU508" s="117">
        <v>0</v>
      </c>
      <c r="AV508" s="117">
        <v>0</v>
      </c>
      <c r="AW508" s="117">
        <v>0</v>
      </c>
      <c r="AX508" s="117">
        <v>58.8</v>
      </c>
      <c r="AY508" s="117"/>
      <c r="AZ508" s="117"/>
      <c r="BA508" s="117"/>
      <c r="BB508" s="117"/>
      <c r="BC508" s="117"/>
      <c r="BD508" s="117"/>
      <c r="BE508" s="117">
        <v>0</v>
      </c>
      <c r="BF508" s="117">
        <v>0</v>
      </c>
      <c r="BG508" s="117">
        <v>0</v>
      </c>
      <c r="BH508" s="117">
        <v>0</v>
      </c>
      <c r="BI508" s="117">
        <v>0</v>
      </c>
      <c r="BJ508" s="117">
        <v>0</v>
      </c>
      <c r="BK508" s="117">
        <v>0</v>
      </c>
      <c r="BL508" s="117">
        <v>20.48</v>
      </c>
      <c r="BM508" s="117">
        <v>4.5056000000000003</v>
      </c>
      <c r="BN508" s="117">
        <v>0.46298501916666601</v>
      </c>
      <c r="BO508" s="117">
        <v>11.650457599999999</v>
      </c>
      <c r="BP508" s="117">
        <v>3.8883506569148598</v>
      </c>
      <c r="BQ508" s="117">
        <v>40.987393276081598</v>
      </c>
      <c r="BR508" s="117">
        <v>97.029888888888706</v>
      </c>
      <c r="BS508" s="117">
        <v>21.3465755555555</v>
      </c>
      <c r="BT508" s="117">
        <v>117.574949968</v>
      </c>
      <c r="BU508" s="117">
        <v>0</v>
      </c>
      <c r="BV508" s="117">
        <v>55.197392892222098</v>
      </c>
      <c r="BW508" s="117">
        <v>30.515306493602001</v>
      </c>
      <c r="BX508" s="117">
        <v>321.66411379826798</v>
      </c>
      <c r="BY508" s="117">
        <v>5.85764538554323</v>
      </c>
      <c r="BZ508" s="117">
        <v>0</v>
      </c>
      <c r="CA508" s="117">
        <v>0</v>
      </c>
      <c r="CB508" s="117">
        <v>0</v>
      </c>
      <c r="CC508" s="117">
        <v>0</v>
      </c>
      <c r="CD508" s="117">
        <v>0</v>
      </c>
      <c r="CE508" s="117">
        <v>0</v>
      </c>
      <c r="CF508" s="117">
        <v>0</v>
      </c>
      <c r="CG508" s="117">
        <v>0</v>
      </c>
      <c r="CH508" s="117">
        <v>0</v>
      </c>
      <c r="CI508" s="117">
        <v>0</v>
      </c>
      <c r="CJ508" s="117">
        <v>0</v>
      </c>
      <c r="CK508" s="117">
        <v>0</v>
      </c>
      <c r="CL508" s="117">
        <v>0</v>
      </c>
      <c r="CM508" s="117">
        <v>0</v>
      </c>
      <c r="CN508" s="117">
        <v>0</v>
      </c>
      <c r="CO508" s="117">
        <v>0</v>
      </c>
      <c r="CP508" s="117">
        <v>0</v>
      </c>
      <c r="CQ508" s="117">
        <v>0</v>
      </c>
      <c r="CR508" s="117">
        <v>0</v>
      </c>
      <c r="CS508" s="117">
        <v>0</v>
      </c>
      <c r="CT508" s="117">
        <v>0</v>
      </c>
      <c r="CU508" s="117">
        <v>0</v>
      </c>
      <c r="CV508" s="117">
        <v>0</v>
      </c>
      <c r="CW508" s="117">
        <v>0</v>
      </c>
      <c r="CX508" s="117">
        <v>0</v>
      </c>
      <c r="CY508" s="117">
        <v>0</v>
      </c>
      <c r="CZ508" s="117">
        <v>0</v>
      </c>
      <c r="DA508" s="117">
        <v>0</v>
      </c>
      <c r="DB508" s="117">
        <v>0</v>
      </c>
      <c r="DC508" s="117">
        <v>0</v>
      </c>
      <c r="DD508" s="117">
        <v>0</v>
      </c>
      <c r="DE508" s="117">
        <v>0</v>
      </c>
      <c r="DF508" s="117">
        <v>0</v>
      </c>
      <c r="DG508" s="117">
        <v>0</v>
      </c>
      <c r="DH508" s="117">
        <v>0</v>
      </c>
      <c r="DI508" s="117">
        <v>0</v>
      </c>
      <c r="DJ508" s="117">
        <v>0</v>
      </c>
      <c r="DK508" s="117">
        <v>0</v>
      </c>
      <c r="DL508" s="117">
        <v>0</v>
      </c>
      <c r="DM508" s="117">
        <v>0</v>
      </c>
      <c r="DN508" s="117">
        <v>0</v>
      </c>
      <c r="DO508" s="117">
        <v>0</v>
      </c>
      <c r="DP508" s="117">
        <v>2.5499999999999998</v>
      </c>
      <c r="DQ508" s="117">
        <v>0.56100000000000005</v>
      </c>
      <c r="DR508" s="117">
        <v>0.74032969520390901</v>
      </c>
      <c r="DS508" s="117">
        <v>0</v>
      </c>
      <c r="DT508" s="117">
        <v>1.4506185</v>
      </c>
      <c r="DU508" s="117">
        <v>0.55569719033932197</v>
      </c>
      <c r="DV508" s="117">
        <v>5.85764538554323</v>
      </c>
      <c r="DW508" s="117">
        <v>25.36</v>
      </c>
      <c r="DX508" s="117">
        <v>5.5792000000000002</v>
      </c>
      <c r="DY508" s="117">
        <v>1.750417234275</v>
      </c>
      <c r="DZ508" s="117">
        <v>0</v>
      </c>
      <c r="EA508" s="117">
        <v>14.426543199999999</v>
      </c>
      <c r="EB508" s="117">
        <v>4.9382447751163596</v>
      </c>
      <c r="EC508" s="117">
        <v>52.054405209391398</v>
      </c>
      <c r="ED508" s="117">
        <v>0</v>
      </c>
      <c r="EE508" s="117">
        <v>0</v>
      </c>
      <c r="EF508" s="117">
        <v>0</v>
      </c>
      <c r="EG508" s="117">
        <v>0</v>
      </c>
      <c r="EH508" s="117">
        <v>0</v>
      </c>
      <c r="EI508" s="117">
        <v>0</v>
      </c>
      <c r="EJ508" s="117">
        <v>0</v>
      </c>
      <c r="EK508" s="117">
        <v>22.61</v>
      </c>
      <c r="EL508" s="117">
        <v>4.9741999999999997</v>
      </c>
      <c r="EM508" s="117">
        <v>1.56148798415</v>
      </c>
      <c r="EN508" s="117">
        <v>0</v>
      </c>
      <c r="EO508" s="117">
        <v>12.862150700000001</v>
      </c>
      <c r="EP508" s="117">
        <v>4.4028415724857597</v>
      </c>
      <c r="EQ508" s="117">
        <v>46.4106802566358</v>
      </c>
      <c r="ER508" s="117">
        <v>0</v>
      </c>
      <c r="ES508" s="117">
        <v>0</v>
      </c>
      <c r="ET508" s="117">
        <v>0</v>
      </c>
      <c r="EU508" s="117">
        <v>0</v>
      </c>
      <c r="EV508" s="117">
        <v>0</v>
      </c>
      <c r="EW508" s="117">
        <v>0</v>
      </c>
      <c r="EX508" s="117">
        <v>0</v>
      </c>
      <c r="EY508" s="117">
        <v>0</v>
      </c>
      <c r="EZ508" s="117">
        <v>0</v>
      </c>
      <c r="FA508" s="117">
        <v>0</v>
      </c>
      <c r="FB508" s="117">
        <v>0</v>
      </c>
      <c r="FC508" s="117">
        <v>0</v>
      </c>
      <c r="FD508" s="117">
        <v>0</v>
      </c>
      <c r="FE508" s="171">
        <v>115.96199999999999</v>
      </c>
      <c r="FF508" s="194">
        <f t="shared" si="1414"/>
        <v>641.73623792592002</v>
      </c>
      <c r="FG508" s="195">
        <f t="shared" si="1415"/>
        <v>0</v>
      </c>
      <c r="FH508" s="196">
        <f t="shared" si="1416"/>
        <v>0</v>
      </c>
      <c r="FI508" s="202">
        <f t="shared" si="1417"/>
        <v>770.08348551110396</v>
      </c>
      <c r="FJ508" s="203">
        <f t="shared" si="1418"/>
        <v>0</v>
      </c>
      <c r="FK508" s="204">
        <f t="shared" si="1419"/>
        <v>0</v>
      </c>
      <c r="FL508" s="214">
        <v>0.05</v>
      </c>
      <c r="FM508" s="211">
        <f t="shared" si="1420"/>
        <v>38.504174275555201</v>
      </c>
      <c r="FN508" s="212">
        <f t="shared" si="1421"/>
        <v>0</v>
      </c>
      <c r="FO508" s="213">
        <f t="shared" si="1422"/>
        <v>0</v>
      </c>
      <c r="FP508" s="219">
        <f t="shared" si="1423"/>
        <v>808.58765978665917</v>
      </c>
      <c r="FQ508" s="220">
        <f t="shared" si="1424"/>
        <v>0</v>
      </c>
      <c r="FR508" s="223">
        <f t="shared" si="1425"/>
        <v>0</v>
      </c>
      <c r="FS508" s="228">
        <f t="shared" si="1426"/>
        <v>2.9317899194585175</v>
      </c>
      <c r="FT508" s="229"/>
      <c r="FU508" s="244">
        <f t="shared" si="1427"/>
        <v>2.9317899194585175</v>
      </c>
      <c r="FV508" s="245">
        <f t="shared" si="1428"/>
        <v>808.58765978665917</v>
      </c>
      <c r="FW508" s="252">
        <v>1.5806</v>
      </c>
      <c r="FX508" s="257"/>
      <c r="FY508" s="261">
        <f t="shared" si="1429"/>
        <v>1.8548588633800567</v>
      </c>
      <c r="FZ508" s="253"/>
      <c r="GA508" s="92"/>
      <c r="GB508" s="68" t="s">
        <v>1350</v>
      </c>
      <c r="GC508" s="85" t="s">
        <v>2362</v>
      </c>
      <c r="GD508" s="85" t="str">
        <f t="shared" si="1430"/>
        <v>№2/294 від 20.02.2019</v>
      </c>
      <c r="GE508" s="85" t="s">
        <v>2460</v>
      </c>
      <c r="GF508" s="431">
        <v>1</v>
      </c>
      <c r="GG508" s="431">
        <v>1</v>
      </c>
    </row>
    <row r="509" spans="1:189" ht="15" customHeight="1" x14ac:dyDescent="0.25">
      <c r="A509" s="66" t="s">
        <v>2846</v>
      </c>
      <c r="B509" s="155">
        <v>1</v>
      </c>
      <c r="C509" s="141">
        <f t="shared" ref="C509" si="1431">D509+G509</f>
        <v>275.8</v>
      </c>
      <c r="D509" s="168">
        <v>275.8</v>
      </c>
      <c r="E509" s="168">
        <v>0</v>
      </c>
      <c r="F509" s="234"/>
      <c r="G509" s="235">
        <v>0</v>
      </c>
      <c r="H509" s="162">
        <f t="shared" ref="H509" si="1432">N509+T509+Z509+AF509+AL509+AR509+AX509</f>
        <v>58.8</v>
      </c>
      <c r="I509" s="117">
        <v>0</v>
      </c>
      <c r="J509" s="117">
        <v>0</v>
      </c>
      <c r="K509" s="117">
        <v>0</v>
      </c>
      <c r="L509" s="117">
        <v>0</v>
      </c>
      <c r="M509" s="117">
        <v>0</v>
      </c>
      <c r="N509" s="117">
        <v>0</v>
      </c>
      <c r="O509" s="117">
        <v>0</v>
      </c>
      <c r="P509" s="117">
        <v>0</v>
      </c>
      <c r="Q509" s="117">
        <v>0</v>
      </c>
      <c r="R509" s="117">
        <v>0</v>
      </c>
      <c r="S509" s="117">
        <v>0</v>
      </c>
      <c r="T509" s="117">
        <v>0</v>
      </c>
      <c r="U509" s="117">
        <v>0</v>
      </c>
      <c r="V509" s="117">
        <v>0</v>
      </c>
      <c r="W509" s="117">
        <v>0</v>
      </c>
      <c r="X509" s="117">
        <v>0</v>
      </c>
      <c r="Y509" s="117">
        <v>0</v>
      </c>
      <c r="Z509" s="117">
        <v>0</v>
      </c>
      <c r="AA509" s="117">
        <v>0</v>
      </c>
      <c r="AB509" s="117">
        <v>0</v>
      </c>
      <c r="AC509" s="117">
        <v>0</v>
      </c>
      <c r="AD509" s="117">
        <v>0</v>
      </c>
      <c r="AE509" s="117">
        <v>0</v>
      </c>
      <c r="AF509" s="117">
        <v>0</v>
      </c>
      <c r="AG509" s="117">
        <v>0</v>
      </c>
      <c r="AH509" s="117">
        <v>0</v>
      </c>
      <c r="AI509" s="117">
        <v>0</v>
      </c>
      <c r="AJ509" s="117">
        <v>0</v>
      </c>
      <c r="AK509" s="117">
        <v>0</v>
      </c>
      <c r="AL509" s="117">
        <v>0</v>
      </c>
      <c r="AM509" s="117">
        <v>0</v>
      </c>
      <c r="AN509" s="117">
        <v>0</v>
      </c>
      <c r="AO509" s="117">
        <v>0</v>
      </c>
      <c r="AP509" s="117">
        <v>0</v>
      </c>
      <c r="AQ509" s="117">
        <v>0</v>
      </c>
      <c r="AR509" s="117">
        <v>0</v>
      </c>
      <c r="AS509" s="117">
        <v>0</v>
      </c>
      <c r="AT509" s="117">
        <v>0</v>
      </c>
      <c r="AU509" s="117">
        <v>0</v>
      </c>
      <c r="AV509" s="117">
        <v>0</v>
      </c>
      <c r="AW509" s="117">
        <v>0</v>
      </c>
      <c r="AX509" s="117">
        <v>58.8</v>
      </c>
      <c r="AY509" s="117"/>
      <c r="AZ509" s="117"/>
      <c r="BA509" s="117"/>
      <c r="BB509" s="117"/>
      <c r="BC509" s="117"/>
      <c r="BD509" s="117"/>
      <c r="BE509" s="117">
        <v>0</v>
      </c>
      <c r="BF509" s="117">
        <v>0</v>
      </c>
      <c r="BG509" s="117">
        <v>0</v>
      </c>
      <c r="BH509" s="117">
        <v>0</v>
      </c>
      <c r="BI509" s="117">
        <v>0</v>
      </c>
      <c r="BJ509" s="117">
        <v>0</v>
      </c>
      <c r="BK509" s="117">
        <v>0</v>
      </c>
      <c r="BL509" s="117">
        <v>20.48</v>
      </c>
      <c r="BM509" s="117">
        <v>4.5056000000000003</v>
      </c>
      <c r="BN509" s="117">
        <v>0.46298501916666601</v>
      </c>
      <c r="BO509" s="117">
        <v>11.650457599999999</v>
      </c>
      <c r="BP509" s="117">
        <v>3.8883506569148598</v>
      </c>
      <c r="BQ509" s="117">
        <v>40.987393276081598</v>
      </c>
      <c r="BR509" s="117">
        <f>BR508*0.6</f>
        <v>58.217933333333221</v>
      </c>
      <c r="BS509" s="117">
        <f t="shared" ref="BS509:BX509" si="1433">BS508*0.6</f>
        <v>12.807945333333299</v>
      </c>
      <c r="BT509" s="117">
        <f t="shared" si="1433"/>
        <v>70.544969980799991</v>
      </c>
      <c r="BU509" s="117">
        <f t="shared" si="1433"/>
        <v>0</v>
      </c>
      <c r="BV509" s="117">
        <f t="shared" si="1433"/>
        <v>33.118435735333257</v>
      </c>
      <c r="BW509" s="117">
        <f t="shared" si="1433"/>
        <v>18.309183896161201</v>
      </c>
      <c r="BX509" s="117">
        <f t="shared" si="1433"/>
        <v>192.99846827896079</v>
      </c>
      <c r="BY509" s="117">
        <v>5.85764538554323</v>
      </c>
      <c r="BZ509" s="117">
        <v>0</v>
      </c>
      <c r="CA509" s="117">
        <v>0</v>
      </c>
      <c r="CB509" s="117">
        <v>0</v>
      </c>
      <c r="CC509" s="117">
        <v>0</v>
      </c>
      <c r="CD509" s="117">
        <v>0</v>
      </c>
      <c r="CE509" s="117">
        <v>0</v>
      </c>
      <c r="CF509" s="117">
        <v>0</v>
      </c>
      <c r="CG509" s="117">
        <v>0</v>
      </c>
      <c r="CH509" s="117">
        <v>0</v>
      </c>
      <c r="CI509" s="117">
        <v>0</v>
      </c>
      <c r="CJ509" s="117">
        <v>0</v>
      </c>
      <c r="CK509" s="117">
        <v>0</v>
      </c>
      <c r="CL509" s="117">
        <v>0</v>
      </c>
      <c r="CM509" s="117">
        <v>0</v>
      </c>
      <c r="CN509" s="117">
        <v>0</v>
      </c>
      <c r="CO509" s="117">
        <v>0</v>
      </c>
      <c r="CP509" s="117">
        <v>0</v>
      </c>
      <c r="CQ509" s="117">
        <v>0</v>
      </c>
      <c r="CR509" s="117">
        <v>0</v>
      </c>
      <c r="CS509" s="117">
        <v>0</v>
      </c>
      <c r="CT509" s="117">
        <v>0</v>
      </c>
      <c r="CU509" s="117">
        <v>0</v>
      </c>
      <c r="CV509" s="117">
        <v>0</v>
      </c>
      <c r="CW509" s="117">
        <v>0</v>
      </c>
      <c r="CX509" s="117">
        <v>0</v>
      </c>
      <c r="CY509" s="117">
        <v>0</v>
      </c>
      <c r="CZ509" s="117">
        <v>0</v>
      </c>
      <c r="DA509" s="117">
        <v>0</v>
      </c>
      <c r="DB509" s="117">
        <v>0</v>
      </c>
      <c r="DC509" s="117">
        <v>0</v>
      </c>
      <c r="DD509" s="117">
        <v>0</v>
      </c>
      <c r="DE509" s="117">
        <v>0</v>
      </c>
      <c r="DF509" s="117">
        <v>0</v>
      </c>
      <c r="DG509" s="117">
        <v>0</v>
      </c>
      <c r="DH509" s="117">
        <v>0</v>
      </c>
      <c r="DI509" s="117">
        <v>0</v>
      </c>
      <c r="DJ509" s="117">
        <v>0</v>
      </c>
      <c r="DK509" s="117">
        <v>0</v>
      </c>
      <c r="DL509" s="117">
        <v>0</v>
      </c>
      <c r="DM509" s="117">
        <v>0</v>
      </c>
      <c r="DN509" s="117">
        <v>0</v>
      </c>
      <c r="DO509" s="117">
        <v>0</v>
      </c>
      <c r="DP509" s="117">
        <v>2.5499999999999998</v>
      </c>
      <c r="DQ509" s="117">
        <v>0.56100000000000005</v>
      </c>
      <c r="DR509" s="117">
        <v>0.74032969520390901</v>
      </c>
      <c r="DS509" s="117">
        <v>0</v>
      </c>
      <c r="DT509" s="117">
        <v>1.4506185</v>
      </c>
      <c r="DU509" s="117">
        <v>0.55569719033932197</v>
      </c>
      <c r="DV509" s="117">
        <v>5.85764538554323</v>
      </c>
      <c r="DW509" s="117">
        <v>25.36</v>
      </c>
      <c r="DX509" s="117">
        <v>5.5792000000000002</v>
      </c>
      <c r="DY509" s="117">
        <v>1.750417234275</v>
      </c>
      <c r="DZ509" s="117">
        <v>0</v>
      </c>
      <c r="EA509" s="117">
        <v>14.426543199999999</v>
      </c>
      <c r="EB509" s="117">
        <v>4.9382447751163596</v>
      </c>
      <c r="EC509" s="117">
        <v>52.054405209391398</v>
      </c>
      <c r="ED509" s="117">
        <v>0</v>
      </c>
      <c r="EE509" s="117">
        <v>0</v>
      </c>
      <c r="EF509" s="117">
        <v>0</v>
      </c>
      <c r="EG509" s="117">
        <v>0</v>
      </c>
      <c r="EH509" s="117">
        <v>0</v>
      </c>
      <c r="EI509" s="117">
        <v>0</v>
      </c>
      <c r="EJ509" s="117">
        <v>0</v>
      </c>
      <c r="EK509" s="117">
        <v>22.61</v>
      </c>
      <c r="EL509" s="117">
        <v>4.9741999999999997</v>
      </c>
      <c r="EM509" s="117">
        <v>1.56148798415</v>
      </c>
      <c r="EN509" s="117">
        <v>0</v>
      </c>
      <c r="EO509" s="117">
        <v>12.862150700000001</v>
      </c>
      <c r="EP509" s="117">
        <v>4.4028415724857597</v>
      </c>
      <c r="EQ509" s="117">
        <v>46.4106802566358</v>
      </c>
      <c r="ER509" s="117">
        <v>0</v>
      </c>
      <c r="ES509" s="117">
        <v>0</v>
      </c>
      <c r="ET509" s="117">
        <v>0</v>
      </c>
      <c r="EU509" s="117">
        <v>0</v>
      </c>
      <c r="EV509" s="117">
        <v>0</v>
      </c>
      <c r="EW509" s="117">
        <v>0</v>
      </c>
      <c r="EX509" s="117">
        <v>0</v>
      </c>
      <c r="EY509" s="117">
        <v>0</v>
      </c>
      <c r="EZ509" s="117">
        <v>0</v>
      </c>
      <c r="FA509" s="117">
        <v>0</v>
      </c>
      <c r="FB509" s="117">
        <v>0</v>
      </c>
      <c r="FC509" s="117">
        <v>0</v>
      </c>
      <c r="FD509" s="117">
        <v>0</v>
      </c>
      <c r="FE509" s="171">
        <v>115.96199999999999</v>
      </c>
      <c r="FF509" s="194">
        <f t="shared" ref="FF509" si="1434">H509+BH509+BK509+BQ509+BX509+BY509+EC509+EJ509+EQ509+EU509+EX509+FA509+FD509+FE509</f>
        <v>513.07059240661283</v>
      </c>
      <c r="FG509" s="195">
        <f t="shared" ref="FG509" si="1435">BH509+BK509+FD509</f>
        <v>0</v>
      </c>
      <c r="FH509" s="196">
        <f t="shared" ref="FH509" si="1436">EJ509</f>
        <v>0</v>
      </c>
      <c r="FI509" s="202">
        <f t="shared" ref="FI509" si="1437">FF509*1.2</f>
        <v>615.68471088793535</v>
      </c>
      <c r="FJ509" s="203">
        <f t="shared" ref="FJ509" si="1438">FG509*1.2</f>
        <v>0</v>
      </c>
      <c r="FK509" s="204">
        <f t="shared" ref="FK509" si="1439">FH509*1.2</f>
        <v>0</v>
      </c>
      <c r="FL509" s="214">
        <v>0.05</v>
      </c>
      <c r="FM509" s="211">
        <f t="shared" ref="FM509" si="1440">FI509*FL509</f>
        <v>30.784235544396768</v>
      </c>
      <c r="FN509" s="212">
        <f t="shared" ref="FN509" si="1441">FJ509*FL509</f>
        <v>0</v>
      </c>
      <c r="FO509" s="213">
        <f t="shared" ref="FO509" si="1442">FK509*FL509</f>
        <v>0</v>
      </c>
      <c r="FP509" s="219">
        <f t="shared" ref="FP509" si="1443">FI509+FM509</f>
        <v>646.46894643233213</v>
      </c>
      <c r="FQ509" s="220">
        <f t="shared" ref="FQ509" si="1444">FJ509+FN509</f>
        <v>0</v>
      </c>
      <c r="FR509" s="223">
        <f t="shared" ref="FR509" si="1445">FK509+FO509</f>
        <v>0</v>
      </c>
      <c r="FS509" s="228">
        <f t="shared" ref="FS509" si="1446">(FP509-FR509)/C509+FR509/D509</f>
        <v>2.3439773257154899</v>
      </c>
      <c r="FT509" s="229"/>
      <c r="FU509" s="244">
        <f t="shared" ref="FU509" si="1447">(FP509-FR509)/C509</f>
        <v>2.3439773257154899</v>
      </c>
      <c r="FV509" s="245">
        <f t="shared" ref="FV509" si="1448">FS509*D509+G509*FU509</f>
        <v>646.46894643233213</v>
      </c>
      <c r="FW509" s="252">
        <v>1.5806</v>
      </c>
      <c r="FX509" s="257"/>
      <c r="FY509" s="261">
        <f t="shared" ref="FY509" si="1449">FS509/FW509</f>
        <v>1.4829668010347272</v>
      </c>
      <c r="FZ509" s="253"/>
      <c r="GA509" s="92"/>
      <c r="GB509" s="68" t="s">
        <v>1350</v>
      </c>
      <c r="GC509" s="85" t="s">
        <v>2362</v>
      </c>
      <c r="GD509" s="85" t="str">
        <f t="shared" ref="GD509" si="1450">CONCATENATE(GB509,GC509)</f>
        <v>№2/294 від 20.02.2019</v>
      </c>
      <c r="GE509" s="85" t="s">
        <v>2460</v>
      </c>
      <c r="GF509" s="431">
        <v>1</v>
      </c>
      <c r="GG509" s="431">
        <v>1</v>
      </c>
    </row>
    <row r="510" spans="1:189" ht="15" customHeight="1" x14ac:dyDescent="0.25">
      <c r="A510" s="113" t="s">
        <v>1573</v>
      </c>
      <c r="B510" s="155">
        <v>1</v>
      </c>
      <c r="C510" s="141">
        <f t="shared" ref="C510" si="1451">D510+G510</f>
        <v>146.1</v>
      </c>
      <c r="D510" s="141">
        <v>146.1</v>
      </c>
      <c r="E510" s="141">
        <v>0</v>
      </c>
      <c r="F510" s="141"/>
      <c r="G510" s="141">
        <v>0</v>
      </c>
      <c r="H510" s="453">
        <f t="shared" ref="H510" si="1452">N510+T510+Z510+AF510+AL510+AR510+AX510</f>
        <v>58.8</v>
      </c>
      <c r="I510" s="453">
        <v>0</v>
      </c>
      <c r="J510" s="453">
        <v>0</v>
      </c>
      <c r="K510" s="453">
        <v>0</v>
      </c>
      <c r="L510" s="453">
        <v>0</v>
      </c>
      <c r="M510" s="453">
        <v>0</v>
      </c>
      <c r="N510" s="453">
        <v>0</v>
      </c>
      <c r="O510" s="453">
        <v>0</v>
      </c>
      <c r="P510" s="453">
        <v>0</v>
      </c>
      <c r="Q510" s="453">
        <v>0</v>
      </c>
      <c r="R510" s="453">
        <v>0</v>
      </c>
      <c r="S510" s="453">
        <v>0</v>
      </c>
      <c r="T510" s="453">
        <v>0</v>
      </c>
      <c r="U510" s="453">
        <v>0</v>
      </c>
      <c r="V510" s="453">
        <v>0</v>
      </c>
      <c r="W510" s="453">
        <v>0</v>
      </c>
      <c r="X510" s="453">
        <v>0</v>
      </c>
      <c r="Y510" s="453">
        <v>0</v>
      </c>
      <c r="Z510" s="453">
        <v>0</v>
      </c>
      <c r="AA510" s="453">
        <v>0</v>
      </c>
      <c r="AB510" s="453">
        <v>0</v>
      </c>
      <c r="AC510" s="453">
        <v>0</v>
      </c>
      <c r="AD510" s="453">
        <v>0</v>
      </c>
      <c r="AE510" s="453">
        <v>0</v>
      </c>
      <c r="AF510" s="453">
        <v>0</v>
      </c>
      <c r="AG510" s="453">
        <v>0</v>
      </c>
      <c r="AH510" s="453">
        <v>0</v>
      </c>
      <c r="AI510" s="453">
        <v>0</v>
      </c>
      <c r="AJ510" s="453">
        <v>0</v>
      </c>
      <c r="AK510" s="453">
        <v>0</v>
      </c>
      <c r="AL510" s="453">
        <v>0</v>
      </c>
      <c r="AM510" s="453">
        <v>0</v>
      </c>
      <c r="AN510" s="453">
        <v>0</v>
      </c>
      <c r="AO510" s="453">
        <v>0</v>
      </c>
      <c r="AP510" s="453">
        <v>0</v>
      </c>
      <c r="AQ510" s="453">
        <v>0</v>
      </c>
      <c r="AR510" s="453">
        <v>0</v>
      </c>
      <c r="AS510" s="453">
        <v>0</v>
      </c>
      <c r="AT510" s="453">
        <v>0</v>
      </c>
      <c r="AU510" s="453">
        <v>0</v>
      </c>
      <c r="AV510" s="453">
        <v>0</v>
      </c>
      <c r="AW510" s="453">
        <v>0</v>
      </c>
      <c r="AX510" s="453">
        <v>58.8</v>
      </c>
      <c r="AY510" s="453"/>
      <c r="AZ510" s="453"/>
      <c r="BA510" s="453"/>
      <c r="BB510" s="453"/>
      <c r="BC510" s="453"/>
      <c r="BD510" s="453"/>
      <c r="BE510" s="453">
        <v>0</v>
      </c>
      <c r="BF510" s="453">
        <v>0</v>
      </c>
      <c r="BG510" s="453">
        <v>0</v>
      </c>
      <c r="BH510" s="453">
        <v>0</v>
      </c>
      <c r="BI510" s="453">
        <v>0</v>
      </c>
      <c r="BJ510" s="453">
        <v>0</v>
      </c>
      <c r="BK510" s="453">
        <v>0</v>
      </c>
      <c r="BL510" s="453">
        <v>6.06</v>
      </c>
      <c r="BM510" s="453">
        <v>1.3331999999999999</v>
      </c>
      <c r="BN510" s="453">
        <v>0.13276021166666699</v>
      </c>
      <c r="BO510" s="453">
        <v>3.4473522000000001</v>
      </c>
      <c r="BP510" s="453">
        <v>1.1501128738667901</v>
      </c>
      <c r="BQ510" s="453">
        <v>12.1234252855335</v>
      </c>
      <c r="BR510" s="453">
        <v>35.102536666666701</v>
      </c>
      <c r="BS510" s="453">
        <v>7.7225580666666698</v>
      </c>
      <c r="BT510" s="453">
        <v>40.452551391083297</v>
      </c>
      <c r="BU510" s="453">
        <v>0</v>
      </c>
      <c r="BV510" s="453">
        <v>19.968780033566699</v>
      </c>
      <c r="BW510" s="453">
        <v>10.8212579256182</v>
      </c>
      <c r="BX510" s="453">
        <v>114.067684083602</v>
      </c>
      <c r="BY510" s="453">
        <v>2.45708116645375</v>
      </c>
      <c r="BZ510" s="453">
        <v>0</v>
      </c>
      <c r="CA510" s="453">
        <v>0</v>
      </c>
      <c r="CB510" s="453">
        <v>0</v>
      </c>
      <c r="CC510" s="453">
        <v>0</v>
      </c>
      <c r="CD510" s="453">
        <v>0</v>
      </c>
      <c r="CE510" s="453">
        <v>0</v>
      </c>
      <c r="CF510" s="453">
        <v>0</v>
      </c>
      <c r="CG510" s="453">
        <v>0</v>
      </c>
      <c r="CH510" s="453">
        <v>0</v>
      </c>
      <c r="CI510" s="453">
        <v>0</v>
      </c>
      <c r="CJ510" s="453">
        <v>0</v>
      </c>
      <c r="CK510" s="453">
        <v>0</v>
      </c>
      <c r="CL510" s="453">
        <v>0</v>
      </c>
      <c r="CM510" s="453">
        <v>0</v>
      </c>
      <c r="CN510" s="453">
        <v>0</v>
      </c>
      <c r="CO510" s="453">
        <v>0</v>
      </c>
      <c r="CP510" s="453">
        <v>0</v>
      </c>
      <c r="CQ510" s="453">
        <v>0</v>
      </c>
      <c r="CR510" s="453">
        <v>0</v>
      </c>
      <c r="CS510" s="453">
        <v>0</v>
      </c>
      <c r="CT510" s="453">
        <v>0</v>
      </c>
      <c r="CU510" s="453">
        <v>0</v>
      </c>
      <c r="CV510" s="453">
        <v>0</v>
      </c>
      <c r="CW510" s="453">
        <v>0</v>
      </c>
      <c r="CX510" s="453">
        <v>0</v>
      </c>
      <c r="CY510" s="453">
        <v>0</v>
      </c>
      <c r="CZ510" s="453">
        <v>0</v>
      </c>
      <c r="DA510" s="453">
        <v>0</v>
      </c>
      <c r="DB510" s="453">
        <v>0</v>
      </c>
      <c r="DC510" s="453">
        <v>0</v>
      </c>
      <c r="DD510" s="453">
        <v>0</v>
      </c>
      <c r="DE510" s="453">
        <v>0</v>
      </c>
      <c r="DF510" s="453">
        <v>0</v>
      </c>
      <c r="DG510" s="453">
        <v>0</v>
      </c>
      <c r="DH510" s="453">
        <v>0</v>
      </c>
      <c r="DI510" s="453">
        <v>0</v>
      </c>
      <c r="DJ510" s="453">
        <v>0</v>
      </c>
      <c r="DK510" s="453">
        <v>0</v>
      </c>
      <c r="DL510" s="453">
        <v>0</v>
      </c>
      <c r="DM510" s="453">
        <v>0</v>
      </c>
      <c r="DN510" s="453">
        <v>0</v>
      </c>
      <c r="DO510" s="453">
        <v>0</v>
      </c>
      <c r="DP510" s="453">
        <v>1.07</v>
      </c>
      <c r="DQ510" s="453">
        <v>0.2354</v>
      </c>
      <c r="DR510" s="453">
        <v>0.309894370276113</v>
      </c>
      <c r="DS510" s="453">
        <v>0</v>
      </c>
      <c r="DT510" s="453">
        <v>0.60869090000000003</v>
      </c>
      <c r="DU510" s="453">
        <v>0.23309589617763901</v>
      </c>
      <c r="DV510" s="453">
        <v>2.45708116645375</v>
      </c>
      <c r="DW510" s="453">
        <v>20.6</v>
      </c>
      <c r="DX510" s="453">
        <v>4.532</v>
      </c>
      <c r="DY510" s="453">
        <v>1.4221219918500001</v>
      </c>
      <c r="DZ510" s="453">
        <v>0</v>
      </c>
      <c r="EA510" s="453">
        <v>11.718722</v>
      </c>
      <c r="EB510" s="453">
        <v>4.0113767787857997</v>
      </c>
      <c r="EC510" s="453">
        <v>42.284220770635798</v>
      </c>
      <c r="ED510" s="453">
        <v>0</v>
      </c>
      <c r="EE510" s="453">
        <v>0</v>
      </c>
      <c r="EF510" s="453">
        <v>0</v>
      </c>
      <c r="EG510" s="453">
        <v>0</v>
      </c>
      <c r="EH510" s="453">
        <v>0</v>
      </c>
      <c r="EI510" s="453">
        <v>0</v>
      </c>
      <c r="EJ510" s="453">
        <v>0</v>
      </c>
      <c r="EK510" s="453">
        <v>18.37</v>
      </c>
      <c r="EL510" s="453">
        <v>4.0414000000000003</v>
      </c>
      <c r="EM510" s="453">
        <v>1.2685249651249999</v>
      </c>
      <c r="EN510" s="453">
        <v>0</v>
      </c>
      <c r="EO510" s="453">
        <v>10.4501419</v>
      </c>
      <c r="EP510" s="453">
        <v>3.5771723081337501</v>
      </c>
      <c r="EQ510" s="453">
        <v>37.707239173258699</v>
      </c>
      <c r="ER510" s="453">
        <v>0</v>
      </c>
      <c r="ES510" s="453">
        <v>0</v>
      </c>
      <c r="ET510" s="453">
        <v>0</v>
      </c>
      <c r="EU510" s="453">
        <v>0</v>
      </c>
      <c r="EV510" s="453">
        <v>0</v>
      </c>
      <c r="EW510" s="453">
        <v>0</v>
      </c>
      <c r="EX510" s="453">
        <v>0</v>
      </c>
      <c r="EY510" s="453">
        <v>0</v>
      </c>
      <c r="EZ510" s="453">
        <v>0</v>
      </c>
      <c r="FA510" s="453">
        <v>0</v>
      </c>
      <c r="FB510" s="453">
        <v>0</v>
      </c>
      <c r="FC510" s="453">
        <v>0</v>
      </c>
      <c r="FD510" s="453">
        <v>0</v>
      </c>
      <c r="FE510" s="88">
        <v>89.913633333333337</v>
      </c>
      <c r="FF510" s="443">
        <f t="shared" ref="FF510" si="1453">H510+BH510+BK510+BQ510+BX510+BY510+EC510+EJ510+EQ510+EU510+EX510+FA510+FD510+FE510</f>
        <v>357.3532838128171</v>
      </c>
      <c r="FG510" s="444">
        <f t="shared" ref="FG510" si="1454">BH510+BK510+FD510</f>
        <v>0</v>
      </c>
      <c r="FH510" s="444">
        <f t="shared" ref="FH510" si="1455">EJ510</f>
        <v>0</v>
      </c>
      <c r="FI510" s="445">
        <f t="shared" ref="FI510" si="1456">FF510*1.2</f>
        <v>428.8239405753805</v>
      </c>
      <c r="FJ510" s="446">
        <f t="shared" ref="FJ510" si="1457">FG510*1.2</f>
        <v>0</v>
      </c>
      <c r="FK510" s="446">
        <f t="shared" ref="FK510" si="1458">FH510*1.2</f>
        <v>0</v>
      </c>
      <c r="FL510" s="448">
        <v>0.05</v>
      </c>
      <c r="FM510" s="447">
        <f t="shared" ref="FM510" si="1459">FI510*FL510</f>
        <v>21.441197028769025</v>
      </c>
      <c r="FN510" s="448">
        <f t="shared" ref="FN510" si="1460">FJ510*FL510</f>
        <v>0</v>
      </c>
      <c r="FO510" s="448">
        <f t="shared" ref="FO510" si="1461">FK510*FL510</f>
        <v>0</v>
      </c>
      <c r="FP510" s="385">
        <f t="shared" ref="FP510" si="1462">FI510+FM510</f>
        <v>450.26513760414952</v>
      </c>
      <c r="FQ510" s="386">
        <f t="shared" ref="FQ510" si="1463">FJ510+FN510</f>
        <v>0</v>
      </c>
      <c r="FR510" s="386">
        <f t="shared" ref="FR510" si="1464">FK510+FO510</f>
        <v>0</v>
      </c>
      <c r="FS510" s="229">
        <f t="shared" ref="FS510" si="1465">(FP510-FR510)/C510+FR510/D510</f>
        <v>3.0818969035191617</v>
      </c>
      <c r="FT510" s="229"/>
      <c r="FU510" s="229">
        <f t="shared" ref="FU510" si="1466">(FP510-FR510)/C510</f>
        <v>3.0818969035191617</v>
      </c>
      <c r="FV510" s="449">
        <f t="shared" ref="FV510" si="1467">FS510*D510+G510*FU510</f>
        <v>450.26513760414952</v>
      </c>
      <c r="FW510" s="78">
        <v>1.4188000000000001</v>
      </c>
      <c r="FX510" s="79"/>
      <c r="FY510" s="450">
        <f t="shared" ref="FY510" si="1468">FS510/FW510</f>
        <v>2.1721855818432205</v>
      </c>
      <c r="FZ510" s="450"/>
      <c r="GB510" s="68" t="s">
        <v>1351</v>
      </c>
      <c r="GC510" s="85" t="s">
        <v>2362</v>
      </c>
      <c r="GD510" s="85" t="str">
        <f t="shared" ref="GD510" si="1469">CONCATENATE(GB510,GC510)</f>
        <v>№2/295 від 20.02.2019</v>
      </c>
      <c r="GE510" s="85" t="s">
        <v>2461</v>
      </c>
      <c r="GF510" s="431">
        <v>1</v>
      </c>
    </row>
    <row r="511" spans="1:189" x14ac:dyDescent="0.25">
      <c r="A511" s="113" t="s">
        <v>2780</v>
      </c>
      <c r="B511" s="188"/>
      <c r="C511" s="86"/>
      <c r="D511" s="86"/>
      <c r="E511" s="86"/>
      <c r="F511" s="86"/>
      <c r="G511" s="86"/>
      <c r="H511" s="90"/>
      <c r="I511" s="86"/>
      <c r="J511" s="86"/>
      <c r="K511" s="86"/>
      <c r="L511" s="86"/>
      <c r="M511" s="86"/>
      <c r="N511" s="86"/>
      <c r="O511" s="86"/>
      <c r="P511" s="86"/>
      <c r="Q511" s="86"/>
      <c r="R511" s="86"/>
      <c r="S511" s="86"/>
      <c r="T511" s="86"/>
      <c r="U511" s="86"/>
      <c r="V511" s="86"/>
      <c r="W511" s="86"/>
      <c r="X511" s="86"/>
      <c r="Y511" s="86"/>
      <c r="Z511" s="86"/>
      <c r="AA511" s="86"/>
      <c r="AB511" s="86"/>
      <c r="AC511" s="86"/>
      <c r="AD511" s="86"/>
      <c r="AE511" s="86"/>
      <c r="AF511" s="86"/>
      <c r="AG511" s="86"/>
      <c r="AH511" s="86"/>
      <c r="AI511" s="86"/>
      <c r="AJ511" s="86"/>
      <c r="AK511" s="86"/>
      <c r="AL511" s="86"/>
      <c r="AM511" s="86"/>
      <c r="AN511" s="86"/>
      <c r="AO511" s="86"/>
      <c r="AP511" s="86"/>
      <c r="AQ511" s="86"/>
      <c r="AR511" s="86"/>
      <c r="AS511" s="86"/>
      <c r="AT511" s="86"/>
      <c r="AU511" s="86"/>
      <c r="AV511" s="86"/>
      <c r="AW511" s="86"/>
      <c r="AX511" s="86"/>
      <c r="AY511" s="86"/>
      <c r="AZ511" s="86"/>
      <c r="BA511" s="86"/>
      <c r="BB511" s="86"/>
      <c r="BC511" s="86"/>
      <c r="BD511" s="86"/>
      <c r="BE511" s="86"/>
      <c r="BF511" s="86"/>
      <c r="BG511" s="86"/>
      <c r="BH511" s="86"/>
      <c r="BI511" s="86"/>
      <c r="BJ511" s="86"/>
      <c r="BK511" s="454"/>
      <c r="BL511" s="86"/>
      <c r="BM511" s="86"/>
      <c r="BN511" s="86"/>
      <c r="BO511" s="86"/>
      <c r="BP511" s="86"/>
      <c r="BQ511" s="86"/>
      <c r="BR511" s="86">
        <f>BR510*0.5</f>
        <v>17.551268333333351</v>
      </c>
      <c r="BS511" s="86">
        <f t="shared" ref="BS511" si="1470">BS510*0.5</f>
        <v>3.8612790333333349</v>
      </c>
      <c r="BT511" s="86">
        <f t="shared" ref="BT511" si="1471">BT510*0.5</f>
        <v>20.226275695541649</v>
      </c>
      <c r="BU511" s="86">
        <f t="shared" ref="BU511" si="1472">BU510*0.5</f>
        <v>0</v>
      </c>
      <c r="BV511" s="86">
        <f t="shared" ref="BV511" si="1473">BV510*0.5</f>
        <v>9.9843900167833493</v>
      </c>
      <c r="BW511" s="86">
        <f t="shared" ref="BW511" si="1474">BW510*0.5</f>
        <v>5.4106289628091</v>
      </c>
      <c r="BX511" s="86">
        <f t="shared" ref="BX511" si="1475">BX510*0.5</f>
        <v>57.033842041801002</v>
      </c>
      <c r="BY511" s="86"/>
      <c r="BZ511" s="86"/>
      <c r="CA511" s="86"/>
      <c r="CB511" s="86"/>
      <c r="CC511" s="86"/>
      <c r="CD511" s="86"/>
      <c r="CE511" s="86"/>
      <c r="CF511" s="86"/>
      <c r="CG511" s="86"/>
      <c r="CH511" s="86"/>
      <c r="CI511" s="86"/>
      <c r="CJ511" s="86"/>
      <c r="CK511" s="86"/>
      <c r="CL511" s="86"/>
      <c r="CM511" s="86"/>
      <c r="CN511" s="86"/>
      <c r="CO511" s="86"/>
      <c r="CP511" s="86"/>
      <c r="CQ511" s="86"/>
      <c r="CR511" s="86"/>
      <c r="CS511" s="86"/>
      <c r="CT511" s="86"/>
      <c r="CU511" s="86"/>
      <c r="CV511" s="86"/>
      <c r="CW511" s="86"/>
      <c r="CX511" s="86"/>
      <c r="CY511" s="86"/>
      <c r="CZ511" s="86"/>
      <c r="DA511" s="86"/>
      <c r="DB511" s="86"/>
      <c r="DC511" s="86"/>
      <c r="DD511" s="86"/>
      <c r="DE511" s="86"/>
      <c r="DF511" s="86"/>
      <c r="DG511" s="86"/>
      <c r="DH511" s="86"/>
      <c r="DI511" s="86"/>
      <c r="DJ511" s="86"/>
      <c r="DK511" s="86"/>
      <c r="DL511" s="86"/>
      <c r="DM511" s="86"/>
      <c r="DN511" s="86"/>
      <c r="DO511" s="86"/>
      <c r="DP511" s="86"/>
      <c r="DQ511" s="86"/>
      <c r="DR511" s="86"/>
      <c r="DS511" s="86"/>
      <c r="DT511" s="86"/>
      <c r="DU511" s="86"/>
      <c r="DV511" s="86"/>
      <c r="DW511" s="86">
        <f>DW510*0.5</f>
        <v>10.3</v>
      </c>
      <c r="DX511" s="86">
        <f t="shared" ref="DX511:EC511" si="1476">DX510*0.5</f>
        <v>2.266</v>
      </c>
      <c r="DY511" s="86">
        <f t="shared" si="1476"/>
        <v>0.71106099592500005</v>
      </c>
      <c r="DZ511" s="86">
        <f t="shared" si="1476"/>
        <v>0</v>
      </c>
      <c r="EA511" s="86">
        <f t="shared" si="1476"/>
        <v>5.8593609999999998</v>
      </c>
      <c r="EB511" s="86">
        <f t="shared" si="1476"/>
        <v>2.0056883893928998</v>
      </c>
      <c r="EC511" s="86">
        <f t="shared" si="1476"/>
        <v>21.142110385317899</v>
      </c>
      <c r="ED511" s="86"/>
      <c r="EE511" s="86"/>
      <c r="EF511" s="86"/>
      <c r="EG511" s="86"/>
      <c r="EH511" s="86"/>
      <c r="EI511" s="86"/>
      <c r="EJ511" s="86"/>
      <c r="EK511" s="86">
        <f>EK510*0.5</f>
        <v>9.1850000000000005</v>
      </c>
      <c r="EL511" s="86">
        <f t="shared" ref="EL511:EQ511" si="1477">EL510*0.5</f>
        <v>2.0207000000000002</v>
      </c>
      <c r="EM511" s="86">
        <f t="shared" si="1477"/>
        <v>0.63426248256249995</v>
      </c>
      <c r="EN511" s="86">
        <f t="shared" si="1477"/>
        <v>0</v>
      </c>
      <c r="EO511" s="86">
        <f t="shared" si="1477"/>
        <v>5.2250709500000001</v>
      </c>
      <c r="EP511" s="86">
        <f t="shared" si="1477"/>
        <v>1.788586154066875</v>
      </c>
      <c r="EQ511" s="86">
        <f t="shared" si="1477"/>
        <v>18.85361958662935</v>
      </c>
      <c r="ER511" s="86"/>
      <c r="ES511" s="86"/>
      <c r="ET511" s="86"/>
      <c r="EU511" s="86"/>
      <c r="EV511" s="86"/>
      <c r="EW511" s="86"/>
      <c r="EX511" s="86"/>
      <c r="EY511" s="86"/>
      <c r="EZ511" s="86"/>
      <c r="FA511" s="454"/>
      <c r="FB511" s="86"/>
      <c r="FC511" s="86"/>
      <c r="FD511" s="86"/>
      <c r="FE511" s="86"/>
      <c r="FF511" s="455"/>
      <c r="FG511" s="86"/>
      <c r="FH511" s="86"/>
      <c r="FI511" s="455"/>
      <c r="FJ511" s="86"/>
      <c r="FK511" s="86"/>
      <c r="FL511" s="86"/>
      <c r="FM511" s="455"/>
      <c r="FN511" s="86"/>
      <c r="FO511" s="86"/>
      <c r="FP511" s="455">
        <f>FP107</f>
        <v>324.91195459709496</v>
      </c>
      <c r="FQ511" s="86"/>
      <c r="FR511" s="86"/>
      <c r="FS511" s="451"/>
      <c r="FT511" s="451"/>
      <c r="FU511" s="451"/>
      <c r="FV511" s="449"/>
      <c r="FW511" s="86"/>
      <c r="FX511" s="87"/>
      <c r="FY511" s="452"/>
      <c r="FZ511" s="452"/>
    </row>
    <row r="512" spans="1:189" ht="15" customHeight="1" x14ac:dyDescent="0.25">
      <c r="A512" s="113" t="s">
        <v>1574</v>
      </c>
      <c r="B512" s="155">
        <v>1</v>
      </c>
      <c r="C512" s="141">
        <f t="shared" ref="C512" si="1478">D512+G512</f>
        <v>90.7</v>
      </c>
      <c r="D512" s="141">
        <v>90.7</v>
      </c>
      <c r="E512" s="141">
        <v>0</v>
      </c>
      <c r="F512" s="141"/>
      <c r="G512" s="141">
        <v>0</v>
      </c>
      <c r="H512" s="453">
        <f t="shared" ref="H512" si="1479">N512+T512+Z512+AF512+AL512+AR512+AX512</f>
        <v>31.85</v>
      </c>
      <c r="I512" s="453">
        <v>0</v>
      </c>
      <c r="J512" s="453">
        <v>0</v>
      </c>
      <c r="K512" s="453">
        <v>0</v>
      </c>
      <c r="L512" s="453">
        <v>0</v>
      </c>
      <c r="M512" s="453">
        <v>0</v>
      </c>
      <c r="N512" s="453">
        <v>0</v>
      </c>
      <c r="O512" s="453">
        <v>0</v>
      </c>
      <c r="P512" s="453">
        <v>0</v>
      </c>
      <c r="Q512" s="453">
        <v>0</v>
      </c>
      <c r="R512" s="453">
        <v>0</v>
      </c>
      <c r="S512" s="453">
        <v>0</v>
      </c>
      <c r="T512" s="453">
        <v>0</v>
      </c>
      <c r="U512" s="453">
        <v>0</v>
      </c>
      <c r="V512" s="453">
        <v>0</v>
      </c>
      <c r="W512" s="453">
        <v>0</v>
      </c>
      <c r="X512" s="453">
        <v>0</v>
      </c>
      <c r="Y512" s="453">
        <v>0</v>
      </c>
      <c r="Z512" s="453">
        <v>0</v>
      </c>
      <c r="AA512" s="453">
        <v>0</v>
      </c>
      <c r="AB512" s="453">
        <v>0</v>
      </c>
      <c r="AC512" s="453">
        <v>0</v>
      </c>
      <c r="AD512" s="453">
        <v>0</v>
      </c>
      <c r="AE512" s="453">
        <v>0</v>
      </c>
      <c r="AF512" s="453">
        <v>0</v>
      </c>
      <c r="AG512" s="453">
        <v>0</v>
      </c>
      <c r="AH512" s="453">
        <v>0</v>
      </c>
      <c r="AI512" s="453">
        <v>0</v>
      </c>
      <c r="AJ512" s="453">
        <v>0</v>
      </c>
      <c r="AK512" s="453">
        <v>0</v>
      </c>
      <c r="AL512" s="453">
        <v>0</v>
      </c>
      <c r="AM512" s="453">
        <v>0</v>
      </c>
      <c r="AN512" s="453">
        <v>0</v>
      </c>
      <c r="AO512" s="453">
        <v>0</v>
      </c>
      <c r="AP512" s="453">
        <v>0</v>
      </c>
      <c r="AQ512" s="453">
        <v>0</v>
      </c>
      <c r="AR512" s="453">
        <v>0</v>
      </c>
      <c r="AS512" s="453">
        <v>0</v>
      </c>
      <c r="AT512" s="453">
        <v>0</v>
      </c>
      <c r="AU512" s="453">
        <v>0</v>
      </c>
      <c r="AV512" s="453">
        <v>0</v>
      </c>
      <c r="AW512" s="453">
        <v>0</v>
      </c>
      <c r="AX512" s="453">
        <v>31.85</v>
      </c>
      <c r="AY512" s="453"/>
      <c r="AZ512" s="453"/>
      <c r="BA512" s="453"/>
      <c r="BB512" s="453"/>
      <c r="BC512" s="453"/>
      <c r="BD512" s="453"/>
      <c r="BE512" s="453">
        <v>0</v>
      </c>
      <c r="BF512" s="453">
        <v>0</v>
      </c>
      <c r="BG512" s="453">
        <v>0</v>
      </c>
      <c r="BH512" s="453">
        <v>0</v>
      </c>
      <c r="BI512" s="453">
        <v>0</v>
      </c>
      <c r="BJ512" s="453">
        <v>0</v>
      </c>
      <c r="BK512" s="453">
        <v>0</v>
      </c>
      <c r="BL512" s="453">
        <v>8.57</v>
      </c>
      <c r="BM512" s="453">
        <v>1.8854</v>
      </c>
      <c r="BN512" s="453">
        <v>0.21454197916666701</v>
      </c>
      <c r="BO512" s="453">
        <v>4.8752158999999997</v>
      </c>
      <c r="BP512" s="453">
        <v>1.6292879973154599</v>
      </c>
      <c r="BQ512" s="453">
        <v>17.174445876482199</v>
      </c>
      <c r="BR512" s="453">
        <v>44.524344444444402</v>
      </c>
      <c r="BS512" s="453">
        <v>9.79535577777777</v>
      </c>
      <c r="BT512" s="453">
        <v>53.469343683833202</v>
      </c>
      <c r="BU512" s="453">
        <v>0</v>
      </c>
      <c r="BV512" s="453">
        <v>25.3285638241111</v>
      </c>
      <c r="BW512" s="453">
        <v>13.9520564661987</v>
      </c>
      <c r="BX512" s="453">
        <v>147.06966419636501</v>
      </c>
      <c r="BY512" s="453">
        <v>0</v>
      </c>
      <c r="BZ512" s="453">
        <v>0</v>
      </c>
      <c r="CA512" s="453">
        <v>0</v>
      </c>
      <c r="CB512" s="453">
        <v>0</v>
      </c>
      <c r="CC512" s="453">
        <v>0</v>
      </c>
      <c r="CD512" s="453">
        <v>0</v>
      </c>
      <c r="CE512" s="453">
        <v>0</v>
      </c>
      <c r="CF512" s="453">
        <v>0</v>
      </c>
      <c r="CG512" s="453">
        <v>0</v>
      </c>
      <c r="CH512" s="453">
        <v>0</v>
      </c>
      <c r="CI512" s="453">
        <v>0</v>
      </c>
      <c r="CJ512" s="453">
        <v>0</v>
      </c>
      <c r="CK512" s="453">
        <v>0</v>
      </c>
      <c r="CL512" s="453">
        <v>0</v>
      </c>
      <c r="CM512" s="453">
        <v>0</v>
      </c>
      <c r="CN512" s="453">
        <v>0</v>
      </c>
      <c r="CO512" s="453">
        <v>0</v>
      </c>
      <c r="CP512" s="453">
        <v>0</v>
      </c>
      <c r="CQ512" s="453">
        <v>0</v>
      </c>
      <c r="CR512" s="453">
        <v>0</v>
      </c>
      <c r="CS512" s="453">
        <v>0</v>
      </c>
      <c r="CT512" s="453">
        <v>0</v>
      </c>
      <c r="CU512" s="453">
        <v>0</v>
      </c>
      <c r="CV512" s="453">
        <v>0</v>
      </c>
      <c r="CW512" s="453">
        <v>0</v>
      </c>
      <c r="CX512" s="453">
        <v>0</v>
      </c>
      <c r="CY512" s="453">
        <v>0</v>
      </c>
      <c r="CZ512" s="453">
        <v>0</v>
      </c>
      <c r="DA512" s="453">
        <v>0</v>
      </c>
      <c r="DB512" s="453">
        <v>0</v>
      </c>
      <c r="DC512" s="453">
        <v>0</v>
      </c>
      <c r="DD512" s="453">
        <v>0</v>
      </c>
      <c r="DE512" s="453">
        <v>0</v>
      </c>
      <c r="DF512" s="453">
        <v>0</v>
      </c>
      <c r="DG512" s="453">
        <v>0</v>
      </c>
      <c r="DH512" s="453">
        <v>0</v>
      </c>
      <c r="DI512" s="453">
        <v>0</v>
      </c>
      <c r="DJ512" s="453">
        <v>0</v>
      </c>
      <c r="DK512" s="453">
        <v>0</v>
      </c>
      <c r="DL512" s="453">
        <v>0</v>
      </c>
      <c r="DM512" s="453">
        <v>0</v>
      </c>
      <c r="DN512" s="453">
        <v>0</v>
      </c>
      <c r="DO512" s="453">
        <v>0</v>
      </c>
      <c r="DP512" s="453">
        <v>0</v>
      </c>
      <c r="DQ512" s="453">
        <v>0</v>
      </c>
      <c r="DR512" s="453">
        <v>0</v>
      </c>
      <c r="DS512" s="453">
        <v>0</v>
      </c>
      <c r="DT512" s="453">
        <v>0</v>
      </c>
      <c r="DU512" s="453">
        <v>0</v>
      </c>
      <c r="DV512" s="453">
        <v>0</v>
      </c>
      <c r="DW512" s="453">
        <v>4.75</v>
      </c>
      <c r="DX512" s="453">
        <v>1.0449999999999999</v>
      </c>
      <c r="DY512" s="453">
        <v>0.32829524242500002</v>
      </c>
      <c r="DZ512" s="453">
        <v>0</v>
      </c>
      <c r="EA512" s="453">
        <v>2.7021324999999998</v>
      </c>
      <c r="EB512" s="453">
        <v>0.92499308168356398</v>
      </c>
      <c r="EC512" s="453">
        <v>9.7504208241085593</v>
      </c>
      <c r="ED512" s="453">
        <v>0</v>
      </c>
      <c r="EE512" s="453">
        <v>0</v>
      </c>
      <c r="EF512" s="453">
        <v>0</v>
      </c>
      <c r="EG512" s="453">
        <v>0</v>
      </c>
      <c r="EH512" s="453">
        <v>0</v>
      </c>
      <c r="EI512" s="453">
        <v>0</v>
      </c>
      <c r="EJ512" s="453">
        <v>0</v>
      </c>
      <c r="EK512" s="453">
        <v>4.24</v>
      </c>
      <c r="EL512" s="453">
        <v>0.93279999999999996</v>
      </c>
      <c r="EM512" s="453">
        <v>0.29296301902499999</v>
      </c>
      <c r="EN512" s="453">
        <v>0</v>
      </c>
      <c r="EO512" s="453">
        <v>2.4120088000000002</v>
      </c>
      <c r="EP512" s="453">
        <v>0.82566926435201005</v>
      </c>
      <c r="EQ512" s="453">
        <v>8.7034410833770099</v>
      </c>
      <c r="ER512" s="453">
        <v>0</v>
      </c>
      <c r="ES512" s="453">
        <v>0</v>
      </c>
      <c r="ET512" s="453">
        <v>0</v>
      </c>
      <c r="EU512" s="453">
        <v>0</v>
      </c>
      <c r="EV512" s="453">
        <v>0</v>
      </c>
      <c r="EW512" s="453">
        <v>0</v>
      </c>
      <c r="EX512" s="453">
        <v>0</v>
      </c>
      <c r="EY512" s="453">
        <v>0</v>
      </c>
      <c r="EZ512" s="453">
        <v>0</v>
      </c>
      <c r="FA512" s="453">
        <v>0</v>
      </c>
      <c r="FB512" s="453">
        <v>0</v>
      </c>
      <c r="FC512" s="453">
        <v>0</v>
      </c>
      <c r="FD512" s="453">
        <v>0</v>
      </c>
      <c r="FE512" s="88">
        <v>108.50710989583332</v>
      </c>
      <c r="FF512" s="443">
        <f t="shared" ref="FF512" si="1480">H512+BH512+BK512+BQ512+BX512+BY512+EC512+EJ512+EQ512+EU512+EX512+FA512+FD512+FE512</f>
        <v>323.05508187616613</v>
      </c>
      <c r="FG512" s="444">
        <f t="shared" ref="FG512" si="1481">BH512+BK512+FD512</f>
        <v>0</v>
      </c>
      <c r="FH512" s="444">
        <f t="shared" ref="FH512" si="1482">EJ512</f>
        <v>0</v>
      </c>
      <c r="FI512" s="445">
        <f t="shared" ref="FI512" si="1483">FF512*1.2</f>
        <v>387.66609825139932</v>
      </c>
      <c r="FJ512" s="446">
        <f t="shared" ref="FJ512" si="1484">FG512*1.2</f>
        <v>0</v>
      </c>
      <c r="FK512" s="446">
        <f t="shared" ref="FK512" si="1485">FH512*1.2</f>
        <v>0</v>
      </c>
      <c r="FL512" s="448">
        <v>0.05</v>
      </c>
      <c r="FM512" s="447">
        <f t="shared" ref="FM512" si="1486">FI512*FL512</f>
        <v>19.383304912569969</v>
      </c>
      <c r="FN512" s="448">
        <f t="shared" ref="FN512" si="1487">FJ512*FL512</f>
        <v>0</v>
      </c>
      <c r="FO512" s="448">
        <f t="shared" ref="FO512" si="1488">FK512*FL512</f>
        <v>0</v>
      </c>
      <c r="FP512" s="385">
        <f t="shared" ref="FP512" si="1489">FI512+FM512</f>
        <v>407.04940316396926</v>
      </c>
      <c r="FQ512" s="386">
        <f t="shared" ref="FQ512" si="1490">FJ512+FN512</f>
        <v>0</v>
      </c>
      <c r="FR512" s="386">
        <f t="shared" ref="FR512" si="1491">FK512+FO512</f>
        <v>0</v>
      </c>
      <c r="FS512" s="229">
        <f t="shared" ref="FS512" si="1492">(FP512-FR512)/C512+FR512/D512</f>
        <v>4.4878655255123405</v>
      </c>
      <c r="FT512" s="229"/>
      <c r="FU512" s="229">
        <f t="shared" ref="FU512" si="1493">(FP512-FR512)/C512</f>
        <v>4.4878655255123405</v>
      </c>
      <c r="FV512" s="449">
        <f t="shared" ref="FV512" si="1494">FS512*D512+G512*FU512</f>
        <v>407.04940316396932</v>
      </c>
      <c r="FW512" s="78">
        <v>1.7712000000000001</v>
      </c>
      <c r="FX512" s="79"/>
      <c r="FY512" s="450">
        <f t="shared" ref="FY512" si="1495">FS512/FW512</f>
        <v>2.5337994159396682</v>
      </c>
      <c r="FZ512" s="450"/>
      <c r="GB512" s="68" t="s">
        <v>1358</v>
      </c>
      <c r="GC512" s="85" t="s">
        <v>2362</v>
      </c>
      <c r="GD512" s="85" t="str">
        <f t="shared" ref="GD512" si="1496">CONCATENATE(GB512,GC512)</f>
        <v>№2/304 від 20.02.2019</v>
      </c>
      <c r="GE512" s="85" t="s">
        <v>2462</v>
      </c>
      <c r="GF512" s="431">
        <v>1</v>
      </c>
    </row>
    <row r="513" spans="1:189" x14ac:dyDescent="0.25">
      <c r="A513" s="113" t="s">
        <v>2781</v>
      </c>
      <c r="B513" s="188"/>
      <c r="C513" s="86"/>
      <c r="D513" s="86"/>
      <c r="E513" s="86"/>
      <c r="F513" s="86"/>
      <c r="G513" s="86"/>
      <c r="H513" s="90"/>
      <c r="I513" s="86"/>
      <c r="J513" s="86"/>
      <c r="K513" s="86"/>
      <c r="L513" s="86"/>
      <c r="M513" s="86"/>
      <c r="N513" s="86"/>
      <c r="O513" s="86"/>
      <c r="P513" s="86"/>
      <c r="Q513" s="86"/>
      <c r="R513" s="86"/>
      <c r="S513" s="86"/>
      <c r="T513" s="86"/>
      <c r="U513" s="86"/>
      <c r="V513" s="86"/>
      <c r="W513" s="86"/>
      <c r="X513" s="86"/>
      <c r="Y513" s="86"/>
      <c r="Z513" s="86"/>
      <c r="AA513" s="86"/>
      <c r="AB513" s="86"/>
      <c r="AC513" s="86"/>
      <c r="AD513" s="86"/>
      <c r="AE513" s="86"/>
      <c r="AF513" s="86"/>
      <c r="AG513" s="86"/>
      <c r="AH513" s="86"/>
      <c r="AI513" s="86"/>
      <c r="AJ513" s="86"/>
      <c r="AK513" s="86"/>
      <c r="AL513" s="86"/>
      <c r="AM513" s="86"/>
      <c r="AN513" s="86"/>
      <c r="AO513" s="86"/>
      <c r="AP513" s="86"/>
      <c r="AQ513" s="86"/>
      <c r="AR513" s="86"/>
      <c r="AS513" s="86"/>
      <c r="AT513" s="86"/>
      <c r="AU513" s="86"/>
      <c r="AV513" s="86"/>
      <c r="AW513" s="86"/>
      <c r="AX513" s="86"/>
      <c r="AY513" s="86"/>
      <c r="AZ513" s="86"/>
      <c r="BA513" s="86"/>
      <c r="BB513" s="86"/>
      <c r="BC513" s="86"/>
      <c r="BD513" s="86"/>
      <c r="BE513" s="86"/>
      <c r="BF513" s="86"/>
      <c r="BG513" s="86"/>
      <c r="BH513" s="86"/>
      <c r="BI513" s="86"/>
      <c r="BJ513" s="86"/>
      <c r="BK513" s="454"/>
      <c r="BL513" s="86"/>
      <c r="BM513" s="86"/>
      <c r="BN513" s="86"/>
      <c r="BO513" s="86"/>
      <c r="BP513" s="86"/>
      <c r="BQ513" s="86"/>
      <c r="BR513" s="86">
        <f>BR512*0.4</f>
        <v>17.809737777777762</v>
      </c>
      <c r="BS513" s="86">
        <f t="shared" ref="BS513:BX513" si="1497">BS512*0.4</f>
        <v>3.918142311111108</v>
      </c>
      <c r="BT513" s="86">
        <f t="shared" si="1497"/>
        <v>21.387737473533281</v>
      </c>
      <c r="BU513" s="86">
        <f t="shared" si="1497"/>
        <v>0</v>
      </c>
      <c r="BV513" s="86">
        <f t="shared" si="1497"/>
        <v>10.13142552964444</v>
      </c>
      <c r="BW513" s="86">
        <f t="shared" si="1497"/>
        <v>5.5808225864794805</v>
      </c>
      <c r="BX513" s="86">
        <f t="shared" si="1497"/>
        <v>58.827865678546004</v>
      </c>
      <c r="BY513" s="86"/>
      <c r="BZ513" s="86"/>
      <c r="CA513" s="86"/>
      <c r="CB513" s="86"/>
      <c r="CC513" s="86"/>
      <c r="CD513" s="86"/>
      <c r="CE513" s="86"/>
      <c r="CF513" s="86"/>
      <c r="CG513" s="86"/>
      <c r="CH513" s="86"/>
      <c r="CI513" s="86"/>
      <c r="CJ513" s="86"/>
      <c r="CK513" s="86"/>
      <c r="CL513" s="86"/>
      <c r="CM513" s="86"/>
      <c r="CN513" s="86"/>
      <c r="CO513" s="86"/>
      <c r="CP513" s="86"/>
      <c r="CQ513" s="86"/>
      <c r="CR513" s="86"/>
      <c r="CS513" s="86"/>
      <c r="CT513" s="86"/>
      <c r="CU513" s="86"/>
      <c r="CV513" s="86"/>
      <c r="CW513" s="86"/>
      <c r="CX513" s="86"/>
      <c r="CY513" s="86"/>
      <c r="CZ513" s="86"/>
      <c r="DA513" s="86"/>
      <c r="DB513" s="86"/>
      <c r="DC513" s="86"/>
      <c r="DD513" s="86"/>
      <c r="DE513" s="86"/>
      <c r="DF513" s="86"/>
      <c r="DG513" s="86"/>
      <c r="DH513" s="86"/>
      <c r="DI513" s="86"/>
      <c r="DJ513" s="86"/>
      <c r="DK513" s="86"/>
      <c r="DL513" s="86"/>
      <c r="DM513" s="86"/>
      <c r="DN513" s="86"/>
      <c r="DO513" s="86"/>
      <c r="DP513" s="86"/>
      <c r="DQ513" s="86"/>
      <c r="DR513" s="86"/>
      <c r="DS513" s="86"/>
      <c r="DT513" s="86"/>
      <c r="DU513" s="86"/>
      <c r="DV513" s="86"/>
      <c r="DW513" s="86"/>
      <c r="DX513" s="86"/>
      <c r="DY513" s="86"/>
      <c r="DZ513" s="86"/>
      <c r="EA513" s="86"/>
      <c r="EB513" s="86"/>
      <c r="EC513" s="86"/>
      <c r="ED513" s="86"/>
      <c r="EE513" s="86"/>
      <c r="EF513" s="86"/>
      <c r="EG513" s="86"/>
      <c r="EH513" s="86"/>
      <c r="EI513" s="86"/>
      <c r="EJ513" s="86"/>
      <c r="EK513" s="86"/>
      <c r="EL513" s="86"/>
      <c r="EM513" s="86"/>
      <c r="EN513" s="86"/>
      <c r="EO513" s="86"/>
      <c r="EP513" s="86"/>
      <c r="EQ513" s="86"/>
      <c r="ER513" s="86"/>
      <c r="ES513" s="86"/>
      <c r="ET513" s="86"/>
      <c r="EU513" s="86"/>
      <c r="EV513" s="86"/>
      <c r="EW513" s="86"/>
      <c r="EX513" s="86"/>
      <c r="EY513" s="86"/>
      <c r="EZ513" s="86"/>
      <c r="FA513" s="454"/>
      <c r="FB513" s="86"/>
      <c r="FC513" s="86"/>
      <c r="FD513" s="86"/>
      <c r="FE513" s="86"/>
      <c r="FF513" s="455"/>
      <c r="FG513" s="86"/>
      <c r="FH513" s="86"/>
      <c r="FI513" s="455"/>
      <c r="FJ513" s="86"/>
      <c r="FK513" s="86"/>
      <c r="FL513" s="86"/>
      <c r="FM513" s="455"/>
      <c r="FN513" s="86"/>
      <c r="FO513" s="86"/>
      <c r="FP513" s="455">
        <f>FP108</f>
        <v>258.21957856276737</v>
      </c>
      <c r="FQ513" s="86"/>
      <c r="FR513" s="86"/>
      <c r="FS513" s="451"/>
      <c r="FT513" s="451"/>
      <c r="FU513" s="451"/>
      <c r="FV513" s="449"/>
      <c r="FW513" s="86"/>
      <c r="FX513" s="87"/>
      <c r="FY513" s="452"/>
      <c r="FZ513" s="452"/>
    </row>
    <row r="514" spans="1:189" ht="15" customHeight="1" x14ac:dyDescent="0.25">
      <c r="A514" s="113" t="s">
        <v>1575</v>
      </c>
      <c r="B514" s="155">
        <v>1</v>
      </c>
      <c r="C514" s="141">
        <f t="shared" ref="C514" si="1498">D514+G514</f>
        <v>171</v>
      </c>
      <c r="D514" s="141">
        <v>171</v>
      </c>
      <c r="E514" s="141">
        <v>0</v>
      </c>
      <c r="F514" s="141"/>
      <c r="G514" s="141">
        <v>0</v>
      </c>
      <c r="H514" s="453">
        <f t="shared" ref="H514" si="1499">N514+T514+Z514+AF514+AL514+AR514+AX514</f>
        <v>31.24</v>
      </c>
      <c r="I514" s="453">
        <v>0</v>
      </c>
      <c r="J514" s="453">
        <v>0</v>
      </c>
      <c r="K514" s="453">
        <v>0</v>
      </c>
      <c r="L514" s="453">
        <v>0</v>
      </c>
      <c r="M514" s="453">
        <v>0</v>
      </c>
      <c r="N514" s="453">
        <v>0</v>
      </c>
      <c r="O514" s="453">
        <v>0</v>
      </c>
      <c r="P514" s="453">
        <v>0</v>
      </c>
      <c r="Q514" s="453">
        <v>0</v>
      </c>
      <c r="R514" s="453">
        <v>0</v>
      </c>
      <c r="S514" s="453">
        <v>0</v>
      </c>
      <c r="T514" s="453">
        <v>0</v>
      </c>
      <c r="U514" s="453">
        <v>0</v>
      </c>
      <c r="V514" s="453">
        <v>0</v>
      </c>
      <c r="W514" s="453">
        <v>0</v>
      </c>
      <c r="X514" s="453">
        <v>0</v>
      </c>
      <c r="Y514" s="453">
        <v>0</v>
      </c>
      <c r="Z514" s="453">
        <v>0</v>
      </c>
      <c r="AA514" s="453">
        <v>0</v>
      </c>
      <c r="AB514" s="453">
        <v>0</v>
      </c>
      <c r="AC514" s="453">
        <v>0</v>
      </c>
      <c r="AD514" s="453">
        <v>0</v>
      </c>
      <c r="AE514" s="453">
        <v>0</v>
      </c>
      <c r="AF514" s="453">
        <v>0</v>
      </c>
      <c r="AG514" s="453">
        <v>0</v>
      </c>
      <c r="AH514" s="453">
        <v>0</v>
      </c>
      <c r="AI514" s="453">
        <v>0</v>
      </c>
      <c r="AJ514" s="453">
        <v>0</v>
      </c>
      <c r="AK514" s="453">
        <v>0</v>
      </c>
      <c r="AL514" s="453">
        <v>0</v>
      </c>
      <c r="AM514" s="453">
        <v>0</v>
      </c>
      <c r="AN514" s="453">
        <v>0</v>
      </c>
      <c r="AO514" s="453">
        <v>0</v>
      </c>
      <c r="AP514" s="453">
        <v>0</v>
      </c>
      <c r="AQ514" s="453">
        <v>0</v>
      </c>
      <c r="AR514" s="453">
        <v>0</v>
      </c>
      <c r="AS514" s="453">
        <v>0</v>
      </c>
      <c r="AT514" s="453">
        <v>0</v>
      </c>
      <c r="AU514" s="453">
        <v>0</v>
      </c>
      <c r="AV514" s="453">
        <v>0</v>
      </c>
      <c r="AW514" s="453">
        <v>0</v>
      </c>
      <c r="AX514" s="453">
        <v>31.24</v>
      </c>
      <c r="AY514" s="453"/>
      <c r="AZ514" s="453"/>
      <c r="BA514" s="453"/>
      <c r="BB514" s="453"/>
      <c r="BC514" s="453"/>
      <c r="BD514" s="453"/>
      <c r="BE514" s="453">
        <v>0</v>
      </c>
      <c r="BF514" s="453">
        <v>0</v>
      </c>
      <c r="BG514" s="453">
        <v>0</v>
      </c>
      <c r="BH514" s="453">
        <v>0</v>
      </c>
      <c r="BI514" s="453">
        <v>0</v>
      </c>
      <c r="BJ514" s="453">
        <v>0</v>
      </c>
      <c r="BK514" s="453">
        <v>0</v>
      </c>
      <c r="BL514" s="453">
        <v>6.43</v>
      </c>
      <c r="BM514" s="453">
        <v>1.4146000000000001</v>
      </c>
      <c r="BN514" s="453">
        <v>0.16085064666666701</v>
      </c>
      <c r="BO514" s="453">
        <v>3.6578341000000001</v>
      </c>
      <c r="BP514" s="453">
        <v>1.22242887429814</v>
      </c>
      <c r="BQ514" s="453">
        <v>12.8857136209648</v>
      </c>
      <c r="BR514" s="453">
        <v>40.830133333333301</v>
      </c>
      <c r="BS514" s="453">
        <v>8.98262933333333</v>
      </c>
      <c r="BT514" s="453">
        <v>54.616465186878997</v>
      </c>
      <c r="BU514" s="453">
        <v>0</v>
      </c>
      <c r="BV514" s="453">
        <v>23.227037949333301</v>
      </c>
      <c r="BW514" s="453">
        <v>13.379653218799699</v>
      </c>
      <c r="BX514" s="453">
        <v>141.03591902167901</v>
      </c>
      <c r="BY514" s="453">
        <v>0</v>
      </c>
      <c r="BZ514" s="453">
        <v>0</v>
      </c>
      <c r="CA514" s="453">
        <v>0</v>
      </c>
      <c r="CB514" s="453">
        <v>0</v>
      </c>
      <c r="CC514" s="453">
        <v>0</v>
      </c>
      <c r="CD514" s="453">
        <v>0</v>
      </c>
      <c r="CE514" s="453">
        <v>0</v>
      </c>
      <c r="CF514" s="453">
        <v>0</v>
      </c>
      <c r="CG514" s="453">
        <v>0</v>
      </c>
      <c r="CH514" s="453">
        <v>0</v>
      </c>
      <c r="CI514" s="453">
        <v>0</v>
      </c>
      <c r="CJ514" s="453">
        <v>0</v>
      </c>
      <c r="CK514" s="453">
        <v>0</v>
      </c>
      <c r="CL514" s="453">
        <v>0</v>
      </c>
      <c r="CM514" s="453">
        <v>0</v>
      </c>
      <c r="CN514" s="453">
        <v>0</v>
      </c>
      <c r="CO514" s="453">
        <v>0</v>
      </c>
      <c r="CP514" s="453">
        <v>0</v>
      </c>
      <c r="CQ514" s="453">
        <v>0</v>
      </c>
      <c r="CR514" s="453">
        <v>0</v>
      </c>
      <c r="CS514" s="453">
        <v>0</v>
      </c>
      <c r="CT514" s="453">
        <v>0</v>
      </c>
      <c r="CU514" s="453">
        <v>0</v>
      </c>
      <c r="CV514" s="453">
        <v>0</v>
      </c>
      <c r="CW514" s="453">
        <v>0</v>
      </c>
      <c r="CX514" s="453">
        <v>0</v>
      </c>
      <c r="CY514" s="453">
        <v>0</v>
      </c>
      <c r="CZ514" s="453">
        <v>0</v>
      </c>
      <c r="DA514" s="453">
        <v>0</v>
      </c>
      <c r="DB514" s="453">
        <v>0</v>
      </c>
      <c r="DC514" s="453">
        <v>0</v>
      </c>
      <c r="DD514" s="453">
        <v>0</v>
      </c>
      <c r="DE514" s="453">
        <v>0</v>
      </c>
      <c r="DF514" s="453">
        <v>0</v>
      </c>
      <c r="DG514" s="453">
        <v>0</v>
      </c>
      <c r="DH514" s="453">
        <v>0</v>
      </c>
      <c r="DI514" s="453">
        <v>0</v>
      </c>
      <c r="DJ514" s="453">
        <v>0</v>
      </c>
      <c r="DK514" s="453">
        <v>0</v>
      </c>
      <c r="DL514" s="453">
        <v>0</v>
      </c>
      <c r="DM514" s="453">
        <v>0</v>
      </c>
      <c r="DN514" s="453">
        <v>0</v>
      </c>
      <c r="DO514" s="453">
        <v>0</v>
      </c>
      <c r="DP514" s="453">
        <v>0</v>
      </c>
      <c r="DQ514" s="453">
        <v>0</v>
      </c>
      <c r="DR514" s="453">
        <v>0</v>
      </c>
      <c r="DS514" s="453">
        <v>0</v>
      </c>
      <c r="DT514" s="453">
        <v>0</v>
      </c>
      <c r="DU514" s="453">
        <v>0</v>
      </c>
      <c r="DV514" s="453">
        <v>0</v>
      </c>
      <c r="DW514" s="453">
        <v>4.75</v>
      </c>
      <c r="DX514" s="453">
        <v>1.0449999999999999</v>
      </c>
      <c r="DY514" s="453">
        <v>0.32829524242500002</v>
      </c>
      <c r="DZ514" s="453">
        <v>0</v>
      </c>
      <c r="EA514" s="453">
        <v>2.7021324999999998</v>
      </c>
      <c r="EB514" s="453">
        <v>0.92499308168356398</v>
      </c>
      <c r="EC514" s="453">
        <v>9.7504208241085593</v>
      </c>
      <c r="ED514" s="453">
        <v>0</v>
      </c>
      <c r="EE514" s="453">
        <v>0</v>
      </c>
      <c r="EF514" s="453">
        <v>0</v>
      </c>
      <c r="EG514" s="453">
        <v>0</v>
      </c>
      <c r="EH514" s="453">
        <v>0</v>
      </c>
      <c r="EI514" s="453">
        <v>0</v>
      </c>
      <c r="EJ514" s="453">
        <v>0</v>
      </c>
      <c r="EK514" s="453">
        <v>4.24</v>
      </c>
      <c r="EL514" s="453">
        <v>0.93279999999999996</v>
      </c>
      <c r="EM514" s="453">
        <v>0.29296301902499999</v>
      </c>
      <c r="EN514" s="453">
        <v>0</v>
      </c>
      <c r="EO514" s="453">
        <v>2.4120088000000002</v>
      </c>
      <c r="EP514" s="453">
        <v>0.82566926435201005</v>
      </c>
      <c r="EQ514" s="453">
        <v>8.7034410833770099</v>
      </c>
      <c r="ER514" s="453">
        <v>0</v>
      </c>
      <c r="ES514" s="453">
        <v>0</v>
      </c>
      <c r="ET514" s="453">
        <v>0</v>
      </c>
      <c r="EU514" s="453">
        <v>0</v>
      </c>
      <c r="EV514" s="453">
        <v>0</v>
      </c>
      <c r="EW514" s="453">
        <v>0</v>
      </c>
      <c r="EX514" s="453">
        <v>0</v>
      </c>
      <c r="EY514" s="453">
        <v>0</v>
      </c>
      <c r="EZ514" s="453">
        <v>0</v>
      </c>
      <c r="FA514" s="453">
        <v>0</v>
      </c>
      <c r="FB514" s="453">
        <v>0</v>
      </c>
      <c r="FC514" s="453">
        <v>0</v>
      </c>
      <c r="FD514" s="453">
        <v>0</v>
      </c>
      <c r="FE514" s="88">
        <v>148.22999999999999</v>
      </c>
      <c r="FF514" s="443">
        <f t="shared" ref="FF514" si="1500">H514+BH514+BK514+BQ514+BX514+BY514+EC514+EJ514+EQ514+EU514+EX514+FA514+FD514+FE514</f>
        <v>351.84549455012939</v>
      </c>
      <c r="FG514" s="444">
        <f t="shared" ref="FG514" si="1501">BH514+BK514+FD514</f>
        <v>0</v>
      </c>
      <c r="FH514" s="444">
        <f t="shared" ref="FH514" si="1502">EJ514</f>
        <v>0</v>
      </c>
      <c r="FI514" s="445">
        <f t="shared" ref="FI514" si="1503">FF514*1.2</f>
        <v>422.21459346015524</v>
      </c>
      <c r="FJ514" s="446">
        <f t="shared" ref="FJ514" si="1504">FG514*1.2</f>
        <v>0</v>
      </c>
      <c r="FK514" s="446">
        <f t="shared" ref="FK514" si="1505">FH514*1.2</f>
        <v>0</v>
      </c>
      <c r="FL514" s="448">
        <v>0.05</v>
      </c>
      <c r="FM514" s="447">
        <f t="shared" ref="FM514" si="1506">FI514*FL514</f>
        <v>21.110729673007764</v>
      </c>
      <c r="FN514" s="448">
        <f t="shared" ref="FN514" si="1507">FJ514*FL514</f>
        <v>0</v>
      </c>
      <c r="FO514" s="448">
        <f t="shared" ref="FO514" si="1508">FK514*FL514</f>
        <v>0</v>
      </c>
      <c r="FP514" s="385">
        <f t="shared" ref="FP514" si="1509">FI514+FM514</f>
        <v>443.32532313316301</v>
      </c>
      <c r="FQ514" s="386">
        <f t="shared" ref="FQ514" si="1510">FJ514+FN514</f>
        <v>0</v>
      </c>
      <c r="FR514" s="386">
        <f t="shared" ref="FR514" si="1511">FK514+FO514</f>
        <v>0</v>
      </c>
      <c r="FS514" s="229">
        <f t="shared" ref="FS514" si="1512">(FP514-FR514)/C514+FR514/D514</f>
        <v>2.5925457493167428</v>
      </c>
      <c r="FT514" s="229"/>
      <c r="FU514" s="229">
        <f t="shared" ref="FU514" si="1513">(FP514-FR514)/C514</f>
        <v>2.5925457493167428</v>
      </c>
      <c r="FV514" s="449">
        <f t="shared" ref="FV514" si="1514">FS514*D514+G514*FU514</f>
        <v>443.32532313316301</v>
      </c>
      <c r="FW514" s="78">
        <v>1.2945</v>
      </c>
      <c r="FX514" s="79"/>
      <c r="FY514" s="450">
        <f t="shared" ref="FY514" si="1515">FS514/FW514</f>
        <v>2.0027390879233238</v>
      </c>
      <c r="FZ514" s="450"/>
      <c r="GB514" s="68" t="s">
        <v>1359</v>
      </c>
      <c r="GC514" s="85" t="s">
        <v>2362</v>
      </c>
      <c r="GD514" s="85" t="str">
        <f t="shared" ref="GD514" si="1516">CONCATENATE(GB514,GC514)</f>
        <v>№2/305 від 20.02.2019</v>
      </c>
      <c r="GE514" s="85" t="s">
        <v>2463</v>
      </c>
      <c r="GF514" s="431">
        <v>1</v>
      </c>
    </row>
    <row r="515" spans="1:189" x14ac:dyDescent="0.25">
      <c r="A515" s="113" t="s">
        <v>2785</v>
      </c>
      <c r="B515" s="188"/>
      <c r="C515" s="86"/>
      <c r="D515" s="86"/>
      <c r="E515" s="86"/>
      <c r="F515" s="86"/>
      <c r="G515" s="86"/>
      <c r="H515" s="90"/>
      <c r="I515" s="86"/>
      <c r="J515" s="86"/>
      <c r="K515" s="86"/>
      <c r="L515" s="86"/>
      <c r="M515" s="86"/>
      <c r="N515" s="86"/>
      <c r="O515" s="86"/>
      <c r="P515" s="86"/>
      <c r="Q515" s="86"/>
      <c r="R515" s="86"/>
      <c r="S515" s="86"/>
      <c r="T515" s="86"/>
      <c r="U515" s="86"/>
      <c r="V515" s="86"/>
      <c r="W515" s="86"/>
      <c r="X515" s="86"/>
      <c r="Y515" s="86"/>
      <c r="Z515" s="86"/>
      <c r="AA515" s="86"/>
      <c r="AB515" s="86"/>
      <c r="AC515" s="86"/>
      <c r="AD515" s="86"/>
      <c r="AE515" s="86"/>
      <c r="AF515" s="86"/>
      <c r="AG515" s="86"/>
      <c r="AH515" s="86"/>
      <c r="AI515" s="86"/>
      <c r="AJ515" s="86"/>
      <c r="AK515" s="86"/>
      <c r="AL515" s="86"/>
      <c r="AM515" s="86"/>
      <c r="AN515" s="86"/>
      <c r="AO515" s="86"/>
      <c r="AP515" s="86"/>
      <c r="AQ515" s="86"/>
      <c r="AR515" s="86"/>
      <c r="AS515" s="86"/>
      <c r="AT515" s="86"/>
      <c r="AU515" s="86"/>
      <c r="AV515" s="86"/>
      <c r="AW515" s="86"/>
      <c r="AX515" s="86"/>
      <c r="AY515" s="86"/>
      <c r="AZ515" s="86"/>
      <c r="BA515" s="86"/>
      <c r="BB515" s="86"/>
      <c r="BC515" s="86"/>
      <c r="BD515" s="86"/>
      <c r="BE515" s="86"/>
      <c r="BF515" s="86"/>
      <c r="BG515" s="86"/>
      <c r="BH515" s="86"/>
      <c r="BI515" s="86"/>
      <c r="BJ515" s="86"/>
      <c r="BK515" s="454"/>
      <c r="BL515" s="86"/>
      <c r="BM515" s="86"/>
      <c r="BN515" s="86"/>
      <c r="BO515" s="86"/>
      <c r="BP515" s="86"/>
      <c r="BQ515" s="86"/>
      <c r="BR515" s="86">
        <f>BR514*0.5</f>
        <v>20.41506666666665</v>
      </c>
      <c r="BS515" s="86">
        <f t="shared" ref="BS515" si="1517">BS514*0.5</f>
        <v>4.491314666666665</v>
      </c>
      <c r="BT515" s="86">
        <f t="shared" ref="BT515" si="1518">BT514*0.5</f>
        <v>27.308232593439499</v>
      </c>
      <c r="BU515" s="86">
        <f t="shared" ref="BU515" si="1519">BU514*0.5</f>
        <v>0</v>
      </c>
      <c r="BV515" s="86">
        <f t="shared" ref="BV515" si="1520">BV514*0.5</f>
        <v>11.613518974666651</v>
      </c>
      <c r="BW515" s="86">
        <f t="shared" ref="BW515" si="1521">BW514*0.5</f>
        <v>6.6898266093998497</v>
      </c>
      <c r="BX515" s="86">
        <f t="shared" ref="BX515" si="1522">BX514*0.5</f>
        <v>70.517959510839503</v>
      </c>
      <c r="BY515" s="86"/>
      <c r="BZ515" s="86"/>
      <c r="CA515" s="86"/>
      <c r="CB515" s="86"/>
      <c r="CC515" s="86"/>
      <c r="CD515" s="86"/>
      <c r="CE515" s="86"/>
      <c r="CF515" s="86"/>
      <c r="CG515" s="86"/>
      <c r="CH515" s="86"/>
      <c r="CI515" s="86"/>
      <c r="CJ515" s="86"/>
      <c r="CK515" s="86"/>
      <c r="CL515" s="86"/>
      <c r="CM515" s="86"/>
      <c r="CN515" s="86"/>
      <c r="CO515" s="86"/>
      <c r="CP515" s="86"/>
      <c r="CQ515" s="86"/>
      <c r="CR515" s="86"/>
      <c r="CS515" s="86"/>
      <c r="CT515" s="86"/>
      <c r="CU515" s="86"/>
      <c r="CV515" s="86"/>
      <c r="CW515" s="86"/>
      <c r="CX515" s="86"/>
      <c r="CY515" s="86"/>
      <c r="CZ515" s="86"/>
      <c r="DA515" s="86"/>
      <c r="DB515" s="86"/>
      <c r="DC515" s="86"/>
      <c r="DD515" s="86"/>
      <c r="DE515" s="86"/>
      <c r="DF515" s="86"/>
      <c r="DG515" s="86"/>
      <c r="DH515" s="86"/>
      <c r="DI515" s="86"/>
      <c r="DJ515" s="86"/>
      <c r="DK515" s="86"/>
      <c r="DL515" s="86"/>
      <c r="DM515" s="86"/>
      <c r="DN515" s="86"/>
      <c r="DO515" s="86"/>
      <c r="DP515" s="86"/>
      <c r="DQ515" s="86"/>
      <c r="DR515" s="86"/>
      <c r="DS515" s="86"/>
      <c r="DT515" s="86"/>
      <c r="DU515" s="86"/>
      <c r="DV515" s="86"/>
      <c r="DW515" s="86"/>
      <c r="DX515" s="86"/>
      <c r="DY515" s="86"/>
      <c r="DZ515" s="86"/>
      <c r="EA515" s="86"/>
      <c r="EB515" s="86"/>
      <c r="EC515" s="86"/>
      <c r="ED515" s="86"/>
      <c r="EE515" s="86"/>
      <c r="EF515" s="86"/>
      <c r="EG515" s="86"/>
      <c r="EH515" s="86"/>
      <c r="EI515" s="86"/>
      <c r="EJ515" s="86"/>
      <c r="EK515" s="86"/>
      <c r="EL515" s="86"/>
      <c r="EM515" s="86"/>
      <c r="EN515" s="86"/>
      <c r="EO515" s="86"/>
      <c r="EP515" s="86"/>
      <c r="EQ515" s="86"/>
      <c r="ER515" s="86"/>
      <c r="ES515" s="86"/>
      <c r="ET515" s="86"/>
      <c r="EU515" s="86"/>
      <c r="EV515" s="86"/>
      <c r="EW515" s="86"/>
      <c r="EX515" s="86"/>
      <c r="EY515" s="86"/>
      <c r="EZ515" s="86"/>
      <c r="FA515" s="454"/>
      <c r="FB515" s="86"/>
      <c r="FC515" s="86"/>
      <c r="FD515" s="86"/>
      <c r="FE515" s="86"/>
      <c r="FF515" s="455"/>
      <c r="FG515" s="86"/>
      <c r="FH515" s="86"/>
      <c r="FI515" s="455"/>
      <c r="FJ515" s="86"/>
      <c r="FK515" s="86"/>
      <c r="FL515" s="86"/>
      <c r="FM515" s="455"/>
      <c r="FN515" s="86"/>
      <c r="FO515" s="86"/>
      <c r="FP515" s="455">
        <f>FP109</f>
        <v>354.47269414950517</v>
      </c>
      <c r="FQ515" s="86"/>
      <c r="FR515" s="86"/>
      <c r="FS515" s="451"/>
      <c r="FT515" s="451"/>
      <c r="FU515" s="451"/>
      <c r="FV515" s="449"/>
      <c r="FW515" s="86"/>
      <c r="FX515" s="87"/>
      <c r="FY515" s="452"/>
      <c r="FZ515" s="452"/>
    </row>
    <row r="516" spans="1:189" ht="15" customHeight="1" x14ac:dyDescent="0.25">
      <c r="A516" s="113" t="s">
        <v>1576</v>
      </c>
      <c r="B516" s="155">
        <v>1</v>
      </c>
      <c r="C516" s="141">
        <f t="shared" ref="C516" si="1523">D516+G516</f>
        <v>275.3</v>
      </c>
      <c r="D516" s="141">
        <v>275.3</v>
      </c>
      <c r="E516" s="141">
        <v>0</v>
      </c>
      <c r="F516" s="141"/>
      <c r="G516" s="141">
        <v>0</v>
      </c>
      <c r="H516" s="453">
        <f t="shared" ref="H516" si="1524">N516+T516+Z516+AF516+AL516+AR516+AX516</f>
        <v>27.19</v>
      </c>
      <c r="I516" s="453">
        <v>0</v>
      </c>
      <c r="J516" s="453">
        <v>0</v>
      </c>
      <c r="K516" s="453">
        <v>0</v>
      </c>
      <c r="L516" s="453">
        <v>0</v>
      </c>
      <c r="M516" s="453">
        <v>0</v>
      </c>
      <c r="N516" s="453">
        <v>0</v>
      </c>
      <c r="O516" s="453">
        <v>0</v>
      </c>
      <c r="P516" s="453">
        <v>0</v>
      </c>
      <c r="Q516" s="453">
        <v>0</v>
      </c>
      <c r="R516" s="453">
        <v>0</v>
      </c>
      <c r="S516" s="453">
        <v>0</v>
      </c>
      <c r="T516" s="453">
        <v>0</v>
      </c>
      <c r="U516" s="453">
        <v>0</v>
      </c>
      <c r="V516" s="453">
        <v>0</v>
      </c>
      <c r="W516" s="453">
        <v>0</v>
      </c>
      <c r="X516" s="453">
        <v>0</v>
      </c>
      <c r="Y516" s="453">
        <v>0</v>
      </c>
      <c r="Z516" s="453">
        <v>0</v>
      </c>
      <c r="AA516" s="453">
        <v>0</v>
      </c>
      <c r="AB516" s="453">
        <v>0</v>
      </c>
      <c r="AC516" s="453">
        <v>0</v>
      </c>
      <c r="AD516" s="453">
        <v>0</v>
      </c>
      <c r="AE516" s="453">
        <v>0</v>
      </c>
      <c r="AF516" s="453">
        <v>0</v>
      </c>
      <c r="AG516" s="453">
        <v>0</v>
      </c>
      <c r="AH516" s="453">
        <v>0</v>
      </c>
      <c r="AI516" s="453">
        <v>0</v>
      </c>
      <c r="AJ516" s="453">
        <v>0</v>
      </c>
      <c r="AK516" s="453">
        <v>0</v>
      </c>
      <c r="AL516" s="453">
        <v>0</v>
      </c>
      <c r="AM516" s="453">
        <v>0</v>
      </c>
      <c r="AN516" s="453">
        <v>0</v>
      </c>
      <c r="AO516" s="453">
        <v>0</v>
      </c>
      <c r="AP516" s="453">
        <v>0</v>
      </c>
      <c r="AQ516" s="453">
        <v>0</v>
      </c>
      <c r="AR516" s="453">
        <v>0</v>
      </c>
      <c r="AS516" s="453">
        <v>0</v>
      </c>
      <c r="AT516" s="453">
        <v>0</v>
      </c>
      <c r="AU516" s="453">
        <v>0</v>
      </c>
      <c r="AV516" s="453">
        <v>0</v>
      </c>
      <c r="AW516" s="453">
        <v>0</v>
      </c>
      <c r="AX516" s="453">
        <v>27.19</v>
      </c>
      <c r="AY516" s="453"/>
      <c r="AZ516" s="453"/>
      <c r="BA516" s="453"/>
      <c r="BB516" s="453"/>
      <c r="BC516" s="453"/>
      <c r="BD516" s="453"/>
      <c r="BE516" s="453">
        <v>0</v>
      </c>
      <c r="BF516" s="453">
        <v>0</v>
      </c>
      <c r="BG516" s="453">
        <v>0</v>
      </c>
      <c r="BH516" s="453">
        <v>0</v>
      </c>
      <c r="BI516" s="453">
        <v>0</v>
      </c>
      <c r="BJ516" s="453">
        <v>0</v>
      </c>
      <c r="BK516" s="453">
        <v>0</v>
      </c>
      <c r="BL516" s="453">
        <v>19.28</v>
      </c>
      <c r="BM516" s="453">
        <v>4.2416</v>
      </c>
      <c r="BN516" s="453">
        <v>0.48868719166666702</v>
      </c>
      <c r="BO516" s="453">
        <v>10.967813599999999</v>
      </c>
      <c r="BP516" s="453">
        <v>3.6660547439745899</v>
      </c>
      <c r="BQ516" s="453">
        <v>38.644155535641303</v>
      </c>
      <c r="BR516" s="453">
        <v>48.276573333333303</v>
      </c>
      <c r="BS516" s="453">
        <v>10.6208461333333</v>
      </c>
      <c r="BT516" s="453">
        <v>88.705961887545797</v>
      </c>
      <c r="BU516" s="453">
        <v>0</v>
      </c>
      <c r="BV516" s="453">
        <v>27.463094272133301</v>
      </c>
      <c r="BW516" s="453">
        <v>18.348717310397301</v>
      </c>
      <c r="BX516" s="453">
        <v>193.41519293674301</v>
      </c>
      <c r="BY516" s="453">
        <v>0</v>
      </c>
      <c r="BZ516" s="453">
        <v>0</v>
      </c>
      <c r="CA516" s="453">
        <v>0</v>
      </c>
      <c r="CB516" s="453">
        <v>0</v>
      </c>
      <c r="CC516" s="453">
        <v>0</v>
      </c>
      <c r="CD516" s="453">
        <v>0</v>
      </c>
      <c r="CE516" s="453">
        <v>0</v>
      </c>
      <c r="CF516" s="453">
        <v>0</v>
      </c>
      <c r="CG516" s="453">
        <v>0</v>
      </c>
      <c r="CH516" s="453">
        <v>0</v>
      </c>
      <c r="CI516" s="453">
        <v>0</v>
      </c>
      <c r="CJ516" s="453">
        <v>0</v>
      </c>
      <c r="CK516" s="453">
        <v>0</v>
      </c>
      <c r="CL516" s="453">
        <v>0</v>
      </c>
      <c r="CM516" s="453">
        <v>0</v>
      </c>
      <c r="CN516" s="453">
        <v>0</v>
      </c>
      <c r="CO516" s="453">
        <v>0</v>
      </c>
      <c r="CP516" s="453">
        <v>0</v>
      </c>
      <c r="CQ516" s="453">
        <v>0</v>
      </c>
      <c r="CR516" s="453">
        <v>0</v>
      </c>
      <c r="CS516" s="453">
        <v>0</v>
      </c>
      <c r="CT516" s="453">
        <v>0</v>
      </c>
      <c r="CU516" s="453">
        <v>0</v>
      </c>
      <c r="CV516" s="453">
        <v>0</v>
      </c>
      <c r="CW516" s="453">
        <v>0</v>
      </c>
      <c r="CX516" s="453">
        <v>0</v>
      </c>
      <c r="CY516" s="453">
        <v>0</v>
      </c>
      <c r="CZ516" s="453">
        <v>0</v>
      </c>
      <c r="DA516" s="453">
        <v>0</v>
      </c>
      <c r="DB516" s="453">
        <v>0</v>
      </c>
      <c r="DC516" s="453">
        <v>0</v>
      </c>
      <c r="DD516" s="453">
        <v>0</v>
      </c>
      <c r="DE516" s="453">
        <v>0</v>
      </c>
      <c r="DF516" s="453">
        <v>0</v>
      </c>
      <c r="DG516" s="453">
        <v>0</v>
      </c>
      <c r="DH516" s="453">
        <v>0</v>
      </c>
      <c r="DI516" s="453">
        <v>0</v>
      </c>
      <c r="DJ516" s="453">
        <v>0</v>
      </c>
      <c r="DK516" s="453">
        <v>0</v>
      </c>
      <c r="DL516" s="453">
        <v>0</v>
      </c>
      <c r="DM516" s="453">
        <v>0</v>
      </c>
      <c r="DN516" s="453">
        <v>0</v>
      </c>
      <c r="DO516" s="453">
        <v>0</v>
      </c>
      <c r="DP516" s="453">
        <v>0</v>
      </c>
      <c r="DQ516" s="453">
        <v>0</v>
      </c>
      <c r="DR516" s="453">
        <v>0</v>
      </c>
      <c r="DS516" s="453">
        <v>0</v>
      </c>
      <c r="DT516" s="453">
        <v>0</v>
      </c>
      <c r="DU516" s="453">
        <v>0</v>
      </c>
      <c r="DV516" s="453">
        <v>0</v>
      </c>
      <c r="DW516" s="453">
        <v>39.619999999999997</v>
      </c>
      <c r="DX516" s="453">
        <v>8.7164000000000001</v>
      </c>
      <c r="DY516" s="453">
        <v>2.73530296155</v>
      </c>
      <c r="DZ516" s="453">
        <v>0</v>
      </c>
      <c r="EA516" s="453">
        <v>22.538629400000001</v>
      </c>
      <c r="EB516" s="453">
        <v>7.7150989348140504</v>
      </c>
      <c r="EC516" s="453">
        <v>81.325431296364002</v>
      </c>
      <c r="ED516" s="453">
        <v>0</v>
      </c>
      <c r="EE516" s="453">
        <v>0</v>
      </c>
      <c r="EF516" s="453">
        <v>0</v>
      </c>
      <c r="EG516" s="453">
        <v>0</v>
      </c>
      <c r="EH516" s="453">
        <v>0</v>
      </c>
      <c r="EI516" s="453">
        <v>0</v>
      </c>
      <c r="EJ516" s="453">
        <v>0</v>
      </c>
      <c r="EK516" s="453">
        <v>35.340000000000003</v>
      </c>
      <c r="EL516" s="453">
        <v>7.7747999999999999</v>
      </c>
      <c r="EM516" s="453">
        <v>2.4393955905750002</v>
      </c>
      <c r="EN516" s="453">
        <v>0</v>
      </c>
      <c r="EO516" s="453">
        <v>20.103865800000001</v>
      </c>
      <c r="EP516" s="453">
        <v>6.8816214143461698</v>
      </c>
      <c r="EQ516" s="453">
        <v>72.539682804921199</v>
      </c>
      <c r="ER516" s="453">
        <v>0</v>
      </c>
      <c r="ES516" s="453">
        <v>0</v>
      </c>
      <c r="ET516" s="453">
        <v>0</v>
      </c>
      <c r="EU516" s="453">
        <v>0</v>
      </c>
      <c r="EV516" s="453">
        <v>0</v>
      </c>
      <c r="EW516" s="453">
        <v>0</v>
      </c>
      <c r="EX516" s="453">
        <v>0</v>
      </c>
      <c r="EY516" s="453">
        <v>0</v>
      </c>
      <c r="EZ516" s="453">
        <v>0</v>
      </c>
      <c r="FA516" s="453">
        <v>0</v>
      </c>
      <c r="FB516" s="453">
        <v>0</v>
      </c>
      <c r="FC516" s="453">
        <v>0</v>
      </c>
      <c r="FD516" s="453">
        <v>0</v>
      </c>
      <c r="FE516" s="88">
        <v>128.39154166666668</v>
      </c>
      <c r="FF516" s="443">
        <f t="shared" ref="FF516" si="1525">H516+BH516+BK516+BQ516+BX516+BY516+EC516+EJ516+EQ516+EU516+EX516+FA516+FD516+FE516</f>
        <v>541.50600424033621</v>
      </c>
      <c r="FG516" s="444">
        <f t="shared" ref="FG516" si="1526">BH516+BK516+FD516</f>
        <v>0</v>
      </c>
      <c r="FH516" s="444">
        <f t="shared" ref="FH516" si="1527">EJ516</f>
        <v>0</v>
      </c>
      <c r="FI516" s="445">
        <f t="shared" ref="FI516" si="1528">FF516*1.2</f>
        <v>649.80720508840341</v>
      </c>
      <c r="FJ516" s="446">
        <f t="shared" ref="FJ516" si="1529">FG516*1.2</f>
        <v>0</v>
      </c>
      <c r="FK516" s="446">
        <f t="shared" ref="FK516" si="1530">FH516*1.2</f>
        <v>0</v>
      </c>
      <c r="FL516" s="448">
        <v>0.05</v>
      </c>
      <c r="FM516" s="447">
        <f t="shared" ref="FM516" si="1531">FI516*FL516</f>
        <v>32.490360254420175</v>
      </c>
      <c r="FN516" s="448">
        <f t="shared" ref="FN516" si="1532">FJ516*FL516</f>
        <v>0</v>
      </c>
      <c r="FO516" s="448">
        <f t="shared" ref="FO516" si="1533">FK516*FL516</f>
        <v>0</v>
      </c>
      <c r="FP516" s="385">
        <f t="shared" ref="FP516" si="1534">FI516+FM516</f>
        <v>682.29756534282353</v>
      </c>
      <c r="FQ516" s="386">
        <f t="shared" ref="FQ516" si="1535">FJ516+FN516</f>
        <v>0</v>
      </c>
      <c r="FR516" s="386">
        <f t="shared" ref="FR516" si="1536">FK516+FO516</f>
        <v>0</v>
      </c>
      <c r="FS516" s="229">
        <f t="shared" ref="FS516" si="1537">(FP516-FR516)/C516+FR516/D516</f>
        <v>2.4783783702972157</v>
      </c>
      <c r="FT516" s="229"/>
      <c r="FU516" s="229">
        <f t="shared" ref="FU516" si="1538">(FP516-FR516)/C516</f>
        <v>2.4783783702972157</v>
      </c>
      <c r="FV516" s="449">
        <f t="shared" ref="FV516" si="1539">FS516*D516+G516*FU516</f>
        <v>682.29756534282353</v>
      </c>
      <c r="FW516" s="78">
        <v>1.2373000000000001</v>
      </c>
      <c r="FX516" s="79"/>
      <c r="FY516" s="450">
        <f t="shared" ref="FY516" si="1540">FS516/FW516</f>
        <v>2.0030537220538394</v>
      </c>
      <c r="FZ516" s="450"/>
      <c r="GB516" s="68" t="s">
        <v>1369</v>
      </c>
      <c r="GC516" s="85" t="s">
        <v>2362</v>
      </c>
      <c r="GD516" s="85" t="str">
        <f t="shared" ref="GD516" si="1541">CONCATENATE(GB516,GC516)</f>
        <v>№2/316 від 20.02.2019</v>
      </c>
      <c r="GE516" s="85" t="s">
        <v>2464</v>
      </c>
      <c r="GF516" s="431">
        <v>1</v>
      </c>
    </row>
    <row r="517" spans="1:189" x14ac:dyDescent="0.25">
      <c r="A517" s="113" t="s">
        <v>2786</v>
      </c>
      <c r="B517" s="188"/>
      <c r="C517" s="86"/>
      <c r="D517" s="86"/>
      <c r="E517" s="86"/>
      <c r="F517" s="86"/>
      <c r="G517" s="86"/>
      <c r="H517" s="90"/>
      <c r="I517" s="86"/>
      <c r="J517" s="86"/>
      <c r="K517" s="86"/>
      <c r="L517" s="86"/>
      <c r="M517" s="86"/>
      <c r="N517" s="86"/>
      <c r="O517" s="86"/>
      <c r="P517" s="86"/>
      <c r="Q517" s="86"/>
      <c r="R517" s="86"/>
      <c r="S517" s="86"/>
      <c r="T517" s="86"/>
      <c r="U517" s="86"/>
      <c r="V517" s="86"/>
      <c r="W517" s="86"/>
      <c r="X517" s="86"/>
      <c r="Y517" s="86"/>
      <c r="Z517" s="86"/>
      <c r="AA517" s="86"/>
      <c r="AB517" s="86"/>
      <c r="AC517" s="86"/>
      <c r="AD517" s="86"/>
      <c r="AE517" s="86"/>
      <c r="AF517" s="86"/>
      <c r="AG517" s="86"/>
      <c r="AH517" s="86"/>
      <c r="AI517" s="86"/>
      <c r="AJ517" s="86"/>
      <c r="AK517" s="86"/>
      <c r="AL517" s="86"/>
      <c r="AM517" s="86"/>
      <c r="AN517" s="86"/>
      <c r="AO517" s="86"/>
      <c r="AP517" s="86"/>
      <c r="AQ517" s="86"/>
      <c r="AR517" s="86"/>
      <c r="AS517" s="86"/>
      <c r="AT517" s="86"/>
      <c r="AU517" s="86"/>
      <c r="AV517" s="86"/>
      <c r="AW517" s="86"/>
      <c r="AX517" s="86"/>
      <c r="AY517" s="86"/>
      <c r="AZ517" s="86"/>
      <c r="BA517" s="86"/>
      <c r="BB517" s="86"/>
      <c r="BC517" s="86"/>
      <c r="BD517" s="86"/>
      <c r="BE517" s="86"/>
      <c r="BF517" s="86"/>
      <c r="BG517" s="86"/>
      <c r="BH517" s="86"/>
      <c r="BI517" s="86"/>
      <c r="BJ517" s="86"/>
      <c r="BK517" s="454"/>
      <c r="BL517" s="86"/>
      <c r="BM517" s="86"/>
      <c r="BN517" s="86"/>
      <c r="BO517" s="86"/>
      <c r="BP517" s="86"/>
      <c r="BQ517" s="86"/>
      <c r="BR517" s="86">
        <f>BR516*0.5</f>
        <v>24.138286666666652</v>
      </c>
      <c r="BS517" s="86">
        <f t="shared" ref="BS517" si="1542">BS516*0.5</f>
        <v>5.3104230666666501</v>
      </c>
      <c r="BT517" s="86">
        <f t="shared" ref="BT517" si="1543">BT516*0.5</f>
        <v>44.352980943772899</v>
      </c>
      <c r="BU517" s="86">
        <f t="shared" ref="BU517" si="1544">BU516*0.5</f>
        <v>0</v>
      </c>
      <c r="BV517" s="86">
        <f t="shared" ref="BV517" si="1545">BV516*0.5</f>
        <v>13.73154713606665</v>
      </c>
      <c r="BW517" s="86">
        <f t="shared" ref="BW517" si="1546">BW516*0.5</f>
        <v>9.1743586551986507</v>
      </c>
      <c r="BX517" s="86">
        <f t="shared" ref="BX517" si="1547">BX516*0.5</f>
        <v>96.707596468371506</v>
      </c>
      <c r="BY517" s="86"/>
      <c r="BZ517" s="86"/>
      <c r="CA517" s="86"/>
      <c r="CB517" s="86"/>
      <c r="CC517" s="86"/>
      <c r="CD517" s="86"/>
      <c r="CE517" s="86"/>
      <c r="CF517" s="86"/>
      <c r="CG517" s="86"/>
      <c r="CH517" s="86"/>
      <c r="CI517" s="86"/>
      <c r="CJ517" s="86"/>
      <c r="CK517" s="86"/>
      <c r="CL517" s="86"/>
      <c r="CM517" s="86"/>
      <c r="CN517" s="86"/>
      <c r="CO517" s="86"/>
      <c r="CP517" s="86"/>
      <c r="CQ517" s="86"/>
      <c r="CR517" s="86"/>
      <c r="CS517" s="86"/>
      <c r="CT517" s="86"/>
      <c r="CU517" s="86"/>
      <c r="CV517" s="86"/>
      <c r="CW517" s="86"/>
      <c r="CX517" s="86"/>
      <c r="CY517" s="86"/>
      <c r="CZ517" s="86"/>
      <c r="DA517" s="86"/>
      <c r="DB517" s="86"/>
      <c r="DC517" s="86"/>
      <c r="DD517" s="86"/>
      <c r="DE517" s="86"/>
      <c r="DF517" s="86"/>
      <c r="DG517" s="86"/>
      <c r="DH517" s="86"/>
      <c r="DI517" s="86"/>
      <c r="DJ517" s="86"/>
      <c r="DK517" s="86"/>
      <c r="DL517" s="86"/>
      <c r="DM517" s="86"/>
      <c r="DN517" s="86"/>
      <c r="DO517" s="86"/>
      <c r="DP517" s="86"/>
      <c r="DQ517" s="86"/>
      <c r="DR517" s="86"/>
      <c r="DS517" s="86"/>
      <c r="DT517" s="86"/>
      <c r="DU517" s="86"/>
      <c r="DV517" s="86"/>
      <c r="DW517" s="86"/>
      <c r="DX517" s="86"/>
      <c r="DY517" s="86"/>
      <c r="DZ517" s="86"/>
      <c r="EA517" s="86"/>
      <c r="EB517" s="86"/>
      <c r="EC517" s="86"/>
      <c r="ED517" s="86"/>
      <c r="EE517" s="86"/>
      <c r="EF517" s="86"/>
      <c r="EG517" s="86"/>
      <c r="EH517" s="86"/>
      <c r="EI517" s="86"/>
      <c r="EJ517" s="86"/>
      <c r="EK517" s="86"/>
      <c r="EL517" s="86"/>
      <c r="EM517" s="86"/>
      <c r="EN517" s="86"/>
      <c r="EO517" s="86"/>
      <c r="EP517" s="86"/>
      <c r="EQ517" s="86"/>
      <c r="ER517" s="86"/>
      <c r="ES517" s="86"/>
      <c r="ET517" s="86"/>
      <c r="EU517" s="86"/>
      <c r="EV517" s="86"/>
      <c r="EW517" s="86"/>
      <c r="EX517" s="86"/>
      <c r="EY517" s="86"/>
      <c r="EZ517" s="86"/>
      <c r="FA517" s="454"/>
      <c r="FB517" s="86"/>
      <c r="FC517" s="86"/>
      <c r="FD517" s="86"/>
      <c r="FE517" s="86"/>
      <c r="FF517" s="455"/>
      <c r="FG517" s="86"/>
      <c r="FH517" s="86"/>
      <c r="FI517" s="455"/>
      <c r="FJ517" s="86"/>
      <c r="FK517" s="86"/>
      <c r="FL517" s="86"/>
      <c r="FM517" s="455"/>
      <c r="FN517" s="86"/>
      <c r="FO517" s="86"/>
      <c r="FP517" s="455">
        <f>FP110</f>
        <v>560.44599379267549</v>
      </c>
      <c r="FQ517" s="86"/>
      <c r="FR517" s="86"/>
      <c r="FS517" s="451"/>
      <c r="FT517" s="451"/>
      <c r="FU517" s="451"/>
      <c r="FV517" s="449"/>
      <c r="FW517" s="86"/>
      <c r="FX517" s="87"/>
      <c r="FY517" s="452"/>
      <c r="FZ517" s="452"/>
    </row>
    <row r="518" spans="1:189" ht="15" customHeight="1" x14ac:dyDescent="0.25">
      <c r="A518" s="607" t="s">
        <v>206</v>
      </c>
      <c r="B518" s="155">
        <v>1</v>
      </c>
      <c r="C518" s="141">
        <f t="shared" ref="C518" si="1548">D518+G518</f>
        <v>172.4</v>
      </c>
      <c r="D518" s="168">
        <v>172.4</v>
      </c>
      <c r="E518" s="168">
        <v>0</v>
      </c>
      <c r="F518" s="234"/>
      <c r="G518" s="235">
        <v>0</v>
      </c>
      <c r="H518" s="162">
        <f t="shared" ref="H518" si="1549">N518+T518+Z518+AF518+AL518+AR518+AX518</f>
        <v>25.6</v>
      </c>
      <c r="I518" s="117">
        <v>0</v>
      </c>
      <c r="J518" s="117">
        <v>0</v>
      </c>
      <c r="K518" s="117">
        <v>0</v>
      </c>
      <c r="L518" s="117">
        <v>0</v>
      </c>
      <c r="M518" s="117">
        <v>0</v>
      </c>
      <c r="N518" s="117">
        <v>0</v>
      </c>
      <c r="O518" s="117">
        <v>0</v>
      </c>
      <c r="P518" s="117">
        <v>0</v>
      </c>
      <c r="Q518" s="117">
        <v>0</v>
      </c>
      <c r="R518" s="117">
        <v>0</v>
      </c>
      <c r="S518" s="117">
        <v>0</v>
      </c>
      <c r="T518" s="117">
        <v>0</v>
      </c>
      <c r="U518" s="117">
        <v>0</v>
      </c>
      <c r="V518" s="117">
        <v>0</v>
      </c>
      <c r="W518" s="117">
        <v>0</v>
      </c>
      <c r="X518" s="117">
        <v>0</v>
      </c>
      <c r="Y518" s="117">
        <v>0</v>
      </c>
      <c r="Z518" s="117">
        <v>0</v>
      </c>
      <c r="AA518" s="117">
        <v>0</v>
      </c>
      <c r="AB518" s="117">
        <v>0</v>
      </c>
      <c r="AC518" s="117">
        <v>0</v>
      </c>
      <c r="AD518" s="117">
        <v>0</v>
      </c>
      <c r="AE518" s="117">
        <v>0</v>
      </c>
      <c r="AF518" s="117">
        <v>0</v>
      </c>
      <c r="AG518" s="117">
        <v>0</v>
      </c>
      <c r="AH518" s="117">
        <v>0</v>
      </c>
      <c r="AI518" s="117">
        <v>0</v>
      </c>
      <c r="AJ518" s="117">
        <v>0</v>
      </c>
      <c r="AK518" s="117">
        <v>0</v>
      </c>
      <c r="AL518" s="117">
        <v>0</v>
      </c>
      <c r="AM518" s="117">
        <v>0</v>
      </c>
      <c r="AN518" s="117">
        <v>0</v>
      </c>
      <c r="AO518" s="117">
        <v>0</v>
      </c>
      <c r="AP518" s="117">
        <v>0</v>
      </c>
      <c r="AQ518" s="117">
        <v>0</v>
      </c>
      <c r="AR518" s="117">
        <v>0</v>
      </c>
      <c r="AS518" s="117">
        <v>0</v>
      </c>
      <c r="AT518" s="117">
        <v>0</v>
      </c>
      <c r="AU518" s="117">
        <v>0</v>
      </c>
      <c r="AV518" s="117">
        <v>0</v>
      </c>
      <c r="AW518" s="117">
        <v>0</v>
      </c>
      <c r="AX518" s="117">
        <v>25.6</v>
      </c>
      <c r="AY518" s="117"/>
      <c r="AZ518" s="117"/>
      <c r="BA518" s="117"/>
      <c r="BB518" s="117"/>
      <c r="BC518" s="117"/>
      <c r="BD518" s="117"/>
      <c r="BE518" s="117">
        <v>0</v>
      </c>
      <c r="BF518" s="117">
        <v>0</v>
      </c>
      <c r="BG518" s="117">
        <v>0</v>
      </c>
      <c r="BH518" s="117">
        <v>0</v>
      </c>
      <c r="BI518" s="117">
        <v>0</v>
      </c>
      <c r="BJ518" s="117">
        <v>0</v>
      </c>
      <c r="BK518" s="117">
        <v>0</v>
      </c>
      <c r="BL518" s="117">
        <v>10.19</v>
      </c>
      <c r="BM518" s="117">
        <v>2.2418</v>
      </c>
      <c r="BN518" s="117">
        <v>0.22768034333333301</v>
      </c>
      <c r="BO518" s="117">
        <v>5.7967852999999998</v>
      </c>
      <c r="BP518" s="117">
        <v>1.9344012020777599</v>
      </c>
      <c r="BQ518" s="117">
        <v>20.390666845411101</v>
      </c>
      <c r="BR518" s="117">
        <v>47.244644444444397</v>
      </c>
      <c r="BS518" s="117">
        <v>10.3938217777778</v>
      </c>
      <c r="BT518" s="117">
        <v>56.417873673166497</v>
      </c>
      <c r="BU518" s="117">
        <v>0</v>
      </c>
      <c r="BV518" s="117">
        <v>26.876060885111102</v>
      </c>
      <c r="BW518" s="117">
        <v>14.7711249258042</v>
      </c>
      <c r="BX518" s="117">
        <v>155.70352570630399</v>
      </c>
      <c r="BY518" s="117">
        <v>3.2827095945997402</v>
      </c>
      <c r="BZ518" s="117">
        <v>0</v>
      </c>
      <c r="CA518" s="117">
        <v>0</v>
      </c>
      <c r="CB518" s="117">
        <v>0</v>
      </c>
      <c r="CC518" s="117">
        <v>0</v>
      </c>
      <c r="CD518" s="117">
        <v>0</v>
      </c>
      <c r="CE518" s="117">
        <v>0</v>
      </c>
      <c r="CF518" s="117">
        <v>0</v>
      </c>
      <c r="CG518" s="117">
        <v>0</v>
      </c>
      <c r="CH518" s="117">
        <v>0</v>
      </c>
      <c r="CI518" s="117">
        <v>0</v>
      </c>
      <c r="CJ518" s="117">
        <v>0</v>
      </c>
      <c r="CK518" s="117">
        <v>0</v>
      </c>
      <c r="CL518" s="117">
        <v>0</v>
      </c>
      <c r="CM518" s="117">
        <v>0</v>
      </c>
      <c r="CN518" s="117">
        <v>0</v>
      </c>
      <c r="CO518" s="117">
        <v>0</v>
      </c>
      <c r="CP518" s="117">
        <v>0</v>
      </c>
      <c r="CQ518" s="117">
        <v>0</v>
      </c>
      <c r="CR518" s="117">
        <v>0</v>
      </c>
      <c r="CS518" s="117">
        <v>0</v>
      </c>
      <c r="CT518" s="117">
        <v>0</v>
      </c>
      <c r="CU518" s="117">
        <v>0</v>
      </c>
      <c r="CV518" s="117">
        <v>0</v>
      </c>
      <c r="CW518" s="117">
        <v>0</v>
      </c>
      <c r="CX518" s="117">
        <v>0</v>
      </c>
      <c r="CY518" s="117">
        <v>0</v>
      </c>
      <c r="CZ518" s="117">
        <v>0</v>
      </c>
      <c r="DA518" s="117">
        <v>0</v>
      </c>
      <c r="DB518" s="117">
        <v>0</v>
      </c>
      <c r="DC518" s="117">
        <v>0</v>
      </c>
      <c r="DD518" s="117">
        <v>0</v>
      </c>
      <c r="DE518" s="117">
        <v>0</v>
      </c>
      <c r="DF518" s="117">
        <v>0</v>
      </c>
      <c r="DG518" s="117">
        <v>0</v>
      </c>
      <c r="DH518" s="117">
        <v>0</v>
      </c>
      <c r="DI518" s="117">
        <v>0</v>
      </c>
      <c r="DJ518" s="117">
        <v>0</v>
      </c>
      <c r="DK518" s="117">
        <v>0</v>
      </c>
      <c r="DL518" s="117">
        <v>0</v>
      </c>
      <c r="DM518" s="117">
        <v>0</v>
      </c>
      <c r="DN518" s="117">
        <v>0</v>
      </c>
      <c r="DO518" s="117">
        <v>0</v>
      </c>
      <c r="DP518" s="117">
        <v>1.43</v>
      </c>
      <c r="DQ518" s="117">
        <v>0.31459999999999999</v>
      </c>
      <c r="DR518" s="117">
        <v>0.41320471400398501</v>
      </c>
      <c r="DS518" s="117">
        <v>0</v>
      </c>
      <c r="DT518" s="117">
        <v>0.81348410000000004</v>
      </c>
      <c r="DU518" s="117">
        <v>0.31142078059575801</v>
      </c>
      <c r="DV518" s="117">
        <v>3.2827095945997402</v>
      </c>
      <c r="DW518" s="117">
        <v>25.36</v>
      </c>
      <c r="DX518" s="117">
        <v>5.5792000000000002</v>
      </c>
      <c r="DY518" s="117">
        <v>1.750417234275</v>
      </c>
      <c r="DZ518" s="117">
        <v>0</v>
      </c>
      <c r="EA518" s="117">
        <v>14.426543199999999</v>
      </c>
      <c r="EB518" s="117">
        <v>4.9382447751163596</v>
      </c>
      <c r="EC518" s="117">
        <v>52.054405209391398</v>
      </c>
      <c r="ED518" s="117">
        <v>0</v>
      </c>
      <c r="EE518" s="117">
        <v>0</v>
      </c>
      <c r="EF518" s="117">
        <v>0</v>
      </c>
      <c r="EG518" s="117">
        <v>0</v>
      </c>
      <c r="EH518" s="117">
        <v>0</v>
      </c>
      <c r="EI518" s="117">
        <v>0</v>
      </c>
      <c r="EJ518" s="117">
        <v>0</v>
      </c>
      <c r="EK518" s="117">
        <v>22.61</v>
      </c>
      <c r="EL518" s="117">
        <v>4.9741999999999997</v>
      </c>
      <c r="EM518" s="117">
        <v>1.56148798415</v>
      </c>
      <c r="EN518" s="117">
        <v>0</v>
      </c>
      <c r="EO518" s="117">
        <v>12.862150700000001</v>
      </c>
      <c r="EP518" s="117">
        <v>4.4028415724857597</v>
      </c>
      <c r="EQ518" s="117">
        <v>46.4106802566358</v>
      </c>
      <c r="ER518" s="117">
        <v>0</v>
      </c>
      <c r="ES518" s="117">
        <v>0</v>
      </c>
      <c r="ET518" s="117">
        <v>0</v>
      </c>
      <c r="EU518" s="117">
        <v>0</v>
      </c>
      <c r="EV518" s="117">
        <v>0</v>
      </c>
      <c r="EW518" s="117">
        <v>0</v>
      </c>
      <c r="EX518" s="117">
        <v>0</v>
      </c>
      <c r="EY518" s="117">
        <v>0</v>
      </c>
      <c r="EZ518" s="117">
        <v>0</v>
      </c>
      <c r="FA518" s="117">
        <v>0</v>
      </c>
      <c r="FB518" s="117">
        <v>0</v>
      </c>
      <c r="FC518" s="117">
        <v>0</v>
      </c>
      <c r="FD518" s="117">
        <v>0</v>
      </c>
      <c r="FE518" s="171">
        <v>73.875021875000002</v>
      </c>
      <c r="FF518" s="194">
        <f t="shared" ref="FF518" si="1550">H518+BH518+BK518+BQ518+BX518+BY518+EC518+EJ518+EQ518+EU518+EX518+FA518+FD518+FE518</f>
        <v>377.31700948734203</v>
      </c>
      <c r="FG518" s="195">
        <f t="shared" ref="FG518" si="1551">BH518+BK518+FD518</f>
        <v>0</v>
      </c>
      <c r="FH518" s="196">
        <f t="shared" ref="FH518" si="1552">EJ518</f>
        <v>0</v>
      </c>
      <c r="FI518" s="202">
        <f t="shared" ref="FI518" si="1553">FF518*1.2</f>
        <v>452.78041138481041</v>
      </c>
      <c r="FJ518" s="203">
        <f t="shared" ref="FJ518" si="1554">FG518*1.2</f>
        <v>0</v>
      </c>
      <c r="FK518" s="204">
        <f t="shared" ref="FK518" si="1555">FH518*1.2</f>
        <v>0</v>
      </c>
      <c r="FL518" s="214">
        <v>0.05</v>
      </c>
      <c r="FM518" s="211">
        <f t="shared" ref="FM518" si="1556">FI518*FL518</f>
        <v>22.639020569240522</v>
      </c>
      <c r="FN518" s="212">
        <f t="shared" ref="FN518" si="1557">FJ518*FL518</f>
        <v>0</v>
      </c>
      <c r="FO518" s="213">
        <f t="shared" ref="FO518" si="1558">FK518*FL518</f>
        <v>0</v>
      </c>
      <c r="FP518" s="219">
        <f t="shared" ref="FP518" si="1559">FI518+FM518</f>
        <v>475.41943195405094</v>
      </c>
      <c r="FQ518" s="220">
        <f t="shared" ref="FQ518" si="1560">FJ518+FN518</f>
        <v>0</v>
      </c>
      <c r="FR518" s="223">
        <f t="shared" ref="FR518" si="1561">FK518+FO518</f>
        <v>0</v>
      </c>
      <c r="FS518" s="228">
        <f t="shared" ref="FS518" si="1562">(FP518-FR518)/C518+FR518/D518</f>
        <v>2.7576533175989031</v>
      </c>
      <c r="FT518" s="229"/>
      <c r="FU518" s="244">
        <f t="shared" ref="FU518" si="1563">(FP518-FR518)/C518</f>
        <v>2.7576533175989031</v>
      </c>
      <c r="FV518" s="245">
        <f t="shared" ref="FV518" si="1564">FS518*D518+G518*FU518</f>
        <v>475.41943195405094</v>
      </c>
      <c r="FW518" s="252">
        <v>1.3998999999999999</v>
      </c>
      <c r="FX518" s="257"/>
      <c r="FY518" s="261">
        <f t="shared" ref="FY518" si="1565">FS518/FW518</f>
        <v>1.9698930763618139</v>
      </c>
      <c r="FZ518" s="253"/>
      <c r="GA518" s="92"/>
      <c r="GB518" s="68" t="s">
        <v>1379</v>
      </c>
      <c r="GC518" s="85" t="s">
        <v>2362</v>
      </c>
      <c r="GD518" s="85" t="str">
        <f t="shared" ref="GD518" si="1566">CONCATENATE(GB518,GC518)</f>
        <v>№2/326 від 20.02.2019</v>
      </c>
      <c r="GE518" s="85" t="s">
        <v>2468</v>
      </c>
      <c r="GF518" s="431">
        <v>1</v>
      </c>
      <c r="GG518" s="431">
        <v>1</v>
      </c>
    </row>
    <row r="519" spans="1:189" ht="15" customHeight="1" x14ac:dyDescent="0.25">
      <c r="A519" s="607" t="s">
        <v>2847</v>
      </c>
      <c r="B519" s="155">
        <v>1</v>
      </c>
      <c r="C519" s="141">
        <f t="shared" ref="C519:C520" si="1567">D519+G519</f>
        <v>172.4</v>
      </c>
      <c r="D519" s="168">
        <v>172.4</v>
      </c>
      <c r="E519" s="168">
        <v>0</v>
      </c>
      <c r="F519" s="234"/>
      <c r="G519" s="235">
        <v>0</v>
      </c>
      <c r="H519" s="162">
        <f t="shared" ref="H519:H520" si="1568">N519+T519+Z519+AF519+AL519+AR519+AX519</f>
        <v>25.6</v>
      </c>
      <c r="I519" s="117">
        <v>0</v>
      </c>
      <c r="J519" s="117">
        <v>0</v>
      </c>
      <c r="K519" s="117">
        <v>0</v>
      </c>
      <c r="L519" s="117">
        <v>0</v>
      </c>
      <c r="M519" s="117">
        <v>0</v>
      </c>
      <c r="N519" s="117">
        <v>0</v>
      </c>
      <c r="O519" s="117">
        <v>0</v>
      </c>
      <c r="P519" s="117">
        <v>0</v>
      </c>
      <c r="Q519" s="117">
        <v>0</v>
      </c>
      <c r="R519" s="117">
        <v>0</v>
      </c>
      <c r="S519" s="117">
        <v>0</v>
      </c>
      <c r="T519" s="117">
        <v>0</v>
      </c>
      <c r="U519" s="117">
        <v>0</v>
      </c>
      <c r="V519" s="117">
        <v>0</v>
      </c>
      <c r="W519" s="117">
        <v>0</v>
      </c>
      <c r="X519" s="117">
        <v>0</v>
      </c>
      <c r="Y519" s="117">
        <v>0</v>
      </c>
      <c r="Z519" s="117">
        <v>0</v>
      </c>
      <c r="AA519" s="117">
        <v>0</v>
      </c>
      <c r="AB519" s="117">
        <v>0</v>
      </c>
      <c r="AC519" s="117">
        <v>0</v>
      </c>
      <c r="AD519" s="117">
        <v>0</v>
      </c>
      <c r="AE519" s="117">
        <v>0</v>
      </c>
      <c r="AF519" s="117">
        <v>0</v>
      </c>
      <c r="AG519" s="117">
        <v>0</v>
      </c>
      <c r="AH519" s="117">
        <v>0</v>
      </c>
      <c r="AI519" s="117">
        <v>0</v>
      </c>
      <c r="AJ519" s="117">
        <v>0</v>
      </c>
      <c r="AK519" s="117">
        <v>0</v>
      </c>
      <c r="AL519" s="117">
        <v>0</v>
      </c>
      <c r="AM519" s="117">
        <v>0</v>
      </c>
      <c r="AN519" s="117">
        <v>0</v>
      </c>
      <c r="AO519" s="117">
        <v>0</v>
      </c>
      <c r="AP519" s="117">
        <v>0</v>
      </c>
      <c r="AQ519" s="117">
        <v>0</v>
      </c>
      <c r="AR519" s="117">
        <v>0</v>
      </c>
      <c r="AS519" s="117">
        <v>0</v>
      </c>
      <c r="AT519" s="117">
        <v>0</v>
      </c>
      <c r="AU519" s="117">
        <v>0</v>
      </c>
      <c r="AV519" s="117">
        <v>0</v>
      </c>
      <c r="AW519" s="117">
        <v>0</v>
      </c>
      <c r="AX519" s="117">
        <v>25.6</v>
      </c>
      <c r="AY519" s="117"/>
      <c r="AZ519" s="117"/>
      <c r="BA519" s="117"/>
      <c r="BB519" s="117"/>
      <c r="BC519" s="117"/>
      <c r="BD519" s="117"/>
      <c r="BE519" s="117">
        <v>0</v>
      </c>
      <c r="BF519" s="117">
        <v>0</v>
      </c>
      <c r="BG519" s="117">
        <v>0</v>
      </c>
      <c r="BH519" s="117">
        <v>0</v>
      </c>
      <c r="BI519" s="117">
        <v>0</v>
      </c>
      <c r="BJ519" s="117">
        <v>0</v>
      </c>
      <c r="BK519" s="117">
        <v>0</v>
      </c>
      <c r="BL519" s="117">
        <v>10.19</v>
      </c>
      <c r="BM519" s="117">
        <v>2.2418</v>
      </c>
      <c r="BN519" s="117">
        <v>0.22768034333333301</v>
      </c>
      <c r="BO519" s="117">
        <v>5.7967852999999998</v>
      </c>
      <c r="BP519" s="117">
        <v>1.9344012020777599</v>
      </c>
      <c r="BQ519" s="117">
        <v>20.390666845411101</v>
      </c>
      <c r="BR519" s="117">
        <f>BR518*0.7</f>
        <v>33.071251111111074</v>
      </c>
      <c r="BS519" s="117">
        <f t="shared" ref="BS519:BX519" si="1569">BS518*0.7</f>
        <v>7.2756752444444599</v>
      </c>
      <c r="BT519" s="117">
        <f t="shared" si="1569"/>
        <v>39.492511571216546</v>
      </c>
      <c r="BU519" s="117">
        <f t="shared" si="1569"/>
        <v>0</v>
      </c>
      <c r="BV519" s="117">
        <f t="shared" si="1569"/>
        <v>18.813242619577771</v>
      </c>
      <c r="BW519" s="117">
        <f t="shared" si="1569"/>
        <v>10.339787448062939</v>
      </c>
      <c r="BX519" s="117">
        <f t="shared" si="1569"/>
        <v>108.99246799441279</v>
      </c>
      <c r="BY519" s="117">
        <v>3.2827095945997402</v>
      </c>
      <c r="BZ519" s="117">
        <v>0</v>
      </c>
      <c r="CA519" s="117">
        <v>0</v>
      </c>
      <c r="CB519" s="117">
        <v>0</v>
      </c>
      <c r="CC519" s="117">
        <v>0</v>
      </c>
      <c r="CD519" s="117">
        <v>0</v>
      </c>
      <c r="CE519" s="117">
        <v>0</v>
      </c>
      <c r="CF519" s="117">
        <v>0</v>
      </c>
      <c r="CG519" s="117">
        <v>0</v>
      </c>
      <c r="CH519" s="117">
        <v>0</v>
      </c>
      <c r="CI519" s="117">
        <v>0</v>
      </c>
      <c r="CJ519" s="117">
        <v>0</v>
      </c>
      <c r="CK519" s="117">
        <v>0</v>
      </c>
      <c r="CL519" s="117">
        <v>0</v>
      </c>
      <c r="CM519" s="117">
        <v>0</v>
      </c>
      <c r="CN519" s="117">
        <v>0</v>
      </c>
      <c r="CO519" s="117">
        <v>0</v>
      </c>
      <c r="CP519" s="117">
        <v>0</v>
      </c>
      <c r="CQ519" s="117">
        <v>0</v>
      </c>
      <c r="CR519" s="117">
        <v>0</v>
      </c>
      <c r="CS519" s="117">
        <v>0</v>
      </c>
      <c r="CT519" s="117">
        <v>0</v>
      </c>
      <c r="CU519" s="117">
        <v>0</v>
      </c>
      <c r="CV519" s="117">
        <v>0</v>
      </c>
      <c r="CW519" s="117">
        <v>0</v>
      </c>
      <c r="CX519" s="117">
        <v>0</v>
      </c>
      <c r="CY519" s="117">
        <v>0</v>
      </c>
      <c r="CZ519" s="117">
        <v>0</v>
      </c>
      <c r="DA519" s="117">
        <v>0</v>
      </c>
      <c r="DB519" s="117">
        <v>0</v>
      </c>
      <c r="DC519" s="117">
        <v>0</v>
      </c>
      <c r="DD519" s="117">
        <v>0</v>
      </c>
      <c r="DE519" s="117">
        <v>0</v>
      </c>
      <c r="DF519" s="117">
        <v>0</v>
      </c>
      <c r="DG519" s="117">
        <v>0</v>
      </c>
      <c r="DH519" s="117">
        <v>0</v>
      </c>
      <c r="DI519" s="117">
        <v>0</v>
      </c>
      <c r="DJ519" s="117">
        <v>0</v>
      </c>
      <c r="DK519" s="117">
        <v>0</v>
      </c>
      <c r="DL519" s="117">
        <v>0</v>
      </c>
      <c r="DM519" s="117">
        <v>0</v>
      </c>
      <c r="DN519" s="117">
        <v>0</v>
      </c>
      <c r="DO519" s="117">
        <v>0</v>
      </c>
      <c r="DP519" s="117">
        <v>1.43</v>
      </c>
      <c r="DQ519" s="117">
        <v>0.31459999999999999</v>
      </c>
      <c r="DR519" s="117">
        <v>0.41320471400398501</v>
      </c>
      <c r="DS519" s="117">
        <v>0</v>
      </c>
      <c r="DT519" s="117">
        <v>0.81348410000000004</v>
      </c>
      <c r="DU519" s="117">
        <v>0.31142078059575801</v>
      </c>
      <c r="DV519" s="117">
        <v>3.2827095945997402</v>
      </c>
      <c r="DW519" s="117">
        <f>DW518*0.5</f>
        <v>12.68</v>
      </c>
      <c r="DX519" s="117">
        <f t="shared" ref="DX519:EC519" si="1570">DX518*0.5</f>
        <v>2.7896000000000001</v>
      </c>
      <c r="DY519" s="117">
        <f t="shared" si="1570"/>
        <v>0.87520861713749998</v>
      </c>
      <c r="DZ519" s="117">
        <f t="shared" si="1570"/>
        <v>0</v>
      </c>
      <c r="EA519" s="117">
        <f t="shared" si="1570"/>
        <v>7.2132715999999997</v>
      </c>
      <c r="EB519" s="117">
        <f t="shared" si="1570"/>
        <v>2.4691223875581798</v>
      </c>
      <c r="EC519" s="117">
        <f t="shared" si="1570"/>
        <v>26.027202604695699</v>
      </c>
      <c r="ED519" s="117">
        <v>0</v>
      </c>
      <c r="EE519" s="117">
        <v>0</v>
      </c>
      <c r="EF519" s="117">
        <v>0</v>
      </c>
      <c r="EG519" s="117">
        <v>0</v>
      </c>
      <c r="EH519" s="117">
        <v>0</v>
      </c>
      <c r="EI519" s="117">
        <v>0</v>
      </c>
      <c r="EJ519" s="117">
        <v>0</v>
      </c>
      <c r="EK519" s="117">
        <v>22.61</v>
      </c>
      <c r="EL519" s="117">
        <v>4.9741999999999997</v>
      </c>
      <c r="EM519" s="117">
        <v>1.56148798415</v>
      </c>
      <c r="EN519" s="117">
        <v>0</v>
      </c>
      <c r="EO519" s="117">
        <v>12.862150700000001</v>
      </c>
      <c r="EP519" s="117">
        <v>4.4028415724857597</v>
      </c>
      <c r="EQ519" s="117">
        <v>46.4106802566358</v>
      </c>
      <c r="ER519" s="117">
        <v>0</v>
      </c>
      <c r="ES519" s="117">
        <v>0</v>
      </c>
      <c r="ET519" s="117">
        <v>0</v>
      </c>
      <c r="EU519" s="117">
        <v>0</v>
      </c>
      <c r="EV519" s="117">
        <v>0</v>
      </c>
      <c r="EW519" s="117">
        <v>0</v>
      </c>
      <c r="EX519" s="117">
        <v>0</v>
      </c>
      <c r="EY519" s="117">
        <v>0</v>
      </c>
      <c r="EZ519" s="117">
        <v>0</v>
      </c>
      <c r="FA519" s="117">
        <v>0</v>
      </c>
      <c r="FB519" s="117">
        <v>0</v>
      </c>
      <c r="FC519" s="117">
        <v>0</v>
      </c>
      <c r="FD519" s="117">
        <v>0</v>
      </c>
      <c r="FE519" s="171">
        <v>73.875021875000002</v>
      </c>
      <c r="FF519" s="194">
        <f t="shared" ref="FF519:FF520" si="1571">H519+BH519+BK519+BQ519+BX519+BY519+EC519+EJ519+EQ519+EU519+EX519+FA519+FD519+FE519</f>
        <v>304.57874917075515</v>
      </c>
      <c r="FG519" s="195">
        <f t="shared" ref="FG519:FG520" si="1572">BH519+BK519+FD519</f>
        <v>0</v>
      </c>
      <c r="FH519" s="196">
        <f t="shared" ref="FH519:FH520" si="1573">EJ519</f>
        <v>0</v>
      </c>
      <c r="FI519" s="202">
        <f t="shared" ref="FI519:FI520" si="1574">FF519*1.2</f>
        <v>365.49449900490617</v>
      </c>
      <c r="FJ519" s="203">
        <f t="shared" ref="FJ519:FJ520" si="1575">FG519*1.2</f>
        <v>0</v>
      </c>
      <c r="FK519" s="204">
        <f t="shared" ref="FK519:FK520" si="1576">FH519*1.2</f>
        <v>0</v>
      </c>
      <c r="FL519" s="214">
        <v>0.05</v>
      </c>
      <c r="FM519" s="211">
        <f t="shared" ref="FM519:FM520" si="1577">FI519*FL519</f>
        <v>18.274724950245311</v>
      </c>
      <c r="FN519" s="212">
        <f t="shared" ref="FN519:FN520" si="1578">FJ519*FL519</f>
        <v>0</v>
      </c>
      <c r="FO519" s="213">
        <f t="shared" ref="FO519:FO520" si="1579">FK519*FL519</f>
        <v>0</v>
      </c>
      <c r="FP519" s="219">
        <f t="shared" ref="FP519:FP520" si="1580">FI519+FM519</f>
        <v>383.76922395515146</v>
      </c>
      <c r="FQ519" s="220">
        <f t="shared" ref="FQ519:FQ520" si="1581">FJ519+FN519</f>
        <v>0</v>
      </c>
      <c r="FR519" s="223">
        <f t="shared" ref="FR519:FR520" si="1582">FK519+FO519</f>
        <v>0</v>
      </c>
      <c r="FS519" s="228">
        <f t="shared" ref="FS519:FS520" si="1583">(FP519-FR519)/C519+FR519/D519</f>
        <v>2.2260395821064467</v>
      </c>
      <c r="FT519" s="229"/>
      <c r="FU519" s="244">
        <f t="shared" ref="FU519:FU520" si="1584">(FP519-FR519)/C519</f>
        <v>2.2260395821064467</v>
      </c>
      <c r="FV519" s="245">
        <f t="shared" ref="FV519:FV520" si="1585">FS519*D519+G519*FU519</f>
        <v>383.7692239551514</v>
      </c>
      <c r="FW519" s="252">
        <v>1.3998999999999999</v>
      </c>
      <c r="FX519" s="257"/>
      <c r="FY519" s="261">
        <f t="shared" ref="FY519:FY520" si="1586">FS519/FW519</f>
        <v>1.5901418544942116</v>
      </c>
      <c r="FZ519" s="253"/>
      <c r="GA519" s="92"/>
      <c r="GB519" s="68" t="s">
        <v>1379</v>
      </c>
      <c r="GC519" s="85" t="s">
        <v>2362</v>
      </c>
      <c r="GD519" s="85" t="str">
        <f t="shared" ref="GD519:GD520" si="1587">CONCATENATE(GB519,GC519)</f>
        <v>№2/326 від 20.02.2019</v>
      </c>
      <c r="GE519" s="85" t="s">
        <v>2468</v>
      </c>
      <c r="GF519" s="431">
        <v>1</v>
      </c>
      <c r="GG519" s="431">
        <v>1</v>
      </c>
    </row>
    <row r="520" spans="1:189" ht="15" customHeight="1" x14ac:dyDescent="0.25">
      <c r="A520" s="607" t="s">
        <v>207</v>
      </c>
      <c r="B520" s="155">
        <v>1</v>
      </c>
      <c r="C520" s="141">
        <f t="shared" si="1567"/>
        <v>128.6</v>
      </c>
      <c r="D520" s="168">
        <v>128.6</v>
      </c>
      <c r="E520" s="168">
        <v>0</v>
      </c>
      <c r="F520" s="234"/>
      <c r="G520" s="235">
        <v>0</v>
      </c>
      <c r="H520" s="162">
        <f t="shared" si="1568"/>
        <v>25.61</v>
      </c>
      <c r="I520" s="117">
        <v>0</v>
      </c>
      <c r="J520" s="117">
        <v>0</v>
      </c>
      <c r="K520" s="117">
        <v>0</v>
      </c>
      <c r="L520" s="117">
        <v>0</v>
      </c>
      <c r="M520" s="117">
        <v>0</v>
      </c>
      <c r="N520" s="117">
        <v>0</v>
      </c>
      <c r="O520" s="117">
        <v>0</v>
      </c>
      <c r="P520" s="117">
        <v>0</v>
      </c>
      <c r="Q520" s="117">
        <v>0</v>
      </c>
      <c r="R520" s="117">
        <v>0</v>
      </c>
      <c r="S520" s="117">
        <v>0</v>
      </c>
      <c r="T520" s="117">
        <v>0</v>
      </c>
      <c r="U520" s="117">
        <v>0</v>
      </c>
      <c r="V520" s="117">
        <v>0</v>
      </c>
      <c r="W520" s="117">
        <v>0</v>
      </c>
      <c r="X520" s="117">
        <v>0</v>
      </c>
      <c r="Y520" s="117">
        <v>0</v>
      </c>
      <c r="Z520" s="117">
        <v>0</v>
      </c>
      <c r="AA520" s="117">
        <v>0</v>
      </c>
      <c r="AB520" s="117">
        <v>0</v>
      </c>
      <c r="AC520" s="117">
        <v>0</v>
      </c>
      <c r="AD520" s="117">
        <v>0</v>
      </c>
      <c r="AE520" s="117">
        <v>0</v>
      </c>
      <c r="AF520" s="117">
        <v>0</v>
      </c>
      <c r="AG520" s="117">
        <v>0</v>
      </c>
      <c r="AH520" s="117">
        <v>0</v>
      </c>
      <c r="AI520" s="117">
        <v>0</v>
      </c>
      <c r="AJ520" s="117">
        <v>0</v>
      </c>
      <c r="AK520" s="117">
        <v>0</v>
      </c>
      <c r="AL520" s="117">
        <v>0</v>
      </c>
      <c r="AM520" s="117">
        <v>0</v>
      </c>
      <c r="AN520" s="117">
        <v>0</v>
      </c>
      <c r="AO520" s="117">
        <v>0</v>
      </c>
      <c r="AP520" s="117">
        <v>0</v>
      </c>
      <c r="AQ520" s="117">
        <v>0</v>
      </c>
      <c r="AR520" s="117">
        <v>0</v>
      </c>
      <c r="AS520" s="117">
        <v>0</v>
      </c>
      <c r="AT520" s="117">
        <v>0</v>
      </c>
      <c r="AU520" s="117">
        <v>0</v>
      </c>
      <c r="AV520" s="117">
        <v>0</v>
      </c>
      <c r="AW520" s="117">
        <v>0</v>
      </c>
      <c r="AX520" s="117">
        <v>25.61</v>
      </c>
      <c r="AY520" s="117"/>
      <c r="AZ520" s="117"/>
      <c r="BA520" s="117"/>
      <c r="BB520" s="117"/>
      <c r="BC520" s="117"/>
      <c r="BD520" s="117"/>
      <c r="BE520" s="117">
        <v>0</v>
      </c>
      <c r="BF520" s="117">
        <v>0</v>
      </c>
      <c r="BG520" s="117">
        <v>0</v>
      </c>
      <c r="BH520" s="117">
        <v>0</v>
      </c>
      <c r="BI520" s="117">
        <v>0</v>
      </c>
      <c r="BJ520" s="117">
        <v>0</v>
      </c>
      <c r="BK520" s="117">
        <v>0</v>
      </c>
      <c r="BL520" s="117">
        <v>8.57</v>
      </c>
      <c r="BM520" s="117">
        <v>1.8854</v>
      </c>
      <c r="BN520" s="117">
        <v>0.21454197916666701</v>
      </c>
      <c r="BO520" s="117">
        <v>4.8752158999999997</v>
      </c>
      <c r="BP520" s="117">
        <v>1.6292879973154599</v>
      </c>
      <c r="BQ520" s="117">
        <v>17.174445876482199</v>
      </c>
      <c r="BR520" s="117">
        <v>45.31787777777749</v>
      </c>
      <c r="BS520" s="117">
        <v>9.9699331111111196</v>
      </c>
      <c r="BT520" s="117">
        <v>55.017543683833203</v>
      </c>
      <c r="BU520" s="117">
        <v>0</v>
      </c>
      <c r="BV520" s="117">
        <v>25.779981131444501</v>
      </c>
      <c r="BW520" s="117">
        <v>14.263104035153701</v>
      </c>
      <c r="BX520" s="117">
        <v>150.34843973932001</v>
      </c>
      <c r="BY520" s="117">
        <v>0</v>
      </c>
      <c r="BZ520" s="117">
        <v>0</v>
      </c>
      <c r="CA520" s="117">
        <v>0</v>
      </c>
      <c r="CB520" s="117">
        <v>0</v>
      </c>
      <c r="CC520" s="117">
        <v>0</v>
      </c>
      <c r="CD520" s="117">
        <v>0</v>
      </c>
      <c r="CE520" s="117">
        <v>0</v>
      </c>
      <c r="CF520" s="117">
        <v>0</v>
      </c>
      <c r="CG520" s="117">
        <v>0</v>
      </c>
      <c r="CH520" s="117">
        <v>0</v>
      </c>
      <c r="CI520" s="117">
        <v>0</v>
      </c>
      <c r="CJ520" s="117">
        <v>0</v>
      </c>
      <c r="CK520" s="117">
        <v>0</v>
      </c>
      <c r="CL520" s="117">
        <v>0</v>
      </c>
      <c r="CM520" s="117">
        <v>0</v>
      </c>
      <c r="CN520" s="117">
        <v>0</v>
      </c>
      <c r="CO520" s="117">
        <v>0</v>
      </c>
      <c r="CP520" s="117">
        <v>0</v>
      </c>
      <c r="CQ520" s="117">
        <v>0</v>
      </c>
      <c r="CR520" s="117">
        <v>0</v>
      </c>
      <c r="CS520" s="117">
        <v>0</v>
      </c>
      <c r="CT520" s="117">
        <v>0</v>
      </c>
      <c r="CU520" s="117">
        <v>0</v>
      </c>
      <c r="CV520" s="117">
        <v>0</v>
      </c>
      <c r="CW520" s="117">
        <v>0</v>
      </c>
      <c r="CX520" s="117">
        <v>0</v>
      </c>
      <c r="CY520" s="117">
        <v>0</v>
      </c>
      <c r="CZ520" s="117">
        <v>0</v>
      </c>
      <c r="DA520" s="117">
        <v>0</v>
      </c>
      <c r="DB520" s="117">
        <v>0</v>
      </c>
      <c r="DC520" s="117">
        <v>0</v>
      </c>
      <c r="DD520" s="117">
        <v>0</v>
      </c>
      <c r="DE520" s="117">
        <v>0</v>
      </c>
      <c r="DF520" s="117">
        <v>0</v>
      </c>
      <c r="DG520" s="117">
        <v>0</v>
      </c>
      <c r="DH520" s="117">
        <v>0</v>
      </c>
      <c r="DI520" s="117">
        <v>0</v>
      </c>
      <c r="DJ520" s="117">
        <v>0</v>
      </c>
      <c r="DK520" s="117">
        <v>0</v>
      </c>
      <c r="DL520" s="117">
        <v>0</v>
      </c>
      <c r="DM520" s="117">
        <v>0</v>
      </c>
      <c r="DN520" s="117">
        <v>0</v>
      </c>
      <c r="DO520" s="117">
        <v>0</v>
      </c>
      <c r="DP520" s="117">
        <v>0</v>
      </c>
      <c r="DQ520" s="117">
        <v>0</v>
      </c>
      <c r="DR520" s="117">
        <v>0</v>
      </c>
      <c r="DS520" s="117">
        <v>0</v>
      </c>
      <c r="DT520" s="117">
        <v>0</v>
      </c>
      <c r="DU520" s="117">
        <v>0</v>
      </c>
      <c r="DV520" s="117">
        <v>0</v>
      </c>
      <c r="DW520" s="117">
        <v>4.75</v>
      </c>
      <c r="DX520" s="117">
        <v>1.0449999999999999</v>
      </c>
      <c r="DY520" s="117">
        <v>0.32829524242500002</v>
      </c>
      <c r="DZ520" s="117">
        <v>0</v>
      </c>
      <c r="EA520" s="117">
        <v>2.7021324999999998</v>
      </c>
      <c r="EB520" s="117">
        <v>0.92499308168356398</v>
      </c>
      <c r="EC520" s="117">
        <v>9.7504208241085593</v>
      </c>
      <c r="ED520" s="117">
        <v>0</v>
      </c>
      <c r="EE520" s="117">
        <v>0</v>
      </c>
      <c r="EF520" s="117">
        <v>0</v>
      </c>
      <c r="EG520" s="117">
        <v>0</v>
      </c>
      <c r="EH520" s="117">
        <v>0</v>
      </c>
      <c r="EI520" s="117">
        <v>0</v>
      </c>
      <c r="EJ520" s="117">
        <v>0</v>
      </c>
      <c r="EK520" s="117">
        <v>4.24</v>
      </c>
      <c r="EL520" s="117">
        <v>0.93279999999999996</v>
      </c>
      <c r="EM520" s="117">
        <v>0.29296301902499999</v>
      </c>
      <c r="EN520" s="117">
        <v>0</v>
      </c>
      <c r="EO520" s="117">
        <v>2.4120088000000002</v>
      </c>
      <c r="EP520" s="117">
        <v>0.82566926435201005</v>
      </c>
      <c r="EQ520" s="117">
        <v>8.7034410833770099</v>
      </c>
      <c r="ER520" s="117">
        <v>0</v>
      </c>
      <c r="ES520" s="117">
        <v>0</v>
      </c>
      <c r="ET520" s="117">
        <v>0</v>
      </c>
      <c r="EU520" s="117">
        <v>0</v>
      </c>
      <c r="EV520" s="117">
        <v>0</v>
      </c>
      <c r="EW520" s="117">
        <v>0</v>
      </c>
      <c r="EX520" s="117">
        <v>0</v>
      </c>
      <c r="EY520" s="117">
        <v>0</v>
      </c>
      <c r="EZ520" s="117">
        <v>0</v>
      </c>
      <c r="FA520" s="117">
        <v>0</v>
      </c>
      <c r="FB520" s="117">
        <v>0</v>
      </c>
      <c r="FC520" s="117">
        <v>0</v>
      </c>
      <c r="FD520" s="117">
        <v>0</v>
      </c>
      <c r="FE520" s="171">
        <v>58.773695833333335</v>
      </c>
      <c r="FF520" s="194">
        <f t="shared" si="1571"/>
        <v>270.36044335662109</v>
      </c>
      <c r="FG520" s="195">
        <f t="shared" si="1572"/>
        <v>0</v>
      </c>
      <c r="FH520" s="196">
        <f t="shared" si="1573"/>
        <v>0</v>
      </c>
      <c r="FI520" s="202">
        <f t="shared" si="1574"/>
        <v>324.43253202794529</v>
      </c>
      <c r="FJ520" s="203">
        <f t="shared" si="1575"/>
        <v>0</v>
      </c>
      <c r="FK520" s="204">
        <f t="shared" si="1576"/>
        <v>0</v>
      </c>
      <c r="FL520" s="214">
        <v>0.05</v>
      </c>
      <c r="FM520" s="211">
        <f t="shared" si="1577"/>
        <v>16.221626601397265</v>
      </c>
      <c r="FN520" s="212">
        <f t="shared" si="1578"/>
        <v>0</v>
      </c>
      <c r="FO520" s="213">
        <f t="shared" si="1579"/>
        <v>0</v>
      </c>
      <c r="FP520" s="219">
        <f t="shared" si="1580"/>
        <v>340.65415862934253</v>
      </c>
      <c r="FQ520" s="220">
        <f t="shared" si="1581"/>
        <v>0</v>
      </c>
      <c r="FR520" s="223">
        <f t="shared" si="1582"/>
        <v>0</v>
      </c>
      <c r="FS520" s="228">
        <f t="shared" si="1583"/>
        <v>2.6489436907413886</v>
      </c>
      <c r="FT520" s="229"/>
      <c r="FU520" s="244">
        <f t="shared" si="1584"/>
        <v>2.6489436907413886</v>
      </c>
      <c r="FV520" s="245">
        <f t="shared" si="1585"/>
        <v>340.65415862934253</v>
      </c>
      <c r="FW520" s="252">
        <v>1.5392999999999999</v>
      </c>
      <c r="FX520" s="257"/>
      <c r="FY520" s="261">
        <f t="shared" si="1586"/>
        <v>1.7208755218225094</v>
      </c>
      <c r="FZ520" s="253"/>
      <c r="GA520" s="92"/>
      <c r="GB520" s="68" t="s">
        <v>1381</v>
      </c>
      <c r="GC520" s="85" t="s">
        <v>2362</v>
      </c>
      <c r="GD520" s="85" t="str">
        <f t="shared" si="1587"/>
        <v>№2/330 від 20.02.2019</v>
      </c>
      <c r="GE520" s="85" t="s">
        <v>2469</v>
      </c>
      <c r="GF520" s="431">
        <v>1</v>
      </c>
      <c r="GG520" s="431">
        <v>2</v>
      </c>
    </row>
    <row r="521" spans="1:189" ht="15" customHeight="1" x14ac:dyDescent="0.25">
      <c r="A521" s="607" t="s">
        <v>2848</v>
      </c>
      <c r="B521" s="155">
        <v>1</v>
      </c>
      <c r="C521" s="141">
        <f t="shared" ref="C521:C522" si="1588">D521+G521</f>
        <v>128.6</v>
      </c>
      <c r="D521" s="168">
        <v>128.6</v>
      </c>
      <c r="E521" s="168">
        <v>0</v>
      </c>
      <c r="F521" s="234"/>
      <c r="G521" s="235">
        <v>0</v>
      </c>
      <c r="H521" s="162">
        <f t="shared" ref="H521:H522" si="1589">N521+T521+Z521+AF521+AL521+AR521+AX521</f>
        <v>25.61</v>
      </c>
      <c r="I521" s="117">
        <v>0</v>
      </c>
      <c r="J521" s="117">
        <v>0</v>
      </c>
      <c r="K521" s="117">
        <v>0</v>
      </c>
      <c r="L521" s="117">
        <v>0</v>
      </c>
      <c r="M521" s="117">
        <v>0</v>
      </c>
      <c r="N521" s="117">
        <v>0</v>
      </c>
      <c r="O521" s="117">
        <v>0</v>
      </c>
      <c r="P521" s="117">
        <v>0</v>
      </c>
      <c r="Q521" s="117">
        <v>0</v>
      </c>
      <c r="R521" s="117">
        <v>0</v>
      </c>
      <c r="S521" s="117">
        <v>0</v>
      </c>
      <c r="T521" s="117">
        <v>0</v>
      </c>
      <c r="U521" s="117">
        <v>0</v>
      </c>
      <c r="V521" s="117">
        <v>0</v>
      </c>
      <c r="W521" s="117">
        <v>0</v>
      </c>
      <c r="X521" s="117">
        <v>0</v>
      </c>
      <c r="Y521" s="117">
        <v>0</v>
      </c>
      <c r="Z521" s="117">
        <v>0</v>
      </c>
      <c r="AA521" s="117">
        <v>0</v>
      </c>
      <c r="AB521" s="117">
        <v>0</v>
      </c>
      <c r="AC521" s="117">
        <v>0</v>
      </c>
      <c r="AD521" s="117">
        <v>0</v>
      </c>
      <c r="AE521" s="117">
        <v>0</v>
      </c>
      <c r="AF521" s="117">
        <v>0</v>
      </c>
      <c r="AG521" s="117">
        <v>0</v>
      </c>
      <c r="AH521" s="117">
        <v>0</v>
      </c>
      <c r="AI521" s="117">
        <v>0</v>
      </c>
      <c r="AJ521" s="117">
        <v>0</v>
      </c>
      <c r="AK521" s="117">
        <v>0</v>
      </c>
      <c r="AL521" s="117">
        <v>0</v>
      </c>
      <c r="AM521" s="117">
        <v>0</v>
      </c>
      <c r="AN521" s="117">
        <v>0</v>
      </c>
      <c r="AO521" s="117">
        <v>0</v>
      </c>
      <c r="AP521" s="117">
        <v>0</v>
      </c>
      <c r="AQ521" s="117">
        <v>0</v>
      </c>
      <c r="AR521" s="117">
        <v>0</v>
      </c>
      <c r="AS521" s="117">
        <v>0</v>
      </c>
      <c r="AT521" s="117">
        <v>0</v>
      </c>
      <c r="AU521" s="117">
        <v>0</v>
      </c>
      <c r="AV521" s="117">
        <v>0</v>
      </c>
      <c r="AW521" s="117">
        <v>0</v>
      </c>
      <c r="AX521" s="117">
        <v>25.61</v>
      </c>
      <c r="AY521" s="117"/>
      <c r="AZ521" s="117"/>
      <c r="BA521" s="117"/>
      <c r="BB521" s="117"/>
      <c r="BC521" s="117"/>
      <c r="BD521" s="117"/>
      <c r="BE521" s="117">
        <v>0</v>
      </c>
      <c r="BF521" s="117">
        <v>0</v>
      </c>
      <c r="BG521" s="117">
        <v>0</v>
      </c>
      <c r="BH521" s="117">
        <v>0</v>
      </c>
      <c r="BI521" s="117">
        <v>0</v>
      </c>
      <c r="BJ521" s="117">
        <v>0</v>
      </c>
      <c r="BK521" s="117">
        <v>0</v>
      </c>
      <c r="BL521" s="117">
        <v>8.57</v>
      </c>
      <c r="BM521" s="117">
        <v>1.8854</v>
      </c>
      <c r="BN521" s="117">
        <v>0.21454197916666701</v>
      </c>
      <c r="BO521" s="117">
        <v>4.8752158999999997</v>
      </c>
      <c r="BP521" s="117">
        <v>1.6292879973154599</v>
      </c>
      <c r="BQ521" s="117">
        <v>17.174445876482199</v>
      </c>
      <c r="BR521" s="117">
        <f>BR520*0.7</f>
        <v>31.72251444444424</v>
      </c>
      <c r="BS521" s="117">
        <f t="shared" ref="BS521:BX521" si="1590">BS520*0.7</f>
        <v>6.9789531777777833</v>
      </c>
      <c r="BT521" s="117">
        <f t="shared" si="1590"/>
        <v>38.512280578683239</v>
      </c>
      <c r="BU521" s="117">
        <f t="shared" si="1590"/>
        <v>0</v>
      </c>
      <c r="BV521" s="117">
        <f t="shared" si="1590"/>
        <v>18.045986792011149</v>
      </c>
      <c r="BW521" s="117">
        <f t="shared" si="1590"/>
        <v>9.9841728246075903</v>
      </c>
      <c r="BX521" s="117">
        <f t="shared" si="1590"/>
        <v>105.243907817524</v>
      </c>
      <c r="BY521" s="117">
        <v>0</v>
      </c>
      <c r="BZ521" s="117">
        <v>0</v>
      </c>
      <c r="CA521" s="117">
        <v>0</v>
      </c>
      <c r="CB521" s="117">
        <v>0</v>
      </c>
      <c r="CC521" s="117">
        <v>0</v>
      </c>
      <c r="CD521" s="117">
        <v>0</v>
      </c>
      <c r="CE521" s="117">
        <v>0</v>
      </c>
      <c r="CF521" s="117">
        <v>0</v>
      </c>
      <c r="CG521" s="117">
        <v>0</v>
      </c>
      <c r="CH521" s="117">
        <v>0</v>
      </c>
      <c r="CI521" s="117">
        <v>0</v>
      </c>
      <c r="CJ521" s="117">
        <v>0</v>
      </c>
      <c r="CK521" s="117">
        <v>0</v>
      </c>
      <c r="CL521" s="117">
        <v>0</v>
      </c>
      <c r="CM521" s="117">
        <v>0</v>
      </c>
      <c r="CN521" s="117">
        <v>0</v>
      </c>
      <c r="CO521" s="117">
        <v>0</v>
      </c>
      <c r="CP521" s="117">
        <v>0</v>
      </c>
      <c r="CQ521" s="117">
        <v>0</v>
      </c>
      <c r="CR521" s="117">
        <v>0</v>
      </c>
      <c r="CS521" s="117">
        <v>0</v>
      </c>
      <c r="CT521" s="117">
        <v>0</v>
      </c>
      <c r="CU521" s="117">
        <v>0</v>
      </c>
      <c r="CV521" s="117">
        <v>0</v>
      </c>
      <c r="CW521" s="117">
        <v>0</v>
      </c>
      <c r="CX521" s="117">
        <v>0</v>
      </c>
      <c r="CY521" s="117">
        <v>0</v>
      </c>
      <c r="CZ521" s="117">
        <v>0</v>
      </c>
      <c r="DA521" s="117">
        <v>0</v>
      </c>
      <c r="DB521" s="117">
        <v>0</v>
      </c>
      <c r="DC521" s="117">
        <v>0</v>
      </c>
      <c r="DD521" s="117">
        <v>0</v>
      </c>
      <c r="DE521" s="117">
        <v>0</v>
      </c>
      <c r="DF521" s="117">
        <v>0</v>
      </c>
      <c r="DG521" s="117">
        <v>0</v>
      </c>
      <c r="DH521" s="117">
        <v>0</v>
      </c>
      <c r="DI521" s="117">
        <v>0</v>
      </c>
      <c r="DJ521" s="117">
        <v>0</v>
      </c>
      <c r="DK521" s="117">
        <v>0</v>
      </c>
      <c r="DL521" s="117">
        <v>0</v>
      </c>
      <c r="DM521" s="117">
        <v>0</v>
      </c>
      <c r="DN521" s="117">
        <v>0</v>
      </c>
      <c r="DO521" s="117">
        <v>0</v>
      </c>
      <c r="DP521" s="117">
        <v>0</v>
      </c>
      <c r="DQ521" s="117">
        <v>0</v>
      </c>
      <c r="DR521" s="117">
        <v>0</v>
      </c>
      <c r="DS521" s="117">
        <v>0</v>
      </c>
      <c r="DT521" s="117">
        <v>0</v>
      </c>
      <c r="DU521" s="117">
        <v>0</v>
      </c>
      <c r="DV521" s="117">
        <v>0</v>
      </c>
      <c r="DW521" s="117">
        <v>4.75</v>
      </c>
      <c r="DX521" s="117">
        <v>1.0449999999999999</v>
      </c>
      <c r="DY521" s="117">
        <v>0.32829524242500002</v>
      </c>
      <c r="DZ521" s="117">
        <v>0</v>
      </c>
      <c r="EA521" s="117">
        <v>2.7021324999999998</v>
      </c>
      <c r="EB521" s="117">
        <v>0.92499308168356398</v>
      </c>
      <c r="EC521" s="117">
        <v>9.7504208241085593</v>
      </c>
      <c r="ED521" s="117">
        <v>0</v>
      </c>
      <c r="EE521" s="117">
        <v>0</v>
      </c>
      <c r="EF521" s="117">
        <v>0</v>
      </c>
      <c r="EG521" s="117">
        <v>0</v>
      </c>
      <c r="EH521" s="117">
        <v>0</v>
      </c>
      <c r="EI521" s="117">
        <v>0</v>
      </c>
      <c r="EJ521" s="117">
        <v>0</v>
      </c>
      <c r="EK521" s="117">
        <v>4.24</v>
      </c>
      <c r="EL521" s="117">
        <v>0.93279999999999996</v>
      </c>
      <c r="EM521" s="117">
        <v>0.29296301902499999</v>
      </c>
      <c r="EN521" s="117">
        <v>0</v>
      </c>
      <c r="EO521" s="117">
        <v>2.4120088000000002</v>
      </c>
      <c r="EP521" s="117">
        <v>0.82566926435201005</v>
      </c>
      <c r="EQ521" s="117">
        <v>8.7034410833770099</v>
      </c>
      <c r="ER521" s="117">
        <v>0</v>
      </c>
      <c r="ES521" s="117">
        <v>0</v>
      </c>
      <c r="ET521" s="117">
        <v>0</v>
      </c>
      <c r="EU521" s="117">
        <v>0</v>
      </c>
      <c r="EV521" s="117">
        <v>0</v>
      </c>
      <c r="EW521" s="117">
        <v>0</v>
      </c>
      <c r="EX521" s="117">
        <v>0</v>
      </c>
      <c r="EY521" s="117">
        <v>0</v>
      </c>
      <c r="EZ521" s="117">
        <v>0</v>
      </c>
      <c r="FA521" s="117">
        <v>0</v>
      </c>
      <c r="FB521" s="117">
        <v>0</v>
      </c>
      <c r="FC521" s="117">
        <v>0</v>
      </c>
      <c r="FD521" s="117">
        <v>0</v>
      </c>
      <c r="FE521" s="171">
        <v>58.773695833333335</v>
      </c>
      <c r="FF521" s="194">
        <f t="shared" ref="FF521:FF522" si="1591">H521+BH521+BK521+BQ521+BX521+BY521+EC521+EJ521+EQ521+EU521+EX521+FA521+FD521+FE521</f>
        <v>225.25591143482509</v>
      </c>
      <c r="FG521" s="195">
        <f t="shared" ref="FG521:FG522" si="1592">BH521+BK521+FD521</f>
        <v>0</v>
      </c>
      <c r="FH521" s="196">
        <f t="shared" ref="FH521:FH522" si="1593">EJ521</f>
        <v>0</v>
      </c>
      <c r="FI521" s="202">
        <f t="shared" ref="FI521:FI522" si="1594">FF521*1.2</f>
        <v>270.30709372179012</v>
      </c>
      <c r="FJ521" s="203">
        <f t="shared" ref="FJ521:FJ522" si="1595">FG521*1.2</f>
        <v>0</v>
      </c>
      <c r="FK521" s="204">
        <f t="shared" ref="FK521:FK522" si="1596">FH521*1.2</f>
        <v>0</v>
      </c>
      <c r="FL521" s="214">
        <v>0.05</v>
      </c>
      <c r="FM521" s="211">
        <f t="shared" ref="FM521:FM522" si="1597">FI521*FL521</f>
        <v>13.515354686089507</v>
      </c>
      <c r="FN521" s="212">
        <f t="shared" ref="FN521:FN522" si="1598">FJ521*FL521</f>
        <v>0</v>
      </c>
      <c r="FO521" s="213">
        <f t="shared" ref="FO521:FO522" si="1599">FK521*FL521</f>
        <v>0</v>
      </c>
      <c r="FP521" s="219">
        <f t="shared" ref="FP521:FP522" si="1600">FI521+FM521</f>
        <v>283.82244840787962</v>
      </c>
      <c r="FQ521" s="220">
        <f t="shared" ref="FQ521:FQ522" si="1601">FJ521+FN521</f>
        <v>0</v>
      </c>
      <c r="FR521" s="223">
        <f t="shared" ref="FR521:FR522" si="1602">FK521+FO521</f>
        <v>0</v>
      </c>
      <c r="FS521" s="228">
        <f t="shared" ref="FS521:FS522" si="1603">(FP521-FR521)/C521+FR521/D521</f>
        <v>2.2070174837315677</v>
      </c>
      <c r="FT521" s="229"/>
      <c r="FU521" s="244">
        <f t="shared" ref="FU521:FU522" si="1604">(FP521-FR521)/C521</f>
        <v>2.2070174837315677</v>
      </c>
      <c r="FV521" s="245">
        <f t="shared" ref="FV521:FV522" si="1605">FS521*D521+G521*FU521</f>
        <v>283.82244840787962</v>
      </c>
      <c r="FW521" s="252">
        <v>1.5392999999999999</v>
      </c>
      <c r="FX521" s="257"/>
      <c r="FY521" s="261">
        <f t="shared" ref="FY521:FY522" si="1606">FS521/FW521</f>
        <v>1.4337799543503982</v>
      </c>
      <c r="FZ521" s="253"/>
      <c r="GA521" s="92"/>
      <c r="GB521" s="68" t="s">
        <v>1381</v>
      </c>
      <c r="GC521" s="85" t="s">
        <v>2362</v>
      </c>
      <c r="GD521" s="85" t="str">
        <f t="shared" ref="GD521:GD522" si="1607">CONCATENATE(GB521,GC521)</f>
        <v>№2/330 від 20.02.2019</v>
      </c>
      <c r="GE521" s="85" t="s">
        <v>2469</v>
      </c>
      <c r="GF521" s="431">
        <v>1</v>
      </c>
      <c r="GG521" s="431">
        <v>2</v>
      </c>
    </row>
    <row r="522" spans="1:189" ht="15" customHeight="1" x14ac:dyDescent="0.25">
      <c r="A522" s="66" t="s">
        <v>97</v>
      </c>
      <c r="B522" s="155">
        <v>1</v>
      </c>
      <c r="C522" s="141">
        <f t="shared" si="1588"/>
        <v>240.6</v>
      </c>
      <c r="D522" s="168">
        <v>240.6</v>
      </c>
      <c r="E522" s="168">
        <v>0</v>
      </c>
      <c r="F522" s="234"/>
      <c r="G522" s="235">
        <v>0</v>
      </c>
      <c r="H522" s="162">
        <f t="shared" si="1589"/>
        <v>9.61</v>
      </c>
      <c r="I522" s="117">
        <v>0</v>
      </c>
      <c r="J522" s="117">
        <v>0</v>
      </c>
      <c r="K522" s="117">
        <v>0</v>
      </c>
      <c r="L522" s="117">
        <v>0</v>
      </c>
      <c r="M522" s="117">
        <v>0</v>
      </c>
      <c r="N522" s="117">
        <v>0</v>
      </c>
      <c r="O522" s="117">
        <v>0</v>
      </c>
      <c r="P522" s="117">
        <v>0</v>
      </c>
      <c r="Q522" s="117">
        <v>0</v>
      </c>
      <c r="R522" s="117">
        <v>0</v>
      </c>
      <c r="S522" s="117">
        <v>0</v>
      </c>
      <c r="T522" s="117">
        <v>0</v>
      </c>
      <c r="U522" s="117">
        <v>0</v>
      </c>
      <c r="V522" s="117">
        <v>0</v>
      </c>
      <c r="W522" s="117">
        <v>0</v>
      </c>
      <c r="X522" s="117">
        <v>0</v>
      </c>
      <c r="Y522" s="117">
        <v>0</v>
      </c>
      <c r="Z522" s="117">
        <v>0</v>
      </c>
      <c r="AA522" s="117">
        <v>0</v>
      </c>
      <c r="AB522" s="117">
        <v>0</v>
      </c>
      <c r="AC522" s="117">
        <v>0</v>
      </c>
      <c r="AD522" s="117">
        <v>0</v>
      </c>
      <c r="AE522" s="117">
        <v>0</v>
      </c>
      <c r="AF522" s="117">
        <v>0</v>
      </c>
      <c r="AG522" s="117">
        <v>0</v>
      </c>
      <c r="AH522" s="117">
        <v>0</v>
      </c>
      <c r="AI522" s="117">
        <v>0</v>
      </c>
      <c r="AJ522" s="117">
        <v>0</v>
      </c>
      <c r="AK522" s="117">
        <v>0</v>
      </c>
      <c r="AL522" s="117">
        <v>0</v>
      </c>
      <c r="AM522" s="117">
        <v>0</v>
      </c>
      <c r="AN522" s="117">
        <v>0</v>
      </c>
      <c r="AO522" s="117">
        <v>0</v>
      </c>
      <c r="AP522" s="117">
        <v>0</v>
      </c>
      <c r="AQ522" s="117">
        <v>0</v>
      </c>
      <c r="AR522" s="117">
        <v>0</v>
      </c>
      <c r="AS522" s="117">
        <v>0</v>
      </c>
      <c r="AT522" s="117">
        <v>0</v>
      </c>
      <c r="AU522" s="117">
        <v>0</v>
      </c>
      <c r="AV522" s="117">
        <v>0</v>
      </c>
      <c r="AW522" s="117">
        <v>0</v>
      </c>
      <c r="AX522" s="117">
        <v>9.61</v>
      </c>
      <c r="AY522" s="117"/>
      <c r="AZ522" s="117"/>
      <c r="BA522" s="117"/>
      <c r="BB522" s="117"/>
      <c r="BC522" s="117"/>
      <c r="BD522" s="117"/>
      <c r="BE522" s="117">
        <v>0</v>
      </c>
      <c r="BF522" s="117">
        <v>0</v>
      </c>
      <c r="BG522" s="117">
        <v>0</v>
      </c>
      <c r="BH522" s="117">
        <v>0</v>
      </c>
      <c r="BI522" s="117">
        <v>0</v>
      </c>
      <c r="BJ522" s="117">
        <v>0</v>
      </c>
      <c r="BK522" s="117">
        <v>0</v>
      </c>
      <c r="BL522" s="117">
        <v>12.44</v>
      </c>
      <c r="BM522" s="117">
        <v>2.7368000000000001</v>
      </c>
      <c r="BN522" s="117">
        <v>0.29013371833333301</v>
      </c>
      <c r="BO522" s="117">
        <v>7.0767427999999999</v>
      </c>
      <c r="BP522" s="117">
        <v>2.3628027358865098</v>
      </c>
      <c r="BQ522" s="117">
        <v>24.9064792542198</v>
      </c>
      <c r="BR522" s="117">
        <v>56.707711111110903</v>
      </c>
      <c r="BS522" s="117">
        <v>12.475696444444401</v>
      </c>
      <c r="BT522" s="117">
        <v>104.529280538417</v>
      </c>
      <c r="BU522" s="117">
        <v>0</v>
      </c>
      <c r="BV522" s="117">
        <v>32.259315619777702</v>
      </c>
      <c r="BW522" s="117">
        <v>21.5879257092381</v>
      </c>
      <c r="BX522" s="117">
        <v>227.55992942298801</v>
      </c>
      <c r="BY522" s="117">
        <v>0</v>
      </c>
      <c r="BZ522" s="117">
        <v>0</v>
      </c>
      <c r="CA522" s="117">
        <v>0</v>
      </c>
      <c r="CB522" s="117">
        <v>0</v>
      </c>
      <c r="CC522" s="117">
        <v>0</v>
      </c>
      <c r="CD522" s="117">
        <v>0</v>
      </c>
      <c r="CE522" s="117">
        <v>0</v>
      </c>
      <c r="CF522" s="117">
        <v>0</v>
      </c>
      <c r="CG522" s="117">
        <v>0</v>
      </c>
      <c r="CH522" s="117">
        <v>0</v>
      </c>
      <c r="CI522" s="117">
        <v>0</v>
      </c>
      <c r="CJ522" s="117">
        <v>0</v>
      </c>
      <c r="CK522" s="117">
        <v>0</v>
      </c>
      <c r="CL522" s="117">
        <v>0</v>
      </c>
      <c r="CM522" s="117">
        <v>0</v>
      </c>
      <c r="CN522" s="117">
        <v>0</v>
      </c>
      <c r="CO522" s="117">
        <v>0</v>
      </c>
      <c r="CP522" s="117">
        <v>0</v>
      </c>
      <c r="CQ522" s="117">
        <v>0</v>
      </c>
      <c r="CR522" s="117">
        <v>0</v>
      </c>
      <c r="CS522" s="117">
        <v>0</v>
      </c>
      <c r="CT522" s="117">
        <v>0</v>
      </c>
      <c r="CU522" s="117">
        <v>0</v>
      </c>
      <c r="CV522" s="117">
        <v>0</v>
      </c>
      <c r="CW522" s="117">
        <v>0</v>
      </c>
      <c r="CX522" s="117">
        <v>0</v>
      </c>
      <c r="CY522" s="117">
        <v>0</v>
      </c>
      <c r="CZ522" s="117">
        <v>0</v>
      </c>
      <c r="DA522" s="117">
        <v>0</v>
      </c>
      <c r="DB522" s="117">
        <v>0</v>
      </c>
      <c r="DC522" s="117">
        <v>0</v>
      </c>
      <c r="DD522" s="117">
        <v>0</v>
      </c>
      <c r="DE522" s="117">
        <v>0</v>
      </c>
      <c r="DF522" s="117">
        <v>0</v>
      </c>
      <c r="DG522" s="117">
        <v>0</v>
      </c>
      <c r="DH522" s="117">
        <v>0</v>
      </c>
      <c r="DI522" s="117">
        <v>0</v>
      </c>
      <c r="DJ522" s="117">
        <v>0</v>
      </c>
      <c r="DK522" s="117">
        <v>0</v>
      </c>
      <c r="DL522" s="117">
        <v>0</v>
      </c>
      <c r="DM522" s="117">
        <v>0</v>
      </c>
      <c r="DN522" s="117">
        <v>0</v>
      </c>
      <c r="DO522" s="117">
        <v>0</v>
      </c>
      <c r="DP522" s="117">
        <v>0</v>
      </c>
      <c r="DQ522" s="117">
        <v>0</v>
      </c>
      <c r="DR522" s="117">
        <v>0</v>
      </c>
      <c r="DS522" s="117">
        <v>0</v>
      </c>
      <c r="DT522" s="117">
        <v>0</v>
      </c>
      <c r="DU522" s="117">
        <v>0</v>
      </c>
      <c r="DV522" s="117">
        <v>0</v>
      </c>
      <c r="DW522" s="117">
        <v>11.09</v>
      </c>
      <c r="DX522" s="117">
        <v>2.4398</v>
      </c>
      <c r="DY522" s="117">
        <v>0.766022232325</v>
      </c>
      <c r="DZ522" s="117">
        <v>0</v>
      </c>
      <c r="EA522" s="117">
        <v>6.3087682999999997</v>
      </c>
      <c r="EB522" s="117">
        <v>2.1595671336929798</v>
      </c>
      <c r="EC522" s="117">
        <v>22.764157666018001</v>
      </c>
      <c r="ED522" s="117">
        <v>0</v>
      </c>
      <c r="EE522" s="117">
        <v>0</v>
      </c>
      <c r="EF522" s="117">
        <v>0</v>
      </c>
      <c r="EG522" s="117">
        <v>0</v>
      </c>
      <c r="EH522" s="117">
        <v>0</v>
      </c>
      <c r="EI522" s="117">
        <v>0</v>
      </c>
      <c r="EJ522" s="117">
        <v>0</v>
      </c>
      <c r="EK522" s="117">
        <v>9.89</v>
      </c>
      <c r="EL522" s="117">
        <v>2.1758000000000002</v>
      </c>
      <c r="EM522" s="117">
        <v>0.68308965239999997</v>
      </c>
      <c r="EN522" s="117">
        <v>0</v>
      </c>
      <c r="EO522" s="117">
        <v>5.6261242999999999</v>
      </c>
      <c r="EP522" s="117">
        <v>1.9258852123510399</v>
      </c>
      <c r="EQ522" s="117">
        <v>20.300899164751002</v>
      </c>
      <c r="ER522" s="117">
        <v>0</v>
      </c>
      <c r="ES522" s="117">
        <v>0</v>
      </c>
      <c r="ET522" s="117">
        <v>0</v>
      </c>
      <c r="EU522" s="117">
        <v>0</v>
      </c>
      <c r="EV522" s="117">
        <v>0</v>
      </c>
      <c r="EW522" s="117">
        <v>0</v>
      </c>
      <c r="EX522" s="117">
        <v>0</v>
      </c>
      <c r="EY522" s="117">
        <v>0</v>
      </c>
      <c r="EZ522" s="117">
        <v>0</v>
      </c>
      <c r="FA522" s="117">
        <v>0</v>
      </c>
      <c r="FB522" s="117">
        <v>0</v>
      </c>
      <c r="FC522" s="117">
        <v>0</v>
      </c>
      <c r="FD522" s="117">
        <v>0</v>
      </c>
      <c r="FE522" s="171">
        <v>33.995339583333333</v>
      </c>
      <c r="FF522" s="194">
        <f t="shared" si="1591"/>
        <v>339.13680509131018</v>
      </c>
      <c r="FG522" s="195">
        <f t="shared" si="1592"/>
        <v>0</v>
      </c>
      <c r="FH522" s="196">
        <f t="shared" si="1593"/>
        <v>0</v>
      </c>
      <c r="FI522" s="202">
        <f t="shared" si="1594"/>
        <v>406.9641661095722</v>
      </c>
      <c r="FJ522" s="203">
        <f t="shared" si="1595"/>
        <v>0</v>
      </c>
      <c r="FK522" s="204">
        <f t="shared" si="1596"/>
        <v>0</v>
      </c>
      <c r="FL522" s="214">
        <v>0.05</v>
      </c>
      <c r="FM522" s="211">
        <f t="shared" si="1597"/>
        <v>20.348208305478611</v>
      </c>
      <c r="FN522" s="212">
        <f t="shared" si="1598"/>
        <v>0</v>
      </c>
      <c r="FO522" s="213">
        <f t="shared" si="1599"/>
        <v>0</v>
      </c>
      <c r="FP522" s="219">
        <f t="shared" si="1600"/>
        <v>427.31237441505084</v>
      </c>
      <c r="FQ522" s="220">
        <f t="shared" si="1601"/>
        <v>0</v>
      </c>
      <c r="FR522" s="223">
        <f t="shared" si="1602"/>
        <v>0</v>
      </c>
      <c r="FS522" s="228">
        <f t="shared" si="1603"/>
        <v>1.7760281563385323</v>
      </c>
      <c r="FT522" s="229"/>
      <c r="FU522" s="244">
        <f t="shared" si="1604"/>
        <v>1.7760281563385323</v>
      </c>
      <c r="FV522" s="245">
        <f t="shared" si="1605"/>
        <v>427.31237441505084</v>
      </c>
      <c r="FW522" s="252">
        <v>1.2121</v>
      </c>
      <c r="FX522" s="257"/>
      <c r="FY522" s="261">
        <f t="shared" si="1606"/>
        <v>1.4652488708345288</v>
      </c>
      <c r="FZ522" s="253"/>
      <c r="GA522" s="92"/>
      <c r="GB522" s="68" t="s">
        <v>1408</v>
      </c>
      <c r="GC522" s="85" t="s">
        <v>2362</v>
      </c>
      <c r="GD522" s="85" t="str">
        <f t="shared" si="1607"/>
        <v>№2/359 від 20.02.2019</v>
      </c>
      <c r="GE522" s="85" t="s">
        <v>2473</v>
      </c>
      <c r="GF522" s="431">
        <v>1</v>
      </c>
      <c r="GG522" s="431">
        <v>3</v>
      </c>
    </row>
    <row r="523" spans="1:189" ht="15" customHeight="1" x14ac:dyDescent="0.25">
      <c r="A523" s="66" t="s">
        <v>2849</v>
      </c>
      <c r="B523" s="155">
        <v>1</v>
      </c>
      <c r="C523" s="141">
        <f t="shared" ref="C523:C524" si="1608">D523+G523</f>
        <v>240.6</v>
      </c>
      <c r="D523" s="168">
        <v>240.6</v>
      </c>
      <c r="E523" s="168">
        <v>0</v>
      </c>
      <c r="F523" s="234"/>
      <c r="G523" s="235">
        <v>0</v>
      </c>
      <c r="H523" s="162">
        <f t="shared" ref="H523:H524" si="1609">N523+T523+Z523+AF523+AL523+AR523+AX523</f>
        <v>9.61</v>
      </c>
      <c r="I523" s="117">
        <v>0</v>
      </c>
      <c r="J523" s="117">
        <v>0</v>
      </c>
      <c r="K523" s="117">
        <v>0</v>
      </c>
      <c r="L523" s="117">
        <v>0</v>
      </c>
      <c r="M523" s="117">
        <v>0</v>
      </c>
      <c r="N523" s="117">
        <v>0</v>
      </c>
      <c r="O523" s="117">
        <v>0</v>
      </c>
      <c r="P523" s="117">
        <v>0</v>
      </c>
      <c r="Q523" s="117">
        <v>0</v>
      </c>
      <c r="R523" s="117">
        <v>0</v>
      </c>
      <c r="S523" s="117">
        <v>0</v>
      </c>
      <c r="T523" s="117">
        <v>0</v>
      </c>
      <c r="U523" s="117">
        <v>0</v>
      </c>
      <c r="V523" s="117">
        <v>0</v>
      </c>
      <c r="W523" s="117">
        <v>0</v>
      </c>
      <c r="X523" s="117">
        <v>0</v>
      </c>
      <c r="Y523" s="117">
        <v>0</v>
      </c>
      <c r="Z523" s="117">
        <v>0</v>
      </c>
      <c r="AA523" s="117">
        <v>0</v>
      </c>
      <c r="AB523" s="117">
        <v>0</v>
      </c>
      <c r="AC523" s="117">
        <v>0</v>
      </c>
      <c r="AD523" s="117">
        <v>0</v>
      </c>
      <c r="AE523" s="117">
        <v>0</v>
      </c>
      <c r="AF523" s="117">
        <v>0</v>
      </c>
      <c r="AG523" s="117">
        <v>0</v>
      </c>
      <c r="AH523" s="117">
        <v>0</v>
      </c>
      <c r="AI523" s="117">
        <v>0</v>
      </c>
      <c r="AJ523" s="117">
        <v>0</v>
      </c>
      <c r="AK523" s="117">
        <v>0</v>
      </c>
      <c r="AL523" s="117">
        <v>0</v>
      </c>
      <c r="AM523" s="117">
        <v>0</v>
      </c>
      <c r="AN523" s="117">
        <v>0</v>
      </c>
      <c r="AO523" s="117">
        <v>0</v>
      </c>
      <c r="AP523" s="117">
        <v>0</v>
      </c>
      <c r="AQ523" s="117">
        <v>0</v>
      </c>
      <c r="AR523" s="117">
        <v>0</v>
      </c>
      <c r="AS523" s="117">
        <v>0</v>
      </c>
      <c r="AT523" s="117">
        <v>0</v>
      </c>
      <c r="AU523" s="117">
        <v>0</v>
      </c>
      <c r="AV523" s="117">
        <v>0</v>
      </c>
      <c r="AW523" s="117">
        <v>0</v>
      </c>
      <c r="AX523" s="117">
        <v>9.61</v>
      </c>
      <c r="AY523" s="117"/>
      <c r="AZ523" s="117"/>
      <c r="BA523" s="117"/>
      <c r="BB523" s="117"/>
      <c r="BC523" s="117"/>
      <c r="BD523" s="117"/>
      <c r="BE523" s="117">
        <v>0</v>
      </c>
      <c r="BF523" s="117">
        <v>0</v>
      </c>
      <c r="BG523" s="117">
        <v>0</v>
      </c>
      <c r="BH523" s="117">
        <v>0</v>
      </c>
      <c r="BI523" s="117">
        <v>0</v>
      </c>
      <c r="BJ523" s="117">
        <v>0</v>
      </c>
      <c r="BK523" s="117">
        <v>0</v>
      </c>
      <c r="BL523" s="117">
        <v>12.44</v>
      </c>
      <c r="BM523" s="117">
        <v>2.7368000000000001</v>
      </c>
      <c r="BN523" s="117">
        <v>0.29013371833333301</v>
      </c>
      <c r="BO523" s="117">
        <v>7.0767427999999999</v>
      </c>
      <c r="BP523" s="117">
        <v>2.3628027358865098</v>
      </c>
      <c r="BQ523" s="117">
        <v>24.9064792542198</v>
      </c>
      <c r="BR523" s="117">
        <f>BR522*0.9</f>
        <v>51.036939999999817</v>
      </c>
      <c r="BS523" s="117">
        <f t="shared" ref="BS523:BX523" si="1610">BS522*0.9</f>
        <v>11.228126799999961</v>
      </c>
      <c r="BT523" s="117">
        <f t="shared" si="1610"/>
        <v>94.076352484575295</v>
      </c>
      <c r="BU523" s="117">
        <f t="shared" si="1610"/>
        <v>0</v>
      </c>
      <c r="BV523" s="117">
        <f t="shared" si="1610"/>
        <v>29.033384057799932</v>
      </c>
      <c r="BW523" s="117">
        <f t="shared" si="1610"/>
        <v>19.429133138314292</v>
      </c>
      <c r="BX523" s="117">
        <f t="shared" si="1610"/>
        <v>204.8039364806892</v>
      </c>
      <c r="BY523" s="117">
        <v>0</v>
      </c>
      <c r="BZ523" s="117">
        <v>0</v>
      </c>
      <c r="CA523" s="117">
        <v>0</v>
      </c>
      <c r="CB523" s="117">
        <v>0</v>
      </c>
      <c r="CC523" s="117">
        <v>0</v>
      </c>
      <c r="CD523" s="117">
        <v>0</v>
      </c>
      <c r="CE523" s="117">
        <v>0</v>
      </c>
      <c r="CF523" s="117">
        <v>0</v>
      </c>
      <c r="CG523" s="117">
        <v>0</v>
      </c>
      <c r="CH523" s="117">
        <v>0</v>
      </c>
      <c r="CI523" s="117">
        <v>0</v>
      </c>
      <c r="CJ523" s="117">
        <v>0</v>
      </c>
      <c r="CK523" s="117">
        <v>0</v>
      </c>
      <c r="CL523" s="117">
        <v>0</v>
      </c>
      <c r="CM523" s="117">
        <v>0</v>
      </c>
      <c r="CN523" s="117">
        <v>0</v>
      </c>
      <c r="CO523" s="117">
        <v>0</v>
      </c>
      <c r="CP523" s="117">
        <v>0</v>
      </c>
      <c r="CQ523" s="117">
        <v>0</v>
      </c>
      <c r="CR523" s="117">
        <v>0</v>
      </c>
      <c r="CS523" s="117">
        <v>0</v>
      </c>
      <c r="CT523" s="117">
        <v>0</v>
      </c>
      <c r="CU523" s="117">
        <v>0</v>
      </c>
      <c r="CV523" s="117">
        <v>0</v>
      </c>
      <c r="CW523" s="117">
        <v>0</v>
      </c>
      <c r="CX523" s="117">
        <v>0</v>
      </c>
      <c r="CY523" s="117">
        <v>0</v>
      </c>
      <c r="CZ523" s="117">
        <v>0</v>
      </c>
      <c r="DA523" s="117">
        <v>0</v>
      </c>
      <c r="DB523" s="117">
        <v>0</v>
      </c>
      <c r="DC523" s="117">
        <v>0</v>
      </c>
      <c r="DD523" s="117">
        <v>0</v>
      </c>
      <c r="DE523" s="117">
        <v>0</v>
      </c>
      <c r="DF523" s="117">
        <v>0</v>
      </c>
      <c r="DG523" s="117">
        <v>0</v>
      </c>
      <c r="DH523" s="117">
        <v>0</v>
      </c>
      <c r="DI523" s="117">
        <v>0</v>
      </c>
      <c r="DJ523" s="117">
        <v>0</v>
      </c>
      <c r="DK523" s="117">
        <v>0</v>
      </c>
      <c r="DL523" s="117">
        <v>0</v>
      </c>
      <c r="DM523" s="117">
        <v>0</v>
      </c>
      <c r="DN523" s="117">
        <v>0</v>
      </c>
      <c r="DO523" s="117">
        <v>0</v>
      </c>
      <c r="DP523" s="117">
        <v>0</v>
      </c>
      <c r="DQ523" s="117">
        <v>0</v>
      </c>
      <c r="DR523" s="117">
        <v>0</v>
      </c>
      <c r="DS523" s="117">
        <v>0</v>
      </c>
      <c r="DT523" s="117">
        <v>0</v>
      </c>
      <c r="DU523" s="117">
        <v>0</v>
      </c>
      <c r="DV523" s="117">
        <v>0</v>
      </c>
      <c r="DW523" s="117">
        <v>11.09</v>
      </c>
      <c r="DX523" s="117">
        <v>2.4398</v>
      </c>
      <c r="DY523" s="117">
        <v>0.766022232325</v>
      </c>
      <c r="DZ523" s="117">
        <v>0</v>
      </c>
      <c r="EA523" s="117">
        <v>6.3087682999999997</v>
      </c>
      <c r="EB523" s="117">
        <v>2.1595671336929798</v>
      </c>
      <c r="EC523" s="117">
        <v>22.764157666018001</v>
      </c>
      <c r="ED523" s="117">
        <v>0</v>
      </c>
      <c r="EE523" s="117">
        <v>0</v>
      </c>
      <c r="EF523" s="117">
        <v>0</v>
      </c>
      <c r="EG523" s="117">
        <v>0</v>
      </c>
      <c r="EH523" s="117">
        <v>0</v>
      </c>
      <c r="EI523" s="117">
        <v>0</v>
      </c>
      <c r="EJ523" s="117">
        <v>0</v>
      </c>
      <c r="EK523" s="117">
        <v>9.89</v>
      </c>
      <c r="EL523" s="117">
        <v>2.1758000000000002</v>
      </c>
      <c r="EM523" s="117">
        <v>0.68308965239999997</v>
      </c>
      <c r="EN523" s="117">
        <v>0</v>
      </c>
      <c r="EO523" s="117">
        <v>5.6261242999999999</v>
      </c>
      <c r="EP523" s="117">
        <v>1.9258852123510399</v>
      </c>
      <c r="EQ523" s="117">
        <v>20.300899164751002</v>
      </c>
      <c r="ER523" s="117">
        <v>0</v>
      </c>
      <c r="ES523" s="117">
        <v>0</v>
      </c>
      <c r="ET523" s="117">
        <v>0</v>
      </c>
      <c r="EU523" s="117">
        <v>0</v>
      </c>
      <c r="EV523" s="117">
        <v>0</v>
      </c>
      <c r="EW523" s="117">
        <v>0</v>
      </c>
      <c r="EX523" s="117">
        <v>0</v>
      </c>
      <c r="EY523" s="117">
        <v>0</v>
      </c>
      <c r="EZ523" s="117">
        <v>0</v>
      </c>
      <c r="FA523" s="117">
        <v>0</v>
      </c>
      <c r="FB523" s="117">
        <v>0</v>
      </c>
      <c r="FC523" s="117">
        <v>0</v>
      </c>
      <c r="FD523" s="117">
        <v>0</v>
      </c>
      <c r="FE523" s="171">
        <v>33.995339583333333</v>
      </c>
      <c r="FF523" s="194">
        <f t="shared" ref="FF523:FF524" si="1611">H523+BH523+BK523+BQ523+BX523+BY523+EC523+EJ523+EQ523+EU523+EX523+FA523+FD523+FE523</f>
        <v>316.38081214901138</v>
      </c>
      <c r="FG523" s="195">
        <f t="shared" ref="FG523:FG524" si="1612">BH523+BK523+FD523</f>
        <v>0</v>
      </c>
      <c r="FH523" s="196">
        <f t="shared" ref="FH523:FH524" si="1613">EJ523</f>
        <v>0</v>
      </c>
      <c r="FI523" s="202">
        <f t="shared" ref="FI523:FI524" si="1614">FF523*1.2</f>
        <v>379.65697457881362</v>
      </c>
      <c r="FJ523" s="203">
        <f t="shared" ref="FJ523:FJ524" si="1615">FG523*1.2</f>
        <v>0</v>
      </c>
      <c r="FK523" s="204">
        <f t="shared" ref="FK523:FK524" si="1616">FH523*1.2</f>
        <v>0</v>
      </c>
      <c r="FL523" s="214">
        <v>0.05</v>
      </c>
      <c r="FM523" s="211">
        <f t="shared" ref="FM523:FM524" si="1617">FI523*FL523</f>
        <v>18.982848728940681</v>
      </c>
      <c r="FN523" s="212">
        <f t="shared" ref="FN523:FN524" si="1618">FJ523*FL523</f>
        <v>0</v>
      </c>
      <c r="FO523" s="213">
        <f t="shared" ref="FO523:FO524" si="1619">FK523*FL523</f>
        <v>0</v>
      </c>
      <c r="FP523" s="219">
        <f t="shared" ref="FP523:FP524" si="1620">FI523+FM523</f>
        <v>398.63982330775428</v>
      </c>
      <c r="FQ523" s="220">
        <f t="shared" ref="FQ523:FQ524" si="1621">FJ523+FN523</f>
        <v>0</v>
      </c>
      <c r="FR523" s="223">
        <f t="shared" ref="FR523:FR524" si="1622">FK523+FO523</f>
        <v>0</v>
      </c>
      <c r="FS523" s="228">
        <f t="shared" ref="FS523:FS524" si="1623">(FP523-FR523)/C523+FR523/D523</f>
        <v>1.6568571209798599</v>
      </c>
      <c r="FT523" s="229"/>
      <c r="FU523" s="244">
        <f t="shared" ref="FU523:FU524" si="1624">(FP523-FR523)/C523</f>
        <v>1.6568571209798599</v>
      </c>
      <c r="FV523" s="245">
        <f t="shared" ref="FV523:FV524" si="1625">FS523*D523+G523*FU523</f>
        <v>398.63982330775428</v>
      </c>
      <c r="FW523" s="252">
        <v>1.2121</v>
      </c>
      <c r="FX523" s="257"/>
      <c r="FY523" s="261">
        <f t="shared" ref="FY523:FY524" si="1626">FS523/FW523</f>
        <v>1.3669310461016912</v>
      </c>
      <c r="FZ523" s="253"/>
      <c r="GA523" s="92"/>
      <c r="GB523" s="68" t="s">
        <v>1408</v>
      </c>
      <c r="GC523" s="85" t="s">
        <v>2362</v>
      </c>
      <c r="GD523" s="85" t="str">
        <f t="shared" ref="GD523:GD524" si="1627">CONCATENATE(GB523,GC523)</f>
        <v>№2/359 від 20.02.2019</v>
      </c>
      <c r="GE523" s="85" t="s">
        <v>2473</v>
      </c>
      <c r="GF523" s="431">
        <v>1</v>
      </c>
      <c r="GG523" s="431">
        <v>3</v>
      </c>
    </row>
    <row r="524" spans="1:189" ht="15" customHeight="1" x14ac:dyDescent="0.25">
      <c r="A524" s="66" t="s">
        <v>101</v>
      </c>
      <c r="B524" s="155">
        <v>1</v>
      </c>
      <c r="C524" s="141">
        <f t="shared" si="1608"/>
        <v>241.4</v>
      </c>
      <c r="D524" s="168">
        <v>241.4</v>
      </c>
      <c r="E524" s="168">
        <v>0</v>
      </c>
      <c r="F524" s="234"/>
      <c r="G524" s="235">
        <v>0</v>
      </c>
      <c r="H524" s="162">
        <f t="shared" si="1609"/>
        <v>9.61</v>
      </c>
      <c r="I524" s="117">
        <v>0</v>
      </c>
      <c r="J524" s="117">
        <v>0</v>
      </c>
      <c r="K524" s="117">
        <v>0</v>
      </c>
      <c r="L524" s="117">
        <v>0</v>
      </c>
      <c r="M524" s="117">
        <v>0</v>
      </c>
      <c r="N524" s="117">
        <v>0</v>
      </c>
      <c r="O524" s="117">
        <v>0</v>
      </c>
      <c r="P524" s="117">
        <v>0</v>
      </c>
      <c r="Q524" s="117">
        <v>0</v>
      </c>
      <c r="R524" s="117">
        <v>0</v>
      </c>
      <c r="S524" s="117">
        <v>0</v>
      </c>
      <c r="T524" s="117">
        <v>0</v>
      </c>
      <c r="U524" s="117">
        <v>0</v>
      </c>
      <c r="V524" s="117">
        <v>0</v>
      </c>
      <c r="W524" s="117">
        <v>0</v>
      </c>
      <c r="X524" s="117">
        <v>0</v>
      </c>
      <c r="Y524" s="117">
        <v>0</v>
      </c>
      <c r="Z524" s="117">
        <v>0</v>
      </c>
      <c r="AA524" s="117">
        <v>0</v>
      </c>
      <c r="AB524" s="117">
        <v>0</v>
      </c>
      <c r="AC524" s="117">
        <v>0</v>
      </c>
      <c r="AD524" s="117">
        <v>0</v>
      </c>
      <c r="AE524" s="117">
        <v>0</v>
      </c>
      <c r="AF524" s="117">
        <v>0</v>
      </c>
      <c r="AG524" s="117">
        <v>0</v>
      </c>
      <c r="AH524" s="117">
        <v>0</v>
      </c>
      <c r="AI524" s="117">
        <v>0</v>
      </c>
      <c r="AJ524" s="117">
        <v>0</v>
      </c>
      <c r="AK524" s="117">
        <v>0</v>
      </c>
      <c r="AL524" s="117">
        <v>0</v>
      </c>
      <c r="AM524" s="117">
        <v>0</v>
      </c>
      <c r="AN524" s="117">
        <v>0</v>
      </c>
      <c r="AO524" s="117">
        <v>0</v>
      </c>
      <c r="AP524" s="117">
        <v>0</v>
      </c>
      <c r="AQ524" s="117">
        <v>0</v>
      </c>
      <c r="AR524" s="117">
        <v>0</v>
      </c>
      <c r="AS524" s="117">
        <v>0</v>
      </c>
      <c r="AT524" s="117">
        <v>0</v>
      </c>
      <c r="AU524" s="117">
        <v>0</v>
      </c>
      <c r="AV524" s="117">
        <v>0</v>
      </c>
      <c r="AW524" s="117">
        <v>0</v>
      </c>
      <c r="AX524" s="117">
        <v>9.61</v>
      </c>
      <c r="AY524" s="117"/>
      <c r="AZ524" s="117"/>
      <c r="BA524" s="117"/>
      <c r="BB524" s="117"/>
      <c r="BC524" s="117"/>
      <c r="BD524" s="117"/>
      <c r="BE524" s="117">
        <v>0</v>
      </c>
      <c r="BF524" s="117">
        <v>0</v>
      </c>
      <c r="BG524" s="117">
        <v>0</v>
      </c>
      <c r="BH524" s="117">
        <v>0</v>
      </c>
      <c r="BI524" s="117">
        <v>0</v>
      </c>
      <c r="BJ524" s="117">
        <v>0</v>
      </c>
      <c r="BK524" s="117">
        <v>0</v>
      </c>
      <c r="BL524" s="117">
        <v>12.44</v>
      </c>
      <c r="BM524" s="117">
        <v>2.7368000000000001</v>
      </c>
      <c r="BN524" s="117">
        <v>0.29013371833333301</v>
      </c>
      <c r="BO524" s="117">
        <v>7.0767427999999999</v>
      </c>
      <c r="BP524" s="117">
        <v>2.3628027358865098</v>
      </c>
      <c r="BQ524" s="117">
        <v>24.9064792542198</v>
      </c>
      <c r="BR524" s="117">
        <v>57.236733333333198</v>
      </c>
      <c r="BS524" s="117">
        <v>12.592081333333301</v>
      </c>
      <c r="BT524" s="117">
        <v>105.56141387175001</v>
      </c>
      <c r="BU524" s="117">
        <v>0</v>
      </c>
      <c r="BV524" s="117">
        <v>32.560260491333302</v>
      </c>
      <c r="BW524" s="117">
        <v>21.7952907552081</v>
      </c>
      <c r="BX524" s="117">
        <v>229.74577978495799</v>
      </c>
      <c r="BY524" s="117">
        <v>0</v>
      </c>
      <c r="BZ524" s="117">
        <v>0</v>
      </c>
      <c r="CA524" s="117">
        <v>0</v>
      </c>
      <c r="CB524" s="117">
        <v>0</v>
      </c>
      <c r="CC524" s="117">
        <v>0</v>
      </c>
      <c r="CD524" s="117">
        <v>0</v>
      </c>
      <c r="CE524" s="117">
        <v>0</v>
      </c>
      <c r="CF524" s="117">
        <v>0</v>
      </c>
      <c r="CG524" s="117">
        <v>0</v>
      </c>
      <c r="CH524" s="117">
        <v>0</v>
      </c>
      <c r="CI524" s="117">
        <v>0</v>
      </c>
      <c r="CJ524" s="117">
        <v>0</v>
      </c>
      <c r="CK524" s="117">
        <v>0</v>
      </c>
      <c r="CL524" s="117">
        <v>0</v>
      </c>
      <c r="CM524" s="117">
        <v>0</v>
      </c>
      <c r="CN524" s="117">
        <v>0</v>
      </c>
      <c r="CO524" s="117">
        <v>0</v>
      </c>
      <c r="CP524" s="117">
        <v>0</v>
      </c>
      <c r="CQ524" s="117">
        <v>0</v>
      </c>
      <c r="CR524" s="117">
        <v>0</v>
      </c>
      <c r="CS524" s="117">
        <v>0</v>
      </c>
      <c r="CT524" s="117">
        <v>0</v>
      </c>
      <c r="CU524" s="117">
        <v>0</v>
      </c>
      <c r="CV524" s="117">
        <v>0</v>
      </c>
      <c r="CW524" s="117">
        <v>0</v>
      </c>
      <c r="CX524" s="117">
        <v>0</v>
      </c>
      <c r="CY524" s="117">
        <v>0</v>
      </c>
      <c r="CZ524" s="117">
        <v>0</v>
      </c>
      <c r="DA524" s="117">
        <v>0</v>
      </c>
      <c r="DB524" s="117">
        <v>0</v>
      </c>
      <c r="DC524" s="117">
        <v>0</v>
      </c>
      <c r="DD524" s="117">
        <v>0</v>
      </c>
      <c r="DE524" s="117">
        <v>0</v>
      </c>
      <c r="DF524" s="117">
        <v>0</v>
      </c>
      <c r="DG524" s="117">
        <v>0</v>
      </c>
      <c r="DH524" s="117">
        <v>0</v>
      </c>
      <c r="DI524" s="117">
        <v>0</v>
      </c>
      <c r="DJ524" s="117">
        <v>0</v>
      </c>
      <c r="DK524" s="117">
        <v>0</v>
      </c>
      <c r="DL524" s="117">
        <v>0</v>
      </c>
      <c r="DM524" s="117">
        <v>0</v>
      </c>
      <c r="DN524" s="117">
        <v>0</v>
      </c>
      <c r="DO524" s="117">
        <v>0</v>
      </c>
      <c r="DP524" s="117">
        <v>0</v>
      </c>
      <c r="DQ524" s="117">
        <v>0</v>
      </c>
      <c r="DR524" s="117">
        <v>0</v>
      </c>
      <c r="DS524" s="117">
        <v>0</v>
      </c>
      <c r="DT524" s="117">
        <v>0</v>
      </c>
      <c r="DU524" s="117">
        <v>0</v>
      </c>
      <c r="DV524" s="117">
        <v>0</v>
      </c>
      <c r="DW524" s="117">
        <v>7.92</v>
      </c>
      <c r="DX524" s="117">
        <v>1.7423999999999999</v>
      </c>
      <c r="DY524" s="117">
        <v>0.54715873737499998</v>
      </c>
      <c r="DZ524" s="117">
        <v>0</v>
      </c>
      <c r="EA524" s="117">
        <v>4.5054504</v>
      </c>
      <c r="EB524" s="117">
        <v>1.54228010768827</v>
      </c>
      <c r="EC524" s="117">
        <v>16.257289245063301</v>
      </c>
      <c r="ED524" s="117">
        <v>0</v>
      </c>
      <c r="EE524" s="117">
        <v>0</v>
      </c>
      <c r="EF524" s="117">
        <v>0</v>
      </c>
      <c r="EG524" s="117">
        <v>0</v>
      </c>
      <c r="EH524" s="117">
        <v>0</v>
      </c>
      <c r="EI524" s="117">
        <v>0</v>
      </c>
      <c r="EJ524" s="117">
        <v>0</v>
      </c>
      <c r="EK524" s="117">
        <v>7.07</v>
      </c>
      <c r="EL524" s="117">
        <v>1.5553999999999999</v>
      </c>
      <c r="EM524" s="117">
        <v>0.48778097305000001</v>
      </c>
      <c r="EN524" s="117">
        <v>0</v>
      </c>
      <c r="EO524" s="117">
        <v>4.0219109</v>
      </c>
      <c r="EP524" s="117">
        <v>1.3766889792143699</v>
      </c>
      <c r="EQ524" s="117">
        <v>14.511780852264399</v>
      </c>
      <c r="ER524" s="117">
        <v>0</v>
      </c>
      <c r="ES524" s="117">
        <v>0</v>
      </c>
      <c r="ET524" s="117">
        <v>0</v>
      </c>
      <c r="EU524" s="117">
        <v>0</v>
      </c>
      <c r="EV524" s="117">
        <v>0</v>
      </c>
      <c r="EW524" s="117">
        <v>0</v>
      </c>
      <c r="EX524" s="117">
        <v>0</v>
      </c>
      <c r="EY524" s="117">
        <v>0</v>
      </c>
      <c r="EZ524" s="117">
        <v>0</v>
      </c>
      <c r="FA524" s="117">
        <v>0</v>
      </c>
      <c r="FB524" s="117">
        <v>0</v>
      </c>
      <c r="FC524" s="117">
        <v>0</v>
      </c>
      <c r="FD524" s="117">
        <v>0</v>
      </c>
      <c r="FE524" s="171">
        <v>34.547211979166669</v>
      </c>
      <c r="FF524" s="194">
        <f t="shared" si="1611"/>
        <v>329.57854111567218</v>
      </c>
      <c r="FG524" s="195">
        <f t="shared" si="1612"/>
        <v>0</v>
      </c>
      <c r="FH524" s="196">
        <f t="shared" si="1613"/>
        <v>0</v>
      </c>
      <c r="FI524" s="202">
        <f t="shared" si="1614"/>
        <v>395.49424933880658</v>
      </c>
      <c r="FJ524" s="203">
        <f t="shared" si="1615"/>
        <v>0</v>
      </c>
      <c r="FK524" s="204">
        <f t="shared" si="1616"/>
        <v>0</v>
      </c>
      <c r="FL524" s="214">
        <v>0.05</v>
      </c>
      <c r="FM524" s="211">
        <f t="shared" si="1617"/>
        <v>19.774712466940329</v>
      </c>
      <c r="FN524" s="212">
        <f t="shared" si="1618"/>
        <v>0</v>
      </c>
      <c r="FO524" s="213">
        <f t="shared" si="1619"/>
        <v>0</v>
      </c>
      <c r="FP524" s="219">
        <f t="shared" si="1620"/>
        <v>415.26896180574693</v>
      </c>
      <c r="FQ524" s="220">
        <f t="shared" si="1621"/>
        <v>0</v>
      </c>
      <c r="FR524" s="223">
        <f t="shared" si="1622"/>
        <v>0</v>
      </c>
      <c r="FS524" s="228">
        <f t="shared" si="1623"/>
        <v>1.7202525344065738</v>
      </c>
      <c r="FT524" s="229"/>
      <c r="FU524" s="244">
        <f t="shared" si="1624"/>
        <v>1.7202525344065738</v>
      </c>
      <c r="FV524" s="245">
        <f t="shared" si="1625"/>
        <v>415.26896180574693</v>
      </c>
      <c r="FW524" s="252">
        <v>1.2115</v>
      </c>
      <c r="FX524" s="257"/>
      <c r="FY524" s="261">
        <f t="shared" si="1626"/>
        <v>1.4199360581152074</v>
      </c>
      <c r="FZ524" s="253"/>
      <c r="GA524" s="92"/>
      <c r="GB524" s="68" t="s">
        <v>1412</v>
      </c>
      <c r="GC524" s="85" t="s">
        <v>2362</v>
      </c>
      <c r="GD524" s="85" t="str">
        <f t="shared" si="1627"/>
        <v>№2/363 від 20.02.2019</v>
      </c>
      <c r="GE524" s="85" t="s">
        <v>2477</v>
      </c>
      <c r="GF524" s="431">
        <v>1</v>
      </c>
      <c r="GG524" s="431">
        <v>3</v>
      </c>
    </row>
    <row r="525" spans="1:189" ht="15" customHeight="1" x14ac:dyDescent="0.25">
      <c r="A525" s="66" t="s">
        <v>2850</v>
      </c>
      <c r="B525" s="155">
        <v>1</v>
      </c>
      <c r="C525" s="141">
        <f t="shared" ref="C525" si="1628">D525+G525</f>
        <v>241.4</v>
      </c>
      <c r="D525" s="168">
        <v>241.4</v>
      </c>
      <c r="E525" s="168">
        <v>0</v>
      </c>
      <c r="F525" s="234"/>
      <c r="G525" s="235">
        <v>0</v>
      </c>
      <c r="H525" s="162">
        <f t="shared" ref="H525" si="1629">N525+T525+Z525+AF525+AL525+AR525+AX525</f>
        <v>9.61</v>
      </c>
      <c r="I525" s="117">
        <v>0</v>
      </c>
      <c r="J525" s="117">
        <v>0</v>
      </c>
      <c r="K525" s="117">
        <v>0</v>
      </c>
      <c r="L525" s="117">
        <v>0</v>
      </c>
      <c r="M525" s="117">
        <v>0</v>
      </c>
      <c r="N525" s="117">
        <v>0</v>
      </c>
      <c r="O525" s="117">
        <v>0</v>
      </c>
      <c r="P525" s="117">
        <v>0</v>
      </c>
      <c r="Q525" s="117">
        <v>0</v>
      </c>
      <c r="R525" s="117">
        <v>0</v>
      </c>
      <c r="S525" s="117">
        <v>0</v>
      </c>
      <c r="T525" s="117">
        <v>0</v>
      </c>
      <c r="U525" s="117">
        <v>0</v>
      </c>
      <c r="V525" s="117">
        <v>0</v>
      </c>
      <c r="W525" s="117">
        <v>0</v>
      </c>
      <c r="X525" s="117">
        <v>0</v>
      </c>
      <c r="Y525" s="117">
        <v>0</v>
      </c>
      <c r="Z525" s="117">
        <v>0</v>
      </c>
      <c r="AA525" s="117">
        <v>0</v>
      </c>
      <c r="AB525" s="117">
        <v>0</v>
      </c>
      <c r="AC525" s="117">
        <v>0</v>
      </c>
      <c r="AD525" s="117">
        <v>0</v>
      </c>
      <c r="AE525" s="117">
        <v>0</v>
      </c>
      <c r="AF525" s="117">
        <v>0</v>
      </c>
      <c r="AG525" s="117">
        <v>0</v>
      </c>
      <c r="AH525" s="117">
        <v>0</v>
      </c>
      <c r="AI525" s="117">
        <v>0</v>
      </c>
      <c r="AJ525" s="117">
        <v>0</v>
      </c>
      <c r="AK525" s="117">
        <v>0</v>
      </c>
      <c r="AL525" s="117">
        <v>0</v>
      </c>
      <c r="AM525" s="117">
        <v>0</v>
      </c>
      <c r="AN525" s="117">
        <v>0</v>
      </c>
      <c r="AO525" s="117">
        <v>0</v>
      </c>
      <c r="AP525" s="117">
        <v>0</v>
      </c>
      <c r="AQ525" s="117">
        <v>0</v>
      </c>
      <c r="AR525" s="117">
        <v>0</v>
      </c>
      <c r="AS525" s="117">
        <v>0</v>
      </c>
      <c r="AT525" s="117">
        <v>0</v>
      </c>
      <c r="AU525" s="117">
        <v>0</v>
      </c>
      <c r="AV525" s="117">
        <v>0</v>
      </c>
      <c r="AW525" s="117">
        <v>0</v>
      </c>
      <c r="AX525" s="117">
        <v>9.61</v>
      </c>
      <c r="AY525" s="117"/>
      <c r="AZ525" s="117"/>
      <c r="BA525" s="117"/>
      <c r="BB525" s="117"/>
      <c r="BC525" s="117"/>
      <c r="BD525" s="117"/>
      <c r="BE525" s="117">
        <v>0</v>
      </c>
      <c r="BF525" s="117">
        <v>0</v>
      </c>
      <c r="BG525" s="117">
        <v>0</v>
      </c>
      <c r="BH525" s="117">
        <v>0</v>
      </c>
      <c r="BI525" s="117">
        <v>0</v>
      </c>
      <c r="BJ525" s="117">
        <v>0</v>
      </c>
      <c r="BK525" s="117">
        <v>0</v>
      </c>
      <c r="BL525" s="117">
        <v>12.44</v>
      </c>
      <c r="BM525" s="117">
        <v>2.7368000000000001</v>
      </c>
      <c r="BN525" s="117">
        <v>0.29013371833333301</v>
      </c>
      <c r="BO525" s="117">
        <v>7.0767427999999999</v>
      </c>
      <c r="BP525" s="117">
        <v>2.3628027358865098</v>
      </c>
      <c r="BQ525" s="117">
        <v>24.9064792542198</v>
      </c>
      <c r="BR525" s="117">
        <f>BR524*0.9</f>
        <v>51.513059999999882</v>
      </c>
      <c r="BS525" s="117">
        <f t="shared" ref="BS525" si="1630">BS524*0.9</f>
        <v>11.332873199999971</v>
      </c>
      <c r="BT525" s="117">
        <f t="shared" ref="BT525" si="1631">BT524*0.9</f>
        <v>95.005272484575002</v>
      </c>
      <c r="BU525" s="117">
        <f t="shared" ref="BU525" si="1632">BU524*0.9</f>
        <v>0</v>
      </c>
      <c r="BV525" s="117">
        <f t="shared" ref="BV525" si="1633">BV524*0.9</f>
        <v>29.304234442199974</v>
      </c>
      <c r="BW525" s="117">
        <f t="shared" ref="BW525" si="1634">BW524*0.9</f>
        <v>19.615761679687292</v>
      </c>
      <c r="BX525" s="117">
        <f t="shared" ref="BX525" si="1635">BX524*0.9</f>
        <v>206.77120180646219</v>
      </c>
      <c r="BY525" s="117">
        <v>0</v>
      </c>
      <c r="BZ525" s="117">
        <v>0</v>
      </c>
      <c r="CA525" s="117">
        <v>0</v>
      </c>
      <c r="CB525" s="117">
        <v>0</v>
      </c>
      <c r="CC525" s="117">
        <v>0</v>
      </c>
      <c r="CD525" s="117">
        <v>0</v>
      </c>
      <c r="CE525" s="117">
        <v>0</v>
      </c>
      <c r="CF525" s="117">
        <v>0</v>
      </c>
      <c r="CG525" s="117">
        <v>0</v>
      </c>
      <c r="CH525" s="117">
        <v>0</v>
      </c>
      <c r="CI525" s="117">
        <v>0</v>
      </c>
      <c r="CJ525" s="117">
        <v>0</v>
      </c>
      <c r="CK525" s="117">
        <v>0</v>
      </c>
      <c r="CL525" s="117">
        <v>0</v>
      </c>
      <c r="CM525" s="117">
        <v>0</v>
      </c>
      <c r="CN525" s="117">
        <v>0</v>
      </c>
      <c r="CO525" s="117">
        <v>0</v>
      </c>
      <c r="CP525" s="117">
        <v>0</v>
      </c>
      <c r="CQ525" s="117">
        <v>0</v>
      </c>
      <c r="CR525" s="117">
        <v>0</v>
      </c>
      <c r="CS525" s="117">
        <v>0</v>
      </c>
      <c r="CT525" s="117">
        <v>0</v>
      </c>
      <c r="CU525" s="117">
        <v>0</v>
      </c>
      <c r="CV525" s="117">
        <v>0</v>
      </c>
      <c r="CW525" s="117">
        <v>0</v>
      </c>
      <c r="CX525" s="117">
        <v>0</v>
      </c>
      <c r="CY525" s="117">
        <v>0</v>
      </c>
      <c r="CZ525" s="117">
        <v>0</v>
      </c>
      <c r="DA525" s="117">
        <v>0</v>
      </c>
      <c r="DB525" s="117">
        <v>0</v>
      </c>
      <c r="DC525" s="117">
        <v>0</v>
      </c>
      <c r="DD525" s="117">
        <v>0</v>
      </c>
      <c r="DE525" s="117">
        <v>0</v>
      </c>
      <c r="DF525" s="117">
        <v>0</v>
      </c>
      <c r="DG525" s="117">
        <v>0</v>
      </c>
      <c r="DH525" s="117">
        <v>0</v>
      </c>
      <c r="DI525" s="117">
        <v>0</v>
      </c>
      <c r="DJ525" s="117">
        <v>0</v>
      </c>
      <c r="DK525" s="117">
        <v>0</v>
      </c>
      <c r="DL525" s="117">
        <v>0</v>
      </c>
      <c r="DM525" s="117">
        <v>0</v>
      </c>
      <c r="DN525" s="117">
        <v>0</v>
      </c>
      <c r="DO525" s="117">
        <v>0</v>
      </c>
      <c r="DP525" s="117">
        <v>0</v>
      </c>
      <c r="DQ525" s="117">
        <v>0</v>
      </c>
      <c r="DR525" s="117">
        <v>0</v>
      </c>
      <c r="DS525" s="117">
        <v>0</v>
      </c>
      <c r="DT525" s="117">
        <v>0</v>
      </c>
      <c r="DU525" s="117">
        <v>0</v>
      </c>
      <c r="DV525" s="117">
        <v>0</v>
      </c>
      <c r="DW525" s="117">
        <v>7.92</v>
      </c>
      <c r="DX525" s="117">
        <v>1.7423999999999999</v>
      </c>
      <c r="DY525" s="117">
        <v>0.54715873737499998</v>
      </c>
      <c r="DZ525" s="117">
        <v>0</v>
      </c>
      <c r="EA525" s="117">
        <v>4.5054504</v>
      </c>
      <c r="EB525" s="117">
        <v>1.54228010768827</v>
      </c>
      <c r="EC525" s="117">
        <v>16.257289245063301</v>
      </c>
      <c r="ED525" s="117">
        <v>0</v>
      </c>
      <c r="EE525" s="117">
        <v>0</v>
      </c>
      <c r="EF525" s="117">
        <v>0</v>
      </c>
      <c r="EG525" s="117">
        <v>0</v>
      </c>
      <c r="EH525" s="117">
        <v>0</v>
      </c>
      <c r="EI525" s="117">
        <v>0</v>
      </c>
      <c r="EJ525" s="117">
        <v>0</v>
      </c>
      <c r="EK525" s="117">
        <v>7.07</v>
      </c>
      <c r="EL525" s="117">
        <v>1.5553999999999999</v>
      </c>
      <c r="EM525" s="117">
        <v>0.48778097305000001</v>
      </c>
      <c r="EN525" s="117">
        <v>0</v>
      </c>
      <c r="EO525" s="117">
        <v>4.0219109</v>
      </c>
      <c r="EP525" s="117">
        <v>1.3766889792143699</v>
      </c>
      <c r="EQ525" s="117">
        <v>14.511780852264399</v>
      </c>
      <c r="ER525" s="117">
        <v>0</v>
      </c>
      <c r="ES525" s="117">
        <v>0</v>
      </c>
      <c r="ET525" s="117">
        <v>0</v>
      </c>
      <c r="EU525" s="117">
        <v>0</v>
      </c>
      <c r="EV525" s="117">
        <v>0</v>
      </c>
      <c r="EW525" s="117">
        <v>0</v>
      </c>
      <c r="EX525" s="117">
        <v>0</v>
      </c>
      <c r="EY525" s="117">
        <v>0</v>
      </c>
      <c r="EZ525" s="117">
        <v>0</v>
      </c>
      <c r="FA525" s="117">
        <v>0</v>
      </c>
      <c r="FB525" s="117">
        <v>0</v>
      </c>
      <c r="FC525" s="117">
        <v>0</v>
      </c>
      <c r="FD525" s="117">
        <v>0</v>
      </c>
      <c r="FE525" s="171">
        <v>34.547211979166669</v>
      </c>
      <c r="FF525" s="194">
        <f t="shared" ref="FF525" si="1636">H525+BH525+BK525+BQ525+BX525+BY525+EC525+EJ525+EQ525+EU525+EX525+FA525+FD525+FE525</f>
        <v>306.60396313717632</v>
      </c>
      <c r="FG525" s="195">
        <f t="shared" ref="FG525" si="1637">BH525+BK525+FD525</f>
        <v>0</v>
      </c>
      <c r="FH525" s="196">
        <f t="shared" ref="FH525" si="1638">EJ525</f>
        <v>0</v>
      </c>
      <c r="FI525" s="202">
        <f t="shared" ref="FI525" si="1639">FF525*1.2</f>
        <v>367.92475576461158</v>
      </c>
      <c r="FJ525" s="203">
        <f t="shared" ref="FJ525" si="1640">FG525*1.2</f>
        <v>0</v>
      </c>
      <c r="FK525" s="204">
        <f t="shared" ref="FK525" si="1641">FH525*1.2</f>
        <v>0</v>
      </c>
      <c r="FL525" s="214">
        <v>0.05</v>
      </c>
      <c r="FM525" s="211">
        <f t="shared" ref="FM525" si="1642">FI525*FL525</f>
        <v>18.396237788230579</v>
      </c>
      <c r="FN525" s="212">
        <f t="shared" ref="FN525" si="1643">FJ525*FL525</f>
        <v>0</v>
      </c>
      <c r="FO525" s="213">
        <f t="shared" ref="FO525" si="1644">FK525*FL525</f>
        <v>0</v>
      </c>
      <c r="FP525" s="219">
        <f t="shared" ref="FP525" si="1645">FI525+FM525</f>
        <v>386.32099355284214</v>
      </c>
      <c r="FQ525" s="220">
        <f t="shared" ref="FQ525" si="1646">FJ525+FN525</f>
        <v>0</v>
      </c>
      <c r="FR525" s="223">
        <f t="shared" ref="FR525" si="1647">FK525+FO525</f>
        <v>0</v>
      </c>
      <c r="FS525" s="228">
        <f t="shared" ref="FS525" si="1648">(FP525-FR525)/C525+FR525/D525</f>
        <v>1.6003355159604065</v>
      </c>
      <c r="FT525" s="229"/>
      <c r="FU525" s="244">
        <f t="shared" ref="FU525" si="1649">(FP525-FR525)/C525</f>
        <v>1.6003355159604065</v>
      </c>
      <c r="FV525" s="245">
        <f t="shared" ref="FV525" si="1650">FS525*D525+G525*FU525</f>
        <v>386.32099355284214</v>
      </c>
      <c r="FW525" s="252">
        <v>1.2115</v>
      </c>
      <c r="FX525" s="257"/>
      <c r="FY525" s="261">
        <f t="shared" ref="FY525" si="1651">FS525/FW525</f>
        <v>1.3209537894844461</v>
      </c>
      <c r="FZ525" s="253"/>
      <c r="GA525" s="92"/>
      <c r="GB525" s="68" t="s">
        <v>1412</v>
      </c>
      <c r="GC525" s="85" t="s">
        <v>2362</v>
      </c>
      <c r="GD525" s="85" t="str">
        <f t="shared" ref="GD525" si="1652">CONCATENATE(GB525,GC525)</f>
        <v>№2/363 від 20.02.2019</v>
      </c>
      <c r="GE525" s="85" t="s">
        <v>2477</v>
      </c>
      <c r="GF525" s="431">
        <v>1</v>
      </c>
      <c r="GG525" s="431">
        <v>3</v>
      </c>
    </row>
    <row r="526" spans="1:189" ht="15" customHeight="1" x14ac:dyDescent="0.25">
      <c r="A526" s="113" t="s">
        <v>1590</v>
      </c>
      <c r="B526" s="155">
        <v>2</v>
      </c>
      <c r="C526" s="141">
        <f t="shared" ref="C526" si="1653">D526+G526</f>
        <v>409.93</v>
      </c>
      <c r="D526" s="141">
        <v>409.93</v>
      </c>
      <c r="E526" s="141">
        <v>0</v>
      </c>
      <c r="F526" s="141"/>
      <c r="G526" s="141">
        <v>0</v>
      </c>
      <c r="H526" s="453">
        <f t="shared" ref="H526" si="1654">N526+T526+Z526+AF526+AL526+AR526+AX526+BD526</f>
        <v>626.08368948384191</v>
      </c>
      <c r="I526" s="453">
        <v>98.46</v>
      </c>
      <c r="J526" s="453">
        <v>21.661200000000001</v>
      </c>
      <c r="K526" s="453">
        <v>4.7066918818458303</v>
      </c>
      <c r="L526" s="453">
        <v>56.0109402</v>
      </c>
      <c r="M526" s="453">
        <v>18.953717990498301</v>
      </c>
      <c r="N526" s="453">
        <v>199.792550072344</v>
      </c>
      <c r="O526" s="453">
        <v>22.21</v>
      </c>
      <c r="P526" s="453">
        <v>4.8861999999999997</v>
      </c>
      <c r="Q526" s="453">
        <v>0.76339007687250005</v>
      </c>
      <c r="R526" s="453">
        <v>12.6346027</v>
      </c>
      <c r="S526" s="453">
        <v>4.2441963449440099</v>
      </c>
      <c r="T526" s="453">
        <v>44.738389121816503</v>
      </c>
      <c r="U526" s="453">
        <v>0</v>
      </c>
      <c r="V526" s="453">
        <v>0</v>
      </c>
      <c r="W526" s="453">
        <v>0</v>
      </c>
      <c r="X526" s="453">
        <v>0</v>
      </c>
      <c r="Y526" s="453">
        <v>0</v>
      </c>
      <c r="Z526" s="453">
        <v>61.12</v>
      </c>
      <c r="AA526" s="453">
        <v>0</v>
      </c>
      <c r="AB526" s="453">
        <v>0</v>
      </c>
      <c r="AC526" s="453">
        <v>0</v>
      </c>
      <c r="AD526" s="453">
        <v>0</v>
      </c>
      <c r="AE526" s="453">
        <v>0</v>
      </c>
      <c r="AF526" s="453">
        <v>0</v>
      </c>
      <c r="AG526" s="453">
        <v>0</v>
      </c>
      <c r="AH526" s="453">
        <v>0</v>
      </c>
      <c r="AI526" s="453">
        <v>0</v>
      </c>
      <c r="AJ526" s="453">
        <v>0</v>
      </c>
      <c r="AK526" s="453">
        <v>0</v>
      </c>
      <c r="AL526" s="453">
        <v>0</v>
      </c>
      <c r="AM526" s="453">
        <v>39.78</v>
      </c>
      <c r="AN526" s="453">
        <v>8.7515999999999998</v>
      </c>
      <c r="AO526" s="453">
        <v>10.383427289774099</v>
      </c>
      <c r="AP526" s="453">
        <v>22.629648599999999</v>
      </c>
      <c r="AQ526" s="453">
        <v>8.5466974800072197</v>
      </c>
      <c r="AR526" s="453">
        <v>90.091373369781294</v>
      </c>
      <c r="AS526" s="453">
        <v>0</v>
      </c>
      <c r="AT526" s="453">
        <v>0</v>
      </c>
      <c r="AU526" s="453">
        <v>0</v>
      </c>
      <c r="AV526" s="453">
        <v>0</v>
      </c>
      <c r="AW526" s="453">
        <v>0</v>
      </c>
      <c r="AX526" s="453">
        <v>8.69</v>
      </c>
      <c r="AY526" s="453">
        <v>104.18</v>
      </c>
      <c r="AZ526" s="453">
        <v>22.919599999999999</v>
      </c>
      <c r="BA526" s="453">
        <v>10.2294059656722</v>
      </c>
      <c r="BB526" s="453">
        <v>59.264876600000001</v>
      </c>
      <c r="BC526" s="453">
        <v>20.605004831708101</v>
      </c>
      <c r="BD526" s="453">
        <f t="shared" ref="BD526" si="1655">C526*0.54070543</f>
        <v>221.65137691990003</v>
      </c>
      <c r="BE526" s="453">
        <v>0</v>
      </c>
      <c r="BF526" s="453">
        <v>0</v>
      </c>
      <c r="BG526" s="453">
        <v>0</v>
      </c>
      <c r="BH526" s="453">
        <v>0</v>
      </c>
      <c r="BI526" s="453">
        <v>0</v>
      </c>
      <c r="BJ526" s="453">
        <v>0</v>
      </c>
      <c r="BK526" s="453">
        <v>0</v>
      </c>
      <c r="BL526" s="453">
        <v>26.97</v>
      </c>
      <c r="BM526" s="453">
        <v>5.9333999999999998</v>
      </c>
      <c r="BN526" s="453">
        <v>0.68046963000000005</v>
      </c>
      <c r="BO526" s="453">
        <v>15.3424239</v>
      </c>
      <c r="BP526" s="453">
        <v>5.1279648248793004</v>
      </c>
      <c r="BQ526" s="453">
        <v>54.054258354879302</v>
      </c>
      <c r="BR526" s="453">
        <v>204.19262222222201</v>
      </c>
      <c r="BS526" s="453">
        <v>47.144146412698397</v>
      </c>
      <c r="BT526" s="453">
        <v>194.22644478488101</v>
      </c>
      <c r="BU526" s="453">
        <v>61.83</v>
      </c>
      <c r="BV526" s="453">
        <v>121.904048044508</v>
      </c>
      <c r="BW526" s="453">
        <v>67.015117173121993</v>
      </c>
      <c r="BX526" s="453">
        <v>706.41133101838398</v>
      </c>
      <c r="BY526" s="453">
        <v>110.05933860037899</v>
      </c>
      <c r="BZ526" s="453">
        <v>11.06</v>
      </c>
      <c r="CA526" s="453">
        <v>2.4331999999999998</v>
      </c>
      <c r="CB526" s="453">
        <v>8.5898097700758296</v>
      </c>
      <c r="CC526" s="453">
        <v>0</v>
      </c>
      <c r="CD526" s="453">
        <v>6.2917021999999996</v>
      </c>
      <c r="CE526" s="453">
        <v>2.9739535615836399</v>
      </c>
      <c r="CF526" s="453">
        <v>31.348665531659499</v>
      </c>
      <c r="CG526" s="453">
        <v>12.15</v>
      </c>
      <c r="CH526" s="453">
        <v>2.673</v>
      </c>
      <c r="CI526" s="453">
        <v>17.04566838213</v>
      </c>
      <c r="CJ526" s="453">
        <v>0</v>
      </c>
      <c r="CK526" s="453">
        <v>6.9117705000000003</v>
      </c>
      <c r="CL526" s="453">
        <v>4.0645777992360497</v>
      </c>
      <c r="CM526" s="453">
        <v>42.845016681365998</v>
      </c>
      <c r="CN526" s="453">
        <v>5.47</v>
      </c>
      <c r="CO526" s="453">
        <v>1.2034</v>
      </c>
      <c r="CP526" s="453">
        <v>3.3725167701983301</v>
      </c>
      <c r="CQ526" s="453">
        <v>0</v>
      </c>
      <c r="CR526" s="453">
        <v>3.1117189000000001</v>
      </c>
      <c r="CS526" s="453">
        <v>1.3790517945934799</v>
      </c>
      <c r="CT526" s="453">
        <v>14.5366874647918</v>
      </c>
      <c r="CU526" s="453">
        <v>0</v>
      </c>
      <c r="CV526" s="453">
        <v>0</v>
      </c>
      <c r="CW526" s="453">
        <v>0</v>
      </c>
      <c r="CX526" s="453">
        <v>0</v>
      </c>
      <c r="CY526" s="453">
        <v>0</v>
      </c>
      <c r="CZ526" s="453">
        <v>0</v>
      </c>
      <c r="DA526" s="453">
        <v>0</v>
      </c>
      <c r="DB526" s="453">
        <v>0</v>
      </c>
      <c r="DC526" s="453">
        <v>0</v>
      </c>
      <c r="DD526" s="453">
        <v>0</v>
      </c>
      <c r="DE526" s="453">
        <v>0</v>
      </c>
      <c r="DF526" s="453">
        <v>0</v>
      </c>
      <c r="DG526" s="453">
        <v>0</v>
      </c>
      <c r="DH526" s="453">
        <v>0</v>
      </c>
      <c r="DI526" s="453">
        <v>2.98</v>
      </c>
      <c r="DJ526" s="453">
        <v>0.65559999999999996</v>
      </c>
      <c r="DK526" s="453">
        <v>2.4574497643211801</v>
      </c>
      <c r="DL526" s="453">
        <v>0</v>
      </c>
      <c r="DM526" s="453">
        <v>1.6952326</v>
      </c>
      <c r="DN526" s="453">
        <v>0.81628987460450297</v>
      </c>
      <c r="DO526" s="453">
        <v>8.6045722389256802</v>
      </c>
      <c r="DP526" s="453">
        <v>5.54</v>
      </c>
      <c r="DQ526" s="453">
        <v>1.2188000000000001</v>
      </c>
      <c r="DR526" s="453">
        <v>1.6069316617316101</v>
      </c>
      <c r="DS526" s="453">
        <v>0</v>
      </c>
      <c r="DT526" s="453">
        <v>3.1515398000000001</v>
      </c>
      <c r="DU526" s="453">
        <v>1.20712522190409</v>
      </c>
      <c r="DV526" s="453">
        <v>12.7243966836357</v>
      </c>
      <c r="DW526" s="453">
        <v>256.8</v>
      </c>
      <c r="DX526" s="453">
        <v>56.496000000000002</v>
      </c>
      <c r="DY526" s="453">
        <v>32.653759581866701</v>
      </c>
      <c r="DZ526" s="453">
        <v>0</v>
      </c>
      <c r="EA526" s="453">
        <v>146.08581599999999</v>
      </c>
      <c r="EB526" s="453">
        <v>51.570248676735503</v>
      </c>
      <c r="EC526" s="453">
        <v>543.60582425860298</v>
      </c>
      <c r="ED526" s="453">
        <v>125.82</v>
      </c>
      <c r="EE526" s="453">
        <v>27.680399999999999</v>
      </c>
      <c r="EF526" s="453">
        <v>4.9518912706916698</v>
      </c>
      <c r="EG526" s="453">
        <v>0</v>
      </c>
      <c r="EH526" s="453">
        <v>71.575223399999999</v>
      </c>
      <c r="EI526" s="453">
        <v>24.109183812635202</v>
      </c>
      <c r="EJ526" s="453">
        <v>254.136698483327</v>
      </c>
      <c r="EK526" s="453">
        <v>67.790000000000006</v>
      </c>
      <c r="EL526" s="453">
        <v>14.9138</v>
      </c>
      <c r="EM526" s="453">
        <v>8.5425474245250008</v>
      </c>
      <c r="EN526" s="453">
        <v>0</v>
      </c>
      <c r="EO526" s="453">
        <v>38.563697300000001</v>
      </c>
      <c r="EP526" s="453">
        <v>13.6053907875775</v>
      </c>
      <c r="EQ526" s="453">
        <v>143.41543551210299</v>
      </c>
      <c r="ER526" s="453">
        <v>0</v>
      </c>
      <c r="ES526" s="453">
        <v>0</v>
      </c>
      <c r="ET526" s="453">
        <v>0</v>
      </c>
      <c r="EU526" s="453">
        <v>0</v>
      </c>
      <c r="EV526" s="453">
        <v>0</v>
      </c>
      <c r="EW526" s="453">
        <v>0</v>
      </c>
      <c r="EX526" s="453">
        <v>0</v>
      </c>
      <c r="EY526" s="453">
        <v>98</v>
      </c>
      <c r="EZ526" s="453">
        <v>10.271380000000001</v>
      </c>
      <c r="FA526" s="453">
        <v>108.27</v>
      </c>
      <c r="FB526" s="453">
        <v>0</v>
      </c>
      <c r="FC526" s="453">
        <v>0</v>
      </c>
      <c r="FD526" s="453">
        <v>0</v>
      </c>
      <c r="FE526" s="88">
        <v>125.67782812499999</v>
      </c>
      <c r="FF526" s="443">
        <f t="shared" ref="FF526" si="1656">H526+BH526+BK526+BQ526+BX526+BY526+EC526+EJ526+EQ526+EU526+EX526+FA526+FD526+FE526</f>
        <v>2671.7144038365172</v>
      </c>
      <c r="FG526" s="444">
        <f t="shared" ref="FG526" si="1657">BH526+BK526+FD526</f>
        <v>0</v>
      </c>
      <c r="FH526" s="444">
        <f t="shared" ref="FH526" si="1658">EJ526</f>
        <v>254.136698483327</v>
      </c>
      <c r="FI526" s="445">
        <f t="shared" ref="FI526" si="1659">FF526*1.2</f>
        <v>3206.0572846038208</v>
      </c>
      <c r="FJ526" s="446">
        <f t="shared" ref="FJ526" si="1660">FG526*1.2</f>
        <v>0</v>
      </c>
      <c r="FK526" s="446">
        <f t="shared" ref="FK526" si="1661">FH526*1.2</f>
        <v>304.96403817999237</v>
      </c>
      <c r="FL526" s="448">
        <v>0.05</v>
      </c>
      <c r="FM526" s="447">
        <f t="shared" ref="FM526" si="1662">FI526*FL526</f>
        <v>160.30286423019106</v>
      </c>
      <c r="FN526" s="448">
        <f t="shared" ref="FN526" si="1663">FJ526*FL526</f>
        <v>0</v>
      </c>
      <c r="FO526" s="448">
        <f t="shared" ref="FO526" si="1664">FK526*FL526</f>
        <v>15.248201908999619</v>
      </c>
      <c r="FP526" s="385">
        <f t="shared" ref="FP526" si="1665">FI526+FM526</f>
        <v>3366.3601488340119</v>
      </c>
      <c r="FQ526" s="386">
        <f t="shared" ref="FQ526" si="1666">FJ526+FN526</f>
        <v>0</v>
      </c>
      <c r="FR526" s="386">
        <f t="shared" ref="FR526" si="1667">FK526+FO526</f>
        <v>320.21224008899196</v>
      </c>
      <c r="FS526" s="229">
        <f t="shared" ref="FS526" si="1668">(FP526-FR526)/C526+FR526/D526</f>
        <v>8.2120365643744329</v>
      </c>
      <c r="FT526" s="229"/>
      <c r="FU526" s="229">
        <f t="shared" ref="FU526" si="1669">(FP526-FR526)/C526</f>
        <v>7.4308977355768535</v>
      </c>
      <c r="FV526" s="449">
        <f t="shared" ref="FV526" si="1670">FS526*D526+G526*FU526</f>
        <v>3366.3601488340114</v>
      </c>
      <c r="FW526" s="78">
        <v>5.0312000000000001</v>
      </c>
      <c r="FX526" s="79"/>
      <c r="FY526" s="450">
        <f t="shared" ref="FY526" si="1671">FS526/FW526</f>
        <v>1.6322222460594753</v>
      </c>
      <c r="FZ526" s="450"/>
      <c r="GB526" s="68" t="s">
        <v>1088</v>
      </c>
      <c r="GC526" s="85" t="s">
        <v>2362</v>
      </c>
      <c r="GD526" s="85" t="str">
        <f t="shared" ref="GD526" si="1672">CONCATENATE(GB526,GC526)</f>
        <v>№2/15 від 20.02.2019</v>
      </c>
      <c r="GE526" s="85" t="s">
        <v>2479</v>
      </c>
      <c r="GF526" s="431">
        <v>2</v>
      </c>
    </row>
    <row r="527" spans="1:189" x14ac:dyDescent="0.25">
      <c r="A527" s="113" t="s">
        <v>2787</v>
      </c>
      <c r="B527" s="188"/>
      <c r="C527" s="86"/>
      <c r="D527" s="86"/>
      <c r="E527" s="86"/>
      <c r="F527" s="86"/>
      <c r="G527" s="86"/>
      <c r="H527" s="90"/>
      <c r="I527" s="86"/>
      <c r="J527" s="86"/>
      <c r="K527" s="86"/>
      <c r="L527" s="86"/>
      <c r="M527" s="86"/>
      <c r="N527" s="86"/>
      <c r="O527" s="86"/>
      <c r="P527" s="86"/>
      <c r="Q527" s="86"/>
      <c r="R527" s="86"/>
      <c r="S527" s="86"/>
      <c r="T527" s="86"/>
      <c r="U527" s="86"/>
      <c r="V527" s="86"/>
      <c r="W527" s="86"/>
      <c r="X527" s="86"/>
      <c r="Y527" s="86"/>
      <c r="Z527" s="86"/>
      <c r="AA527" s="86"/>
      <c r="AB527" s="86"/>
      <c r="AC527" s="86"/>
      <c r="AD527" s="86"/>
      <c r="AE527" s="86"/>
      <c r="AF527" s="86"/>
      <c r="AG527" s="86"/>
      <c r="AH527" s="86"/>
      <c r="AI527" s="86"/>
      <c r="AJ527" s="86"/>
      <c r="AK527" s="86"/>
      <c r="AL527" s="86"/>
      <c r="AM527" s="86"/>
      <c r="AN527" s="86"/>
      <c r="AO527" s="86"/>
      <c r="AP527" s="86"/>
      <c r="AQ527" s="86"/>
      <c r="AR527" s="86"/>
      <c r="AS527" s="86"/>
      <c r="AT527" s="86"/>
      <c r="AU527" s="86"/>
      <c r="AV527" s="86"/>
      <c r="AW527" s="86"/>
      <c r="AX527" s="86"/>
      <c r="AY527" s="86"/>
      <c r="AZ527" s="86"/>
      <c r="BA527" s="86"/>
      <c r="BB527" s="86"/>
      <c r="BC527" s="86"/>
      <c r="BD527" s="86"/>
      <c r="BE527" s="86"/>
      <c r="BF527" s="86"/>
      <c r="BG527" s="86"/>
      <c r="BH527" s="86"/>
      <c r="BI527" s="86"/>
      <c r="BJ527" s="86"/>
      <c r="BK527" s="454"/>
      <c r="BL527" s="86"/>
      <c r="BM527" s="86"/>
      <c r="BN527" s="86"/>
      <c r="BO527" s="86"/>
      <c r="BP527" s="86"/>
      <c r="BQ527" s="86"/>
      <c r="BR527" s="86">
        <f>BR526*0.7</f>
        <v>142.9348355555554</v>
      </c>
      <c r="BS527" s="86">
        <f t="shared" ref="BS527:BX527" si="1673">BS526*0.7</f>
        <v>33.000902488888876</v>
      </c>
      <c r="BT527" s="86">
        <f t="shared" si="1673"/>
        <v>135.95851134941671</v>
      </c>
      <c r="BU527" s="86">
        <f t="shared" si="1673"/>
        <v>43.280999999999999</v>
      </c>
      <c r="BV527" s="86">
        <f t="shared" si="1673"/>
        <v>85.332833631155594</v>
      </c>
      <c r="BW527" s="86">
        <f t="shared" si="1673"/>
        <v>46.910582021185391</v>
      </c>
      <c r="BX527" s="86">
        <f t="shared" si="1673"/>
        <v>494.48793171286877</v>
      </c>
      <c r="BY527" s="86"/>
      <c r="BZ527" s="86"/>
      <c r="CA527" s="86"/>
      <c r="CB527" s="86"/>
      <c r="CC527" s="86"/>
      <c r="CD527" s="86"/>
      <c r="CE527" s="86"/>
      <c r="CF527" s="86"/>
      <c r="CG527" s="86"/>
      <c r="CH527" s="86"/>
      <c r="CI527" s="86"/>
      <c r="CJ527" s="86"/>
      <c r="CK527" s="86"/>
      <c r="CL527" s="86"/>
      <c r="CM527" s="86"/>
      <c r="CN527" s="86"/>
      <c r="CO527" s="86"/>
      <c r="CP527" s="86"/>
      <c r="CQ527" s="86"/>
      <c r="CR527" s="86"/>
      <c r="CS527" s="86"/>
      <c r="CT527" s="86"/>
      <c r="CU527" s="86"/>
      <c r="CV527" s="86"/>
      <c r="CW527" s="86"/>
      <c r="CX527" s="86"/>
      <c r="CY527" s="86"/>
      <c r="CZ527" s="86"/>
      <c r="DA527" s="86"/>
      <c r="DB527" s="86"/>
      <c r="DC527" s="86"/>
      <c r="DD527" s="86"/>
      <c r="DE527" s="86"/>
      <c r="DF527" s="86"/>
      <c r="DG527" s="86"/>
      <c r="DH527" s="86"/>
      <c r="DI527" s="86"/>
      <c r="DJ527" s="86"/>
      <c r="DK527" s="86"/>
      <c r="DL527" s="86"/>
      <c r="DM527" s="86"/>
      <c r="DN527" s="86"/>
      <c r="DO527" s="86"/>
      <c r="DP527" s="86"/>
      <c r="DQ527" s="86"/>
      <c r="DR527" s="86"/>
      <c r="DS527" s="86"/>
      <c r="DT527" s="86"/>
      <c r="DU527" s="86"/>
      <c r="DV527" s="86"/>
      <c r="DW527" s="86"/>
      <c r="DX527" s="86"/>
      <c r="DY527" s="86"/>
      <c r="DZ527" s="86"/>
      <c r="EA527" s="86"/>
      <c r="EB527" s="86"/>
      <c r="EC527" s="86"/>
      <c r="ED527" s="86"/>
      <c r="EE527" s="86"/>
      <c r="EF527" s="86"/>
      <c r="EG527" s="86"/>
      <c r="EH527" s="86"/>
      <c r="EI527" s="86"/>
      <c r="EJ527" s="86"/>
      <c r="EK527" s="86"/>
      <c r="EL527" s="86"/>
      <c r="EM527" s="86"/>
      <c r="EN527" s="86"/>
      <c r="EO527" s="86"/>
      <c r="EP527" s="86"/>
      <c r="EQ527" s="86"/>
      <c r="ER527" s="86"/>
      <c r="ES527" s="86"/>
      <c r="ET527" s="86"/>
      <c r="EU527" s="86"/>
      <c r="EV527" s="86"/>
      <c r="EW527" s="86"/>
      <c r="EX527" s="86"/>
      <c r="EY527" s="86"/>
      <c r="EZ527" s="86"/>
      <c r="FA527" s="454"/>
      <c r="FB527" s="86"/>
      <c r="FC527" s="86"/>
      <c r="FD527" s="86"/>
      <c r="FE527" s="86"/>
      <c r="FF527" s="455"/>
      <c r="FG527" s="86"/>
      <c r="FH527" s="86"/>
      <c r="FI527" s="455"/>
      <c r="FJ527" s="86"/>
      <c r="FK527" s="86"/>
      <c r="FL527" s="86"/>
      <c r="FM527" s="455"/>
      <c r="FN527" s="86"/>
      <c r="FO527" s="86"/>
      <c r="FP527" s="455">
        <f>FP125</f>
        <v>3099.3366657090628</v>
      </c>
      <c r="FQ527" s="86"/>
      <c r="FR527" s="86"/>
      <c r="FS527" s="451"/>
      <c r="FT527" s="451"/>
      <c r="FU527" s="451"/>
      <c r="FV527" s="449"/>
      <c r="FW527" s="86"/>
      <c r="FX527" s="87"/>
      <c r="FY527" s="452"/>
      <c r="FZ527" s="452"/>
    </row>
    <row r="528" spans="1:189" ht="15" customHeight="1" x14ac:dyDescent="0.25">
      <c r="A528" s="113" t="s">
        <v>1591</v>
      </c>
      <c r="B528" s="155">
        <v>2</v>
      </c>
      <c r="C528" s="141">
        <f t="shared" ref="C528" si="1674">D528+G528</f>
        <v>403.93</v>
      </c>
      <c r="D528" s="141">
        <v>403.93</v>
      </c>
      <c r="E528" s="141">
        <v>0</v>
      </c>
      <c r="F528" s="141"/>
      <c r="G528" s="141">
        <v>0</v>
      </c>
      <c r="H528" s="453">
        <f t="shared" ref="H528" si="1675">N528+T528+Z528+AF528+AL528+AR528+AX528+BD528</f>
        <v>663.59945690384177</v>
      </c>
      <c r="I528" s="453">
        <v>98.46</v>
      </c>
      <c r="J528" s="453">
        <v>21.661200000000001</v>
      </c>
      <c r="K528" s="453">
        <v>4.7066918818458303</v>
      </c>
      <c r="L528" s="453">
        <v>56.0109402</v>
      </c>
      <c r="M528" s="453">
        <v>18.953717990498301</v>
      </c>
      <c r="N528" s="453">
        <v>199.792550072344</v>
      </c>
      <c r="O528" s="453">
        <v>22.21</v>
      </c>
      <c r="P528" s="453">
        <v>4.8861999999999997</v>
      </c>
      <c r="Q528" s="453">
        <v>0.76339007687250005</v>
      </c>
      <c r="R528" s="453">
        <v>12.6346027</v>
      </c>
      <c r="S528" s="453">
        <v>4.2441963449440099</v>
      </c>
      <c r="T528" s="453">
        <v>44.738389121816503</v>
      </c>
      <c r="U528" s="453">
        <v>0</v>
      </c>
      <c r="V528" s="453">
        <v>0</v>
      </c>
      <c r="W528" s="453">
        <v>0</v>
      </c>
      <c r="X528" s="453">
        <v>0</v>
      </c>
      <c r="Y528" s="453">
        <v>0</v>
      </c>
      <c r="Z528" s="453">
        <v>59.91</v>
      </c>
      <c r="AA528" s="453">
        <v>0</v>
      </c>
      <c r="AB528" s="453">
        <v>0</v>
      </c>
      <c r="AC528" s="453">
        <v>0</v>
      </c>
      <c r="AD528" s="453">
        <v>0</v>
      </c>
      <c r="AE528" s="453">
        <v>0</v>
      </c>
      <c r="AF528" s="453">
        <v>0</v>
      </c>
      <c r="AG528" s="453">
        <v>0</v>
      </c>
      <c r="AH528" s="453">
        <v>0</v>
      </c>
      <c r="AI528" s="453">
        <v>0</v>
      </c>
      <c r="AJ528" s="453">
        <v>0</v>
      </c>
      <c r="AK528" s="453">
        <v>0</v>
      </c>
      <c r="AL528" s="453">
        <v>0</v>
      </c>
      <c r="AM528" s="453">
        <v>39.78</v>
      </c>
      <c r="AN528" s="453">
        <v>8.7515999999999998</v>
      </c>
      <c r="AO528" s="453">
        <v>10.383427289774099</v>
      </c>
      <c r="AP528" s="453">
        <v>22.629648599999999</v>
      </c>
      <c r="AQ528" s="453">
        <v>8.5466974800072197</v>
      </c>
      <c r="AR528" s="453">
        <v>90.091373369781294</v>
      </c>
      <c r="AS528" s="453">
        <v>0</v>
      </c>
      <c r="AT528" s="453">
        <v>0</v>
      </c>
      <c r="AU528" s="453">
        <v>0</v>
      </c>
      <c r="AV528" s="453">
        <v>0</v>
      </c>
      <c r="AW528" s="453">
        <v>0</v>
      </c>
      <c r="AX528" s="453">
        <v>50.66</v>
      </c>
      <c r="AY528" s="453">
        <v>102.66</v>
      </c>
      <c r="AZ528" s="453">
        <v>22.5852</v>
      </c>
      <c r="BA528" s="453">
        <v>10.0796817791183</v>
      </c>
      <c r="BB528" s="453">
        <v>58.400194200000001</v>
      </c>
      <c r="BC528" s="453">
        <v>20.304325213371399</v>
      </c>
      <c r="BD528" s="453">
        <f t="shared" ref="BD528" si="1676">C528*0.54070543</f>
        <v>218.40714433990001</v>
      </c>
      <c r="BE528" s="453">
        <v>0</v>
      </c>
      <c r="BF528" s="453">
        <v>0</v>
      </c>
      <c r="BG528" s="453">
        <v>0</v>
      </c>
      <c r="BH528" s="453">
        <v>0</v>
      </c>
      <c r="BI528" s="453">
        <v>0</v>
      </c>
      <c r="BJ528" s="453">
        <v>0</v>
      </c>
      <c r="BK528" s="453">
        <v>0</v>
      </c>
      <c r="BL528" s="453">
        <v>26.72</v>
      </c>
      <c r="BM528" s="453">
        <v>5.8784000000000001</v>
      </c>
      <c r="BN528" s="453">
        <v>0.67466250833333297</v>
      </c>
      <c r="BO528" s="453">
        <v>15.200206400000001</v>
      </c>
      <c r="BP528" s="453">
        <v>5.08048331428241</v>
      </c>
      <c r="BQ528" s="453">
        <v>53.553752222615699</v>
      </c>
      <c r="BR528" s="453">
        <v>204.19262222222201</v>
      </c>
      <c r="BS528" s="453">
        <v>47.144146412698397</v>
      </c>
      <c r="BT528" s="453">
        <v>194.22644478488101</v>
      </c>
      <c r="BU528" s="453">
        <v>60.93</v>
      </c>
      <c r="BV528" s="453">
        <v>121.904048044508</v>
      </c>
      <c r="BW528" s="453">
        <v>66.920788173122006</v>
      </c>
      <c r="BX528" s="453">
        <v>705.41700201838398</v>
      </c>
      <c r="BY528" s="453">
        <v>109.34529470406601</v>
      </c>
      <c r="BZ528" s="453">
        <v>11.06</v>
      </c>
      <c r="CA528" s="453">
        <v>2.4331999999999998</v>
      </c>
      <c r="CB528" s="453">
        <v>8.5898097700758296</v>
      </c>
      <c r="CC528" s="453">
        <v>0</v>
      </c>
      <c r="CD528" s="453">
        <v>6.2917021999999996</v>
      </c>
      <c r="CE528" s="453">
        <v>2.9739535615836399</v>
      </c>
      <c r="CF528" s="453">
        <v>31.348665531659499</v>
      </c>
      <c r="CG528" s="453">
        <v>12.15</v>
      </c>
      <c r="CH528" s="453">
        <v>2.673</v>
      </c>
      <c r="CI528" s="453">
        <v>17.04566838213</v>
      </c>
      <c r="CJ528" s="453">
        <v>0</v>
      </c>
      <c r="CK528" s="453">
        <v>6.9117705000000003</v>
      </c>
      <c r="CL528" s="453">
        <v>4.0645777992360497</v>
      </c>
      <c r="CM528" s="453">
        <v>42.845016681365998</v>
      </c>
      <c r="CN528" s="453">
        <v>5.3</v>
      </c>
      <c r="CO528" s="453">
        <v>1.1659999999999999</v>
      </c>
      <c r="CP528" s="453">
        <v>3.3011307285833298</v>
      </c>
      <c r="CQ528" s="453">
        <v>0</v>
      </c>
      <c r="CR528" s="453">
        <v>3.0150109999999999</v>
      </c>
      <c r="CS528" s="453">
        <v>1.33969627457282</v>
      </c>
      <c r="CT528" s="453">
        <v>14.1218380031561</v>
      </c>
      <c r="CU528" s="453">
        <v>0</v>
      </c>
      <c r="CV528" s="453">
        <v>0</v>
      </c>
      <c r="CW528" s="453">
        <v>0</v>
      </c>
      <c r="CX528" s="453">
        <v>0</v>
      </c>
      <c r="CY528" s="453">
        <v>0</v>
      </c>
      <c r="CZ528" s="453">
        <v>0</v>
      </c>
      <c r="DA528" s="453">
        <v>0</v>
      </c>
      <c r="DB528" s="453">
        <v>0</v>
      </c>
      <c r="DC528" s="453">
        <v>0</v>
      </c>
      <c r="DD528" s="453">
        <v>0</v>
      </c>
      <c r="DE528" s="453">
        <v>0</v>
      </c>
      <c r="DF528" s="453">
        <v>0</v>
      </c>
      <c r="DG528" s="453">
        <v>0</v>
      </c>
      <c r="DH528" s="453">
        <v>0</v>
      </c>
      <c r="DI528" s="453">
        <v>2.98</v>
      </c>
      <c r="DJ528" s="453">
        <v>0.65559999999999996</v>
      </c>
      <c r="DK528" s="453">
        <v>2.4574497643211801</v>
      </c>
      <c r="DL528" s="453">
        <v>0</v>
      </c>
      <c r="DM528" s="453">
        <v>1.6952326</v>
      </c>
      <c r="DN528" s="453">
        <v>0.81628987460450297</v>
      </c>
      <c r="DO528" s="453">
        <v>8.6045722389256802</v>
      </c>
      <c r="DP528" s="453">
        <v>5.41</v>
      </c>
      <c r="DQ528" s="453">
        <v>1.1901999999999999</v>
      </c>
      <c r="DR528" s="453">
        <v>1.5686740027075801</v>
      </c>
      <c r="DS528" s="453">
        <v>0</v>
      </c>
      <c r="DT528" s="453">
        <v>3.0775866999999999</v>
      </c>
      <c r="DU528" s="453">
        <v>1.17874154625078</v>
      </c>
      <c r="DV528" s="453">
        <v>12.425202248958399</v>
      </c>
      <c r="DW528" s="453">
        <v>238.27</v>
      </c>
      <c r="DX528" s="453">
        <v>52.419400000000003</v>
      </c>
      <c r="DY528" s="453">
        <v>24.356716185116699</v>
      </c>
      <c r="DZ528" s="453">
        <v>0</v>
      </c>
      <c r="EA528" s="453">
        <v>135.54465490000001</v>
      </c>
      <c r="EB528" s="453">
        <v>47.226418717431102</v>
      </c>
      <c r="EC528" s="453">
        <v>497.817189802548</v>
      </c>
      <c r="ED528" s="453">
        <v>128.47999999999999</v>
      </c>
      <c r="EE528" s="453">
        <v>28.265599999999999</v>
      </c>
      <c r="EF528" s="453">
        <v>5.0565135956333398</v>
      </c>
      <c r="EG528" s="453">
        <v>0</v>
      </c>
      <c r="EH528" s="453">
        <v>73.0884176</v>
      </c>
      <c r="EI528" s="453">
        <v>24.618876574614301</v>
      </c>
      <c r="EJ528" s="453">
        <v>259.50940777024698</v>
      </c>
      <c r="EK528" s="453">
        <v>91.76</v>
      </c>
      <c r="EL528" s="453">
        <v>20.187200000000001</v>
      </c>
      <c r="EM528" s="453">
        <v>9.8110232204249996</v>
      </c>
      <c r="EN528" s="453">
        <v>0</v>
      </c>
      <c r="EO528" s="453">
        <v>52.199511200000003</v>
      </c>
      <c r="EP528" s="453">
        <v>18.232510144604699</v>
      </c>
      <c r="EQ528" s="453">
        <v>192.19024456503001</v>
      </c>
      <c r="ER528" s="453">
        <v>0</v>
      </c>
      <c r="ES528" s="453">
        <v>0</v>
      </c>
      <c r="ET528" s="453">
        <v>0</v>
      </c>
      <c r="EU528" s="453">
        <v>0</v>
      </c>
      <c r="EV528" s="453">
        <v>0</v>
      </c>
      <c r="EW528" s="453">
        <v>0</v>
      </c>
      <c r="EX528" s="453">
        <v>0</v>
      </c>
      <c r="EY528" s="453">
        <v>138.6</v>
      </c>
      <c r="EZ528" s="453">
        <v>14.526666000000001</v>
      </c>
      <c r="FA528" s="453">
        <v>153.13</v>
      </c>
      <c r="FB528" s="453">
        <v>0</v>
      </c>
      <c r="FC528" s="453">
        <v>0</v>
      </c>
      <c r="FD528" s="453">
        <v>0</v>
      </c>
      <c r="FE528" s="88">
        <v>142.84862604166668</v>
      </c>
      <c r="FF528" s="443">
        <f t="shared" ref="FF528" si="1677">H528+BH528+BK528+BQ528+BX528+BY528+EC528+EJ528+EQ528+EU528+EX528+FA528+FD528+FE528</f>
        <v>2777.4109740283989</v>
      </c>
      <c r="FG528" s="444">
        <f t="shared" ref="FG528" si="1678">BH528+BK528+FD528</f>
        <v>0</v>
      </c>
      <c r="FH528" s="444">
        <f t="shared" ref="FH528" si="1679">EJ528</f>
        <v>259.50940777024698</v>
      </c>
      <c r="FI528" s="445">
        <f t="shared" ref="FI528" si="1680">FF528*1.2</f>
        <v>3332.8931688340786</v>
      </c>
      <c r="FJ528" s="446">
        <f t="shared" ref="FJ528" si="1681">FG528*1.2</f>
        <v>0</v>
      </c>
      <c r="FK528" s="446">
        <f t="shared" ref="FK528" si="1682">FH528*1.2</f>
        <v>311.41128932429638</v>
      </c>
      <c r="FL528" s="448">
        <v>0.05</v>
      </c>
      <c r="FM528" s="447">
        <f t="shared" ref="FM528" si="1683">FI528*FL528</f>
        <v>166.64465844170394</v>
      </c>
      <c r="FN528" s="448">
        <f t="shared" ref="FN528" si="1684">FJ528*FL528</f>
        <v>0</v>
      </c>
      <c r="FO528" s="448">
        <f t="shared" ref="FO528" si="1685">FK528*FL528</f>
        <v>15.570564466214819</v>
      </c>
      <c r="FP528" s="385">
        <f t="shared" ref="FP528" si="1686">FI528+FM528</f>
        <v>3499.5378272757825</v>
      </c>
      <c r="FQ528" s="386">
        <f t="shared" ref="FQ528" si="1687">FJ528+FN528</f>
        <v>0</v>
      </c>
      <c r="FR528" s="386">
        <f t="shared" ref="FR528" si="1688">FK528+FO528</f>
        <v>326.9818537905112</v>
      </c>
      <c r="FS528" s="229">
        <f t="shared" ref="FS528" si="1689">(FP528-FR528)/C528+FR528/D528</f>
        <v>8.6637234849498252</v>
      </c>
      <c r="FT528" s="229"/>
      <c r="FU528" s="229">
        <f t="shared" ref="FU528" si="1690">(FP528-FR528)/C528</f>
        <v>7.8542222005923588</v>
      </c>
      <c r="FV528" s="449">
        <f t="shared" ref="FV528" si="1691">FS528*D528+G528*FU528</f>
        <v>3499.537827275783</v>
      </c>
      <c r="FW528" s="78">
        <v>5.0869999999999997</v>
      </c>
      <c r="FX528" s="79"/>
      <c r="FY528" s="450">
        <f t="shared" ref="FY528" si="1692">FS528/FW528</f>
        <v>1.7031105730194271</v>
      </c>
      <c r="FZ528" s="450"/>
      <c r="GB528" s="68" t="s">
        <v>1089</v>
      </c>
      <c r="GC528" s="85" t="s">
        <v>2362</v>
      </c>
      <c r="GD528" s="85" t="str">
        <f t="shared" ref="GD528" si="1693">CONCATENATE(GB528,GC528)</f>
        <v>№2/16 від 20.02.2019</v>
      </c>
      <c r="GE528" s="85" t="s">
        <v>2480</v>
      </c>
      <c r="GF528" s="431">
        <v>3</v>
      </c>
    </row>
    <row r="529" spans="1:188" x14ac:dyDescent="0.25">
      <c r="A529" s="113" t="s">
        <v>2788</v>
      </c>
      <c r="B529" s="188"/>
      <c r="C529" s="86"/>
      <c r="D529" s="86"/>
      <c r="E529" s="86"/>
      <c r="F529" s="86"/>
      <c r="G529" s="86"/>
      <c r="H529" s="90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6"/>
      <c r="V529" s="86"/>
      <c r="W529" s="86"/>
      <c r="X529" s="86"/>
      <c r="Y529" s="86"/>
      <c r="Z529" s="86"/>
      <c r="AA529" s="86"/>
      <c r="AB529" s="86"/>
      <c r="AC529" s="86"/>
      <c r="AD529" s="86"/>
      <c r="AE529" s="86"/>
      <c r="AF529" s="86"/>
      <c r="AG529" s="86"/>
      <c r="AH529" s="86"/>
      <c r="AI529" s="86"/>
      <c r="AJ529" s="86"/>
      <c r="AK529" s="86"/>
      <c r="AL529" s="86"/>
      <c r="AM529" s="86"/>
      <c r="AN529" s="86"/>
      <c r="AO529" s="86"/>
      <c r="AP529" s="86"/>
      <c r="AQ529" s="86"/>
      <c r="AR529" s="86"/>
      <c r="AS529" s="86"/>
      <c r="AT529" s="86"/>
      <c r="AU529" s="86"/>
      <c r="AV529" s="86"/>
      <c r="AW529" s="86"/>
      <c r="AX529" s="86"/>
      <c r="AY529" s="86"/>
      <c r="AZ529" s="86"/>
      <c r="BA529" s="86"/>
      <c r="BB529" s="86"/>
      <c r="BC529" s="86"/>
      <c r="BD529" s="86"/>
      <c r="BE529" s="86"/>
      <c r="BF529" s="86"/>
      <c r="BG529" s="86"/>
      <c r="BH529" s="86"/>
      <c r="BI529" s="86"/>
      <c r="BJ529" s="86"/>
      <c r="BK529" s="454"/>
      <c r="BL529" s="86"/>
      <c r="BM529" s="86"/>
      <c r="BN529" s="86"/>
      <c r="BO529" s="86"/>
      <c r="BP529" s="86"/>
      <c r="BQ529" s="86"/>
      <c r="BR529" s="86">
        <f>BR528*0.7</f>
        <v>142.9348355555554</v>
      </c>
      <c r="BS529" s="86">
        <f t="shared" ref="BS529" si="1694">BS528*0.7</f>
        <v>33.000902488888876</v>
      </c>
      <c r="BT529" s="86">
        <f t="shared" ref="BT529" si="1695">BT528*0.7</f>
        <v>135.95851134941671</v>
      </c>
      <c r="BU529" s="86">
        <f t="shared" ref="BU529" si="1696">BU528*0.7</f>
        <v>42.650999999999996</v>
      </c>
      <c r="BV529" s="86">
        <f t="shared" ref="BV529" si="1697">BV528*0.7</f>
        <v>85.332833631155594</v>
      </c>
      <c r="BW529" s="86">
        <f t="shared" ref="BW529" si="1698">BW528*0.7</f>
        <v>46.844551721185404</v>
      </c>
      <c r="BX529" s="86">
        <f t="shared" ref="BX529" si="1699">BX528*0.7</f>
        <v>493.79190141286875</v>
      </c>
      <c r="BY529" s="86"/>
      <c r="BZ529" s="86"/>
      <c r="CA529" s="86"/>
      <c r="CB529" s="86"/>
      <c r="CC529" s="86"/>
      <c r="CD529" s="86"/>
      <c r="CE529" s="86"/>
      <c r="CF529" s="86"/>
      <c r="CG529" s="86"/>
      <c r="CH529" s="86"/>
      <c r="CI529" s="86"/>
      <c r="CJ529" s="86"/>
      <c r="CK529" s="86"/>
      <c r="CL529" s="86"/>
      <c r="CM529" s="86"/>
      <c r="CN529" s="86"/>
      <c r="CO529" s="86"/>
      <c r="CP529" s="86"/>
      <c r="CQ529" s="86"/>
      <c r="CR529" s="86"/>
      <c r="CS529" s="86"/>
      <c r="CT529" s="86"/>
      <c r="CU529" s="86"/>
      <c r="CV529" s="86"/>
      <c r="CW529" s="86"/>
      <c r="CX529" s="86"/>
      <c r="CY529" s="86"/>
      <c r="CZ529" s="86"/>
      <c r="DA529" s="86"/>
      <c r="DB529" s="86"/>
      <c r="DC529" s="86"/>
      <c r="DD529" s="86"/>
      <c r="DE529" s="86"/>
      <c r="DF529" s="86"/>
      <c r="DG529" s="86"/>
      <c r="DH529" s="86"/>
      <c r="DI529" s="86"/>
      <c r="DJ529" s="86"/>
      <c r="DK529" s="86"/>
      <c r="DL529" s="86"/>
      <c r="DM529" s="86"/>
      <c r="DN529" s="86"/>
      <c r="DO529" s="86"/>
      <c r="DP529" s="86"/>
      <c r="DQ529" s="86"/>
      <c r="DR529" s="86"/>
      <c r="DS529" s="86"/>
      <c r="DT529" s="86"/>
      <c r="DU529" s="86"/>
      <c r="DV529" s="86"/>
      <c r="DW529" s="86"/>
      <c r="DX529" s="86"/>
      <c r="DY529" s="86"/>
      <c r="DZ529" s="86"/>
      <c r="EA529" s="86"/>
      <c r="EB529" s="86"/>
      <c r="EC529" s="86"/>
      <c r="ED529" s="86"/>
      <c r="EE529" s="86"/>
      <c r="EF529" s="86"/>
      <c r="EG529" s="86"/>
      <c r="EH529" s="86"/>
      <c r="EI529" s="86"/>
      <c r="EJ529" s="86"/>
      <c r="EK529" s="86"/>
      <c r="EL529" s="86"/>
      <c r="EM529" s="86"/>
      <c r="EN529" s="86"/>
      <c r="EO529" s="86"/>
      <c r="EP529" s="86"/>
      <c r="EQ529" s="86"/>
      <c r="ER529" s="86"/>
      <c r="ES529" s="86"/>
      <c r="ET529" s="86"/>
      <c r="EU529" s="86"/>
      <c r="EV529" s="86"/>
      <c r="EW529" s="86"/>
      <c r="EX529" s="86"/>
      <c r="EY529" s="86"/>
      <c r="EZ529" s="86"/>
      <c r="FA529" s="454"/>
      <c r="FB529" s="86"/>
      <c r="FC529" s="86"/>
      <c r="FD529" s="86"/>
      <c r="FE529" s="86"/>
      <c r="FF529" s="455"/>
      <c r="FG529" s="86"/>
      <c r="FH529" s="86"/>
      <c r="FI529" s="455"/>
      <c r="FJ529" s="86"/>
      <c r="FK529" s="86"/>
      <c r="FL529" s="86"/>
      <c r="FM529" s="455"/>
      <c r="FN529" s="86"/>
      <c r="FO529" s="86"/>
      <c r="FP529" s="455">
        <f>FP126</f>
        <v>3232.890200512833</v>
      </c>
      <c r="FQ529" s="86"/>
      <c r="FR529" s="86"/>
      <c r="FS529" s="451"/>
      <c r="FT529" s="451"/>
      <c r="FU529" s="451"/>
      <c r="FV529" s="449"/>
      <c r="FW529" s="86"/>
      <c r="FX529" s="87"/>
      <c r="FY529" s="452"/>
      <c r="FZ529" s="452"/>
    </row>
    <row r="530" spans="1:188" ht="15" customHeight="1" x14ac:dyDescent="0.25">
      <c r="A530" s="113" t="s">
        <v>1599</v>
      </c>
      <c r="B530" s="155">
        <v>2</v>
      </c>
      <c r="C530" s="141">
        <f t="shared" ref="C530" si="1700">D530+G530</f>
        <v>766.3</v>
      </c>
      <c r="D530" s="141">
        <v>685.8</v>
      </c>
      <c r="E530" s="141">
        <v>0</v>
      </c>
      <c r="F530" s="141"/>
      <c r="G530" s="141">
        <v>80.5</v>
      </c>
      <c r="H530" s="453">
        <f t="shared" ref="H530" si="1701">N530+T530+Z530+AF530+AL530+AR530+AX530+BD530</f>
        <v>1181.1742136122325</v>
      </c>
      <c r="I530" s="453">
        <v>186.42</v>
      </c>
      <c r="J530" s="453">
        <v>41.0124</v>
      </c>
      <c r="K530" s="453">
        <v>13.374254242519999</v>
      </c>
      <c r="L530" s="453">
        <v>106.0487454</v>
      </c>
      <c r="M530" s="453">
        <v>36.353914436532499</v>
      </c>
      <c r="N530" s="453">
        <v>383.20931407905198</v>
      </c>
      <c r="O530" s="453">
        <v>38.43</v>
      </c>
      <c r="P530" s="453">
        <v>8.4545999999999992</v>
      </c>
      <c r="Q530" s="453">
        <v>1.3212957672075001</v>
      </c>
      <c r="R530" s="453">
        <v>21.861674099999998</v>
      </c>
      <c r="S530" s="453">
        <v>7.3437819977820196</v>
      </c>
      <c r="T530" s="453">
        <v>77.411351864989498</v>
      </c>
      <c r="U530" s="453">
        <v>0</v>
      </c>
      <c r="V530" s="453">
        <v>0</v>
      </c>
      <c r="W530" s="453">
        <v>0</v>
      </c>
      <c r="X530" s="453">
        <v>0</v>
      </c>
      <c r="Y530" s="453">
        <v>0</v>
      </c>
      <c r="Z530" s="453">
        <v>96.22</v>
      </c>
      <c r="AA530" s="453">
        <v>0</v>
      </c>
      <c r="AB530" s="453">
        <v>0</v>
      </c>
      <c r="AC530" s="453">
        <v>0</v>
      </c>
      <c r="AD530" s="453">
        <v>0</v>
      </c>
      <c r="AE530" s="453">
        <v>0</v>
      </c>
      <c r="AF530" s="453">
        <v>0</v>
      </c>
      <c r="AG530" s="453">
        <v>0</v>
      </c>
      <c r="AH530" s="453">
        <v>0</v>
      </c>
      <c r="AI530" s="453">
        <v>0</v>
      </c>
      <c r="AJ530" s="453">
        <v>0</v>
      </c>
      <c r="AK530" s="453">
        <v>0</v>
      </c>
      <c r="AL530" s="453">
        <v>0</v>
      </c>
      <c r="AM530" s="453">
        <v>54.6</v>
      </c>
      <c r="AN530" s="453">
        <v>12.012</v>
      </c>
      <c r="AO530" s="453">
        <v>18.1946585264173</v>
      </c>
      <c r="AP530" s="453">
        <v>31.060302</v>
      </c>
      <c r="AQ530" s="453">
        <v>12.1440161327738</v>
      </c>
      <c r="AR530" s="453">
        <v>128.01097665919099</v>
      </c>
      <c r="AS530" s="453">
        <v>0</v>
      </c>
      <c r="AT530" s="453">
        <v>0</v>
      </c>
      <c r="AU530" s="453">
        <v>0</v>
      </c>
      <c r="AV530" s="453">
        <v>0</v>
      </c>
      <c r="AW530" s="453">
        <v>0</v>
      </c>
      <c r="AX530" s="453">
        <v>81.98</v>
      </c>
      <c r="AY530" s="453">
        <v>194.75</v>
      </c>
      <c r="AZ530" s="453">
        <v>42.844999999999999</v>
      </c>
      <c r="BA530" s="453">
        <v>17.430508813109402</v>
      </c>
      <c r="BB530" s="453">
        <v>110.78743249999999</v>
      </c>
      <c r="BC530" s="453">
        <v>38.340854379027</v>
      </c>
      <c r="BD530" s="453">
        <f t="shared" ref="BD530" si="1702">C530*0.54070543</f>
        <v>414.34257100899998</v>
      </c>
      <c r="BE530" s="453">
        <v>0</v>
      </c>
      <c r="BF530" s="453">
        <v>0</v>
      </c>
      <c r="BG530" s="453">
        <v>0</v>
      </c>
      <c r="BH530" s="453">
        <v>0</v>
      </c>
      <c r="BI530" s="453">
        <v>0</v>
      </c>
      <c r="BJ530" s="453">
        <v>0</v>
      </c>
      <c r="BK530" s="453">
        <v>0</v>
      </c>
      <c r="BL530" s="453">
        <v>47.53</v>
      </c>
      <c r="BM530" s="453">
        <v>10.4566</v>
      </c>
      <c r="BN530" s="453">
        <v>1.22804551416667</v>
      </c>
      <c r="BO530" s="453">
        <v>27.038391099999998</v>
      </c>
      <c r="BP530" s="453">
        <v>9.0401807675308099</v>
      </c>
      <c r="BQ530" s="453">
        <v>95.293217381697502</v>
      </c>
      <c r="BR530" s="453">
        <v>456.514905555555</v>
      </c>
      <c r="BS530" s="453">
        <v>106.221573507936</v>
      </c>
      <c r="BT530" s="453">
        <v>452.318915924404</v>
      </c>
      <c r="BU530" s="453">
        <v>115.51</v>
      </c>
      <c r="BV530" s="453">
        <v>274.664847824817</v>
      </c>
      <c r="BW530" s="453">
        <v>150.03977776777199</v>
      </c>
      <c r="BX530" s="453">
        <v>1581.58044915191</v>
      </c>
      <c r="BY530" s="453">
        <v>176.803259516216</v>
      </c>
      <c r="BZ530" s="453">
        <v>22.31</v>
      </c>
      <c r="CA530" s="453">
        <v>4.9081999999999999</v>
      </c>
      <c r="CB530" s="453">
        <v>14.3138850450571</v>
      </c>
      <c r="CC530" s="453">
        <v>0</v>
      </c>
      <c r="CD530" s="453">
        <v>12.6914897</v>
      </c>
      <c r="CE530" s="453">
        <v>5.6831728690294296</v>
      </c>
      <c r="CF530" s="453">
        <v>59.906747614086498</v>
      </c>
      <c r="CG530" s="453">
        <v>21.04</v>
      </c>
      <c r="CH530" s="453">
        <v>4.6288</v>
      </c>
      <c r="CI530" s="453">
        <v>29.502140914245</v>
      </c>
      <c r="CJ530" s="453">
        <v>0</v>
      </c>
      <c r="CK530" s="453">
        <v>11.9690248</v>
      </c>
      <c r="CL530" s="453">
        <v>7.0369398065100199</v>
      </c>
      <c r="CM530" s="453">
        <v>74.176905520755</v>
      </c>
      <c r="CN530" s="453">
        <v>9.94</v>
      </c>
      <c r="CO530" s="453">
        <v>2.1867999999999999</v>
      </c>
      <c r="CP530" s="453">
        <v>9.2031253284449992</v>
      </c>
      <c r="CQ530" s="453">
        <v>0</v>
      </c>
      <c r="CR530" s="453">
        <v>5.6545677999999997</v>
      </c>
      <c r="CS530" s="453">
        <v>2.8282447247923201</v>
      </c>
      <c r="CT530" s="453">
        <v>29.812737853237302</v>
      </c>
      <c r="CU530" s="453">
        <v>0</v>
      </c>
      <c r="CV530" s="453">
        <v>0</v>
      </c>
      <c r="CW530" s="453">
        <v>0</v>
      </c>
      <c r="CX530" s="453">
        <v>0</v>
      </c>
      <c r="CY530" s="453">
        <v>0</v>
      </c>
      <c r="CZ530" s="453">
        <v>0</v>
      </c>
      <c r="DA530" s="453">
        <v>0</v>
      </c>
      <c r="DB530" s="453">
        <v>0</v>
      </c>
      <c r="DC530" s="453">
        <v>0</v>
      </c>
      <c r="DD530" s="453">
        <v>0</v>
      </c>
      <c r="DE530" s="453">
        <v>0</v>
      </c>
      <c r="DF530" s="453">
        <v>0</v>
      </c>
      <c r="DG530" s="453">
        <v>0</v>
      </c>
      <c r="DH530" s="453">
        <v>0</v>
      </c>
      <c r="DI530" s="453">
        <v>4.47</v>
      </c>
      <c r="DJ530" s="453">
        <v>0.98340000000000005</v>
      </c>
      <c r="DK530" s="453">
        <v>3.6861838514568501</v>
      </c>
      <c r="DL530" s="453">
        <v>0</v>
      </c>
      <c r="DM530" s="453">
        <v>2.5428489000000001</v>
      </c>
      <c r="DN530" s="453">
        <v>1.2244357766802001</v>
      </c>
      <c r="DO530" s="453">
        <v>12.9068685281371</v>
      </c>
      <c r="DP530" s="453">
        <v>0</v>
      </c>
      <c r="DQ530" s="453">
        <v>0</v>
      </c>
      <c r="DR530" s="453">
        <v>0</v>
      </c>
      <c r="DS530" s="453">
        <v>0</v>
      </c>
      <c r="DT530" s="453">
        <v>0</v>
      </c>
      <c r="DU530" s="453">
        <v>0</v>
      </c>
      <c r="DV530" s="453">
        <v>0</v>
      </c>
      <c r="DW530" s="453">
        <v>393.6</v>
      </c>
      <c r="DX530" s="453">
        <v>86.591999999999999</v>
      </c>
      <c r="DY530" s="453">
        <v>30.111659620708298</v>
      </c>
      <c r="DZ530" s="453">
        <v>0</v>
      </c>
      <c r="EA530" s="453">
        <v>223.90723199999999</v>
      </c>
      <c r="EB530" s="453">
        <v>76.952643550766396</v>
      </c>
      <c r="EC530" s="453">
        <v>811.163535171474</v>
      </c>
      <c r="ED530" s="453">
        <v>244.68</v>
      </c>
      <c r="EE530" s="453">
        <v>53.829599999999999</v>
      </c>
      <c r="EF530" s="453">
        <v>10.013318524041701</v>
      </c>
      <c r="EG530" s="453">
        <v>0</v>
      </c>
      <c r="EH530" s="453">
        <v>139.1911116</v>
      </c>
      <c r="EI530" s="453">
        <v>46.924907497300801</v>
      </c>
      <c r="EJ530" s="453">
        <v>494.63893762134302</v>
      </c>
      <c r="EK530" s="453">
        <v>195.54</v>
      </c>
      <c r="EL530" s="453">
        <v>43.018799999999999</v>
      </c>
      <c r="EM530" s="453">
        <v>29.335612965425</v>
      </c>
      <c r="EN530" s="453">
        <v>0</v>
      </c>
      <c r="EO530" s="453">
        <v>111.2368398</v>
      </c>
      <c r="EP530" s="453">
        <v>39.736746602344198</v>
      </c>
      <c r="EQ530" s="453">
        <v>418.86799936776902</v>
      </c>
      <c r="ER530" s="453">
        <v>0</v>
      </c>
      <c r="ES530" s="453">
        <v>0</v>
      </c>
      <c r="ET530" s="453">
        <v>0</v>
      </c>
      <c r="EU530" s="453">
        <v>0</v>
      </c>
      <c r="EV530" s="453">
        <v>0</v>
      </c>
      <c r="EW530" s="453">
        <v>0</v>
      </c>
      <c r="EX530" s="453">
        <v>0</v>
      </c>
      <c r="EY530" s="453">
        <v>100.8</v>
      </c>
      <c r="EZ530" s="453">
        <v>10.564848</v>
      </c>
      <c r="FA530" s="453">
        <v>111.36</v>
      </c>
      <c r="FB530" s="453">
        <v>0</v>
      </c>
      <c r="FC530" s="453">
        <v>0</v>
      </c>
      <c r="FD530" s="453">
        <v>0</v>
      </c>
      <c r="FE530" s="88">
        <v>431.40715833333331</v>
      </c>
      <c r="FF530" s="443">
        <f t="shared" ref="FF530" si="1703">H530+BH530+BK530+BQ530+BX530+BY530+EC530+EJ530+EQ530+EU530+EX530+FA530+FD530+FE530</f>
        <v>5302.2887701559748</v>
      </c>
      <c r="FG530" s="444">
        <f t="shared" ref="FG530" si="1704">BH530+BK530+FD530</f>
        <v>0</v>
      </c>
      <c r="FH530" s="444">
        <f t="shared" ref="FH530" si="1705">EJ530</f>
        <v>494.63893762134302</v>
      </c>
      <c r="FI530" s="445">
        <f t="shared" ref="FI530" si="1706">FF530*1.2</f>
        <v>6362.7465241871696</v>
      </c>
      <c r="FJ530" s="446">
        <f t="shared" ref="FJ530" si="1707">FG530*1.2</f>
        <v>0</v>
      </c>
      <c r="FK530" s="446">
        <f t="shared" ref="FK530" si="1708">FH530*1.2</f>
        <v>593.5667251456116</v>
      </c>
      <c r="FL530" s="448">
        <v>0.05</v>
      </c>
      <c r="FM530" s="447">
        <f t="shared" ref="FM530" si="1709">FI530*FL530</f>
        <v>318.13732620935849</v>
      </c>
      <c r="FN530" s="448">
        <f t="shared" ref="FN530" si="1710">FJ530*FL530</f>
        <v>0</v>
      </c>
      <c r="FO530" s="448">
        <f t="shared" ref="FO530" si="1711">FK530*FL530</f>
        <v>29.678336257280581</v>
      </c>
      <c r="FP530" s="385">
        <f t="shared" ref="FP530" si="1712">FI530+FM530</f>
        <v>6680.883850396528</v>
      </c>
      <c r="FQ530" s="386">
        <f t="shared" ref="FQ530" si="1713">FJ530+FN530</f>
        <v>0</v>
      </c>
      <c r="FR530" s="386">
        <f t="shared" ref="FR530" si="1714">FK530+FO530</f>
        <v>623.24506140289213</v>
      </c>
      <c r="FS530" s="229">
        <f t="shared" ref="FS530" si="1715">(FP530-FR530)/C530+FR530/D530</f>
        <v>8.8138341107884877</v>
      </c>
      <c r="FT530" s="229"/>
      <c r="FU530" s="229">
        <f t="shared" ref="FU530" si="1716">(FP530-FR530)/C530</f>
        <v>7.9050486610904818</v>
      </c>
      <c r="FV530" s="449">
        <f t="shared" ref="FV530" si="1717">FS530*D530+G530*FU530</f>
        <v>6680.883850396528</v>
      </c>
      <c r="FW530" s="78">
        <v>5.3010000000000002</v>
      </c>
      <c r="FX530" s="79"/>
      <c r="FY530" s="450">
        <f t="shared" ref="FY530" si="1718">FS530/FW530</f>
        <v>1.662673856024993</v>
      </c>
      <c r="FZ530" s="450"/>
      <c r="GB530" s="68" t="s">
        <v>1189</v>
      </c>
      <c r="GC530" s="85" t="s">
        <v>2362</v>
      </c>
      <c r="GD530" s="85" t="str">
        <f t="shared" ref="GD530" si="1719">CONCATENATE(GB530,GC530)</f>
        <v>№2/122 від 20.02.2019</v>
      </c>
      <c r="GE530" s="85" t="s">
        <v>2488</v>
      </c>
      <c r="GF530" s="431">
        <v>3</v>
      </c>
    </row>
    <row r="531" spans="1:188" ht="15.75" customHeight="1" x14ac:dyDescent="0.25">
      <c r="A531" s="113" t="s">
        <v>2789</v>
      </c>
      <c r="B531" s="188"/>
      <c r="C531" s="86"/>
      <c r="D531" s="86"/>
      <c r="E531" s="86"/>
      <c r="F531" s="86"/>
      <c r="G531" s="86"/>
      <c r="H531" s="90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  <c r="Y531" s="86"/>
      <c r="Z531" s="86"/>
      <c r="AA531" s="86"/>
      <c r="AB531" s="86"/>
      <c r="AC531" s="86"/>
      <c r="AD531" s="86"/>
      <c r="AE531" s="86"/>
      <c r="AF531" s="86"/>
      <c r="AG531" s="86"/>
      <c r="AH531" s="86"/>
      <c r="AI531" s="86"/>
      <c r="AJ531" s="86"/>
      <c r="AK531" s="86"/>
      <c r="AL531" s="86"/>
      <c r="AM531" s="86"/>
      <c r="AN531" s="86"/>
      <c r="AO531" s="86"/>
      <c r="AP531" s="86"/>
      <c r="AQ531" s="86"/>
      <c r="AR531" s="86"/>
      <c r="AS531" s="86"/>
      <c r="AT531" s="86"/>
      <c r="AU531" s="86"/>
      <c r="AV531" s="86"/>
      <c r="AW531" s="86"/>
      <c r="AX531" s="86"/>
      <c r="AY531" s="86"/>
      <c r="AZ531" s="86"/>
      <c r="BA531" s="86"/>
      <c r="BB531" s="86"/>
      <c r="BC531" s="86"/>
      <c r="BD531" s="86"/>
      <c r="BE531" s="86"/>
      <c r="BF531" s="86"/>
      <c r="BG531" s="86"/>
      <c r="BH531" s="86"/>
      <c r="BI531" s="86"/>
      <c r="BJ531" s="86"/>
      <c r="BK531" s="454"/>
      <c r="BL531" s="86"/>
      <c r="BM531" s="86"/>
      <c r="BN531" s="86"/>
      <c r="BO531" s="86"/>
      <c r="BP531" s="86"/>
      <c r="BQ531" s="86"/>
      <c r="BR531" s="86">
        <f>BR530*0.8</f>
        <v>365.21192444444404</v>
      </c>
      <c r="BS531" s="86">
        <f t="shared" ref="BS531:BX531" si="1720">BS530*0.8</f>
        <v>84.9772588063488</v>
      </c>
      <c r="BT531" s="86">
        <f t="shared" si="1720"/>
        <v>361.85513273952324</v>
      </c>
      <c r="BU531" s="86">
        <f t="shared" si="1720"/>
        <v>92.408000000000015</v>
      </c>
      <c r="BV531" s="86">
        <f t="shared" si="1720"/>
        <v>219.7318782598536</v>
      </c>
      <c r="BW531" s="86">
        <f t="shared" si="1720"/>
        <v>120.0318222142176</v>
      </c>
      <c r="BX531" s="86">
        <f t="shared" si="1720"/>
        <v>1265.264359321528</v>
      </c>
      <c r="BY531" s="86"/>
      <c r="BZ531" s="86"/>
      <c r="CA531" s="86"/>
      <c r="CB531" s="86"/>
      <c r="CC531" s="86"/>
      <c r="CD531" s="86"/>
      <c r="CE531" s="86"/>
      <c r="CF531" s="86"/>
      <c r="CG531" s="86"/>
      <c r="CH531" s="86"/>
      <c r="CI531" s="86"/>
      <c r="CJ531" s="86"/>
      <c r="CK531" s="86"/>
      <c r="CL531" s="86"/>
      <c r="CM531" s="86"/>
      <c r="CN531" s="86"/>
      <c r="CO531" s="86"/>
      <c r="CP531" s="86"/>
      <c r="CQ531" s="86"/>
      <c r="CR531" s="86"/>
      <c r="CS531" s="86"/>
      <c r="CT531" s="86"/>
      <c r="CU531" s="86"/>
      <c r="CV531" s="86"/>
      <c r="CW531" s="86"/>
      <c r="CX531" s="86"/>
      <c r="CY531" s="86"/>
      <c r="CZ531" s="86"/>
      <c r="DA531" s="86"/>
      <c r="DB531" s="86"/>
      <c r="DC531" s="86"/>
      <c r="DD531" s="86"/>
      <c r="DE531" s="86"/>
      <c r="DF531" s="86"/>
      <c r="DG531" s="86"/>
      <c r="DH531" s="86"/>
      <c r="DI531" s="86"/>
      <c r="DJ531" s="86"/>
      <c r="DK531" s="86"/>
      <c r="DL531" s="86"/>
      <c r="DM531" s="86"/>
      <c r="DN531" s="86"/>
      <c r="DO531" s="86"/>
      <c r="DP531" s="86"/>
      <c r="DQ531" s="86"/>
      <c r="DR531" s="86"/>
      <c r="DS531" s="86"/>
      <c r="DT531" s="86"/>
      <c r="DU531" s="86"/>
      <c r="DV531" s="86"/>
      <c r="DW531" s="86"/>
      <c r="DX531" s="86"/>
      <c r="DY531" s="86"/>
      <c r="DZ531" s="86"/>
      <c r="EA531" s="86"/>
      <c r="EB531" s="86"/>
      <c r="EC531" s="86"/>
      <c r="ED531" s="86"/>
      <c r="EE531" s="86"/>
      <c r="EF531" s="86"/>
      <c r="EG531" s="86"/>
      <c r="EH531" s="86"/>
      <c r="EI531" s="86"/>
      <c r="EJ531" s="86"/>
      <c r="EK531" s="86"/>
      <c r="EL531" s="86"/>
      <c r="EM531" s="86"/>
      <c r="EN531" s="86"/>
      <c r="EO531" s="86"/>
      <c r="EP531" s="86"/>
      <c r="EQ531" s="86"/>
      <c r="ER531" s="86"/>
      <c r="ES531" s="86"/>
      <c r="ET531" s="86"/>
      <c r="EU531" s="86"/>
      <c r="EV531" s="86"/>
      <c r="EW531" s="86"/>
      <c r="EX531" s="86"/>
      <c r="EY531" s="86"/>
      <c r="EZ531" s="86"/>
      <c r="FA531" s="454"/>
      <c r="FB531" s="86"/>
      <c r="FC531" s="86"/>
      <c r="FD531" s="86"/>
      <c r="FE531" s="86"/>
      <c r="FF531" s="455"/>
      <c r="FG531" s="86"/>
      <c r="FH531" s="86"/>
      <c r="FI531" s="455"/>
      <c r="FJ531" s="86"/>
      <c r="FK531" s="86"/>
      <c r="FL531" s="86"/>
      <c r="FM531" s="455"/>
      <c r="FN531" s="86"/>
      <c r="FO531" s="86"/>
      <c r="FP531" s="455">
        <f>FP134</f>
        <v>6282.3255772102457</v>
      </c>
      <c r="FQ531" s="86"/>
      <c r="FR531" s="86"/>
      <c r="FS531" s="451"/>
      <c r="FT531" s="451"/>
      <c r="FU531" s="451"/>
      <c r="FV531" s="449"/>
      <c r="FW531" s="86"/>
      <c r="FX531" s="87"/>
      <c r="FY531" s="452"/>
      <c r="FZ531" s="452"/>
    </row>
    <row r="532" spans="1:188" ht="15" customHeight="1" x14ac:dyDescent="0.25">
      <c r="A532" s="113" t="s">
        <v>1602</v>
      </c>
      <c r="B532" s="155">
        <v>2</v>
      </c>
      <c r="C532" s="141">
        <f t="shared" ref="C532" si="1721">D532+G532</f>
        <v>465.59999999999997</v>
      </c>
      <c r="D532" s="141">
        <v>349.9</v>
      </c>
      <c r="E532" s="141">
        <v>0</v>
      </c>
      <c r="F532" s="141"/>
      <c r="G532" s="141">
        <v>115.7</v>
      </c>
      <c r="H532" s="453">
        <f t="shared" ref="H532" si="1722">N532+T532+Z532+AF532+AL532+AR532+AX532+BD532</f>
        <v>715.78118070377536</v>
      </c>
      <c r="I532" s="453">
        <v>89.48</v>
      </c>
      <c r="J532" s="453">
        <v>19.685600000000001</v>
      </c>
      <c r="K532" s="453">
        <v>6.8277346389525002</v>
      </c>
      <c r="L532" s="453">
        <v>50.902487600000001</v>
      </c>
      <c r="M532" s="453">
        <v>17.492351128864701</v>
      </c>
      <c r="N532" s="453">
        <v>184.38817336781699</v>
      </c>
      <c r="O532" s="453">
        <v>37.07</v>
      </c>
      <c r="P532" s="453">
        <v>8.1554000000000002</v>
      </c>
      <c r="Q532" s="453">
        <v>1.2742964837924999</v>
      </c>
      <c r="R532" s="453">
        <v>21.0880109</v>
      </c>
      <c r="S532" s="453">
        <v>7.0838676108952896</v>
      </c>
      <c r="T532" s="453">
        <v>74.671574994687802</v>
      </c>
      <c r="U532" s="453">
        <v>0</v>
      </c>
      <c r="V532" s="453">
        <v>0</v>
      </c>
      <c r="W532" s="453">
        <v>0</v>
      </c>
      <c r="X532" s="453">
        <v>0</v>
      </c>
      <c r="Y532" s="453">
        <v>0</v>
      </c>
      <c r="Z532" s="453">
        <v>62.65</v>
      </c>
      <c r="AA532" s="453">
        <v>0</v>
      </c>
      <c r="AB532" s="453">
        <v>0</v>
      </c>
      <c r="AC532" s="453">
        <v>0</v>
      </c>
      <c r="AD532" s="453">
        <v>0</v>
      </c>
      <c r="AE532" s="453">
        <v>0</v>
      </c>
      <c r="AF532" s="453">
        <v>0</v>
      </c>
      <c r="AG532" s="453">
        <v>0</v>
      </c>
      <c r="AH532" s="453">
        <v>0</v>
      </c>
      <c r="AI532" s="453">
        <v>0</v>
      </c>
      <c r="AJ532" s="453">
        <v>0</v>
      </c>
      <c r="AK532" s="453">
        <v>0</v>
      </c>
      <c r="AL532" s="453">
        <v>0</v>
      </c>
      <c r="AM532" s="453">
        <v>40.409999999999997</v>
      </c>
      <c r="AN532" s="453">
        <v>8.8902000000000001</v>
      </c>
      <c r="AO532" s="453">
        <v>10.6753354375355</v>
      </c>
      <c r="AP532" s="453">
        <v>22.988036699999999</v>
      </c>
      <c r="AQ532" s="453">
        <v>8.6954119957350908</v>
      </c>
      <c r="AR532" s="453">
        <v>91.658984133270593</v>
      </c>
      <c r="AS532" s="453">
        <v>0</v>
      </c>
      <c r="AT532" s="453">
        <v>0</v>
      </c>
      <c r="AU532" s="453">
        <v>0</v>
      </c>
      <c r="AV532" s="453">
        <v>0</v>
      </c>
      <c r="AW532" s="453">
        <v>0</v>
      </c>
      <c r="AX532" s="453">
        <v>50.66</v>
      </c>
      <c r="AY532" s="453">
        <v>118.33</v>
      </c>
      <c r="AZ532" s="453">
        <v>26.032599999999999</v>
      </c>
      <c r="BA532" s="453">
        <v>9.1870784276859592</v>
      </c>
      <c r="BB532" s="453">
        <v>67.314387100000005</v>
      </c>
      <c r="BC532" s="453">
        <v>23.148762707956799</v>
      </c>
      <c r="BD532" s="453">
        <f t="shared" ref="BD532" si="1723">C532*0.54070543</f>
        <v>251.752448208</v>
      </c>
      <c r="BE532" s="453">
        <v>0</v>
      </c>
      <c r="BF532" s="453">
        <v>0</v>
      </c>
      <c r="BG532" s="453">
        <v>0</v>
      </c>
      <c r="BH532" s="453">
        <v>0</v>
      </c>
      <c r="BI532" s="453">
        <v>0</v>
      </c>
      <c r="BJ532" s="453">
        <v>0</v>
      </c>
      <c r="BK532" s="453">
        <v>0</v>
      </c>
      <c r="BL532" s="453">
        <v>21.06</v>
      </c>
      <c r="BM532" s="453">
        <v>4.6332000000000004</v>
      </c>
      <c r="BN532" s="453">
        <v>0.55941347833333299</v>
      </c>
      <c r="BO532" s="453">
        <v>11.9804022</v>
      </c>
      <c r="BP532" s="453">
        <v>4.0072023732461099</v>
      </c>
      <c r="BQ532" s="453">
        <v>42.240218051579397</v>
      </c>
      <c r="BR532" s="453">
        <v>245.989933333333</v>
      </c>
      <c r="BS532" s="453">
        <v>57.041166285714297</v>
      </c>
      <c r="BT532" s="453">
        <v>245.58759074565501</v>
      </c>
      <c r="BU532" s="453">
        <v>70.290000000000006</v>
      </c>
      <c r="BV532" s="453">
        <v>147.49549211342901</v>
      </c>
      <c r="BW532" s="453">
        <v>81.719547627437706</v>
      </c>
      <c r="BX532" s="453">
        <v>861.41182534366499</v>
      </c>
      <c r="BY532" s="453">
        <v>131.84227940161301</v>
      </c>
      <c r="BZ532" s="453">
        <v>12.51</v>
      </c>
      <c r="CA532" s="453">
        <v>2.7522000000000002</v>
      </c>
      <c r="CB532" s="453">
        <v>8.7401368216620803</v>
      </c>
      <c r="CC532" s="453">
        <v>0</v>
      </c>
      <c r="CD532" s="453">
        <v>7.1165637000000004</v>
      </c>
      <c r="CE532" s="453">
        <v>3.2615719636753999</v>
      </c>
      <c r="CF532" s="453">
        <v>34.380472485337499</v>
      </c>
      <c r="CG532" s="453">
        <v>20.29</v>
      </c>
      <c r="CH532" s="453">
        <v>4.4638</v>
      </c>
      <c r="CI532" s="453">
        <v>28.45314624936</v>
      </c>
      <c r="CJ532" s="453">
        <v>0</v>
      </c>
      <c r="CK532" s="453">
        <v>11.5423723</v>
      </c>
      <c r="CL532" s="453">
        <v>6.7863760771584198</v>
      </c>
      <c r="CM532" s="453">
        <v>71.535694626518406</v>
      </c>
      <c r="CN532" s="453">
        <v>5.91</v>
      </c>
      <c r="CO532" s="453">
        <v>1.3002</v>
      </c>
      <c r="CP532" s="453">
        <v>5.1060916679158304</v>
      </c>
      <c r="CQ532" s="453">
        <v>0</v>
      </c>
      <c r="CR532" s="453">
        <v>3.3620217000000001</v>
      </c>
      <c r="CS532" s="453">
        <v>1.64324402409125</v>
      </c>
      <c r="CT532" s="453">
        <v>17.321557392007101</v>
      </c>
      <c r="CU532" s="453">
        <v>0</v>
      </c>
      <c r="CV532" s="453">
        <v>0</v>
      </c>
      <c r="CW532" s="453">
        <v>0</v>
      </c>
      <c r="CX532" s="453">
        <v>0</v>
      </c>
      <c r="CY532" s="453">
        <v>0</v>
      </c>
      <c r="CZ532" s="453">
        <v>0</v>
      </c>
      <c r="DA532" s="453">
        <v>0</v>
      </c>
      <c r="DB532" s="453">
        <v>0</v>
      </c>
      <c r="DC532" s="453">
        <v>0</v>
      </c>
      <c r="DD532" s="453">
        <v>0</v>
      </c>
      <c r="DE532" s="453">
        <v>0</v>
      </c>
      <c r="DF532" s="453">
        <v>0</v>
      </c>
      <c r="DG532" s="453">
        <v>0</v>
      </c>
      <c r="DH532" s="453">
        <v>0</v>
      </c>
      <c r="DI532" s="453">
        <v>2.98</v>
      </c>
      <c r="DJ532" s="453">
        <v>0.65559999999999996</v>
      </c>
      <c r="DK532" s="453">
        <v>2.45743406825027</v>
      </c>
      <c r="DL532" s="453">
        <v>0</v>
      </c>
      <c r="DM532" s="453">
        <v>1.6952326</v>
      </c>
      <c r="DN532" s="453">
        <v>0.81628822949931101</v>
      </c>
      <c r="DO532" s="453">
        <v>8.6045548977495798</v>
      </c>
      <c r="DP532" s="453">
        <v>0</v>
      </c>
      <c r="DQ532" s="453">
        <v>0</v>
      </c>
      <c r="DR532" s="453">
        <v>0</v>
      </c>
      <c r="DS532" s="453">
        <v>0</v>
      </c>
      <c r="DT532" s="453">
        <v>0</v>
      </c>
      <c r="DU532" s="453">
        <v>0</v>
      </c>
      <c r="DV532" s="453">
        <v>0</v>
      </c>
      <c r="DW532" s="453">
        <v>498.03</v>
      </c>
      <c r="DX532" s="453">
        <v>109.56659999999999</v>
      </c>
      <c r="DY532" s="453">
        <v>39.679658561341697</v>
      </c>
      <c r="DZ532" s="453">
        <v>0</v>
      </c>
      <c r="EA532" s="453">
        <v>283.31432610000002</v>
      </c>
      <c r="EB532" s="453">
        <v>97.535199178355299</v>
      </c>
      <c r="EC532" s="453">
        <v>1028.1257838397</v>
      </c>
      <c r="ED532" s="453">
        <v>68.06</v>
      </c>
      <c r="EE532" s="453">
        <v>14.9732</v>
      </c>
      <c r="EF532" s="453">
        <v>2.9212636657416602</v>
      </c>
      <c r="EG532" s="453">
        <v>0</v>
      </c>
      <c r="EH532" s="453">
        <v>38.717292200000003</v>
      </c>
      <c r="EI532" s="453">
        <v>13.066846732288401</v>
      </c>
      <c r="EJ532" s="453">
        <v>137.73860259803001</v>
      </c>
      <c r="EK532" s="453">
        <v>59.44</v>
      </c>
      <c r="EL532" s="453">
        <v>13.0768</v>
      </c>
      <c r="EM532" s="453">
        <v>7.9659451676500002</v>
      </c>
      <c r="EN532" s="453">
        <v>0</v>
      </c>
      <c r="EO532" s="453">
        <v>33.813632800000001</v>
      </c>
      <c r="EP532" s="453">
        <v>11.979403374789401</v>
      </c>
      <c r="EQ532" s="453">
        <v>126.275781342439</v>
      </c>
      <c r="ER532" s="453">
        <v>62</v>
      </c>
      <c r="ES532" s="453">
        <v>13.64</v>
      </c>
      <c r="ET532" s="453">
        <v>1.4296084</v>
      </c>
      <c r="EU532" s="453">
        <v>15.0696084</v>
      </c>
      <c r="EV532" s="453">
        <v>1.6306</v>
      </c>
      <c r="EW532" s="453">
        <v>0.17090318600000001</v>
      </c>
      <c r="EX532" s="453">
        <v>1.8015031859999999</v>
      </c>
      <c r="EY532" s="453">
        <v>46.2</v>
      </c>
      <c r="EZ532" s="453">
        <v>4.8422219999999996</v>
      </c>
      <c r="FA532" s="453">
        <v>51.04</v>
      </c>
      <c r="FB532" s="453">
        <v>0</v>
      </c>
      <c r="FC532" s="453">
        <v>0</v>
      </c>
      <c r="FD532" s="453">
        <v>0</v>
      </c>
      <c r="FE532" s="88">
        <v>370.95044583333333</v>
      </c>
      <c r="FF532" s="443">
        <f t="shared" ref="FF532" si="1724">H532+BH532+BK532+BQ532+BX532+BY532+EC532+EJ532+EQ532+EU532+EX532+FA532+FD532+FE532</f>
        <v>3482.2772287001353</v>
      </c>
      <c r="FG532" s="444">
        <f t="shared" ref="FG532" si="1725">BH532+BK532+FD532</f>
        <v>0</v>
      </c>
      <c r="FH532" s="444">
        <f t="shared" ref="FH532" si="1726">EJ532</f>
        <v>137.73860259803001</v>
      </c>
      <c r="FI532" s="445">
        <f t="shared" ref="FI532" si="1727">FF532*1.2</f>
        <v>4178.7326744401626</v>
      </c>
      <c r="FJ532" s="446">
        <f t="shared" ref="FJ532" si="1728">FG532*1.2</f>
        <v>0</v>
      </c>
      <c r="FK532" s="446">
        <f t="shared" ref="FK532" si="1729">FH532*1.2</f>
        <v>165.28632311763602</v>
      </c>
      <c r="FL532" s="448">
        <v>0.05</v>
      </c>
      <c r="FM532" s="447">
        <f t="shared" ref="FM532" si="1730">FI532*FL532</f>
        <v>208.93663372200814</v>
      </c>
      <c r="FN532" s="448">
        <f t="shared" ref="FN532" si="1731">FJ532*FL532</f>
        <v>0</v>
      </c>
      <c r="FO532" s="448">
        <f t="shared" ref="FO532" si="1732">FK532*FL532</f>
        <v>8.2643161558818008</v>
      </c>
      <c r="FP532" s="385">
        <f t="shared" ref="FP532" si="1733">FI532+FM532</f>
        <v>4387.6693081621706</v>
      </c>
      <c r="FQ532" s="386">
        <f t="shared" ref="FQ532" si="1734">FJ532+FN532</f>
        <v>0</v>
      </c>
      <c r="FR532" s="386">
        <f t="shared" ref="FR532" si="1735">FK532+FO532</f>
        <v>173.55063927351782</v>
      </c>
      <c r="FS532" s="229">
        <f t="shared" ref="FS532" si="1736">(FP532-FR532)/C532+FR532/D532</f>
        <v>9.5469428421000107</v>
      </c>
      <c r="FT532" s="229"/>
      <c r="FU532" s="229">
        <f t="shared" ref="FU532" si="1737">(FP532-FR532)/C532</f>
        <v>9.0509421582660075</v>
      </c>
      <c r="FV532" s="449">
        <f t="shared" ref="FV532" si="1738">FS532*D532+G532*FU532</f>
        <v>4387.6693081621706</v>
      </c>
      <c r="FW532" s="78">
        <v>5.2583000000000002</v>
      </c>
      <c r="FX532" s="79"/>
      <c r="FY532" s="450">
        <f t="shared" ref="FY532" si="1739">FS532/FW532</f>
        <v>1.8155949341231976</v>
      </c>
      <c r="FZ532" s="450"/>
      <c r="GB532" s="68" t="s">
        <v>1192</v>
      </c>
      <c r="GC532" s="85" t="s">
        <v>2362</v>
      </c>
      <c r="GD532" s="85" t="str">
        <f t="shared" ref="GD532" si="1740">CONCATENATE(GB532,GC532)</f>
        <v>№2/125 від 20.02.2019</v>
      </c>
      <c r="GE532" s="85" t="s">
        <v>2491</v>
      </c>
      <c r="GF532" s="431">
        <v>2</v>
      </c>
    </row>
    <row r="533" spans="1:188" ht="24" x14ac:dyDescent="0.25">
      <c r="A533" s="113" t="s">
        <v>2790</v>
      </c>
      <c r="B533" s="188"/>
      <c r="C533" s="86"/>
      <c r="D533" s="86"/>
      <c r="E533" s="86"/>
      <c r="F533" s="86"/>
      <c r="G533" s="86"/>
      <c r="H533" s="90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  <c r="AB533" s="86"/>
      <c r="AC533" s="86"/>
      <c r="AD533" s="86"/>
      <c r="AE533" s="86"/>
      <c r="AF533" s="86"/>
      <c r="AG533" s="86"/>
      <c r="AH533" s="86"/>
      <c r="AI533" s="86"/>
      <c r="AJ533" s="86"/>
      <c r="AK533" s="86"/>
      <c r="AL533" s="86"/>
      <c r="AM533" s="86"/>
      <c r="AN533" s="86"/>
      <c r="AO533" s="86"/>
      <c r="AP533" s="86"/>
      <c r="AQ533" s="86"/>
      <c r="AR533" s="86"/>
      <c r="AS533" s="86"/>
      <c r="AT533" s="86"/>
      <c r="AU533" s="86"/>
      <c r="AV533" s="86"/>
      <c r="AW533" s="86"/>
      <c r="AX533" s="86"/>
      <c r="AY533" s="86"/>
      <c r="AZ533" s="86"/>
      <c r="BA533" s="86"/>
      <c r="BB533" s="86"/>
      <c r="BC533" s="86"/>
      <c r="BD533" s="86"/>
      <c r="BE533" s="86"/>
      <c r="BF533" s="86"/>
      <c r="BG533" s="86"/>
      <c r="BH533" s="86"/>
      <c r="BI533" s="86"/>
      <c r="BJ533" s="86"/>
      <c r="BK533" s="454"/>
      <c r="BL533" s="86"/>
      <c r="BM533" s="86"/>
      <c r="BN533" s="86"/>
      <c r="BO533" s="86"/>
      <c r="BP533" s="86"/>
      <c r="BQ533" s="86"/>
      <c r="BR533" s="86">
        <f>BR532*0.5</f>
        <v>122.9949666666665</v>
      </c>
      <c r="BS533" s="86">
        <f t="shared" ref="BS533" si="1741">BS532*0.5</f>
        <v>28.520583142857149</v>
      </c>
      <c r="BT533" s="86">
        <f t="shared" ref="BT533" si="1742">BT532*0.5</f>
        <v>122.7937953728275</v>
      </c>
      <c r="BU533" s="86">
        <f t="shared" ref="BU533" si="1743">BU532*0.5</f>
        <v>35.145000000000003</v>
      </c>
      <c r="BV533" s="86">
        <f t="shared" ref="BV533" si="1744">BV532*0.5</f>
        <v>73.747746056714504</v>
      </c>
      <c r="BW533" s="86">
        <f t="shared" ref="BW533" si="1745">BW532*0.5</f>
        <v>40.859773813718853</v>
      </c>
      <c r="BX533" s="86">
        <f t="shared" ref="BX533" si="1746">BX532*0.5</f>
        <v>430.70591267183249</v>
      </c>
      <c r="BY533" s="86"/>
      <c r="BZ533" s="86"/>
      <c r="CA533" s="86"/>
      <c r="CB533" s="86"/>
      <c r="CC533" s="86"/>
      <c r="CD533" s="86"/>
      <c r="CE533" s="86"/>
      <c r="CF533" s="86"/>
      <c r="CG533" s="86"/>
      <c r="CH533" s="86"/>
      <c r="CI533" s="86"/>
      <c r="CJ533" s="86"/>
      <c r="CK533" s="86"/>
      <c r="CL533" s="86"/>
      <c r="CM533" s="86"/>
      <c r="CN533" s="86"/>
      <c r="CO533" s="86"/>
      <c r="CP533" s="86"/>
      <c r="CQ533" s="86"/>
      <c r="CR533" s="86"/>
      <c r="CS533" s="86"/>
      <c r="CT533" s="86"/>
      <c r="CU533" s="86"/>
      <c r="CV533" s="86"/>
      <c r="CW533" s="86"/>
      <c r="CX533" s="86"/>
      <c r="CY533" s="86"/>
      <c r="CZ533" s="86"/>
      <c r="DA533" s="86"/>
      <c r="DB533" s="86"/>
      <c r="DC533" s="86"/>
      <c r="DD533" s="86"/>
      <c r="DE533" s="86"/>
      <c r="DF533" s="86"/>
      <c r="DG533" s="86"/>
      <c r="DH533" s="86"/>
      <c r="DI533" s="86"/>
      <c r="DJ533" s="86"/>
      <c r="DK533" s="86"/>
      <c r="DL533" s="86"/>
      <c r="DM533" s="86"/>
      <c r="DN533" s="86"/>
      <c r="DO533" s="86"/>
      <c r="DP533" s="86"/>
      <c r="DQ533" s="86"/>
      <c r="DR533" s="86"/>
      <c r="DS533" s="86"/>
      <c r="DT533" s="86"/>
      <c r="DU533" s="86"/>
      <c r="DV533" s="86"/>
      <c r="DW533" s="86"/>
      <c r="DX533" s="86"/>
      <c r="DY533" s="86"/>
      <c r="DZ533" s="86"/>
      <c r="EA533" s="86"/>
      <c r="EB533" s="86"/>
      <c r="EC533" s="86"/>
      <c r="ED533" s="86"/>
      <c r="EE533" s="86"/>
      <c r="EF533" s="86"/>
      <c r="EG533" s="86"/>
      <c r="EH533" s="86"/>
      <c r="EI533" s="86"/>
      <c r="EJ533" s="86"/>
      <c r="EK533" s="86"/>
      <c r="EL533" s="86"/>
      <c r="EM533" s="86"/>
      <c r="EN533" s="86"/>
      <c r="EO533" s="86"/>
      <c r="EP533" s="86"/>
      <c r="EQ533" s="86"/>
      <c r="ER533" s="86"/>
      <c r="ES533" s="86"/>
      <c r="ET533" s="86"/>
      <c r="EU533" s="86"/>
      <c r="EV533" s="86"/>
      <c r="EW533" s="86"/>
      <c r="EX533" s="86"/>
      <c r="EY533" s="86"/>
      <c r="EZ533" s="86"/>
      <c r="FA533" s="454"/>
      <c r="FB533" s="86"/>
      <c r="FC533" s="86"/>
      <c r="FD533" s="86"/>
      <c r="FE533" s="86"/>
      <c r="FF533" s="455"/>
      <c r="FG533" s="86"/>
      <c r="FH533" s="86"/>
      <c r="FI533" s="455"/>
      <c r="FJ533" s="86"/>
      <c r="FK533" s="86"/>
      <c r="FL533" s="86"/>
      <c r="FM533" s="455"/>
      <c r="FN533" s="86"/>
      <c r="FO533" s="86"/>
      <c r="FP533" s="455">
        <f>FP137</f>
        <v>3844.979858195662</v>
      </c>
      <c r="FQ533" s="86"/>
      <c r="FR533" s="86"/>
      <c r="FS533" s="451"/>
      <c r="FT533" s="451"/>
      <c r="FU533" s="451"/>
      <c r="FV533" s="449"/>
      <c r="FW533" s="86"/>
      <c r="FX533" s="87"/>
      <c r="FY533" s="452"/>
      <c r="FZ533" s="452"/>
    </row>
    <row r="534" spans="1:188" ht="15" customHeight="1" x14ac:dyDescent="0.25">
      <c r="A534" s="113" t="s">
        <v>1603</v>
      </c>
      <c r="B534" s="155">
        <v>2</v>
      </c>
      <c r="C534" s="141">
        <f t="shared" ref="C534" si="1747">D534+G534</f>
        <v>475.2</v>
      </c>
      <c r="D534" s="141">
        <v>475.2</v>
      </c>
      <c r="E534" s="141">
        <v>0</v>
      </c>
      <c r="F534" s="141"/>
      <c r="G534" s="141">
        <v>0</v>
      </c>
      <c r="H534" s="453">
        <f t="shared" ref="H534" si="1748">N534+T534+Z534+AF534+AL534+AR534+AX534+BD534</f>
        <v>771.13269686084595</v>
      </c>
      <c r="I534" s="453">
        <v>141.61000000000001</v>
      </c>
      <c r="J534" s="453">
        <v>31.154199999999999</v>
      </c>
      <c r="K534" s="453">
        <v>10.003662525227501</v>
      </c>
      <c r="L534" s="453">
        <v>80.557680700000006</v>
      </c>
      <c r="M534" s="453">
        <v>27.599150185436098</v>
      </c>
      <c r="N534" s="453">
        <v>290.92469341066402</v>
      </c>
      <c r="O534" s="453">
        <v>30.92</v>
      </c>
      <c r="P534" s="453">
        <v>6.8023999999999996</v>
      </c>
      <c r="Q534" s="453">
        <v>1.0629096911475</v>
      </c>
      <c r="R534" s="453">
        <v>17.5894604</v>
      </c>
      <c r="S534" s="453">
        <v>5.9086396532531698</v>
      </c>
      <c r="T534" s="453">
        <v>62.2834097444007</v>
      </c>
      <c r="U534" s="453">
        <v>0</v>
      </c>
      <c r="V534" s="453">
        <v>0</v>
      </c>
      <c r="W534" s="453">
        <v>0</v>
      </c>
      <c r="X534" s="453">
        <v>0</v>
      </c>
      <c r="Y534" s="453">
        <v>0</v>
      </c>
      <c r="Z534" s="453">
        <v>62.19</v>
      </c>
      <c r="AA534" s="453">
        <v>0</v>
      </c>
      <c r="AB534" s="453">
        <v>0</v>
      </c>
      <c r="AC534" s="453">
        <v>0</v>
      </c>
      <c r="AD534" s="453">
        <v>0</v>
      </c>
      <c r="AE534" s="453">
        <v>0</v>
      </c>
      <c r="AF534" s="453">
        <v>0</v>
      </c>
      <c r="AG534" s="453">
        <v>0</v>
      </c>
      <c r="AH534" s="453">
        <v>0</v>
      </c>
      <c r="AI534" s="453">
        <v>0</v>
      </c>
      <c r="AJ534" s="453">
        <v>0</v>
      </c>
      <c r="AK534" s="453">
        <v>0</v>
      </c>
      <c r="AL534" s="453">
        <v>0</v>
      </c>
      <c r="AM534" s="453">
        <v>39.78</v>
      </c>
      <c r="AN534" s="453">
        <v>8.7515999999999998</v>
      </c>
      <c r="AO534" s="453">
        <v>10.383427289774099</v>
      </c>
      <c r="AP534" s="453">
        <v>22.629648599999999</v>
      </c>
      <c r="AQ534" s="453">
        <v>8.5466974800072197</v>
      </c>
      <c r="AR534" s="453">
        <v>90.091373369781294</v>
      </c>
      <c r="AS534" s="453">
        <v>0</v>
      </c>
      <c r="AT534" s="453">
        <v>0</v>
      </c>
      <c r="AU534" s="453">
        <v>0</v>
      </c>
      <c r="AV534" s="453">
        <v>0</v>
      </c>
      <c r="AW534" s="453">
        <v>0</v>
      </c>
      <c r="AX534" s="453">
        <v>8.6999999999999993</v>
      </c>
      <c r="AY534" s="453">
        <v>120.77</v>
      </c>
      <c r="AZ534" s="453">
        <v>26.569400000000002</v>
      </c>
      <c r="BA534" s="453">
        <v>11.858155575067499</v>
      </c>
      <c r="BB534" s="453">
        <v>68.702429899999998</v>
      </c>
      <c r="BC534" s="453">
        <v>23.8861974776419</v>
      </c>
      <c r="BD534" s="453">
        <f t="shared" ref="BD534" si="1749">C534*0.54070543</f>
        <v>256.94322033600002</v>
      </c>
      <c r="BE534" s="453">
        <v>0</v>
      </c>
      <c r="BF534" s="453">
        <v>0</v>
      </c>
      <c r="BG534" s="453">
        <v>0</v>
      </c>
      <c r="BH534" s="453">
        <v>0</v>
      </c>
      <c r="BI534" s="453">
        <v>0</v>
      </c>
      <c r="BJ534" s="453">
        <v>0</v>
      </c>
      <c r="BK534" s="453">
        <v>0</v>
      </c>
      <c r="BL534" s="453">
        <v>27.89</v>
      </c>
      <c r="BM534" s="453">
        <v>6.1357999999999997</v>
      </c>
      <c r="BN534" s="453">
        <v>0.76094742583333297</v>
      </c>
      <c r="BO534" s="453">
        <v>15.8657843</v>
      </c>
      <c r="BP534" s="453">
        <v>5.3088918501845903</v>
      </c>
      <c r="BQ534" s="453">
        <v>55.9614235760179</v>
      </c>
      <c r="BR534" s="453">
        <v>268.71175555555499</v>
      </c>
      <c r="BS534" s="453">
        <v>64.027866222222201</v>
      </c>
      <c r="BT534" s="453">
        <v>293.41658672333301</v>
      </c>
      <c r="BU534" s="453">
        <v>71.680000000000007</v>
      </c>
      <c r="BV534" s="453">
        <v>165.56151026288899</v>
      </c>
      <c r="BW534" s="453">
        <v>92.832493343654804</v>
      </c>
      <c r="BX534" s="453">
        <v>978.55421210765496</v>
      </c>
      <c r="BY534" s="453">
        <v>132.96096612022299</v>
      </c>
      <c r="BZ534" s="453">
        <v>17.53</v>
      </c>
      <c r="CA534" s="453">
        <v>3.8565999999999998</v>
      </c>
      <c r="CB534" s="453">
        <v>11.6899931095233</v>
      </c>
      <c r="CC534" s="453">
        <v>0</v>
      </c>
      <c r="CD534" s="453">
        <v>9.9722910999999996</v>
      </c>
      <c r="CE534" s="453">
        <v>4.5119535540001401</v>
      </c>
      <c r="CF534" s="453">
        <v>47.560837763523402</v>
      </c>
      <c r="CG534" s="453">
        <v>16.920000000000002</v>
      </c>
      <c r="CH534" s="453">
        <v>3.7223999999999999</v>
      </c>
      <c r="CI534" s="453">
        <v>23.732816901007499</v>
      </c>
      <c r="CJ534" s="453">
        <v>0</v>
      </c>
      <c r="CK534" s="453">
        <v>9.6252803999999994</v>
      </c>
      <c r="CL534" s="453">
        <v>5.6597921221186001</v>
      </c>
      <c r="CM534" s="453">
        <v>59.660289423126102</v>
      </c>
      <c r="CN534" s="453">
        <v>5.8</v>
      </c>
      <c r="CO534" s="453">
        <v>1.276</v>
      </c>
      <c r="CP534" s="453">
        <v>5.1342495084108304</v>
      </c>
      <c r="CQ534" s="453">
        <v>0</v>
      </c>
      <c r="CR534" s="453">
        <v>3.2994460000000001</v>
      </c>
      <c r="CS534" s="453">
        <v>1.6255711862365401</v>
      </c>
      <c r="CT534" s="453">
        <v>17.135266694647399</v>
      </c>
      <c r="CU534" s="453">
        <v>0</v>
      </c>
      <c r="CV534" s="453">
        <v>0</v>
      </c>
      <c r="CW534" s="453">
        <v>0</v>
      </c>
      <c r="CX534" s="453">
        <v>0</v>
      </c>
      <c r="CY534" s="453">
        <v>0</v>
      </c>
      <c r="CZ534" s="453">
        <v>0</v>
      </c>
      <c r="DA534" s="453">
        <v>0</v>
      </c>
      <c r="DB534" s="453">
        <v>0</v>
      </c>
      <c r="DC534" s="453">
        <v>0</v>
      </c>
      <c r="DD534" s="453">
        <v>0</v>
      </c>
      <c r="DE534" s="453">
        <v>0</v>
      </c>
      <c r="DF534" s="453">
        <v>0</v>
      </c>
      <c r="DG534" s="453">
        <v>0</v>
      </c>
      <c r="DH534" s="453">
        <v>0</v>
      </c>
      <c r="DI534" s="453">
        <v>2.98</v>
      </c>
      <c r="DJ534" s="453">
        <v>0.65559999999999996</v>
      </c>
      <c r="DK534" s="453">
        <v>2.4574497643211801</v>
      </c>
      <c r="DL534" s="453">
        <v>0</v>
      </c>
      <c r="DM534" s="453">
        <v>1.6952326</v>
      </c>
      <c r="DN534" s="453">
        <v>0.81628987460450297</v>
      </c>
      <c r="DO534" s="453">
        <v>8.6045722389256802</v>
      </c>
      <c r="DP534" s="453">
        <v>0</v>
      </c>
      <c r="DQ534" s="453">
        <v>0</v>
      </c>
      <c r="DR534" s="453">
        <v>0</v>
      </c>
      <c r="DS534" s="453">
        <v>0</v>
      </c>
      <c r="DT534" s="453">
        <v>0</v>
      </c>
      <c r="DU534" s="453">
        <v>0</v>
      </c>
      <c r="DV534" s="453">
        <v>0</v>
      </c>
      <c r="DW534" s="453">
        <v>412.36</v>
      </c>
      <c r="DX534" s="453">
        <v>90.719200000000001</v>
      </c>
      <c r="DY534" s="453">
        <v>32.315259060716699</v>
      </c>
      <c r="DZ534" s="453">
        <v>0</v>
      </c>
      <c r="EA534" s="453">
        <v>234.5792332</v>
      </c>
      <c r="EB534" s="453">
        <v>80.700942685845703</v>
      </c>
      <c r="EC534" s="453">
        <v>850.67463494656295</v>
      </c>
      <c r="ED534" s="453">
        <v>92.41</v>
      </c>
      <c r="EE534" s="453">
        <v>20.330200000000001</v>
      </c>
      <c r="EF534" s="453">
        <v>3.6830058228500002</v>
      </c>
      <c r="EG534" s="453">
        <v>0</v>
      </c>
      <c r="EH534" s="453">
        <v>52.569276700000003</v>
      </c>
      <c r="EI534" s="453">
        <v>17.712102093219901</v>
      </c>
      <c r="EJ534" s="453">
        <v>186.70458461607001</v>
      </c>
      <c r="EK534" s="453">
        <v>42.77</v>
      </c>
      <c r="EL534" s="453">
        <v>9.4093999999999998</v>
      </c>
      <c r="EM534" s="453">
        <v>4.8839442805250002</v>
      </c>
      <c r="EN534" s="453">
        <v>0</v>
      </c>
      <c r="EO534" s="453">
        <v>24.3305699</v>
      </c>
      <c r="EP534" s="453">
        <v>8.5308961452608294</v>
      </c>
      <c r="EQ534" s="453">
        <v>89.924810325785799</v>
      </c>
      <c r="ER534" s="453">
        <v>0</v>
      </c>
      <c r="ES534" s="453">
        <v>0</v>
      </c>
      <c r="ET534" s="453">
        <v>0</v>
      </c>
      <c r="EU534" s="453">
        <v>0</v>
      </c>
      <c r="EV534" s="453">
        <v>0</v>
      </c>
      <c r="EW534" s="453">
        <v>0</v>
      </c>
      <c r="EX534" s="453">
        <v>0</v>
      </c>
      <c r="EY534" s="453">
        <v>22.4</v>
      </c>
      <c r="EZ534" s="453">
        <v>2.3477440000000001</v>
      </c>
      <c r="FA534" s="453">
        <v>24.75</v>
      </c>
      <c r="FB534" s="453">
        <v>0</v>
      </c>
      <c r="FC534" s="453">
        <v>0</v>
      </c>
      <c r="FD534" s="453">
        <v>0</v>
      </c>
      <c r="FE534" s="88">
        <v>112.14346979166669</v>
      </c>
      <c r="FF534" s="443">
        <f t="shared" ref="FF534" si="1750">H534+BH534+BK534+BQ534+BX534+BY534+EC534+EJ534+EQ534+EU534+EX534+FA534+FD534+FE534</f>
        <v>3202.8067983448273</v>
      </c>
      <c r="FG534" s="444">
        <f t="shared" ref="FG534" si="1751">BH534+BK534+FD534</f>
        <v>0</v>
      </c>
      <c r="FH534" s="444">
        <f t="shared" ref="FH534" si="1752">EJ534</f>
        <v>186.70458461607001</v>
      </c>
      <c r="FI534" s="445">
        <f t="shared" ref="FI534" si="1753">FF534*1.2</f>
        <v>3843.3681580137927</v>
      </c>
      <c r="FJ534" s="446">
        <f t="shared" ref="FJ534" si="1754">FG534*1.2</f>
        <v>0</v>
      </c>
      <c r="FK534" s="446">
        <f t="shared" ref="FK534" si="1755">FH534*1.2</f>
        <v>224.045501539284</v>
      </c>
      <c r="FL534" s="448">
        <v>0.05</v>
      </c>
      <c r="FM534" s="447">
        <f t="shared" ref="FM534" si="1756">FI534*FL534</f>
        <v>192.16840790068966</v>
      </c>
      <c r="FN534" s="448">
        <f t="shared" ref="FN534" si="1757">FJ534*FL534</f>
        <v>0</v>
      </c>
      <c r="FO534" s="448">
        <f t="shared" ref="FO534" si="1758">FK534*FL534</f>
        <v>11.202275076964201</v>
      </c>
      <c r="FP534" s="385">
        <f t="shared" ref="FP534" si="1759">FI534+FM534</f>
        <v>4035.5365659144823</v>
      </c>
      <c r="FQ534" s="386">
        <f t="shared" ref="FQ534" si="1760">FJ534+FN534</f>
        <v>0</v>
      </c>
      <c r="FR534" s="386">
        <f t="shared" ref="FR534" si="1761">FK534+FO534</f>
        <v>235.24777661624822</v>
      </c>
      <c r="FS534" s="229">
        <f t="shared" ref="FS534" si="1762">(FP534-FR534)/C534+FR534/D534</f>
        <v>8.4922907531870422</v>
      </c>
      <c r="FT534" s="229"/>
      <c r="FU534" s="229">
        <f t="shared" ref="FU534" si="1763">(FP534-FR534)/C534</f>
        <v>7.9972407182201897</v>
      </c>
      <c r="FV534" s="449">
        <f t="shared" ref="FV534" si="1764">FS534*D534+G534*FU534</f>
        <v>4035.5365659144823</v>
      </c>
      <c r="FW534" s="78">
        <v>4.8441000000000001</v>
      </c>
      <c r="FX534" s="79"/>
      <c r="FY534" s="450">
        <f t="shared" ref="FY534" si="1765">FS534/FW534</f>
        <v>1.7531204461483127</v>
      </c>
      <c r="FZ534" s="450"/>
      <c r="GB534" s="68" t="s">
        <v>1193</v>
      </c>
      <c r="GC534" s="85" t="s">
        <v>2362</v>
      </c>
      <c r="GD534" s="85" t="str">
        <f t="shared" ref="GD534" si="1766">CONCATENATE(GB534,GC534)</f>
        <v>№2/126 від 20.02.2019</v>
      </c>
      <c r="GE534" s="85" t="s">
        <v>2492</v>
      </c>
      <c r="GF534" s="431">
        <v>2</v>
      </c>
    </row>
    <row r="535" spans="1:188" ht="24" x14ac:dyDescent="0.25">
      <c r="A535" s="113" t="s">
        <v>2791</v>
      </c>
      <c r="B535" s="188"/>
      <c r="C535" s="86"/>
      <c r="D535" s="86"/>
      <c r="E535" s="86"/>
      <c r="F535" s="86"/>
      <c r="G535" s="86"/>
      <c r="H535" s="90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  <c r="AB535" s="86"/>
      <c r="AC535" s="86"/>
      <c r="AD535" s="86"/>
      <c r="AE535" s="86"/>
      <c r="AF535" s="86"/>
      <c r="AG535" s="86"/>
      <c r="AH535" s="86"/>
      <c r="AI535" s="86"/>
      <c r="AJ535" s="86"/>
      <c r="AK535" s="86"/>
      <c r="AL535" s="86"/>
      <c r="AM535" s="86"/>
      <c r="AN535" s="86"/>
      <c r="AO535" s="86"/>
      <c r="AP535" s="86"/>
      <c r="AQ535" s="86"/>
      <c r="AR535" s="86"/>
      <c r="AS535" s="86"/>
      <c r="AT535" s="86"/>
      <c r="AU535" s="86"/>
      <c r="AV535" s="86"/>
      <c r="AW535" s="86"/>
      <c r="AX535" s="86"/>
      <c r="AY535" s="86"/>
      <c r="AZ535" s="86"/>
      <c r="BA535" s="86"/>
      <c r="BB535" s="86"/>
      <c r="BC535" s="86"/>
      <c r="BD535" s="86"/>
      <c r="BE535" s="86"/>
      <c r="BF535" s="86"/>
      <c r="BG535" s="86"/>
      <c r="BH535" s="86"/>
      <c r="BI535" s="86"/>
      <c r="BJ535" s="86"/>
      <c r="BK535" s="454"/>
      <c r="BL535" s="86"/>
      <c r="BM535" s="86"/>
      <c r="BN535" s="86"/>
      <c r="BO535" s="86"/>
      <c r="BP535" s="86"/>
      <c r="BQ535" s="86"/>
      <c r="BR535" s="86">
        <f>BR534*0.5</f>
        <v>134.35587777777749</v>
      </c>
      <c r="BS535" s="86">
        <f t="shared" ref="BS535" si="1767">BS534*0.5</f>
        <v>32.013933111111101</v>
      </c>
      <c r="BT535" s="86">
        <f t="shared" ref="BT535" si="1768">BT534*0.5</f>
        <v>146.70829336166651</v>
      </c>
      <c r="BU535" s="86">
        <f t="shared" ref="BU535" si="1769">BU534*0.5</f>
        <v>35.840000000000003</v>
      </c>
      <c r="BV535" s="86">
        <f t="shared" ref="BV535" si="1770">BV534*0.5</f>
        <v>82.780755131444494</v>
      </c>
      <c r="BW535" s="86">
        <f t="shared" ref="BW535" si="1771">BW534*0.5</f>
        <v>46.416246671827402</v>
      </c>
      <c r="BX535" s="86">
        <f t="shared" ref="BX535" si="1772">BX534*0.5</f>
        <v>489.27710605382748</v>
      </c>
      <c r="BY535" s="86"/>
      <c r="BZ535" s="86"/>
      <c r="CA535" s="86"/>
      <c r="CB535" s="86"/>
      <c r="CC535" s="86"/>
      <c r="CD535" s="86"/>
      <c r="CE535" s="86"/>
      <c r="CF535" s="86"/>
      <c r="CG535" s="86"/>
      <c r="CH535" s="86"/>
      <c r="CI535" s="86"/>
      <c r="CJ535" s="86"/>
      <c r="CK535" s="86"/>
      <c r="CL535" s="86"/>
      <c r="CM535" s="86"/>
      <c r="CN535" s="86"/>
      <c r="CO535" s="86"/>
      <c r="CP535" s="86"/>
      <c r="CQ535" s="86"/>
      <c r="CR535" s="86"/>
      <c r="CS535" s="86"/>
      <c r="CT535" s="86"/>
      <c r="CU535" s="86"/>
      <c r="CV535" s="86"/>
      <c r="CW535" s="86"/>
      <c r="CX535" s="86"/>
      <c r="CY535" s="86"/>
      <c r="CZ535" s="86"/>
      <c r="DA535" s="86"/>
      <c r="DB535" s="86"/>
      <c r="DC535" s="86"/>
      <c r="DD535" s="86"/>
      <c r="DE535" s="86"/>
      <c r="DF535" s="86"/>
      <c r="DG535" s="86"/>
      <c r="DH535" s="86"/>
      <c r="DI535" s="86"/>
      <c r="DJ535" s="86"/>
      <c r="DK535" s="86"/>
      <c r="DL535" s="86"/>
      <c r="DM535" s="86"/>
      <c r="DN535" s="86"/>
      <c r="DO535" s="86"/>
      <c r="DP535" s="86"/>
      <c r="DQ535" s="86"/>
      <c r="DR535" s="86"/>
      <c r="DS535" s="86"/>
      <c r="DT535" s="86"/>
      <c r="DU535" s="86"/>
      <c r="DV535" s="86"/>
      <c r="DW535" s="86"/>
      <c r="DX535" s="86"/>
      <c r="DY535" s="86"/>
      <c r="DZ535" s="86"/>
      <c r="EA535" s="86"/>
      <c r="EB535" s="86"/>
      <c r="EC535" s="86"/>
      <c r="ED535" s="86"/>
      <c r="EE535" s="86"/>
      <c r="EF535" s="86"/>
      <c r="EG535" s="86"/>
      <c r="EH535" s="86"/>
      <c r="EI535" s="86"/>
      <c r="EJ535" s="86"/>
      <c r="EK535" s="86"/>
      <c r="EL535" s="86"/>
      <c r="EM535" s="86"/>
      <c r="EN535" s="86"/>
      <c r="EO535" s="86"/>
      <c r="EP535" s="86"/>
      <c r="EQ535" s="86"/>
      <c r="ER535" s="86"/>
      <c r="ES535" s="86"/>
      <c r="ET535" s="86"/>
      <c r="EU535" s="86"/>
      <c r="EV535" s="86"/>
      <c r="EW535" s="86"/>
      <c r="EX535" s="86"/>
      <c r="EY535" s="86"/>
      <c r="EZ535" s="86"/>
      <c r="FA535" s="454"/>
      <c r="FB535" s="86"/>
      <c r="FC535" s="86"/>
      <c r="FD535" s="86"/>
      <c r="FE535" s="86"/>
      <c r="FF535" s="455"/>
      <c r="FG535" s="86"/>
      <c r="FH535" s="86"/>
      <c r="FI535" s="455"/>
      <c r="FJ535" s="86"/>
      <c r="FK535" s="86"/>
      <c r="FL535" s="86"/>
      <c r="FM535" s="455"/>
      <c r="FN535" s="86"/>
      <c r="FO535" s="86"/>
      <c r="FP535" s="455">
        <f>FP138</f>
        <v>3419.0474122866594</v>
      </c>
      <c r="FQ535" s="86"/>
      <c r="FR535" s="86"/>
      <c r="FS535" s="451"/>
      <c r="FT535" s="451"/>
      <c r="FU535" s="451"/>
      <c r="FV535" s="449"/>
      <c r="FW535" s="86"/>
      <c r="FX535" s="87"/>
      <c r="FY535" s="452"/>
      <c r="FZ535" s="452"/>
    </row>
    <row r="536" spans="1:188" ht="15" customHeight="1" x14ac:dyDescent="0.25">
      <c r="A536" s="113" t="s">
        <v>1604</v>
      </c>
      <c r="B536" s="155">
        <v>2</v>
      </c>
      <c r="C536" s="141">
        <f t="shared" ref="C536" si="1773">D536+G536</f>
        <v>498.78</v>
      </c>
      <c r="D536" s="141">
        <v>498.78</v>
      </c>
      <c r="E536" s="141">
        <v>0</v>
      </c>
      <c r="F536" s="141"/>
      <c r="G536" s="141">
        <v>0</v>
      </c>
      <c r="H536" s="453">
        <f t="shared" ref="H536" si="1774">N536+T536+Z536+AF536+AL536+AR536+AX536+BD536</f>
        <v>699.55137527043075</v>
      </c>
      <c r="I536" s="453">
        <v>75.959999999999994</v>
      </c>
      <c r="J536" s="453">
        <v>16.711200000000002</v>
      </c>
      <c r="K536" s="453">
        <v>5.8814827202549997</v>
      </c>
      <c r="L536" s="453">
        <v>43.211365200000003</v>
      </c>
      <c r="M536" s="453">
        <v>14.8582898625219</v>
      </c>
      <c r="N536" s="453">
        <v>156.62233778277701</v>
      </c>
      <c r="O536" s="453">
        <v>36.04</v>
      </c>
      <c r="P536" s="453">
        <v>7.9287999999999998</v>
      </c>
      <c r="Q536" s="453">
        <v>1.2390653516850001</v>
      </c>
      <c r="R536" s="453">
        <v>20.502074799999999</v>
      </c>
      <c r="S536" s="453">
        <v>6.8870588272980999</v>
      </c>
      <c r="T536" s="453">
        <v>72.596998978983095</v>
      </c>
      <c r="U536" s="453">
        <v>0</v>
      </c>
      <c r="V536" s="453">
        <v>0</v>
      </c>
      <c r="W536" s="453">
        <v>0</v>
      </c>
      <c r="X536" s="453">
        <v>0</v>
      </c>
      <c r="Y536" s="453">
        <v>0</v>
      </c>
      <c r="Z536" s="453">
        <v>63.46</v>
      </c>
      <c r="AA536" s="453">
        <v>0</v>
      </c>
      <c r="AB536" s="453">
        <v>0</v>
      </c>
      <c r="AC536" s="453">
        <v>0</v>
      </c>
      <c r="AD536" s="453">
        <v>0</v>
      </c>
      <c r="AE536" s="453">
        <v>0</v>
      </c>
      <c r="AF536" s="453">
        <v>0</v>
      </c>
      <c r="AG536" s="453">
        <v>0</v>
      </c>
      <c r="AH536" s="453">
        <v>0</v>
      </c>
      <c r="AI536" s="453">
        <v>0</v>
      </c>
      <c r="AJ536" s="453">
        <v>0</v>
      </c>
      <c r="AK536" s="453">
        <v>0</v>
      </c>
      <c r="AL536" s="453">
        <v>0</v>
      </c>
      <c r="AM536" s="453">
        <v>40.409999999999997</v>
      </c>
      <c r="AN536" s="453">
        <v>8.8902000000000001</v>
      </c>
      <c r="AO536" s="453">
        <v>10.6753354375355</v>
      </c>
      <c r="AP536" s="453">
        <v>22.988036699999999</v>
      </c>
      <c r="AQ536" s="453">
        <v>8.6954119957350908</v>
      </c>
      <c r="AR536" s="453">
        <v>91.658984133270593</v>
      </c>
      <c r="AS536" s="453">
        <v>0</v>
      </c>
      <c r="AT536" s="453">
        <v>0</v>
      </c>
      <c r="AU536" s="453">
        <v>0</v>
      </c>
      <c r="AV536" s="453">
        <v>0</v>
      </c>
      <c r="AW536" s="453">
        <v>0</v>
      </c>
      <c r="AX536" s="453">
        <v>45.52</v>
      </c>
      <c r="AY536" s="453">
        <v>126.76</v>
      </c>
      <c r="AZ536" s="453">
        <v>27.8872</v>
      </c>
      <c r="BA536" s="453">
        <v>12.4465716282243</v>
      </c>
      <c r="BB536" s="453">
        <v>72.109961200000001</v>
      </c>
      <c r="BC536" s="453">
        <v>25.070943237726201</v>
      </c>
      <c r="BD536" s="453">
        <f t="shared" ref="BD536" si="1775">C536*0.54070543</f>
        <v>269.69305437539998</v>
      </c>
      <c r="BE536" s="453">
        <v>0</v>
      </c>
      <c r="BF536" s="453">
        <v>0</v>
      </c>
      <c r="BG536" s="453">
        <v>0</v>
      </c>
      <c r="BH536" s="453">
        <v>0</v>
      </c>
      <c r="BI536" s="453">
        <v>0</v>
      </c>
      <c r="BJ536" s="453">
        <v>0</v>
      </c>
      <c r="BK536" s="453">
        <v>0</v>
      </c>
      <c r="BL536" s="453">
        <v>27.89</v>
      </c>
      <c r="BM536" s="453">
        <v>6.1357999999999997</v>
      </c>
      <c r="BN536" s="453">
        <v>0.76094742583333297</v>
      </c>
      <c r="BO536" s="453">
        <v>15.8657843</v>
      </c>
      <c r="BP536" s="453">
        <v>5.3088918501845903</v>
      </c>
      <c r="BQ536" s="453">
        <v>55.9614235760179</v>
      </c>
      <c r="BR536" s="453">
        <v>292.33319999999998</v>
      </c>
      <c r="BS536" s="453">
        <v>68.990713523809504</v>
      </c>
      <c r="BT536" s="453">
        <v>291.91413434238098</v>
      </c>
      <c r="BU536" s="453">
        <v>75.23</v>
      </c>
      <c r="BV536" s="453">
        <v>178.394305464952</v>
      </c>
      <c r="BW536" s="453">
        <v>97.276603671684697</v>
      </c>
      <c r="BX536" s="453">
        <v>1025.3999093837799</v>
      </c>
      <c r="BY536" s="453">
        <v>121.85228226570101</v>
      </c>
      <c r="BZ536" s="453">
        <v>11.16</v>
      </c>
      <c r="CA536" s="453">
        <v>2.4552</v>
      </c>
      <c r="CB536" s="453">
        <v>7.9890889095533302</v>
      </c>
      <c r="CC536" s="453">
        <v>0</v>
      </c>
      <c r="CD536" s="453">
        <v>6.3485892000000002</v>
      </c>
      <c r="CE536" s="453">
        <v>2.9297411546622798</v>
      </c>
      <c r="CF536" s="453">
        <v>30.882619264215599</v>
      </c>
      <c r="CG536" s="453">
        <v>19.73</v>
      </c>
      <c r="CH536" s="453">
        <v>4.3406000000000002</v>
      </c>
      <c r="CI536" s="453">
        <v>27.666455242057499</v>
      </c>
      <c r="CJ536" s="453">
        <v>0</v>
      </c>
      <c r="CK536" s="453">
        <v>11.2238051</v>
      </c>
      <c r="CL536" s="453">
        <v>6.5989277724510504</v>
      </c>
      <c r="CM536" s="453">
        <v>69.559788114508507</v>
      </c>
      <c r="CN536" s="453">
        <v>4.54</v>
      </c>
      <c r="CO536" s="453">
        <v>0.99880000000000002</v>
      </c>
      <c r="CP536" s="453">
        <v>3.46904801684417</v>
      </c>
      <c r="CQ536" s="453">
        <v>0</v>
      </c>
      <c r="CR536" s="453">
        <v>2.5826698000000001</v>
      </c>
      <c r="CS536" s="453">
        <v>1.2148021723834399</v>
      </c>
      <c r="CT536" s="453">
        <v>12.8053199892276</v>
      </c>
      <c r="CU536" s="453">
        <v>0</v>
      </c>
      <c r="CV536" s="453">
        <v>0</v>
      </c>
      <c r="CW536" s="453">
        <v>0</v>
      </c>
      <c r="CX536" s="453">
        <v>0</v>
      </c>
      <c r="CY536" s="453">
        <v>0</v>
      </c>
      <c r="CZ536" s="453">
        <v>0</v>
      </c>
      <c r="DA536" s="453">
        <v>0</v>
      </c>
      <c r="DB536" s="453">
        <v>0</v>
      </c>
      <c r="DC536" s="453">
        <v>0</v>
      </c>
      <c r="DD536" s="453">
        <v>0</v>
      </c>
      <c r="DE536" s="453">
        <v>0</v>
      </c>
      <c r="DF536" s="453">
        <v>0</v>
      </c>
      <c r="DG536" s="453">
        <v>0</v>
      </c>
      <c r="DH536" s="453">
        <v>0</v>
      </c>
      <c r="DI536" s="453">
        <v>2.98</v>
      </c>
      <c r="DJ536" s="453">
        <v>0.65559999999999996</v>
      </c>
      <c r="DK536" s="453">
        <v>2.45743406825027</v>
      </c>
      <c r="DL536" s="453">
        <v>0</v>
      </c>
      <c r="DM536" s="453">
        <v>1.6952326</v>
      </c>
      <c r="DN536" s="453">
        <v>0.81628822949931101</v>
      </c>
      <c r="DO536" s="453">
        <v>8.6045548977495798</v>
      </c>
      <c r="DP536" s="453">
        <v>0</v>
      </c>
      <c r="DQ536" s="453">
        <v>0</v>
      </c>
      <c r="DR536" s="453">
        <v>0</v>
      </c>
      <c r="DS536" s="453">
        <v>0</v>
      </c>
      <c r="DT536" s="453">
        <v>0</v>
      </c>
      <c r="DU536" s="453">
        <v>0</v>
      </c>
      <c r="DV536" s="453">
        <v>0</v>
      </c>
      <c r="DW536" s="453">
        <v>471.35</v>
      </c>
      <c r="DX536" s="453">
        <v>103.697</v>
      </c>
      <c r="DY536" s="453">
        <v>37.450827019008301</v>
      </c>
      <c r="DZ536" s="453">
        <v>0</v>
      </c>
      <c r="EA536" s="453">
        <v>268.13687449999998</v>
      </c>
      <c r="EB536" s="453">
        <v>92.299323066207194</v>
      </c>
      <c r="EC536" s="453">
        <v>972.93402458521496</v>
      </c>
      <c r="ED536" s="453">
        <v>96.52</v>
      </c>
      <c r="EE536" s="453">
        <v>21.234400000000001</v>
      </c>
      <c r="EF536" s="453">
        <v>4.2400106469749996</v>
      </c>
      <c r="EG536" s="453">
        <v>0</v>
      </c>
      <c r="EH536" s="453">
        <v>54.907332400000001</v>
      </c>
      <c r="EI536" s="453">
        <v>18.541071688753501</v>
      </c>
      <c r="EJ536" s="453">
        <v>195.442814735729</v>
      </c>
      <c r="EK536" s="453">
        <v>55.44</v>
      </c>
      <c r="EL536" s="453">
        <v>12.1968</v>
      </c>
      <c r="EM536" s="453">
        <v>8.2690418096750005</v>
      </c>
      <c r="EN536" s="453">
        <v>0</v>
      </c>
      <c r="EO536" s="453">
        <v>31.538152799999999</v>
      </c>
      <c r="EP536" s="453">
        <v>11.261205075039999</v>
      </c>
      <c r="EQ536" s="453">
        <v>118.705199684715</v>
      </c>
      <c r="ER536" s="453">
        <v>127</v>
      </c>
      <c r="ES536" s="453">
        <v>27.94</v>
      </c>
      <c r="ET536" s="453">
        <v>2.9283914000000002</v>
      </c>
      <c r="EU536" s="453">
        <v>30.8683914</v>
      </c>
      <c r="EV536" s="453">
        <v>3.3401000000000001</v>
      </c>
      <c r="EW536" s="453">
        <v>0.35007588099999998</v>
      </c>
      <c r="EX536" s="453">
        <v>3.690175881</v>
      </c>
      <c r="EY536" s="453">
        <v>30.8</v>
      </c>
      <c r="EZ536" s="453">
        <v>3.228148</v>
      </c>
      <c r="FA536" s="453">
        <v>34.03</v>
      </c>
      <c r="FB536" s="453">
        <v>0</v>
      </c>
      <c r="FC536" s="453">
        <v>0</v>
      </c>
      <c r="FD536" s="453">
        <v>0</v>
      </c>
      <c r="FE536" s="88">
        <v>287.35597916666666</v>
      </c>
      <c r="FF536" s="443">
        <f t="shared" ref="FF536" si="1776">H536+BH536+BK536+BQ536+BX536+BY536+EC536+EJ536+EQ536+EU536+EX536+FA536+FD536+FE536</f>
        <v>3545.7915759492548</v>
      </c>
      <c r="FG536" s="444">
        <f t="shared" ref="FG536" si="1777">BH536+BK536+FD536</f>
        <v>0</v>
      </c>
      <c r="FH536" s="444">
        <f t="shared" ref="FH536" si="1778">EJ536</f>
        <v>195.442814735729</v>
      </c>
      <c r="FI536" s="445">
        <f t="shared" ref="FI536" si="1779">FF536*1.2</f>
        <v>4254.9498911391056</v>
      </c>
      <c r="FJ536" s="446">
        <f t="shared" ref="FJ536" si="1780">FG536*1.2</f>
        <v>0</v>
      </c>
      <c r="FK536" s="446">
        <f t="shared" ref="FK536" si="1781">FH536*1.2</f>
        <v>234.53137768287479</v>
      </c>
      <c r="FL536" s="448">
        <v>0.05</v>
      </c>
      <c r="FM536" s="447">
        <f t="shared" ref="FM536" si="1782">FI536*FL536</f>
        <v>212.7474945569553</v>
      </c>
      <c r="FN536" s="448">
        <f t="shared" ref="FN536" si="1783">FJ536*FL536</f>
        <v>0</v>
      </c>
      <c r="FO536" s="448">
        <f t="shared" ref="FO536" si="1784">FK536*FL536</f>
        <v>11.72656888414374</v>
      </c>
      <c r="FP536" s="385">
        <f t="shared" ref="FP536" si="1785">FI536+FM536</f>
        <v>4467.6973856960612</v>
      </c>
      <c r="FQ536" s="386">
        <f t="shared" ref="FQ536" si="1786">FJ536+FN536</f>
        <v>0</v>
      </c>
      <c r="FR536" s="386">
        <f t="shared" ref="FR536" si="1787">FK536+FO536</f>
        <v>246.25794656701854</v>
      </c>
      <c r="FS536" s="229">
        <f t="shared" ref="FS536" si="1788">(FP536-FR536)/C536+FR536/D536</f>
        <v>8.9572504625206726</v>
      </c>
      <c r="FT536" s="229"/>
      <c r="FU536" s="229">
        <f t="shared" ref="FU536" si="1789">(FP536-FR536)/C536</f>
        <v>8.4635298911925947</v>
      </c>
      <c r="FV536" s="449">
        <f t="shared" ref="FV536" si="1790">FS536*D536+G536*FU536</f>
        <v>4467.6973856960612</v>
      </c>
      <c r="FW536" s="78">
        <v>5.1612</v>
      </c>
      <c r="FX536" s="79"/>
      <c r="FY536" s="450">
        <f t="shared" ref="FY536" si="1791">FS536/FW536</f>
        <v>1.735497648322226</v>
      </c>
      <c r="FZ536" s="450"/>
      <c r="GB536" s="68" t="s">
        <v>1196</v>
      </c>
      <c r="GC536" s="85" t="s">
        <v>2362</v>
      </c>
      <c r="GD536" s="85" t="str">
        <f t="shared" ref="GD536" si="1792">CONCATENATE(GB536,GC536)</f>
        <v>№2/129 від 20.02.2019</v>
      </c>
      <c r="GE536" s="85" t="s">
        <v>2493</v>
      </c>
      <c r="GF536" s="431">
        <v>2</v>
      </c>
    </row>
    <row r="537" spans="1:188" ht="24" x14ac:dyDescent="0.25">
      <c r="A537" s="113" t="s">
        <v>2792</v>
      </c>
      <c r="B537" s="188"/>
      <c r="C537" s="86"/>
      <c r="D537" s="86"/>
      <c r="E537" s="86"/>
      <c r="F537" s="86"/>
      <c r="G537" s="86"/>
      <c r="H537" s="90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  <c r="AB537" s="86"/>
      <c r="AC537" s="86"/>
      <c r="AD537" s="86"/>
      <c r="AE537" s="86"/>
      <c r="AF537" s="86"/>
      <c r="AG537" s="86"/>
      <c r="AH537" s="86"/>
      <c r="AI537" s="86"/>
      <c r="AJ537" s="86"/>
      <c r="AK537" s="86"/>
      <c r="AL537" s="86"/>
      <c r="AM537" s="86"/>
      <c r="AN537" s="86"/>
      <c r="AO537" s="86"/>
      <c r="AP537" s="86"/>
      <c r="AQ537" s="86"/>
      <c r="AR537" s="86"/>
      <c r="AS537" s="86"/>
      <c r="AT537" s="86"/>
      <c r="AU537" s="86"/>
      <c r="AV537" s="86"/>
      <c r="AW537" s="86"/>
      <c r="AX537" s="86"/>
      <c r="AY537" s="86"/>
      <c r="AZ537" s="86"/>
      <c r="BA537" s="86"/>
      <c r="BB537" s="86"/>
      <c r="BC537" s="86"/>
      <c r="BD537" s="86"/>
      <c r="BE537" s="86"/>
      <c r="BF537" s="86"/>
      <c r="BG537" s="86"/>
      <c r="BH537" s="86"/>
      <c r="BI537" s="86"/>
      <c r="BJ537" s="86"/>
      <c r="BK537" s="454"/>
      <c r="BL537" s="86"/>
      <c r="BM537" s="86"/>
      <c r="BN537" s="86"/>
      <c r="BO537" s="86"/>
      <c r="BP537" s="86"/>
      <c r="BQ537" s="86"/>
      <c r="BR537" s="86">
        <f>BR536*0.5</f>
        <v>146.16659999999999</v>
      </c>
      <c r="BS537" s="86">
        <f t="shared" ref="BS537" si="1793">BS536*0.5</f>
        <v>34.495356761904752</v>
      </c>
      <c r="BT537" s="86">
        <f t="shared" ref="BT537" si="1794">BT536*0.5</f>
        <v>145.95706717119049</v>
      </c>
      <c r="BU537" s="86">
        <f t="shared" ref="BU537" si="1795">BU536*0.5</f>
        <v>37.615000000000002</v>
      </c>
      <c r="BV537" s="86">
        <f t="shared" ref="BV537" si="1796">BV536*0.5</f>
        <v>89.197152732475999</v>
      </c>
      <c r="BW537" s="86">
        <f t="shared" ref="BW537" si="1797">BW536*0.5</f>
        <v>48.638301835842348</v>
      </c>
      <c r="BX537" s="86">
        <f t="shared" ref="BX537" si="1798">BX536*0.5</f>
        <v>512.69995469188996</v>
      </c>
      <c r="BY537" s="86"/>
      <c r="BZ537" s="86"/>
      <c r="CA537" s="86"/>
      <c r="CB537" s="86"/>
      <c r="CC537" s="86"/>
      <c r="CD537" s="86"/>
      <c r="CE537" s="86"/>
      <c r="CF537" s="86"/>
      <c r="CG537" s="86"/>
      <c r="CH537" s="86"/>
      <c r="CI537" s="86"/>
      <c r="CJ537" s="86"/>
      <c r="CK537" s="86"/>
      <c r="CL537" s="86"/>
      <c r="CM537" s="86"/>
      <c r="CN537" s="86"/>
      <c r="CO537" s="86"/>
      <c r="CP537" s="86"/>
      <c r="CQ537" s="86"/>
      <c r="CR537" s="86"/>
      <c r="CS537" s="86"/>
      <c r="CT537" s="86"/>
      <c r="CU537" s="86"/>
      <c r="CV537" s="86"/>
      <c r="CW537" s="86"/>
      <c r="CX537" s="86"/>
      <c r="CY537" s="86"/>
      <c r="CZ537" s="86"/>
      <c r="DA537" s="86"/>
      <c r="DB537" s="86"/>
      <c r="DC537" s="86"/>
      <c r="DD537" s="86"/>
      <c r="DE537" s="86"/>
      <c r="DF537" s="86"/>
      <c r="DG537" s="86"/>
      <c r="DH537" s="86"/>
      <c r="DI537" s="86"/>
      <c r="DJ537" s="86"/>
      <c r="DK537" s="86"/>
      <c r="DL537" s="86"/>
      <c r="DM537" s="86"/>
      <c r="DN537" s="86"/>
      <c r="DO537" s="86"/>
      <c r="DP537" s="86"/>
      <c r="DQ537" s="86"/>
      <c r="DR537" s="86"/>
      <c r="DS537" s="86"/>
      <c r="DT537" s="86"/>
      <c r="DU537" s="86"/>
      <c r="DV537" s="86"/>
      <c r="DW537" s="86"/>
      <c r="DX537" s="86"/>
      <c r="DY537" s="86"/>
      <c r="DZ537" s="86"/>
      <c r="EA537" s="86"/>
      <c r="EB537" s="86"/>
      <c r="EC537" s="86"/>
      <c r="ED537" s="86"/>
      <c r="EE537" s="86"/>
      <c r="EF537" s="86"/>
      <c r="EG537" s="86"/>
      <c r="EH537" s="86"/>
      <c r="EI537" s="86"/>
      <c r="EJ537" s="86"/>
      <c r="EK537" s="86"/>
      <c r="EL537" s="86"/>
      <c r="EM537" s="86"/>
      <c r="EN537" s="86"/>
      <c r="EO537" s="86"/>
      <c r="EP537" s="86"/>
      <c r="EQ537" s="86"/>
      <c r="ER537" s="86"/>
      <c r="ES537" s="86"/>
      <c r="ET537" s="86"/>
      <c r="EU537" s="86"/>
      <c r="EV537" s="86"/>
      <c r="EW537" s="86"/>
      <c r="EX537" s="86"/>
      <c r="EY537" s="86"/>
      <c r="EZ537" s="86"/>
      <c r="FA537" s="454"/>
      <c r="FB537" s="86"/>
      <c r="FC537" s="86"/>
      <c r="FD537" s="86"/>
      <c r="FE537" s="86"/>
      <c r="FF537" s="455"/>
      <c r="FG537" s="86"/>
      <c r="FH537" s="86"/>
      <c r="FI537" s="455"/>
      <c r="FJ537" s="86"/>
      <c r="FK537" s="86"/>
      <c r="FL537" s="86"/>
      <c r="FM537" s="455"/>
      <c r="FN537" s="86"/>
      <c r="FO537" s="86"/>
      <c r="FP537" s="455">
        <f>FP139</f>
        <v>3821.6954427842802</v>
      </c>
      <c r="FQ537" s="86"/>
      <c r="FR537" s="86"/>
      <c r="FS537" s="451"/>
      <c r="FT537" s="451"/>
      <c r="FU537" s="451"/>
      <c r="FV537" s="449"/>
      <c r="FW537" s="86"/>
      <c r="FX537" s="87"/>
      <c r="FY537" s="452"/>
      <c r="FZ537" s="452"/>
    </row>
    <row r="538" spans="1:188" ht="15" customHeight="1" x14ac:dyDescent="0.25">
      <c r="A538" s="113" t="s">
        <v>1605</v>
      </c>
      <c r="B538" s="155">
        <v>2</v>
      </c>
      <c r="C538" s="141">
        <f t="shared" ref="C538" si="1799">D538+G538</f>
        <v>626.29999999999995</v>
      </c>
      <c r="D538" s="141">
        <v>626.29999999999995</v>
      </c>
      <c r="E538" s="141">
        <v>0</v>
      </c>
      <c r="F538" s="141"/>
      <c r="G538" s="141">
        <v>0</v>
      </c>
      <c r="H538" s="453">
        <f t="shared" ref="H538" si="1800">N538+T538+Z538+AF538+AL538+AR538+AX538+BD538</f>
        <v>962.44718162419508</v>
      </c>
      <c r="I538" s="453">
        <v>143.93</v>
      </c>
      <c r="J538" s="453">
        <v>31.6646</v>
      </c>
      <c r="K538" s="453">
        <v>9.3975459794424996</v>
      </c>
      <c r="L538" s="453">
        <v>81.877459099999996</v>
      </c>
      <c r="M538" s="453">
        <v>27.970603308376401</v>
      </c>
      <c r="N538" s="453">
        <v>294.84020838781902</v>
      </c>
      <c r="O538" s="453">
        <v>28.63</v>
      </c>
      <c r="P538" s="453">
        <v>6.2986000000000004</v>
      </c>
      <c r="Q538" s="453">
        <v>0.98423538365249996</v>
      </c>
      <c r="R538" s="453">
        <v>16.286748100000001</v>
      </c>
      <c r="S538" s="453">
        <v>5.4710383449216202</v>
      </c>
      <c r="T538" s="453">
        <v>57.670621828574099</v>
      </c>
      <c r="U538" s="453">
        <v>0</v>
      </c>
      <c r="V538" s="453">
        <v>0</v>
      </c>
      <c r="W538" s="453">
        <v>0</v>
      </c>
      <c r="X538" s="453">
        <v>0</v>
      </c>
      <c r="Y538" s="453">
        <v>0</v>
      </c>
      <c r="Z538" s="453">
        <v>78.75</v>
      </c>
      <c r="AA538" s="453">
        <v>0</v>
      </c>
      <c r="AB538" s="453">
        <v>0</v>
      </c>
      <c r="AC538" s="453">
        <v>0</v>
      </c>
      <c r="AD538" s="453">
        <v>0</v>
      </c>
      <c r="AE538" s="453">
        <v>0</v>
      </c>
      <c r="AF538" s="453">
        <v>0</v>
      </c>
      <c r="AG538" s="453">
        <v>0</v>
      </c>
      <c r="AH538" s="453">
        <v>0</v>
      </c>
      <c r="AI538" s="453">
        <v>0</v>
      </c>
      <c r="AJ538" s="453">
        <v>0</v>
      </c>
      <c r="AK538" s="453">
        <v>0</v>
      </c>
      <c r="AL538" s="453">
        <v>0</v>
      </c>
      <c r="AM538" s="453">
        <v>62.28</v>
      </c>
      <c r="AN538" s="453">
        <v>13.701599999999999</v>
      </c>
      <c r="AO538" s="453">
        <v>10.793483564854</v>
      </c>
      <c r="AP538" s="453">
        <v>35.4292236</v>
      </c>
      <c r="AQ538" s="453">
        <v>12.808233433948301</v>
      </c>
      <c r="AR538" s="453">
        <v>135.01254059880199</v>
      </c>
      <c r="AS538" s="453">
        <v>0</v>
      </c>
      <c r="AT538" s="453">
        <v>0</v>
      </c>
      <c r="AU538" s="453">
        <v>0</v>
      </c>
      <c r="AV538" s="453">
        <v>0</v>
      </c>
      <c r="AW538" s="453">
        <v>0</v>
      </c>
      <c r="AX538" s="453">
        <v>57.53</v>
      </c>
      <c r="AY538" s="453">
        <v>159.16999999999999</v>
      </c>
      <c r="AZ538" s="453">
        <v>35.017400000000002</v>
      </c>
      <c r="BA538" s="453">
        <v>15.6287096731161</v>
      </c>
      <c r="BB538" s="453">
        <v>90.547037900000007</v>
      </c>
      <c r="BC538" s="453">
        <v>31.481061497138299</v>
      </c>
      <c r="BD538" s="453">
        <f t="shared" ref="BD538" si="1801">C538*0.54070543</f>
        <v>338.643810809</v>
      </c>
      <c r="BE538" s="453">
        <v>0</v>
      </c>
      <c r="BF538" s="453">
        <v>0</v>
      </c>
      <c r="BG538" s="453">
        <v>0</v>
      </c>
      <c r="BH538" s="453">
        <v>0</v>
      </c>
      <c r="BI538" s="453">
        <v>0</v>
      </c>
      <c r="BJ538" s="453">
        <v>0</v>
      </c>
      <c r="BK538" s="453">
        <v>0</v>
      </c>
      <c r="BL538" s="453">
        <v>40.200000000000003</v>
      </c>
      <c r="BM538" s="453">
        <v>8.8439999999999994</v>
      </c>
      <c r="BN538" s="453">
        <v>1.01489732333333</v>
      </c>
      <c r="BO538" s="453">
        <v>22.868573999999999</v>
      </c>
      <c r="BP538" s="453">
        <v>7.6435282693985602</v>
      </c>
      <c r="BQ538" s="453">
        <v>80.570999592731894</v>
      </c>
      <c r="BR538" s="453">
        <v>288.22343333333299</v>
      </c>
      <c r="BS538" s="453">
        <v>66.741809619047601</v>
      </c>
      <c r="BT538" s="453">
        <v>296.93288883523797</v>
      </c>
      <c r="BU538" s="453">
        <v>94.47</v>
      </c>
      <c r="BV538" s="453">
        <v>172.57915108176201</v>
      </c>
      <c r="BW538" s="453">
        <v>97.902571516111195</v>
      </c>
      <c r="BX538" s="453">
        <v>1031.9982829569201</v>
      </c>
      <c r="BY538" s="453">
        <v>137.381208768574</v>
      </c>
      <c r="BZ538" s="453">
        <v>16.059999999999999</v>
      </c>
      <c r="CA538" s="453">
        <v>3.5331999999999999</v>
      </c>
      <c r="CB538" s="453">
        <v>10.9019300112796</v>
      </c>
      <c r="CC538" s="453">
        <v>0</v>
      </c>
      <c r="CD538" s="453">
        <v>9.1360522</v>
      </c>
      <c r="CE538" s="453">
        <v>4.1537442075642197</v>
      </c>
      <c r="CF538" s="453">
        <v>43.784926418843803</v>
      </c>
      <c r="CG538" s="453">
        <v>15.67</v>
      </c>
      <c r="CH538" s="453">
        <v>3.4474</v>
      </c>
      <c r="CI538" s="453">
        <v>21.975811327822498</v>
      </c>
      <c r="CJ538" s="453">
        <v>0</v>
      </c>
      <c r="CK538" s="453">
        <v>8.9141928999999998</v>
      </c>
      <c r="CL538" s="453">
        <v>5.2412760371180802</v>
      </c>
      <c r="CM538" s="453">
        <v>55.248680264940603</v>
      </c>
      <c r="CN538" s="453">
        <v>8.6999999999999993</v>
      </c>
      <c r="CO538" s="453">
        <v>1.9139999999999999</v>
      </c>
      <c r="CP538" s="453">
        <v>5.1621176150750001</v>
      </c>
      <c r="CQ538" s="453">
        <v>0</v>
      </c>
      <c r="CR538" s="453">
        <v>4.9491690000000004</v>
      </c>
      <c r="CS538" s="453">
        <v>2.1722172901260102</v>
      </c>
      <c r="CT538" s="453">
        <v>22.897503905200999</v>
      </c>
      <c r="CU538" s="453">
        <v>0</v>
      </c>
      <c r="CV538" s="453">
        <v>0</v>
      </c>
      <c r="CW538" s="453">
        <v>0</v>
      </c>
      <c r="CX538" s="453">
        <v>0</v>
      </c>
      <c r="CY538" s="453">
        <v>0</v>
      </c>
      <c r="CZ538" s="453">
        <v>0</v>
      </c>
      <c r="DA538" s="453">
        <v>0</v>
      </c>
      <c r="DB538" s="453">
        <v>0</v>
      </c>
      <c r="DC538" s="453">
        <v>0</v>
      </c>
      <c r="DD538" s="453">
        <v>0</v>
      </c>
      <c r="DE538" s="453">
        <v>0</v>
      </c>
      <c r="DF538" s="453">
        <v>0</v>
      </c>
      <c r="DG538" s="453">
        <v>0</v>
      </c>
      <c r="DH538" s="453">
        <v>0</v>
      </c>
      <c r="DI538" s="453">
        <v>5.29</v>
      </c>
      <c r="DJ538" s="453">
        <v>1.1637999999999999</v>
      </c>
      <c r="DK538" s="453">
        <v>4.5212715592050801</v>
      </c>
      <c r="DL538" s="453">
        <v>0</v>
      </c>
      <c r="DM538" s="453">
        <v>3.0093223</v>
      </c>
      <c r="DN538" s="453">
        <v>1.46570432038329</v>
      </c>
      <c r="DO538" s="453">
        <v>15.4500981795884</v>
      </c>
      <c r="DP538" s="453">
        <v>0</v>
      </c>
      <c r="DQ538" s="453">
        <v>0</v>
      </c>
      <c r="DR538" s="453">
        <v>0</v>
      </c>
      <c r="DS538" s="453">
        <v>0</v>
      </c>
      <c r="DT538" s="453">
        <v>0</v>
      </c>
      <c r="DU538" s="453">
        <v>0</v>
      </c>
      <c r="DV538" s="453">
        <v>0</v>
      </c>
      <c r="DW538" s="453">
        <v>399.29</v>
      </c>
      <c r="DX538" s="453">
        <v>87.843800000000002</v>
      </c>
      <c r="DY538" s="453">
        <v>32.882178287783297</v>
      </c>
      <c r="DZ538" s="453">
        <v>0</v>
      </c>
      <c r="EA538" s="453">
        <v>227.14410229999999</v>
      </c>
      <c r="EB538" s="453">
        <v>78.309848046405506</v>
      </c>
      <c r="EC538" s="453">
        <v>825.46992863418802</v>
      </c>
      <c r="ED538" s="453">
        <v>230.12</v>
      </c>
      <c r="EE538" s="453">
        <v>50.626399999999997</v>
      </c>
      <c r="EF538" s="453">
        <v>9.0995474488750006</v>
      </c>
      <c r="EG538" s="453">
        <v>0</v>
      </c>
      <c r="EH538" s="453">
        <v>130.90836440000001</v>
      </c>
      <c r="EI538" s="453">
        <v>44.0992594248806</v>
      </c>
      <c r="EJ538" s="453">
        <v>464.85357127375602</v>
      </c>
      <c r="EK538" s="453">
        <v>62.75</v>
      </c>
      <c r="EL538" s="453">
        <v>13.805</v>
      </c>
      <c r="EM538" s="453">
        <v>8.3877481691</v>
      </c>
      <c r="EN538" s="453">
        <v>0</v>
      </c>
      <c r="EO538" s="453">
        <v>35.696592500000001</v>
      </c>
      <c r="EP538" s="453">
        <v>12.6442092955284</v>
      </c>
      <c r="EQ538" s="453">
        <v>133.28354996462801</v>
      </c>
      <c r="ER538" s="453">
        <v>0</v>
      </c>
      <c r="ES538" s="453">
        <v>0</v>
      </c>
      <c r="ET538" s="453">
        <v>0</v>
      </c>
      <c r="EU538" s="453">
        <v>0</v>
      </c>
      <c r="EV538" s="453">
        <v>0</v>
      </c>
      <c r="EW538" s="453">
        <v>0</v>
      </c>
      <c r="EX538" s="453">
        <v>0</v>
      </c>
      <c r="EY538" s="453">
        <v>105</v>
      </c>
      <c r="EZ538" s="453">
        <v>11.005050000000001</v>
      </c>
      <c r="FA538" s="453">
        <v>116.01</v>
      </c>
      <c r="FB538" s="453">
        <v>0</v>
      </c>
      <c r="FC538" s="453">
        <v>0</v>
      </c>
      <c r="FD538" s="453">
        <v>0</v>
      </c>
      <c r="FE538" s="88">
        <v>325.48723958333335</v>
      </c>
      <c r="FF538" s="443">
        <f t="shared" ref="FF538" si="1802">H538+BH538+BK538+BQ538+BX538+BY538+EC538+EJ538+EQ538+EU538+EX538+FA538+FD538+FE538</f>
        <v>4077.5019623983271</v>
      </c>
      <c r="FG538" s="444">
        <f t="shared" ref="FG538" si="1803">BH538+BK538+FD538</f>
        <v>0</v>
      </c>
      <c r="FH538" s="444">
        <f t="shared" ref="FH538" si="1804">EJ538</f>
        <v>464.85357127375602</v>
      </c>
      <c r="FI538" s="445">
        <f t="shared" ref="FI538" si="1805">FF538*1.2</f>
        <v>4893.0023548779927</v>
      </c>
      <c r="FJ538" s="446">
        <f t="shared" ref="FJ538" si="1806">FG538*1.2</f>
        <v>0</v>
      </c>
      <c r="FK538" s="446">
        <f t="shared" ref="FK538" si="1807">FH538*1.2</f>
        <v>557.82428552850718</v>
      </c>
      <c r="FL538" s="448">
        <v>0.05</v>
      </c>
      <c r="FM538" s="447">
        <f t="shared" ref="FM538" si="1808">FI538*FL538</f>
        <v>244.65011774389964</v>
      </c>
      <c r="FN538" s="448">
        <f t="shared" ref="FN538" si="1809">FJ538*FL538</f>
        <v>0</v>
      </c>
      <c r="FO538" s="448">
        <f t="shared" ref="FO538" si="1810">FK538*FL538</f>
        <v>27.891214276425359</v>
      </c>
      <c r="FP538" s="385">
        <f t="shared" ref="FP538" si="1811">FI538+FM538</f>
        <v>5137.6524726218922</v>
      </c>
      <c r="FQ538" s="386">
        <f t="shared" ref="FQ538" si="1812">FJ538+FN538</f>
        <v>0</v>
      </c>
      <c r="FR538" s="386">
        <f t="shared" ref="FR538" si="1813">FK538+FO538</f>
        <v>585.71549980493251</v>
      </c>
      <c r="FS538" s="229">
        <f t="shared" ref="FS538" si="1814">(FP538-FR538)/C538+FR538/D538</f>
        <v>8.2031813390098876</v>
      </c>
      <c r="FT538" s="229"/>
      <c r="FU538" s="229">
        <f t="shared" ref="FU538" si="1815">(FP538-FR538)/C538</f>
        <v>7.2679817544578631</v>
      </c>
      <c r="FV538" s="449">
        <f t="shared" ref="FV538" si="1816">FS538*D538+G538*FU538</f>
        <v>5137.6524726218922</v>
      </c>
      <c r="FW538" s="78">
        <v>4.6542000000000003</v>
      </c>
      <c r="FX538" s="79"/>
      <c r="FY538" s="450">
        <f t="shared" ref="FY538" si="1817">FS538/FW538</f>
        <v>1.7625330538029924</v>
      </c>
      <c r="FZ538" s="450"/>
      <c r="GB538" s="68" t="s">
        <v>1198</v>
      </c>
      <c r="GC538" s="85" t="s">
        <v>2362</v>
      </c>
      <c r="GD538" s="85" t="str">
        <f t="shared" ref="GD538" si="1818">CONCATENATE(GB538,GC538)</f>
        <v>№2/131 від 20.02.2019</v>
      </c>
      <c r="GE538" s="85" t="s">
        <v>2494</v>
      </c>
      <c r="GF538" s="431">
        <v>1</v>
      </c>
    </row>
    <row r="539" spans="1:188" ht="24" x14ac:dyDescent="0.25">
      <c r="A539" s="113" t="s">
        <v>2793</v>
      </c>
      <c r="B539" s="188"/>
      <c r="C539" s="86"/>
      <c r="D539" s="86"/>
      <c r="E539" s="86"/>
      <c r="F539" s="86"/>
      <c r="G539" s="86"/>
      <c r="H539" s="90"/>
      <c r="I539" s="86"/>
      <c r="J539" s="86"/>
      <c r="K539" s="86"/>
      <c r="L539" s="86"/>
      <c r="M539" s="86"/>
      <c r="N539" s="86"/>
      <c r="O539" s="86"/>
      <c r="P539" s="86"/>
      <c r="Q539" s="86"/>
      <c r="R539" s="86"/>
      <c r="S539" s="86"/>
      <c r="T539" s="86"/>
      <c r="U539" s="86"/>
      <c r="V539" s="86"/>
      <c r="W539" s="86"/>
      <c r="X539" s="86"/>
      <c r="Y539" s="86"/>
      <c r="Z539" s="86"/>
      <c r="AA539" s="86"/>
      <c r="AB539" s="86"/>
      <c r="AC539" s="86"/>
      <c r="AD539" s="86"/>
      <c r="AE539" s="86"/>
      <c r="AF539" s="86"/>
      <c r="AG539" s="86"/>
      <c r="AH539" s="86"/>
      <c r="AI539" s="86"/>
      <c r="AJ539" s="86"/>
      <c r="AK539" s="86"/>
      <c r="AL539" s="86"/>
      <c r="AM539" s="86"/>
      <c r="AN539" s="86"/>
      <c r="AO539" s="86"/>
      <c r="AP539" s="86"/>
      <c r="AQ539" s="86"/>
      <c r="AR539" s="86"/>
      <c r="AS539" s="86"/>
      <c r="AT539" s="86"/>
      <c r="AU539" s="86"/>
      <c r="AV539" s="86"/>
      <c r="AW539" s="86"/>
      <c r="AX539" s="86"/>
      <c r="AY539" s="86"/>
      <c r="AZ539" s="86"/>
      <c r="BA539" s="86"/>
      <c r="BB539" s="86"/>
      <c r="BC539" s="86"/>
      <c r="BD539" s="86"/>
      <c r="BE539" s="86"/>
      <c r="BF539" s="86"/>
      <c r="BG539" s="86"/>
      <c r="BH539" s="86"/>
      <c r="BI539" s="86"/>
      <c r="BJ539" s="86"/>
      <c r="BK539" s="454"/>
      <c r="BL539" s="86"/>
      <c r="BM539" s="86"/>
      <c r="BN539" s="86"/>
      <c r="BO539" s="86"/>
      <c r="BP539" s="86"/>
      <c r="BQ539" s="86"/>
      <c r="BR539" s="86">
        <f>BR538*0.6</f>
        <v>172.93405999999979</v>
      </c>
      <c r="BS539" s="86">
        <f t="shared" ref="BS539:BX539" si="1819">BS538*0.6</f>
        <v>40.04508577142856</v>
      </c>
      <c r="BT539" s="86">
        <f t="shared" si="1819"/>
        <v>178.15973330114278</v>
      </c>
      <c r="BU539" s="86">
        <f t="shared" si="1819"/>
        <v>56.681999999999995</v>
      </c>
      <c r="BV539" s="86">
        <f t="shared" si="1819"/>
        <v>103.5474906490572</v>
      </c>
      <c r="BW539" s="86">
        <f t="shared" si="1819"/>
        <v>58.741542909666713</v>
      </c>
      <c r="BX539" s="86">
        <f t="shared" si="1819"/>
        <v>619.19896977415203</v>
      </c>
      <c r="BY539" s="86"/>
      <c r="BZ539" s="86"/>
      <c r="CA539" s="86"/>
      <c r="CB539" s="86"/>
      <c r="CC539" s="86"/>
      <c r="CD539" s="86"/>
      <c r="CE539" s="86"/>
      <c r="CF539" s="86"/>
      <c r="CG539" s="86"/>
      <c r="CH539" s="86"/>
      <c r="CI539" s="86"/>
      <c r="CJ539" s="86"/>
      <c r="CK539" s="86"/>
      <c r="CL539" s="86"/>
      <c r="CM539" s="86"/>
      <c r="CN539" s="86"/>
      <c r="CO539" s="86"/>
      <c r="CP539" s="86"/>
      <c r="CQ539" s="86"/>
      <c r="CR539" s="86"/>
      <c r="CS539" s="86"/>
      <c r="CT539" s="86"/>
      <c r="CU539" s="86"/>
      <c r="CV539" s="86"/>
      <c r="CW539" s="86"/>
      <c r="CX539" s="86"/>
      <c r="CY539" s="86"/>
      <c r="CZ539" s="86"/>
      <c r="DA539" s="86"/>
      <c r="DB539" s="86"/>
      <c r="DC539" s="86"/>
      <c r="DD539" s="86"/>
      <c r="DE539" s="86"/>
      <c r="DF539" s="86"/>
      <c r="DG539" s="86"/>
      <c r="DH539" s="86"/>
      <c r="DI539" s="86"/>
      <c r="DJ539" s="86"/>
      <c r="DK539" s="86"/>
      <c r="DL539" s="86"/>
      <c r="DM539" s="86"/>
      <c r="DN539" s="86"/>
      <c r="DO539" s="86"/>
      <c r="DP539" s="86"/>
      <c r="DQ539" s="86"/>
      <c r="DR539" s="86"/>
      <c r="DS539" s="86"/>
      <c r="DT539" s="86"/>
      <c r="DU539" s="86"/>
      <c r="DV539" s="86"/>
      <c r="DW539" s="86"/>
      <c r="DX539" s="86"/>
      <c r="DY539" s="86"/>
      <c r="DZ539" s="86"/>
      <c r="EA539" s="86"/>
      <c r="EB539" s="86"/>
      <c r="EC539" s="86"/>
      <c r="ED539" s="86"/>
      <c r="EE539" s="86"/>
      <c r="EF539" s="86"/>
      <c r="EG539" s="86"/>
      <c r="EH539" s="86"/>
      <c r="EI539" s="86"/>
      <c r="EJ539" s="86"/>
      <c r="EK539" s="86"/>
      <c r="EL539" s="86"/>
      <c r="EM539" s="86"/>
      <c r="EN539" s="86"/>
      <c r="EO539" s="86"/>
      <c r="EP539" s="86"/>
      <c r="EQ539" s="86"/>
      <c r="ER539" s="86"/>
      <c r="ES539" s="86"/>
      <c r="ET539" s="86"/>
      <c r="EU539" s="86"/>
      <c r="EV539" s="86"/>
      <c r="EW539" s="86"/>
      <c r="EX539" s="86"/>
      <c r="EY539" s="86"/>
      <c r="EZ539" s="86"/>
      <c r="FA539" s="454"/>
      <c r="FB539" s="86"/>
      <c r="FC539" s="86"/>
      <c r="FD539" s="86"/>
      <c r="FE539" s="86"/>
      <c r="FF539" s="455"/>
      <c r="FG539" s="86"/>
      <c r="FH539" s="86"/>
      <c r="FI539" s="455"/>
      <c r="FJ539" s="86"/>
      <c r="FK539" s="86"/>
      <c r="FL539" s="86"/>
      <c r="FM539" s="455"/>
      <c r="FN539" s="86"/>
      <c r="FO539" s="86"/>
      <c r="FP539" s="455">
        <f>FP140</f>
        <v>4617.5253380116046</v>
      </c>
      <c r="FQ539" s="86"/>
      <c r="FR539" s="86"/>
      <c r="FS539" s="451"/>
      <c r="FT539" s="451"/>
      <c r="FU539" s="451"/>
      <c r="FV539" s="449"/>
      <c r="FW539" s="86"/>
      <c r="FX539" s="87"/>
      <c r="FY539" s="452"/>
      <c r="FZ539" s="452"/>
    </row>
    <row r="540" spans="1:188" ht="15" customHeight="1" x14ac:dyDescent="0.25">
      <c r="A540" s="113" t="s">
        <v>1612</v>
      </c>
      <c r="B540" s="155">
        <v>2</v>
      </c>
      <c r="C540" s="141">
        <f t="shared" ref="C540" si="1820">D540+G540</f>
        <v>479.2</v>
      </c>
      <c r="D540" s="141">
        <v>234.6</v>
      </c>
      <c r="E540" s="141">
        <v>0</v>
      </c>
      <c r="F540" s="141"/>
      <c r="G540" s="141">
        <v>244.6</v>
      </c>
      <c r="H540" s="453">
        <f t="shared" ref="H540" si="1821">N540+T540+Z540+AF540+AL540+AR540+AX540+BD540</f>
        <v>739.75272778899375</v>
      </c>
      <c r="I540" s="453">
        <v>115.2</v>
      </c>
      <c r="J540" s="453">
        <v>25.344000000000001</v>
      </c>
      <c r="K540" s="453">
        <v>8.3155152046725007</v>
      </c>
      <c r="L540" s="453">
        <v>65.533823999999996</v>
      </c>
      <c r="M540" s="453">
        <v>22.4705658820418</v>
      </c>
      <c r="N540" s="453">
        <v>236.863905086714</v>
      </c>
      <c r="O540" s="453">
        <v>29.38</v>
      </c>
      <c r="P540" s="453">
        <v>6.4635999999999996</v>
      </c>
      <c r="Q540" s="453">
        <v>1.0100446625324999</v>
      </c>
      <c r="R540" s="453">
        <v>16.7134006</v>
      </c>
      <c r="S540" s="453">
        <v>5.61436201396603</v>
      </c>
      <c r="T540" s="453">
        <v>59.181407276498497</v>
      </c>
      <c r="U540" s="453">
        <v>0</v>
      </c>
      <c r="V540" s="453">
        <v>0</v>
      </c>
      <c r="W540" s="453">
        <v>0</v>
      </c>
      <c r="X540" s="453">
        <v>0</v>
      </c>
      <c r="Y540" s="453">
        <v>0</v>
      </c>
      <c r="Z540" s="453">
        <v>60.77</v>
      </c>
      <c r="AA540" s="453">
        <v>0</v>
      </c>
      <c r="AB540" s="453">
        <v>0</v>
      </c>
      <c r="AC540" s="453">
        <v>0</v>
      </c>
      <c r="AD540" s="453">
        <v>0</v>
      </c>
      <c r="AE540" s="453">
        <v>0</v>
      </c>
      <c r="AF540" s="453">
        <v>0</v>
      </c>
      <c r="AG540" s="453">
        <v>0</v>
      </c>
      <c r="AH540" s="453">
        <v>0</v>
      </c>
      <c r="AI540" s="453">
        <v>0</v>
      </c>
      <c r="AJ540" s="453">
        <v>0</v>
      </c>
      <c r="AK540" s="453">
        <v>0</v>
      </c>
      <c r="AL540" s="453">
        <v>0</v>
      </c>
      <c r="AM540" s="453">
        <v>39.78</v>
      </c>
      <c r="AN540" s="453">
        <v>8.7515999999999998</v>
      </c>
      <c r="AO540" s="453">
        <v>10.383427289774099</v>
      </c>
      <c r="AP540" s="453">
        <v>22.629648599999999</v>
      </c>
      <c r="AQ540" s="453">
        <v>8.5466974800072197</v>
      </c>
      <c r="AR540" s="453">
        <v>90.091373369781294</v>
      </c>
      <c r="AS540" s="453">
        <v>0</v>
      </c>
      <c r="AT540" s="453">
        <v>0</v>
      </c>
      <c r="AU540" s="453">
        <v>0</v>
      </c>
      <c r="AV540" s="453">
        <v>0</v>
      </c>
      <c r="AW540" s="453">
        <v>0</v>
      </c>
      <c r="AX540" s="453">
        <v>33.74</v>
      </c>
      <c r="AY540" s="453">
        <v>121.78</v>
      </c>
      <c r="AZ540" s="453">
        <v>26.791599999999999</v>
      </c>
      <c r="BA540" s="453">
        <v>6.8175273381593096</v>
      </c>
      <c r="BB540" s="453">
        <v>69.276988599999996</v>
      </c>
      <c r="BC540" s="453">
        <v>23.547255611478398</v>
      </c>
      <c r="BD540" s="453">
        <f t="shared" ref="BD540" si="1822">C540*0.54070543</f>
        <v>259.10604205600004</v>
      </c>
      <c r="BE540" s="453">
        <v>0</v>
      </c>
      <c r="BF540" s="453">
        <v>0</v>
      </c>
      <c r="BG540" s="453">
        <v>0</v>
      </c>
      <c r="BH540" s="453">
        <v>0</v>
      </c>
      <c r="BI540" s="453">
        <v>0</v>
      </c>
      <c r="BJ540" s="453">
        <v>0</v>
      </c>
      <c r="BK540" s="453">
        <v>0</v>
      </c>
      <c r="BL540" s="453">
        <v>20.56</v>
      </c>
      <c r="BM540" s="453">
        <v>4.5232000000000001</v>
      </c>
      <c r="BN540" s="453">
        <v>0.54779923500000005</v>
      </c>
      <c r="BO540" s="453">
        <v>11.6959672</v>
      </c>
      <c r="BP540" s="453">
        <v>3.91223935205235</v>
      </c>
      <c r="BQ540" s="453">
        <v>41.239205787052398</v>
      </c>
      <c r="BR540" s="453">
        <v>231.32512</v>
      </c>
      <c r="BS540" s="453">
        <v>55.568935923809498</v>
      </c>
      <c r="BT540" s="453">
        <v>242.98580937571401</v>
      </c>
      <c r="BU540" s="453">
        <v>72.28</v>
      </c>
      <c r="BV540" s="453">
        <v>143.68863899535199</v>
      </c>
      <c r="BW540" s="453">
        <v>80.400742154193594</v>
      </c>
      <c r="BX540" s="453">
        <v>847.510198830023</v>
      </c>
      <c r="BY540" s="453">
        <v>127.043366934069</v>
      </c>
      <c r="BZ540" s="453">
        <v>14.06</v>
      </c>
      <c r="CA540" s="453">
        <v>3.0931999999999999</v>
      </c>
      <c r="CB540" s="453">
        <v>9.5762042105370799</v>
      </c>
      <c r="CC540" s="453">
        <v>0</v>
      </c>
      <c r="CD540" s="453">
        <v>7.9983122</v>
      </c>
      <c r="CE540" s="453">
        <v>3.6398119569883902</v>
      </c>
      <c r="CF540" s="453">
        <v>38.367528367525502</v>
      </c>
      <c r="CG540" s="453">
        <v>16.079999999999998</v>
      </c>
      <c r="CH540" s="453">
        <v>3.5375999999999999</v>
      </c>
      <c r="CI540" s="453">
        <v>22.552725398692498</v>
      </c>
      <c r="CJ540" s="453">
        <v>0</v>
      </c>
      <c r="CK540" s="453">
        <v>9.1474296000000006</v>
      </c>
      <c r="CL540" s="453">
        <v>5.3786139014129599</v>
      </c>
      <c r="CM540" s="453">
        <v>56.696368900105497</v>
      </c>
      <c r="CN540" s="453">
        <v>7.62</v>
      </c>
      <c r="CO540" s="453">
        <v>1.6763999999999999</v>
      </c>
      <c r="CP540" s="453">
        <v>7.5262018505433304</v>
      </c>
      <c r="CQ540" s="453">
        <v>0</v>
      </c>
      <c r="CR540" s="453">
        <v>4.3347894</v>
      </c>
      <c r="CS540" s="453">
        <v>2.2175061769694402</v>
      </c>
      <c r="CT540" s="453">
        <v>23.374897427512799</v>
      </c>
      <c r="CU540" s="453">
        <v>0</v>
      </c>
      <c r="CV540" s="453">
        <v>0</v>
      </c>
      <c r="CW540" s="453">
        <v>0</v>
      </c>
      <c r="CX540" s="453">
        <v>0</v>
      </c>
      <c r="CY540" s="453">
        <v>0</v>
      </c>
      <c r="CZ540" s="453">
        <v>0</v>
      </c>
      <c r="DA540" s="453">
        <v>0</v>
      </c>
      <c r="DB540" s="453">
        <v>0</v>
      </c>
      <c r="DC540" s="453">
        <v>0</v>
      </c>
      <c r="DD540" s="453">
        <v>0</v>
      </c>
      <c r="DE540" s="453">
        <v>0</v>
      </c>
      <c r="DF540" s="453">
        <v>0</v>
      </c>
      <c r="DG540" s="453">
        <v>0</v>
      </c>
      <c r="DH540" s="453">
        <v>0</v>
      </c>
      <c r="DI540" s="453">
        <v>2.98</v>
      </c>
      <c r="DJ540" s="453">
        <v>0.65559999999999996</v>
      </c>
      <c r="DK540" s="453">
        <v>2.4574497643211801</v>
      </c>
      <c r="DL540" s="453">
        <v>0</v>
      </c>
      <c r="DM540" s="453">
        <v>1.6952326</v>
      </c>
      <c r="DN540" s="453">
        <v>0.81628987460450297</v>
      </c>
      <c r="DO540" s="453">
        <v>8.6045722389256802</v>
      </c>
      <c r="DP540" s="453">
        <v>0</v>
      </c>
      <c r="DQ540" s="453">
        <v>0</v>
      </c>
      <c r="DR540" s="453">
        <v>0</v>
      </c>
      <c r="DS540" s="453">
        <v>0</v>
      </c>
      <c r="DT540" s="453">
        <v>0</v>
      </c>
      <c r="DU540" s="453">
        <v>0</v>
      </c>
      <c r="DV540" s="453">
        <v>0</v>
      </c>
      <c r="DW540" s="456">
        <v>364.01</v>
      </c>
      <c r="DX540" s="456">
        <v>80.08</v>
      </c>
      <c r="DY540" s="456">
        <v>31.55</v>
      </c>
      <c r="DZ540" s="456">
        <v>0</v>
      </c>
      <c r="EA540" s="456">
        <v>207.07</v>
      </c>
      <c r="EB540" s="456">
        <v>71.62</v>
      </c>
      <c r="EC540" s="456">
        <f>SUBTOTAL(9,DW540:EB540)</f>
        <v>754.33</v>
      </c>
      <c r="ED540" s="453">
        <v>90.24</v>
      </c>
      <c r="EE540" s="453">
        <v>19.852799999999998</v>
      </c>
      <c r="EF540" s="453">
        <v>3.6035238967250001</v>
      </c>
      <c r="EG540" s="453">
        <v>0</v>
      </c>
      <c r="EH540" s="453">
        <v>51.334828799999997</v>
      </c>
      <c r="EI540" s="453">
        <v>17.296915114143701</v>
      </c>
      <c r="EJ540" s="453">
        <v>182.32806781086899</v>
      </c>
      <c r="EK540" s="456">
        <v>78.19</v>
      </c>
      <c r="EL540" s="456">
        <v>17.2</v>
      </c>
      <c r="EM540" s="456">
        <v>10.23</v>
      </c>
      <c r="EN540" s="456">
        <v>0</v>
      </c>
      <c r="EO540" s="456">
        <v>44.48</v>
      </c>
      <c r="EP540" s="456">
        <v>15.75</v>
      </c>
      <c r="EQ540" s="456">
        <f>SUBTOTAL(9,EK540:EP540)</f>
        <v>165.85</v>
      </c>
      <c r="ER540" s="453">
        <v>0</v>
      </c>
      <c r="ES540" s="453">
        <v>0</v>
      </c>
      <c r="ET540" s="453">
        <v>0</v>
      </c>
      <c r="EU540" s="453">
        <v>0</v>
      </c>
      <c r="EV540" s="453">
        <v>0</v>
      </c>
      <c r="EW540" s="453">
        <v>0</v>
      </c>
      <c r="EX540" s="453">
        <v>0</v>
      </c>
      <c r="EY540" s="453">
        <v>70</v>
      </c>
      <c r="EZ540" s="453">
        <v>7.3367000000000004</v>
      </c>
      <c r="FA540" s="453">
        <v>77.34</v>
      </c>
      <c r="FB540" s="453">
        <v>0</v>
      </c>
      <c r="FC540" s="453">
        <v>0</v>
      </c>
      <c r="FD540" s="453">
        <v>0</v>
      </c>
      <c r="FE540" s="88">
        <v>88.445931250000001</v>
      </c>
      <c r="FF540" s="443">
        <f t="shared" ref="FF540" si="1823">H540+BH540+BK540+BQ540+BX540+BY540+EC540+EJ540+EQ540+EU540+EX540+FA540+FD540+FE540</f>
        <v>3023.8394984010069</v>
      </c>
      <c r="FG540" s="444">
        <f t="shared" ref="FG540" si="1824">BH540+BK540+FD540</f>
        <v>0</v>
      </c>
      <c r="FH540" s="444">
        <f t="shared" ref="FH540" si="1825">EJ540</f>
        <v>182.32806781086899</v>
      </c>
      <c r="FI540" s="445">
        <f t="shared" ref="FI540" si="1826">FF540*1.2</f>
        <v>3628.6073980812084</v>
      </c>
      <c r="FJ540" s="446">
        <f t="shared" ref="FJ540" si="1827">FG540*1.2</f>
        <v>0</v>
      </c>
      <c r="FK540" s="446">
        <f t="shared" ref="FK540" si="1828">FH540*1.2</f>
        <v>218.79368137304277</v>
      </c>
      <c r="FL540" s="448">
        <v>0.05</v>
      </c>
      <c r="FM540" s="447">
        <f t="shared" ref="FM540" si="1829">FI540*FL540</f>
        <v>181.43036990406043</v>
      </c>
      <c r="FN540" s="448">
        <f t="shared" ref="FN540" si="1830">FJ540*FL540</f>
        <v>0</v>
      </c>
      <c r="FO540" s="448">
        <f t="shared" ref="FO540" si="1831">FK540*FL540</f>
        <v>10.93968406865214</v>
      </c>
      <c r="FP540" s="385">
        <f t="shared" ref="FP540" si="1832">FI540+FM540</f>
        <v>3810.0377679852691</v>
      </c>
      <c r="FQ540" s="386">
        <f t="shared" ref="FQ540" si="1833">FJ540+FN540</f>
        <v>0</v>
      </c>
      <c r="FR540" s="386">
        <f t="shared" ref="FR540" si="1834">FK540+FO540</f>
        <v>229.7333654416949</v>
      </c>
      <c r="FS540" s="229">
        <f t="shared" ref="FS540" si="1835">(FP540-FR540)/C540+FR540/D540</f>
        <v>8.4506754789203828</v>
      </c>
      <c r="FT540" s="229"/>
      <c r="FU540" s="229">
        <f t="shared" ref="FU540" si="1836">(FP540-FR540)/C540</f>
        <v>7.4714198717520333</v>
      </c>
      <c r="FV540" s="449">
        <f t="shared" ref="FV540" si="1837">FS540*D540+G540*FU540</f>
        <v>3810.0377679852691</v>
      </c>
      <c r="FW540" s="78">
        <v>5.2759999999999998</v>
      </c>
      <c r="FX540" s="79"/>
      <c r="FY540" s="450">
        <f t="shared" ref="FY540" si="1838">FS540/FW540</f>
        <v>1.6017201438438937</v>
      </c>
      <c r="FZ540" s="450"/>
      <c r="GB540" s="68" t="s">
        <v>1282</v>
      </c>
      <c r="GC540" s="85" t="s">
        <v>2362</v>
      </c>
      <c r="GD540" s="85" t="str">
        <f t="shared" ref="GD540" si="1839">CONCATENATE(GB540,GC540)</f>
        <v>№2/220 від 20.02.2019</v>
      </c>
      <c r="GE540" s="85" t="s">
        <v>2501</v>
      </c>
      <c r="GF540" s="431">
        <v>1</v>
      </c>
    </row>
    <row r="541" spans="1:188" x14ac:dyDescent="0.25">
      <c r="A541" s="113" t="s">
        <v>2794</v>
      </c>
      <c r="B541" s="188"/>
      <c r="C541" s="86"/>
      <c r="D541" s="86"/>
      <c r="E541" s="86"/>
      <c r="F541" s="86"/>
      <c r="G541" s="86"/>
      <c r="H541" s="90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  <c r="AB541" s="86"/>
      <c r="AC541" s="86"/>
      <c r="AD541" s="86"/>
      <c r="AE541" s="86"/>
      <c r="AF541" s="86"/>
      <c r="AG541" s="86"/>
      <c r="AH541" s="86"/>
      <c r="AI541" s="86"/>
      <c r="AJ541" s="86"/>
      <c r="AK541" s="86"/>
      <c r="AL541" s="86"/>
      <c r="AM541" s="86"/>
      <c r="AN541" s="86"/>
      <c r="AO541" s="86"/>
      <c r="AP541" s="86"/>
      <c r="AQ541" s="86"/>
      <c r="AR541" s="86"/>
      <c r="AS541" s="86"/>
      <c r="AT541" s="86"/>
      <c r="AU541" s="86"/>
      <c r="AV541" s="86"/>
      <c r="AW541" s="86"/>
      <c r="AX541" s="86"/>
      <c r="AY541" s="86"/>
      <c r="AZ541" s="86"/>
      <c r="BA541" s="86"/>
      <c r="BB541" s="86"/>
      <c r="BC541" s="86"/>
      <c r="BD541" s="86"/>
      <c r="BE541" s="86"/>
      <c r="BF541" s="86"/>
      <c r="BG541" s="86"/>
      <c r="BH541" s="86"/>
      <c r="BI541" s="86"/>
      <c r="BJ541" s="86"/>
      <c r="BK541" s="454"/>
      <c r="BL541" s="86"/>
      <c r="BM541" s="86"/>
      <c r="BN541" s="86"/>
      <c r="BO541" s="86"/>
      <c r="BP541" s="86"/>
      <c r="BQ541" s="86"/>
      <c r="BR541" s="86">
        <f>BR540*0.8</f>
        <v>185.06009600000002</v>
      </c>
      <c r="BS541" s="86">
        <f t="shared" ref="BS541:BX541" si="1840">BS540*0.8</f>
        <v>44.455148739047601</v>
      </c>
      <c r="BT541" s="86">
        <f t="shared" si="1840"/>
        <v>194.38864750057121</v>
      </c>
      <c r="BU541" s="86">
        <f t="shared" si="1840"/>
        <v>57.824000000000005</v>
      </c>
      <c r="BV541" s="86">
        <f t="shared" si="1840"/>
        <v>114.9509111962816</v>
      </c>
      <c r="BW541" s="86">
        <f t="shared" si="1840"/>
        <v>64.320593723354875</v>
      </c>
      <c r="BX541" s="86">
        <f t="shared" si="1840"/>
        <v>678.0081590640184</v>
      </c>
      <c r="BY541" s="86"/>
      <c r="BZ541" s="86"/>
      <c r="CA541" s="86"/>
      <c r="CB541" s="86"/>
      <c r="CC541" s="86"/>
      <c r="CD541" s="86"/>
      <c r="CE541" s="86"/>
      <c r="CF541" s="86"/>
      <c r="CG541" s="86"/>
      <c r="CH541" s="86"/>
      <c r="CI541" s="86"/>
      <c r="CJ541" s="86"/>
      <c r="CK541" s="86"/>
      <c r="CL541" s="86"/>
      <c r="CM541" s="86"/>
      <c r="CN541" s="86"/>
      <c r="CO541" s="86"/>
      <c r="CP541" s="86"/>
      <c r="CQ541" s="86"/>
      <c r="CR541" s="86"/>
      <c r="CS541" s="86"/>
      <c r="CT541" s="86"/>
      <c r="CU541" s="86"/>
      <c r="CV541" s="86"/>
      <c r="CW541" s="86"/>
      <c r="CX541" s="86"/>
      <c r="CY541" s="86"/>
      <c r="CZ541" s="86"/>
      <c r="DA541" s="86"/>
      <c r="DB541" s="86"/>
      <c r="DC541" s="86"/>
      <c r="DD541" s="86"/>
      <c r="DE541" s="86"/>
      <c r="DF541" s="86"/>
      <c r="DG541" s="86"/>
      <c r="DH541" s="86"/>
      <c r="DI541" s="86"/>
      <c r="DJ541" s="86"/>
      <c r="DK541" s="86"/>
      <c r="DL541" s="86"/>
      <c r="DM541" s="86"/>
      <c r="DN541" s="86"/>
      <c r="DO541" s="86"/>
      <c r="DP541" s="86"/>
      <c r="DQ541" s="86"/>
      <c r="DR541" s="86"/>
      <c r="DS541" s="86"/>
      <c r="DT541" s="86"/>
      <c r="DU541" s="86"/>
      <c r="DV541" s="86"/>
      <c r="DW541" s="86"/>
      <c r="DX541" s="86"/>
      <c r="DY541" s="86"/>
      <c r="DZ541" s="86"/>
      <c r="EA541" s="86"/>
      <c r="EB541" s="86"/>
      <c r="EC541" s="86"/>
      <c r="ED541" s="86"/>
      <c r="EE541" s="86"/>
      <c r="EF541" s="86"/>
      <c r="EG541" s="86"/>
      <c r="EH541" s="86"/>
      <c r="EI541" s="86"/>
      <c r="EJ541" s="86"/>
      <c r="EK541" s="86"/>
      <c r="EL541" s="86"/>
      <c r="EM541" s="86"/>
      <c r="EN541" s="86"/>
      <c r="EO541" s="86"/>
      <c r="EP541" s="86"/>
      <c r="EQ541" s="86"/>
      <c r="ER541" s="86"/>
      <c r="ES541" s="86"/>
      <c r="ET541" s="86"/>
      <c r="EU541" s="86"/>
      <c r="EV541" s="86"/>
      <c r="EW541" s="86"/>
      <c r="EX541" s="86"/>
      <c r="EY541" s="86"/>
      <c r="EZ541" s="86"/>
      <c r="FA541" s="454"/>
      <c r="FB541" s="86"/>
      <c r="FC541" s="86"/>
      <c r="FD541" s="86"/>
      <c r="FE541" s="86"/>
      <c r="FF541" s="455"/>
      <c r="FG541" s="86"/>
      <c r="FH541" s="86"/>
      <c r="FI541" s="455"/>
      <c r="FJ541" s="86"/>
      <c r="FK541" s="86"/>
      <c r="FL541" s="86"/>
      <c r="FM541" s="455"/>
      <c r="FN541" s="86"/>
      <c r="FO541" s="86"/>
      <c r="FP541" s="455">
        <f>FP147</f>
        <v>2437.0383978801028</v>
      </c>
      <c r="FQ541" s="86"/>
      <c r="FR541" s="86"/>
      <c r="FS541" s="451"/>
      <c r="FT541" s="451"/>
      <c r="FU541" s="451"/>
      <c r="FV541" s="449"/>
      <c r="FW541" s="86"/>
      <c r="FX541" s="87"/>
      <c r="FY541" s="452"/>
      <c r="FZ541" s="452"/>
    </row>
    <row r="542" spans="1:188" ht="15" customHeight="1" x14ac:dyDescent="0.25">
      <c r="A542" s="113" t="s">
        <v>1613</v>
      </c>
      <c r="B542" s="155">
        <v>2</v>
      </c>
      <c r="C542" s="141">
        <f t="shared" ref="C542" si="1841">D542+G542</f>
        <v>553.20000000000005</v>
      </c>
      <c r="D542" s="141">
        <v>553.20000000000005</v>
      </c>
      <c r="E542" s="141">
        <v>0</v>
      </c>
      <c r="F542" s="141"/>
      <c r="G542" s="141">
        <v>0</v>
      </c>
      <c r="H542" s="453">
        <f t="shared" ref="H542" si="1842">N542+T542+Z542+AF542+AL542+AR542+AX542+BD542</f>
        <v>453.42296257589555</v>
      </c>
      <c r="I542" s="453">
        <v>0</v>
      </c>
      <c r="J542" s="453">
        <v>0</v>
      </c>
      <c r="K542" s="453">
        <v>0</v>
      </c>
      <c r="L542" s="453">
        <v>0</v>
      </c>
      <c r="M542" s="453">
        <v>0</v>
      </c>
      <c r="N542" s="453">
        <v>0</v>
      </c>
      <c r="O542" s="453">
        <v>0</v>
      </c>
      <c r="P542" s="453">
        <v>0</v>
      </c>
      <c r="Q542" s="453">
        <v>0</v>
      </c>
      <c r="R542" s="453">
        <v>0</v>
      </c>
      <c r="S542" s="453">
        <v>0</v>
      </c>
      <c r="T542" s="453">
        <v>0</v>
      </c>
      <c r="U542" s="453">
        <v>0</v>
      </c>
      <c r="V542" s="453">
        <v>0</v>
      </c>
      <c r="W542" s="453">
        <v>0</v>
      </c>
      <c r="X542" s="453">
        <v>0</v>
      </c>
      <c r="Y542" s="453">
        <v>0</v>
      </c>
      <c r="Z542" s="453">
        <v>0</v>
      </c>
      <c r="AA542" s="453">
        <v>0</v>
      </c>
      <c r="AB542" s="453">
        <v>0</v>
      </c>
      <c r="AC542" s="453">
        <v>0</v>
      </c>
      <c r="AD542" s="453">
        <v>0</v>
      </c>
      <c r="AE542" s="453">
        <v>0</v>
      </c>
      <c r="AF542" s="453">
        <v>0</v>
      </c>
      <c r="AG542" s="453">
        <v>0</v>
      </c>
      <c r="AH542" s="453">
        <v>0</v>
      </c>
      <c r="AI542" s="453">
        <v>0</v>
      </c>
      <c r="AJ542" s="453">
        <v>0</v>
      </c>
      <c r="AK542" s="453">
        <v>0</v>
      </c>
      <c r="AL542" s="453">
        <v>0</v>
      </c>
      <c r="AM542" s="453">
        <v>37.659999999999997</v>
      </c>
      <c r="AN542" s="453">
        <v>8.2851999999999997</v>
      </c>
      <c r="AO542" s="453">
        <v>8.3045464281582593</v>
      </c>
      <c r="AP542" s="453">
        <v>21.423644199999998</v>
      </c>
      <c r="AQ542" s="453">
        <v>7.9313280717372701</v>
      </c>
      <c r="AR542" s="453">
        <v>83.6047186998955</v>
      </c>
      <c r="AS542" s="453">
        <v>0</v>
      </c>
      <c r="AT542" s="453">
        <v>0</v>
      </c>
      <c r="AU542" s="453">
        <v>0</v>
      </c>
      <c r="AV542" s="453">
        <v>0</v>
      </c>
      <c r="AW542" s="453">
        <v>0</v>
      </c>
      <c r="AX542" s="453">
        <v>70.7</v>
      </c>
      <c r="AY542" s="453">
        <v>140.59</v>
      </c>
      <c r="AZ542" s="453">
        <v>30.9298</v>
      </c>
      <c r="BA542" s="453">
        <v>13.804570000268001</v>
      </c>
      <c r="BB542" s="453">
        <v>79.977433300000001</v>
      </c>
      <c r="BC542" s="453">
        <v>27.806282003901099</v>
      </c>
      <c r="BD542" s="453">
        <f t="shared" ref="BD542" si="1843">C542*0.54070543</f>
        <v>299.11824387600007</v>
      </c>
      <c r="BE542" s="453">
        <v>0</v>
      </c>
      <c r="BF542" s="453">
        <v>0</v>
      </c>
      <c r="BG542" s="453">
        <v>0</v>
      </c>
      <c r="BH542" s="453">
        <v>0</v>
      </c>
      <c r="BI542" s="453">
        <v>0</v>
      </c>
      <c r="BJ542" s="453">
        <v>0</v>
      </c>
      <c r="BK542" s="453">
        <v>0</v>
      </c>
      <c r="BL542" s="453">
        <v>22.29</v>
      </c>
      <c r="BM542" s="453">
        <v>4.9038000000000004</v>
      </c>
      <c r="BN542" s="453">
        <v>0.493224406666666</v>
      </c>
      <c r="BO542" s="453">
        <v>12.680112299999999</v>
      </c>
      <c r="BP542" s="453">
        <v>4.2308795982257399</v>
      </c>
      <c r="BQ542" s="453">
        <v>44.598016304892397</v>
      </c>
      <c r="BR542" s="453">
        <v>225.51623174603066</v>
      </c>
      <c r="BS542" s="453">
        <v>49.613570984126802</v>
      </c>
      <c r="BT542" s="453">
        <v>370.35804437673499</v>
      </c>
      <c r="BU542" s="457">
        <v>0</v>
      </c>
      <c r="BV542" s="453">
        <v>128.289418753365</v>
      </c>
      <c r="BW542" s="453">
        <v>89.844941634813594</v>
      </c>
      <c r="BX542" s="453">
        <f>SUBTOTAL(9,BR542:BW542)</f>
        <v>863.62220749507105</v>
      </c>
      <c r="BY542" s="453">
        <v>13.7534635582095</v>
      </c>
      <c r="BZ542" s="453">
        <v>0</v>
      </c>
      <c r="CA542" s="453">
        <v>0</v>
      </c>
      <c r="CB542" s="453">
        <v>0</v>
      </c>
      <c r="CC542" s="453">
        <v>0</v>
      </c>
      <c r="CD542" s="453">
        <v>0</v>
      </c>
      <c r="CE542" s="453">
        <v>0</v>
      </c>
      <c r="CF542" s="453">
        <v>0</v>
      </c>
      <c r="CG542" s="453">
        <v>0</v>
      </c>
      <c r="CH542" s="453">
        <v>0</v>
      </c>
      <c r="CI542" s="453">
        <v>0</v>
      </c>
      <c r="CJ542" s="453">
        <v>0</v>
      </c>
      <c r="CK542" s="453">
        <v>0</v>
      </c>
      <c r="CL542" s="453">
        <v>0</v>
      </c>
      <c r="CM542" s="453">
        <v>0</v>
      </c>
      <c r="CN542" s="453">
        <v>0</v>
      </c>
      <c r="CO542" s="453">
        <v>0</v>
      </c>
      <c r="CP542" s="453">
        <v>0</v>
      </c>
      <c r="CQ542" s="453">
        <v>0</v>
      </c>
      <c r="CR542" s="453">
        <v>0</v>
      </c>
      <c r="CS542" s="453">
        <v>0</v>
      </c>
      <c r="CT542" s="453">
        <v>0</v>
      </c>
      <c r="CU542" s="453">
        <v>0</v>
      </c>
      <c r="CV542" s="453">
        <v>0</v>
      </c>
      <c r="CW542" s="453">
        <v>0</v>
      </c>
      <c r="CX542" s="453">
        <v>0</v>
      </c>
      <c r="CY542" s="453">
        <v>0</v>
      </c>
      <c r="CZ542" s="453">
        <v>0</v>
      </c>
      <c r="DA542" s="453">
        <v>0</v>
      </c>
      <c r="DB542" s="453">
        <v>0</v>
      </c>
      <c r="DC542" s="453">
        <v>0</v>
      </c>
      <c r="DD542" s="453">
        <v>0</v>
      </c>
      <c r="DE542" s="453">
        <v>0</v>
      </c>
      <c r="DF542" s="453">
        <v>0</v>
      </c>
      <c r="DG542" s="453">
        <v>0</v>
      </c>
      <c r="DH542" s="453">
        <v>0</v>
      </c>
      <c r="DI542" s="453">
        <v>1.78</v>
      </c>
      <c r="DJ542" s="453">
        <v>0.3916</v>
      </c>
      <c r="DK542" s="453">
        <v>1.48946617135353</v>
      </c>
      <c r="DL542" s="453">
        <v>0</v>
      </c>
      <c r="DM542" s="453">
        <v>1.0125885999999999</v>
      </c>
      <c r="DN542" s="453">
        <v>0.48984575658556401</v>
      </c>
      <c r="DO542" s="453">
        <v>5.1635005279390898</v>
      </c>
      <c r="DP542" s="453">
        <v>3.74</v>
      </c>
      <c r="DQ542" s="453">
        <v>0.82279999999999998</v>
      </c>
      <c r="DR542" s="453">
        <v>1.08468528732765</v>
      </c>
      <c r="DS542" s="453">
        <v>0</v>
      </c>
      <c r="DT542" s="453">
        <v>2.1275738</v>
      </c>
      <c r="DU542" s="453">
        <v>0.81490394294281099</v>
      </c>
      <c r="DV542" s="453">
        <v>8.5899630302704608</v>
      </c>
      <c r="DW542" s="453">
        <v>0</v>
      </c>
      <c r="DX542" s="453">
        <v>0</v>
      </c>
      <c r="DY542" s="453">
        <v>0</v>
      </c>
      <c r="DZ542" s="453">
        <v>0</v>
      </c>
      <c r="EA542" s="453">
        <v>0</v>
      </c>
      <c r="EB542" s="453">
        <v>0</v>
      </c>
      <c r="EC542" s="453">
        <v>0</v>
      </c>
      <c r="ED542" s="453">
        <v>0</v>
      </c>
      <c r="EE542" s="453">
        <v>0</v>
      </c>
      <c r="EF542" s="453">
        <v>0</v>
      </c>
      <c r="EG542" s="453">
        <v>0</v>
      </c>
      <c r="EH542" s="453">
        <v>0</v>
      </c>
      <c r="EI542" s="453">
        <v>0</v>
      </c>
      <c r="EJ542" s="453">
        <v>0</v>
      </c>
      <c r="EK542" s="453">
        <v>0</v>
      </c>
      <c r="EL542" s="453">
        <v>0</v>
      </c>
      <c r="EM542" s="453">
        <v>0</v>
      </c>
      <c r="EN542" s="453">
        <v>0</v>
      </c>
      <c r="EO542" s="453">
        <v>0</v>
      </c>
      <c r="EP542" s="453">
        <v>0</v>
      </c>
      <c r="EQ542" s="453">
        <v>0</v>
      </c>
      <c r="ER542" s="453">
        <v>0</v>
      </c>
      <c r="ES542" s="453">
        <v>0</v>
      </c>
      <c r="ET542" s="453">
        <v>0</v>
      </c>
      <c r="EU542" s="453">
        <v>0</v>
      </c>
      <c r="EV542" s="453">
        <v>0</v>
      </c>
      <c r="EW542" s="453">
        <v>0</v>
      </c>
      <c r="EX542" s="453">
        <v>0</v>
      </c>
      <c r="EY542" s="453">
        <v>0</v>
      </c>
      <c r="EZ542" s="453">
        <v>0</v>
      </c>
      <c r="FA542" s="453">
        <v>0</v>
      </c>
      <c r="FB542" s="453">
        <v>0</v>
      </c>
      <c r="FC542" s="453">
        <v>0</v>
      </c>
      <c r="FD542" s="453">
        <v>0</v>
      </c>
      <c r="FE542" s="88">
        <v>131.37520416666666</v>
      </c>
      <c r="FF542" s="443">
        <f t="shared" ref="FF542" si="1844">H542+BH542+BK542+BQ542+BX542+BY542+EC542+EJ542+EQ542+EU542+EX542+FA542+FD542+FE542</f>
        <v>1506.771854100735</v>
      </c>
      <c r="FG542" s="444">
        <f t="shared" ref="FG542" si="1845">BH542+BK542+FD542</f>
        <v>0</v>
      </c>
      <c r="FH542" s="444">
        <f t="shared" ref="FH542" si="1846">EJ542</f>
        <v>0</v>
      </c>
      <c r="FI542" s="445">
        <f t="shared" ref="FI542" si="1847">FF542*1.2</f>
        <v>1808.1262249208819</v>
      </c>
      <c r="FJ542" s="446">
        <f t="shared" ref="FJ542" si="1848">FG542*1.2</f>
        <v>0</v>
      </c>
      <c r="FK542" s="446">
        <f t="shared" ref="FK542" si="1849">FH542*1.2</f>
        <v>0</v>
      </c>
      <c r="FL542" s="448">
        <v>0.05</v>
      </c>
      <c r="FM542" s="447">
        <f t="shared" ref="FM542" si="1850">FI542*FL542</f>
        <v>90.406311246044098</v>
      </c>
      <c r="FN542" s="448">
        <f t="shared" ref="FN542" si="1851">FJ542*FL542</f>
        <v>0</v>
      </c>
      <c r="FO542" s="448">
        <f t="shared" ref="FO542" si="1852">FK542*FL542</f>
        <v>0</v>
      </c>
      <c r="FP542" s="385">
        <f t="shared" ref="FP542" si="1853">FI542+FM542</f>
        <v>1898.5325361669261</v>
      </c>
      <c r="FQ542" s="386">
        <f t="shared" ref="FQ542" si="1854">FJ542+FN542</f>
        <v>0</v>
      </c>
      <c r="FR542" s="386">
        <f t="shared" ref="FR542" si="1855">FK542+FO542</f>
        <v>0</v>
      </c>
      <c r="FS542" s="229">
        <f t="shared" ref="FS542" si="1856">(FP542-FR542)/C542+FR542/D542</f>
        <v>3.4319098629192442</v>
      </c>
      <c r="FT542" s="229"/>
      <c r="FU542" s="229">
        <f t="shared" ref="FU542" si="1857">(FP542-FR542)/C542</f>
        <v>3.4319098629192442</v>
      </c>
      <c r="FV542" s="449">
        <f t="shared" ref="FV542" si="1858">FS542*D542+G542*FU542</f>
        <v>1898.5325361669261</v>
      </c>
      <c r="FW542" s="78">
        <v>1.4389000000000001</v>
      </c>
      <c r="FX542" s="79"/>
      <c r="FY542" s="450">
        <f t="shared" ref="FY542" si="1859">FS542/FW542</f>
        <v>2.3850926839385949</v>
      </c>
      <c r="FZ542" s="450"/>
      <c r="GB542" s="68" t="s">
        <v>1283</v>
      </c>
      <c r="GC542" s="85" t="s">
        <v>2362</v>
      </c>
      <c r="GD542" s="85" t="str">
        <f t="shared" ref="GD542" si="1860">CONCATENATE(GB542,GC542)</f>
        <v>№2/221 від 20.02.2019</v>
      </c>
      <c r="GE542" s="85" t="s">
        <v>2502</v>
      </c>
      <c r="GF542" s="431">
        <v>1</v>
      </c>
    </row>
    <row r="543" spans="1:188" x14ac:dyDescent="0.25">
      <c r="A543" s="113" t="s">
        <v>2795</v>
      </c>
      <c r="B543" s="188"/>
      <c r="C543" s="86"/>
      <c r="D543" s="86"/>
      <c r="E543" s="86"/>
      <c r="F543" s="86"/>
      <c r="G543" s="86"/>
      <c r="H543" s="90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  <c r="AB543" s="86"/>
      <c r="AC543" s="86"/>
      <c r="AD543" s="86"/>
      <c r="AE543" s="86"/>
      <c r="AF543" s="86"/>
      <c r="AG543" s="86"/>
      <c r="AH543" s="86"/>
      <c r="AI543" s="86"/>
      <c r="AJ543" s="86"/>
      <c r="AK543" s="86"/>
      <c r="AL543" s="86"/>
      <c r="AM543" s="86"/>
      <c r="AN543" s="86"/>
      <c r="AO543" s="86"/>
      <c r="AP543" s="86"/>
      <c r="AQ543" s="86"/>
      <c r="AR543" s="86"/>
      <c r="AS543" s="86"/>
      <c r="AT543" s="86"/>
      <c r="AU543" s="86"/>
      <c r="AV543" s="86"/>
      <c r="AW543" s="86"/>
      <c r="AX543" s="86"/>
      <c r="AY543" s="86">
        <f>AY542*0.6</f>
        <v>84.353999999999999</v>
      </c>
      <c r="AZ543" s="86">
        <f t="shared" ref="AZ543:BD543" si="1861">AZ542*0.6</f>
        <v>18.557880000000001</v>
      </c>
      <c r="BA543" s="86">
        <f t="shared" si="1861"/>
        <v>8.2827420001608001</v>
      </c>
      <c r="BB543" s="86">
        <f t="shared" si="1861"/>
        <v>47.986459979999999</v>
      </c>
      <c r="BC543" s="86">
        <f t="shared" si="1861"/>
        <v>16.68376920234066</v>
      </c>
      <c r="BD543" s="86">
        <f t="shared" si="1861"/>
        <v>179.47094632560004</v>
      </c>
      <c r="BE543" s="86"/>
      <c r="BF543" s="86"/>
      <c r="BG543" s="86"/>
      <c r="BH543" s="86"/>
      <c r="BI543" s="86"/>
      <c r="BJ543" s="86"/>
      <c r="BK543" s="454"/>
      <c r="BL543" s="86"/>
      <c r="BM543" s="86"/>
      <c r="BN543" s="86"/>
      <c r="BO543" s="86"/>
      <c r="BP543" s="86"/>
      <c r="BQ543" s="86"/>
      <c r="BR543" s="86">
        <f>BR542*0.5</f>
        <v>112.75811587301533</v>
      </c>
      <c r="BS543" s="86">
        <f t="shared" ref="BS543:BX543" si="1862">BS542*0.5</f>
        <v>24.806785492063401</v>
      </c>
      <c r="BT543" s="86">
        <f t="shared" si="1862"/>
        <v>185.1790221883675</v>
      </c>
      <c r="BU543" s="86">
        <f t="shared" si="1862"/>
        <v>0</v>
      </c>
      <c r="BV543" s="86">
        <f t="shared" si="1862"/>
        <v>64.144709376682499</v>
      </c>
      <c r="BW543" s="86">
        <f t="shared" si="1862"/>
        <v>44.922470817406797</v>
      </c>
      <c r="BX543" s="86">
        <f t="shared" si="1862"/>
        <v>431.81110374753553</v>
      </c>
      <c r="BY543" s="86"/>
      <c r="BZ543" s="86"/>
      <c r="CA543" s="86"/>
      <c r="CB543" s="86"/>
      <c r="CC543" s="86"/>
      <c r="CD543" s="86"/>
      <c r="CE543" s="86"/>
      <c r="CF543" s="86"/>
      <c r="CG543" s="86"/>
      <c r="CH543" s="86"/>
      <c r="CI543" s="86"/>
      <c r="CJ543" s="86"/>
      <c r="CK543" s="86"/>
      <c r="CL543" s="86"/>
      <c r="CM543" s="86"/>
      <c r="CN543" s="86"/>
      <c r="CO543" s="86"/>
      <c r="CP543" s="86"/>
      <c r="CQ543" s="86"/>
      <c r="CR543" s="86"/>
      <c r="CS543" s="86"/>
      <c r="CT543" s="86"/>
      <c r="CU543" s="86"/>
      <c r="CV543" s="86"/>
      <c r="CW543" s="86"/>
      <c r="CX543" s="86"/>
      <c r="CY543" s="86"/>
      <c r="CZ543" s="86"/>
      <c r="DA543" s="86"/>
      <c r="DB543" s="86"/>
      <c r="DC543" s="86"/>
      <c r="DD543" s="86"/>
      <c r="DE543" s="86"/>
      <c r="DF543" s="86"/>
      <c r="DG543" s="86"/>
      <c r="DH543" s="86"/>
      <c r="DI543" s="86"/>
      <c r="DJ543" s="86"/>
      <c r="DK543" s="86"/>
      <c r="DL543" s="86"/>
      <c r="DM543" s="86"/>
      <c r="DN543" s="86"/>
      <c r="DO543" s="86"/>
      <c r="DP543" s="86"/>
      <c r="DQ543" s="86"/>
      <c r="DR543" s="86"/>
      <c r="DS543" s="86"/>
      <c r="DT543" s="86"/>
      <c r="DU543" s="86"/>
      <c r="DV543" s="86"/>
      <c r="DW543" s="86"/>
      <c r="DX543" s="86"/>
      <c r="DY543" s="86"/>
      <c r="DZ543" s="86"/>
      <c r="EA543" s="86"/>
      <c r="EB543" s="86"/>
      <c r="EC543" s="86"/>
      <c r="ED543" s="86"/>
      <c r="EE543" s="86"/>
      <c r="EF543" s="86"/>
      <c r="EG543" s="86"/>
      <c r="EH543" s="86"/>
      <c r="EI543" s="86"/>
      <c r="EJ543" s="86"/>
      <c r="EK543" s="86"/>
      <c r="EL543" s="86"/>
      <c r="EM543" s="86"/>
      <c r="EN543" s="86"/>
      <c r="EO543" s="86"/>
      <c r="EP543" s="86"/>
      <c r="EQ543" s="86"/>
      <c r="ER543" s="86"/>
      <c r="ES543" s="86"/>
      <c r="ET543" s="86"/>
      <c r="EU543" s="86"/>
      <c r="EV543" s="86"/>
      <c r="EW543" s="86"/>
      <c r="EX543" s="86"/>
      <c r="EY543" s="86"/>
      <c r="EZ543" s="86"/>
      <c r="FA543" s="454"/>
      <c r="FB543" s="86"/>
      <c r="FC543" s="86"/>
      <c r="FD543" s="86"/>
      <c r="FE543" s="86"/>
      <c r="FF543" s="455"/>
      <c r="FG543" s="86"/>
      <c r="FH543" s="86"/>
      <c r="FI543" s="455"/>
      <c r="FJ543" s="86"/>
      <c r="FK543" s="86"/>
      <c r="FL543" s="86"/>
      <c r="FM543" s="455"/>
      <c r="FN543" s="86"/>
      <c r="FO543" s="86"/>
      <c r="FP543" s="455">
        <f>FP148</f>
        <v>1203.6949505315274</v>
      </c>
      <c r="FQ543" s="86"/>
      <c r="FR543" s="86"/>
      <c r="FS543" s="451"/>
      <c r="FT543" s="451"/>
      <c r="FU543" s="451"/>
      <c r="FV543" s="449"/>
      <c r="FW543" s="86"/>
      <c r="FX543" s="87"/>
      <c r="FY543" s="452"/>
      <c r="FZ543" s="452"/>
    </row>
    <row r="544" spans="1:188" ht="15" customHeight="1" x14ac:dyDescent="0.25">
      <c r="A544" s="113" t="s">
        <v>1624</v>
      </c>
      <c r="B544" s="155">
        <v>2</v>
      </c>
      <c r="C544" s="141">
        <f t="shared" ref="C544" si="1863">D544+G544</f>
        <v>253.7</v>
      </c>
      <c r="D544" s="141">
        <v>253.7</v>
      </c>
      <c r="E544" s="141">
        <v>0</v>
      </c>
      <c r="F544" s="141"/>
      <c r="G544" s="141">
        <v>0</v>
      </c>
      <c r="H544" s="453">
        <f t="shared" ref="H544" si="1864">N544+T544+Z544+AF544+AL544+AR544+AX544+BD544</f>
        <v>371.72152459683991</v>
      </c>
      <c r="I544" s="453">
        <v>61.77</v>
      </c>
      <c r="J544" s="453">
        <v>13.589399999999999</v>
      </c>
      <c r="K544" s="453">
        <v>4.6148285756050003</v>
      </c>
      <c r="L544" s="453">
        <v>35.139099899999998</v>
      </c>
      <c r="M544" s="453">
        <v>12.0650279575282</v>
      </c>
      <c r="N544" s="453">
        <v>127.178356433133</v>
      </c>
      <c r="O544" s="453">
        <v>12.13</v>
      </c>
      <c r="P544" s="453">
        <v>2.6686000000000001</v>
      </c>
      <c r="Q544" s="453">
        <v>0.41694450099750002</v>
      </c>
      <c r="R544" s="453">
        <v>6.9003930999999996</v>
      </c>
      <c r="S544" s="453">
        <v>2.3179714199605499</v>
      </c>
      <c r="T544" s="453">
        <v>24.433909020958001</v>
      </c>
      <c r="U544" s="453">
        <v>0</v>
      </c>
      <c r="V544" s="453">
        <v>0</v>
      </c>
      <c r="W544" s="453">
        <v>0</v>
      </c>
      <c r="X544" s="453">
        <v>0</v>
      </c>
      <c r="Y544" s="453">
        <v>0</v>
      </c>
      <c r="Z544" s="453">
        <v>0</v>
      </c>
      <c r="AA544" s="453">
        <v>0</v>
      </c>
      <c r="AB544" s="453">
        <v>0</v>
      </c>
      <c r="AC544" s="453">
        <v>0</v>
      </c>
      <c r="AD544" s="453">
        <v>0</v>
      </c>
      <c r="AE544" s="453">
        <v>0</v>
      </c>
      <c r="AF544" s="453">
        <v>0</v>
      </c>
      <c r="AG544" s="453">
        <v>0</v>
      </c>
      <c r="AH544" s="453">
        <v>0</v>
      </c>
      <c r="AI544" s="453">
        <v>0</v>
      </c>
      <c r="AJ544" s="453">
        <v>0</v>
      </c>
      <c r="AK544" s="453">
        <v>0</v>
      </c>
      <c r="AL544" s="453">
        <v>0</v>
      </c>
      <c r="AM544" s="453">
        <v>23.65</v>
      </c>
      <c r="AN544" s="453">
        <v>5.2030000000000003</v>
      </c>
      <c r="AO544" s="453">
        <v>9.5775227519609203</v>
      </c>
      <c r="AP544" s="453">
        <v>13.453775500000001</v>
      </c>
      <c r="AQ544" s="453">
        <v>5.4379932997880198</v>
      </c>
      <c r="AR544" s="453">
        <v>57.322291551748897</v>
      </c>
      <c r="AS544" s="453">
        <v>0</v>
      </c>
      <c r="AT544" s="453">
        <v>0</v>
      </c>
      <c r="AU544" s="453">
        <v>0</v>
      </c>
      <c r="AV544" s="453">
        <v>0</v>
      </c>
      <c r="AW544" s="453">
        <v>0</v>
      </c>
      <c r="AX544" s="453">
        <v>25.61</v>
      </c>
      <c r="AY544" s="453">
        <v>64.48</v>
      </c>
      <c r="AZ544" s="453">
        <v>14.185600000000001</v>
      </c>
      <c r="BA544" s="453">
        <v>6.3308376881200301</v>
      </c>
      <c r="BB544" s="453">
        <v>36.6807376</v>
      </c>
      <c r="BC544" s="453">
        <v>12.7529847419479</v>
      </c>
      <c r="BD544" s="453">
        <f t="shared" ref="BD544" si="1865">C544*0.54070543</f>
        <v>137.17696759099999</v>
      </c>
      <c r="BE544" s="453">
        <v>0</v>
      </c>
      <c r="BF544" s="453">
        <v>0</v>
      </c>
      <c r="BG544" s="453">
        <v>0</v>
      </c>
      <c r="BH544" s="453">
        <v>0</v>
      </c>
      <c r="BI544" s="453">
        <v>0</v>
      </c>
      <c r="BJ544" s="453">
        <v>0</v>
      </c>
      <c r="BK544" s="453">
        <v>0</v>
      </c>
      <c r="BL544" s="453">
        <v>14.41</v>
      </c>
      <c r="BM544" s="453">
        <v>3.1701999999999999</v>
      </c>
      <c r="BN544" s="453">
        <v>0.42093596166666603</v>
      </c>
      <c r="BO544" s="453">
        <v>8.1974166999999998</v>
      </c>
      <c r="BP544" s="453">
        <v>2.7458703044692898</v>
      </c>
      <c r="BQ544" s="453">
        <v>28.944422966135999</v>
      </c>
      <c r="BR544" s="453">
        <v>132.4918412698413</v>
      </c>
      <c r="BS544" s="453">
        <v>29.148205079364999</v>
      </c>
      <c r="BT544" s="453">
        <v>130.971247534881</v>
      </c>
      <c r="BU544" s="453">
        <v>38.270000000000003</v>
      </c>
      <c r="BV544" s="453">
        <v>75.370633743174494</v>
      </c>
      <c r="BW544" s="453">
        <v>42.579264534613202</v>
      </c>
      <c r="BX544" s="453">
        <v>448.83119216187498</v>
      </c>
      <c r="BY544" s="453">
        <v>47.498965754567998</v>
      </c>
      <c r="BZ544" s="453">
        <v>7.59</v>
      </c>
      <c r="CA544" s="453">
        <v>1.6698</v>
      </c>
      <c r="CB544" s="453">
        <v>4.3335382411724996</v>
      </c>
      <c r="CC544" s="453">
        <v>0</v>
      </c>
      <c r="CD544" s="453">
        <v>4.3177232999999999</v>
      </c>
      <c r="CE544" s="453">
        <v>1.8772583601302899</v>
      </c>
      <c r="CF544" s="453">
        <v>19.788319901302799</v>
      </c>
      <c r="CG544" s="453">
        <v>6.64</v>
      </c>
      <c r="CH544" s="453">
        <v>1.4608000000000001</v>
      </c>
      <c r="CI544" s="453">
        <v>9.309561859275</v>
      </c>
      <c r="CJ544" s="453">
        <v>0</v>
      </c>
      <c r="CK544" s="453">
        <v>3.7772967999999998</v>
      </c>
      <c r="CL544" s="453">
        <v>2.2206785040786099</v>
      </c>
      <c r="CM544" s="453">
        <v>23.4083371633536</v>
      </c>
      <c r="CN544" s="453">
        <v>0</v>
      </c>
      <c r="CO544" s="453">
        <v>0</v>
      </c>
      <c r="CP544" s="453">
        <v>0</v>
      </c>
      <c r="CQ544" s="453">
        <v>0</v>
      </c>
      <c r="CR544" s="453">
        <v>0</v>
      </c>
      <c r="CS544" s="453">
        <v>0</v>
      </c>
      <c r="CT544" s="453">
        <v>0</v>
      </c>
      <c r="CU544" s="453">
        <v>0</v>
      </c>
      <c r="CV544" s="453">
        <v>0</v>
      </c>
      <c r="CW544" s="453">
        <v>0</v>
      </c>
      <c r="CX544" s="453">
        <v>0</v>
      </c>
      <c r="CY544" s="453">
        <v>0</v>
      </c>
      <c r="CZ544" s="453">
        <v>0</v>
      </c>
      <c r="DA544" s="453">
        <v>0</v>
      </c>
      <c r="DB544" s="453">
        <v>0</v>
      </c>
      <c r="DC544" s="453">
        <v>0</v>
      </c>
      <c r="DD544" s="453">
        <v>0</v>
      </c>
      <c r="DE544" s="453">
        <v>0</v>
      </c>
      <c r="DF544" s="453">
        <v>0</v>
      </c>
      <c r="DG544" s="453">
        <v>0</v>
      </c>
      <c r="DH544" s="453">
        <v>0</v>
      </c>
      <c r="DI544" s="453">
        <v>1.49</v>
      </c>
      <c r="DJ544" s="453">
        <v>0.32779999999999998</v>
      </c>
      <c r="DK544" s="453">
        <v>1.2287453114187701</v>
      </c>
      <c r="DL544" s="453">
        <v>0</v>
      </c>
      <c r="DM544" s="453">
        <v>0.84761629999999999</v>
      </c>
      <c r="DN544" s="453">
        <v>0.40814707849280102</v>
      </c>
      <c r="DO544" s="453">
        <v>4.3023086899115697</v>
      </c>
      <c r="DP544" s="453">
        <v>0</v>
      </c>
      <c r="DQ544" s="453">
        <v>0</v>
      </c>
      <c r="DR544" s="453">
        <v>0</v>
      </c>
      <c r="DS544" s="453">
        <v>0</v>
      </c>
      <c r="DT544" s="453">
        <v>0</v>
      </c>
      <c r="DU544" s="453">
        <v>0</v>
      </c>
      <c r="DV544" s="453">
        <v>0</v>
      </c>
      <c r="DW544" s="453">
        <v>156.44</v>
      </c>
      <c r="DX544" s="453">
        <v>34.416800000000002</v>
      </c>
      <c r="DY544" s="453">
        <v>11.979995636116699</v>
      </c>
      <c r="DZ544" s="453">
        <v>0</v>
      </c>
      <c r="EA544" s="453">
        <v>88.994022799999996</v>
      </c>
      <c r="EB544" s="453">
        <v>30.586788080289399</v>
      </c>
      <c r="EC544" s="453">
        <v>322.41760651640601</v>
      </c>
      <c r="ED544" s="453">
        <v>73.64</v>
      </c>
      <c r="EE544" s="453">
        <v>16.200800000000001</v>
      </c>
      <c r="EF544" s="453">
        <v>2.9195669310333301</v>
      </c>
      <c r="EG544" s="453">
        <v>0</v>
      </c>
      <c r="EH544" s="453">
        <v>41.891586799999999</v>
      </c>
      <c r="EI544" s="453">
        <v>14.112871270549601</v>
      </c>
      <c r="EJ544" s="453">
        <v>148.76482500158301</v>
      </c>
      <c r="EK544" s="453">
        <v>34.42</v>
      </c>
      <c r="EL544" s="453">
        <v>7.5724</v>
      </c>
      <c r="EM544" s="453">
        <v>4.3073420236500004</v>
      </c>
      <c r="EN544" s="453">
        <v>0</v>
      </c>
      <c r="EO544" s="453">
        <v>19.5805054</v>
      </c>
      <c r="EP544" s="453">
        <v>6.9049087324727596</v>
      </c>
      <c r="EQ544" s="453">
        <v>72.785156156122795</v>
      </c>
      <c r="ER544" s="453">
        <v>0</v>
      </c>
      <c r="ES544" s="453">
        <v>0</v>
      </c>
      <c r="ET544" s="453">
        <v>0</v>
      </c>
      <c r="EU544" s="453">
        <v>0</v>
      </c>
      <c r="EV544" s="453">
        <v>0</v>
      </c>
      <c r="EW544" s="453">
        <v>0</v>
      </c>
      <c r="EX544" s="453">
        <v>0</v>
      </c>
      <c r="EY544" s="453">
        <v>81.2</v>
      </c>
      <c r="EZ544" s="453">
        <v>8.5105719999999998</v>
      </c>
      <c r="FA544" s="453">
        <v>89.71</v>
      </c>
      <c r="FB544" s="453">
        <v>0</v>
      </c>
      <c r="FC544" s="453">
        <v>0</v>
      </c>
      <c r="FD544" s="453">
        <v>0</v>
      </c>
      <c r="FE544" s="88">
        <v>135.93</v>
      </c>
      <c r="FF544" s="443">
        <f t="shared" ref="FF544" si="1866">H544+BH544+BK544+BQ544+BX544+BY544+EC544+EJ544+EQ544+EU544+EX544+FA544+FD544+FE544</f>
        <v>1666.6036931535309</v>
      </c>
      <c r="FG544" s="444">
        <f t="shared" ref="FG544" si="1867">BH544+BK544+FD544</f>
        <v>0</v>
      </c>
      <c r="FH544" s="444">
        <f t="shared" ref="FH544" si="1868">EJ544</f>
        <v>148.76482500158301</v>
      </c>
      <c r="FI544" s="445">
        <f t="shared" ref="FI544" si="1869">FF544*1.2</f>
        <v>1999.924431784237</v>
      </c>
      <c r="FJ544" s="446">
        <f t="shared" ref="FJ544" si="1870">FG544*1.2</f>
        <v>0</v>
      </c>
      <c r="FK544" s="446">
        <f t="shared" ref="FK544" si="1871">FH544*1.2</f>
        <v>178.51779000189961</v>
      </c>
      <c r="FL544" s="448">
        <v>0.05</v>
      </c>
      <c r="FM544" s="447">
        <f t="shared" ref="FM544" si="1872">FI544*FL544</f>
        <v>99.996221589211856</v>
      </c>
      <c r="FN544" s="448">
        <f t="shared" ref="FN544" si="1873">FJ544*FL544</f>
        <v>0</v>
      </c>
      <c r="FO544" s="448">
        <f t="shared" ref="FO544" si="1874">FK544*FL544</f>
        <v>8.9258895000949803</v>
      </c>
      <c r="FP544" s="385">
        <f t="shared" ref="FP544" si="1875">FI544+FM544</f>
        <v>2099.9206533734487</v>
      </c>
      <c r="FQ544" s="386">
        <f t="shared" ref="FQ544" si="1876">FJ544+FN544</f>
        <v>0</v>
      </c>
      <c r="FR544" s="386">
        <f t="shared" ref="FR544" si="1877">FK544+FO544</f>
        <v>187.44367950199458</v>
      </c>
      <c r="FS544" s="229">
        <f t="shared" ref="FS544" si="1878">(FP544-FR544)/C544+FR544/D544</f>
        <v>8.2771803443967222</v>
      </c>
      <c r="FT544" s="229"/>
      <c r="FU544" s="229">
        <f t="shared" ref="FU544" si="1879">(FP544-FR544)/C544</f>
        <v>7.5383404567262673</v>
      </c>
      <c r="FV544" s="449">
        <f t="shared" ref="FV544" si="1880">FS544*D544+G544*FU544</f>
        <v>2099.9206533734482</v>
      </c>
      <c r="FW544" s="78">
        <v>4.5650000000000004</v>
      </c>
      <c r="FX544" s="79"/>
      <c r="FY544" s="450">
        <f t="shared" ref="FY544" si="1881">FS544/FW544</f>
        <v>1.8131829889149444</v>
      </c>
      <c r="FZ544" s="450"/>
      <c r="GB544" s="68" t="s">
        <v>1322</v>
      </c>
      <c r="GC544" s="85" t="s">
        <v>2362</v>
      </c>
      <c r="GD544" s="85" t="str">
        <f t="shared" ref="GD544" si="1882">CONCATENATE(GB544,GC544)</f>
        <v>№2/264 від 20.02.2019</v>
      </c>
      <c r="GE544" s="85" t="s">
        <v>2513</v>
      </c>
      <c r="GF544" s="431">
        <v>2</v>
      </c>
    </row>
    <row r="545" spans="1:188" x14ac:dyDescent="0.25">
      <c r="A545" s="113" t="s">
        <v>2796</v>
      </c>
      <c r="B545" s="188"/>
      <c r="C545" s="86"/>
      <c r="D545" s="86"/>
      <c r="E545" s="86"/>
      <c r="F545" s="86"/>
      <c r="G545" s="86"/>
      <c r="H545" s="90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  <c r="AB545" s="86"/>
      <c r="AC545" s="86"/>
      <c r="AD545" s="86"/>
      <c r="AE545" s="86"/>
      <c r="AF545" s="86"/>
      <c r="AG545" s="86"/>
      <c r="AH545" s="86"/>
      <c r="AI545" s="86"/>
      <c r="AJ545" s="86"/>
      <c r="AK545" s="86"/>
      <c r="AL545" s="86"/>
      <c r="AM545" s="86"/>
      <c r="AN545" s="86"/>
      <c r="AO545" s="86"/>
      <c r="AP545" s="86"/>
      <c r="AQ545" s="86"/>
      <c r="AR545" s="86"/>
      <c r="AS545" s="86"/>
      <c r="AT545" s="86"/>
      <c r="AU545" s="86"/>
      <c r="AV545" s="86"/>
      <c r="AW545" s="86"/>
      <c r="AX545" s="86"/>
      <c r="AY545" s="86"/>
      <c r="AZ545" s="86"/>
      <c r="BA545" s="86"/>
      <c r="BB545" s="86"/>
      <c r="BC545" s="86"/>
      <c r="BD545" s="86"/>
      <c r="BE545" s="86"/>
      <c r="BF545" s="86"/>
      <c r="BG545" s="86"/>
      <c r="BH545" s="86"/>
      <c r="BI545" s="86"/>
      <c r="BJ545" s="86"/>
      <c r="BK545" s="454"/>
      <c r="BL545" s="86"/>
      <c r="BM545" s="86"/>
      <c r="BN545" s="86"/>
      <c r="BO545" s="86"/>
      <c r="BP545" s="86"/>
      <c r="BQ545" s="86"/>
      <c r="BR545" s="86">
        <f>BR544*0.5</f>
        <v>66.245920634920651</v>
      </c>
      <c r="BS545" s="86">
        <f t="shared" ref="BS545" si="1883">BS544*0.5</f>
        <v>14.574102539682499</v>
      </c>
      <c r="BT545" s="86">
        <f t="shared" ref="BT545" si="1884">BT544*0.5</f>
        <v>65.485623767440501</v>
      </c>
      <c r="BU545" s="86">
        <f t="shared" ref="BU545" si="1885">BU544*0.5</f>
        <v>19.135000000000002</v>
      </c>
      <c r="BV545" s="86">
        <f t="shared" ref="BV545" si="1886">BV544*0.5</f>
        <v>37.685316871587247</v>
      </c>
      <c r="BW545" s="86">
        <f t="shared" ref="BW545" si="1887">BW544*0.5</f>
        <v>21.289632267306601</v>
      </c>
      <c r="BX545" s="86">
        <f t="shared" ref="BX545" si="1888">BX544*0.5</f>
        <v>224.41559608093749</v>
      </c>
      <c r="BY545" s="86"/>
      <c r="BZ545" s="86"/>
      <c r="CA545" s="86"/>
      <c r="CB545" s="86"/>
      <c r="CC545" s="86"/>
      <c r="CD545" s="86"/>
      <c r="CE545" s="86"/>
      <c r="CF545" s="86"/>
      <c r="CG545" s="86"/>
      <c r="CH545" s="86"/>
      <c r="CI545" s="86"/>
      <c r="CJ545" s="86"/>
      <c r="CK545" s="86"/>
      <c r="CL545" s="86"/>
      <c r="CM545" s="86"/>
      <c r="CN545" s="86"/>
      <c r="CO545" s="86"/>
      <c r="CP545" s="86"/>
      <c r="CQ545" s="86"/>
      <c r="CR545" s="86"/>
      <c r="CS545" s="86"/>
      <c r="CT545" s="86"/>
      <c r="CU545" s="86"/>
      <c r="CV545" s="86"/>
      <c r="CW545" s="86"/>
      <c r="CX545" s="86"/>
      <c r="CY545" s="86"/>
      <c r="CZ545" s="86"/>
      <c r="DA545" s="86"/>
      <c r="DB545" s="86"/>
      <c r="DC545" s="86"/>
      <c r="DD545" s="86"/>
      <c r="DE545" s="86"/>
      <c r="DF545" s="86"/>
      <c r="DG545" s="86"/>
      <c r="DH545" s="86"/>
      <c r="DI545" s="86"/>
      <c r="DJ545" s="86"/>
      <c r="DK545" s="86"/>
      <c r="DL545" s="86"/>
      <c r="DM545" s="86"/>
      <c r="DN545" s="86"/>
      <c r="DO545" s="86"/>
      <c r="DP545" s="86"/>
      <c r="DQ545" s="86"/>
      <c r="DR545" s="86"/>
      <c r="DS545" s="86"/>
      <c r="DT545" s="86"/>
      <c r="DU545" s="86"/>
      <c r="DV545" s="86"/>
      <c r="DW545" s="86"/>
      <c r="DX545" s="86"/>
      <c r="DY545" s="86"/>
      <c r="DZ545" s="86"/>
      <c r="EA545" s="86"/>
      <c r="EB545" s="86"/>
      <c r="EC545" s="86"/>
      <c r="ED545" s="86"/>
      <c r="EE545" s="86"/>
      <c r="EF545" s="86"/>
      <c r="EG545" s="86"/>
      <c r="EH545" s="86"/>
      <c r="EI545" s="86"/>
      <c r="EJ545" s="86"/>
      <c r="EK545" s="86"/>
      <c r="EL545" s="86"/>
      <c r="EM545" s="86"/>
      <c r="EN545" s="86"/>
      <c r="EO545" s="86"/>
      <c r="EP545" s="86"/>
      <c r="EQ545" s="86"/>
      <c r="ER545" s="86"/>
      <c r="ES545" s="86"/>
      <c r="ET545" s="86"/>
      <c r="EU545" s="86"/>
      <c r="EV545" s="86"/>
      <c r="EW545" s="86"/>
      <c r="EX545" s="86"/>
      <c r="EY545" s="86"/>
      <c r="EZ545" s="86"/>
      <c r="FA545" s="454"/>
      <c r="FB545" s="86"/>
      <c r="FC545" s="86"/>
      <c r="FD545" s="86"/>
      <c r="FE545" s="86"/>
      <c r="FF545" s="455"/>
      <c r="FG545" s="86"/>
      <c r="FH545" s="86"/>
      <c r="FI545" s="455"/>
      <c r="FJ545" s="86"/>
      <c r="FK545" s="86"/>
      <c r="FL545" s="86"/>
      <c r="FM545" s="455"/>
      <c r="FN545" s="86"/>
      <c r="FO545" s="86"/>
      <c r="FP545" s="455">
        <f>FP159</f>
        <v>1817.1570023114675</v>
      </c>
      <c r="FQ545" s="86"/>
      <c r="FR545" s="86"/>
      <c r="FS545" s="451"/>
      <c r="FT545" s="451"/>
      <c r="FU545" s="451"/>
      <c r="FV545" s="449"/>
      <c r="FW545" s="86"/>
      <c r="FX545" s="87"/>
      <c r="FY545" s="452"/>
      <c r="FZ545" s="452"/>
    </row>
    <row r="546" spans="1:188" ht="15" customHeight="1" x14ac:dyDescent="0.25">
      <c r="A546" s="113" t="s">
        <v>1633</v>
      </c>
      <c r="B546" s="155">
        <v>2</v>
      </c>
      <c r="C546" s="141">
        <f t="shared" ref="C546" si="1889">D546+G546</f>
        <v>294.26</v>
      </c>
      <c r="D546" s="141">
        <v>232.46</v>
      </c>
      <c r="E546" s="141">
        <v>0</v>
      </c>
      <c r="F546" s="141"/>
      <c r="G546" s="141">
        <v>61.8</v>
      </c>
      <c r="H546" s="453">
        <f t="shared" ref="H546" si="1890">N546+T546+Z546+AF546+AL546+AR546+AX546+BD546</f>
        <v>469.05234807375518</v>
      </c>
      <c r="I546" s="453">
        <v>42.93</v>
      </c>
      <c r="J546" s="453">
        <v>9.4445999999999994</v>
      </c>
      <c r="K546" s="453">
        <v>2.1031245092100002</v>
      </c>
      <c r="L546" s="453">
        <v>24.421589099999998</v>
      </c>
      <c r="M546" s="453">
        <v>8.2694370593812998</v>
      </c>
      <c r="N546" s="453">
        <v>87.168750668591301</v>
      </c>
      <c r="O546" s="453">
        <v>15.99</v>
      </c>
      <c r="P546" s="453">
        <v>3.5177999999999998</v>
      </c>
      <c r="Q546" s="453">
        <v>0.54965698614750003</v>
      </c>
      <c r="R546" s="453">
        <v>9.0962312999999995</v>
      </c>
      <c r="S546" s="453">
        <v>3.0555980692711202</v>
      </c>
      <c r="T546" s="453">
        <v>32.209286355418598</v>
      </c>
      <c r="U546" s="453">
        <v>0</v>
      </c>
      <c r="V546" s="453">
        <v>0</v>
      </c>
      <c r="W546" s="453">
        <v>0</v>
      </c>
      <c r="X546" s="453">
        <v>0</v>
      </c>
      <c r="Y546" s="453">
        <v>0</v>
      </c>
      <c r="Z546" s="453">
        <v>0</v>
      </c>
      <c r="AA546" s="453">
        <v>0</v>
      </c>
      <c r="AB546" s="453">
        <v>0</v>
      </c>
      <c r="AC546" s="453">
        <v>0</v>
      </c>
      <c r="AD546" s="453">
        <v>0</v>
      </c>
      <c r="AE546" s="453">
        <v>0</v>
      </c>
      <c r="AF546" s="453">
        <v>0</v>
      </c>
      <c r="AG546" s="453">
        <v>0</v>
      </c>
      <c r="AH546" s="453">
        <v>0</v>
      </c>
      <c r="AI546" s="453">
        <v>0</v>
      </c>
      <c r="AJ546" s="453">
        <v>0</v>
      </c>
      <c r="AK546" s="453">
        <v>0</v>
      </c>
      <c r="AL546" s="453">
        <v>0</v>
      </c>
      <c r="AM546" s="453">
        <v>1.0900000000000001</v>
      </c>
      <c r="AN546" s="453">
        <v>0.23980000000000001</v>
      </c>
      <c r="AO546" s="453">
        <v>2.00009245230451E-2</v>
      </c>
      <c r="AP546" s="453">
        <v>0.62006830000000002</v>
      </c>
      <c r="AQ546" s="453">
        <v>0.20646199342226099</v>
      </c>
      <c r="AR546" s="453">
        <v>2.17633121794531</v>
      </c>
      <c r="AS546" s="453">
        <v>0</v>
      </c>
      <c r="AT546" s="453">
        <v>0</v>
      </c>
      <c r="AU546" s="453">
        <v>0</v>
      </c>
      <c r="AV546" s="453">
        <v>0</v>
      </c>
      <c r="AW546" s="453">
        <v>0</v>
      </c>
      <c r="AX546" s="453">
        <v>188.39</v>
      </c>
      <c r="AY546" s="453">
        <v>74.78</v>
      </c>
      <c r="AZ546" s="453">
        <v>16.451599999999999</v>
      </c>
      <c r="BA546" s="453">
        <v>6.0442018828998698</v>
      </c>
      <c r="BB546" s="453">
        <v>42.5400986</v>
      </c>
      <c r="BC546" s="453">
        <v>14.654104529612701</v>
      </c>
      <c r="BD546" s="453">
        <f t="shared" ref="BD546" si="1891">C546*0.54070543</f>
        <v>159.10797983180001</v>
      </c>
      <c r="BE546" s="453">
        <v>0</v>
      </c>
      <c r="BF546" s="453">
        <v>0</v>
      </c>
      <c r="BG546" s="453">
        <v>0</v>
      </c>
      <c r="BH546" s="453">
        <v>0</v>
      </c>
      <c r="BI546" s="453">
        <v>0</v>
      </c>
      <c r="BJ546" s="453">
        <v>0</v>
      </c>
      <c r="BK546" s="453">
        <v>0</v>
      </c>
      <c r="BL546" s="453">
        <v>30.75</v>
      </c>
      <c r="BM546" s="453">
        <v>6.7649999999999997</v>
      </c>
      <c r="BN546" s="453">
        <v>0.76865331833333295</v>
      </c>
      <c r="BO546" s="453">
        <v>17.492752500000002</v>
      </c>
      <c r="BP546" s="453">
        <v>5.8459250938195098</v>
      </c>
      <c r="BQ546" s="453">
        <v>61.622330912152798</v>
      </c>
      <c r="BR546" s="453">
        <v>71.105555555555497</v>
      </c>
      <c r="BS546" s="453">
        <v>15.643222222222199</v>
      </c>
      <c r="BT546" s="453">
        <v>32.2675334925</v>
      </c>
      <c r="BU546" s="453">
        <v>0</v>
      </c>
      <c r="BV546" s="453">
        <v>40.449817388888903</v>
      </c>
      <c r="BW546" s="453">
        <v>16.713644944767299</v>
      </c>
      <c r="BX546" s="453">
        <v>176.179773603934</v>
      </c>
      <c r="BY546" s="453">
        <v>47.3838247096716</v>
      </c>
      <c r="BZ546" s="453">
        <v>5.54</v>
      </c>
      <c r="CA546" s="453">
        <v>1.2188000000000001</v>
      </c>
      <c r="CB546" s="453">
        <v>5.0528259169633296</v>
      </c>
      <c r="CC546" s="453">
        <v>0</v>
      </c>
      <c r="CD546" s="453">
        <v>3.1515398000000001</v>
      </c>
      <c r="CE546" s="453">
        <v>1.56828939879492</v>
      </c>
      <c r="CF546" s="453">
        <v>16.531455115758199</v>
      </c>
      <c r="CG546" s="453">
        <v>8.75</v>
      </c>
      <c r="CH546" s="453">
        <v>1.925</v>
      </c>
      <c r="CI546" s="453">
        <v>12.272885634442501</v>
      </c>
      <c r="CJ546" s="453">
        <v>0</v>
      </c>
      <c r="CK546" s="453">
        <v>4.9776125000000002</v>
      </c>
      <c r="CL546" s="453">
        <v>2.9268714594709202</v>
      </c>
      <c r="CM546" s="453">
        <v>30.852369593913402</v>
      </c>
      <c r="CN546" s="453">
        <v>0</v>
      </c>
      <c r="CO546" s="453">
        <v>0</v>
      </c>
      <c r="CP546" s="453">
        <v>0</v>
      </c>
      <c r="CQ546" s="453">
        <v>0</v>
      </c>
      <c r="CR546" s="453">
        <v>0</v>
      </c>
      <c r="CS546" s="453">
        <v>0</v>
      </c>
      <c r="CT546" s="453">
        <v>0</v>
      </c>
      <c r="CU546" s="453">
        <v>0</v>
      </c>
      <c r="CV546" s="453">
        <v>0</v>
      </c>
      <c r="CW546" s="453">
        <v>0</v>
      </c>
      <c r="CX546" s="453">
        <v>0</v>
      </c>
      <c r="CY546" s="453">
        <v>0</v>
      </c>
      <c r="CZ546" s="453">
        <v>0</v>
      </c>
      <c r="DA546" s="453">
        <v>0</v>
      </c>
      <c r="DB546" s="453">
        <v>0</v>
      </c>
      <c r="DC546" s="453">
        <v>0</v>
      </c>
      <c r="DD546" s="453">
        <v>0</v>
      </c>
      <c r="DE546" s="453">
        <v>0</v>
      </c>
      <c r="DF546" s="453">
        <v>0</v>
      </c>
      <c r="DG546" s="453">
        <v>0</v>
      </c>
      <c r="DH546" s="453">
        <v>0</v>
      </c>
      <c r="DI546" s="453">
        <v>0</v>
      </c>
      <c r="DJ546" s="453">
        <v>0</v>
      </c>
      <c r="DK546" s="453">
        <v>0</v>
      </c>
      <c r="DL546" s="453">
        <v>0</v>
      </c>
      <c r="DM546" s="453">
        <v>0</v>
      </c>
      <c r="DN546" s="453">
        <v>0</v>
      </c>
      <c r="DO546" s="453">
        <v>0</v>
      </c>
      <c r="DP546" s="453">
        <v>0</v>
      </c>
      <c r="DQ546" s="453">
        <v>0</v>
      </c>
      <c r="DR546" s="453">
        <v>0</v>
      </c>
      <c r="DS546" s="453">
        <v>0</v>
      </c>
      <c r="DT546" s="453">
        <v>0</v>
      </c>
      <c r="DU546" s="453">
        <v>0</v>
      </c>
      <c r="DV546" s="453">
        <v>0</v>
      </c>
      <c r="DW546" s="453">
        <v>71.03</v>
      </c>
      <c r="DX546" s="453">
        <v>15.6266</v>
      </c>
      <c r="DY546" s="453">
        <v>4.9033274473999997</v>
      </c>
      <c r="DZ546" s="453">
        <v>0</v>
      </c>
      <c r="EA546" s="453">
        <v>40.4068361</v>
      </c>
      <c r="EB546" s="453">
        <v>13.831436487403</v>
      </c>
      <c r="EC546" s="453">
        <v>145.79820003480299</v>
      </c>
      <c r="ED546" s="453">
        <v>0</v>
      </c>
      <c r="EE546" s="453">
        <v>0</v>
      </c>
      <c r="EF546" s="453">
        <v>0</v>
      </c>
      <c r="EG546" s="453">
        <v>0</v>
      </c>
      <c r="EH546" s="453">
        <v>0</v>
      </c>
      <c r="EI546" s="453">
        <v>0</v>
      </c>
      <c r="EJ546" s="453">
        <v>0</v>
      </c>
      <c r="EK546" s="453">
        <v>43.13</v>
      </c>
      <c r="EL546" s="453">
        <v>9.4885999999999999</v>
      </c>
      <c r="EM546" s="453">
        <v>7.8058462721000001</v>
      </c>
      <c r="EN546" s="453">
        <v>0</v>
      </c>
      <c r="EO546" s="453">
        <v>24.535363100000001</v>
      </c>
      <c r="EP546" s="453">
        <v>8.9046376202897992</v>
      </c>
      <c r="EQ546" s="453">
        <v>93.864446992389801</v>
      </c>
      <c r="ER546" s="453">
        <v>0</v>
      </c>
      <c r="ES546" s="453">
        <v>0</v>
      </c>
      <c r="ET546" s="453">
        <v>0</v>
      </c>
      <c r="EU546" s="453">
        <v>0</v>
      </c>
      <c r="EV546" s="453">
        <v>0</v>
      </c>
      <c r="EW546" s="453">
        <v>0</v>
      </c>
      <c r="EX546" s="453">
        <v>0</v>
      </c>
      <c r="EY546" s="453">
        <v>0</v>
      </c>
      <c r="EZ546" s="453">
        <v>0</v>
      </c>
      <c r="FA546" s="453">
        <v>0</v>
      </c>
      <c r="FB546" s="453">
        <v>0</v>
      </c>
      <c r="FC546" s="453">
        <v>0</v>
      </c>
      <c r="FD546" s="453">
        <v>0</v>
      </c>
      <c r="FE546" s="88">
        <v>137.467653125</v>
      </c>
      <c r="FF546" s="443">
        <f t="shared" ref="FF546" si="1892">H546+BH546+BK546+BQ546+BX546+BY546+EC546+EJ546+EQ546+EU546+EX546+FA546+FD546+FE546</f>
        <v>1131.3685774517064</v>
      </c>
      <c r="FG546" s="444">
        <f t="shared" ref="FG546" si="1893">BH546+BK546+FD546</f>
        <v>0</v>
      </c>
      <c r="FH546" s="444">
        <f t="shared" ref="FH546" si="1894">EJ546</f>
        <v>0</v>
      </c>
      <c r="FI546" s="445">
        <f t="shared" ref="FI546" si="1895">FF546*1.2</f>
        <v>1357.6422929420476</v>
      </c>
      <c r="FJ546" s="446">
        <f t="shared" ref="FJ546" si="1896">FG546*1.2</f>
        <v>0</v>
      </c>
      <c r="FK546" s="446">
        <f t="shared" ref="FK546" si="1897">FH546*1.2</f>
        <v>0</v>
      </c>
      <c r="FL546" s="448">
        <v>0.05</v>
      </c>
      <c r="FM546" s="447">
        <f t="shared" ref="FM546" si="1898">FI546*FL546</f>
        <v>67.882114647102384</v>
      </c>
      <c r="FN546" s="448">
        <f t="shared" ref="FN546" si="1899">FJ546*FL546</f>
        <v>0</v>
      </c>
      <c r="FO546" s="448">
        <f t="shared" ref="FO546" si="1900">FK546*FL546</f>
        <v>0</v>
      </c>
      <c r="FP546" s="385">
        <f t="shared" ref="FP546" si="1901">FI546+FM546</f>
        <v>1425.5244075891499</v>
      </c>
      <c r="FQ546" s="386">
        <f t="shared" ref="FQ546" si="1902">FJ546+FN546</f>
        <v>0</v>
      </c>
      <c r="FR546" s="386">
        <f t="shared" ref="FR546" si="1903">FK546+FO546</f>
        <v>0</v>
      </c>
      <c r="FS546" s="229">
        <f t="shared" ref="FS546" si="1904">(FP546-FR546)/C546+FR546/D546</f>
        <v>4.8444382776767139</v>
      </c>
      <c r="FT546" s="229"/>
      <c r="FU546" s="229">
        <f t="shared" ref="FU546" si="1905">(FP546-FR546)/C546</f>
        <v>4.8444382776767139</v>
      </c>
      <c r="FV546" s="449">
        <f t="shared" ref="FV546" si="1906">FS546*D546+G546*FU546</f>
        <v>1425.5244075891499</v>
      </c>
      <c r="FW546" s="78">
        <v>2.6288999999999998</v>
      </c>
      <c r="FX546" s="79"/>
      <c r="FY546" s="450">
        <f t="shared" ref="FY546" si="1907">FS546/FW546</f>
        <v>1.8427624777194698</v>
      </c>
      <c r="FZ546" s="450"/>
      <c r="GB546" s="68" t="s">
        <v>1433</v>
      </c>
      <c r="GC546" s="85" t="s">
        <v>2362</v>
      </c>
      <c r="GD546" s="85" t="str">
        <f t="shared" ref="GD546" si="1908">CONCATENATE(GB546,GC546)</f>
        <v>№2/385 від 20.02.2019</v>
      </c>
      <c r="GE546" s="85" t="s">
        <v>2521</v>
      </c>
      <c r="GF546" s="431">
        <v>1</v>
      </c>
    </row>
    <row r="547" spans="1:188" x14ac:dyDescent="0.25">
      <c r="A547" s="113" t="s">
        <v>2797</v>
      </c>
      <c r="B547" s="188"/>
      <c r="C547" s="86"/>
      <c r="D547" s="86"/>
      <c r="E547" s="86"/>
      <c r="F547" s="86"/>
      <c r="G547" s="86"/>
      <c r="H547" s="90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  <c r="AB547" s="86"/>
      <c r="AC547" s="86"/>
      <c r="AD547" s="86"/>
      <c r="AE547" s="86"/>
      <c r="AF547" s="86"/>
      <c r="AG547" s="86"/>
      <c r="AH547" s="86"/>
      <c r="AI547" s="86"/>
      <c r="AJ547" s="86"/>
      <c r="AK547" s="86"/>
      <c r="AL547" s="86"/>
      <c r="AM547" s="86"/>
      <c r="AN547" s="86"/>
      <c r="AO547" s="86"/>
      <c r="AP547" s="86"/>
      <c r="AQ547" s="86"/>
      <c r="AR547" s="86"/>
      <c r="AS547" s="86"/>
      <c r="AT547" s="86"/>
      <c r="AU547" s="86"/>
      <c r="AV547" s="86"/>
      <c r="AW547" s="86"/>
      <c r="AX547" s="86">
        <f>AX546*0.3</f>
        <v>56.516999999999996</v>
      </c>
      <c r="AY547" s="86">
        <f>AY546*0.5</f>
        <v>37.39</v>
      </c>
      <c r="AZ547" s="86">
        <f t="shared" ref="AZ547:BD547" si="1909">AZ546*0.5</f>
        <v>8.2257999999999996</v>
      </c>
      <c r="BA547" s="86">
        <f t="shared" si="1909"/>
        <v>3.0221009414499349</v>
      </c>
      <c r="BB547" s="86">
        <f t="shared" si="1909"/>
        <v>21.2700493</v>
      </c>
      <c r="BC547" s="86">
        <f t="shared" si="1909"/>
        <v>7.3270522648063503</v>
      </c>
      <c r="BD547" s="86">
        <f t="shared" si="1909"/>
        <v>79.553989915900004</v>
      </c>
      <c r="BE547" s="86"/>
      <c r="BF547" s="86"/>
      <c r="BG547" s="86"/>
      <c r="BH547" s="86"/>
      <c r="BI547" s="86"/>
      <c r="BJ547" s="86"/>
      <c r="BK547" s="454"/>
      <c r="BL547" s="86"/>
      <c r="BM547" s="86"/>
      <c r="BN547" s="86"/>
      <c r="BO547" s="86"/>
      <c r="BP547" s="86"/>
      <c r="BQ547" s="86"/>
      <c r="BR547" s="86"/>
      <c r="BS547" s="86"/>
      <c r="BT547" s="86"/>
      <c r="BU547" s="86"/>
      <c r="BV547" s="86"/>
      <c r="BW547" s="86"/>
      <c r="BX547" s="86"/>
      <c r="BY547" s="86"/>
      <c r="BZ547" s="86"/>
      <c r="CA547" s="86"/>
      <c r="CB547" s="86"/>
      <c r="CC547" s="86"/>
      <c r="CD547" s="86"/>
      <c r="CE547" s="86"/>
      <c r="CF547" s="86"/>
      <c r="CG547" s="86"/>
      <c r="CH547" s="86"/>
      <c r="CI547" s="86"/>
      <c r="CJ547" s="86"/>
      <c r="CK547" s="86"/>
      <c r="CL547" s="86"/>
      <c r="CM547" s="86"/>
      <c r="CN547" s="86"/>
      <c r="CO547" s="86"/>
      <c r="CP547" s="86"/>
      <c r="CQ547" s="86"/>
      <c r="CR547" s="86"/>
      <c r="CS547" s="86"/>
      <c r="CT547" s="86"/>
      <c r="CU547" s="86"/>
      <c r="CV547" s="86"/>
      <c r="CW547" s="86"/>
      <c r="CX547" s="86"/>
      <c r="CY547" s="86"/>
      <c r="CZ547" s="86"/>
      <c r="DA547" s="86"/>
      <c r="DB547" s="86"/>
      <c r="DC547" s="86"/>
      <c r="DD547" s="86"/>
      <c r="DE547" s="86"/>
      <c r="DF547" s="86"/>
      <c r="DG547" s="86"/>
      <c r="DH547" s="86"/>
      <c r="DI547" s="86"/>
      <c r="DJ547" s="86"/>
      <c r="DK547" s="86"/>
      <c r="DL547" s="86"/>
      <c r="DM547" s="86"/>
      <c r="DN547" s="86"/>
      <c r="DO547" s="86"/>
      <c r="DP547" s="86"/>
      <c r="DQ547" s="86"/>
      <c r="DR547" s="86"/>
      <c r="DS547" s="86"/>
      <c r="DT547" s="86"/>
      <c r="DU547" s="86"/>
      <c r="DV547" s="86"/>
      <c r="DW547" s="86"/>
      <c r="DX547" s="86"/>
      <c r="DY547" s="86"/>
      <c r="DZ547" s="86"/>
      <c r="EA547" s="86"/>
      <c r="EB547" s="86"/>
      <c r="EC547" s="86"/>
      <c r="ED547" s="86"/>
      <c r="EE547" s="86"/>
      <c r="EF547" s="86"/>
      <c r="EG547" s="86"/>
      <c r="EH547" s="86"/>
      <c r="EI547" s="86"/>
      <c r="EJ547" s="86"/>
      <c r="EK547" s="86"/>
      <c r="EL547" s="86"/>
      <c r="EM547" s="86"/>
      <c r="EN547" s="86"/>
      <c r="EO547" s="86"/>
      <c r="EP547" s="86"/>
      <c r="EQ547" s="86"/>
      <c r="ER547" s="86"/>
      <c r="ES547" s="86"/>
      <c r="ET547" s="86"/>
      <c r="EU547" s="86"/>
      <c r="EV547" s="86"/>
      <c r="EW547" s="86"/>
      <c r="EX547" s="86"/>
      <c r="EY547" s="86"/>
      <c r="EZ547" s="86"/>
      <c r="FA547" s="454"/>
      <c r="FB547" s="86"/>
      <c r="FC547" s="86"/>
      <c r="FD547" s="86"/>
      <c r="FE547" s="86"/>
      <c r="FF547" s="455"/>
      <c r="FG547" s="86"/>
      <c r="FH547" s="86"/>
      <c r="FI547" s="455"/>
      <c r="FJ547" s="86"/>
      <c r="FK547" s="86"/>
      <c r="FL547" s="86"/>
      <c r="FM547" s="455"/>
      <c r="FN547" s="86"/>
      <c r="FO547" s="86"/>
      <c r="FP547" s="455">
        <f>FP167</f>
        <v>1159.1264002951161</v>
      </c>
      <c r="FQ547" s="86"/>
      <c r="FR547" s="86"/>
      <c r="FS547" s="451"/>
      <c r="FT547" s="451"/>
      <c r="FU547" s="451"/>
      <c r="FV547" s="449"/>
      <c r="FW547" s="86"/>
      <c r="FX547" s="87"/>
      <c r="FY547" s="452"/>
      <c r="FZ547" s="452"/>
    </row>
    <row r="548" spans="1:188" ht="15" customHeight="1" x14ac:dyDescent="0.25">
      <c r="A548" s="113" t="s">
        <v>1635</v>
      </c>
      <c r="B548" s="155">
        <v>2</v>
      </c>
      <c r="C548" s="141">
        <f t="shared" ref="C548" si="1910">D548+G548</f>
        <v>148.4</v>
      </c>
      <c r="D548" s="141">
        <v>148.4</v>
      </c>
      <c r="E548" s="141">
        <v>0</v>
      </c>
      <c r="F548" s="141"/>
      <c r="G548" s="141">
        <v>0</v>
      </c>
      <c r="H548" s="453">
        <f t="shared" ref="H548" si="1911">N548+T548+Z548+AF548+AL548+AR548+AX548+BD548</f>
        <v>267.40710012007276</v>
      </c>
      <c r="I548" s="453">
        <v>42</v>
      </c>
      <c r="J548" s="453">
        <v>9.24</v>
      </c>
      <c r="K548" s="453">
        <v>2.9948493053341698</v>
      </c>
      <c r="L548" s="453">
        <v>23.89254</v>
      </c>
      <c r="M548" s="453">
        <v>8.1885316730920792</v>
      </c>
      <c r="N548" s="453">
        <v>86.315920978426206</v>
      </c>
      <c r="O548" s="453">
        <v>8.5399999999999991</v>
      </c>
      <c r="P548" s="453">
        <v>1.8788</v>
      </c>
      <c r="Q548" s="453">
        <v>0.29361720816749998</v>
      </c>
      <c r="R548" s="453">
        <v>4.8581497999999996</v>
      </c>
      <c r="S548" s="453">
        <v>1.6319511281260399</v>
      </c>
      <c r="T548" s="453">
        <v>17.202518136293499</v>
      </c>
      <c r="U548" s="453">
        <v>0</v>
      </c>
      <c r="V548" s="453">
        <v>0</v>
      </c>
      <c r="W548" s="453">
        <v>0</v>
      </c>
      <c r="X548" s="453">
        <v>0</v>
      </c>
      <c r="Y548" s="453">
        <v>0</v>
      </c>
      <c r="Z548" s="453">
        <v>23.08</v>
      </c>
      <c r="AA548" s="453">
        <v>0</v>
      </c>
      <c r="AB548" s="453">
        <v>0</v>
      </c>
      <c r="AC548" s="453">
        <v>0</v>
      </c>
      <c r="AD548" s="453">
        <v>0</v>
      </c>
      <c r="AE548" s="453">
        <v>0</v>
      </c>
      <c r="AF548" s="453">
        <v>6.96</v>
      </c>
      <c r="AG548" s="453">
        <v>0</v>
      </c>
      <c r="AH548" s="453">
        <v>0</v>
      </c>
      <c r="AI548" s="453">
        <v>0</v>
      </c>
      <c r="AJ548" s="453">
        <v>0</v>
      </c>
      <c r="AK548" s="453">
        <v>0</v>
      </c>
      <c r="AL548" s="453">
        <v>0</v>
      </c>
      <c r="AM548" s="453">
        <v>13.55</v>
      </c>
      <c r="AN548" s="453">
        <v>2.9809999999999999</v>
      </c>
      <c r="AO548" s="453">
        <v>9.0497708625628697</v>
      </c>
      <c r="AP548" s="453">
        <v>7.7081885000000003</v>
      </c>
      <c r="AQ548" s="453">
        <v>3.4890158307902199</v>
      </c>
      <c r="AR548" s="453">
        <v>36.7779751933531</v>
      </c>
      <c r="AS548" s="453">
        <v>0</v>
      </c>
      <c r="AT548" s="453">
        <v>0</v>
      </c>
      <c r="AU548" s="453">
        <v>0</v>
      </c>
      <c r="AV548" s="453">
        <v>0</v>
      </c>
      <c r="AW548" s="453">
        <v>0</v>
      </c>
      <c r="AX548" s="453">
        <v>16.829999999999998</v>
      </c>
      <c r="AY548" s="453">
        <v>37.71</v>
      </c>
      <c r="AZ548" s="453">
        <v>8.2962000000000007</v>
      </c>
      <c r="BA548" s="453">
        <v>3.7031782140993799</v>
      </c>
      <c r="BB548" s="453">
        <v>21.4520877</v>
      </c>
      <c r="BC548" s="453">
        <v>7.4584332424567599</v>
      </c>
      <c r="BD548" s="453">
        <f t="shared" ref="BD548" si="1912">C548*0.54070543</f>
        <v>80.240685812000009</v>
      </c>
      <c r="BE548" s="453">
        <v>0</v>
      </c>
      <c r="BF548" s="453">
        <v>0</v>
      </c>
      <c r="BG548" s="453">
        <v>0</v>
      </c>
      <c r="BH548" s="453">
        <v>0</v>
      </c>
      <c r="BI548" s="453">
        <v>0</v>
      </c>
      <c r="BJ548" s="453">
        <v>0</v>
      </c>
      <c r="BK548" s="453">
        <v>0</v>
      </c>
      <c r="BL548" s="453">
        <v>9.07</v>
      </c>
      <c r="BM548" s="453">
        <v>1.9954000000000001</v>
      </c>
      <c r="BN548" s="453">
        <v>0.23374095583333299</v>
      </c>
      <c r="BO548" s="453">
        <v>5.1596508999999999</v>
      </c>
      <c r="BP548" s="453">
        <v>1.72504597440989</v>
      </c>
      <c r="BQ548" s="453">
        <v>18.183837830243199</v>
      </c>
      <c r="BR548" s="453">
        <v>143.69004761904807</v>
      </c>
      <c r="BS548" s="453">
        <v>31.611810476190499</v>
      </c>
      <c r="BT548" s="453">
        <v>142.97557574261899</v>
      </c>
      <c r="BU548" s="453">
        <v>22.38</v>
      </c>
      <c r="BV548" s="453">
        <v>81.740957389047594</v>
      </c>
      <c r="BW548" s="453">
        <v>44.271575384491904</v>
      </c>
      <c r="BX548" s="453">
        <v>466.669966611397</v>
      </c>
      <c r="BY548" s="453">
        <v>50.474343378133902</v>
      </c>
      <c r="BZ548" s="453">
        <v>5.48</v>
      </c>
      <c r="CA548" s="453">
        <v>1.2056</v>
      </c>
      <c r="CB548" s="453">
        <v>4.6750436449383299</v>
      </c>
      <c r="CC548" s="453">
        <v>0</v>
      </c>
      <c r="CD548" s="453">
        <v>3.1174075999999999</v>
      </c>
      <c r="CE548" s="453">
        <v>1.5174445509819801</v>
      </c>
      <c r="CF548" s="453">
        <v>15.9954957959203</v>
      </c>
      <c r="CG548" s="453">
        <v>4.67</v>
      </c>
      <c r="CH548" s="453">
        <v>1.0274000000000001</v>
      </c>
      <c r="CI548" s="453">
        <v>6.5560150205400003</v>
      </c>
      <c r="CJ548" s="453">
        <v>0</v>
      </c>
      <c r="CK548" s="453">
        <v>2.6566228999999999</v>
      </c>
      <c r="CL548" s="453">
        <v>1.5627210744518001</v>
      </c>
      <c r="CM548" s="453">
        <v>16.4727589949918</v>
      </c>
      <c r="CN548" s="453">
        <v>1.78</v>
      </c>
      <c r="CO548" s="453">
        <v>0.3916</v>
      </c>
      <c r="CP548" s="453">
        <v>1.62154234782</v>
      </c>
      <c r="CQ548" s="453">
        <v>0</v>
      </c>
      <c r="CR548" s="453">
        <v>1.0125885999999999</v>
      </c>
      <c r="CS548" s="453">
        <v>0.50368866064101403</v>
      </c>
      <c r="CT548" s="453">
        <v>5.3094196084610097</v>
      </c>
      <c r="CU548" s="453">
        <v>2.4900000000000002</v>
      </c>
      <c r="CV548" s="453">
        <v>0.54779999999999995</v>
      </c>
      <c r="CW548" s="453">
        <v>3.14371885545083</v>
      </c>
      <c r="CX548" s="453">
        <v>0</v>
      </c>
      <c r="CY548" s="453">
        <v>1.4164863000000001</v>
      </c>
      <c r="CZ548" s="453">
        <v>0.79634692034280197</v>
      </c>
      <c r="DA548" s="453">
        <v>8.3943520757936305</v>
      </c>
      <c r="DB548" s="453">
        <v>0</v>
      </c>
      <c r="DC548" s="453">
        <v>0</v>
      </c>
      <c r="DD548" s="453">
        <v>0</v>
      </c>
      <c r="DE548" s="453">
        <v>0</v>
      </c>
      <c r="DF548" s="453">
        <v>0</v>
      </c>
      <c r="DG548" s="453">
        <v>0</v>
      </c>
      <c r="DH548" s="453">
        <v>0</v>
      </c>
      <c r="DI548" s="453">
        <v>1.49</v>
      </c>
      <c r="DJ548" s="453">
        <v>0.32779999999999998</v>
      </c>
      <c r="DK548" s="453">
        <v>1.2287527453265299</v>
      </c>
      <c r="DL548" s="453">
        <v>0</v>
      </c>
      <c r="DM548" s="453">
        <v>0.84761629999999999</v>
      </c>
      <c r="DN548" s="453">
        <v>0.40814785764067402</v>
      </c>
      <c r="DO548" s="453">
        <v>4.3023169029671999</v>
      </c>
      <c r="DP548" s="453">
        <v>0</v>
      </c>
      <c r="DQ548" s="453">
        <v>0</v>
      </c>
      <c r="DR548" s="453">
        <v>0</v>
      </c>
      <c r="DS548" s="453">
        <v>0</v>
      </c>
      <c r="DT548" s="453">
        <v>0</v>
      </c>
      <c r="DU548" s="453">
        <v>0</v>
      </c>
      <c r="DV548" s="453">
        <v>0</v>
      </c>
      <c r="DW548" s="453">
        <v>6.34</v>
      </c>
      <c r="DX548" s="453">
        <v>1.3948</v>
      </c>
      <c r="DY548" s="453">
        <v>0.43772698989999997</v>
      </c>
      <c r="DZ548" s="453">
        <v>0</v>
      </c>
      <c r="EA548" s="453">
        <v>3.6066357999999998</v>
      </c>
      <c r="EB548" s="453">
        <v>1.2345740520094199</v>
      </c>
      <c r="EC548" s="453">
        <v>13.013736841909401</v>
      </c>
      <c r="ED548" s="453">
        <v>0</v>
      </c>
      <c r="EE548" s="453">
        <v>0</v>
      </c>
      <c r="EF548" s="453">
        <v>0</v>
      </c>
      <c r="EG548" s="453">
        <v>0</v>
      </c>
      <c r="EH548" s="453">
        <v>0</v>
      </c>
      <c r="EI548" s="453">
        <v>0</v>
      </c>
      <c r="EJ548" s="453">
        <v>0</v>
      </c>
      <c r="EK548" s="453">
        <v>5.65</v>
      </c>
      <c r="EL548" s="453">
        <v>1.2430000000000001</v>
      </c>
      <c r="EM548" s="453">
        <v>0.39012663337499998</v>
      </c>
      <c r="EN548" s="453">
        <v>0</v>
      </c>
      <c r="EO548" s="453">
        <v>3.2141155000000001</v>
      </c>
      <c r="EP548" s="453">
        <v>1.1002159479990301</v>
      </c>
      <c r="EQ548" s="453">
        <v>11.597458081374</v>
      </c>
      <c r="ER548" s="453">
        <v>0</v>
      </c>
      <c r="ES548" s="453">
        <v>0</v>
      </c>
      <c r="ET548" s="453">
        <v>0</v>
      </c>
      <c r="EU548" s="453">
        <v>0</v>
      </c>
      <c r="EV548" s="453">
        <v>0</v>
      </c>
      <c r="EW548" s="453">
        <v>0</v>
      </c>
      <c r="EX548" s="453">
        <v>0</v>
      </c>
      <c r="EY548" s="453">
        <v>8.4</v>
      </c>
      <c r="EZ548" s="453">
        <v>0.88040399999999996</v>
      </c>
      <c r="FA548" s="453">
        <v>9.2799999999999994</v>
      </c>
      <c r="FB548" s="453">
        <v>0</v>
      </c>
      <c r="FC548" s="453">
        <v>0</v>
      </c>
      <c r="FD548" s="453">
        <v>0</v>
      </c>
      <c r="FE548" s="88">
        <v>9.7349437500000011</v>
      </c>
      <c r="FF548" s="443">
        <f t="shared" ref="FF548" si="1913">H548+BH548+BK548+BQ548+BX548+BY548+EC548+EJ548+EQ548+EU548+EX548+FA548+FD548+FE548</f>
        <v>846.36138661313021</v>
      </c>
      <c r="FG548" s="444">
        <f t="shared" ref="FG548" si="1914">BH548+BK548+FD548</f>
        <v>0</v>
      </c>
      <c r="FH548" s="444">
        <f t="shared" ref="FH548" si="1915">EJ548</f>
        <v>0</v>
      </c>
      <c r="FI548" s="445">
        <f t="shared" ref="FI548" si="1916">FF548*1.2</f>
        <v>1015.6336639357562</v>
      </c>
      <c r="FJ548" s="446">
        <f t="shared" ref="FJ548" si="1917">FG548*1.2</f>
        <v>0</v>
      </c>
      <c r="FK548" s="446">
        <f t="shared" ref="FK548" si="1918">FH548*1.2</f>
        <v>0</v>
      </c>
      <c r="FL548" s="448">
        <v>0.05</v>
      </c>
      <c r="FM548" s="447">
        <f t="shared" ref="FM548" si="1919">FI548*FL548</f>
        <v>50.78168319678781</v>
      </c>
      <c r="FN548" s="448">
        <f t="shared" ref="FN548" si="1920">FJ548*FL548</f>
        <v>0</v>
      </c>
      <c r="FO548" s="448">
        <f t="shared" ref="FO548" si="1921">FK548*FL548</f>
        <v>0</v>
      </c>
      <c r="FP548" s="385">
        <f t="shared" ref="FP548" si="1922">FI548+FM548</f>
        <v>1066.415347132544</v>
      </c>
      <c r="FQ548" s="386">
        <f t="shared" ref="FQ548" si="1923">FJ548+FN548</f>
        <v>0</v>
      </c>
      <c r="FR548" s="386">
        <f t="shared" ref="FR548" si="1924">FK548+FO548</f>
        <v>0</v>
      </c>
      <c r="FS548" s="229">
        <f t="shared" ref="FS548" si="1925">(FP548-FR548)/C548+FR548/D548</f>
        <v>7.1860872448284629</v>
      </c>
      <c r="FT548" s="229"/>
      <c r="FU548" s="229">
        <f t="shared" ref="FU548" si="1926">(FP548-FR548)/C548</f>
        <v>7.1860872448284629</v>
      </c>
      <c r="FV548" s="449">
        <f t="shared" ref="FV548" si="1927">FS548*D548+G548*FU548</f>
        <v>1066.415347132544</v>
      </c>
      <c r="FW548" s="78">
        <v>3.8580999999999999</v>
      </c>
      <c r="FX548" s="79"/>
      <c r="FY548" s="450">
        <f t="shared" ref="FY548" si="1928">FS548/FW548</f>
        <v>1.8625974559571974</v>
      </c>
      <c r="FZ548" s="450"/>
      <c r="GB548" s="68" t="s">
        <v>1413</v>
      </c>
      <c r="GC548" s="85" t="s">
        <v>2362</v>
      </c>
      <c r="GD548" s="85" t="str">
        <f t="shared" ref="GD548" si="1929">CONCATENATE(GB548,GC548)</f>
        <v>№2/364 від 20.02.2019</v>
      </c>
      <c r="GE548" s="85" t="s">
        <v>2523</v>
      </c>
      <c r="GF548" s="431">
        <v>1</v>
      </c>
    </row>
    <row r="549" spans="1:188" ht="24" x14ac:dyDescent="0.25">
      <c r="A549" s="113" t="s">
        <v>2798</v>
      </c>
      <c r="B549" s="188"/>
      <c r="C549" s="86"/>
      <c r="D549" s="86"/>
      <c r="E549" s="86"/>
      <c r="F549" s="86"/>
      <c r="G549" s="86"/>
      <c r="H549" s="90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  <c r="AB549" s="86"/>
      <c r="AC549" s="86"/>
      <c r="AD549" s="86"/>
      <c r="AE549" s="86"/>
      <c r="AF549" s="86"/>
      <c r="AG549" s="86"/>
      <c r="AH549" s="86"/>
      <c r="AI549" s="86"/>
      <c r="AJ549" s="86"/>
      <c r="AK549" s="86"/>
      <c r="AL549" s="86"/>
      <c r="AM549" s="86"/>
      <c r="AN549" s="86"/>
      <c r="AO549" s="86"/>
      <c r="AP549" s="86"/>
      <c r="AQ549" s="86"/>
      <c r="AR549" s="86"/>
      <c r="AS549" s="86"/>
      <c r="AT549" s="86"/>
      <c r="AU549" s="86"/>
      <c r="AV549" s="86"/>
      <c r="AW549" s="86"/>
      <c r="AX549" s="86"/>
      <c r="AY549" s="86"/>
      <c r="AZ549" s="86"/>
      <c r="BA549" s="86"/>
      <c r="BB549" s="86"/>
      <c r="BC549" s="86"/>
      <c r="BD549" s="86"/>
      <c r="BE549" s="86"/>
      <c r="BF549" s="86"/>
      <c r="BG549" s="86"/>
      <c r="BH549" s="86"/>
      <c r="BI549" s="86"/>
      <c r="BJ549" s="86"/>
      <c r="BK549" s="454"/>
      <c r="BL549" s="86"/>
      <c r="BM549" s="86"/>
      <c r="BN549" s="86"/>
      <c r="BO549" s="86"/>
      <c r="BP549" s="86"/>
      <c r="BQ549" s="86"/>
      <c r="BR549" s="86">
        <f>BR548*0.6</f>
        <v>86.214028571428841</v>
      </c>
      <c r="BS549" s="86">
        <f t="shared" ref="BS549:BX549" si="1930">BS548*0.6</f>
        <v>18.967086285714299</v>
      </c>
      <c r="BT549" s="86">
        <f t="shared" si="1930"/>
        <v>85.785345445571394</v>
      </c>
      <c r="BU549" s="86">
        <f t="shared" si="1930"/>
        <v>13.427999999999999</v>
      </c>
      <c r="BV549" s="86">
        <f t="shared" si="1930"/>
        <v>49.044574433428558</v>
      </c>
      <c r="BW549" s="86">
        <f t="shared" si="1930"/>
        <v>26.562945230695142</v>
      </c>
      <c r="BX549" s="86">
        <f t="shared" si="1930"/>
        <v>280.00197996683818</v>
      </c>
      <c r="BY549" s="86"/>
      <c r="BZ549" s="86"/>
      <c r="CA549" s="86"/>
      <c r="CB549" s="86"/>
      <c r="CC549" s="86"/>
      <c r="CD549" s="86"/>
      <c r="CE549" s="86"/>
      <c r="CF549" s="86"/>
      <c r="CG549" s="86"/>
      <c r="CH549" s="86"/>
      <c r="CI549" s="86"/>
      <c r="CJ549" s="86"/>
      <c r="CK549" s="86"/>
      <c r="CL549" s="86"/>
      <c r="CM549" s="86"/>
      <c r="CN549" s="86"/>
      <c r="CO549" s="86"/>
      <c r="CP549" s="86"/>
      <c r="CQ549" s="86"/>
      <c r="CR549" s="86"/>
      <c r="CS549" s="86"/>
      <c r="CT549" s="86"/>
      <c r="CU549" s="86"/>
      <c r="CV549" s="86"/>
      <c r="CW549" s="86"/>
      <c r="CX549" s="86"/>
      <c r="CY549" s="86"/>
      <c r="CZ549" s="86"/>
      <c r="DA549" s="86"/>
      <c r="DB549" s="86"/>
      <c r="DC549" s="86"/>
      <c r="DD549" s="86"/>
      <c r="DE549" s="86"/>
      <c r="DF549" s="86"/>
      <c r="DG549" s="86"/>
      <c r="DH549" s="86"/>
      <c r="DI549" s="86"/>
      <c r="DJ549" s="86"/>
      <c r="DK549" s="86"/>
      <c r="DL549" s="86"/>
      <c r="DM549" s="86"/>
      <c r="DN549" s="86"/>
      <c r="DO549" s="86"/>
      <c r="DP549" s="86"/>
      <c r="DQ549" s="86"/>
      <c r="DR549" s="86"/>
      <c r="DS549" s="86"/>
      <c r="DT549" s="86"/>
      <c r="DU549" s="86"/>
      <c r="DV549" s="86"/>
      <c r="DW549" s="86"/>
      <c r="DX549" s="86"/>
      <c r="DY549" s="86"/>
      <c r="DZ549" s="86"/>
      <c r="EA549" s="86"/>
      <c r="EB549" s="86"/>
      <c r="EC549" s="86"/>
      <c r="ED549" s="86"/>
      <c r="EE549" s="86"/>
      <c r="EF549" s="86"/>
      <c r="EG549" s="86"/>
      <c r="EH549" s="86"/>
      <c r="EI549" s="86"/>
      <c r="EJ549" s="86"/>
      <c r="EK549" s="86"/>
      <c r="EL549" s="86"/>
      <c r="EM549" s="86"/>
      <c r="EN549" s="86"/>
      <c r="EO549" s="86"/>
      <c r="EP549" s="86"/>
      <c r="EQ549" s="86"/>
      <c r="ER549" s="86"/>
      <c r="ES549" s="86"/>
      <c r="ET549" s="86"/>
      <c r="EU549" s="86"/>
      <c r="EV549" s="86"/>
      <c r="EW549" s="86"/>
      <c r="EX549" s="86"/>
      <c r="EY549" s="86"/>
      <c r="EZ549" s="86"/>
      <c r="FA549" s="454"/>
      <c r="FB549" s="86"/>
      <c r="FC549" s="86"/>
      <c r="FD549" s="86"/>
      <c r="FE549" s="86"/>
      <c r="FF549" s="455"/>
      <c r="FG549" s="86"/>
      <c r="FH549" s="86"/>
      <c r="FI549" s="455"/>
      <c r="FJ549" s="86"/>
      <c r="FK549" s="86"/>
      <c r="FL549" s="86"/>
      <c r="FM549" s="455"/>
      <c r="FN549" s="86"/>
      <c r="FO549" s="86"/>
      <c r="FP549" s="455">
        <f>FP169</f>
        <v>831.21368396039986</v>
      </c>
      <c r="FQ549" s="86"/>
      <c r="FR549" s="86"/>
      <c r="FS549" s="451"/>
      <c r="FT549" s="451"/>
      <c r="FU549" s="451"/>
      <c r="FV549" s="449"/>
      <c r="FW549" s="86"/>
      <c r="FX549" s="87"/>
      <c r="FY549" s="452"/>
      <c r="FZ549" s="452"/>
    </row>
    <row r="550" spans="1:188" ht="15" customHeight="1" x14ac:dyDescent="0.25">
      <c r="A550" s="113" t="s">
        <v>1618</v>
      </c>
      <c r="B550" s="155">
        <v>2</v>
      </c>
      <c r="C550" s="141">
        <f t="shared" ref="C550" si="1931">D550+G550</f>
        <v>474.29999999999995</v>
      </c>
      <c r="D550" s="141">
        <v>397.4</v>
      </c>
      <c r="E550" s="141">
        <v>0</v>
      </c>
      <c r="F550" s="141"/>
      <c r="G550" s="141">
        <v>76.900000000000006</v>
      </c>
      <c r="H550" s="453">
        <f t="shared" ref="H550" si="1932">N550+T550+Z550+AF550+AL550+AR550+AX550+BD550</f>
        <v>739.1496975802595</v>
      </c>
      <c r="I550" s="453">
        <v>110.95</v>
      </c>
      <c r="J550" s="453">
        <v>24.408999999999999</v>
      </c>
      <c r="K550" s="453">
        <v>7.69857519651333</v>
      </c>
      <c r="L550" s="453">
        <v>63.1161265</v>
      </c>
      <c r="M550" s="453">
        <v>21.6090656748115</v>
      </c>
      <c r="N550" s="453">
        <v>227.78276737132501</v>
      </c>
      <c r="O550" s="453">
        <v>34.270000000000003</v>
      </c>
      <c r="P550" s="453">
        <v>7.5393999999999997</v>
      </c>
      <c r="Q550" s="453">
        <v>1.1779882797900001</v>
      </c>
      <c r="R550" s="453">
        <v>19.495174899999999</v>
      </c>
      <c r="S550" s="453">
        <v>6.54879744687379</v>
      </c>
      <c r="T550" s="453">
        <v>69.031360626663798</v>
      </c>
      <c r="U550" s="453">
        <v>0</v>
      </c>
      <c r="V550" s="453">
        <v>0</v>
      </c>
      <c r="W550" s="453">
        <v>0</v>
      </c>
      <c r="X550" s="453">
        <v>0</v>
      </c>
      <c r="Y550" s="453">
        <v>0</v>
      </c>
      <c r="Z550" s="453">
        <v>61.11</v>
      </c>
      <c r="AA550" s="453">
        <v>0</v>
      </c>
      <c r="AB550" s="453">
        <v>0</v>
      </c>
      <c r="AC550" s="453">
        <v>0</v>
      </c>
      <c r="AD550" s="453">
        <v>0</v>
      </c>
      <c r="AE550" s="453">
        <v>0</v>
      </c>
      <c r="AF550" s="453">
        <v>0</v>
      </c>
      <c r="AG550" s="453">
        <v>0</v>
      </c>
      <c r="AH550" s="453">
        <v>0</v>
      </c>
      <c r="AI550" s="453">
        <v>0</v>
      </c>
      <c r="AJ550" s="453">
        <v>0</v>
      </c>
      <c r="AK550" s="453">
        <v>0</v>
      </c>
      <c r="AL550" s="453">
        <v>0</v>
      </c>
      <c r="AM550" s="453">
        <v>40.409999999999997</v>
      </c>
      <c r="AN550" s="453">
        <v>8.8902000000000001</v>
      </c>
      <c r="AO550" s="453">
        <v>10.6753354375355</v>
      </c>
      <c r="AP550" s="453">
        <v>22.988036699999999</v>
      </c>
      <c r="AQ550" s="453">
        <v>8.6954119957350908</v>
      </c>
      <c r="AR550" s="453">
        <v>91.658984133270593</v>
      </c>
      <c r="AS550" s="453">
        <v>0</v>
      </c>
      <c r="AT550" s="453">
        <v>0</v>
      </c>
      <c r="AU550" s="453">
        <v>0</v>
      </c>
      <c r="AV550" s="453">
        <v>0</v>
      </c>
      <c r="AW550" s="453">
        <v>0</v>
      </c>
      <c r="AX550" s="453">
        <v>33.11</v>
      </c>
      <c r="AY550" s="453">
        <v>120.54</v>
      </c>
      <c r="AZ550" s="453">
        <v>26.518799999999999</v>
      </c>
      <c r="BA550" s="453">
        <v>10.2195883151047</v>
      </c>
      <c r="BB550" s="453">
        <v>68.571589799999998</v>
      </c>
      <c r="BC550" s="453">
        <v>23.671336206244199</v>
      </c>
      <c r="BD550" s="453">
        <f t="shared" ref="BD550" si="1933">C550*0.54070543</f>
        <v>256.45658544899999</v>
      </c>
      <c r="BE550" s="453">
        <v>0</v>
      </c>
      <c r="BF550" s="453">
        <v>0</v>
      </c>
      <c r="BG550" s="453">
        <v>0</v>
      </c>
      <c r="BH550" s="453">
        <v>0</v>
      </c>
      <c r="BI550" s="453">
        <v>0</v>
      </c>
      <c r="BJ550" s="453">
        <v>0</v>
      </c>
      <c r="BK550" s="453">
        <v>0</v>
      </c>
      <c r="BL550" s="453">
        <v>23.76</v>
      </c>
      <c r="BM550" s="453">
        <v>5.2271999999999998</v>
      </c>
      <c r="BN550" s="453">
        <v>0.61413443249999999</v>
      </c>
      <c r="BO550" s="453">
        <v>13.516351200000001</v>
      </c>
      <c r="BP550" s="453">
        <v>4.5191646311423304</v>
      </c>
      <c r="BQ550" s="453">
        <v>47.636850263642302</v>
      </c>
      <c r="BR550" s="453">
        <v>261.27682111111153</v>
      </c>
      <c r="BS550" s="453">
        <v>57.480900644444397</v>
      </c>
      <c r="BT550" s="453">
        <v>249.375330844167</v>
      </c>
      <c r="BU550" s="453">
        <v>71.540000000000006</v>
      </c>
      <c r="BV550" s="453">
        <v>148.632545225478</v>
      </c>
      <c r="BW550" s="453">
        <v>82.622309708059205</v>
      </c>
      <c r="BX550" s="453">
        <v>870.92790753326005</v>
      </c>
      <c r="BY550" s="453">
        <v>129.65564010950001</v>
      </c>
      <c r="BZ550" s="453">
        <v>12.13</v>
      </c>
      <c r="CA550" s="453">
        <v>2.6686000000000001</v>
      </c>
      <c r="CB550" s="453">
        <v>6.9477913623356198</v>
      </c>
      <c r="CC550" s="453">
        <v>0</v>
      </c>
      <c r="CD550" s="453">
        <v>6.9003930999999996</v>
      </c>
      <c r="CE550" s="453">
        <v>3.0024694794973898</v>
      </c>
      <c r="CF550" s="453">
        <v>31.649253941832999</v>
      </c>
      <c r="CG550" s="453">
        <v>18.75</v>
      </c>
      <c r="CH550" s="453">
        <v>4.125</v>
      </c>
      <c r="CI550" s="453">
        <v>26.302776842069999</v>
      </c>
      <c r="CJ550" s="453">
        <v>0</v>
      </c>
      <c r="CK550" s="453">
        <v>10.6663125</v>
      </c>
      <c r="CL550" s="453">
        <v>6.2722590039423602</v>
      </c>
      <c r="CM550" s="453">
        <v>66.116348346012401</v>
      </c>
      <c r="CN550" s="453">
        <v>7.61</v>
      </c>
      <c r="CO550" s="453">
        <v>1.6741999999999999</v>
      </c>
      <c r="CP550" s="453">
        <v>7.4631585318183298</v>
      </c>
      <c r="CQ550" s="453">
        <v>0</v>
      </c>
      <c r="CR550" s="453">
        <v>4.3291006999999997</v>
      </c>
      <c r="CS550" s="453">
        <v>2.20902369208688</v>
      </c>
      <c r="CT550" s="453">
        <v>23.285482923905199</v>
      </c>
      <c r="CU550" s="453">
        <v>0</v>
      </c>
      <c r="CV550" s="453">
        <v>0</v>
      </c>
      <c r="CW550" s="453">
        <v>0</v>
      </c>
      <c r="CX550" s="453">
        <v>0</v>
      </c>
      <c r="CY550" s="453">
        <v>0</v>
      </c>
      <c r="CZ550" s="453">
        <v>0</v>
      </c>
      <c r="DA550" s="453">
        <v>0</v>
      </c>
      <c r="DB550" s="453">
        <v>0</v>
      </c>
      <c r="DC550" s="453">
        <v>0</v>
      </c>
      <c r="DD550" s="453">
        <v>0</v>
      </c>
      <c r="DE550" s="453">
        <v>0</v>
      </c>
      <c r="DF550" s="453">
        <v>0</v>
      </c>
      <c r="DG550" s="453">
        <v>0</v>
      </c>
      <c r="DH550" s="453">
        <v>0</v>
      </c>
      <c r="DI550" s="453">
        <v>2.98</v>
      </c>
      <c r="DJ550" s="453">
        <v>0.65559999999999996</v>
      </c>
      <c r="DK550" s="453">
        <v>2.45743406825027</v>
      </c>
      <c r="DL550" s="453">
        <v>0</v>
      </c>
      <c r="DM550" s="453">
        <v>1.6952326</v>
      </c>
      <c r="DN550" s="453">
        <v>0.81628822949931101</v>
      </c>
      <c r="DO550" s="453">
        <v>8.6045548977495798</v>
      </c>
      <c r="DP550" s="453">
        <v>0</v>
      </c>
      <c r="DQ550" s="453">
        <v>0</v>
      </c>
      <c r="DR550" s="453">
        <v>0</v>
      </c>
      <c r="DS550" s="453">
        <v>0</v>
      </c>
      <c r="DT550" s="453">
        <v>0</v>
      </c>
      <c r="DU550" s="453">
        <v>0</v>
      </c>
      <c r="DV550" s="453">
        <v>0</v>
      </c>
      <c r="DW550" s="453">
        <v>382.11</v>
      </c>
      <c r="DX550" s="453">
        <v>84.0642</v>
      </c>
      <c r="DY550" s="453">
        <v>34.325404293849999</v>
      </c>
      <c r="DZ550" s="453">
        <v>0</v>
      </c>
      <c r="EA550" s="453">
        <v>217.37091570000001</v>
      </c>
      <c r="EB550" s="453">
        <v>75.240009200555406</v>
      </c>
      <c r="EC550" s="453">
        <v>793.11052919440499</v>
      </c>
      <c r="ED550" s="453">
        <v>74.84</v>
      </c>
      <c r="EE550" s="453">
        <v>16.4648</v>
      </c>
      <c r="EF550" s="453">
        <v>3.33080333819166</v>
      </c>
      <c r="EG550" s="453">
        <v>0</v>
      </c>
      <c r="EH550" s="453">
        <v>42.574230800000002</v>
      </c>
      <c r="EI550" s="453">
        <v>14.3809627160239</v>
      </c>
      <c r="EJ550" s="453">
        <v>151.59079685421599</v>
      </c>
      <c r="EK550" s="453">
        <v>80.540000000000006</v>
      </c>
      <c r="EL550" s="453">
        <v>17.718800000000002</v>
      </c>
      <c r="EM550" s="453">
        <v>10.967417932249999</v>
      </c>
      <c r="EN550" s="453">
        <v>0</v>
      </c>
      <c r="EO550" s="453">
        <v>45.816789800000002</v>
      </c>
      <c r="EP550" s="453">
        <v>16.250057640417101</v>
      </c>
      <c r="EQ550" s="453">
        <v>171.293065372667</v>
      </c>
      <c r="ER550" s="453">
        <v>107</v>
      </c>
      <c r="ES550" s="453">
        <v>23.54</v>
      </c>
      <c r="ET550" s="453">
        <v>2.4672274000000001</v>
      </c>
      <c r="EU550" s="453">
        <v>26.007227400000001</v>
      </c>
      <c r="EV550" s="453">
        <v>2.8140999999999998</v>
      </c>
      <c r="EW550" s="453">
        <v>0.294945821</v>
      </c>
      <c r="EX550" s="453">
        <v>3.109045821</v>
      </c>
      <c r="EY550" s="453">
        <v>96.6</v>
      </c>
      <c r="EZ550" s="453">
        <v>10.124646</v>
      </c>
      <c r="FA550" s="453">
        <v>106.72</v>
      </c>
      <c r="FB550" s="453">
        <v>0</v>
      </c>
      <c r="FC550" s="453">
        <v>0</v>
      </c>
      <c r="FD550" s="453">
        <v>0</v>
      </c>
      <c r="FE550" s="88">
        <v>404.91069791666672</v>
      </c>
      <c r="FF550" s="443">
        <f t="shared" ref="FF550" si="1934">H550+BH550+BK550+BQ550+BX550+BY550+EC550+EJ550+EQ550+EU550+EX550+FA550+FD550+FE550</f>
        <v>3444.1114580456165</v>
      </c>
      <c r="FG550" s="444">
        <f t="shared" ref="FG550" si="1935">BH550+BK550+FD550</f>
        <v>0</v>
      </c>
      <c r="FH550" s="444">
        <f t="shared" ref="FH550" si="1936">EJ550</f>
        <v>151.59079685421599</v>
      </c>
      <c r="FI550" s="445">
        <f t="shared" ref="FI550" si="1937">FF550*1.2</f>
        <v>4132.9337496547396</v>
      </c>
      <c r="FJ550" s="446">
        <f t="shared" ref="FJ550" si="1938">FG550*1.2</f>
        <v>0</v>
      </c>
      <c r="FK550" s="446">
        <f t="shared" ref="FK550" si="1939">FH550*1.2</f>
        <v>181.9089562250592</v>
      </c>
      <c r="FL550" s="448">
        <v>0.05</v>
      </c>
      <c r="FM550" s="447">
        <f t="shared" ref="FM550" si="1940">FI550*FL550</f>
        <v>206.64668748273698</v>
      </c>
      <c r="FN550" s="448">
        <f t="shared" ref="FN550" si="1941">FJ550*FL550</f>
        <v>0</v>
      </c>
      <c r="FO550" s="448">
        <f t="shared" ref="FO550" si="1942">FK550*FL550</f>
        <v>9.09544781125296</v>
      </c>
      <c r="FP550" s="385">
        <f t="shared" ref="FP550" si="1943">FI550+FM550</f>
        <v>4339.5804371374761</v>
      </c>
      <c r="FQ550" s="386">
        <f t="shared" ref="FQ550" si="1944">FJ550+FN550</f>
        <v>0</v>
      </c>
      <c r="FR550" s="386">
        <f t="shared" ref="FR550" si="1945">FK550+FO550</f>
        <v>191.00440403631217</v>
      </c>
      <c r="FS550" s="229">
        <f t="shared" ref="FS550" si="1946">(FP550-FR550)/C550+FR550/D550</f>
        <v>9.2273693427945016</v>
      </c>
      <c r="FT550" s="229"/>
      <c r="FU550" s="229">
        <f t="shared" ref="FU550" si="1947">(FP550-FR550)/C550</f>
        <v>8.7467342043035305</v>
      </c>
      <c r="FV550" s="449">
        <f t="shared" ref="FV550" si="1948">FS550*D550+G550*FU550</f>
        <v>4339.5804371374761</v>
      </c>
      <c r="FW550" s="78">
        <v>5.3143000000000002</v>
      </c>
      <c r="FX550" s="79"/>
      <c r="FY550" s="450">
        <f t="shared" ref="FY550" si="1949">FS550/FW550</f>
        <v>1.7363282732993059</v>
      </c>
      <c r="FZ550" s="450"/>
      <c r="GB550" s="68" t="s">
        <v>1289</v>
      </c>
      <c r="GC550" s="85" t="s">
        <v>2362</v>
      </c>
      <c r="GD550" s="85" t="str">
        <f t="shared" ref="GD550" si="1950">CONCATENATE(GB550,GC550)</f>
        <v>№2/227 від 20.02.2019</v>
      </c>
      <c r="GE550" s="85" t="s">
        <v>2507</v>
      </c>
      <c r="GF550" s="431">
        <v>1</v>
      </c>
    </row>
    <row r="551" spans="1:188" x14ac:dyDescent="0.25">
      <c r="A551" s="113" t="s">
        <v>2799</v>
      </c>
      <c r="B551" s="188"/>
      <c r="C551" s="86"/>
      <c r="D551" s="86"/>
      <c r="E551" s="86"/>
      <c r="F551" s="86"/>
      <c r="G551" s="86"/>
      <c r="H551" s="90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  <c r="AB551" s="86"/>
      <c r="AC551" s="86"/>
      <c r="AD551" s="86"/>
      <c r="AE551" s="86"/>
      <c r="AF551" s="86"/>
      <c r="AG551" s="86"/>
      <c r="AH551" s="86"/>
      <c r="AI551" s="86"/>
      <c r="AJ551" s="86"/>
      <c r="AK551" s="86"/>
      <c r="AL551" s="86"/>
      <c r="AM551" s="86"/>
      <c r="AN551" s="86"/>
      <c r="AO551" s="86"/>
      <c r="AP551" s="86"/>
      <c r="AQ551" s="86"/>
      <c r="AR551" s="86"/>
      <c r="AS551" s="86"/>
      <c r="AT551" s="86"/>
      <c r="AU551" s="86"/>
      <c r="AV551" s="86"/>
      <c r="AW551" s="86"/>
      <c r="AX551" s="86"/>
      <c r="AY551" s="86"/>
      <c r="AZ551" s="86"/>
      <c r="BA551" s="86"/>
      <c r="BB551" s="86"/>
      <c r="BC551" s="86"/>
      <c r="BD551" s="86"/>
      <c r="BE551" s="86"/>
      <c r="BF551" s="86"/>
      <c r="BG551" s="86"/>
      <c r="BH551" s="86"/>
      <c r="BI551" s="86"/>
      <c r="BJ551" s="86"/>
      <c r="BK551" s="454"/>
      <c r="BL551" s="86"/>
      <c r="BM551" s="86"/>
      <c r="BN551" s="86"/>
      <c r="BO551" s="86"/>
      <c r="BP551" s="86"/>
      <c r="BQ551" s="86"/>
      <c r="BR551" s="86">
        <f>BR550*0.7</f>
        <v>182.89377477777805</v>
      </c>
      <c r="BS551" s="86">
        <f t="shared" ref="BS551:BX551" si="1951">BS550*0.7</f>
        <v>40.236630451111076</v>
      </c>
      <c r="BT551" s="86">
        <f t="shared" si="1951"/>
        <v>174.56273159091688</v>
      </c>
      <c r="BU551" s="86">
        <f t="shared" si="1951"/>
        <v>50.078000000000003</v>
      </c>
      <c r="BV551" s="86">
        <f t="shared" si="1951"/>
        <v>104.0427816578346</v>
      </c>
      <c r="BW551" s="86">
        <f t="shared" si="1951"/>
        <v>57.835616795641442</v>
      </c>
      <c r="BX551" s="86">
        <f t="shared" si="1951"/>
        <v>609.64953527328203</v>
      </c>
      <c r="BY551" s="86"/>
      <c r="BZ551" s="86"/>
      <c r="CA551" s="86"/>
      <c r="CB551" s="86"/>
      <c r="CC551" s="86"/>
      <c r="CD551" s="86"/>
      <c r="CE551" s="86"/>
      <c r="CF551" s="86"/>
      <c r="CG551" s="86"/>
      <c r="CH551" s="86"/>
      <c r="CI551" s="86"/>
      <c r="CJ551" s="86"/>
      <c r="CK551" s="86"/>
      <c r="CL551" s="86"/>
      <c r="CM551" s="86"/>
      <c r="CN551" s="86"/>
      <c r="CO551" s="86"/>
      <c r="CP551" s="86"/>
      <c r="CQ551" s="86"/>
      <c r="CR551" s="86"/>
      <c r="CS551" s="86"/>
      <c r="CT551" s="86"/>
      <c r="CU551" s="86"/>
      <c r="CV551" s="86"/>
      <c r="CW551" s="86"/>
      <c r="CX551" s="86"/>
      <c r="CY551" s="86"/>
      <c r="CZ551" s="86"/>
      <c r="DA551" s="86"/>
      <c r="DB551" s="86"/>
      <c r="DC551" s="86"/>
      <c r="DD551" s="86"/>
      <c r="DE551" s="86"/>
      <c r="DF551" s="86"/>
      <c r="DG551" s="86"/>
      <c r="DH551" s="86"/>
      <c r="DI551" s="86"/>
      <c r="DJ551" s="86"/>
      <c r="DK551" s="86"/>
      <c r="DL551" s="86"/>
      <c r="DM551" s="86"/>
      <c r="DN551" s="86"/>
      <c r="DO551" s="86"/>
      <c r="DP551" s="86"/>
      <c r="DQ551" s="86"/>
      <c r="DR551" s="86"/>
      <c r="DS551" s="86"/>
      <c r="DT551" s="86"/>
      <c r="DU551" s="86"/>
      <c r="DV551" s="86"/>
      <c r="DW551" s="86"/>
      <c r="DX551" s="86"/>
      <c r="DY551" s="86"/>
      <c r="DZ551" s="86"/>
      <c r="EA551" s="86"/>
      <c r="EB551" s="86"/>
      <c r="EC551" s="86"/>
      <c r="ED551" s="86"/>
      <c r="EE551" s="86"/>
      <c r="EF551" s="86"/>
      <c r="EG551" s="86"/>
      <c r="EH551" s="86"/>
      <c r="EI551" s="86"/>
      <c r="EJ551" s="86"/>
      <c r="EK551" s="86"/>
      <c r="EL551" s="86"/>
      <c r="EM551" s="86"/>
      <c r="EN551" s="86"/>
      <c r="EO551" s="86"/>
      <c r="EP551" s="86"/>
      <c r="EQ551" s="86"/>
      <c r="ER551" s="86"/>
      <c r="ES551" s="86"/>
      <c r="ET551" s="86"/>
      <c r="EU551" s="86"/>
      <c r="EV551" s="86"/>
      <c r="EW551" s="86"/>
      <c r="EX551" s="86"/>
      <c r="EY551" s="86"/>
      <c r="EZ551" s="86"/>
      <c r="FA551" s="454"/>
      <c r="FB551" s="86"/>
      <c r="FC551" s="86"/>
      <c r="FD551" s="86"/>
      <c r="FE551" s="86"/>
      <c r="FF551" s="455"/>
      <c r="FG551" s="86"/>
      <c r="FH551" s="86"/>
      <c r="FI551" s="455"/>
      <c r="FJ551" s="86"/>
      <c r="FK551" s="86"/>
      <c r="FL551" s="86"/>
      <c r="FM551" s="455"/>
      <c r="FN551" s="86"/>
      <c r="FO551" s="86"/>
      <c r="FP551" s="455">
        <f>FP153</f>
        <v>2795.2211589353938</v>
      </c>
      <c r="FQ551" s="86"/>
      <c r="FR551" s="86"/>
      <c r="FS551" s="451"/>
      <c r="FT551" s="451"/>
      <c r="FU551" s="451"/>
      <c r="FV551" s="449"/>
      <c r="FW551" s="86"/>
      <c r="FX551" s="87"/>
      <c r="FY551" s="452"/>
      <c r="FZ551" s="452"/>
    </row>
    <row r="552" spans="1:188" ht="15" customHeight="1" x14ac:dyDescent="0.25">
      <c r="A552" s="113" t="s">
        <v>1621</v>
      </c>
      <c r="B552" s="155">
        <v>2</v>
      </c>
      <c r="C552" s="141">
        <f t="shared" ref="C552" si="1952">D552+G552</f>
        <v>404.5</v>
      </c>
      <c r="D552" s="141">
        <v>284.10000000000002</v>
      </c>
      <c r="E552" s="141">
        <v>0</v>
      </c>
      <c r="F552" s="141"/>
      <c r="G552" s="141">
        <v>120.4</v>
      </c>
      <c r="H552" s="453">
        <f t="shared" ref="H552" si="1953">N552+T552+Z552+AF552+AL552+AR552+AX552+BD552</f>
        <v>523.28675280569473</v>
      </c>
      <c r="I552" s="453">
        <v>61.69</v>
      </c>
      <c r="J552" s="453">
        <v>13.5718</v>
      </c>
      <c r="K552" s="453">
        <v>4.5031628701141697</v>
      </c>
      <c r="L552" s="453">
        <v>35.093590300000002</v>
      </c>
      <c r="M552" s="453">
        <v>12.038324957759601</v>
      </c>
      <c r="N552" s="453">
        <v>126.896878127874</v>
      </c>
      <c r="O552" s="453">
        <v>28.12</v>
      </c>
      <c r="P552" s="453">
        <v>6.1863999999999999</v>
      </c>
      <c r="Q552" s="453">
        <v>0.96656482623749995</v>
      </c>
      <c r="R552" s="453">
        <v>15.9966244</v>
      </c>
      <c r="S552" s="453">
        <v>5.3735656468019499</v>
      </c>
      <c r="T552" s="453">
        <v>56.643154873039499</v>
      </c>
      <c r="U552" s="453">
        <v>0</v>
      </c>
      <c r="V552" s="453">
        <v>0</v>
      </c>
      <c r="W552" s="453">
        <v>0</v>
      </c>
      <c r="X552" s="453">
        <v>0</v>
      </c>
      <c r="Y552" s="453">
        <v>0</v>
      </c>
      <c r="Z552" s="453">
        <v>0</v>
      </c>
      <c r="AA552" s="453">
        <v>0</v>
      </c>
      <c r="AB552" s="453">
        <v>0</v>
      </c>
      <c r="AC552" s="453">
        <v>0</v>
      </c>
      <c r="AD552" s="453">
        <v>0</v>
      </c>
      <c r="AE552" s="453">
        <v>0</v>
      </c>
      <c r="AF552" s="453">
        <v>0</v>
      </c>
      <c r="AG552" s="453">
        <v>0</v>
      </c>
      <c r="AH552" s="453">
        <v>0</v>
      </c>
      <c r="AI552" s="453">
        <v>0</v>
      </c>
      <c r="AJ552" s="453">
        <v>0</v>
      </c>
      <c r="AK552" s="453">
        <v>0</v>
      </c>
      <c r="AL552" s="453">
        <v>0</v>
      </c>
      <c r="AM552" s="453">
        <v>39.78</v>
      </c>
      <c r="AN552" s="453">
        <v>8.7515999999999998</v>
      </c>
      <c r="AO552" s="453">
        <v>10.383427289774099</v>
      </c>
      <c r="AP552" s="453">
        <v>22.629648599999999</v>
      </c>
      <c r="AQ552" s="453">
        <v>8.5466974800072197</v>
      </c>
      <c r="AR552" s="453">
        <v>90.091373369781294</v>
      </c>
      <c r="AS552" s="453">
        <v>0</v>
      </c>
      <c r="AT552" s="453">
        <v>0</v>
      </c>
      <c r="AU552" s="453">
        <v>0</v>
      </c>
      <c r="AV552" s="453">
        <v>0</v>
      </c>
      <c r="AW552" s="453">
        <v>0</v>
      </c>
      <c r="AX552" s="453">
        <v>30.94</v>
      </c>
      <c r="AY552" s="453">
        <v>102.8</v>
      </c>
      <c r="AZ552" s="453">
        <v>22.616</v>
      </c>
      <c r="BA552" s="453">
        <v>7.5636132583707596</v>
      </c>
      <c r="BB552" s="453">
        <v>58.479835999999999</v>
      </c>
      <c r="BC552" s="453">
        <v>20.066864876769898</v>
      </c>
      <c r="BD552" s="453">
        <f t="shared" ref="BD552" si="1954">C552*0.54070543</f>
        <v>218.71534643500001</v>
      </c>
      <c r="BE552" s="453">
        <v>0</v>
      </c>
      <c r="BF552" s="453">
        <v>0</v>
      </c>
      <c r="BG552" s="453">
        <v>0</v>
      </c>
      <c r="BH552" s="453">
        <v>0</v>
      </c>
      <c r="BI552" s="453">
        <v>0</v>
      </c>
      <c r="BJ552" s="453">
        <v>0</v>
      </c>
      <c r="BK552" s="453">
        <v>0</v>
      </c>
      <c r="BL552" s="453">
        <v>9.6300000000000008</v>
      </c>
      <c r="BM552" s="453">
        <v>2.1185999999999998</v>
      </c>
      <c r="BN552" s="453">
        <v>0.29522622250000002</v>
      </c>
      <c r="BO552" s="453">
        <v>5.4782181000000003</v>
      </c>
      <c r="BP552" s="453">
        <v>1.8364854654412299</v>
      </c>
      <c r="BQ552" s="453">
        <v>19.358529787941201</v>
      </c>
      <c r="BR552" s="453">
        <v>235.26742698412625</v>
      </c>
      <c r="BS552" s="453">
        <v>51.758833936507898</v>
      </c>
      <c r="BT552" s="453">
        <v>217.79817785976201</v>
      </c>
      <c r="BU552" s="453">
        <v>61.01</v>
      </c>
      <c r="BV552" s="453">
        <v>133.83658118846</v>
      </c>
      <c r="BW552" s="453">
        <v>73.332519602935804</v>
      </c>
      <c r="BX552" s="453">
        <v>773.00353957179198</v>
      </c>
      <c r="BY552" s="453">
        <v>87.519417442807594</v>
      </c>
      <c r="BZ552" s="453">
        <v>8.76</v>
      </c>
      <c r="CA552" s="453">
        <v>1.9272</v>
      </c>
      <c r="CB552" s="453">
        <v>6.6447733237777102</v>
      </c>
      <c r="CC552" s="453">
        <v>0</v>
      </c>
      <c r="CD552" s="453">
        <v>4.9833011999999997</v>
      </c>
      <c r="CE552" s="453">
        <v>2.33886392283714</v>
      </c>
      <c r="CF552" s="453">
        <v>24.654138446614901</v>
      </c>
      <c r="CG552" s="453">
        <v>15.39</v>
      </c>
      <c r="CH552" s="453">
        <v>3.3858000000000001</v>
      </c>
      <c r="CI552" s="453">
        <v>21.582447493717499</v>
      </c>
      <c r="CJ552" s="453">
        <v>0</v>
      </c>
      <c r="CK552" s="453">
        <v>8.7549092999999996</v>
      </c>
      <c r="CL552" s="453">
        <v>5.1475499635495297</v>
      </c>
      <c r="CM552" s="453">
        <v>54.260706757267002</v>
      </c>
      <c r="CN552" s="453">
        <v>0</v>
      </c>
      <c r="CO552" s="453">
        <v>0</v>
      </c>
      <c r="CP552" s="453">
        <v>0</v>
      </c>
      <c r="CQ552" s="453">
        <v>0</v>
      </c>
      <c r="CR552" s="453">
        <v>0</v>
      </c>
      <c r="CS552" s="453">
        <v>0</v>
      </c>
      <c r="CT552" s="453">
        <v>0</v>
      </c>
      <c r="CU552" s="453">
        <v>0</v>
      </c>
      <c r="CV552" s="453">
        <v>0</v>
      </c>
      <c r="CW552" s="453">
        <v>0</v>
      </c>
      <c r="CX552" s="453">
        <v>0</v>
      </c>
      <c r="CY552" s="453">
        <v>0</v>
      </c>
      <c r="CZ552" s="453">
        <v>0</v>
      </c>
      <c r="DA552" s="453">
        <v>0</v>
      </c>
      <c r="DB552" s="453">
        <v>0</v>
      </c>
      <c r="DC552" s="453">
        <v>0</v>
      </c>
      <c r="DD552" s="453">
        <v>0</v>
      </c>
      <c r="DE552" s="453">
        <v>0</v>
      </c>
      <c r="DF552" s="453">
        <v>0</v>
      </c>
      <c r="DG552" s="453">
        <v>0</v>
      </c>
      <c r="DH552" s="453">
        <v>0</v>
      </c>
      <c r="DI552" s="453">
        <v>2.98</v>
      </c>
      <c r="DJ552" s="453">
        <v>0.65559999999999996</v>
      </c>
      <c r="DK552" s="453">
        <v>2.4574497643211801</v>
      </c>
      <c r="DL552" s="453">
        <v>0</v>
      </c>
      <c r="DM552" s="453">
        <v>1.6952326</v>
      </c>
      <c r="DN552" s="453">
        <v>0.81628987460450297</v>
      </c>
      <c r="DO552" s="453">
        <v>8.6045722389256802</v>
      </c>
      <c r="DP552" s="453">
        <v>0</v>
      </c>
      <c r="DQ552" s="453">
        <v>0</v>
      </c>
      <c r="DR552" s="453">
        <v>0</v>
      </c>
      <c r="DS552" s="453">
        <v>0</v>
      </c>
      <c r="DT552" s="453">
        <v>0</v>
      </c>
      <c r="DU552" s="453">
        <v>0</v>
      </c>
      <c r="DV552" s="453">
        <v>0</v>
      </c>
      <c r="DW552" s="453">
        <v>425.41</v>
      </c>
      <c r="DX552" s="453">
        <v>93.590199999999996</v>
      </c>
      <c r="DY552" s="453">
        <v>33.428740309574998</v>
      </c>
      <c r="DZ552" s="453">
        <v>0</v>
      </c>
      <c r="EA552" s="453">
        <v>242.00298670000001</v>
      </c>
      <c r="EB552" s="453">
        <v>83.264410269873594</v>
      </c>
      <c r="EC552" s="453">
        <v>877.69633727944904</v>
      </c>
      <c r="ED552" s="453">
        <v>65.98</v>
      </c>
      <c r="EE552" s="453">
        <v>14.515599999999999</v>
      </c>
      <c r="EF552" s="453">
        <v>2.6477014772</v>
      </c>
      <c r="EG552" s="453">
        <v>0</v>
      </c>
      <c r="EH552" s="453">
        <v>37.534042599999999</v>
      </c>
      <c r="EI552" s="453">
        <v>12.6481924327313</v>
      </c>
      <c r="EJ552" s="453">
        <v>133.325536509931</v>
      </c>
      <c r="EK552" s="453">
        <v>67.22</v>
      </c>
      <c r="EL552" s="453">
        <v>14.788399999999999</v>
      </c>
      <c r="EM552" s="453">
        <v>9.6615486732000004</v>
      </c>
      <c r="EN552" s="453">
        <v>0</v>
      </c>
      <c r="EO552" s="453">
        <v>38.239441399999997</v>
      </c>
      <c r="EP552" s="453">
        <v>13.6158031735721</v>
      </c>
      <c r="EQ552" s="453">
        <v>143.52519324677201</v>
      </c>
      <c r="ER552" s="453">
        <v>0</v>
      </c>
      <c r="ES552" s="453">
        <v>0</v>
      </c>
      <c r="ET552" s="453">
        <v>0</v>
      </c>
      <c r="EU552" s="453">
        <v>0</v>
      </c>
      <c r="EV552" s="453">
        <v>0</v>
      </c>
      <c r="EW552" s="453">
        <v>0</v>
      </c>
      <c r="EX552" s="453">
        <v>0</v>
      </c>
      <c r="EY552" s="453">
        <v>30.8</v>
      </c>
      <c r="EZ552" s="453">
        <v>3.228148</v>
      </c>
      <c r="FA552" s="453">
        <v>34.03</v>
      </c>
      <c r="FB552" s="453">
        <v>0</v>
      </c>
      <c r="FC552" s="453">
        <v>0</v>
      </c>
      <c r="FD552" s="453">
        <v>0</v>
      </c>
      <c r="FE552" s="88">
        <v>405.47048229166666</v>
      </c>
      <c r="FF552" s="443">
        <f t="shared" ref="FF552" si="1955">H552+BH552+BK552+BQ552+BX552+BY552+EC552+EJ552+EQ552+EU552+EX552+FA552+FD552+FE552</f>
        <v>2997.2157889360537</v>
      </c>
      <c r="FG552" s="444">
        <f t="shared" ref="FG552" si="1956">BH552+BK552+FD552</f>
        <v>0</v>
      </c>
      <c r="FH552" s="444">
        <f t="shared" ref="FH552" si="1957">EJ552</f>
        <v>133.325536509931</v>
      </c>
      <c r="FI552" s="445">
        <f t="shared" ref="FI552" si="1958">FF552*1.2</f>
        <v>3596.6589467232643</v>
      </c>
      <c r="FJ552" s="446">
        <f t="shared" ref="FJ552" si="1959">FG552*1.2</f>
        <v>0</v>
      </c>
      <c r="FK552" s="446">
        <f t="shared" ref="FK552" si="1960">FH552*1.2</f>
        <v>159.99064381191718</v>
      </c>
      <c r="FL552" s="448">
        <v>0.05</v>
      </c>
      <c r="FM552" s="447">
        <f t="shared" ref="FM552" si="1961">FI552*FL552</f>
        <v>179.83294733616322</v>
      </c>
      <c r="FN552" s="448">
        <f t="shared" ref="FN552" si="1962">FJ552*FL552</f>
        <v>0</v>
      </c>
      <c r="FO552" s="448">
        <f t="shared" ref="FO552" si="1963">FK552*FL552</f>
        <v>7.9995321905958594</v>
      </c>
      <c r="FP552" s="385">
        <f t="shared" ref="FP552" si="1964">FI552+FM552</f>
        <v>3776.4918940594275</v>
      </c>
      <c r="FQ552" s="386">
        <f t="shared" ref="FQ552" si="1965">FJ552+FN552</f>
        <v>0</v>
      </c>
      <c r="FR552" s="386">
        <f t="shared" ref="FR552" si="1966">FK552+FO552</f>
        <v>167.99017600251304</v>
      </c>
      <c r="FS552" s="229">
        <f t="shared" ref="FS552" si="1967">(FP552-FR552)/C552+FR552/D552</f>
        <v>9.5122007327194709</v>
      </c>
      <c r="FT552" s="229"/>
      <c r="FU552" s="229">
        <f t="shared" ref="FU552" si="1968">(FP552-FR552)/C552</f>
        <v>8.9208942349985527</v>
      </c>
      <c r="FV552" s="449">
        <f t="shared" ref="FV552" si="1969">FS552*D552+G552*FU552</f>
        <v>3776.4918940594275</v>
      </c>
      <c r="FW552" s="78">
        <v>5.3624999999999998</v>
      </c>
      <c r="FX552" s="79"/>
      <c r="FY552" s="450">
        <f t="shared" ref="FY552" si="1970">FS552/FW552</f>
        <v>1.7738369664744935</v>
      </c>
      <c r="FZ552" s="450"/>
      <c r="GB552" s="68" t="s">
        <v>1298</v>
      </c>
      <c r="GC552" s="85" t="s">
        <v>2362</v>
      </c>
      <c r="GD552" s="85" t="str">
        <f t="shared" ref="GD552" si="1971">CONCATENATE(GB552,GC552)</f>
        <v>№2/236 від 20.02.2019</v>
      </c>
      <c r="GE552" s="85" t="s">
        <v>2510</v>
      </c>
      <c r="GF552" s="431">
        <v>2</v>
      </c>
    </row>
    <row r="553" spans="1:188" x14ac:dyDescent="0.25">
      <c r="A553" s="113" t="s">
        <v>2800</v>
      </c>
      <c r="B553" s="188"/>
      <c r="C553" s="86"/>
      <c r="D553" s="86"/>
      <c r="E553" s="86"/>
      <c r="F553" s="86"/>
      <c r="G553" s="86"/>
      <c r="H553" s="90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  <c r="AB553" s="86"/>
      <c r="AC553" s="86"/>
      <c r="AD553" s="86"/>
      <c r="AE553" s="86"/>
      <c r="AF553" s="86"/>
      <c r="AG553" s="86"/>
      <c r="AH553" s="86"/>
      <c r="AI553" s="86"/>
      <c r="AJ553" s="86"/>
      <c r="AK553" s="86"/>
      <c r="AL553" s="86"/>
      <c r="AM553" s="86"/>
      <c r="AN553" s="86"/>
      <c r="AO553" s="86"/>
      <c r="AP553" s="86"/>
      <c r="AQ553" s="86"/>
      <c r="AR553" s="86"/>
      <c r="AS553" s="86"/>
      <c r="AT553" s="86"/>
      <c r="AU553" s="86"/>
      <c r="AV553" s="86"/>
      <c r="AW553" s="86"/>
      <c r="AX553" s="86"/>
      <c r="AY553" s="86"/>
      <c r="AZ553" s="86"/>
      <c r="BA553" s="86"/>
      <c r="BB553" s="86"/>
      <c r="BC553" s="86"/>
      <c r="BD553" s="86"/>
      <c r="BE553" s="86"/>
      <c r="BF553" s="86"/>
      <c r="BG553" s="86"/>
      <c r="BH553" s="86"/>
      <c r="BI553" s="86"/>
      <c r="BJ553" s="86"/>
      <c r="BK553" s="454"/>
      <c r="BL553" s="86"/>
      <c r="BM553" s="86"/>
      <c r="BN553" s="86"/>
      <c r="BO553" s="86"/>
      <c r="BP553" s="86"/>
      <c r="BQ553" s="86"/>
      <c r="BR553" s="86">
        <f>BR552*0.7</f>
        <v>164.68719888888836</v>
      </c>
      <c r="BS553" s="86">
        <f t="shared" ref="BS553" si="1972">BS552*0.7</f>
        <v>36.231183755555527</v>
      </c>
      <c r="BT553" s="86">
        <f t="shared" ref="BT553" si="1973">BT552*0.7</f>
        <v>152.45872450183339</v>
      </c>
      <c r="BU553" s="86">
        <f t="shared" ref="BU553" si="1974">BU552*0.7</f>
        <v>42.706999999999994</v>
      </c>
      <c r="BV553" s="86">
        <f t="shared" ref="BV553" si="1975">BV552*0.7</f>
        <v>93.685606831922001</v>
      </c>
      <c r="BW553" s="86">
        <f t="shared" ref="BW553" si="1976">BW552*0.7</f>
        <v>51.332763722055063</v>
      </c>
      <c r="BX553" s="86">
        <f t="shared" ref="BX553" si="1977">BX552*0.7</f>
        <v>541.10247770025433</v>
      </c>
      <c r="BY553" s="86"/>
      <c r="BZ553" s="86"/>
      <c r="CA553" s="86"/>
      <c r="CB553" s="86"/>
      <c r="CC553" s="86"/>
      <c r="CD553" s="86"/>
      <c r="CE553" s="86"/>
      <c r="CF553" s="86"/>
      <c r="CG553" s="86"/>
      <c r="CH553" s="86"/>
      <c r="CI553" s="86"/>
      <c r="CJ553" s="86"/>
      <c r="CK553" s="86"/>
      <c r="CL553" s="86"/>
      <c r="CM553" s="86"/>
      <c r="CN553" s="86"/>
      <c r="CO553" s="86"/>
      <c r="CP553" s="86"/>
      <c r="CQ553" s="86"/>
      <c r="CR553" s="86"/>
      <c r="CS553" s="86"/>
      <c r="CT553" s="86"/>
      <c r="CU553" s="86"/>
      <c r="CV553" s="86"/>
      <c r="CW553" s="86"/>
      <c r="CX553" s="86"/>
      <c r="CY553" s="86"/>
      <c r="CZ553" s="86"/>
      <c r="DA553" s="86"/>
      <c r="DB553" s="86"/>
      <c r="DC553" s="86"/>
      <c r="DD553" s="86"/>
      <c r="DE553" s="86"/>
      <c r="DF553" s="86"/>
      <c r="DG553" s="86"/>
      <c r="DH553" s="86"/>
      <c r="DI553" s="86"/>
      <c r="DJ553" s="86"/>
      <c r="DK553" s="86"/>
      <c r="DL553" s="86"/>
      <c r="DM553" s="86"/>
      <c r="DN553" s="86"/>
      <c r="DO553" s="86"/>
      <c r="DP553" s="86"/>
      <c r="DQ553" s="86"/>
      <c r="DR553" s="86"/>
      <c r="DS553" s="86"/>
      <c r="DT553" s="86"/>
      <c r="DU553" s="86"/>
      <c r="DV553" s="86"/>
      <c r="DW553" s="86"/>
      <c r="DX553" s="86"/>
      <c r="DY553" s="86"/>
      <c r="DZ553" s="86"/>
      <c r="EA553" s="86"/>
      <c r="EB553" s="86"/>
      <c r="EC553" s="86"/>
      <c r="ED553" s="86"/>
      <c r="EE553" s="86"/>
      <c r="EF553" s="86"/>
      <c r="EG553" s="86"/>
      <c r="EH553" s="86"/>
      <c r="EI553" s="86"/>
      <c r="EJ553" s="86"/>
      <c r="EK553" s="86"/>
      <c r="EL553" s="86"/>
      <c r="EM553" s="86"/>
      <c r="EN553" s="86"/>
      <c r="EO553" s="86"/>
      <c r="EP553" s="86"/>
      <c r="EQ553" s="86"/>
      <c r="ER553" s="86"/>
      <c r="ES553" s="86"/>
      <c r="ET553" s="86"/>
      <c r="EU553" s="86"/>
      <c r="EV553" s="86"/>
      <c r="EW553" s="86"/>
      <c r="EX553" s="86"/>
      <c r="EY553" s="86"/>
      <c r="EZ553" s="86"/>
      <c r="FA553" s="454"/>
      <c r="FB553" s="86"/>
      <c r="FC553" s="86"/>
      <c r="FD553" s="86"/>
      <c r="FE553" s="86"/>
      <c r="FF553" s="455"/>
      <c r="FG553" s="86"/>
      <c r="FH553" s="86"/>
      <c r="FI553" s="455"/>
      <c r="FJ553" s="86"/>
      <c r="FK553" s="86"/>
      <c r="FL553" s="86"/>
      <c r="FM553" s="455"/>
      <c r="FN553" s="86"/>
      <c r="FO553" s="86"/>
      <c r="FP553" s="455">
        <f>FP156</f>
        <v>2378.3991711291847</v>
      </c>
      <c r="FQ553" s="86"/>
      <c r="FR553" s="86"/>
      <c r="FS553" s="451"/>
      <c r="FT553" s="451"/>
      <c r="FU553" s="451"/>
      <c r="FV553" s="449"/>
      <c r="FW553" s="86"/>
      <c r="FX553" s="87"/>
      <c r="FY553" s="452"/>
      <c r="FZ553" s="452"/>
    </row>
    <row r="554" spans="1:188" ht="15" customHeight="1" x14ac:dyDescent="0.25">
      <c r="A554" s="113" t="s">
        <v>1622</v>
      </c>
      <c r="B554" s="155">
        <v>2</v>
      </c>
      <c r="C554" s="141">
        <f t="shared" ref="C554" si="1978">D554+G554</f>
        <v>602.9</v>
      </c>
      <c r="D554" s="168">
        <v>418.2</v>
      </c>
      <c r="E554" s="168">
        <v>0</v>
      </c>
      <c r="F554" s="234"/>
      <c r="G554" s="235">
        <v>184.7</v>
      </c>
      <c r="H554" s="162">
        <f t="shared" ref="H554" si="1979">N554+T554+Z554+AF554+AL554+AR554+AX554+BD554</f>
        <v>918.04568453149409</v>
      </c>
      <c r="I554" s="117">
        <v>126.98</v>
      </c>
      <c r="J554" s="117">
        <v>27.935600000000001</v>
      </c>
      <c r="K554" s="117">
        <v>9.2721086902608292</v>
      </c>
      <c r="L554" s="117">
        <v>72.235112599999994</v>
      </c>
      <c r="M554" s="117">
        <v>24.779475899432299</v>
      </c>
      <c r="N554" s="117">
        <v>261.20229718969301</v>
      </c>
      <c r="O554" s="117">
        <v>37.17</v>
      </c>
      <c r="P554" s="117">
        <v>8.1774000000000004</v>
      </c>
      <c r="Q554" s="117">
        <v>1.2778159309124999</v>
      </c>
      <c r="R554" s="117">
        <v>21.1448979</v>
      </c>
      <c r="S554" s="117">
        <v>7.1029856306179404</v>
      </c>
      <c r="T554" s="117">
        <v>74.873099461530401</v>
      </c>
      <c r="U554" s="117">
        <v>0</v>
      </c>
      <c r="V554" s="117">
        <v>0</v>
      </c>
      <c r="W554" s="117">
        <v>0</v>
      </c>
      <c r="X554" s="117">
        <v>0</v>
      </c>
      <c r="Y554" s="117">
        <v>0</v>
      </c>
      <c r="Z554" s="117">
        <v>84.24</v>
      </c>
      <c r="AA554" s="117">
        <v>0</v>
      </c>
      <c r="AB554" s="117">
        <v>0</v>
      </c>
      <c r="AC554" s="117">
        <v>0</v>
      </c>
      <c r="AD554" s="117">
        <v>0</v>
      </c>
      <c r="AE554" s="117">
        <v>0</v>
      </c>
      <c r="AF554" s="117">
        <v>0</v>
      </c>
      <c r="AG554" s="117">
        <v>0</v>
      </c>
      <c r="AH554" s="117">
        <v>0</v>
      </c>
      <c r="AI554" s="117">
        <v>0</v>
      </c>
      <c r="AJ554" s="117">
        <v>0</v>
      </c>
      <c r="AK554" s="117">
        <v>0</v>
      </c>
      <c r="AL554" s="117">
        <v>0</v>
      </c>
      <c r="AM554" s="117">
        <v>40.409999999999997</v>
      </c>
      <c r="AN554" s="117">
        <v>8.8902000000000001</v>
      </c>
      <c r="AO554" s="117">
        <v>10.6753354375355</v>
      </c>
      <c r="AP554" s="117">
        <v>22.988036699999999</v>
      </c>
      <c r="AQ554" s="117">
        <v>8.6954119957350908</v>
      </c>
      <c r="AR554" s="117">
        <v>91.658984133270593</v>
      </c>
      <c r="AS554" s="117">
        <v>0</v>
      </c>
      <c r="AT554" s="117">
        <v>0</v>
      </c>
      <c r="AU554" s="117">
        <v>0</v>
      </c>
      <c r="AV554" s="117">
        <v>0</v>
      </c>
      <c r="AW554" s="117">
        <v>0</v>
      </c>
      <c r="AX554" s="117">
        <v>80.08</v>
      </c>
      <c r="AY554" s="117">
        <v>153.22</v>
      </c>
      <c r="AZ554" s="117">
        <v>33.708399999999997</v>
      </c>
      <c r="BA554" s="117">
        <v>11.1631824284344</v>
      </c>
      <c r="BB554" s="117">
        <v>87.162261400000006</v>
      </c>
      <c r="BC554" s="117">
        <v>29.8974553716582</v>
      </c>
      <c r="BD554" s="117">
        <f t="shared" ref="BD554" si="1980">C554*0.54070543</f>
        <v>325.99130374700002</v>
      </c>
      <c r="BE554" s="117">
        <v>0</v>
      </c>
      <c r="BF554" s="117">
        <v>0</v>
      </c>
      <c r="BG554" s="117">
        <v>0</v>
      </c>
      <c r="BH554" s="117">
        <v>0</v>
      </c>
      <c r="BI554" s="117">
        <v>0</v>
      </c>
      <c r="BJ554" s="117">
        <v>0</v>
      </c>
      <c r="BK554" s="117">
        <v>0</v>
      </c>
      <c r="BL554" s="117">
        <v>23.64</v>
      </c>
      <c r="BM554" s="117">
        <v>5.2008000000000001</v>
      </c>
      <c r="BN554" s="117">
        <v>0.61123087166666601</v>
      </c>
      <c r="BO554" s="117">
        <v>13.4480868</v>
      </c>
      <c r="BP554" s="117">
        <v>4.49636133316739</v>
      </c>
      <c r="BQ554" s="117">
        <v>47.396479004834099</v>
      </c>
      <c r="BR554" s="117">
        <v>269.30479841269744</v>
      </c>
      <c r="BS554" s="117">
        <v>59.247055650793598</v>
      </c>
      <c r="BT554" s="117">
        <v>268.457677987024</v>
      </c>
      <c r="BU554" s="117">
        <v>90.94</v>
      </c>
      <c r="BV554" s="117">
        <v>153.19942067303199</v>
      </c>
      <c r="BW554" s="117">
        <v>88.160821734954993</v>
      </c>
      <c r="BX554" s="117">
        <v>929.30977445850203</v>
      </c>
      <c r="BY554" s="117">
        <v>158.67702746639301</v>
      </c>
      <c r="BZ554" s="117">
        <v>15.58</v>
      </c>
      <c r="CA554" s="117">
        <v>3.4276</v>
      </c>
      <c r="CB554" s="117">
        <v>10.426047681299</v>
      </c>
      <c r="CC554" s="117">
        <v>0</v>
      </c>
      <c r="CD554" s="117">
        <v>8.8629946000000004</v>
      </c>
      <c r="CE554" s="117">
        <v>4.0138710775029498</v>
      </c>
      <c r="CF554" s="117">
        <v>42.310513358801899</v>
      </c>
      <c r="CG554" s="117">
        <v>20.34</v>
      </c>
      <c r="CH554" s="117">
        <v>4.4748000000000001</v>
      </c>
      <c r="CI554" s="117">
        <v>28.5318263483625</v>
      </c>
      <c r="CJ554" s="117">
        <v>0</v>
      </c>
      <c r="CK554" s="117">
        <v>11.5708158</v>
      </c>
      <c r="CL554" s="117">
        <v>6.8039971115698696</v>
      </c>
      <c r="CM554" s="117">
        <v>71.721439259932396</v>
      </c>
      <c r="CN554" s="117">
        <v>12.11</v>
      </c>
      <c r="CO554" s="117">
        <v>2.6642000000000001</v>
      </c>
      <c r="CP554" s="117">
        <v>10.9582485788433</v>
      </c>
      <c r="CQ554" s="117">
        <v>0</v>
      </c>
      <c r="CR554" s="117">
        <v>6.8890156999999999</v>
      </c>
      <c r="CS554" s="117">
        <v>3.41905567106557</v>
      </c>
      <c r="CT554" s="117">
        <v>36.040519949908898</v>
      </c>
      <c r="CU554" s="117">
        <v>0</v>
      </c>
      <c r="CV554" s="117">
        <v>0</v>
      </c>
      <c r="CW554" s="117">
        <v>0</v>
      </c>
      <c r="CX554" s="117">
        <v>0</v>
      </c>
      <c r="CY554" s="117">
        <v>0</v>
      </c>
      <c r="CZ554" s="117">
        <v>0</v>
      </c>
      <c r="DA554" s="117">
        <v>0</v>
      </c>
      <c r="DB554" s="117">
        <v>0</v>
      </c>
      <c r="DC554" s="117">
        <v>0</v>
      </c>
      <c r="DD554" s="117">
        <v>0</v>
      </c>
      <c r="DE554" s="117">
        <v>0</v>
      </c>
      <c r="DF554" s="117">
        <v>0</v>
      </c>
      <c r="DG554" s="117">
        <v>0</v>
      </c>
      <c r="DH554" s="117">
        <v>0</v>
      </c>
      <c r="DI554" s="117">
        <v>2.98</v>
      </c>
      <c r="DJ554" s="117">
        <v>0.65559999999999996</v>
      </c>
      <c r="DK554" s="117">
        <v>2.45743406825027</v>
      </c>
      <c r="DL554" s="117">
        <v>0</v>
      </c>
      <c r="DM554" s="117">
        <v>1.6952326</v>
      </c>
      <c r="DN554" s="117">
        <v>0.81628822949931101</v>
      </c>
      <c r="DO554" s="117">
        <v>8.6045548977495798</v>
      </c>
      <c r="DP554" s="117">
        <v>0</v>
      </c>
      <c r="DQ554" s="117">
        <v>0</v>
      </c>
      <c r="DR554" s="117">
        <v>0</v>
      </c>
      <c r="DS554" s="117">
        <v>0</v>
      </c>
      <c r="DT554" s="117">
        <v>0</v>
      </c>
      <c r="DU554" s="117">
        <v>0</v>
      </c>
      <c r="DV554" s="117">
        <v>0</v>
      </c>
      <c r="DW554" s="117">
        <v>233.75</v>
      </c>
      <c r="DX554" s="117">
        <v>51.424999999999997</v>
      </c>
      <c r="DY554" s="117">
        <v>18.010865967333299</v>
      </c>
      <c r="DZ554" s="117">
        <v>0</v>
      </c>
      <c r="EA554" s="117">
        <v>132.97336250000001</v>
      </c>
      <c r="EB554" s="117">
        <v>45.713848735661202</v>
      </c>
      <c r="EC554" s="117">
        <v>481.87307720299401</v>
      </c>
      <c r="ED554" s="117">
        <v>205.49</v>
      </c>
      <c r="EE554" s="117">
        <v>45.207799999999999</v>
      </c>
      <c r="EF554" s="117">
        <v>8.7658753213416603</v>
      </c>
      <c r="EG554" s="117">
        <v>0</v>
      </c>
      <c r="EH554" s="117">
        <v>116.8970963</v>
      </c>
      <c r="EI554" s="117">
        <v>39.446372473632898</v>
      </c>
      <c r="EJ554" s="117">
        <v>415.807144094975</v>
      </c>
      <c r="EK554" s="117">
        <v>88.07</v>
      </c>
      <c r="EL554" s="117">
        <v>19.375399999999999</v>
      </c>
      <c r="EM554" s="117">
        <v>11.333086776749999</v>
      </c>
      <c r="EN554" s="117">
        <v>0</v>
      </c>
      <c r="EO554" s="117">
        <v>50.100380899999998</v>
      </c>
      <c r="EP554" s="117">
        <v>17.700194121200202</v>
      </c>
      <c r="EQ554" s="117">
        <v>186.57906179795</v>
      </c>
      <c r="ER554" s="117">
        <v>204</v>
      </c>
      <c r="ES554" s="117">
        <v>44.88</v>
      </c>
      <c r="ET554" s="117">
        <v>4.7038728000000001</v>
      </c>
      <c r="EU554" s="117">
        <v>49.583872800000002</v>
      </c>
      <c r="EV554" s="117">
        <v>5.3651999999999997</v>
      </c>
      <c r="EW554" s="117">
        <v>0.562326612</v>
      </c>
      <c r="EX554" s="117">
        <v>5.9275266120000003</v>
      </c>
      <c r="EY554" s="117">
        <v>78.400000000000006</v>
      </c>
      <c r="EZ554" s="117">
        <v>8.2171040000000009</v>
      </c>
      <c r="FA554" s="117">
        <v>86.62</v>
      </c>
      <c r="FB554" s="117">
        <v>0</v>
      </c>
      <c r="FC554" s="117">
        <v>0</v>
      </c>
      <c r="FD554" s="117">
        <v>0</v>
      </c>
      <c r="FE554" s="171">
        <v>380.28018541666665</v>
      </c>
      <c r="FF554" s="194">
        <f t="shared" ref="FF554" si="1981">H554+BH554+BK554+BQ554+BX554+BY554+EC554+EJ554+EQ554+EU554+EX554+FA554+FD554+FE554</f>
        <v>3660.0998333858088</v>
      </c>
      <c r="FG554" s="195">
        <f t="shared" ref="FG554" si="1982">BH554+BK554+FD554</f>
        <v>0</v>
      </c>
      <c r="FH554" s="196">
        <f t="shared" ref="FH554" si="1983">EJ554</f>
        <v>415.807144094975</v>
      </c>
      <c r="FI554" s="202">
        <f t="shared" ref="FI554" si="1984">FF554*1.2</f>
        <v>4392.1198000629702</v>
      </c>
      <c r="FJ554" s="203">
        <f t="shared" ref="FJ554" si="1985">FG554*1.2</f>
        <v>0</v>
      </c>
      <c r="FK554" s="204">
        <f t="shared" ref="FK554" si="1986">FH554*1.2</f>
        <v>498.96857291396998</v>
      </c>
      <c r="FL554" s="214">
        <v>0.05</v>
      </c>
      <c r="FM554" s="211">
        <f t="shared" ref="FM554" si="1987">FI554*FL554</f>
        <v>219.60599000314852</v>
      </c>
      <c r="FN554" s="212">
        <f t="shared" ref="FN554" si="1988">FJ554*FL554</f>
        <v>0</v>
      </c>
      <c r="FO554" s="213">
        <f t="shared" ref="FO554" si="1989">FK554*FL554</f>
        <v>24.948428645698499</v>
      </c>
      <c r="FP554" s="219">
        <f t="shared" ref="FP554" si="1990">FI554+FM554</f>
        <v>4611.7257900661189</v>
      </c>
      <c r="FQ554" s="220">
        <f t="shared" ref="FQ554" si="1991">FJ554+FN554</f>
        <v>0</v>
      </c>
      <c r="FR554" s="223">
        <f t="shared" ref="FR554" si="1992">FK554+FO554</f>
        <v>523.91700155966851</v>
      </c>
      <c r="FS554" s="228">
        <f t="shared" ref="FS554" si="1993">(FP554-FR554)/C554+FR554/D554</f>
        <v>8.0330340053114941</v>
      </c>
      <c r="FT554" s="229"/>
      <c r="FU554" s="244">
        <f t="shared" ref="FU554" si="1994">(FP554-FR554)/C554</f>
        <v>6.7802434707355292</v>
      </c>
      <c r="FV554" s="245">
        <f t="shared" ref="FV554" si="1995">FS554*D554+G554*FU554</f>
        <v>4611.7257900661189</v>
      </c>
      <c r="FW554" s="252">
        <v>5.0006000000000004</v>
      </c>
      <c r="FX554" s="257"/>
      <c r="FY554" s="261">
        <f t="shared" ref="FY554" si="1996">FS554/FW554</f>
        <v>1.6064140313785333</v>
      </c>
      <c r="FZ554" s="253"/>
      <c r="GA554" s="92"/>
      <c r="GB554" s="68" t="s">
        <v>1304</v>
      </c>
      <c r="GC554" s="85" t="s">
        <v>2362</v>
      </c>
      <c r="GD554" s="85" t="str">
        <f t="shared" ref="GD554" si="1997">CONCATENATE(GB554,GC554)</f>
        <v>№2/242 від 20.02.2019</v>
      </c>
      <c r="GE554" s="85" t="s">
        <v>2511</v>
      </c>
      <c r="GF554" s="431">
        <v>1</v>
      </c>
    </row>
    <row r="555" spans="1:188" ht="15" customHeight="1" x14ac:dyDescent="0.25">
      <c r="A555" s="113" t="s">
        <v>2810</v>
      </c>
      <c r="B555" s="155">
        <v>2</v>
      </c>
      <c r="C555" s="141">
        <f t="shared" ref="C555" si="1998">D555+G555</f>
        <v>602.9</v>
      </c>
      <c r="D555" s="168">
        <v>418.2</v>
      </c>
      <c r="E555" s="168">
        <v>0</v>
      </c>
      <c r="F555" s="234"/>
      <c r="G555" s="235">
        <v>184.7</v>
      </c>
      <c r="H555" s="162">
        <f t="shared" ref="H555" si="1999">N555+T555+Z555+AF555+AL555+AR555+AX555+BD555</f>
        <v>918.04568453149409</v>
      </c>
      <c r="I555" s="117">
        <v>126.98</v>
      </c>
      <c r="J555" s="117">
        <v>27.935600000000001</v>
      </c>
      <c r="K555" s="117">
        <v>9.2721086902608292</v>
      </c>
      <c r="L555" s="117">
        <v>72.235112599999994</v>
      </c>
      <c r="M555" s="117">
        <v>24.779475899432299</v>
      </c>
      <c r="N555" s="117">
        <v>261.20229718969301</v>
      </c>
      <c r="O555" s="117">
        <v>37.17</v>
      </c>
      <c r="P555" s="117">
        <v>8.1774000000000004</v>
      </c>
      <c r="Q555" s="117">
        <v>1.2778159309124999</v>
      </c>
      <c r="R555" s="117">
        <v>21.1448979</v>
      </c>
      <c r="S555" s="117">
        <v>7.1029856306179404</v>
      </c>
      <c r="T555" s="117">
        <v>74.873099461530401</v>
      </c>
      <c r="U555" s="117">
        <v>0</v>
      </c>
      <c r="V555" s="117">
        <v>0</v>
      </c>
      <c r="W555" s="117">
        <v>0</v>
      </c>
      <c r="X555" s="117">
        <v>0</v>
      </c>
      <c r="Y555" s="117">
        <v>0</v>
      </c>
      <c r="Z555" s="117">
        <v>84.24</v>
      </c>
      <c r="AA555" s="117">
        <v>0</v>
      </c>
      <c r="AB555" s="117">
        <v>0</v>
      </c>
      <c r="AC555" s="117">
        <v>0</v>
      </c>
      <c r="AD555" s="117">
        <v>0</v>
      </c>
      <c r="AE555" s="117">
        <v>0</v>
      </c>
      <c r="AF555" s="117">
        <v>0</v>
      </c>
      <c r="AG555" s="117">
        <v>0</v>
      </c>
      <c r="AH555" s="117">
        <v>0</v>
      </c>
      <c r="AI555" s="117">
        <v>0</v>
      </c>
      <c r="AJ555" s="117">
        <v>0</v>
      </c>
      <c r="AK555" s="117">
        <v>0</v>
      </c>
      <c r="AL555" s="117">
        <v>0</v>
      </c>
      <c r="AM555" s="117">
        <v>40.409999999999997</v>
      </c>
      <c r="AN555" s="117">
        <v>8.8902000000000001</v>
      </c>
      <c r="AO555" s="117">
        <v>10.6753354375355</v>
      </c>
      <c r="AP555" s="117">
        <v>22.988036699999999</v>
      </c>
      <c r="AQ555" s="117">
        <v>8.6954119957350908</v>
      </c>
      <c r="AR555" s="117">
        <v>91.658984133270593</v>
      </c>
      <c r="AS555" s="117">
        <v>0</v>
      </c>
      <c r="AT555" s="117">
        <v>0</v>
      </c>
      <c r="AU555" s="117">
        <v>0</v>
      </c>
      <c r="AV555" s="117">
        <v>0</v>
      </c>
      <c r="AW555" s="117">
        <v>0</v>
      </c>
      <c r="AX555" s="117">
        <v>80.08</v>
      </c>
      <c r="AY555" s="117">
        <v>153.22</v>
      </c>
      <c r="AZ555" s="117">
        <v>33.708399999999997</v>
      </c>
      <c r="BA555" s="117">
        <v>11.1631824284344</v>
      </c>
      <c r="BB555" s="117">
        <v>87.162261400000006</v>
      </c>
      <c r="BC555" s="117">
        <v>29.8974553716582</v>
      </c>
      <c r="BD555" s="117">
        <f t="shared" ref="BD555" si="2000">C555*0.54070543</f>
        <v>325.99130374700002</v>
      </c>
      <c r="BE555" s="117">
        <v>0</v>
      </c>
      <c r="BF555" s="117">
        <v>0</v>
      </c>
      <c r="BG555" s="117">
        <v>0</v>
      </c>
      <c r="BH555" s="117">
        <v>0</v>
      </c>
      <c r="BI555" s="117">
        <v>0</v>
      </c>
      <c r="BJ555" s="117">
        <v>0</v>
      </c>
      <c r="BK555" s="117">
        <v>0</v>
      </c>
      <c r="BL555" s="117">
        <v>23.64</v>
      </c>
      <c r="BM555" s="117">
        <v>5.2008000000000001</v>
      </c>
      <c r="BN555" s="117">
        <v>0.61123087166666601</v>
      </c>
      <c r="BO555" s="117">
        <v>13.4480868</v>
      </c>
      <c r="BP555" s="117">
        <v>4.49636133316739</v>
      </c>
      <c r="BQ555" s="117">
        <v>47.396479004834099</v>
      </c>
      <c r="BR555" s="117">
        <f>BR554*0.7</f>
        <v>188.51335888888821</v>
      </c>
      <c r="BS555" s="117">
        <f t="shared" ref="BS555:BX555" si="2001">BS554*0.7</f>
        <v>41.472938955555513</v>
      </c>
      <c r="BT555" s="117">
        <f t="shared" si="2001"/>
        <v>187.92037459091679</v>
      </c>
      <c r="BU555" s="117">
        <f t="shared" si="2001"/>
        <v>63.657999999999994</v>
      </c>
      <c r="BV555" s="117">
        <f t="shared" si="2001"/>
        <v>107.23959447112239</v>
      </c>
      <c r="BW555" s="117">
        <f t="shared" si="2001"/>
        <v>61.712575214468494</v>
      </c>
      <c r="BX555" s="117">
        <f t="shared" si="2001"/>
        <v>650.51684212095142</v>
      </c>
      <c r="BY555" s="117">
        <v>158.67702746639301</v>
      </c>
      <c r="BZ555" s="117">
        <v>15.58</v>
      </c>
      <c r="CA555" s="117">
        <v>3.4276</v>
      </c>
      <c r="CB555" s="117">
        <v>10.426047681299</v>
      </c>
      <c r="CC555" s="117">
        <v>0</v>
      </c>
      <c r="CD555" s="117">
        <v>8.8629946000000004</v>
      </c>
      <c r="CE555" s="117">
        <v>4.0138710775029498</v>
      </c>
      <c r="CF555" s="117">
        <v>42.310513358801899</v>
      </c>
      <c r="CG555" s="117">
        <v>20.34</v>
      </c>
      <c r="CH555" s="117">
        <v>4.4748000000000001</v>
      </c>
      <c r="CI555" s="117">
        <v>28.5318263483625</v>
      </c>
      <c r="CJ555" s="117">
        <v>0</v>
      </c>
      <c r="CK555" s="117">
        <v>11.5708158</v>
      </c>
      <c r="CL555" s="117">
        <v>6.8039971115698696</v>
      </c>
      <c r="CM555" s="117">
        <v>71.721439259932396</v>
      </c>
      <c r="CN555" s="117">
        <v>12.11</v>
      </c>
      <c r="CO555" s="117">
        <v>2.6642000000000001</v>
      </c>
      <c r="CP555" s="117">
        <v>10.9582485788433</v>
      </c>
      <c r="CQ555" s="117">
        <v>0</v>
      </c>
      <c r="CR555" s="117">
        <v>6.8890156999999999</v>
      </c>
      <c r="CS555" s="117">
        <v>3.41905567106557</v>
      </c>
      <c r="CT555" s="117">
        <v>36.040519949908898</v>
      </c>
      <c r="CU555" s="117">
        <v>0</v>
      </c>
      <c r="CV555" s="117">
        <v>0</v>
      </c>
      <c r="CW555" s="117">
        <v>0</v>
      </c>
      <c r="CX555" s="117">
        <v>0</v>
      </c>
      <c r="CY555" s="117">
        <v>0</v>
      </c>
      <c r="CZ555" s="117">
        <v>0</v>
      </c>
      <c r="DA555" s="117">
        <v>0</v>
      </c>
      <c r="DB555" s="117">
        <v>0</v>
      </c>
      <c r="DC555" s="117">
        <v>0</v>
      </c>
      <c r="DD555" s="117">
        <v>0</v>
      </c>
      <c r="DE555" s="117">
        <v>0</v>
      </c>
      <c r="DF555" s="117">
        <v>0</v>
      </c>
      <c r="DG555" s="117">
        <v>0</v>
      </c>
      <c r="DH555" s="117">
        <v>0</v>
      </c>
      <c r="DI555" s="117">
        <v>2.98</v>
      </c>
      <c r="DJ555" s="117">
        <v>0.65559999999999996</v>
      </c>
      <c r="DK555" s="117">
        <v>2.45743406825027</v>
      </c>
      <c r="DL555" s="117">
        <v>0</v>
      </c>
      <c r="DM555" s="117">
        <v>1.6952326</v>
      </c>
      <c r="DN555" s="117">
        <v>0.81628822949931101</v>
      </c>
      <c r="DO555" s="117">
        <v>8.6045548977495798</v>
      </c>
      <c r="DP555" s="117">
        <v>0</v>
      </c>
      <c r="DQ555" s="117">
        <v>0</v>
      </c>
      <c r="DR555" s="117">
        <v>0</v>
      </c>
      <c r="DS555" s="117">
        <v>0</v>
      </c>
      <c r="DT555" s="117">
        <v>0</v>
      </c>
      <c r="DU555" s="117">
        <v>0</v>
      </c>
      <c r="DV555" s="117">
        <v>0</v>
      </c>
      <c r="DW555" s="117">
        <v>233.75</v>
      </c>
      <c r="DX555" s="117">
        <v>51.424999999999997</v>
      </c>
      <c r="DY555" s="117">
        <v>18.010865967333299</v>
      </c>
      <c r="DZ555" s="117">
        <v>0</v>
      </c>
      <c r="EA555" s="117">
        <v>132.97336250000001</v>
      </c>
      <c r="EB555" s="117">
        <v>45.713848735661202</v>
      </c>
      <c r="EC555" s="117">
        <v>481.87307720299401</v>
      </c>
      <c r="ED555" s="117">
        <v>205.49</v>
      </c>
      <c r="EE555" s="117">
        <v>45.207799999999999</v>
      </c>
      <c r="EF555" s="117">
        <v>8.7658753213416603</v>
      </c>
      <c r="EG555" s="117">
        <v>0</v>
      </c>
      <c r="EH555" s="117">
        <v>116.8970963</v>
      </c>
      <c r="EI555" s="117">
        <v>39.446372473632898</v>
      </c>
      <c r="EJ555" s="117">
        <v>415.807144094975</v>
      </c>
      <c r="EK555" s="117">
        <v>88.07</v>
      </c>
      <c r="EL555" s="117">
        <v>19.375399999999999</v>
      </c>
      <c r="EM555" s="117">
        <v>11.333086776749999</v>
      </c>
      <c r="EN555" s="117">
        <v>0</v>
      </c>
      <c r="EO555" s="117">
        <v>50.100380899999998</v>
      </c>
      <c r="EP555" s="117">
        <v>17.700194121200202</v>
      </c>
      <c r="EQ555" s="117">
        <v>186.57906179795</v>
      </c>
      <c r="ER555" s="117">
        <v>204</v>
      </c>
      <c r="ES555" s="117">
        <v>44.88</v>
      </c>
      <c r="ET555" s="117">
        <v>4.7038728000000001</v>
      </c>
      <c r="EU555" s="117">
        <v>49.583872800000002</v>
      </c>
      <c r="EV555" s="117">
        <v>5.3651999999999997</v>
      </c>
      <c r="EW555" s="117">
        <v>0.562326612</v>
      </c>
      <c r="EX555" s="117">
        <v>5.9275266120000003</v>
      </c>
      <c r="EY555" s="117">
        <v>78.400000000000006</v>
      </c>
      <c r="EZ555" s="117">
        <v>8.2171040000000009</v>
      </c>
      <c r="FA555" s="117">
        <v>86.62</v>
      </c>
      <c r="FB555" s="117">
        <v>0</v>
      </c>
      <c r="FC555" s="117">
        <v>0</v>
      </c>
      <c r="FD555" s="117">
        <v>0</v>
      </c>
      <c r="FE555" s="171">
        <v>380.28018541666665</v>
      </c>
      <c r="FF555" s="194">
        <f t="shared" ref="FF555" si="2002">H555+BH555+BK555+BQ555+BX555+BY555+EC555+EJ555+EQ555+EU555+EX555+FA555+FD555+FE555</f>
        <v>3381.3069010482586</v>
      </c>
      <c r="FG555" s="195">
        <f t="shared" ref="FG555" si="2003">BH555+BK555+FD555</f>
        <v>0</v>
      </c>
      <c r="FH555" s="196">
        <f t="shared" ref="FH555" si="2004">EJ555</f>
        <v>415.807144094975</v>
      </c>
      <c r="FI555" s="202">
        <f t="shared" ref="FI555" si="2005">FF555*1.2</f>
        <v>4057.5682812579103</v>
      </c>
      <c r="FJ555" s="203">
        <f t="shared" ref="FJ555" si="2006">FG555*1.2</f>
        <v>0</v>
      </c>
      <c r="FK555" s="204">
        <f t="shared" ref="FK555" si="2007">FH555*1.2</f>
        <v>498.96857291396998</v>
      </c>
      <c r="FL555" s="214">
        <v>0.05</v>
      </c>
      <c r="FM555" s="211">
        <f t="shared" ref="FM555" si="2008">FI555*FL555</f>
        <v>202.87841406289553</v>
      </c>
      <c r="FN555" s="212">
        <f t="shared" ref="FN555" si="2009">FJ555*FL555</f>
        <v>0</v>
      </c>
      <c r="FO555" s="213">
        <f t="shared" ref="FO555" si="2010">FK555*FL555</f>
        <v>24.948428645698499</v>
      </c>
      <c r="FP555" s="219">
        <f t="shared" ref="FP555" si="2011">FI555+FM555</f>
        <v>4260.4466953208057</v>
      </c>
      <c r="FQ555" s="220">
        <f t="shared" ref="FQ555" si="2012">FJ555+FN555</f>
        <v>0</v>
      </c>
      <c r="FR555" s="223">
        <f t="shared" ref="FR555" si="2013">FK555+FO555</f>
        <v>523.91700155966851</v>
      </c>
      <c r="FS555" s="228">
        <f t="shared" ref="FS555" si="2014">(FP555-FR555)/C555+FR555/D555</f>
        <v>7.4503849843373473</v>
      </c>
      <c r="FT555" s="229"/>
      <c r="FU555" s="244">
        <f t="shared" ref="FU555" si="2015">(FP555-FR555)/C555</f>
        <v>6.1975944497613824</v>
      </c>
      <c r="FV555" s="245">
        <f t="shared" ref="FV555" si="2016">FS555*D555+G555*FU555</f>
        <v>4260.4466953208057</v>
      </c>
      <c r="FW555" s="252">
        <v>5.0006000000000004</v>
      </c>
      <c r="FX555" s="257"/>
      <c r="FY555" s="261">
        <f t="shared" ref="FY555" si="2017">FS555/FW555</f>
        <v>1.4898982090823794</v>
      </c>
      <c r="FZ555" s="253"/>
      <c r="GA555" s="92"/>
      <c r="GB555" s="68" t="s">
        <v>1304</v>
      </c>
      <c r="GC555" s="85" t="s">
        <v>2362</v>
      </c>
      <c r="GD555" s="85" t="str">
        <f t="shared" ref="GD555" si="2018">CONCATENATE(GB555,GC555)</f>
        <v>№2/242 від 20.02.2019</v>
      </c>
      <c r="GE555" s="85" t="s">
        <v>2511</v>
      </c>
      <c r="GF555" s="431">
        <v>1</v>
      </c>
    </row>
    <row r="556" spans="1:188" ht="15" customHeight="1" x14ac:dyDescent="0.25">
      <c r="A556" s="113" t="s">
        <v>1630</v>
      </c>
      <c r="B556" s="155">
        <v>2</v>
      </c>
      <c r="C556" s="141">
        <f t="shared" ref="C556" si="2019">D556+G556</f>
        <v>261.2</v>
      </c>
      <c r="D556" s="141">
        <v>261.2</v>
      </c>
      <c r="E556" s="141">
        <v>0</v>
      </c>
      <c r="F556" s="141"/>
      <c r="G556" s="141">
        <v>0</v>
      </c>
      <c r="H556" s="453">
        <f t="shared" ref="H556" si="2020">N556+T556+Z556+AF556+AL556+AR556+AX556+BD556</f>
        <v>382.32425260723431</v>
      </c>
      <c r="I556" s="453">
        <v>43.87</v>
      </c>
      <c r="J556" s="453">
        <v>9.6514000000000006</v>
      </c>
      <c r="K556" s="453">
        <v>3.1692494449833299</v>
      </c>
      <c r="L556" s="453">
        <v>24.956326900000001</v>
      </c>
      <c r="M556" s="453">
        <v>8.5574195907177</v>
      </c>
      <c r="N556" s="453">
        <v>90.204395935701001</v>
      </c>
      <c r="O556" s="453">
        <v>11.89</v>
      </c>
      <c r="P556" s="453">
        <v>2.6158000000000001</v>
      </c>
      <c r="Q556" s="453">
        <v>0.4087324577175</v>
      </c>
      <c r="R556" s="453">
        <v>6.7638642999999998</v>
      </c>
      <c r="S556" s="453">
        <v>2.2721127641763701</v>
      </c>
      <c r="T556" s="453">
        <v>23.950509521893899</v>
      </c>
      <c r="U556" s="453">
        <v>0</v>
      </c>
      <c r="V556" s="453">
        <v>0</v>
      </c>
      <c r="W556" s="453">
        <v>0</v>
      </c>
      <c r="X556" s="453">
        <v>0</v>
      </c>
      <c r="Y556" s="453">
        <v>0</v>
      </c>
      <c r="Z556" s="453">
        <v>36.51</v>
      </c>
      <c r="AA556" s="453">
        <v>0</v>
      </c>
      <c r="AB556" s="453">
        <v>0</v>
      </c>
      <c r="AC556" s="453">
        <v>0</v>
      </c>
      <c r="AD556" s="453">
        <v>0</v>
      </c>
      <c r="AE556" s="453">
        <v>0</v>
      </c>
      <c r="AF556" s="453">
        <v>0</v>
      </c>
      <c r="AG556" s="453">
        <v>0</v>
      </c>
      <c r="AH556" s="453">
        <v>0</v>
      </c>
      <c r="AI556" s="453">
        <v>0</v>
      </c>
      <c r="AJ556" s="453">
        <v>0</v>
      </c>
      <c r="AK556" s="453">
        <v>0</v>
      </c>
      <c r="AL556" s="453">
        <v>0</v>
      </c>
      <c r="AM556" s="453">
        <v>27.22</v>
      </c>
      <c r="AN556" s="453">
        <v>5.9884000000000004</v>
      </c>
      <c r="AO556" s="453">
        <v>9.9750452697798107</v>
      </c>
      <c r="AP556" s="453">
        <v>15.484641399999999</v>
      </c>
      <c r="AQ556" s="453">
        <v>6.1490021638596204</v>
      </c>
      <c r="AR556" s="453">
        <v>64.817088833639403</v>
      </c>
      <c r="AS556" s="453">
        <v>0</v>
      </c>
      <c r="AT556" s="453">
        <v>0</v>
      </c>
      <c r="AU556" s="453">
        <v>0</v>
      </c>
      <c r="AV556" s="453">
        <v>0</v>
      </c>
      <c r="AW556" s="453">
        <v>0</v>
      </c>
      <c r="AX556" s="453">
        <v>25.61</v>
      </c>
      <c r="AY556" s="453">
        <v>66.38</v>
      </c>
      <c r="AZ556" s="453">
        <v>14.6036</v>
      </c>
      <c r="BA556" s="453">
        <v>6.5179929213123797</v>
      </c>
      <c r="BB556" s="453">
        <v>37.761590599999998</v>
      </c>
      <c r="BC556" s="453">
        <v>13.128834264868701</v>
      </c>
      <c r="BD556" s="453">
        <f t="shared" ref="BD556" si="2021">C556*0.54070543</f>
        <v>141.23225831600001</v>
      </c>
      <c r="BE556" s="453">
        <v>0</v>
      </c>
      <c r="BF556" s="453">
        <v>0</v>
      </c>
      <c r="BG556" s="453">
        <v>0</v>
      </c>
      <c r="BH556" s="453">
        <v>0</v>
      </c>
      <c r="BI556" s="453">
        <v>0</v>
      </c>
      <c r="BJ556" s="453">
        <v>0</v>
      </c>
      <c r="BK556" s="453">
        <v>0</v>
      </c>
      <c r="BL556" s="453">
        <v>13.48</v>
      </c>
      <c r="BM556" s="453">
        <v>2.9655999999999998</v>
      </c>
      <c r="BN556" s="453">
        <v>0.34023481500000002</v>
      </c>
      <c r="BO556" s="453">
        <v>7.6683675999999998</v>
      </c>
      <c r="BP556" s="453">
        <v>2.5630449551161498</v>
      </c>
      <c r="BQ556" s="453">
        <v>27.017247370116198</v>
      </c>
      <c r="BR556" s="453">
        <v>116.565177777778</v>
      </c>
      <c r="BS556" s="453">
        <v>25.644339111111101</v>
      </c>
      <c r="BT556" s="453">
        <v>122.64808680749999</v>
      </c>
      <c r="BU556" s="453">
        <v>39.4</v>
      </c>
      <c r="BV556" s="453">
        <v>66.310432682444301</v>
      </c>
      <c r="BW556" s="453">
        <v>38.839235892865503</v>
      </c>
      <c r="BX556" s="453">
        <v>409.40727227169901</v>
      </c>
      <c r="BY556" s="453">
        <v>55.919966729894199</v>
      </c>
      <c r="BZ556" s="453">
        <v>5.8</v>
      </c>
      <c r="CA556" s="453">
        <v>1.276</v>
      </c>
      <c r="CB556" s="453">
        <v>4.8554089863358296</v>
      </c>
      <c r="CC556" s="453">
        <v>0</v>
      </c>
      <c r="CD556" s="453">
        <v>3.2994460000000001</v>
      </c>
      <c r="CE556" s="453">
        <v>1.59634591111786</v>
      </c>
      <c r="CF556" s="453">
        <v>16.8272008974537</v>
      </c>
      <c r="CG556" s="453">
        <v>6.51</v>
      </c>
      <c r="CH556" s="453">
        <v>1.4321999999999999</v>
      </c>
      <c r="CI556" s="453">
        <v>9.1259749616025001</v>
      </c>
      <c r="CJ556" s="453">
        <v>0</v>
      </c>
      <c r="CK556" s="453">
        <v>3.7033437</v>
      </c>
      <c r="CL556" s="453">
        <v>2.1770628709225601</v>
      </c>
      <c r="CM556" s="453">
        <v>22.9485815325251</v>
      </c>
      <c r="CN556" s="453">
        <v>3.58</v>
      </c>
      <c r="CO556" s="453">
        <v>0.78759999999999997</v>
      </c>
      <c r="CP556" s="453">
        <v>4.3143208102950004</v>
      </c>
      <c r="CQ556" s="453">
        <v>0</v>
      </c>
      <c r="CR556" s="453">
        <v>2.0365546000000001</v>
      </c>
      <c r="CS556" s="453">
        <v>1.1234034077530199</v>
      </c>
      <c r="CT556" s="453">
        <v>11.841878818048</v>
      </c>
      <c r="CU556" s="453">
        <v>0</v>
      </c>
      <c r="CV556" s="453">
        <v>0</v>
      </c>
      <c r="CW556" s="453">
        <v>0</v>
      </c>
      <c r="CX556" s="453">
        <v>0</v>
      </c>
      <c r="CY556" s="453">
        <v>0</v>
      </c>
      <c r="CZ556" s="453">
        <v>0</v>
      </c>
      <c r="DA556" s="453">
        <v>0</v>
      </c>
      <c r="DB556" s="453">
        <v>0</v>
      </c>
      <c r="DC556" s="453">
        <v>0</v>
      </c>
      <c r="DD556" s="453">
        <v>0</v>
      </c>
      <c r="DE556" s="453">
        <v>0</v>
      </c>
      <c r="DF556" s="453">
        <v>0</v>
      </c>
      <c r="DG556" s="453">
        <v>0</v>
      </c>
      <c r="DH556" s="453">
        <v>0</v>
      </c>
      <c r="DI556" s="453">
        <v>1.49</v>
      </c>
      <c r="DJ556" s="453">
        <v>0.32779999999999998</v>
      </c>
      <c r="DK556" s="453">
        <v>1.2287424077120801</v>
      </c>
      <c r="DL556" s="453">
        <v>0</v>
      </c>
      <c r="DM556" s="453">
        <v>0.84761629999999999</v>
      </c>
      <c r="DN556" s="453">
        <v>0.40814677415530298</v>
      </c>
      <c r="DO556" s="453">
        <v>4.3023054818673803</v>
      </c>
      <c r="DP556" s="453">
        <v>0</v>
      </c>
      <c r="DQ556" s="453">
        <v>0</v>
      </c>
      <c r="DR556" s="453">
        <v>0</v>
      </c>
      <c r="DS556" s="453">
        <v>0</v>
      </c>
      <c r="DT556" s="453">
        <v>0</v>
      </c>
      <c r="DU556" s="453">
        <v>0</v>
      </c>
      <c r="DV556" s="453">
        <v>0</v>
      </c>
      <c r="DW556" s="453">
        <v>260.36</v>
      </c>
      <c r="DX556" s="453">
        <v>57.279200000000003</v>
      </c>
      <c r="DY556" s="453">
        <v>21.8412646522583</v>
      </c>
      <c r="DZ556" s="453">
        <v>0</v>
      </c>
      <c r="EA556" s="453">
        <v>148.1109932</v>
      </c>
      <c r="EB556" s="453">
        <v>51.104460697495199</v>
      </c>
      <c r="EC556" s="453">
        <v>538.69591854975295</v>
      </c>
      <c r="ED556" s="453">
        <v>74.930000000000007</v>
      </c>
      <c r="EE556" s="453">
        <v>16.4846</v>
      </c>
      <c r="EF556" s="453">
        <v>3.11361453226667</v>
      </c>
      <c r="EG556" s="453">
        <v>0</v>
      </c>
      <c r="EH556" s="453">
        <v>42.625429099999998</v>
      </c>
      <c r="EI556" s="453">
        <v>14.375073389097899</v>
      </c>
      <c r="EJ556" s="453">
        <v>151.528717021365</v>
      </c>
      <c r="EK556" s="453">
        <v>50.04</v>
      </c>
      <c r="EL556" s="453">
        <v>11.008800000000001</v>
      </c>
      <c r="EM556" s="453">
        <v>6.3510905626750001</v>
      </c>
      <c r="EN556" s="453">
        <v>0</v>
      </c>
      <c r="EO556" s="453">
        <v>28.466254800000002</v>
      </c>
      <c r="EP556" s="453">
        <v>10.047730695462</v>
      </c>
      <c r="EQ556" s="453">
        <v>105.91387605813701</v>
      </c>
      <c r="ER556" s="453">
        <v>0</v>
      </c>
      <c r="ES556" s="453">
        <v>0</v>
      </c>
      <c r="ET556" s="453">
        <v>0</v>
      </c>
      <c r="EU556" s="453">
        <v>0</v>
      </c>
      <c r="EV556" s="453">
        <v>0</v>
      </c>
      <c r="EW556" s="453">
        <v>0</v>
      </c>
      <c r="EX556" s="453">
        <v>0</v>
      </c>
      <c r="EY556" s="453">
        <v>70</v>
      </c>
      <c r="EZ556" s="453">
        <v>7.3367000000000004</v>
      </c>
      <c r="FA556" s="453">
        <v>77.34</v>
      </c>
      <c r="FB556" s="453">
        <v>0</v>
      </c>
      <c r="FC556" s="453">
        <v>0</v>
      </c>
      <c r="FD556" s="453">
        <v>0</v>
      </c>
      <c r="FE556" s="88">
        <v>83.432272916666662</v>
      </c>
      <c r="FF556" s="443">
        <f t="shared" ref="FF556" si="2022">H556+BH556+BK556+BQ556+BX556+BY556+EC556+EJ556+EQ556+EU556+EX556+FA556+FD556+FE556</f>
        <v>1831.5795235248654</v>
      </c>
      <c r="FG556" s="444">
        <f t="shared" ref="FG556" si="2023">BH556+BK556+FD556</f>
        <v>0</v>
      </c>
      <c r="FH556" s="444">
        <f t="shared" ref="FH556" si="2024">EJ556</f>
        <v>151.528717021365</v>
      </c>
      <c r="FI556" s="445">
        <f t="shared" ref="FI556" si="2025">FF556*1.2</f>
        <v>2197.8954282298382</v>
      </c>
      <c r="FJ556" s="446">
        <f t="shared" ref="FJ556" si="2026">FG556*1.2</f>
        <v>0</v>
      </c>
      <c r="FK556" s="446">
        <f t="shared" ref="FK556" si="2027">FH556*1.2</f>
        <v>181.83446042563799</v>
      </c>
      <c r="FL556" s="448">
        <v>0.05</v>
      </c>
      <c r="FM556" s="447">
        <f t="shared" ref="FM556" si="2028">FI556*FL556</f>
        <v>109.89477141149192</v>
      </c>
      <c r="FN556" s="448">
        <f t="shared" ref="FN556" si="2029">FJ556*FL556</f>
        <v>0</v>
      </c>
      <c r="FO556" s="448">
        <f t="shared" ref="FO556" si="2030">FK556*FL556</f>
        <v>9.0917230212818989</v>
      </c>
      <c r="FP556" s="385">
        <f t="shared" ref="FP556" si="2031">FI556+FM556</f>
        <v>2307.7901996413302</v>
      </c>
      <c r="FQ556" s="386">
        <f t="shared" ref="FQ556" si="2032">FJ556+FN556</f>
        <v>0</v>
      </c>
      <c r="FR556" s="386">
        <f t="shared" ref="FR556" si="2033">FK556+FO556</f>
        <v>190.92618344691988</v>
      </c>
      <c r="FS556" s="229">
        <f t="shared" ref="FS556" si="2034">(FP556-FR556)/C556+FR556/D556</f>
        <v>8.8353376709086149</v>
      </c>
      <c r="FT556" s="229"/>
      <c r="FU556" s="229">
        <f t="shared" ref="FU556" si="2035">(FP556-FR556)/C556</f>
        <v>8.1043798476049407</v>
      </c>
      <c r="FV556" s="449">
        <f t="shared" ref="FV556" si="2036">FS556*D556+G556*FU556</f>
        <v>2307.7901996413302</v>
      </c>
      <c r="FW556" s="78">
        <v>5.1268000000000002</v>
      </c>
      <c r="FX556" s="79"/>
      <c r="FY556" s="450">
        <f t="shared" ref="FY556" si="2037">FS556/FW556</f>
        <v>1.7233630473021406</v>
      </c>
      <c r="FZ556" s="450"/>
      <c r="GB556" s="68" t="s">
        <v>1380</v>
      </c>
      <c r="GC556" s="85" t="s">
        <v>2362</v>
      </c>
      <c r="GD556" s="85" t="str">
        <f t="shared" ref="GD556" si="2038">CONCATENATE(GB556,GC556)</f>
        <v>№2/328 від 20.02.2019</v>
      </c>
      <c r="GE556" s="85" t="s">
        <v>2518</v>
      </c>
      <c r="GF556" s="431">
        <v>1</v>
      </c>
    </row>
    <row r="557" spans="1:188" x14ac:dyDescent="0.25">
      <c r="A557" s="113" t="s">
        <v>2801</v>
      </c>
      <c r="B557" s="188"/>
      <c r="C557" s="86"/>
      <c r="D557" s="86"/>
      <c r="E557" s="86"/>
      <c r="F557" s="86"/>
      <c r="G557" s="86"/>
      <c r="H557" s="90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  <c r="AB557" s="86"/>
      <c r="AC557" s="86"/>
      <c r="AD557" s="86"/>
      <c r="AE557" s="86"/>
      <c r="AF557" s="86"/>
      <c r="AG557" s="86"/>
      <c r="AH557" s="86"/>
      <c r="AI557" s="86"/>
      <c r="AJ557" s="86"/>
      <c r="AK557" s="86"/>
      <c r="AL557" s="86"/>
      <c r="AM557" s="86"/>
      <c r="AN557" s="86"/>
      <c r="AO557" s="86"/>
      <c r="AP557" s="86"/>
      <c r="AQ557" s="86"/>
      <c r="AR557" s="86"/>
      <c r="AS557" s="86"/>
      <c r="AT557" s="86"/>
      <c r="AU557" s="86"/>
      <c r="AV557" s="86"/>
      <c r="AW557" s="86"/>
      <c r="AX557" s="86"/>
      <c r="AY557" s="86"/>
      <c r="AZ557" s="86"/>
      <c r="BA557" s="86"/>
      <c r="BB557" s="86"/>
      <c r="BC557" s="86"/>
      <c r="BD557" s="86"/>
      <c r="BE557" s="86"/>
      <c r="BF557" s="86"/>
      <c r="BG557" s="86"/>
      <c r="BH557" s="86"/>
      <c r="BI557" s="86"/>
      <c r="BJ557" s="86"/>
      <c r="BK557" s="454"/>
      <c r="BL557" s="86"/>
      <c r="BM557" s="86"/>
      <c r="BN557" s="86"/>
      <c r="BO557" s="86"/>
      <c r="BP557" s="86"/>
      <c r="BQ557" s="86"/>
      <c r="BR557" s="86">
        <f>BR556*0.8</f>
        <v>93.252142222222403</v>
      </c>
      <c r="BS557" s="86">
        <f t="shared" ref="BS557:BX557" si="2039">BS556*0.8</f>
        <v>20.515471288888882</v>
      </c>
      <c r="BT557" s="86">
        <f t="shared" si="2039"/>
        <v>98.118469446000006</v>
      </c>
      <c r="BU557" s="86">
        <f t="shared" si="2039"/>
        <v>31.52</v>
      </c>
      <c r="BV557" s="86">
        <f t="shared" si="2039"/>
        <v>53.048346145955442</v>
      </c>
      <c r="BW557" s="86">
        <f t="shared" si="2039"/>
        <v>31.071388714292404</v>
      </c>
      <c r="BX557" s="86">
        <f t="shared" si="2039"/>
        <v>327.52581781735921</v>
      </c>
      <c r="BY557" s="86"/>
      <c r="BZ557" s="86"/>
      <c r="CA557" s="86"/>
      <c r="CB557" s="86"/>
      <c r="CC557" s="86"/>
      <c r="CD557" s="86"/>
      <c r="CE557" s="86"/>
      <c r="CF557" s="86"/>
      <c r="CG557" s="86"/>
      <c r="CH557" s="86"/>
      <c r="CI557" s="86"/>
      <c r="CJ557" s="86"/>
      <c r="CK557" s="86"/>
      <c r="CL557" s="86"/>
      <c r="CM557" s="86"/>
      <c r="CN557" s="86"/>
      <c r="CO557" s="86"/>
      <c r="CP557" s="86"/>
      <c r="CQ557" s="86"/>
      <c r="CR557" s="86"/>
      <c r="CS557" s="86"/>
      <c r="CT557" s="86"/>
      <c r="CU557" s="86"/>
      <c r="CV557" s="86"/>
      <c r="CW557" s="86"/>
      <c r="CX557" s="86"/>
      <c r="CY557" s="86"/>
      <c r="CZ557" s="86"/>
      <c r="DA557" s="86"/>
      <c r="DB557" s="86"/>
      <c r="DC557" s="86"/>
      <c r="DD557" s="86"/>
      <c r="DE557" s="86"/>
      <c r="DF557" s="86"/>
      <c r="DG557" s="86"/>
      <c r="DH557" s="86"/>
      <c r="DI557" s="86"/>
      <c r="DJ557" s="86"/>
      <c r="DK557" s="86"/>
      <c r="DL557" s="86"/>
      <c r="DM557" s="86"/>
      <c r="DN557" s="86"/>
      <c r="DO557" s="86"/>
      <c r="DP557" s="86"/>
      <c r="DQ557" s="86"/>
      <c r="DR557" s="86"/>
      <c r="DS557" s="86"/>
      <c r="DT557" s="86"/>
      <c r="DU557" s="86"/>
      <c r="DV557" s="86"/>
      <c r="DW557" s="86"/>
      <c r="DX557" s="86"/>
      <c r="DY557" s="86"/>
      <c r="DZ557" s="86"/>
      <c r="EA557" s="86"/>
      <c r="EB557" s="86"/>
      <c r="EC557" s="86"/>
      <c r="ED557" s="86"/>
      <c r="EE557" s="86"/>
      <c r="EF557" s="86"/>
      <c r="EG557" s="86"/>
      <c r="EH557" s="86"/>
      <c r="EI557" s="86"/>
      <c r="EJ557" s="86"/>
      <c r="EK557" s="86"/>
      <c r="EL557" s="86"/>
      <c r="EM557" s="86"/>
      <c r="EN557" s="86"/>
      <c r="EO557" s="86"/>
      <c r="EP557" s="86"/>
      <c r="EQ557" s="86"/>
      <c r="ER557" s="86"/>
      <c r="ES557" s="86"/>
      <c r="ET557" s="86"/>
      <c r="EU557" s="86"/>
      <c r="EV557" s="86"/>
      <c r="EW557" s="86"/>
      <c r="EX557" s="86"/>
      <c r="EY557" s="86"/>
      <c r="EZ557" s="86"/>
      <c r="FA557" s="454"/>
      <c r="FB557" s="86"/>
      <c r="FC557" s="86"/>
      <c r="FD557" s="86"/>
      <c r="FE557" s="86"/>
      <c r="FF557" s="455"/>
      <c r="FG557" s="86"/>
      <c r="FH557" s="86"/>
      <c r="FI557" s="455"/>
      <c r="FJ557" s="86"/>
      <c r="FK557" s="86"/>
      <c r="FL557" s="86"/>
      <c r="FM557" s="455"/>
      <c r="FN557" s="86"/>
      <c r="FO557" s="86"/>
      <c r="FP557" s="455">
        <f>FP164</f>
        <v>1392.4112258229209</v>
      </c>
      <c r="FQ557" s="86"/>
      <c r="FR557" s="86"/>
      <c r="FS557" s="451"/>
      <c r="FT557" s="451"/>
      <c r="FU557" s="451"/>
      <c r="FV557" s="449"/>
      <c r="FW557" s="86"/>
      <c r="FX557" s="87"/>
      <c r="FY557" s="452"/>
      <c r="FZ557" s="452"/>
    </row>
    <row r="558" spans="1:188" ht="15" customHeight="1" x14ac:dyDescent="0.25">
      <c r="A558" s="113" t="s">
        <v>1652</v>
      </c>
      <c r="B558" s="155">
        <v>4</v>
      </c>
      <c r="C558" s="141">
        <f t="shared" ref="C558" si="2040">D558+G558</f>
        <v>2425.9</v>
      </c>
      <c r="D558" s="141">
        <v>2425.9</v>
      </c>
      <c r="E558" s="141">
        <v>0</v>
      </c>
      <c r="F558" s="141"/>
      <c r="G558" s="141">
        <v>0</v>
      </c>
      <c r="H558" s="453">
        <f t="shared" ref="H558" si="2041">N558+T558+Z558+AF558+AL558+AR558+AX558+BD558</f>
        <v>2452.838597639407</v>
      </c>
      <c r="I558" s="453">
        <v>404.23</v>
      </c>
      <c r="J558" s="453">
        <v>88.930599999999998</v>
      </c>
      <c r="K558" s="453">
        <v>30.3963957255583</v>
      </c>
      <c r="L558" s="453">
        <v>229.95432009999999</v>
      </c>
      <c r="M558" s="453">
        <v>78.975521011676705</v>
      </c>
      <c r="N558" s="453">
        <v>832.48683683723505</v>
      </c>
      <c r="O558" s="453">
        <v>49.2</v>
      </c>
      <c r="P558" s="453">
        <v>10.824</v>
      </c>
      <c r="Q558" s="453">
        <v>1.6912409847900001</v>
      </c>
      <c r="R558" s="453">
        <v>27.988403999999999</v>
      </c>
      <c r="S558" s="453">
        <v>9.4018390308558395</v>
      </c>
      <c r="T558" s="453">
        <v>99.1054840156458</v>
      </c>
      <c r="U558" s="453">
        <v>0</v>
      </c>
      <c r="V558" s="453">
        <v>0</v>
      </c>
      <c r="W558" s="453">
        <v>0</v>
      </c>
      <c r="X558" s="453">
        <v>0</v>
      </c>
      <c r="Y558" s="453">
        <v>0</v>
      </c>
      <c r="Z558" s="453">
        <v>0</v>
      </c>
      <c r="AA558" s="453">
        <v>0</v>
      </c>
      <c r="AB558" s="453">
        <v>0</v>
      </c>
      <c r="AC558" s="453">
        <v>0</v>
      </c>
      <c r="AD558" s="453">
        <v>0</v>
      </c>
      <c r="AE558" s="453">
        <v>0</v>
      </c>
      <c r="AF558" s="453">
        <v>0</v>
      </c>
      <c r="AG558" s="453">
        <v>0</v>
      </c>
      <c r="AH558" s="453">
        <v>0</v>
      </c>
      <c r="AI558" s="453">
        <v>0</v>
      </c>
      <c r="AJ558" s="453">
        <v>0</v>
      </c>
      <c r="AK558" s="453">
        <v>0</v>
      </c>
      <c r="AL558" s="453">
        <v>0</v>
      </c>
      <c r="AM558" s="453">
        <v>92.4</v>
      </c>
      <c r="AN558" s="453">
        <v>20.327999999999999</v>
      </c>
      <c r="AO558" s="453">
        <v>2.4829380719274399</v>
      </c>
      <c r="AP558" s="453">
        <v>52.563588000000003</v>
      </c>
      <c r="AQ558" s="453">
        <v>17.584448077598701</v>
      </c>
      <c r="AR558" s="453">
        <v>185.35897414952601</v>
      </c>
      <c r="AS558" s="453">
        <v>0</v>
      </c>
      <c r="AT558" s="453">
        <v>0</v>
      </c>
      <c r="AU558" s="453">
        <v>0</v>
      </c>
      <c r="AV558" s="453">
        <v>0</v>
      </c>
      <c r="AW558" s="453">
        <v>0</v>
      </c>
      <c r="AX558" s="453">
        <v>24.19</v>
      </c>
      <c r="AY558" s="453">
        <v>616.52</v>
      </c>
      <c r="AZ558" s="453">
        <v>135.6344</v>
      </c>
      <c r="BA558" s="453">
        <v>60.535984026844098</v>
      </c>
      <c r="BB558" s="453">
        <v>350.7197324</v>
      </c>
      <c r="BC558" s="453">
        <v>121.93701430269699</v>
      </c>
      <c r="BD558" s="453">
        <f t="shared" ref="BD558" si="2042">C558*0.54070543</f>
        <v>1311.6973026370001</v>
      </c>
      <c r="BE558" s="453">
        <v>0</v>
      </c>
      <c r="BF558" s="453">
        <v>0</v>
      </c>
      <c r="BG558" s="453">
        <v>0</v>
      </c>
      <c r="BH558" s="453">
        <v>0</v>
      </c>
      <c r="BI558" s="453">
        <v>0</v>
      </c>
      <c r="BJ558" s="453">
        <v>0</v>
      </c>
      <c r="BK558" s="453">
        <v>0</v>
      </c>
      <c r="BL558" s="453">
        <v>56.72</v>
      </c>
      <c r="BM558" s="453">
        <v>12.478400000000001</v>
      </c>
      <c r="BN558" s="453">
        <v>1.9735640058333399</v>
      </c>
      <c r="BO558" s="453">
        <v>32.266306399999998</v>
      </c>
      <c r="BP558" s="453">
        <v>10.8413651212354</v>
      </c>
      <c r="BQ558" s="453">
        <v>114.279635527068</v>
      </c>
      <c r="BR558" s="453">
        <v>603.25792083333295</v>
      </c>
      <c r="BS558" s="453">
        <v>132.716742583333</v>
      </c>
      <c r="BT558" s="453">
        <v>1326.0736791009999</v>
      </c>
      <c r="BU558" s="453">
        <v>366.73</v>
      </c>
      <c r="BV558" s="453">
        <v>343.17533342445802</v>
      </c>
      <c r="BW558" s="453">
        <v>290.528464775494</v>
      </c>
      <c r="BX558" s="453">
        <v>3062.48214071762</v>
      </c>
      <c r="BY558" s="453">
        <v>276.25174977739101</v>
      </c>
      <c r="BZ558" s="453">
        <v>48.64</v>
      </c>
      <c r="CA558" s="453">
        <v>10.700799999999999</v>
      </c>
      <c r="CB558" s="453">
        <v>29.0702745845858</v>
      </c>
      <c r="CC558" s="453">
        <v>0</v>
      </c>
      <c r="CD558" s="453">
        <v>27.669836799999999</v>
      </c>
      <c r="CE558" s="453">
        <v>12.1664403222185</v>
      </c>
      <c r="CF558" s="453">
        <v>128.24735170680401</v>
      </c>
      <c r="CG558" s="453">
        <v>26.93</v>
      </c>
      <c r="CH558" s="453">
        <v>5.9245999999999999</v>
      </c>
      <c r="CI558" s="453">
        <v>37.762708108635003</v>
      </c>
      <c r="CJ558" s="453">
        <v>0</v>
      </c>
      <c r="CK558" s="453">
        <v>15.3196691</v>
      </c>
      <c r="CL558" s="453">
        <v>9.0070545812370408</v>
      </c>
      <c r="CM558" s="453">
        <v>94.944031789872</v>
      </c>
      <c r="CN558" s="453">
        <v>0</v>
      </c>
      <c r="CO558" s="453">
        <v>0</v>
      </c>
      <c r="CP558" s="453">
        <v>0</v>
      </c>
      <c r="CQ558" s="453">
        <v>0</v>
      </c>
      <c r="CR558" s="453">
        <v>0</v>
      </c>
      <c r="CS558" s="453">
        <v>0</v>
      </c>
      <c r="CT558" s="453">
        <v>0</v>
      </c>
      <c r="CU558" s="453">
        <v>0</v>
      </c>
      <c r="CV558" s="453">
        <v>0</v>
      </c>
      <c r="CW558" s="453">
        <v>0</v>
      </c>
      <c r="CX558" s="453">
        <v>0</v>
      </c>
      <c r="CY558" s="453">
        <v>0</v>
      </c>
      <c r="CZ558" s="453">
        <v>0</v>
      </c>
      <c r="DA558" s="453">
        <v>0</v>
      </c>
      <c r="DB558" s="453">
        <v>0</v>
      </c>
      <c r="DC558" s="453">
        <v>0</v>
      </c>
      <c r="DD558" s="453">
        <v>0</v>
      </c>
      <c r="DE558" s="453">
        <v>0</v>
      </c>
      <c r="DF558" s="453">
        <v>0</v>
      </c>
      <c r="DG558" s="453">
        <v>0</v>
      </c>
      <c r="DH558" s="453">
        <v>0</v>
      </c>
      <c r="DI558" s="453">
        <v>18.309999999999999</v>
      </c>
      <c r="DJ558" s="453">
        <v>4.0282</v>
      </c>
      <c r="DK558" s="453">
        <v>15.2724793059969</v>
      </c>
      <c r="DL558" s="453">
        <v>0</v>
      </c>
      <c r="DM558" s="453">
        <v>10.4160097</v>
      </c>
      <c r="DN558" s="453">
        <v>5.0336772747185297</v>
      </c>
      <c r="DO558" s="453">
        <v>53.0603662807154</v>
      </c>
      <c r="DP558" s="453">
        <v>0</v>
      </c>
      <c r="DQ558" s="453">
        <v>0</v>
      </c>
      <c r="DR558" s="453">
        <v>0</v>
      </c>
      <c r="DS558" s="453">
        <v>0</v>
      </c>
      <c r="DT558" s="453">
        <v>0</v>
      </c>
      <c r="DU558" s="453">
        <v>0</v>
      </c>
      <c r="DV558" s="453">
        <v>0</v>
      </c>
      <c r="DW558" s="453">
        <v>760.9</v>
      </c>
      <c r="DX558" s="453">
        <v>167.398</v>
      </c>
      <c r="DY558" s="453">
        <v>59.064349411408401</v>
      </c>
      <c r="DZ558" s="453">
        <v>0</v>
      </c>
      <c r="EA558" s="453">
        <v>432.853183</v>
      </c>
      <c r="EB558" s="453">
        <v>148.85278995204001</v>
      </c>
      <c r="EC558" s="453">
        <v>1569.0683223634501</v>
      </c>
      <c r="ED558" s="453">
        <v>338.09</v>
      </c>
      <c r="EE558" s="453">
        <v>74.379800000000003</v>
      </c>
      <c r="EF558" s="453">
        <v>13.284085729633301</v>
      </c>
      <c r="EG558" s="453">
        <v>0</v>
      </c>
      <c r="EH558" s="453">
        <v>192.32925829999999</v>
      </c>
      <c r="EI558" s="453">
        <v>64.781294325745804</v>
      </c>
      <c r="EJ558" s="453">
        <v>682.86443835537898</v>
      </c>
      <c r="EK558" s="453">
        <v>141.65</v>
      </c>
      <c r="EL558" s="453">
        <v>31.163</v>
      </c>
      <c r="EM558" s="453">
        <v>25.6347367766</v>
      </c>
      <c r="EN558" s="453">
        <v>0</v>
      </c>
      <c r="EO558" s="453">
        <v>80.580435499999993</v>
      </c>
      <c r="EP558" s="453">
        <v>29.244942736310399</v>
      </c>
      <c r="EQ558" s="453">
        <v>308.27311501291001</v>
      </c>
      <c r="ER558" s="453">
        <v>30.1</v>
      </c>
      <c r="ES558" s="453">
        <v>6.6219999999999999</v>
      </c>
      <c r="ET558" s="453">
        <v>0.69405181999999999</v>
      </c>
      <c r="EU558" s="453">
        <v>7.3160518200000002</v>
      </c>
      <c r="EV558" s="453">
        <v>0.79162999999999994</v>
      </c>
      <c r="EW558" s="453">
        <v>8.2970740299999998E-2</v>
      </c>
      <c r="EX558" s="453">
        <v>0.87460074030000001</v>
      </c>
      <c r="EY558" s="453">
        <v>578.20000000000005</v>
      </c>
      <c r="EZ558" s="453">
        <v>60.6</v>
      </c>
      <c r="FA558" s="453">
        <f>EY558+EZ558</f>
        <v>638.80000000000007</v>
      </c>
      <c r="FB558" s="453">
        <v>0</v>
      </c>
      <c r="FC558" s="453">
        <v>0</v>
      </c>
      <c r="FD558" s="453">
        <v>0</v>
      </c>
      <c r="FE558" s="88">
        <v>0</v>
      </c>
      <c r="FF558" s="443">
        <f t="shared" ref="FF558" si="2043">H558+BH558+BK558+BQ558+BX558+BY558+EC558+EJ558+EQ558+EU558+EX558+FA558+FD558+FE558</f>
        <v>9113.0486519535261</v>
      </c>
      <c r="FG558" s="444">
        <f t="shared" ref="FG558" si="2044">BH558+BK558+FD558</f>
        <v>0</v>
      </c>
      <c r="FH558" s="444">
        <f t="shared" ref="FH558" si="2045">EJ558</f>
        <v>682.86443835537898</v>
      </c>
      <c r="FI558" s="445">
        <f t="shared" ref="FI558" si="2046">FF558*1.2</f>
        <v>10935.658382344231</v>
      </c>
      <c r="FJ558" s="446">
        <f t="shared" ref="FJ558" si="2047">FG558*1.2</f>
        <v>0</v>
      </c>
      <c r="FK558" s="446">
        <f t="shared" ref="FK558" si="2048">FH558*1.2</f>
        <v>819.4373260264548</v>
      </c>
      <c r="FL558" s="448">
        <v>0.05</v>
      </c>
      <c r="FM558" s="447">
        <f t="shared" ref="FM558" si="2049">FI558*FL558</f>
        <v>546.78291911721158</v>
      </c>
      <c r="FN558" s="448">
        <f t="shared" ref="FN558" si="2050">FJ558*FL558</f>
        <v>0</v>
      </c>
      <c r="FO558" s="448">
        <f t="shared" ref="FO558" si="2051">FK558*FL558</f>
        <v>40.971866301322741</v>
      </c>
      <c r="FP558" s="385">
        <f t="shared" ref="FP558" si="2052">FI558+FM558</f>
        <v>11482.441301461442</v>
      </c>
      <c r="FQ558" s="386">
        <f t="shared" ref="FQ558" si="2053">FJ558+FN558</f>
        <v>0</v>
      </c>
      <c r="FR558" s="386">
        <f t="shared" ref="FR558" si="2054">FK558+FO558</f>
        <v>860.40919232777753</v>
      </c>
      <c r="FS558" s="229">
        <f t="shared" ref="FS558" si="2055">(FP558-FR558)/C558+FR558/D558</f>
        <v>4.7332706630369925</v>
      </c>
      <c r="FT558" s="229"/>
      <c r="FU558" s="229">
        <f t="shared" ref="FU558" si="2056">(FP558-FR558)/C558</f>
        <v>4.3785943811095525</v>
      </c>
      <c r="FV558" s="449">
        <f t="shared" ref="FV558" si="2057">FS558*D558+G558*FU558</f>
        <v>11482.44130146144</v>
      </c>
      <c r="FW558" s="78">
        <v>5.0632999999999999</v>
      </c>
      <c r="FX558" s="79"/>
      <c r="FY558" s="450">
        <f t="shared" ref="FY558" si="2058">FS558/FW558</f>
        <v>0.93481932001599599</v>
      </c>
      <c r="FZ558" s="450"/>
      <c r="GB558" s="68" t="s">
        <v>1186</v>
      </c>
      <c r="GC558" s="85" t="s">
        <v>2362</v>
      </c>
      <c r="GD558" s="85" t="str">
        <f t="shared" ref="GD558" si="2059">CONCATENATE(GB558,GC558)</f>
        <v>№2/119 від 20.02.2019</v>
      </c>
      <c r="GE558" s="85" t="s">
        <v>2540</v>
      </c>
      <c r="GF558" s="431">
        <v>2</v>
      </c>
    </row>
    <row r="559" spans="1:188" ht="24" x14ac:dyDescent="0.25">
      <c r="A559" s="113" t="s">
        <v>2802</v>
      </c>
      <c r="B559" s="188"/>
      <c r="C559" s="86"/>
      <c r="D559" s="86"/>
      <c r="E559" s="86"/>
      <c r="F559" s="86"/>
      <c r="G559" s="86"/>
      <c r="H559" s="90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  <c r="AB559" s="86"/>
      <c r="AC559" s="86"/>
      <c r="AD559" s="86"/>
      <c r="AE559" s="86"/>
      <c r="AF559" s="86"/>
      <c r="AG559" s="86"/>
      <c r="AH559" s="86"/>
      <c r="AI559" s="86"/>
      <c r="AJ559" s="86"/>
      <c r="AK559" s="86"/>
      <c r="AL559" s="86"/>
      <c r="AM559" s="86"/>
      <c r="AN559" s="86"/>
      <c r="AO559" s="86"/>
      <c r="AP559" s="86"/>
      <c r="AQ559" s="86"/>
      <c r="AR559" s="86"/>
      <c r="AS559" s="86"/>
      <c r="AT559" s="86"/>
      <c r="AU559" s="86"/>
      <c r="AV559" s="86"/>
      <c r="AW559" s="86"/>
      <c r="AX559" s="86"/>
      <c r="AY559" s="86"/>
      <c r="AZ559" s="86"/>
      <c r="BA559" s="86"/>
      <c r="BB559" s="86"/>
      <c r="BC559" s="86"/>
      <c r="BD559" s="86"/>
      <c r="BE559" s="86"/>
      <c r="BF559" s="86"/>
      <c r="BG559" s="86"/>
      <c r="BH559" s="86"/>
      <c r="BI559" s="86"/>
      <c r="BJ559" s="86"/>
      <c r="BK559" s="454"/>
      <c r="BL559" s="86"/>
      <c r="BM559" s="86"/>
      <c r="BN559" s="86"/>
      <c r="BO559" s="86"/>
      <c r="BP559" s="86"/>
      <c r="BQ559" s="86"/>
      <c r="BR559" s="86">
        <f>BR558*1.3</f>
        <v>784.23529708333285</v>
      </c>
      <c r="BS559" s="86">
        <f t="shared" ref="BS559:BX559" si="2060">BS558*1.3</f>
        <v>172.5317653583329</v>
      </c>
      <c r="BT559" s="86">
        <f t="shared" si="2060"/>
        <v>1723.8957828313</v>
      </c>
      <c r="BU559" s="86">
        <f t="shared" si="2060"/>
        <v>476.74900000000002</v>
      </c>
      <c r="BV559" s="86">
        <f t="shared" si="2060"/>
        <v>446.12793345179546</v>
      </c>
      <c r="BW559" s="86">
        <f t="shared" si="2060"/>
        <v>377.68700420814224</v>
      </c>
      <c r="BX559" s="86">
        <f t="shared" si="2060"/>
        <v>3981.2267829329062</v>
      </c>
      <c r="BY559" s="86"/>
      <c r="BZ559" s="86"/>
      <c r="CA559" s="86"/>
      <c r="CB559" s="86"/>
      <c r="CC559" s="86"/>
      <c r="CD559" s="86"/>
      <c r="CE559" s="86"/>
      <c r="CF559" s="86"/>
      <c r="CG559" s="86"/>
      <c r="CH559" s="86"/>
      <c r="CI559" s="86"/>
      <c r="CJ559" s="86"/>
      <c r="CK559" s="86"/>
      <c r="CL559" s="86"/>
      <c r="CM559" s="86"/>
      <c r="CN559" s="86"/>
      <c r="CO559" s="86"/>
      <c r="CP559" s="86"/>
      <c r="CQ559" s="86"/>
      <c r="CR559" s="86"/>
      <c r="CS559" s="86"/>
      <c r="CT559" s="86"/>
      <c r="CU559" s="86"/>
      <c r="CV559" s="86"/>
      <c r="CW559" s="86"/>
      <c r="CX559" s="86"/>
      <c r="CY559" s="86"/>
      <c r="CZ559" s="86"/>
      <c r="DA559" s="86"/>
      <c r="DB559" s="86"/>
      <c r="DC559" s="86"/>
      <c r="DD559" s="86"/>
      <c r="DE559" s="86"/>
      <c r="DF559" s="86"/>
      <c r="DG559" s="86"/>
      <c r="DH559" s="86"/>
      <c r="DI559" s="86"/>
      <c r="DJ559" s="86"/>
      <c r="DK559" s="86"/>
      <c r="DL559" s="86"/>
      <c r="DM559" s="86"/>
      <c r="DN559" s="86"/>
      <c r="DO559" s="86"/>
      <c r="DP559" s="86"/>
      <c r="DQ559" s="86"/>
      <c r="DR559" s="86"/>
      <c r="DS559" s="86"/>
      <c r="DT559" s="86"/>
      <c r="DU559" s="86"/>
      <c r="DV559" s="86"/>
      <c r="DW559" s="86"/>
      <c r="DX559" s="86"/>
      <c r="DY559" s="86"/>
      <c r="DZ559" s="86"/>
      <c r="EA559" s="86"/>
      <c r="EB559" s="86"/>
      <c r="EC559" s="86"/>
      <c r="ED559" s="86"/>
      <c r="EE559" s="86"/>
      <c r="EF559" s="86"/>
      <c r="EG559" s="86"/>
      <c r="EH559" s="86"/>
      <c r="EI559" s="86"/>
      <c r="EJ559" s="86"/>
      <c r="EK559" s="86"/>
      <c r="EL559" s="86"/>
      <c r="EM559" s="86"/>
      <c r="EN559" s="86"/>
      <c r="EO559" s="86"/>
      <c r="EP559" s="86"/>
      <c r="EQ559" s="86"/>
      <c r="ER559" s="86"/>
      <c r="ES559" s="86"/>
      <c r="ET559" s="86"/>
      <c r="EU559" s="86"/>
      <c r="EV559" s="86"/>
      <c r="EW559" s="86"/>
      <c r="EX559" s="86"/>
      <c r="EY559" s="86"/>
      <c r="EZ559" s="86"/>
      <c r="FA559" s="454"/>
      <c r="FB559" s="86"/>
      <c r="FC559" s="86"/>
      <c r="FD559" s="86"/>
      <c r="FE559" s="86"/>
      <c r="FF559" s="455"/>
      <c r="FG559" s="86"/>
      <c r="FH559" s="86"/>
      <c r="FI559" s="455"/>
      <c r="FJ559" s="86"/>
      <c r="FK559" s="86"/>
      <c r="FL559" s="86"/>
      <c r="FM559" s="455"/>
      <c r="FN559" s="86"/>
      <c r="FO559" s="86"/>
      <c r="FP559" s="455">
        <f>FP186</f>
        <v>12640.059550652701</v>
      </c>
      <c r="FQ559" s="86"/>
      <c r="FR559" s="86"/>
      <c r="FS559" s="451"/>
      <c r="FT559" s="451"/>
      <c r="FU559" s="451"/>
      <c r="FV559" s="449"/>
      <c r="FW559" s="86"/>
      <c r="FX559" s="87"/>
      <c r="FY559" s="452"/>
      <c r="FZ559" s="452"/>
    </row>
    <row r="560" spans="1:188" ht="15" customHeight="1" x14ac:dyDescent="0.25">
      <c r="A560" s="113" t="s">
        <v>1780</v>
      </c>
      <c r="B560" s="155">
        <v>8</v>
      </c>
      <c r="C560" s="141">
        <f t="shared" ref="C560" si="2061">D560+G560</f>
        <v>7052.84</v>
      </c>
      <c r="D560" s="141">
        <v>7052.84</v>
      </c>
      <c r="E560" s="141">
        <v>6173.14</v>
      </c>
      <c r="F560" s="141">
        <f>D560-E560</f>
        <v>879.69999999999982</v>
      </c>
      <c r="G560" s="141">
        <v>0</v>
      </c>
      <c r="H560" s="453">
        <f t="shared" ref="H560" si="2062">N560+T560+Z560+AF560+AL560+AR560+AX560+BD560</f>
        <v>8131.8516282273413</v>
      </c>
      <c r="I560" s="453">
        <v>555.66999999999996</v>
      </c>
      <c r="J560" s="453">
        <v>122.2474</v>
      </c>
      <c r="K560" s="453">
        <v>28.284687241642501</v>
      </c>
      <c r="L560" s="453">
        <v>316.10399289999998</v>
      </c>
      <c r="M560" s="453">
        <v>107.147900259645</v>
      </c>
      <c r="N560" s="453">
        <v>1129.45398040129</v>
      </c>
      <c r="O560" s="453">
        <v>201.69</v>
      </c>
      <c r="P560" s="453">
        <v>44.3718</v>
      </c>
      <c r="Q560" s="453">
        <v>6.9341173663650002</v>
      </c>
      <c r="R560" s="453">
        <v>114.73539030000001</v>
      </c>
      <c r="S560" s="453">
        <v>38.541918356511701</v>
      </c>
      <c r="T560" s="453">
        <v>406.273226022877</v>
      </c>
      <c r="U560" s="453">
        <v>0</v>
      </c>
      <c r="V560" s="453">
        <v>0</v>
      </c>
      <c r="W560" s="453">
        <v>0</v>
      </c>
      <c r="X560" s="453">
        <v>0</v>
      </c>
      <c r="Y560" s="453">
        <v>0</v>
      </c>
      <c r="Z560" s="453">
        <v>940.89</v>
      </c>
      <c r="AA560" s="453">
        <v>0</v>
      </c>
      <c r="AB560" s="453">
        <v>0</v>
      </c>
      <c r="AC560" s="453">
        <v>0</v>
      </c>
      <c r="AD560" s="453">
        <v>0</v>
      </c>
      <c r="AE560" s="453">
        <v>0</v>
      </c>
      <c r="AF560" s="453">
        <v>213.29</v>
      </c>
      <c r="AG560" s="453">
        <v>84.02</v>
      </c>
      <c r="AH560" s="453">
        <v>18.484400000000001</v>
      </c>
      <c r="AI560" s="453">
        <v>2.8803008586450001</v>
      </c>
      <c r="AJ560" s="453">
        <v>47.796457400000001</v>
      </c>
      <c r="AK560" s="453">
        <v>16.054917197088599</v>
      </c>
      <c r="AL560" s="453">
        <v>169.23607545573401</v>
      </c>
      <c r="AM560" s="453">
        <v>616.91</v>
      </c>
      <c r="AN560" s="453">
        <v>135.72020000000001</v>
      </c>
      <c r="AO560" s="453">
        <v>152.39933584794201</v>
      </c>
      <c r="AP560" s="453">
        <v>350.9415917</v>
      </c>
      <c r="AQ560" s="453">
        <v>131.63833387829999</v>
      </c>
      <c r="AR560" s="453">
        <v>1387.6094614262399</v>
      </c>
      <c r="AS560" s="453">
        <v>0</v>
      </c>
      <c r="AT560" s="453">
        <v>0</v>
      </c>
      <c r="AU560" s="453">
        <v>0</v>
      </c>
      <c r="AV560" s="453">
        <v>0</v>
      </c>
      <c r="AW560" s="453">
        <v>0</v>
      </c>
      <c r="AX560" s="453">
        <v>71.59</v>
      </c>
      <c r="AY560" s="453">
        <v>1792.42</v>
      </c>
      <c r="AZ560" s="453">
        <v>394.33240000000001</v>
      </c>
      <c r="BA560" s="453">
        <v>175.99678864911499</v>
      </c>
      <c r="BB560" s="453">
        <v>1019.6539653999999</v>
      </c>
      <c r="BC560" s="453">
        <v>354.50967457588803</v>
      </c>
      <c r="BD560" s="453">
        <f t="shared" ref="BD560" si="2063">C560*0.54070543</f>
        <v>3813.5088849212002</v>
      </c>
      <c r="BE560" s="453">
        <v>4</v>
      </c>
      <c r="BF560" s="453">
        <v>5628.02</v>
      </c>
      <c r="BG560" s="453">
        <v>589.87277619999998</v>
      </c>
      <c r="BH560" s="453">
        <v>6217.8927762000003</v>
      </c>
      <c r="BI560" s="453">
        <v>566.67999999999995</v>
      </c>
      <c r="BJ560" s="453">
        <v>59.3937308</v>
      </c>
      <c r="BK560" s="453">
        <v>626.07373080000002</v>
      </c>
      <c r="BL560" s="453">
        <v>279.93</v>
      </c>
      <c r="BM560" s="453">
        <v>61.584600000000002</v>
      </c>
      <c r="BN560" s="453">
        <v>6.4836042966666696</v>
      </c>
      <c r="BO560" s="453">
        <v>159.24377910000001</v>
      </c>
      <c r="BP560" s="453">
        <v>53.164032279804701</v>
      </c>
      <c r="BQ560" s="453">
        <v>560.40601567647195</v>
      </c>
      <c r="BR560" s="453">
        <v>2583.0888890475726</v>
      </c>
      <c r="BS560" s="453">
        <v>568.27955559047598</v>
      </c>
      <c r="BT560" s="453">
        <v>3107.26176095238</v>
      </c>
      <c r="BU560" s="453">
        <v>3348.62</v>
      </c>
      <c r="BV560" s="453">
        <v>1469.44177631252</v>
      </c>
      <c r="BW560" s="453">
        <v>1160.94808662325</v>
      </c>
      <c r="BX560" s="453">
        <v>12237.6400685262</v>
      </c>
      <c r="BY560" s="453">
        <v>1628.6977523406299</v>
      </c>
      <c r="BZ560" s="453">
        <v>53.86</v>
      </c>
      <c r="CA560" s="453">
        <v>11.8492</v>
      </c>
      <c r="CB560" s="453">
        <v>35.139274404788303</v>
      </c>
      <c r="CC560" s="453">
        <v>0</v>
      </c>
      <c r="CD560" s="453">
        <v>30.639338200000001</v>
      </c>
      <c r="CE560" s="453">
        <v>13.7812376391078</v>
      </c>
      <c r="CF560" s="453">
        <v>145.269050243896</v>
      </c>
      <c r="CG560" s="453">
        <v>109.93</v>
      </c>
      <c r="CH560" s="453">
        <v>24.1846</v>
      </c>
      <c r="CI560" s="453">
        <v>152.9558024751</v>
      </c>
      <c r="CJ560" s="453">
        <v>0</v>
      </c>
      <c r="CK560" s="453">
        <v>62.535879100000002</v>
      </c>
      <c r="CL560" s="453">
        <v>36.642234371886197</v>
      </c>
      <c r="CM560" s="453">
        <v>386.248515946986</v>
      </c>
      <c r="CN560" s="453">
        <v>143.63</v>
      </c>
      <c r="CO560" s="453">
        <v>31.598600000000001</v>
      </c>
      <c r="CP560" s="453">
        <v>100.809085618377</v>
      </c>
      <c r="CQ560" s="453">
        <v>0</v>
      </c>
      <c r="CR560" s="453">
        <v>81.7067981</v>
      </c>
      <c r="CS560" s="453">
        <v>37.495199338523101</v>
      </c>
      <c r="CT560" s="453">
        <v>395.23968305689999</v>
      </c>
      <c r="CU560" s="453">
        <v>65.03</v>
      </c>
      <c r="CV560" s="453">
        <v>14.3066</v>
      </c>
      <c r="CW560" s="453">
        <v>45.023745272929602</v>
      </c>
      <c r="CX560" s="453">
        <v>0</v>
      </c>
      <c r="CY560" s="453">
        <v>36.993616099999997</v>
      </c>
      <c r="CZ560" s="453">
        <v>16.911508691496799</v>
      </c>
      <c r="DA560" s="453">
        <v>178.26547006442601</v>
      </c>
      <c r="DB560" s="453">
        <v>52.69</v>
      </c>
      <c r="DC560" s="453">
        <v>11.591799999999999</v>
      </c>
      <c r="DD560" s="453">
        <v>67.061414387924998</v>
      </c>
      <c r="DE560" s="453">
        <v>0</v>
      </c>
      <c r="DF560" s="453">
        <v>29.973760299999999</v>
      </c>
      <c r="DG560" s="453">
        <v>16.907632117041398</v>
      </c>
      <c r="DH560" s="453">
        <v>178.22460680496599</v>
      </c>
      <c r="DI560" s="453">
        <v>89.35</v>
      </c>
      <c r="DJ560" s="453">
        <v>19.657</v>
      </c>
      <c r="DK560" s="453">
        <v>75.910622070588701</v>
      </c>
      <c r="DL560" s="453">
        <v>0</v>
      </c>
      <c r="DM560" s="453">
        <v>50.828534500000004</v>
      </c>
      <c r="DN560" s="453">
        <v>24.708554670163402</v>
      </c>
      <c r="DO560" s="453">
        <v>260.45471124075198</v>
      </c>
      <c r="DP560" s="453">
        <v>37.01</v>
      </c>
      <c r="DQ560" s="453">
        <v>8.1422000000000008</v>
      </c>
      <c r="DR560" s="453">
        <v>10.726348579532299</v>
      </c>
      <c r="DS560" s="453">
        <v>0</v>
      </c>
      <c r="DT560" s="453">
        <v>21.053878699999999</v>
      </c>
      <c r="DU560" s="453">
        <v>8.0632877031677808</v>
      </c>
      <c r="DV560" s="453">
        <v>84.995714982700093</v>
      </c>
      <c r="DW560" s="453">
        <v>4509.67</v>
      </c>
      <c r="DX560" s="453">
        <v>992.12739999999997</v>
      </c>
      <c r="DY560" s="453">
        <v>480.64873855993301</v>
      </c>
      <c r="DZ560" s="453">
        <v>0</v>
      </c>
      <c r="EA560" s="453">
        <v>2565.4159728999998</v>
      </c>
      <c r="EB560" s="453">
        <v>895.90142790211496</v>
      </c>
      <c r="EC560" s="453">
        <v>9443.7635393620494</v>
      </c>
      <c r="ED560" s="453">
        <v>3116.93</v>
      </c>
      <c r="EE560" s="453">
        <v>685.72460000000001</v>
      </c>
      <c r="EF560" s="453">
        <v>107.13093814676699</v>
      </c>
      <c r="EG560" s="453">
        <v>0</v>
      </c>
      <c r="EH560" s="453">
        <v>1773.1279691</v>
      </c>
      <c r="EI560" s="453">
        <v>595.62616469453405</v>
      </c>
      <c r="EJ560" s="453">
        <v>6278.5396719413002</v>
      </c>
      <c r="EK560" s="453">
        <v>405.28</v>
      </c>
      <c r="EL560" s="453">
        <v>89.161600000000007</v>
      </c>
      <c r="EM560" s="453">
        <v>70.466695130199994</v>
      </c>
      <c r="EN560" s="453">
        <v>0</v>
      </c>
      <c r="EO560" s="453">
        <v>230.5516336</v>
      </c>
      <c r="EP560" s="453">
        <v>83.372155130212207</v>
      </c>
      <c r="EQ560" s="453">
        <v>878.83208386041201</v>
      </c>
      <c r="ER560" s="453">
        <v>1013.5</v>
      </c>
      <c r="ES560" s="453">
        <v>225.17</v>
      </c>
      <c r="ET560" s="453">
        <v>23.6000677</v>
      </c>
      <c r="EU560" s="453">
        <v>248.7700677</v>
      </c>
      <c r="EV560" s="453">
        <v>26.655049999999999</v>
      </c>
      <c r="EW560" s="453">
        <v>2.7937157904999999</v>
      </c>
      <c r="EX560" s="453">
        <v>29.448765790500001</v>
      </c>
      <c r="EY560" s="453">
        <v>1920.8</v>
      </c>
      <c r="EZ560" s="453">
        <v>201.31904800000001</v>
      </c>
      <c r="FA560" s="453">
        <v>2122.12</v>
      </c>
      <c r="FB560" s="453">
        <v>1948.8</v>
      </c>
      <c r="FC560" s="453">
        <v>204.253728</v>
      </c>
      <c r="FD560" s="453">
        <v>2153.0537279999999</v>
      </c>
      <c r="FE560" s="88">
        <v>1104.4000000000001</v>
      </c>
      <c r="FF560" s="443">
        <f t="shared" ref="FF560" si="2064">H560+BH560+BK560+BQ560+BX560+BY560+EC560+EJ560+EQ560+EU560+EX560+FA560+FD560+FE560</f>
        <v>51661.489828424914</v>
      </c>
      <c r="FG560" s="444">
        <f t="shared" ref="FG560" si="2065">BH560+BK560+FD560</f>
        <v>8997.020235</v>
      </c>
      <c r="FH560" s="444">
        <f t="shared" ref="FH560" si="2066">EJ560</f>
        <v>6278.5396719413002</v>
      </c>
      <c r="FI560" s="445">
        <f t="shared" ref="FI560" si="2067">FF560*1.2</f>
        <v>61993.787794109892</v>
      </c>
      <c r="FJ560" s="446">
        <f t="shared" ref="FJ560" si="2068">FG560*1.2</f>
        <v>10796.424282</v>
      </c>
      <c r="FK560" s="446">
        <f t="shared" ref="FK560" si="2069">FH560*1.2</f>
        <v>7534.2476063295599</v>
      </c>
      <c r="FL560" s="448">
        <v>0.05</v>
      </c>
      <c r="FM560" s="447">
        <f t="shared" ref="FM560" si="2070">FI560*FL560</f>
        <v>3099.6893897054947</v>
      </c>
      <c r="FN560" s="448">
        <f t="shared" ref="FN560" si="2071">FJ560*FL560</f>
        <v>539.82121410000002</v>
      </c>
      <c r="FO560" s="448">
        <f t="shared" ref="FO560" si="2072">FK560*FL560</f>
        <v>376.712380316478</v>
      </c>
      <c r="FP560" s="385">
        <f t="shared" ref="FP560" si="2073">FI560+FM560</f>
        <v>65093.47718381539</v>
      </c>
      <c r="FQ560" s="386">
        <f t="shared" ref="FQ560" si="2074">FJ560+FN560</f>
        <v>11336.2454961</v>
      </c>
      <c r="FR560" s="386">
        <f t="shared" ref="FR560" si="2075">FK560+FO560</f>
        <v>7910.9599866460376</v>
      </c>
      <c r="FS560" s="229">
        <f>(FP560-FQ560-FR560)/C560+FR560/D560</f>
        <v>7.6220687960758209</v>
      </c>
      <c r="FT560" s="229">
        <f>FS560+FQ560/E560</f>
        <v>9.4584511713499921</v>
      </c>
      <c r="FU560" s="229">
        <f>(FP560-FR560-FQ560)/C560</f>
        <v>6.5003986622508583</v>
      </c>
      <c r="FV560" s="449">
        <f>FS560*F560+E560*FT560+FU560*G560</f>
        <v>65093.477183815397</v>
      </c>
      <c r="FW560" s="78">
        <v>4.9397000000000002</v>
      </c>
      <c r="FX560" s="79">
        <v>6.2728999999999999</v>
      </c>
      <c r="FY560" s="450">
        <f t="shared" ref="FY560" si="2076">FS560/FW560</f>
        <v>1.5430226119148573</v>
      </c>
      <c r="FZ560" s="450">
        <f>FT560/FX560</f>
        <v>1.5078275074287797</v>
      </c>
      <c r="GB560" s="68" t="s">
        <v>1247</v>
      </c>
      <c r="GC560" s="85" t="s">
        <v>2362</v>
      </c>
      <c r="GD560" s="85" t="str">
        <f t="shared" ref="GD560" si="2077">CONCATENATE(GB560,GC560)</f>
        <v>№2/185 від 20.02.2019</v>
      </c>
      <c r="GE560" s="85" t="s">
        <v>2668</v>
      </c>
      <c r="GF560" s="431">
        <v>4</v>
      </c>
    </row>
    <row r="561" spans="1:188" x14ac:dyDescent="0.25">
      <c r="A561" s="113" t="s">
        <v>2803</v>
      </c>
      <c r="B561" s="188"/>
      <c r="C561" s="86"/>
      <c r="D561" s="86"/>
      <c r="E561" s="86"/>
      <c r="F561" s="86"/>
      <c r="G561" s="86"/>
      <c r="H561" s="90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  <c r="AB561" s="86"/>
      <c r="AC561" s="86"/>
      <c r="AD561" s="86"/>
      <c r="AE561" s="86"/>
      <c r="AF561" s="86"/>
      <c r="AG561" s="86"/>
      <c r="AH561" s="86"/>
      <c r="AI561" s="86"/>
      <c r="AJ561" s="86"/>
      <c r="AK561" s="86"/>
      <c r="AL561" s="86"/>
      <c r="AM561" s="86"/>
      <c r="AN561" s="86"/>
      <c r="AO561" s="86"/>
      <c r="AP561" s="86"/>
      <c r="AQ561" s="86"/>
      <c r="AR561" s="86"/>
      <c r="AS561" s="86"/>
      <c r="AT561" s="86"/>
      <c r="AU561" s="86"/>
      <c r="AV561" s="86"/>
      <c r="AW561" s="86"/>
      <c r="AX561" s="86"/>
      <c r="AY561" s="86"/>
      <c r="AZ561" s="86"/>
      <c r="BA561" s="86"/>
      <c r="BB561" s="86"/>
      <c r="BC561" s="86"/>
      <c r="BD561" s="86"/>
      <c r="BE561" s="86"/>
      <c r="BF561" s="86"/>
      <c r="BG561" s="86"/>
      <c r="BH561" s="86"/>
      <c r="BI561" s="86"/>
      <c r="BJ561" s="86"/>
      <c r="BK561" s="454"/>
      <c r="BL561" s="86"/>
      <c r="BM561" s="86"/>
      <c r="BN561" s="86"/>
      <c r="BO561" s="86"/>
      <c r="BP561" s="86"/>
      <c r="BQ561" s="86"/>
      <c r="BR561" s="86">
        <f>BR560*0.7</f>
        <v>1808.1622223333006</v>
      </c>
      <c r="BS561" s="86">
        <f t="shared" ref="BS561:BX561" si="2078">BS560*0.7</f>
        <v>397.79568891333315</v>
      </c>
      <c r="BT561" s="86">
        <f t="shared" si="2078"/>
        <v>2175.0832326666659</v>
      </c>
      <c r="BU561" s="86">
        <f t="shared" si="2078"/>
        <v>2344.0339999999997</v>
      </c>
      <c r="BV561" s="86">
        <f t="shared" si="2078"/>
        <v>1028.609243418764</v>
      </c>
      <c r="BW561" s="86">
        <f t="shared" si="2078"/>
        <v>812.66366063627493</v>
      </c>
      <c r="BX561" s="86">
        <f t="shared" si="2078"/>
        <v>8566.3480479683385</v>
      </c>
      <c r="BY561" s="86"/>
      <c r="BZ561" s="86"/>
      <c r="CA561" s="86"/>
      <c r="CB561" s="86"/>
      <c r="CC561" s="86"/>
      <c r="CD561" s="86"/>
      <c r="CE561" s="86"/>
      <c r="CF561" s="86"/>
      <c r="CG561" s="86"/>
      <c r="CH561" s="86"/>
      <c r="CI561" s="86"/>
      <c r="CJ561" s="86"/>
      <c r="CK561" s="86"/>
      <c r="CL561" s="86"/>
      <c r="CM561" s="86"/>
      <c r="CN561" s="86"/>
      <c r="CO561" s="86"/>
      <c r="CP561" s="86"/>
      <c r="CQ561" s="86"/>
      <c r="CR561" s="86"/>
      <c r="CS561" s="86"/>
      <c r="CT561" s="86"/>
      <c r="CU561" s="86"/>
      <c r="CV561" s="86"/>
      <c r="CW561" s="86"/>
      <c r="CX561" s="86"/>
      <c r="CY561" s="86"/>
      <c r="CZ561" s="86"/>
      <c r="DA561" s="86"/>
      <c r="DB561" s="86"/>
      <c r="DC561" s="86"/>
      <c r="DD561" s="86"/>
      <c r="DE561" s="86"/>
      <c r="DF561" s="86"/>
      <c r="DG561" s="86"/>
      <c r="DH561" s="86"/>
      <c r="DI561" s="86"/>
      <c r="DJ561" s="86"/>
      <c r="DK561" s="86"/>
      <c r="DL561" s="86"/>
      <c r="DM561" s="86"/>
      <c r="DN561" s="86"/>
      <c r="DO561" s="86"/>
      <c r="DP561" s="86"/>
      <c r="DQ561" s="86"/>
      <c r="DR561" s="86"/>
      <c r="DS561" s="86"/>
      <c r="DT561" s="86"/>
      <c r="DU561" s="86"/>
      <c r="DV561" s="86"/>
      <c r="DW561" s="86"/>
      <c r="DX561" s="86"/>
      <c r="DY561" s="86"/>
      <c r="DZ561" s="86"/>
      <c r="EA561" s="86"/>
      <c r="EB561" s="86"/>
      <c r="EC561" s="86"/>
      <c r="ED561" s="86"/>
      <c r="EE561" s="86"/>
      <c r="EF561" s="86"/>
      <c r="EG561" s="86"/>
      <c r="EH561" s="86"/>
      <c r="EI561" s="86"/>
      <c r="EJ561" s="86"/>
      <c r="EK561" s="86"/>
      <c r="EL561" s="86"/>
      <c r="EM561" s="86"/>
      <c r="EN561" s="86"/>
      <c r="EO561" s="86"/>
      <c r="EP561" s="86"/>
      <c r="EQ561" s="86"/>
      <c r="ER561" s="86"/>
      <c r="ES561" s="86"/>
      <c r="ET561" s="86"/>
      <c r="EU561" s="86"/>
      <c r="EV561" s="86"/>
      <c r="EW561" s="86"/>
      <c r="EX561" s="86"/>
      <c r="EY561" s="86"/>
      <c r="EZ561" s="86"/>
      <c r="FA561" s="454"/>
      <c r="FB561" s="86"/>
      <c r="FC561" s="86"/>
      <c r="FD561" s="86"/>
      <c r="FE561" s="86"/>
      <c r="FF561" s="455"/>
      <c r="FG561" s="86"/>
      <c r="FH561" s="86"/>
      <c r="FI561" s="455"/>
      <c r="FJ561" s="86"/>
      <c r="FK561" s="86"/>
      <c r="FL561" s="86"/>
      <c r="FM561" s="455"/>
      <c r="FN561" s="86"/>
      <c r="FO561" s="86"/>
      <c r="FP561" s="455">
        <f>FP314</f>
        <v>60467.649237912476</v>
      </c>
      <c r="FQ561" s="86"/>
      <c r="FR561" s="86"/>
      <c r="FS561" s="451"/>
      <c r="FT561" s="451"/>
      <c r="FU561" s="451"/>
      <c r="FV561" s="449"/>
      <c r="FW561" s="86"/>
      <c r="FX561" s="87"/>
      <c r="FY561" s="452"/>
      <c r="FZ561" s="452"/>
    </row>
    <row r="562" spans="1:188" ht="15" customHeight="1" x14ac:dyDescent="0.25">
      <c r="A562" s="113" t="s">
        <v>1781</v>
      </c>
      <c r="B562" s="155">
        <v>8</v>
      </c>
      <c r="C562" s="141">
        <f t="shared" ref="C562" si="2079">D562+G562</f>
        <v>6125.75</v>
      </c>
      <c r="D562" s="141">
        <v>6125.75</v>
      </c>
      <c r="E562" s="141">
        <v>5410.6</v>
      </c>
      <c r="F562" s="141">
        <f t="shared" ref="F562" si="2080">D562-E562</f>
        <v>715.14999999999964</v>
      </c>
      <c r="G562" s="141">
        <v>0</v>
      </c>
      <c r="H562" s="453">
        <f t="shared" ref="H562" si="2081">N562+T562+Z562+AF562+AL562+AR562+AX562+BD562</f>
        <v>6776.0683462685911</v>
      </c>
      <c r="I562" s="453">
        <v>473.31</v>
      </c>
      <c r="J562" s="453">
        <v>104.12820000000001</v>
      </c>
      <c r="K562" s="453">
        <v>27.498916947760002</v>
      </c>
      <c r="L562" s="453">
        <v>269.25185970000001</v>
      </c>
      <c r="M562" s="453">
        <v>91.623746642451707</v>
      </c>
      <c r="N562" s="453">
        <v>965.81272329021203</v>
      </c>
      <c r="O562" s="453">
        <v>147.16999999999999</v>
      </c>
      <c r="P562" s="453">
        <v>32.377400000000002</v>
      </c>
      <c r="Q562" s="453">
        <v>5.0596451658900001</v>
      </c>
      <c r="R562" s="453">
        <v>83.720597900000001</v>
      </c>
      <c r="S562" s="453">
        <v>28.123420269735899</v>
      </c>
      <c r="T562" s="453">
        <v>296.45106333562597</v>
      </c>
      <c r="U562" s="453">
        <v>0</v>
      </c>
      <c r="V562" s="453">
        <v>0</v>
      </c>
      <c r="W562" s="453">
        <v>0</v>
      </c>
      <c r="X562" s="453">
        <v>0</v>
      </c>
      <c r="Y562" s="453">
        <v>0</v>
      </c>
      <c r="Z562" s="453">
        <v>886.16</v>
      </c>
      <c r="AA562" s="453">
        <v>0</v>
      </c>
      <c r="AB562" s="453">
        <v>0</v>
      </c>
      <c r="AC562" s="453">
        <v>0</v>
      </c>
      <c r="AD562" s="453">
        <v>0</v>
      </c>
      <c r="AE562" s="453">
        <v>0</v>
      </c>
      <c r="AF562" s="453">
        <v>180.63</v>
      </c>
      <c r="AG562" s="453">
        <v>40.69</v>
      </c>
      <c r="AH562" s="453">
        <v>8.9518000000000004</v>
      </c>
      <c r="AI562" s="453">
        <v>1.3947642258374999</v>
      </c>
      <c r="AJ562" s="453">
        <v>23.147320300000001</v>
      </c>
      <c r="AK562" s="453">
        <v>7.7752129371530296</v>
      </c>
      <c r="AL562" s="453">
        <v>81.959097462990499</v>
      </c>
      <c r="AM562" s="453">
        <v>416.49</v>
      </c>
      <c r="AN562" s="453">
        <v>91.627799999999993</v>
      </c>
      <c r="AO562" s="453">
        <v>139.376352426534</v>
      </c>
      <c r="AP562" s="453">
        <v>236.9286663</v>
      </c>
      <c r="AQ562" s="453">
        <v>92.696355630727993</v>
      </c>
      <c r="AR562" s="453">
        <v>977.11917435726195</v>
      </c>
      <c r="AS562" s="453">
        <v>0</v>
      </c>
      <c r="AT562" s="453">
        <v>0</v>
      </c>
      <c r="AU562" s="453">
        <v>0</v>
      </c>
      <c r="AV562" s="453">
        <v>0</v>
      </c>
      <c r="AW562" s="453">
        <v>0</v>
      </c>
      <c r="AX562" s="453">
        <v>75.709999999999994</v>
      </c>
      <c r="AY562" s="453">
        <v>1556.81</v>
      </c>
      <c r="AZ562" s="453">
        <v>342.4982</v>
      </c>
      <c r="BA562" s="453">
        <v>152.862155963742</v>
      </c>
      <c r="BB562" s="453">
        <v>885.62250470000004</v>
      </c>
      <c r="BC562" s="453">
        <v>307.91006972616702</v>
      </c>
      <c r="BD562" s="453">
        <f t="shared" ref="BD562" si="2082">C562*0.54070543</f>
        <v>3312.2262878225001</v>
      </c>
      <c r="BE562" s="453">
        <v>3</v>
      </c>
      <c r="BF562" s="453">
        <v>6667.08</v>
      </c>
      <c r="BG562" s="453">
        <v>698.77665479999996</v>
      </c>
      <c r="BH562" s="453">
        <v>7365.8566547999999</v>
      </c>
      <c r="BI562" s="453">
        <v>141.66999999999999</v>
      </c>
      <c r="BJ562" s="453">
        <v>14.8484327</v>
      </c>
      <c r="BK562" s="453">
        <v>156.51843270000001</v>
      </c>
      <c r="BL562" s="453">
        <v>224.88</v>
      </c>
      <c r="BM562" s="453">
        <v>49.473599999999998</v>
      </c>
      <c r="BN562" s="453">
        <v>5.3442916958333297</v>
      </c>
      <c r="BO562" s="453">
        <v>127.9274856</v>
      </c>
      <c r="BP562" s="453">
        <v>42.723215794376301</v>
      </c>
      <c r="BQ562" s="453">
        <v>450.34859309020902</v>
      </c>
      <c r="BR562" s="453">
        <v>2059.9780142857089</v>
      </c>
      <c r="BS562" s="453">
        <v>453.19516314285698</v>
      </c>
      <c r="BT562" s="453">
        <v>2520.8176523809502</v>
      </c>
      <c r="BU562" s="453">
        <v>2908.73</v>
      </c>
      <c r="BV562" s="453">
        <v>1171.8596929867099</v>
      </c>
      <c r="BW562" s="453">
        <v>955.29918459427404</v>
      </c>
      <c r="BX562" s="453">
        <v>10069.879707390501</v>
      </c>
      <c r="BY562" s="453">
        <v>1265.9538688385101</v>
      </c>
      <c r="BZ562" s="453">
        <v>49.62</v>
      </c>
      <c r="CA562" s="453">
        <v>10.916399999999999</v>
      </c>
      <c r="CB562" s="453">
        <v>31.5366612571571</v>
      </c>
      <c r="CC562" s="453">
        <v>0</v>
      </c>
      <c r="CD562" s="453">
        <v>28.227329399999999</v>
      </c>
      <c r="CE562" s="453">
        <v>12.608683944776599</v>
      </c>
      <c r="CF562" s="453">
        <v>132.90907460193401</v>
      </c>
      <c r="CG562" s="453">
        <v>80.2</v>
      </c>
      <c r="CH562" s="453">
        <v>17.643999999999998</v>
      </c>
      <c r="CI562" s="453">
        <v>111.569950348712</v>
      </c>
      <c r="CJ562" s="453">
        <v>0</v>
      </c>
      <c r="CK562" s="453">
        <v>45.623373999999998</v>
      </c>
      <c r="CL562" s="453">
        <v>26.7304619649885</v>
      </c>
      <c r="CM562" s="453">
        <v>281.76778631370001</v>
      </c>
      <c r="CN562" s="453">
        <v>135.71</v>
      </c>
      <c r="CO562" s="453">
        <v>29.856200000000001</v>
      </c>
      <c r="CP562" s="453">
        <v>82.746111046285804</v>
      </c>
      <c r="CQ562" s="453">
        <v>0</v>
      </c>
      <c r="CR562" s="453">
        <v>77.201347699999999</v>
      </c>
      <c r="CS562" s="453">
        <v>34.1170865731982</v>
      </c>
      <c r="CT562" s="453">
        <v>359.63074531948399</v>
      </c>
      <c r="CU562" s="453">
        <v>53.7</v>
      </c>
      <c r="CV562" s="453">
        <v>11.814</v>
      </c>
      <c r="CW562" s="453">
        <v>37.8432676119833</v>
      </c>
      <c r="CX562" s="453">
        <v>0</v>
      </c>
      <c r="CY562" s="453">
        <v>30.548318999999999</v>
      </c>
      <c r="CZ562" s="453">
        <v>14.0346445328019</v>
      </c>
      <c r="DA562" s="453">
        <v>147.940231144785</v>
      </c>
      <c r="DB562" s="453">
        <v>25.52</v>
      </c>
      <c r="DC562" s="453">
        <v>5.6143999999999998</v>
      </c>
      <c r="DD562" s="453">
        <v>32.474629144725</v>
      </c>
      <c r="DE562" s="453">
        <v>0</v>
      </c>
      <c r="DF562" s="453">
        <v>14.517562399999999</v>
      </c>
      <c r="DG562" s="453">
        <v>8.1884480598026297</v>
      </c>
      <c r="DH562" s="453">
        <v>86.315039604527598</v>
      </c>
      <c r="DI562" s="453">
        <v>59.57</v>
      </c>
      <c r="DJ562" s="453">
        <v>13.105399999999999</v>
      </c>
      <c r="DK562" s="453">
        <v>50.270278540533901</v>
      </c>
      <c r="DL562" s="453">
        <v>0</v>
      </c>
      <c r="DM562" s="453">
        <v>33.887585899999998</v>
      </c>
      <c r="DN562" s="453">
        <v>16.437694446012401</v>
      </c>
      <c r="DO562" s="453">
        <v>173.270958886546</v>
      </c>
      <c r="DP562" s="453">
        <v>36.630000000000003</v>
      </c>
      <c r="DQ562" s="453">
        <v>8.0586000000000002</v>
      </c>
      <c r="DR562" s="453">
        <v>10.613510481955901</v>
      </c>
      <c r="DS562" s="453">
        <v>0</v>
      </c>
      <c r="DT562" s="453">
        <v>20.8377081</v>
      </c>
      <c r="DU562" s="453">
        <v>7.9802143855747998</v>
      </c>
      <c r="DV562" s="453">
        <v>84.120032967530705</v>
      </c>
      <c r="DW562" s="453">
        <v>3981.75</v>
      </c>
      <c r="DX562" s="453">
        <v>875.98500000000001</v>
      </c>
      <c r="DY562" s="453">
        <v>400.17020869995002</v>
      </c>
      <c r="DZ562" s="453">
        <v>0</v>
      </c>
      <c r="EA562" s="453">
        <v>2265.0981225</v>
      </c>
      <c r="EB562" s="453">
        <v>788.48597914306697</v>
      </c>
      <c r="EC562" s="453">
        <v>8311.4893103430204</v>
      </c>
      <c r="ED562" s="453">
        <v>2278.25</v>
      </c>
      <c r="EE562" s="453">
        <v>501.21499999999997</v>
      </c>
      <c r="EF562" s="453">
        <v>77.980324666316704</v>
      </c>
      <c r="EG562" s="453">
        <v>0</v>
      </c>
      <c r="EH562" s="453">
        <v>1296.0280775000001</v>
      </c>
      <c r="EI562" s="453">
        <v>435.32554728105202</v>
      </c>
      <c r="EJ562" s="453">
        <v>4588.7989494473704</v>
      </c>
      <c r="EK562" s="453">
        <v>529.28</v>
      </c>
      <c r="EL562" s="453">
        <v>116.44159999999999</v>
      </c>
      <c r="EM562" s="453">
        <v>94.477398424824997</v>
      </c>
      <c r="EN562" s="453">
        <v>0</v>
      </c>
      <c r="EO562" s="453">
        <v>301.09151359999998</v>
      </c>
      <c r="EP562" s="453">
        <v>109.137658565321</v>
      </c>
      <c r="EQ562" s="453">
        <v>1150.4281705901401</v>
      </c>
      <c r="ER562" s="453">
        <v>840</v>
      </c>
      <c r="ES562" s="453">
        <v>186.45</v>
      </c>
      <c r="ET562" s="453">
        <v>19.541824500000001</v>
      </c>
      <c r="EU562" s="453">
        <v>205.99182450000001</v>
      </c>
      <c r="EV562" s="453">
        <v>22.091999999999999</v>
      </c>
      <c r="EW562" s="453">
        <v>2.3154625200000001</v>
      </c>
      <c r="EX562" s="453">
        <v>24.407462519999999</v>
      </c>
      <c r="EY562" s="453">
        <v>886.2</v>
      </c>
      <c r="EZ562" s="453">
        <v>92.882621999999998</v>
      </c>
      <c r="FA562" s="453">
        <v>979.08</v>
      </c>
      <c r="FB562" s="453">
        <v>823.2</v>
      </c>
      <c r="FC562" s="453">
        <v>86.279591999999994</v>
      </c>
      <c r="FD562" s="453">
        <v>909.47959200000003</v>
      </c>
      <c r="FE562" s="88">
        <v>1128.0275546875</v>
      </c>
      <c r="FF562" s="443">
        <f t="shared" ref="FF562" si="2083">H562+BH562+BK562+BQ562+BX562+BY562+EC562+EJ562+EQ562+EU562+EX562+FA562+FD562+FE562</f>
        <v>43382.328467175845</v>
      </c>
      <c r="FG562" s="444">
        <f t="shared" ref="FG562" si="2084">BH562+BK562+FD562</f>
        <v>8431.8546795000002</v>
      </c>
      <c r="FH562" s="444">
        <f t="shared" ref="FH562" si="2085">EJ562</f>
        <v>4588.7989494473704</v>
      </c>
      <c r="FI562" s="445">
        <f t="shared" ref="FI562" si="2086">FF562*1.2</f>
        <v>52058.794160611011</v>
      </c>
      <c r="FJ562" s="446">
        <f t="shared" ref="FJ562" si="2087">FG562*1.2</f>
        <v>10118.225615400001</v>
      </c>
      <c r="FK562" s="446">
        <f t="shared" ref="FK562" si="2088">FH562*1.2</f>
        <v>5506.5587393368442</v>
      </c>
      <c r="FL562" s="448">
        <v>0.05</v>
      </c>
      <c r="FM562" s="447">
        <f t="shared" ref="FM562" si="2089">FI562*FL562</f>
        <v>2602.9397080305507</v>
      </c>
      <c r="FN562" s="448">
        <f t="shared" ref="FN562" si="2090">FJ562*FL562</f>
        <v>505.91128077000008</v>
      </c>
      <c r="FO562" s="448">
        <f t="shared" ref="FO562" si="2091">FK562*FL562</f>
        <v>275.32793696684223</v>
      </c>
      <c r="FP562" s="385">
        <f t="shared" ref="FP562" si="2092">FI562+FM562</f>
        <v>54661.733868641561</v>
      </c>
      <c r="FQ562" s="386">
        <f t="shared" ref="FQ562" si="2093">FJ562+FN562</f>
        <v>10624.136896170001</v>
      </c>
      <c r="FR562" s="386">
        <f t="shared" ref="FR562" si="2094">FK562+FO562</f>
        <v>5781.8866763036867</v>
      </c>
      <c r="FS562" s="229">
        <f t="shared" ref="FS562" si="2095">(FP562-FQ562-FR562)/C562+FR562/D562</f>
        <v>7.1889314732843435</v>
      </c>
      <c r="FT562" s="229">
        <f t="shared" ref="FT562" si="2096">FS562+FQ562/E562</f>
        <v>9.1525098003035286</v>
      </c>
      <c r="FU562" s="229">
        <f t="shared" ref="FU562" si="2097">(FP562-FR562-FQ562)/C562</f>
        <v>6.2450655505314252</v>
      </c>
      <c r="FV562" s="449">
        <f t="shared" ref="FV562" si="2098">FS562*F562+E562*FT562+FU562*G562</f>
        <v>54661.733868641568</v>
      </c>
      <c r="FW562" s="78">
        <v>4.5141</v>
      </c>
      <c r="FX562" s="79">
        <v>5.9040999999999997</v>
      </c>
      <c r="FY562" s="450">
        <f t="shared" ref="FY562" si="2099">FS562/FW562</f>
        <v>1.5925503363426472</v>
      </c>
      <c r="FZ562" s="450">
        <f t="shared" ref="FZ562" si="2100">FT562/FX562</f>
        <v>1.5501955929444842</v>
      </c>
      <c r="GB562" s="68" t="s">
        <v>1252</v>
      </c>
      <c r="GC562" s="85" t="s">
        <v>2362</v>
      </c>
      <c r="GD562" s="85" t="str">
        <f t="shared" ref="GD562" si="2101">CONCATENATE(GB562,GC562)</f>
        <v>№2/191 від 20.02.2019</v>
      </c>
      <c r="GE562" s="85" t="s">
        <v>2669</v>
      </c>
      <c r="GF562" s="431">
        <v>3</v>
      </c>
    </row>
    <row r="563" spans="1:188" x14ac:dyDescent="0.25">
      <c r="A563" s="113" t="s">
        <v>2804</v>
      </c>
      <c r="B563" s="188"/>
      <c r="C563" s="86"/>
      <c r="D563" s="86"/>
      <c r="E563" s="86"/>
      <c r="F563" s="86"/>
      <c r="G563" s="86"/>
      <c r="H563" s="90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  <c r="AB563" s="86"/>
      <c r="AC563" s="86"/>
      <c r="AD563" s="86"/>
      <c r="AE563" s="86"/>
      <c r="AF563" s="86"/>
      <c r="AG563" s="86"/>
      <c r="AH563" s="86"/>
      <c r="AI563" s="86"/>
      <c r="AJ563" s="86"/>
      <c r="AK563" s="86"/>
      <c r="AL563" s="86"/>
      <c r="AM563" s="86"/>
      <c r="AN563" s="86"/>
      <c r="AO563" s="86"/>
      <c r="AP563" s="86"/>
      <c r="AQ563" s="86"/>
      <c r="AR563" s="86"/>
      <c r="AS563" s="86"/>
      <c r="AT563" s="86"/>
      <c r="AU563" s="86"/>
      <c r="AV563" s="86"/>
      <c r="AW563" s="86"/>
      <c r="AX563" s="86"/>
      <c r="AY563" s="86"/>
      <c r="AZ563" s="86"/>
      <c r="BA563" s="86"/>
      <c r="BB563" s="86"/>
      <c r="BC563" s="86"/>
      <c r="BD563" s="86"/>
      <c r="BE563" s="86"/>
      <c r="BF563" s="86"/>
      <c r="BG563" s="86"/>
      <c r="BH563" s="86"/>
      <c r="BI563" s="86"/>
      <c r="BJ563" s="86"/>
      <c r="BK563" s="454"/>
      <c r="BL563" s="86"/>
      <c r="BM563" s="86"/>
      <c r="BN563" s="86"/>
      <c r="BO563" s="86"/>
      <c r="BP563" s="86"/>
      <c r="BQ563" s="86"/>
      <c r="BR563" s="86">
        <f>BR562*0.7</f>
        <v>1441.9846099999961</v>
      </c>
      <c r="BS563" s="86">
        <f t="shared" ref="BS563" si="2102">BS562*0.7</f>
        <v>317.23661419999985</v>
      </c>
      <c r="BT563" s="86">
        <f t="shared" ref="BT563" si="2103">BT562*0.7</f>
        <v>1764.572356666665</v>
      </c>
      <c r="BU563" s="86">
        <f t="shared" ref="BU563" si="2104">BU562*0.7</f>
        <v>2036.1109999999999</v>
      </c>
      <c r="BV563" s="86">
        <f t="shared" ref="BV563" si="2105">BV562*0.7</f>
        <v>820.30178509069685</v>
      </c>
      <c r="BW563" s="86">
        <f t="shared" ref="BW563" si="2106">BW562*0.7</f>
        <v>668.7094292159918</v>
      </c>
      <c r="BX563" s="86">
        <f t="shared" ref="BX563" si="2107">BX562*0.7</f>
        <v>7048.9157951733505</v>
      </c>
      <c r="BY563" s="86"/>
      <c r="BZ563" s="86"/>
      <c r="CA563" s="86"/>
      <c r="CB563" s="86"/>
      <c r="CC563" s="86"/>
      <c r="CD563" s="86"/>
      <c r="CE563" s="86"/>
      <c r="CF563" s="86"/>
      <c r="CG563" s="86"/>
      <c r="CH563" s="86"/>
      <c r="CI563" s="86"/>
      <c r="CJ563" s="86"/>
      <c r="CK563" s="86"/>
      <c r="CL563" s="86"/>
      <c r="CM563" s="86"/>
      <c r="CN563" s="86"/>
      <c r="CO563" s="86"/>
      <c r="CP563" s="86"/>
      <c r="CQ563" s="86"/>
      <c r="CR563" s="86"/>
      <c r="CS563" s="86"/>
      <c r="CT563" s="86"/>
      <c r="CU563" s="86"/>
      <c r="CV563" s="86"/>
      <c r="CW563" s="86"/>
      <c r="CX563" s="86"/>
      <c r="CY563" s="86"/>
      <c r="CZ563" s="86"/>
      <c r="DA563" s="86"/>
      <c r="DB563" s="86"/>
      <c r="DC563" s="86"/>
      <c r="DD563" s="86"/>
      <c r="DE563" s="86"/>
      <c r="DF563" s="86"/>
      <c r="DG563" s="86"/>
      <c r="DH563" s="86"/>
      <c r="DI563" s="86"/>
      <c r="DJ563" s="86"/>
      <c r="DK563" s="86"/>
      <c r="DL563" s="86"/>
      <c r="DM563" s="86"/>
      <c r="DN563" s="86"/>
      <c r="DO563" s="86"/>
      <c r="DP563" s="86"/>
      <c r="DQ563" s="86"/>
      <c r="DR563" s="86"/>
      <c r="DS563" s="86"/>
      <c r="DT563" s="86"/>
      <c r="DU563" s="86"/>
      <c r="DV563" s="86"/>
      <c r="DW563" s="86"/>
      <c r="DX563" s="86"/>
      <c r="DY563" s="86"/>
      <c r="DZ563" s="86"/>
      <c r="EA563" s="86"/>
      <c r="EB563" s="86"/>
      <c r="EC563" s="86"/>
      <c r="ED563" s="86"/>
      <c r="EE563" s="86"/>
      <c r="EF563" s="86"/>
      <c r="EG563" s="86"/>
      <c r="EH563" s="86"/>
      <c r="EI563" s="86"/>
      <c r="EJ563" s="86"/>
      <c r="EK563" s="86"/>
      <c r="EL563" s="86"/>
      <c r="EM563" s="86"/>
      <c r="EN563" s="86"/>
      <c r="EO563" s="86"/>
      <c r="EP563" s="86"/>
      <c r="EQ563" s="86"/>
      <c r="ER563" s="86"/>
      <c r="ES563" s="86"/>
      <c r="ET563" s="86"/>
      <c r="EU563" s="86"/>
      <c r="EV563" s="86"/>
      <c r="EW563" s="86"/>
      <c r="EX563" s="86"/>
      <c r="EY563" s="86"/>
      <c r="EZ563" s="86"/>
      <c r="FA563" s="454"/>
      <c r="FB563" s="86"/>
      <c r="FC563" s="86"/>
      <c r="FD563" s="86"/>
      <c r="FE563" s="86"/>
      <c r="FF563" s="455"/>
      <c r="FG563" s="86"/>
      <c r="FH563" s="86"/>
      <c r="FI563" s="455"/>
      <c r="FJ563" s="86"/>
      <c r="FK563" s="86"/>
      <c r="FL563" s="86"/>
      <c r="FM563" s="455"/>
      <c r="FN563" s="86"/>
      <c r="FO563" s="86"/>
      <c r="FP563" s="455">
        <f>FP315</f>
        <v>50855.319339247952</v>
      </c>
      <c r="FQ563" s="86"/>
      <c r="FR563" s="86"/>
      <c r="FS563" s="451"/>
      <c r="FT563" s="451"/>
      <c r="FU563" s="451"/>
      <c r="FV563" s="449"/>
      <c r="FW563" s="86"/>
      <c r="FX563" s="87"/>
      <c r="FY563" s="452"/>
      <c r="FZ563" s="452"/>
    </row>
    <row r="564" spans="1:188" ht="15" customHeight="1" x14ac:dyDescent="0.25">
      <c r="A564" s="113" t="s">
        <v>1783</v>
      </c>
      <c r="B564" s="155">
        <v>8</v>
      </c>
      <c r="C564" s="141">
        <f t="shared" ref="C564" si="2108">D564+G564</f>
        <v>6120.05</v>
      </c>
      <c r="D564" s="141">
        <v>6120.05</v>
      </c>
      <c r="E564" s="141">
        <v>5402.9</v>
      </c>
      <c r="F564" s="141">
        <f t="shared" ref="F564" si="2109">D564-E564</f>
        <v>717.15000000000055</v>
      </c>
      <c r="G564" s="141">
        <v>0</v>
      </c>
      <c r="H564" s="453">
        <f t="shared" ref="H564" si="2110">N564+T564+Z564+AF564+AL564+AR564+AX564+BD564</f>
        <v>6805.8560532775737</v>
      </c>
      <c r="I564" s="453">
        <v>473.31</v>
      </c>
      <c r="J564" s="453">
        <v>104.12820000000001</v>
      </c>
      <c r="K564" s="453">
        <v>27.498916947760002</v>
      </c>
      <c r="L564" s="453">
        <v>269.25185970000001</v>
      </c>
      <c r="M564" s="453">
        <v>91.623746642451707</v>
      </c>
      <c r="N564" s="453">
        <v>965.81272329021203</v>
      </c>
      <c r="O564" s="453">
        <v>147.16999999999999</v>
      </c>
      <c r="P564" s="453">
        <v>32.377400000000002</v>
      </c>
      <c r="Q564" s="453">
        <v>5.0596451658900001</v>
      </c>
      <c r="R564" s="453">
        <v>83.720597900000001</v>
      </c>
      <c r="S564" s="453">
        <v>28.123420269735899</v>
      </c>
      <c r="T564" s="453">
        <v>296.45106333562597</v>
      </c>
      <c r="U564" s="453">
        <v>0</v>
      </c>
      <c r="V564" s="453">
        <v>0</v>
      </c>
      <c r="W564" s="453">
        <v>0</v>
      </c>
      <c r="X564" s="453">
        <v>0</v>
      </c>
      <c r="Y564" s="453">
        <v>0</v>
      </c>
      <c r="Z564" s="453">
        <v>914.29</v>
      </c>
      <c r="AA564" s="453">
        <v>0</v>
      </c>
      <c r="AB564" s="453">
        <v>0</v>
      </c>
      <c r="AC564" s="453">
        <v>0</v>
      </c>
      <c r="AD564" s="453">
        <v>0</v>
      </c>
      <c r="AE564" s="453">
        <v>0</v>
      </c>
      <c r="AF564" s="453">
        <v>168.82</v>
      </c>
      <c r="AG564" s="453">
        <v>40.69</v>
      </c>
      <c r="AH564" s="453">
        <v>8.9518000000000004</v>
      </c>
      <c r="AI564" s="453">
        <v>1.3947642258374999</v>
      </c>
      <c r="AJ564" s="453">
        <v>23.147320300000001</v>
      </c>
      <c r="AK564" s="453">
        <v>7.7752129371530296</v>
      </c>
      <c r="AL564" s="453">
        <v>81.959097462990499</v>
      </c>
      <c r="AM564" s="453">
        <v>417.63</v>
      </c>
      <c r="AN564" s="453">
        <v>91.878600000000006</v>
      </c>
      <c r="AO564" s="453">
        <v>138.38674868491799</v>
      </c>
      <c r="AP564" s="453">
        <v>237.5771781</v>
      </c>
      <c r="AQ564" s="453">
        <v>92.806375532327294</v>
      </c>
      <c r="AR564" s="453">
        <v>978.27890231724496</v>
      </c>
      <c r="AS564" s="453">
        <v>0</v>
      </c>
      <c r="AT564" s="453">
        <v>0</v>
      </c>
      <c r="AU564" s="453">
        <v>0</v>
      </c>
      <c r="AV564" s="453">
        <v>0</v>
      </c>
      <c r="AW564" s="453">
        <v>0</v>
      </c>
      <c r="AX564" s="453">
        <v>91.1</v>
      </c>
      <c r="AY564" s="453">
        <v>1555.36</v>
      </c>
      <c r="AZ564" s="453">
        <v>342.17919999999998</v>
      </c>
      <c r="BA564" s="453">
        <v>152.71991798651499</v>
      </c>
      <c r="BB564" s="453">
        <v>884.79764320000004</v>
      </c>
      <c r="BC564" s="453">
        <v>307.62329913995802</v>
      </c>
      <c r="BD564" s="453">
        <f t="shared" ref="BD564" si="2111">C564*0.54070543</f>
        <v>3309.1442668715003</v>
      </c>
      <c r="BE564" s="453">
        <v>3</v>
      </c>
      <c r="BF564" s="453">
        <v>4818.9799999999996</v>
      </c>
      <c r="BG564" s="453">
        <v>505.07729380000001</v>
      </c>
      <c r="BH564" s="453">
        <v>5324.0572937999996</v>
      </c>
      <c r="BI564" s="453">
        <v>425.01</v>
      </c>
      <c r="BJ564" s="453">
        <v>44.545298099999997</v>
      </c>
      <c r="BK564" s="453">
        <v>469.55529810000002</v>
      </c>
      <c r="BL564" s="453">
        <v>260.17</v>
      </c>
      <c r="BM564" s="453">
        <v>57.237400000000001</v>
      </c>
      <c r="BN564" s="453">
        <v>6.0681717466666703</v>
      </c>
      <c r="BO564" s="453">
        <v>148.0029079</v>
      </c>
      <c r="BP564" s="453">
        <v>49.415659451767198</v>
      </c>
      <c r="BQ564" s="453">
        <v>520.89413909843404</v>
      </c>
      <c r="BR564" s="453">
        <v>2108.2566095237689</v>
      </c>
      <c r="BS564" s="453">
        <v>463.81645409523799</v>
      </c>
      <c r="BT564" s="453">
        <v>2671.5065238095299</v>
      </c>
      <c r="BU564" s="453">
        <v>2906.11</v>
      </c>
      <c r="BV564" s="453">
        <v>1199.3239374598099</v>
      </c>
      <c r="BW564" s="453">
        <v>979.87010754355197</v>
      </c>
      <c r="BX564" s="453">
        <v>10328.8836324319</v>
      </c>
      <c r="BY564" s="453">
        <v>1352.64196736606</v>
      </c>
      <c r="BZ564" s="453">
        <v>49.62</v>
      </c>
      <c r="CA564" s="453">
        <v>10.916399999999999</v>
      </c>
      <c r="CB564" s="453">
        <v>31.5366612571571</v>
      </c>
      <c r="CC564" s="453">
        <v>0</v>
      </c>
      <c r="CD564" s="453">
        <v>28.227329399999999</v>
      </c>
      <c r="CE564" s="453">
        <v>12.608683944776599</v>
      </c>
      <c r="CF564" s="453">
        <v>132.90907460193401</v>
      </c>
      <c r="CG564" s="453">
        <v>80.2</v>
      </c>
      <c r="CH564" s="453">
        <v>17.643999999999998</v>
      </c>
      <c r="CI564" s="453">
        <v>111.569950348712</v>
      </c>
      <c r="CJ564" s="453">
        <v>0</v>
      </c>
      <c r="CK564" s="453">
        <v>45.623373999999998</v>
      </c>
      <c r="CL564" s="453">
        <v>26.7304619649885</v>
      </c>
      <c r="CM564" s="453">
        <v>281.76778631370001</v>
      </c>
      <c r="CN564" s="453">
        <v>134.44</v>
      </c>
      <c r="CO564" s="453">
        <v>29.576799999999999</v>
      </c>
      <c r="CP564" s="453">
        <v>79.517180892499994</v>
      </c>
      <c r="CQ564" s="453">
        <v>0</v>
      </c>
      <c r="CR564" s="453">
        <v>76.478882799999994</v>
      </c>
      <c r="CS564" s="453">
        <v>33.5405482436109</v>
      </c>
      <c r="CT564" s="453">
        <v>353.55341193611099</v>
      </c>
      <c r="CU564" s="453">
        <v>59.16</v>
      </c>
      <c r="CV564" s="453">
        <v>13.0152</v>
      </c>
      <c r="CW564" s="453">
        <v>43.506262318652901</v>
      </c>
      <c r="CX564" s="453">
        <v>0</v>
      </c>
      <c r="CY564" s="453">
        <v>33.654349199999999</v>
      </c>
      <c r="CZ564" s="453">
        <v>15.65188640527</v>
      </c>
      <c r="DA564" s="453">
        <v>164.98769792392301</v>
      </c>
      <c r="DB564" s="453">
        <v>25.52</v>
      </c>
      <c r="DC564" s="453">
        <v>5.6143999999999998</v>
      </c>
      <c r="DD564" s="453">
        <v>32.474629144725</v>
      </c>
      <c r="DE564" s="453">
        <v>0</v>
      </c>
      <c r="DF564" s="453">
        <v>14.517562399999999</v>
      </c>
      <c r="DG564" s="453">
        <v>8.1884480598026297</v>
      </c>
      <c r="DH564" s="453">
        <v>86.315039604527598</v>
      </c>
      <c r="DI564" s="453">
        <v>86.4</v>
      </c>
      <c r="DJ564" s="453">
        <v>19.007999999999999</v>
      </c>
      <c r="DK564" s="453">
        <v>72.387387259719404</v>
      </c>
      <c r="DL564" s="453">
        <v>0</v>
      </c>
      <c r="DM564" s="453">
        <v>49.150368</v>
      </c>
      <c r="DN564" s="453">
        <v>23.786184608771102</v>
      </c>
      <c r="DO564" s="453">
        <v>250.731939868491</v>
      </c>
      <c r="DP564" s="453">
        <v>35.869999999999997</v>
      </c>
      <c r="DQ564" s="453">
        <v>7.8914</v>
      </c>
      <c r="DR564" s="453">
        <v>10.395390500248499</v>
      </c>
      <c r="DS564" s="453">
        <v>0</v>
      </c>
      <c r="DT564" s="453">
        <v>20.405366900000001</v>
      </c>
      <c r="DU564" s="453">
        <v>7.81485971712004</v>
      </c>
      <c r="DV564" s="453">
        <v>82.377017117368496</v>
      </c>
      <c r="DW564" s="453">
        <v>3120.87</v>
      </c>
      <c r="DX564" s="453">
        <v>686.59140000000002</v>
      </c>
      <c r="DY564" s="453">
        <v>290.98682163301697</v>
      </c>
      <c r="DZ564" s="453">
        <v>0</v>
      </c>
      <c r="EA564" s="453">
        <v>1775.3693169000001</v>
      </c>
      <c r="EB564" s="453">
        <v>615.63481621364599</v>
      </c>
      <c r="EC564" s="453">
        <v>6489.4523547466697</v>
      </c>
      <c r="ED564" s="453">
        <v>2446.2800000000002</v>
      </c>
      <c r="EE564" s="453">
        <v>538.1816</v>
      </c>
      <c r="EF564" s="453">
        <v>81.682894007499996</v>
      </c>
      <c r="EG564" s="453">
        <v>0</v>
      </c>
      <c r="EH564" s="453">
        <v>1391.6153036000001</v>
      </c>
      <c r="EI564" s="453">
        <v>467.21780438724198</v>
      </c>
      <c r="EJ564" s="453">
        <v>4924.9776019947403</v>
      </c>
      <c r="EK564" s="453">
        <v>483.48</v>
      </c>
      <c r="EL564" s="453">
        <v>106.3656</v>
      </c>
      <c r="EM564" s="453">
        <v>84.17003015585</v>
      </c>
      <c r="EN564" s="453">
        <v>0</v>
      </c>
      <c r="EO564" s="453">
        <v>275.03726760000001</v>
      </c>
      <c r="EP564" s="453">
        <v>99.470234213790604</v>
      </c>
      <c r="EQ564" s="453">
        <v>1048.52313196964</v>
      </c>
      <c r="ER564" s="453">
        <v>619.20000000000005</v>
      </c>
      <c r="ES564" s="453">
        <v>137.74199999999999</v>
      </c>
      <c r="ET564" s="453">
        <v>14.436739019999999</v>
      </c>
      <c r="EU564" s="453">
        <v>152.17873901999999</v>
      </c>
      <c r="EV564" s="453">
        <v>16.284960000000002</v>
      </c>
      <c r="EW564" s="453">
        <v>1.7068266576</v>
      </c>
      <c r="EX564" s="453">
        <v>17.991786657599999</v>
      </c>
      <c r="EY564" s="453">
        <v>1269.8</v>
      </c>
      <c r="EZ564" s="453">
        <v>133.087738</v>
      </c>
      <c r="FA564" s="453">
        <v>1402.89</v>
      </c>
      <c r="FB564" s="453">
        <v>676.2</v>
      </c>
      <c r="FC564" s="453">
        <v>70.872522000000004</v>
      </c>
      <c r="FD564" s="453">
        <v>747.07252200000005</v>
      </c>
      <c r="FE564" s="88">
        <v>661.16984375000004</v>
      </c>
      <c r="FF564" s="443">
        <f t="shared" ref="FF564" si="2112">H564+BH564+BK564+BQ564+BX564+BY564+EC564+EJ564+EQ564+EU564+EX564+FA564+FD564+FE564</f>
        <v>40246.144364212618</v>
      </c>
      <c r="FG564" s="444">
        <f t="shared" ref="FG564" si="2113">BH564+BK564+FD564</f>
        <v>6540.6851139</v>
      </c>
      <c r="FH564" s="444">
        <f t="shared" ref="FH564" si="2114">EJ564</f>
        <v>4924.9776019947403</v>
      </c>
      <c r="FI564" s="445">
        <f t="shared" ref="FI564" si="2115">FF564*1.2</f>
        <v>48295.373237055137</v>
      </c>
      <c r="FJ564" s="446">
        <f t="shared" ref="FJ564" si="2116">FG564*1.2</f>
        <v>7848.8221366799999</v>
      </c>
      <c r="FK564" s="446">
        <f t="shared" ref="FK564" si="2117">FH564*1.2</f>
        <v>5909.9731223936878</v>
      </c>
      <c r="FL564" s="448">
        <v>0.05</v>
      </c>
      <c r="FM564" s="447">
        <f t="shared" ref="FM564" si="2118">FI564*FL564</f>
        <v>2414.7686618527568</v>
      </c>
      <c r="FN564" s="448">
        <f t="shared" ref="FN564" si="2119">FJ564*FL564</f>
        <v>392.44110683400004</v>
      </c>
      <c r="FO564" s="448">
        <f t="shared" ref="FO564" si="2120">FK564*FL564</f>
        <v>295.49865611968443</v>
      </c>
      <c r="FP564" s="385">
        <f t="shared" ref="FP564" si="2121">FI564+FM564</f>
        <v>50710.141898907896</v>
      </c>
      <c r="FQ564" s="386">
        <f t="shared" ref="FQ564" si="2122">FJ564+FN564</f>
        <v>8241.2632435140004</v>
      </c>
      <c r="FR564" s="386">
        <f t="shared" ref="FR564" si="2123">FK564+FO564</f>
        <v>6205.4717785133726</v>
      </c>
      <c r="FS564" s="229">
        <f t="shared" ref="FS564" si="2124">(FP564-FQ564-FR564)/C564+FR564/D564</f>
        <v>6.9393025637689068</v>
      </c>
      <c r="FT564" s="229">
        <f t="shared" ref="FT564" si="2125">FS564+FQ564/E564</f>
        <v>8.4646432592313445</v>
      </c>
      <c r="FU564" s="229">
        <f t="shared" ref="FU564" si="2126">(FP564-FR564-FQ564)/C564</f>
        <v>5.9253448708557164</v>
      </c>
      <c r="FV564" s="449">
        <f t="shared" ref="FV564" si="2127">FS564*F564+E564*FT564+FU564*G564</f>
        <v>50710.141898907903</v>
      </c>
      <c r="FW564" s="78">
        <v>4.5660999999999996</v>
      </c>
      <c r="FX564" s="79">
        <v>5.9161999999999999</v>
      </c>
      <c r="FY564" s="450">
        <f t="shared" ref="FY564" si="2128">FS564/FW564</f>
        <v>1.5197438872930744</v>
      </c>
      <c r="FZ564" s="450">
        <f t="shared" ref="FZ564" si="2129">FT564/FX564</f>
        <v>1.4307567795597418</v>
      </c>
      <c r="GB564" s="68" t="s">
        <v>1300</v>
      </c>
      <c r="GC564" s="85" t="s">
        <v>2362</v>
      </c>
      <c r="GD564" s="85" t="str">
        <f t="shared" ref="GD564" si="2130">CONCATENATE(GB564,GC564)</f>
        <v>№2/238 від 20.02.2019</v>
      </c>
      <c r="GE564" s="85" t="s">
        <v>2671</v>
      </c>
      <c r="GF564" s="431">
        <v>3</v>
      </c>
    </row>
    <row r="565" spans="1:188" x14ac:dyDescent="0.25">
      <c r="A565" s="113" t="s">
        <v>2805</v>
      </c>
      <c r="B565" s="188"/>
      <c r="C565" s="86"/>
      <c r="D565" s="86"/>
      <c r="E565" s="86"/>
      <c r="F565" s="86"/>
      <c r="G565" s="86"/>
      <c r="H565" s="90"/>
      <c r="I565" s="86"/>
      <c r="J565" s="86"/>
      <c r="K565" s="86"/>
      <c r="L565" s="86"/>
      <c r="M565" s="86"/>
      <c r="N565" s="86"/>
      <c r="O565" s="86"/>
      <c r="P565" s="86"/>
      <c r="Q565" s="86"/>
      <c r="R565" s="86"/>
      <c r="S565" s="86"/>
      <c r="T565" s="86"/>
      <c r="U565" s="86"/>
      <c r="V565" s="86"/>
      <c r="W565" s="86"/>
      <c r="X565" s="86"/>
      <c r="Y565" s="86"/>
      <c r="Z565" s="86"/>
      <c r="AA565" s="86"/>
      <c r="AB565" s="86"/>
      <c r="AC565" s="86"/>
      <c r="AD565" s="86"/>
      <c r="AE565" s="86"/>
      <c r="AF565" s="86"/>
      <c r="AG565" s="86"/>
      <c r="AH565" s="86"/>
      <c r="AI565" s="86"/>
      <c r="AJ565" s="86"/>
      <c r="AK565" s="86"/>
      <c r="AL565" s="86"/>
      <c r="AM565" s="86"/>
      <c r="AN565" s="86"/>
      <c r="AO565" s="86"/>
      <c r="AP565" s="86"/>
      <c r="AQ565" s="86"/>
      <c r="AR565" s="86"/>
      <c r="AS565" s="86"/>
      <c r="AT565" s="86"/>
      <c r="AU565" s="86"/>
      <c r="AV565" s="86"/>
      <c r="AW565" s="86"/>
      <c r="AX565" s="86"/>
      <c r="AY565" s="86"/>
      <c r="AZ565" s="86"/>
      <c r="BA565" s="86"/>
      <c r="BB565" s="86"/>
      <c r="BC565" s="86"/>
      <c r="BD565" s="86"/>
      <c r="BE565" s="86"/>
      <c r="BF565" s="86"/>
      <c r="BG565" s="86"/>
      <c r="BH565" s="86"/>
      <c r="BI565" s="86"/>
      <c r="BJ565" s="86"/>
      <c r="BK565" s="454"/>
      <c r="BL565" s="86"/>
      <c r="BM565" s="86"/>
      <c r="BN565" s="86"/>
      <c r="BO565" s="86"/>
      <c r="BP565" s="86"/>
      <c r="BQ565" s="86"/>
      <c r="BR565" s="86">
        <f t="shared" ref="BR565:BS565" si="2131">BR564*0.8</f>
        <v>1686.6052876190151</v>
      </c>
      <c r="BS565" s="86">
        <f t="shared" si="2131"/>
        <v>371.05316327619039</v>
      </c>
      <c r="BT565" s="86">
        <f>BT564*0.8</f>
        <v>2137.2052190476238</v>
      </c>
      <c r="BU565" s="86">
        <f t="shared" ref="BU565:BX565" si="2132">BU564*0.8</f>
        <v>2324.8880000000004</v>
      </c>
      <c r="BV565" s="86">
        <f t="shared" si="2132"/>
        <v>959.45914996784802</v>
      </c>
      <c r="BW565" s="86">
        <f t="shared" si="2132"/>
        <v>783.89608603484157</v>
      </c>
      <c r="BX565" s="86">
        <f t="shared" si="2132"/>
        <v>8263.1069059455203</v>
      </c>
      <c r="BY565" s="86"/>
      <c r="BZ565" s="86"/>
      <c r="CA565" s="86"/>
      <c r="CB565" s="86"/>
      <c r="CC565" s="86"/>
      <c r="CD565" s="86"/>
      <c r="CE565" s="86"/>
      <c r="CF565" s="86"/>
      <c r="CG565" s="86"/>
      <c r="CH565" s="86"/>
      <c r="CI565" s="86"/>
      <c r="CJ565" s="86"/>
      <c r="CK565" s="86"/>
      <c r="CL565" s="86"/>
      <c r="CM565" s="86"/>
      <c r="CN565" s="86"/>
      <c r="CO565" s="86"/>
      <c r="CP565" s="86"/>
      <c r="CQ565" s="86"/>
      <c r="CR565" s="86"/>
      <c r="CS565" s="86"/>
      <c r="CT565" s="86"/>
      <c r="CU565" s="86"/>
      <c r="CV565" s="86"/>
      <c r="CW565" s="86"/>
      <c r="CX565" s="86"/>
      <c r="CY565" s="86"/>
      <c r="CZ565" s="86"/>
      <c r="DA565" s="86"/>
      <c r="DB565" s="86"/>
      <c r="DC565" s="86"/>
      <c r="DD565" s="86"/>
      <c r="DE565" s="86"/>
      <c r="DF565" s="86"/>
      <c r="DG565" s="86"/>
      <c r="DH565" s="86"/>
      <c r="DI565" s="86"/>
      <c r="DJ565" s="86"/>
      <c r="DK565" s="86"/>
      <c r="DL565" s="86"/>
      <c r="DM565" s="86"/>
      <c r="DN565" s="86"/>
      <c r="DO565" s="86"/>
      <c r="DP565" s="86"/>
      <c r="DQ565" s="86"/>
      <c r="DR565" s="86"/>
      <c r="DS565" s="86"/>
      <c r="DT565" s="86"/>
      <c r="DU565" s="86"/>
      <c r="DV565" s="86"/>
      <c r="DW565" s="86"/>
      <c r="DX565" s="86"/>
      <c r="DY565" s="86"/>
      <c r="DZ565" s="86"/>
      <c r="EA565" s="86"/>
      <c r="EB565" s="86"/>
      <c r="EC565" s="86"/>
      <c r="ED565" s="86"/>
      <c r="EE565" s="86"/>
      <c r="EF565" s="86"/>
      <c r="EG565" s="86"/>
      <c r="EH565" s="86"/>
      <c r="EI565" s="86"/>
      <c r="EJ565" s="86"/>
      <c r="EK565" s="86"/>
      <c r="EL565" s="86"/>
      <c r="EM565" s="86"/>
      <c r="EN565" s="86"/>
      <c r="EO565" s="86"/>
      <c r="EP565" s="86"/>
      <c r="EQ565" s="86"/>
      <c r="ER565" s="86"/>
      <c r="ES565" s="86"/>
      <c r="ET565" s="86"/>
      <c r="EU565" s="86"/>
      <c r="EV565" s="86"/>
      <c r="EW565" s="86"/>
      <c r="EX565" s="86"/>
      <c r="EY565" s="86"/>
      <c r="EZ565" s="86"/>
      <c r="FA565" s="454"/>
      <c r="FB565" s="86"/>
      <c r="FC565" s="86"/>
      <c r="FD565" s="86"/>
      <c r="FE565" s="86"/>
      <c r="FF565" s="455"/>
      <c r="FG565" s="86"/>
      <c r="FH565" s="86"/>
      <c r="FI565" s="455"/>
      <c r="FJ565" s="86"/>
      <c r="FK565" s="86"/>
      <c r="FL565" s="86"/>
      <c r="FM565" s="455"/>
      <c r="FN565" s="86"/>
      <c r="FO565" s="86"/>
      <c r="FP565" s="455">
        <f>FP317</f>
        <v>48107.263223535061</v>
      </c>
      <c r="FQ565" s="86"/>
      <c r="FR565" s="86"/>
      <c r="FS565" s="451"/>
      <c r="FT565" s="451"/>
      <c r="FU565" s="451"/>
      <c r="FV565" s="449"/>
      <c r="FW565" s="86"/>
      <c r="FX565" s="87"/>
      <c r="FY565" s="452"/>
      <c r="FZ565" s="452"/>
    </row>
    <row r="566" spans="1:188" ht="15" customHeight="1" x14ac:dyDescent="0.25">
      <c r="A566" s="113" t="s">
        <v>1810</v>
      </c>
      <c r="B566" s="155">
        <v>9</v>
      </c>
      <c r="C566" s="141">
        <f t="shared" ref="C566" si="2133">D566+G566</f>
        <v>3767.85</v>
      </c>
      <c r="D566" s="141">
        <v>3767.85</v>
      </c>
      <c r="E566" s="141">
        <v>3361.42</v>
      </c>
      <c r="F566" s="141">
        <f t="shared" ref="F566" si="2134">D566-E566</f>
        <v>406.42999999999984</v>
      </c>
      <c r="G566" s="141">
        <v>0</v>
      </c>
      <c r="H566" s="453">
        <f t="shared" ref="H566" si="2135">N566+T566+Z566+AF566+AL566+AR566+AX566+BD566</f>
        <v>4463.9509896620448</v>
      </c>
      <c r="I566" s="453">
        <v>471.05</v>
      </c>
      <c r="J566" s="453">
        <v>103.631</v>
      </c>
      <c r="K566" s="453">
        <v>25.430879414147501</v>
      </c>
      <c r="L566" s="453">
        <v>267.96621349999998</v>
      </c>
      <c r="M566" s="453">
        <v>90.983264918331798</v>
      </c>
      <c r="N566" s="453">
        <v>959.06135783247896</v>
      </c>
      <c r="O566" s="453">
        <v>116.98</v>
      </c>
      <c r="P566" s="453">
        <v>25.735600000000002</v>
      </c>
      <c r="Q566" s="453">
        <v>4.0250743562400002</v>
      </c>
      <c r="R566" s="453">
        <v>66.546412599999996</v>
      </c>
      <c r="S566" s="453">
        <v>22.354619583883501</v>
      </c>
      <c r="T566" s="453">
        <v>235.64170654012301</v>
      </c>
      <c r="U566" s="453">
        <v>0</v>
      </c>
      <c r="V566" s="453">
        <v>0</v>
      </c>
      <c r="W566" s="453">
        <v>0</v>
      </c>
      <c r="X566" s="453">
        <v>0</v>
      </c>
      <c r="Y566" s="453">
        <v>0</v>
      </c>
      <c r="Z566" s="453">
        <v>446.21</v>
      </c>
      <c r="AA566" s="453">
        <v>0</v>
      </c>
      <c r="AB566" s="453">
        <v>0</v>
      </c>
      <c r="AC566" s="453">
        <v>0</v>
      </c>
      <c r="AD566" s="453">
        <v>0</v>
      </c>
      <c r="AE566" s="453">
        <v>0</v>
      </c>
      <c r="AF566" s="453">
        <v>109.73</v>
      </c>
      <c r="AG566" s="453">
        <v>27.12</v>
      </c>
      <c r="AH566" s="453">
        <v>5.9664000000000001</v>
      </c>
      <c r="AI566" s="453">
        <v>0.92986725783000002</v>
      </c>
      <c r="AJ566" s="453">
        <v>15.4277544</v>
      </c>
      <c r="AK566" s="453">
        <v>5.1822279099571604</v>
      </c>
      <c r="AL566" s="453">
        <v>54.626249567787198</v>
      </c>
      <c r="AM566" s="453">
        <v>236.35</v>
      </c>
      <c r="AN566" s="453">
        <v>51.997</v>
      </c>
      <c r="AO566" s="453">
        <v>80.196313496718702</v>
      </c>
      <c r="AP566" s="453">
        <v>134.45242450000001</v>
      </c>
      <c r="AQ566" s="453">
        <v>52.718983299436097</v>
      </c>
      <c r="AR566" s="453">
        <v>555.71472129615495</v>
      </c>
      <c r="AS566" s="453">
        <v>0</v>
      </c>
      <c r="AT566" s="453">
        <v>0</v>
      </c>
      <c r="AU566" s="453">
        <v>0</v>
      </c>
      <c r="AV566" s="453">
        <v>0</v>
      </c>
      <c r="AW566" s="453">
        <v>0</v>
      </c>
      <c r="AX566" s="453">
        <v>65.67</v>
      </c>
      <c r="AY566" s="453">
        <v>957.57</v>
      </c>
      <c r="AZ566" s="453">
        <v>210.66540000000001</v>
      </c>
      <c r="BA566" s="453">
        <v>94.023046051174703</v>
      </c>
      <c r="BB566" s="453">
        <v>544.73284590000003</v>
      </c>
      <c r="BC566" s="453">
        <v>189.39075730940201</v>
      </c>
      <c r="BD566" s="453">
        <f t="shared" ref="BD566" si="2136">C566*0.54070543</f>
        <v>2037.2969544255002</v>
      </c>
      <c r="BE566" s="453">
        <v>2</v>
      </c>
      <c r="BF566" s="453">
        <v>2673.3</v>
      </c>
      <c r="BG566" s="453">
        <v>280.18857300000002</v>
      </c>
      <c r="BH566" s="453">
        <v>2953.4885730000001</v>
      </c>
      <c r="BI566" s="453">
        <v>283.33999999999997</v>
      </c>
      <c r="BJ566" s="453">
        <v>29.6968654</v>
      </c>
      <c r="BK566" s="453">
        <v>313.03686540000001</v>
      </c>
      <c r="BL566" s="453">
        <v>158.66999999999999</v>
      </c>
      <c r="BM566" s="453">
        <v>34.907400000000003</v>
      </c>
      <c r="BN566" s="453">
        <v>3.79821851916667</v>
      </c>
      <c r="BO566" s="453">
        <v>90.262602900000005</v>
      </c>
      <c r="BP566" s="453">
        <v>30.147361986942901</v>
      </c>
      <c r="BQ566" s="453">
        <v>317.78558340610999</v>
      </c>
      <c r="BR566" s="453">
        <v>1030.8282738095299</v>
      </c>
      <c r="BS566" s="453">
        <v>226.78222023809499</v>
      </c>
      <c r="BT566" s="453">
        <v>1046.4673095238099</v>
      </c>
      <c r="BU566" s="453">
        <v>1788.94</v>
      </c>
      <c r="BV566" s="453">
        <v>586.40728012202396</v>
      </c>
      <c r="BW566" s="453">
        <v>490.45054302191102</v>
      </c>
      <c r="BX566" s="453">
        <v>5169.8756267153703</v>
      </c>
      <c r="BY566" s="453">
        <v>934.15134216583897</v>
      </c>
      <c r="BZ566" s="453">
        <v>47.32</v>
      </c>
      <c r="CA566" s="453">
        <v>10.410399999999999</v>
      </c>
      <c r="CB566" s="453">
        <v>30.628126383515799</v>
      </c>
      <c r="CC566" s="453">
        <v>0</v>
      </c>
      <c r="CD566" s="453">
        <v>26.918928399999999</v>
      </c>
      <c r="CE566" s="453">
        <v>12.082230035860301</v>
      </c>
      <c r="CF566" s="453">
        <v>127.359684819376</v>
      </c>
      <c r="CG566" s="453">
        <v>61.04</v>
      </c>
      <c r="CH566" s="453">
        <v>13.428800000000001</v>
      </c>
      <c r="CI566" s="453">
        <v>77.963277717209195</v>
      </c>
      <c r="CJ566" s="453">
        <v>0</v>
      </c>
      <c r="CK566" s="453">
        <v>34.723824800000003</v>
      </c>
      <c r="CL566" s="453">
        <v>19.6158101428287</v>
      </c>
      <c r="CM566" s="453">
        <v>206.77171266003799</v>
      </c>
      <c r="CN566" s="453">
        <v>101.35</v>
      </c>
      <c r="CO566" s="453">
        <v>22.297000000000001</v>
      </c>
      <c r="CP566" s="453">
        <v>85.031655160070002</v>
      </c>
      <c r="CQ566" s="453">
        <v>0</v>
      </c>
      <c r="CR566" s="453">
        <v>57.654974500000002</v>
      </c>
      <c r="CS566" s="453">
        <v>27.914427724671899</v>
      </c>
      <c r="CT566" s="453">
        <v>294.24805738474203</v>
      </c>
      <c r="CU566" s="453">
        <v>38</v>
      </c>
      <c r="CV566" s="453">
        <v>8.36</v>
      </c>
      <c r="CW566" s="453">
        <v>23.782069729124199</v>
      </c>
      <c r="CX566" s="453">
        <v>0</v>
      </c>
      <c r="CY566" s="453">
        <v>21.617059999999999</v>
      </c>
      <c r="CZ566" s="453">
        <v>9.6172743869095108</v>
      </c>
      <c r="DA566" s="453">
        <v>101.376404116034</v>
      </c>
      <c r="DB566" s="453">
        <v>17.010000000000002</v>
      </c>
      <c r="DC566" s="453">
        <v>3.7422</v>
      </c>
      <c r="DD566" s="453">
        <v>21.649728322544998</v>
      </c>
      <c r="DE566" s="453">
        <v>0</v>
      </c>
      <c r="DF566" s="453">
        <v>9.6764787000000005</v>
      </c>
      <c r="DG566" s="453">
        <v>5.4583378400329403</v>
      </c>
      <c r="DH566" s="453">
        <v>57.536744862577898</v>
      </c>
      <c r="DI566" s="453">
        <v>40.57</v>
      </c>
      <c r="DJ566" s="453">
        <v>8.9253999999999998</v>
      </c>
      <c r="DK566" s="453">
        <v>34.285035165191402</v>
      </c>
      <c r="DL566" s="453">
        <v>0</v>
      </c>
      <c r="DM566" s="453">
        <v>23.0790559</v>
      </c>
      <c r="DN566" s="453">
        <v>11.199943258542699</v>
      </c>
      <c r="DO566" s="453">
        <v>118.059434323734</v>
      </c>
      <c r="DP566" s="453">
        <v>12.54</v>
      </c>
      <c r="DQ566" s="453">
        <v>2.7587999999999999</v>
      </c>
      <c r="DR566" s="453">
        <v>3.6347708945424899</v>
      </c>
      <c r="DS566" s="453">
        <v>0</v>
      </c>
      <c r="DT566" s="453">
        <v>7.1336297999999996</v>
      </c>
      <c r="DU566" s="453">
        <v>2.7321033047949999</v>
      </c>
      <c r="DV566" s="453">
        <v>28.7993039993375</v>
      </c>
      <c r="DW566" s="453">
        <v>2284.54</v>
      </c>
      <c r="DX566" s="453">
        <v>502.59879999999998</v>
      </c>
      <c r="DY566" s="453">
        <v>238.111697425975</v>
      </c>
      <c r="DZ566" s="453">
        <v>0</v>
      </c>
      <c r="EA566" s="453">
        <v>1299.6062698000001</v>
      </c>
      <c r="EB566" s="453">
        <v>453.28823777295497</v>
      </c>
      <c r="EC566" s="453">
        <v>4778.1450049989298</v>
      </c>
      <c r="ED566" s="453">
        <v>1380.59</v>
      </c>
      <c r="EE566" s="453">
        <v>303.72980000000001</v>
      </c>
      <c r="EF566" s="453">
        <v>46.898536705483302</v>
      </c>
      <c r="EG566" s="453">
        <v>17.625</v>
      </c>
      <c r="EH566" s="453">
        <v>785.37623329999997</v>
      </c>
      <c r="EI566" s="453">
        <v>265.61155313227403</v>
      </c>
      <c r="EJ566" s="453">
        <v>2799.8311231377502</v>
      </c>
      <c r="EK566" s="453">
        <v>295.82</v>
      </c>
      <c r="EL566" s="453">
        <v>65.080399999999997</v>
      </c>
      <c r="EM566" s="453">
        <v>55.571265850525002</v>
      </c>
      <c r="EN566" s="453">
        <v>0</v>
      </c>
      <c r="EO566" s="453">
        <v>168.28312339999999</v>
      </c>
      <c r="EP566" s="453">
        <v>61.288149461347501</v>
      </c>
      <c r="EQ566" s="453">
        <v>646.04293871187303</v>
      </c>
      <c r="ER566" s="453">
        <v>320</v>
      </c>
      <c r="ES566" s="453">
        <v>71.72</v>
      </c>
      <c r="ET566" s="453">
        <v>7.5169731999999998</v>
      </c>
      <c r="EU566" s="453">
        <v>79.236973199999994</v>
      </c>
      <c r="EV566" s="453">
        <v>8.4160000000000004</v>
      </c>
      <c r="EW566" s="453">
        <v>0.88208096000000003</v>
      </c>
      <c r="EX566" s="453">
        <v>9.2980809600000001</v>
      </c>
      <c r="EY566" s="453">
        <v>541.79999999999995</v>
      </c>
      <c r="EZ566" s="453">
        <v>56.786057999999997</v>
      </c>
      <c r="FA566" s="453">
        <v>598.59</v>
      </c>
      <c r="FB566" s="453">
        <v>669.2</v>
      </c>
      <c r="FC566" s="453">
        <v>70.138852</v>
      </c>
      <c r="FD566" s="453">
        <v>739.33885199999997</v>
      </c>
      <c r="FE566" s="88">
        <v>1141.0652656250002</v>
      </c>
      <c r="FF566" s="443">
        <f t="shared" ref="FF566" si="2137">H566+BH566+BK566+BQ566+BX566+BY566+EC566+EJ566+EQ566+EU566+EX566+FA566+FD566+FE566</f>
        <v>24943.837218982917</v>
      </c>
      <c r="FG566" s="444">
        <f t="shared" ref="FG566" si="2138">BH566+BK566+FD566</f>
        <v>4005.8642903999998</v>
      </c>
      <c r="FH566" s="444">
        <f t="shared" ref="FH566" si="2139">EJ566</f>
        <v>2799.8311231377502</v>
      </c>
      <c r="FI566" s="445">
        <f t="shared" ref="FI566" si="2140">FF566*1.2</f>
        <v>29932.6046627795</v>
      </c>
      <c r="FJ566" s="446">
        <f t="shared" ref="FJ566" si="2141">FG566*1.2</f>
        <v>4807.0371484799998</v>
      </c>
      <c r="FK566" s="446">
        <f t="shared" ref="FK566" si="2142">FH566*1.2</f>
        <v>3359.7973477652999</v>
      </c>
      <c r="FL566" s="448">
        <v>0.05</v>
      </c>
      <c r="FM566" s="447">
        <f t="shared" ref="FM566" si="2143">FI566*FL566</f>
        <v>1496.6302331389752</v>
      </c>
      <c r="FN566" s="448">
        <f t="shared" ref="FN566" si="2144">FJ566*FL566</f>
        <v>240.351857424</v>
      </c>
      <c r="FO566" s="448">
        <f t="shared" ref="FO566" si="2145">FK566*FL566</f>
        <v>167.989867388265</v>
      </c>
      <c r="FP566" s="385">
        <f t="shared" ref="FP566" si="2146">FI566+FM566</f>
        <v>31429.234895918475</v>
      </c>
      <c r="FQ566" s="386">
        <f t="shared" ref="FQ566" si="2147">FJ566+FN566</f>
        <v>5047.3890059039995</v>
      </c>
      <c r="FR566" s="386">
        <f t="shared" ref="FR566" si="2148">FK566+FO566</f>
        <v>3527.7872151535648</v>
      </c>
      <c r="FS566" s="229">
        <f t="shared" ref="FS566" si="2149">(FP566-FQ566-FR566)/C566+FR566/D566</f>
        <v>7.0018301922885673</v>
      </c>
      <c r="FT566" s="229">
        <f t="shared" ref="FT566" si="2150">FS566+FQ566/E566</f>
        <v>8.5033947114215529</v>
      </c>
      <c r="FU566" s="229">
        <f t="shared" ref="FU566" si="2151">(FP566-FR566-FQ566)/C566</f>
        <v>6.065543658813624</v>
      </c>
      <c r="FV566" s="449">
        <f t="shared" ref="FV566" si="2152">FS566*F566+E566*FT566+FU566*G566</f>
        <v>31429.234895918478</v>
      </c>
      <c r="FW566" s="78">
        <v>4.6341999999999999</v>
      </c>
      <c r="FX566" s="79">
        <v>5.7385999999999999</v>
      </c>
      <c r="FY566" s="450">
        <f t="shared" ref="FY566" si="2153">FS566/FW566</f>
        <v>1.5109037573450794</v>
      </c>
      <c r="FZ566" s="450">
        <f t="shared" ref="FZ566" si="2154">FT566/FX566</f>
        <v>1.4817890620397924</v>
      </c>
      <c r="GB566" s="68" t="s">
        <v>1244</v>
      </c>
      <c r="GC566" s="85" t="s">
        <v>2362</v>
      </c>
      <c r="GD566" s="85" t="str">
        <f t="shared" ref="GD566" si="2155">CONCATENATE(GB566,GC566)</f>
        <v>№2/182 від 20.02.2019</v>
      </c>
      <c r="GE566" s="85" t="s">
        <v>2698</v>
      </c>
      <c r="GF566" s="431">
        <v>2</v>
      </c>
    </row>
    <row r="567" spans="1:188" x14ac:dyDescent="0.25">
      <c r="A567" s="113" t="s">
        <v>2806</v>
      </c>
      <c r="B567" s="188"/>
      <c r="C567" s="86"/>
      <c r="D567" s="86"/>
      <c r="E567" s="86"/>
      <c r="F567" s="86"/>
      <c r="G567" s="86"/>
      <c r="H567" s="90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  <c r="AB567" s="86"/>
      <c r="AC567" s="86"/>
      <c r="AD567" s="86"/>
      <c r="AE567" s="86"/>
      <c r="AF567" s="86"/>
      <c r="AG567" s="86"/>
      <c r="AH567" s="86"/>
      <c r="AI567" s="86"/>
      <c r="AJ567" s="86"/>
      <c r="AK567" s="86"/>
      <c r="AL567" s="86"/>
      <c r="AM567" s="86"/>
      <c r="AN567" s="86"/>
      <c r="AO567" s="86"/>
      <c r="AP567" s="86"/>
      <c r="AQ567" s="86"/>
      <c r="AR567" s="86"/>
      <c r="AS567" s="86"/>
      <c r="AT567" s="86"/>
      <c r="AU567" s="86"/>
      <c r="AV567" s="86"/>
      <c r="AW567" s="86"/>
      <c r="AX567" s="86"/>
      <c r="AY567" s="86"/>
      <c r="AZ567" s="86"/>
      <c r="BA567" s="86"/>
      <c r="BB567" s="86"/>
      <c r="BC567" s="86"/>
      <c r="BD567" s="86"/>
      <c r="BE567" s="86"/>
      <c r="BF567" s="86"/>
      <c r="BG567" s="86"/>
      <c r="BH567" s="86"/>
      <c r="BI567" s="86"/>
      <c r="BJ567" s="86"/>
      <c r="BK567" s="454"/>
      <c r="BL567" s="86"/>
      <c r="BM567" s="86"/>
      <c r="BN567" s="86"/>
      <c r="BO567" s="86"/>
      <c r="BP567" s="86"/>
      <c r="BQ567" s="86"/>
      <c r="BR567" s="86">
        <f t="shared" ref="BR567" si="2156">BR566*0.8</f>
        <v>824.66261904762405</v>
      </c>
      <c r="BS567" s="86">
        <f t="shared" ref="BS567" si="2157">BS566*0.8</f>
        <v>181.425776190476</v>
      </c>
      <c r="BT567" s="86">
        <f>BT566*0.8</f>
        <v>837.17384761904805</v>
      </c>
      <c r="BU567" s="86">
        <f t="shared" ref="BU567" si="2158">BU566*0.8</f>
        <v>1431.152</v>
      </c>
      <c r="BV567" s="86">
        <f t="shared" ref="BV567" si="2159">BV566*0.8</f>
        <v>469.12582409761922</v>
      </c>
      <c r="BW567" s="86">
        <f t="shared" ref="BW567" si="2160">BW566*0.8</f>
        <v>392.36043441752884</v>
      </c>
      <c r="BX567" s="86">
        <f t="shared" ref="BX567" si="2161">BX566*0.8</f>
        <v>4135.9005013722963</v>
      </c>
      <c r="BY567" s="86"/>
      <c r="BZ567" s="86"/>
      <c r="CA567" s="86"/>
      <c r="CB567" s="86"/>
      <c r="CC567" s="86"/>
      <c r="CD567" s="86"/>
      <c r="CE567" s="86"/>
      <c r="CF567" s="86"/>
      <c r="CG567" s="86"/>
      <c r="CH567" s="86"/>
      <c r="CI567" s="86"/>
      <c r="CJ567" s="86"/>
      <c r="CK567" s="86"/>
      <c r="CL567" s="86"/>
      <c r="CM567" s="86"/>
      <c r="CN567" s="86"/>
      <c r="CO567" s="86"/>
      <c r="CP567" s="86"/>
      <c r="CQ567" s="86"/>
      <c r="CR567" s="86"/>
      <c r="CS567" s="86"/>
      <c r="CT567" s="86"/>
      <c r="CU567" s="86"/>
      <c r="CV567" s="86"/>
      <c r="CW567" s="86"/>
      <c r="CX567" s="86"/>
      <c r="CY567" s="86"/>
      <c r="CZ567" s="86"/>
      <c r="DA567" s="86"/>
      <c r="DB567" s="86"/>
      <c r="DC567" s="86"/>
      <c r="DD567" s="86"/>
      <c r="DE567" s="86"/>
      <c r="DF567" s="86"/>
      <c r="DG567" s="86"/>
      <c r="DH567" s="86"/>
      <c r="DI567" s="86"/>
      <c r="DJ567" s="86"/>
      <c r="DK567" s="86"/>
      <c r="DL567" s="86"/>
      <c r="DM567" s="86"/>
      <c r="DN567" s="86"/>
      <c r="DO567" s="86"/>
      <c r="DP567" s="86"/>
      <c r="DQ567" s="86"/>
      <c r="DR567" s="86"/>
      <c r="DS567" s="86"/>
      <c r="DT567" s="86"/>
      <c r="DU567" s="86"/>
      <c r="DV567" s="86"/>
      <c r="DW567" s="86"/>
      <c r="DX567" s="86"/>
      <c r="DY567" s="86"/>
      <c r="DZ567" s="86"/>
      <c r="EA567" s="86"/>
      <c r="EB567" s="86"/>
      <c r="EC567" s="86"/>
      <c r="ED567" s="86"/>
      <c r="EE567" s="86"/>
      <c r="EF567" s="86"/>
      <c r="EG567" s="86"/>
      <c r="EH567" s="86"/>
      <c r="EI567" s="86"/>
      <c r="EJ567" s="86"/>
      <c r="EK567" s="86"/>
      <c r="EL567" s="86"/>
      <c r="EM567" s="86"/>
      <c r="EN567" s="86"/>
      <c r="EO567" s="86"/>
      <c r="EP567" s="86"/>
      <c r="EQ567" s="86"/>
      <c r="ER567" s="86"/>
      <c r="ES567" s="86"/>
      <c r="ET567" s="86"/>
      <c r="EU567" s="86"/>
      <c r="EV567" s="86"/>
      <c r="EW567" s="86"/>
      <c r="EX567" s="86"/>
      <c r="EY567" s="86"/>
      <c r="EZ567" s="86"/>
      <c r="FA567" s="454"/>
      <c r="FB567" s="86"/>
      <c r="FC567" s="86"/>
      <c r="FD567" s="86"/>
      <c r="FE567" s="86"/>
      <c r="FF567" s="455"/>
      <c r="FG567" s="86"/>
      <c r="FH567" s="86"/>
      <c r="FI567" s="455"/>
      <c r="FJ567" s="86"/>
      <c r="FK567" s="86"/>
      <c r="FL567" s="86"/>
      <c r="FM567" s="455"/>
      <c r="FN567" s="86"/>
      <c r="FO567" s="86"/>
      <c r="FP567" s="455">
        <f>FP344</f>
        <v>30126.426237986201</v>
      </c>
      <c r="FQ567" s="86"/>
      <c r="FR567" s="86"/>
      <c r="FS567" s="451"/>
      <c r="FT567" s="451"/>
      <c r="FU567" s="451"/>
      <c r="FV567" s="449"/>
      <c r="FW567" s="86"/>
      <c r="FX567" s="87"/>
      <c r="FY567" s="452"/>
      <c r="FZ567" s="452"/>
    </row>
    <row r="568" spans="1:188" ht="15" customHeight="1" x14ac:dyDescent="0.25">
      <c r="A568" s="113" t="s">
        <v>1814</v>
      </c>
      <c r="B568" s="155">
        <v>9</v>
      </c>
      <c r="C568" s="141">
        <f t="shared" ref="C568" si="2162">D568+G568</f>
        <v>6020</v>
      </c>
      <c r="D568" s="141">
        <v>6020</v>
      </c>
      <c r="E568" s="141">
        <v>5284.45</v>
      </c>
      <c r="F568" s="141">
        <f t="shared" ref="F568" si="2163">D568-E568</f>
        <v>735.55000000000018</v>
      </c>
      <c r="G568" s="141">
        <v>0</v>
      </c>
      <c r="H568" s="453">
        <f t="shared" ref="H568" si="2164">N568+T568+Z568+AF568+AL568+AR568+AX568+BD568</f>
        <v>7248.2291409449981</v>
      </c>
      <c r="I568" s="453">
        <v>697.92</v>
      </c>
      <c r="J568" s="453">
        <v>153.54239999999999</v>
      </c>
      <c r="K568" s="453">
        <v>36.864332128709201</v>
      </c>
      <c r="L568" s="453">
        <v>397.02575039999999</v>
      </c>
      <c r="M568" s="453">
        <v>134.71779369383401</v>
      </c>
      <c r="N568" s="453">
        <v>1420.0702762225401</v>
      </c>
      <c r="O568" s="453">
        <v>97.29</v>
      </c>
      <c r="P568" s="453">
        <v>21.4038</v>
      </c>
      <c r="Q568" s="453">
        <v>3.3451245048375</v>
      </c>
      <c r="R568" s="453">
        <v>55.345362299999998</v>
      </c>
      <c r="S568" s="453">
        <v>18.591647100015098</v>
      </c>
      <c r="T568" s="453">
        <v>195.97593390485301</v>
      </c>
      <c r="U568" s="453">
        <v>0</v>
      </c>
      <c r="V568" s="453">
        <v>0</v>
      </c>
      <c r="W568" s="453">
        <v>0</v>
      </c>
      <c r="X568" s="453">
        <v>0</v>
      </c>
      <c r="Y568" s="453">
        <v>0</v>
      </c>
      <c r="Z568" s="453">
        <v>829.08</v>
      </c>
      <c r="AA568" s="453">
        <v>0</v>
      </c>
      <c r="AB568" s="453">
        <v>0</v>
      </c>
      <c r="AC568" s="453">
        <v>0</v>
      </c>
      <c r="AD568" s="453">
        <v>0</v>
      </c>
      <c r="AE568" s="453">
        <v>0</v>
      </c>
      <c r="AF568" s="453">
        <v>174.15</v>
      </c>
      <c r="AG568" s="453">
        <v>64.5</v>
      </c>
      <c r="AH568" s="453">
        <v>14.19</v>
      </c>
      <c r="AI568" s="453">
        <v>2.2112392967700001</v>
      </c>
      <c r="AJ568" s="453">
        <v>36.692115000000001</v>
      </c>
      <c r="AK568" s="453">
        <v>12.3249594638445</v>
      </c>
      <c r="AL568" s="453">
        <v>129.91831376061401</v>
      </c>
      <c r="AM568" s="453">
        <v>520.51</v>
      </c>
      <c r="AN568" s="453">
        <v>114.51220000000001</v>
      </c>
      <c r="AO568" s="453">
        <v>128.53976925081801</v>
      </c>
      <c r="AP568" s="453">
        <v>296.10252370000001</v>
      </c>
      <c r="AQ568" s="453">
        <v>111.063435506175</v>
      </c>
      <c r="AR568" s="453">
        <v>1170.72792845699</v>
      </c>
      <c r="AS568" s="453">
        <v>0</v>
      </c>
      <c r="AT568" s="453">
        <v>0</v>
      </c>
      <c r="AU568" s="453">
        <v>0</v>
      </c>
      <c r="AV568" s="453">
        <v>0</v>
      </c>
      <c r="AW568" s="453">
        <v>0</v>
      </c>
      <c r="AX568" s="453">
        <v>73.260000000000005</v>
      </c>
      <c r="AY568" s="453">
        <v>1529.93</v>
      </c>
      <c r="AZ568" s="453">
        <v>336.58460000000002</v>
      </c>
      <c r="BA568" s="453">
        <v>150.22326717572901</v>
      </c>
      <c r="BB568" s="453">
        <v>870.33127909999996</v>
      </c>
      <c r="BC568" s="453">
        <v>302.59371722115901</v>
      </c>
      <c r="BD568" s="453">
        <f t="shared" ref="BD568" si="2165">C568*0.54070543</f>
        <v>3255.0466886000004</v>
      </c>
      <c r="BE568" s="453">
        <v>3</v>
      </c>
      <c r="BF568" s="453">
        <v>7704.75</v>
      </c>
      <c r="BG568" s="453">
        <v>807.53484749999996</v>
      </c>
      <c r="BH568" s="453">
        <v>8512.2848474999992</v>
      </c>
      <c r="BI568" s="453">
        <v>0</v>
      </c>
      <c r="BJ568" s="453">
        <v>0</v>
      </c>
      <c r="BK568" s="453">
        <v>0</v>
      </c>
      <c r="BL568" s="453">
        <v>235.98</v>
      </c>
      <c r="BM568" s="453">
        <v>51.915599999999998</v>
      </c>
      <c r="BN568" s="453">
        <v>5.6554494975000003</v>
      </c>
      <c r="BO568" s="453">
        <v>134.24194259999999</v>
      </c>
      <c r="BP568" s="453">
        <v>44.836983501738999</v>
      </c>
      <c r="BQ568" s="453">
        <v>472.629975599239</v>
      </c>
      <c r="BR568" s="453">
        <v>1953.0619666666537</v>
      </c>
      <c r="BS568" s="453">
        <v>429.673632666667</v>
      </c>
      <c r="BT568" s="453">
        <v>2598.59106666667</v>
      </c>
      <c r="BU568" s="453">
        <v>2858.53</v>
      </c>
      <c r="BV568" s="453">
        <v>1111.03836097767</v>
      </c>
      <c r="BW568" s="453">
        <v>938.143307777529</v>
      </c>
      <c r="BX568" s="453">
        <v>9889.0383347551906</v>
      </c>
      <c r="BY568" s="453">
        <v>1228.0981488856301</v>
      </c>
      <c r="BZ568" s="453">
        <v>58.62</v>
      </c>
      <c r="CA568" s="453">
        <v>12.8964</v>
      </c>
      <c r="CB568" s="453">
        <v>36.916902143441398</v>
      </c>
      <c r="CC568" s="453">
        <v>0</v>
      </c>
      <c r="CD568" s="453">
        <v>33.347159400000002</v>
      </c>
      <c r="CE568" s="453">
        <v>14.860010174368099</v>
      </c>
      <c r="CF568" s="453">
        <v>156.64047171780999</v>
      </c>
      <c r="CG568" s="453">
        <v>54.93</v>
      </c>
      <c r="CH568" s="453">
        <v>12.0846</v>
      </c>
      <c r="CI568" s="453">
        <v>81.795061851694996</v>
      </c>
      <c r="CJ568" s="453">
        <v>0</v>
      </c>
      <c r="CK568" s="453">
        <v>31.2480291</v>
      </c>
      <c r="CL568" s="453">
        <v>18.871846588647202</v>
      </c>
      <c r="CM568" s="453">
        <v>198.92953754034201</v>
      </c>
      <c r="CN568" s="453">
        <v>122.69</v>
      </c>
      <c r="CO568" s="453">
        <v>26.991800000000001</v>
      </c>
      <c r="CP568" s="453">
        <v>73.515716248297494</v>
      </c>
      <c r="CQ568" s="453">
        <v>0</v>
      </c>
      <c r="CR568" s="453">
        <v>69.794660300000004</v>
      </c>
      <c r="CS568" s="453">
        <v>30.708510024026999</v>
      </c>
      <c r="CT568" s="453">
        <v>323.70068657232503</v>
      </c>
      <c r="CU568" s="453">
        <v>46.46</v>
      </c>
      <c r="CV568" s="453">
        <v>10.2212</v>
      </c>
      <c r="CW568" s="453">
        <v>27.624708531327499</v>
      </c>
      <c r="CX568" s="453">
        <v>0</v>
      </c>
      <c r="CY568" s="453">
        <v>26.429700199999999</v>
      </c>
      <c r="CZ568" s="453">
        <v>11.6061991511305</v>
      </c>
      <c r="DA568" s="453">
        <v>122.341807882458</v>
      </c>
      <c r="DB568" s="453">
        <v>40.450000000000003</v>
      </c>
      <c r="DC568" s="453">
        <v>8.8989999999999991</v>
      </c>
      <c r="DD568" s="453">
        <v>51.484144013722499</v>
      </c>
      <c r="DE568" s="453">
        <v>0</v>
      </c>
      <c r="DF568" s="453">
        <v>23.0107915</v>
      </c>
      <c r="DG568" s="453">
        <v>12.9800828811932</v>
      </c>
      <c r="DH568" s="453">
        <v>136.82401839491601</v>
      </c>
      <c r="DI568" s="453">
        <v>70.45</v>
      </c>
      <c r="DJ568" s="453">
        <v>15.499000000000001</v>
      </c>
      <c r="DK568" s="453">
        <v>60.016589840906498</v>
      </c>
      <c r="DL568" s="453">
        <v>0</v>
      </c>
      <c r="DM568" s="453">
        <v>40.076891500000002</v>
      </c>
      <c r="DN568" s="453">
        <v>19.499112469340499</v>
      </c>
      <c r="DO568" s="453">
        <v>205.54159381024701</v>
      </c>
      <c r="DP568" s="453">
        <v>36.630000000000003</v>
      </c>
      <c r="DQ568" s="453">
        <v>8.0586000000000002</v>
      </c>
      <c r="DR568" s="453">
        <v>10.613510481955901</v>
      </c>
      <c r="DS568" s="453">
        <v>0</v>
      </c>
      <c r="DT568" s="453">
        <v>20.8377081</v>
      </c>
      <c r="DU568" s="453">
        <v>7.9802143855747998</v>
      </c>
      <c r="DV568" s="453">
        <v>84.120032967530705</v>
      </c>
      <c r="DW568" s="453">
        <v>5128.53</v>
      </c>
      <c r="DX568" s="453">
        <v>1128.2765999999999</v>
      </c>
      <c r="DY568" s="453">
        <v>526.83181043614195</v>
      </c>
      <c r="DZ568" s="453">
        <v>0</v>
      </c>
      <c r="EA568" s="453">
        <v>2917.4668611000002</v>
      </c>
      <c r="EB568" s="453">
        <v>1016.7728435097</v>
      </c>
      <c r="EC568" s="453">
        <v>10717.8781150458</v>
      </c>
      <c r="ED568" s="453">
        <v>2656.84</v>
      </c>
      <c r="EE568" s="453">
        <v>584.50480000000005</v>
      </c>
      <c r="EF568" s="453">
        <v>90.807634243474993</v>
      </c>
      <c r="EG568" s="453">
        <v>0</v>
      </c>
      <c r="EH568" s="453">
        <v>1511.3965708000001</v>
      </c>
      <c r="EI568" s="453">
        <v>507.65237121860702</v>
      </c>
      <c r="EJ568" s="453">
        <v>5351.20137626209</v>
      </c>
      <c r="EK568" s="453">
        <v>670.49</v>
      </c>
      <c r="EL568" s="453">
        <v>147.5078</v>
      </c>
      <c r="EM568" s="453">
        <v>118.13114773127499</v>
      </c>
      <c r="EN568" s="453">
        <v>0</v>
      </c>
      <c r="EO568" s="453">
        <v>381.42164630000002</v>
      </c>
      <c r="EP568" s="453">
        <v>138.09247776041701</v>
      </c>
      <c r="EQ568" s="453">
        <v>1455.6430717916901</v>
      </c>
      <c r="ER568" s="453">
        <v>918.5</v>
      </c>
      <c r="ES568" s="453">
        <v>203.654</v>
      </c>
      <c r="ET568" s="453">
        <v>21.344975739999999</v>
      </c>
      <c r="EU568" s="453">
        <v>224.99897573999999</v>
      </c>
      <c r="EV568" s="453">
        <v>24.156549999999999</v>
      </c>
      <c r="EW568" s="453">
        <v>2.5318480055000001</v>
      </c>
      <c r="EX568" s="453">
        <v>26.688398005500002</v>
      </c>
      <c r="EY568" s="453">
        <v>2070.6</v>
      </c>
      <c r="EZ568" s="453">
        <v>217.019586</v>
      </c>
      <c r="FA568" s="453">
        <v>2287.62</v>
      </c>
      <c r="FB568" s="453">
        <v>907.2</v>
      </c>
      <c r="FC568" s="453">
        <v>95.083631999999994</v>
      </c>
      <c r="FD568" s="453">
        <v>1002.283632</v>
      </c>
      <c r="FE568" s="88">
        <v>1267.2746791666666</v>
      </c>
      <c r="FF568" s="443">
        <f t="shared" ref="FF568" si="2166">H568+BH568+BK568+BQ568+BX568+BY568+EC568+EJ568+EQ568+EU568+EX568+FA568+FD568+FE568</f>
        <v>49683.868695696801</v>
      </c>
      <c r="FG568" s="444">
        <f t="shared" ref="FG568" si="2167">BH568+BK568+FD568</f>
        <v>9514.5684794999997</v>
      </c>
      <c r="FH568" s="444">
        <f t="shared" ref="FH568" si="2168">EJ568</f>
        <v>5351.20137626209</v>
      </c>
      <c r="FI568" s="445">
        <f t="shared" ref="FI568" si="2169">FF568*1.2</f>
        <v>59620.642434836162</v>
      </c>
      <c r="FJ568" s="446">
        <f t="shared" ref="FJ568" si="2170">FG568*1.2</f>
        <v>11417.482175399999</v>
      </c>
      <c r="FK568" s="446">
        <f t="shared" ref="FK568" si="2171">FH568*1.2</f>
        <v>6421.4416515145076</v>
      </c>
      <c r="FL568" s="448">
        <v>0.05</v>
      </c>
      <c r="FM568" s="447">
        <f t="shared" ref="FM568" si="2172">FI568*FL568</f>
        <v>2981.0321217418082</v>
      </c>
      <c r="FN568" s="448">
        <f t="shared" ref="FN568" si="2173">FJ568*FL568</f>
        <v>570.87410876999991</v>
      </c>
      <c r="FO568" s="448">
        <f t="shared" ref="FO568" si="2174">FK568*FL568</f>
        <v>321.0720825757254</v>
      </c>
      <c r="FP568" s="385">
        <f t="shared" ref="FP568" si="2175">FI568+FM568</f>
        <v>62601.674556577971</v>
      </c>
      <c r="FQ568" s="386">
        <f t="shared" ref="FQ568" si="2176">FJ568+FN568</f>
        <v>11988.356284169999</v>
      </c>
      <c r="FR568" s="386">
        <f t="shared" ref="FR568" si="2177">FK568+FO568</f>
        <v>6742.5137340902329</v>
      </c>
      <c r="FS568" s="229">
        <f t="shared" ref="FS568" si="2178">(FP568-FQ568-FR568)/C568+FR568/D568</f>
        <v>8.4075279522272375</v>
      </c>
      <c r="FT568" s="229">
        <f t="shared" ref="FT568" si="2179">FS568+FQ568/E568</f>
        <v>10.676137984334646</v>
      </c>
      <c r="FU568" s="229">
        <f t="shared" ref="FU568" si="2180">(FP568-FR568-FQ568)/C568</f>
        <v>7.28750905952122</v>
      </c>
      <c r="FV568" s="449">
        <f t="shared" ref="FV568" si="2181">FS568*F568+E568*FT568+FU568*G568</f>
        <v>62601.674556577964</v>
      </c>
      <c r="FW568" s="78">
        <v>5.3178000000000001</v>
      </c>
      <c r="FX568" s="79">
        <v>6.5589000000000004</v>
      </c>
      <c r="FY568" s="450">
        <f t="shared" ref="FY568" si="2182">FS568/FW568</f>
        <v>1.581016200727225</v>
      </c>
      <c r="FZ568" s="450">
        <f t="shared" ref="FZ568" si="2183">FT568/FX568</f>
        <v>1.6277330016214069</v>
      </c>
      <c r="GB568" s="68" t="s">
        <v>1255</v>
      </c>
      <c r="GC568" s="85" t="s">
        <v>2362</v>
      </c>
      <c r="GD568" s="85" t="str">
        <f t="shared" ref="GD568" si="2184">CONCATENATE(GB568,GC568)</f>
        <v>№2/195 від 20.02.2019</v>
      </c>
      <c r="GE568" s="85" t="s">
        <v>2702</v>
      </c>
      <c r="GF568" s="431">
        <v>3</v>
      </c>
    </row>
    <row r="569" spans="1:188" x14ac:dyDescent="0.25">
      <c r="A569" s="113" t="s">
        <v>2807</v>
      </c>
      <c r="B569" s="188"/>
      <c r="C569" s="86"/>
      <c r="D569" s="86"/>
      <c r="E569" s="86"/>
      <c r="F569" s="86"/>
      <c r="G569" s="86"/>
      <c r="H569" s="90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  <c r="AB569" s="86"/>
      <c r="AC569" s="86"/>
      <c r="AD569" s="86"/>
      <c r="AE569" s="86"/>
      <c r="AF569" s="86"/>
      <c r="AG569" s="86"/>
      <c r="AH569" s="86"/>
      <c r="AI569" s="86"/>
      <c r="AJ569" s="86"/>
      <c r="AK569" s="86"/>
      <c r="AL569" s="86"/>
      <c r="AM569" s="86"/>
      <c r="AN569" s="86"/>
      <c r="AO569" s="86"/>
      <c r="AP569" s="86"/>
      <c r="AQ569" s="86"/>
      <c r="AR569" s="86"/>
      <c r="AS569" s="86"/>
      <c r="AT569" s="86"/>
      <c r="AU569" s="86"/>
      <c r="AV569" s="86"/>
      <c r="AW569" s="86"/>
      <c r="AX569" s="86"/>
      <c r="AY569" s="86"/>
      <c r="AZ569" s="86"/>
      <c r="BA569" s="86"/>
      <c r="BB569" s="86"/>
      <c r="BC569" s="86"/>
      <c r="BD569" s="86"/>
      <c r="BE569" s="86"/>
      <c r="BF569" s="86"/>
      <c r="BG569" s="86"/>
      <c r="BH569" s="86"/>
      <c r="BI569" s="86"/>
      <c r="BJ569" s="86"/>
      <c r="BK569" s="454"/>
      <c r="BL569" s="86"/>
      <c r="BM569" s="86"/>
      <c r="BN569" s="86"/>
      <c r="BO569" s="86"/>
      <c r="BP569" s="86"/>
      <c r="BQ569" s="86"/>
      <c r="BR569" s="86">
        <f t="shared" ref="BR569:BR573" si="2185">BR568*0.8</f>
        <v>1562.4495733333231</v>
      </c>
      <c r="BS569" s="86">
        <f t="shared" ref="BS569:BS573" si="2186">BS568*0.8</f>
        <v>343.73890613333361</v>
      </c>
      <c r="BT569" s="86">
        <f>BT568*0.8</f>
        <v>2078.872853333336</v>
      </c>
      <c r="BU569" s="86">
        <f t="shared" ref="BU569:BU573" si="2187">BU568*0.8</f>
        <v>2286.8240000000001</v>
      </c>
      <c r="BV569" s="86">
        <f t="shared" ref="BV569:BV573" si="2188">BV568*0.8</f>
        <v>888.83068878213601</v>
      </c>
      <c r="BW569" s="86">
        <f t="shared" ref="BW569:BW573" si="2189">BW568*0.8</f>
        <v>750.5146462220232</v>
      </c>
      <c r="BX569" s="86">
        <f t="shared" ref="BX569:BX573" si="2190">BX568*0.8</f>
        <v>7911.2306678041532</v>
      </c>
      <c r="BY569" s="86"/>
      <c r="BZ569" s="86"/>
      <c r="CA569" s="86"/>
      <c r="CB569" s="86"/>
      <c r="CC569" s="86"/>
      <c r="CD569" s="86"/>
      <c r="CE569" s="86"/>
      <c r="CF569" s="86"/>
      <c r="CG569" s="86"/>
      <c r="CH569" s="86"/>
      <c r="CI569" s="86"/>
      <c r="CJ569" s="86"/>
      <c r="CK569" s="86"/>
      <c r="CL569" s="86"/>
      <c r="CM569" s="86"/>
      <c r="CN569" s="86"/>
      <c r="CO569" s="86"/>
      <c r="CP569" s="86"/>
      <c r="CQ569" s="86"/>
      <c r="CR569" s="86"/>
      <c r="CS569" s="86"/>
      <c r="CT569" s="86"/>
      <c r="CU569" s="86"/>
      <c r="CV569" s="86"/>
      <c r="CW569" s="86"/>
      <c r="CX569" s="86"/>
      <c r="CY569" s="86"/>
      <c r="CZ569" s="86"/>
      <c r="DA569" s="86"/>
      <c r="DB569" s="86"/>
      <c r="DC569" s="86"/>
      <c r="DD569" s="86"/>
      <c r="DE569" s="86"/>
      <c r="DF569" s="86"/>
      <c r="DG569" s="86"/>
      <c r="DH569" s="86"/>
      <c r="DI569" s="86"/>
      <c r="DJ569" s="86"/>
      <c r="DK569" s="86"/>
      <c r="DL569" s="86"/>
      <c r="DM569" s="86"/>
      <c r="DN569" s="86"/>
      <c r="DO569" s="86"/>
      <c r="DP569" s="86"/>
      <c r="DQ569" s="86"/>
      <c r="DR569" s="86"/>
      <c r="DS569" s="86"/>
      <c r="DT569" s="86"/>
      <c r="DU569" s="86"/>
      <c r="DV569" s="86"/>
      <c r="DW569" s="86"/>
      <c r="DX569" s="86"/>
      <c r="DY569" s="86"/>
      <c r="DZ569" s="86"/>
      <c r="EA569" s="86"/>
      <c r="EB569" s="86"/>
      <c r="EC569" s="86"/>
      <c r="ED569" s="86"/>
      <c r="EE569" s="86"/>
      <c r="EF569" s="86"/>
      <c r="EG569" s="86"/>
      <c r="EH569" s="86"/>
      <c r="EI569" s="86"/>
      <c r="EJ569" s="86"/>
      <c r="EK569" s="86"/>
      <c r="EL569" s="86"/>
      <c r="EM569" s="86"/>
      <c r="EN569" s="86"/>
      <c r="EO569" s="86"/>
      <c r="EP569" s="86"/>
      <c r="EQ569" s="86"/>
      <c r="ER569" s="86"/>
      <c r="ES569" s="86"/>
      <c r="ET569" s="86"/>
      <c r="EU569" s="86"/>
      <c r="EV569" s="86"/>
      <c r="EW569" s="86"/>
      <c r="EX569" s="86"/>
      <c r="EY569" s="86"/>
      <c r="EZ569" s="86"/>
      <c r="FA569" s="454"/>
      <c r="FB569" s="86"/>
      <c r="FC569" s="86"/>
      <c r="FD569" s="86"/>
      <c r="FE569" s="86"/>
      <c r="FF569" s="455"/>
      <c r="FG569" s="86"/>
      <c r="FH569" s="86"/>
      <c r="FI569" s="455"/>
      <c r="FJ569" s="86"/>
      <c r="FK569" s="86"/>
      <c r="FL569" s="86"/>
      <c r="FM569" s="455"/>
      <c r="FN569" s="86"/>
      <c r="FO569" s="86"/>
      <c r="FP569" s="455">
        <f>FP348</f>
        <v>44771.000200804418</v>
      </c>
      <c r="FQ569" s="86"/>
      <c r="FR569" s="86"/>
      <c r="FS569" s="451"/>
      <c r="FT569" s="451"/>
      <c r="FU569" s="451"/>
      <c r="FV569" s="449"/>
      <c r="FW569" s="86"/>
      <c r="FX569" s="87"/>
      <c r="FY569" s="452"/>
      <c r="FZ569" s="452"/>
    </row>
    <row r="570" spans="1:188" ht="15" customHeight="1" x14ac:dyDescent="0.25">
      <c r="A570" s="113" t="s">
        <v>1819</v>
      </c>
      <c r="B570" s="155">
        <v>9</v>
      </c>
      <c r="C570" s="141">
        <f t="shared" ref="C570" si="2191">D570+G570</f>
        <v>3813.3</v>
      </c>
      <c r="D570" s="141">
        <v>3813.3</v>
      </c>
      <c r="E570" s="141">
        <v>3405.65</v>
      </c>
      <c r="F570" s="141">
        <f t="shared" ref="F570" si="2192">D570-E570</f>
        <v>407.65000000000009</v>
      </c>
      <c r="G570" s="141">
        <v>0</v>
      </c>
      <c r="H570" s="453">
        <f t="shared" ref="H570" si="2193">N570+T570+Z570+AF570+AL570+AR570+AX570+BD570</f>
        <v>4326.3350502670492</v>
      </c>
      <c r="I570" s="453">
        <v>281.16000000000003</v>
      </c>
      <c r="J570" s="453">
        <v>61.855200000000004</v>
      </c>
      <c r="K570" s="453">
        <v>13.010866113540001</v>
      </c>
      <c r="L570" s="453">
        <v>159.94348919999999</v>
      </c>
      <c r="M570" s="453">
        <v>54.078769092412102</v>
      </c>
      <c r="N570" s="453">
        <v>570.04832440595203</v>
      </c>
      <c r="O570" s="453">
        <v>116.74</v>
      </c>
      <c r="P570" s="453">
        <v>25.6828</v>
      </c>
      <c r="Q570" s="453">
        <v>4.0168256520524999</v>
      </c>
      <c r="R570" s="453">
        <v>66.409883800000003</v>
      </c>
      <c r="S570" s="453">
        <v>22.308757085669601</v>
      </c>
      <c r="T570" s="453">
        <v>235.158266537722</v>
      </c>
      <c r="U570" s="453">
        <v>0</v>
      </c>
      <c r="V570" s="453">
        <v>0</v>
      </c>
      <c r="W570" s="453">
        <v>0</v>
      </c>
      <c r="X570" s="453">
        <v>0</v>
      </c>
      <c r="Y570" s="453">
        <v>0</v>
      </c>
      <c r="Z570" s="453">
        <v>493.66</v>
      </c>
      <c r="AA570" s="453">
        <v>0</v>
      </c>
      <c r="AB570" s="453">
        <v>0</v>
      </c>
      <c r="AC570" s="453">
        <v>0</v>
      </c>
      <c r="AD570" s="453">
        <v>0</v>
      </c>
      <c r="AE570" s="453">
        <v>0</v>
      </c>
      <c r="AF570" s="453">
        <v>115.95</v>
      </c>
      <c r="AG570" s="453">
        <v>43</v>
      </c>
      <c r="AH570" s="453">
        <v>9.4600000000000009</v>
      </c>
      <c r="AI570" s="453">
        <v>1.4741717514824999</v>
      </c>
      <c r="AJ570" s="453">
        <v>24.461410000000001</v>
      </c>
      <c r="AK570" s="453">
        <v>8.2166409233728803</v>
      </c>
      <c r="AL570" s="453">
        <v>86.612222674855403</v>
      </c>
      <c r="AM570" s="453">
        <v>272.67</v>
      </c>
      <c r="AN570" s="453">
        <v>59.987400000000001</v>
      </c>
      <c r="AO570" s="453">
        <v>132.07677324586999</v>
      </c>
      <c r="AP570" s="453">
        <v>155.11378289999999</v>
      </c>
      <c r="AQ570" s="453">
        <v>64.966264283648599</v>
      </c>
      <c r="AR570" s="453">
        <v>684.81422042951897</v>
      </c>
      <c r="AS570" s="453">
        <v>0</v>
      </c>
      <c r="AT570" s="453">
        <v>0</v>
      </c>
      <c r="AU570" s="453">
        <v>0</v>
      </c>
      <c r="AV570" s="453">
        <v>0</v>
      </c>
      <c r="AW570" s="453">
        <v>0</v>
      </c>
      <c r="AX570" s="453">
        <v>78.22</v>
      </c>
      <c r="AY570" s="453">
        <v>969.12</v>
      </c>
      <c r="AZ570" s="453">
        <v>213.2064</v>
      </c>
      <c r="BA570" s="453">
        <v>95.157206764320307</v>
      </c>
      <c r="BB570" s="453">
        <v>551.30329440000003</v>
      </c>
      <c r="BC570" s="453">
        <v>191.67515511103201</v>
      </c>
      <c r="BD570" s="453">
        <f t="shared" ref="BD570" si="2194">C570*0.54070543</f>
        <v>2061.8720162190002</v>
      </c>
      <c r="BE570" s="453">
        <v>2</v>
      </c>
      <c r="BF570" s="453">
        <v>2673.3</v>
      </c>
      <c r="BG570" s="453">
        <v>280.18857300000002</v>
      </c>
      <c r="BH570" s="453">
        <v>2953.4885730000001</v>
      </c>
      <c r="BI570" s="453">
        <v>283.33999999999997</v>
      </c>
      <c r="BJ570" s="453">
        <v>29.6968654</v>
      </c>
      <c r="BK570" s="453">
        <v>313.03686540000001</v>
      </c>
      <c r="BL570" s="453">
        <v>155.09</v>
      </c>
      <c r="BM570" s="453">
        <v>34.119799999999998</v>
      </c>
      <c r="BN570" s="453">
        <v>3.4791725200000001</v>
      </c>
      <c r="BO570" s="453">
        <v>88.226048300000002</v>
      </c>
      <c r="BP570" s="453">
        <v>29.442703332144202</v>
      </c>
      <c r="BQ570" s="453">
        <v>310.35772415214399</v>
      </c>
      <c r="BR570" s="453">
        <v>1009.1592000000098</v>
      </c>
      <c r="BS570" s="453">
        <v>222.01502400000001</v>
      </c>
      <c r="BT570" s="453">
        <v>990.38250000000005</v>
      </c>
      <c r="BU570" s="453">
        <v>1810.52</v>
      </c>
      <c r="BV570" s="453">
        <v>574.08039410399999</v>
      </c>
      <c r="BW570" s="453">
        <v>482.77132754847997</v>
      </c>
      <c r="BX570" s="453">
        <v>5088.9284456524902</v>
      </c>
      <c r="BY570" s="453">
        <v>876.31064349712801</v>
      </c>
      <c r="BZ570" s="453">
        <v>35.299999999999997</v>
      </c>
      <c r="CA570" s="453">
        <v>7.766</v>
      </c>
      <c r="CB570" s="453">
        <v>21.556687528681302</v>
      </c>
      <c r="CC570" s="453">
        <v>0</v>
      </c>
      <c r="CD570" s="453">
        <v>20.081111</v>
      </c>
      <c r="CE570" s="453">
        <v>8.8778051237910898</v>
      </c>
      <c r="CF570" s="453">
        <v>93.581603652472396</v>
      </c>
      <c r="CG570" s="453">
        <v>60.91</v>
      </c>
      <c r="CH570" s="453">
        <v>13.4002</v>
      </c>
      <c r="CI570" s="453">
        <v>77.779690819536697</v>
      </c>
      <c r="CJ570" s="453">
        <v>0</v>
      </c>
      <c r="CK570" s="453">
        <v>34.649871699999998</v>
      </c>
      <c r="CL570" s="453">
        <v>19.572194509672698</v>
      </c>
      <c r="CM570" s="453">
        <v>206.311957029209</v>
      </c>
      <c r="CN570" s="453">
        <v>83.47</v>
      </c>
      <c r="CO570" s="453">
        <v>18.363399999999999</v>
      </c>
      <c r="CP570" s="453">
        <v>42.345615396353303</v>
      </c>
      <c r="CQ570" s="453">
        <v>0</v>
      </c>
      <c r="CR570" s="453">
        <v>47.483578899999998</v>
      </c>
      <c r="CS570" s="453">
        <v>20.0881565082008</v>
      </c>
      <c r="CT570" s="453">
        <v>211.750750804554</v>
      </c>
      <c r="CU570" s="453">
        <v>39.86</v>
      </c>
      <c r="CV570" s="453">
        <v>8.7691999999999997</v>
      </c>
      <c r="CW570" s="453">
        <v>22.04469393902</v>
      </c>
      <c r="CX570" s="453">
        <v>0</v>
      </c>
      <c r="CY570" s="453">
        <v>22.675158199999998</v>
      </c>
      <c r="CZ570" s="453">
        <v>9.7839141546906898</v>
      </c>
      <c r="DA570" s="453">
        <v>103.13296629371099</v>
      </c>
      <c r="DB570" s="453">
        <v>26.97</v>
      </c>
      <c r="DC570" s="453">
        <v>5.9333999999999998</v>
      </c>
      <c r="DD570" s="453">
        <v>34.322774896117501</v>
      </c>
      <c r="DE570" s="453">
        <v>0</v>
      </c>
      <c r="DF570" s="453">
        <v>15.3424239</v>
      </c>
      <c r="DG570" s="453">
        <v>8.6540148398210803</v>
      </c>
      <c r="DH570" s="453">
        <v>91.2226136359386</v>
      </c>
      <c r="DI570" s="453">
        <v>43.33</v>
      </c>
      <c r="DJ570" s="453">
        <v>9.5326000000000004</v>
      </c>
      <c r="DK570" s="453">
        <v>36.751900404968801</v>
      </c>
      <c r="DL570" s="453">
        <v>0</v>
      </c>
      <c r="DM570" s="453">
        <v>24.649137100000001</v>
      </c>
      <c r="DN570" s="453">
        <v>11.975971846895799</v>
      </c>
      <c r="DO570" s="453">
        <v>126.239609351865</v>
      </c>
      <c r="DP570" s="453">
        <v>19.190000000000001</v>
      </c>
      <c r="DQ570" s="453">
        <v>4.2218</v>
      </c>
      <c r="DR570" s="453">
        <v>5.5618307417431296</v>
      </c>
      <c r="DS570" s="453">
        <v>0</v>
      </c>
      <c r="DT570" s="453">
        <v>10.9166153</v>
      </c>
      <c r="DU570" s="453">
        <v>4.1808966876350899</v>
      </c>
      <c r="DV570" s="453">
        <v>44.071142729378202</v>
      </c>
      <c r="DW570" s="453">
        <v>2838.15</v>
      </c>
      <c r="DX570" s="453">
        <v>624.39300000000003</v>
      </c>
      <c r="DY570" s="453">
        <v>278.10606458824202</v>
      </c>
      <c r="DZ570" s="453">
        <v>0</v>
      </c>
      <c r="EA570" s="453">
        <v>1614.5383905000001</v>
      </c>
      <c r="EB570" s="453">
        <v>561.27719716779802</v>
      </c>
      <c r="EC570" s="453">
        <v>5916.4646522560397</v>
      </c>
      <c r="ED570" s="453">
        <v>1350.42</v>
      </c>
      <c r="EE570" s="453">
        <v>297.0924</v>
      </c>
      <c r="EF570" s="453">
        <v>45.855146693591699</v>
      </c>
      <c r="EG570" s="453">
        <v>15.074999999999999</v>
      </c>
      <c r="EH570" s="453">
        <v>768.21342540000001</v>
      </c>
      <c r="EI570" s="453">
        <v>259.57831243512902</v>
      </c>
      <c r="EJ570" s="453">
        <v>2736.2342845287199</v>
      </c>
      <c r="EK570" s="453">
        <v>306.32</v>
      </c>
      <c r="EL570" s="453">
        <v>67.3904</v>
      </c>
      <c r="EM570" s="453">
        <v>53.013432880875001</v>
      </c>
      <c r="EN570" s="453">
        <v>0</v>
      </c>
      <c r="EO570" s="453">
        <v>174.25625840000001</v>
      </c>
      <c r="EP570" s="453">
        <v>62.988723367148502</v>
      </c>
      <c r="EQ570" s="453">
        <v>663.968814648023</v>
      </c>
      <c r="ER570" s="453">
        <v>320</v>
      </c>
      <c r="ES570" s="453">
        <v>71.808000000000007</v>
      </c>
      <c r="ET570" s="453">
        <v>7.5261964800000003</v>
      </c>
      <c r="EU570" s="453">
        <v>79.334196480000003</v>
      </c>
      <c r="EV570" s="453">
        <v>8.4160000000000004</v>
      </c>
      <c r="EW570" s="453">
        <v>0.88208096000000003</v>
      </c>
      <c r="EX570" s="453">
        <v>9.2980809600000001</v>
      </c>
      <c r="EY570" s="453">
        <v>641.20000000000005</v>
      </c>
      <c r="EZ570" s="453">
        <v>67.204172</v>
      </c>
      <c r="FA570" s="453">
        <v>708.4</v>
      </c>
      <c r="FB570" s="453">
        <v>1005.2</v>
      </c>
      <c r="FC570" s="453">
        <v>105.355012</v>
      </c>
      <c r="FD570" s="453">
        <v>1110.555012</v>
      </c>
      <c r="FE570" s="88">
        <v>1070.7600218750001</v>
      </c>
      <c r="FF570" s="443">
        <f t="shared" ref="FF570" si="2195">H570+BH570+BK570+BQ570+BX570+BY570+EC570+EJ570+EQ570+EU570+EX570+FA570+FD570+FE570</f>
        <v>26163.472364716599</v>
      </c>
      <c r="FG570" s="444">
        <f t="shared" ref="FG570" si="2196">BH570+BK570+FD570</f>
        <v>4377.0804503999998</v>
      </c>
      <c r="FH570" s="444">
        <f t="shared" ref="FH570" si="2197">EJ570</f>
        <v>2736.2342845287199</v>
      </c>
      <c r="FI570" s="445">
        <f t="shared" ref="FI570" si="2198">FF570*1.2</f>
        <v>31396.166837659919</v>
      </c>
      <c r="FJ570" s="446">
        <f t="shared" ref="FJ570" si="2199">FG570*1.2</f>
        <v>5252.4965404799996</v>
      </c>
      <c r="FK570" s="446">
        <f t="shared" ref="FK570" si="2200">FH570*1.2</f>
        <v>3283.4811414344636</v>
      </c>
      <c r="FL570" s="448">
        <v>0.05</v>
      </c>
      <c r="FM570" s="447">
        <f t="shared" ref="FM570" si="2201">FI570*FL570</f>
        <v>1569.808341882996</v>
      </c>
      <c r="FN570" s="448">
        <f t="shared" ref="FN570" si="2202">FJ570*FL570</f>
        <v>262.62482702400001</v>
      </c>
      <c r="FO570" s="448">
        <f t="shared" ref="FO570" si="2203">FK570*FL570</f>
        <v>164.17405707172318</v>
      </c>
      <c r="FP570" s="385">
        <f t="shared" ref="FP570" si="2204">FI570+FM570</f>
        <v>32965.975179542918</v>
      </c>
      <c r="FQ570" s="386">
        <f t="shared" ref="FQ570" si="2205">FJ570+FN570</f>
        <v>5515.1213675039999</v>
      </c>
      <c r="FR570" s="386">
        <f t="shared" ref="FR570" si="2206">FK570+FO570</f>
        <v>3447.6551985061869</v>
      </c>
      <c r="FS570" s="229">
        <f t="shared" ref="FS570" si="2207">(FP570-FQ570-FR570)/C570+FR570/D570</f>
        <v>7.1987134010014735</v>
      </c>
      <c r="FT570" s="229">
        <f t="shared" ref="FT570" si="2208">FS570+FQ570/E570</f>
        <v>8.8181168533538887</v>
      </c>
      <c r="FU570" s="229">
        <f t="shared" ref="FU570" si="2209">(FP570-FR570-FQ570)/C570</f>
        <v>6.294600113689647</v>
      </c>
      <c r="FV570" s="449">
        <f t="shared" ref="FV570" si="2210">FS570*F570+E570*FT570+FU570*G570</f>
        <v>32965.975179542926</v>
      </c>
      <c r="FW570" s="78">
        <v>4.6980000000000004</v>
      </c>
      <c r="FX570" s="79">
        <v>5.9954999999999998</v>
      </c>
      <c r="FY570" s="450">
        <f t="shared" ref="FY570" si="2211">FS570/FW570</f>
        <v>1.5322931888040598</v>
      </c>
      <c r="FZ570" s="450">
        <f t="shared" ref="FZ570" si="2212">FT570/FX570</f>
        <v>1.4707892341512616</v>
      </c>
      <c r="GB570" s="68" t="s">
        <v>1294</v>
      </c>
      <c r="GC570" s="85" t="s">
        <v>2362</v>
      </c>
      <c r="GD570" s="85" t="str">
        <f t="shared" ref="GD570" si="2213">CONCATENATE(GB570,GC570)</f>
        <v>№2/232 від 20.02.2019</v>
      </c>
      <c r="GE570" s="85" t="s">
        <v>2707</v>
      </c>
      <c r="GF570" s="431">
        <v>2</v>
      </c>
    </row>
    <row r="571" spans="1:188" x14ac:dyDescent="0.25">
      <c r="A571" s="113" t="s">
        <v>2808</v>
      </c>
      <c r="B571" s="188"/>
      <c r="C571" s="86"/>
      <c r="D571" s="86"/>
      <c r="E571" s="86"/>
      <c r="F571" s="86"/>
      <c r="G571" s="86"/>
      <c r="H571" s="90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  <c r="AB571" s="86"/>
      <c r="AC571" s="86"/>
      <c r="AD571" s="86"/>
      <c r="AE571" s="86"/>
      <c r="AF571" s="86"/>
      <c r="AG571" s="86"/>
      <c r="AH571" s="86"/>
      <c r="AI571" s="86"/>
      <c r="AJ571" s="86"/>
      <c r="AK571" s="86"/>
      <c r="AL571" s="86"/>
      <c r="AM571" s="86"/>
      <c r="AN571" s="86"/>
      <c r="AO571" s="86"/>
      <c r="AP571" s="86"/>
      <c r="AQ571" s="86"/>
      <c r="AR571" s="86"/>
      <c r="AS571" s="86"/>
      <c r="AT571" s="86"/>
      <c r="AU571" s="86"/>
      <c r="AV571" s="86"/>
      <c r="AW571" s="86"/>
      <c r="AX571" s="86"/>
      <c r="AY571" s="86"/>
      <c r="AZ571" s="86"/>
      <c r="BA571" s="86"/>
      <c r="BB571" s="86"/>
      <c r="BC571" s="86"/>
      <c r="BD571" s="86"/>
      <c r="BE571" s="86"/>
      <c r="BF571" s="86"/>
      <c r="BG571" s="86"/>
      <c r="BH571" s="86"/>
      <c r="BI571" s="86"/>
      <c r="BJ571" s="86"/>
      <c r="BK571" s="454"/>
      <c r="BL571" s="86"/>
      <c r="BM571" s="86"/>
      <c r="BN571" s="86"/>
      <c r="BO571" s="86"/>
      <c r="BP571" s="86"/>
      <c r="BQ571" s="86"/>
      <c r="BR571" s="86">
        <f t="shared" si="2185"/>
        <v>807.32736000000796</v>
      </c>
      <c r="BS571" s="86">
        <f t="shared" si="2186"/>
        <v>177.61201920000002</v>
      </c>
      <c r="BT571" s="86">
        <f>BT570*0.8</f>
        <v>792.30600000000004</v>
      </c>
      <c r="BU571" s="86">
        <f t="shared" si="2187"/>
        <v>1448.4160000000002</v>
      </c>
      <c r="BV571" s="86">
        <f t="shared" si="2188"/>
        <v>459.26431528320001</v>
      </c>
      <c r="BW571" s="86">
        <f t="shared" si="2189"/>
        <v>386.21706203878398</v>
      </c>
      <c r="BX571" s="86">
        <f t="shared" si="2190"/>
        <v>4071.1427565219924</v>
      </c>
      <c r="BY571" s="86"/>
      <c r="BZ571" s="86"/>
      <c r="CA571" s="86"/>
      <c r="CB571" s="86"/>
      <c r="CC571" s="86"/>
      <c r="CD571" s="86"/>
      <c r="CE571" s="86"/>
      <c r="CF571" s="86"/>
      <c r="CG571" s="86"/>
      <c r="CH571" s="86"/>
      <c r="CI571" s="86"/>
      <c r="CJ571" s="86"/>
      <c r="CK571" s="86"/>
      <c r="CL571" s="86"/>
      <c r="CM571" s="86"/>
      <c r="CN571" s="86"/>
      <c r="CO571" s="86"/>
      <c r="CP571" s="86"/>
      <c r="CQ571" s="86"/>
      <c r="CR571" s="86"/>
      <c r="CS571" s="86"/>
      <c r="CT571" s="86"/>
      <c r="CU571" s="86"/>
      <c r="CV571" s="86"/>
      <c r="CW571" s="86"/>
      <c r="CX571" s="86"/>
      <c r="CY571" s="86"/>
      <c r="CZ571" s="86"/>
      <c r="DA571" s="86"/>
      <c r="DB571" s="86"/>
      <c r="DC571" s="86"/>
      <c r="DD571" s="86"/>
      <c r="DE571" s="86"/>
      <c r="DF571" s="86"/>
      <c r="DG571" s="86"/>
      <c r="DH571" s="86"/>
      <c r="DI571" s="86"/>
      <c r="DJ571" s="86"/>
      <c r="DK571" s="86"/>
      <c r="DL571" s="86"/>
      <c r="DM571" s="86"/>
      <c r="DN571" s="86"/>
      <c r="DO571" s="86"/>
      <c r="DP571" s="86"/>
      <c r="DQ571" s="86"/>
      <c r="DR571" s="86"/>
      <c r="DS571" s="86"/>
      <c r="DT571" s="86"/>
      <c r="DU571" s="86"/>
      <c r="DV571" s="86"/>
      <c r="DW571" s="86"/>
      <c r="DX571" s="86"/>
      <c r="DY571" s="86"/>
      <c r="DZ571" s="86"/>
      <c r="EA571" s="86"/>
      <c r="EB571" s="86"/>
      <c r="EC571" s="86"/>
      <c r="ED571" s="86"/>
      <c r="EE571" s="86"/>
      <c r="EF571" s="86"/>
      <c r="EG571" s="86"/>
      <c r="EH571" s="86"/>
      <c r="EI571" s="86"/>
      <c r="EJ571" s="86"/>
      <c r="EK571" s="86"/>
      <c r="EL571" s="86"/>
      <c r="EM571" s="86"/>
      <c r="EN571" s="86"/>
      <c r="EO571" s="86"/>
      <c r="EP571" s="86"/>
      <c r="EQ571" s="86"/>
      <c r="ER571" s="86"/>
      <c r="ES571" s="86"/>
      <c r="ET571" s="86"/>
      <c r="EU571" s="86"/>
      <c r="EV571" s="86"/>
      <c r="EW571" s="86"/>
      <c r="EX571" s="86"/>
      <c r="EY571" s="86"/>
      <c r="EZ571" s="86"/>
      <c r="FA571" s="454"/>
      <c r="FB571" s="86"/>
      <c r="FC571" s="86"/>
      <c r="FD571" s="86"/>
      <c r="FE571" s="86"/>
      <c r="FF571" s="455"/>
      <c r="FG571" s="86"/>
      <c r="FH571" s="86"/>
      <c r="FI571" s="455"/>
      <c r="FJ571" s="86"/>
      <c r="FK571" s="86"/>
      <c r="FL571" s="86"/>
      <c r="FM571" s="455"/>
      <c r="FN571" s="86"/>
      <c r="FO571" s="86"/>
      <c r="FP571" s="455">
        <f>FP353</f>
        <v>31683.565211238485</v>
      </c>
      <c r="FQ571" s="86"/>
      <c r="FR571" s="86"/>
      <c r="FS571" s="451"/>
      <c r="FT571" s="451"/>
      <c r="FU571" s="451"/>
      <c r="FV571" s="449"/>
      <c r="FW571" s="86"/>
      <c r="FX571" s="87"/>
      <c r="FY571" s="452"/>
      <c r="FZ571" s="452"/>
    </row>
    <row r="572" spans="1:188" ht="15" customHeight="1" x14ac:dyDescent="0.25">
      <c r="A572" s="113" t="s">
        <v>1847</v>
      </c>
      <c r="B572" s="155">
        <v>9</v>
      </c>
      <c r="C572" s="141">
        <f t="shared" ref="C572" si="2214">D572+G572</f>
        <v>3581.3</v>
      </c>
      <c r="D572" s="141">
        <v>3581.3</v>
      </c>
      <c r="E572" s="141">
        <v>3125.6</v>
      </c>
      <c r="F572" s="141">
        <f t="shared" ref="F572" si="2215">D572-E572</f>
        <v>455.70000000000027</v>
      </c>
      <c r="G572" s="141">
        <v>0</v>
      </c>
      <c r="H572" s="453">
        <f t="shared" ref="H572" si="2216">N572+T572+Z572+AF572+AL572+AR572+AX572+BD572</f>
        <v>4628.0107027588028</v>
      </c>
      <c r="I572" s="453">
        <v>520.12</v>
      </c>
      <c r="J572" s="453">
        <v>114.4264</v>
      </c>
      <c r="K572" s="453">
        <v>27.542576518404999</v>
      </c>
      <c r="L572" s="453">
        <v>295.8806644</v>
      </c>
      <c r="M572" s="453">
        <v>100.404798064658</v>
      </c>
      <c r="N572" s="453">
        <v>1058.3744389830599</v>
      </c>
      <c r="O572" s="453">
        <v>142.33000000000001</v>
      </c>
      <c r="P572" s="453">
        <v>31.3126</v>
      </c>
      <c r="Q572" s="453">
        <v>4.8933879503775</v>
      </c>
      <c r="R572" s="453">
        <v>80.967267100000001</v>
      </c>
      <c r="S572" s="453">
        <v>27.198536161830098</v>
      </c>
      <c r="T572" s="453">
        <v>286.70179121220798</v>
      </c>
      <c r="U572" s="453">
        <v>0</v>
      </c>
      <c r="V572" s="453">
        <v>0</v>
      </c>
      <c r="W572" s="453">
        <v>0</v>
      </c>
      <c r="X572" s="453">
        <v>0</v>
      </c>
      <c r="Y572" s="453">
        <v>0</v>
      </c>
      <c r="Z572" s="453">
        <v>432.02</v>
      </c>
      <c r="AA572" s="453">
        <v>0</v>
      </c>
      <c r="AB572" s="453">
        <v>0</v>
      </c>
      <c r="AC572" s="453">
        <v>0</v>
      </c>
      <c r="AD572" s="453">
        <v>0</v>
      </c>
      <c r="AE572" s="453">
        <v>0</v>
      </c>
      <c r="AF572" s="453">
        <v>106.61</v>
      </c>
      <c r="AG572" s="453">
        <v>29.11</v>
      </c>
      <c r="AH572" s="453">
        <v>6.4042000000000003</v>
      </c>
      <c r="AI572" s="453">
        <v>0.99790990214999997</v>
      </c>
      <c r="AJ572" s="453">
        <v>16.559805699999998</v>
      </c>
      <c r="AK572" s="453">
        <v>5.5624674742613403</v>
      </c>
      <c r="AL572" s="453">
        <v>58.634383076411297</v>
      </c>
      <c r="AM572" s="453">
        <v>315.99</v>
      </c>
      <c r="AN572" s="453">
        <v>69.517799999999994</v>
      </c>
      <c r="AO572" s="453">
        <v>67.044354954762497</v>
      </c>
      <c r="AP572" s="453">
        <v>179.7572313</v>
      </c>
      <c r="AQ572" s="453">
        <v>66.272346773361605</v>
      </c>
      <c r="AR572" s="453">
        <v>698.58173302812395</v>
      </c>
      <c r="AS572" s="453">
        <v>0</v>
      </c>
      <c r="AT572" s="453">
        <v>0</v>
      </c>
      <c r="AU572" s="453">
        <v>0</v>
      </c>
      <c r="AV572" s="453">
        <v>0</v>
      </c>
      <c r="AW572" s="453">
        <v>0</v>
      </c>
      <c r="AX572" s="453">
        <v>50.66</v>
      </c>
      <c r="AY572" s="453">
        <v>910.16</v>
      </c>
      <c r="AZ572" s="453">
        <v>200.23519999999999</v>
      </c>
      <c r="BA572" s="453">
        <v>89.3678715509037</v>
      </c>
      <c r="BB572" s="453">
        <v>517.76271919999999</v>
      </c>
      <c r="BC572" s="453">
        <v>180.01387812860199</v>
      </c>
      <c r="BD572" s="453">
        <f t="shared" ref="BD572" si="2217">C572*0.54070543</f>
        <v>1936.4283564590003</v>
      </c>
      <c r="BE572" s="453">
        <v>2</v>
      </c>
      <c r="BF572" s="453">
        <v>3092.59</v>
      </c>
      <c r="BG572" s="453">
        <v>324.1343579</v>
      </c>
      <c r="BH572" s="453">
        <v>3416.7243579000001</v>
      </c>
      <c r="BI572" s="453">
        <v>141.66999999999999</v>
      </c>
      <c r="BJ572" s="453">
        <v>14.8484327</v>
      </c>
      <c r="BK572" s="453">
        <v>156.51843270000001</v>
      </c>
      <c r="BL572" s="453">
        <v>138.01</v>
      </c>
      <c r="BM572" s="453">
        <v>30.362200000000001</v>
      </c>
      <c r="BN572" s="453">
        <v>3.1120159599999999</v>
      </c>
      <c r="BO572" s="453">
        <v>78.509748700000003</v>
      </c>
      <c r="BP572" s="453">
        <v>26.201867436014599</v>
      </c>
      <c r="BQ572" s="453">
        <v>276.19583209601501</v>
      </c>
      <c r="BR572" s="453">
        <v>1393.9302047618939</v>
      </c>
      <c r="BS572" s="453">
        <v>306.66464504761899</v>
      </c>
      <c r="BT572" s="453">
        <v>1233.43562857143</v>
      </c>
      <c r="BU572" s="453">
        <v>1700.37</v>
      </c>
      <c r="BV572" s="453">
        <v>792.965075582905</v>
      </c>
      <c r="BW572" s="453">
        <v>568.84218371095199</v>
      </c>
      <c r="BX572" s="453">
        <v>5996.2077376748002</v>
      </c>
      <c r="BY572" s="453">
        <v>1057.6581073290699</v>
      </c>
      <c r="BZ572" s="453">
        <v>49.94</v>
      </c>
      <c r="CA572" s="453">
        <v>10.986800000000001</v>
      </c>
      <c r="CB572" s="453">
        <v>32.256378548782997</v>
      </c>
      <c r="CC572" s="453">
        <v>0</v>
      </c>
      <c r="CD572" s="453">
        <v>28.409367799999998</v>
      </c>
      <c r="CE572" s="453">
        <v>12.744114782815901</v>
      </c>
      <c r="CF572" s="453">
        <v>134.33666113159899</v>
      </c>
      <c r="CG572" s="453">
        <v>79.02</v>
      </c>
      <c r="CH572" s="453">
        <v>17.384399999999999</v>
      </c>
      <c r="CI572" s="453">
        <v>113.997600322233</v>
      </c>
      <c r="CJ572" s="453">
        <v>0</v>
      </c>
      <c r="CK572" s="453">
        <v>44.952107400000003</v>
      </c>
      <c r="CL572" s="453">
        <v>26.763664030367199</v>
      </c>
      <c r="CM572" s="453">
        <v>282.11777175259999</v>
      </c>
      <c r="CN572" s="453">
        <v>102.4</v>
      </c>
      <c r="CO572" s="453">
        <v>22.527999999999999</v>
      </c>
      <c r="CP572" s="453">
        <v>80.648353595648302</v>
      </c>
      <c r="CQ572" s="453">
        <v>0</v>
      </c>
      <c r="CR572" s="453">
        <v>58.252288</v>
      </c>
      <c r="CS572" s="453">
        <v>27.6518799256399</v>
      </c>
      <c r="CT572" s="453">
        <v>291.48052152128798</v>
      </c>
      <c r="CU572" s="453">
        <v>36.549999999999997</v>
      </c>
      <c r="CV572" s="453">
        <v>8.0410000000000004</v>
      </c>
      <c r="CW572" s="453">
        <v>26.154435454658302</v>
      </c>
      <c r="CX572" s="453">
        <v>0</v>
      </c>
      <c r="CY572" s="453">
        <v>20.792198500000001</v>
      </c>
      <c r="CZ572" s="453">
        <v>9.5940594147877398</v>
      </c>
      <c r="DA572" s="453">
        <v>101.131693369446</v>
      </c>
      <c r="DB572" s="453">
        <v>18.25</v>
      </c>
      <c r="DC572" s="453">
        <v>4.0149999999999997</v>
      </c>
      <c r="DD572" s="453">
        <v>23.233863726854999</v>
      </c>
      <c r="DE572" s="453">
        <v>0</v>
      </c>
      <c r="DF572" s="453">
        <v>10.3818775</v>
      </c>
      <c r="DG572" s="453">
        <v>5.8568604879866699</v>
      </c>
      <c r="DH572" s="453">
        <v>61.737601714841702</v>
      </c>
      <c r="DI572" s="453">
        <v>64.319999999999993</v>
      </c>
      <c r="DJ572" s="453">
        <v>14.150399999999999</v>
      </c>
      <c r="DK572" s="453">
        <v>54.067476244596897</v>
      </c>
      <c r="DL572" s="453">
        <v>0</v>
      </c>
      <c r="DM572" s="453">
        <v>36.589718400000002</v>
      </c>
      <c r="DN572" s="453">
        <v>17.726263194700199</v>
      </c>
      <c r="DO572" s="453">
        <v>186.85385783929701</v>
      </c>
      <c r="DP572" s="453">
        <v>0</v>
      </c>
      <c r="DQ572" s="453">
        <v>0</v>
      </c>
      <c r="DR572" s="453">
        <v>0</v>
      </c>
      <c r="DS572" s="453">
        <v>0</v>
      </c>
      <c r="DT572" s="453">
        <v>0</v>
      </c>
      <c r="DU572" s="453">
        <v>0</v>
      </c>
      <c r="DV572" s="453">
        <v>0</v>
      </c>
      <c r="DW572" s="453">
        <v>1786.07</v>
      </c>
      <c r="DX572" s="453">
        <v>392.93540000000002</v>
      </c>
      <c r="DY572" s="453">
        <v>157.842701330408</v>
      </c>
      <c r="DZ572" s="453">
        <v>0</v>
      </c>
      <c r="EA572" s="453">
        <v>1016.0416408999999</v>
      </c>
      <c r="EB572" s="453">
        <v>351.416373883169</v>
      </c>
      <c r="EC572" s="453">
        <v>3704.3061161135802</v>
      </c>
      <c r="ED572" s="453">
        <v>1782.53</v>
      </c>
      <c r="EE572" s="453">
        <v>392.15660000000003</v>
      </c>
      <c r="EF572" s="453">
        <v>59.345221570625</v>
      </c>
      <c r="EG572" s="453">
        <v>17</v>
      </c>
      <c r="EH572" s="453">
        <v>1014.0278411</v>
      </c>
      <c r="EI572" s="453">
        <v>342.21090324450898</v>
      </c>
      <c r="EJ572" s="453">
        <v>3607.2705659151402</v>
      </c>
      <c r="EK572" s="453">
        <v>406.33</v>
      </c>
      <c r="EL572" s="453">
        <v>89.392600000000002</v>
      </c>
      <c r="EM572" s="453">
        <v>77.492313203625002</v>
      </c>
      <c r="EN572" s="453">
        <v>0</v>
      </c>
      <c r="EO572" s="453">
        <v>231.14894709999999</v>
      </c>
      <c r="EP572" s="453">
        <v>84.305376198422906</v>
      </c>
      <c r="EQ572" s="453">
        <v>888.66923650204797</v>
      </c>
      <c r="ER572" s="453">
        <v>493.8</v>
      </c>
      <c r="ES572" s="453">
        <v>109.736</v>
      </c>
      <c r="ET572" s="453">
        <v>11.50143016</v>
      </c>
      <c r="EU572" s="453">
        <v>121.23743016</v>
      </c>
      <c r="EV572" s="453">
        <v>12.986940000000001</v>
      </c>
      <c r="EW572" s="453">
        <v>1.3611611814</v>
      </c>
      <c r="EX572" s="453">
        <v>14.348101181400001</v>
      </c>
      <c r="EY572" s="453">
        <v>480.2</v>
      </c>
      <c r="EZ572" s="453">
        <v>50.329762000000002</v>
      </c>
      <c r="FA572" s="453">
        <v>530.53</v>
      </c>
      <c r="FB572" s="453">
        <v>414.4</v>
      </c>
      <c r="FC572" s="453">
        <v>43.433264000000001</v>
      </c>
      <c r="FD572" s="453">
        <v>457.83326399999999</v>
      </c>
      <c r="FE572" s="88">
        <v>460.48465312500008</v>
      </c>
      <c r="FF572" s="443">
        <f t="shared" ref="FF572" si="2218">H572+BH572+BK572+BQ572+BX572+BY572+EC572+EJ572+EQ572+EU572+EX572+FA572+FD572+FE572</f>
        <v>25315.994537455856</v>
      </c>
      <c r="FG572" s="444">
        <f t="shared" ref="FG572" si="2219">BH572+BK572+FD572</f>
        <v>4031.0760546000001</v>
      </c>
      <c r="FH572" s="444">
        <f t="shared" ref="FH572" si="2220">EJ572</f>
        <v>3607.2705659151402</v>
      </c>
      <c r="FI572" s="445">
        <f t="shared" ref="FI572" si="2221">FF572*1.2</f>
        <v>30379.193444947025</v>
      </c>
      <c r="FJ572" s="446">
        <f t="shared" ref="FJ572" si="2222">FG572*1.2</f>
        <v>4837.2912655199998</v>
      </c>
      <c r="FK572" s="446">
        <f t="shared" ref="FK572" si="2223">FH572*1.2</f>
        <v>4328.7246790981681</v>
      </c>
      <c r="FL572" s="448">
        <v>0.05</v>
      </c>
      <c r="FM572" s="447">
        <f t="shared" ref="FM572" si="2224">FI572*FL572</f>
        <v>1518.9596722473514</v>
      </c>
      <c r="FN572" s="448">
        <f t="shared" ref="FN572" si="2225">FJ572*FL572</f>
        <v>241.86456327600001</v>
      </c>
      <c r="FO572" s="448">
        <f t="shared" ref="FO572" si="2226">FK572*FL572</f>
        <v>216.4362339549084</v>
      </c>
      <c r="FP572" s="385">
        <f t="shared" ref="FP572" si="2227">FI572+FM572</f>
        <v>31898.153117194375</v>
      </c>
      <c r="FQ572" s="386">
        <f t="shared" ref="FQ572" si="2228">FJ572+FN572</f>
        <v>5079.1558287959997</v>
      </c>
      <c r="FR572" s="386">
        <f t="shared" ref="FR572" si="2229">FK572+FO572</f>
        <v>4545.160913053076</v>
      </c>
      <c r="FS572" s="229">
        <f t="shared" ref="FS572" si="2230">(FP572-FQ572-FR572)/C572+FR572/D572</f>
        <v>7.4886206931556627</v>
      </c>
      <c r="FT572" s="229">
        <f t="shared" ref="FT572" si="2231">FS572+FQ572/E572</f>
        <v>9.1136385549409198</v>
      </c>
      <c r="FU572" s="229">
        <f t="shared" ref="FU572" si="2232">(FP572-FR572-FQ572)/C572</f>
        <v>6.2194835326125428</v>
      </c>
      <c r="FV572" s="449">
        <f t="shared" ref="FV572" si="2233">FS572*F572+E572*FT572+FU572*G572</f>
        <v>31898.153117194375</v>
      </c>
      <c r="FW572" s="78">
        <v>4.9230999999999998</v>
      </c>
      <c r="FX572" s="79">
        <v>6.1383999999999999</v>
      </c>
      <c r="FY572" s="450">
        <f t="shared" ref="FY572" si="2234">FS572/FW572</f>
        <v>1.521118948052175</v>
      </c>
      <c r="FZ572" s="450">
        <f t="shared" ref="FZ572" si="2235">FT572/FX572</f>
        <v>1.4846928442168839</v>
      </c>
      <c r="GB572" s="68" t="s">
        <v>1445</v>
      </c>
      <c r="GC572" s="85" t="s">
        <v>2362</v>
      </c>
      <c r="GD572" s="85" t="str">
        <f t="shared" ref="GD572" si="2236">CONCATENATE(GB572,GC572)</f>
        <v>№2/399 від 20.02.2019</v>
      </c>
      <c r="GE572" s="85" t="s">
        <v>2735</v>
      </c>
      <c r="GF572" s="431">
        <v>2</v>
      </c>
    </row>
    <row r="573" spans="1:188" x14ac:dyDescent="0.25">
      <c r="A573" s="113" t="s">
        <v>2809</v>
      </c>
      <c r="BR573" s="83">
        <f t="shared" si="2185"/>
        <v>1115.1441638095152</v>
      </c>
      <c r="BS573" s="83">
        <f t="shared" si="2186"/>
        <v>245.33171603809521</v>
      </c>
      <c r="BT573" s="83">
        <f>BT572*0.8</f>
        <v>986.7485028571441</v>
      </c>
      <c r="BU573" s="83">
        <f t="shared" si="2187"/>
        <v>1360.296</v>
      </c>
      <c r="BV573" s="83">
        <f t="shared" si="2188"/>
        <v>634.372060466324</v>
      </c>
      <c r="BW573" s="83">
        <f t="shared" si="2189"/>
        <v>455.07374696876161</v>
      </c>
      <c r="BX573" s="83">
        <f t="shared" si="2190"/>
        <v>4796.9661901398404</v>
      </c>
      <c r="FP573" s="92">
        <f>FP381</f>
        <v>30387.108767300328</v>
      </c>
    </row>
    <row r="575" spans="1:188" x14ac:dyDescent="0.25">
      <c r="FP575" s="459">
        <f>FP420+FP422+FP424+FP426+FP436+FP444+FP448+FP452+FP454+FP458+FP462+FP472+FP474+FP478+FP480+FP484+FP486+FP490+FP494+FP496+FP498+FP500+FP510+FP512+FP514+FP516+FP526+FP528+FP530+FP532+FP534+FP536+FP538+FP540+FP542+FP544+FP546+FP548+FP550+FP552+FP556+FP558+FP560+FP562+FP564+FP566+FP568+FP570+FP572</f>
        <v>405500.09318879514</v>
      </c>
    </row>
    <row r="576" spans="1:188" x14ac:dyDescent="0.25">
      <c r="FP576" s="459">
        <f>FP421+FP423+FP425+FP427+FP437+FP445+FP449+FP453+FP455+FP459+FP463+FP473+FP475+FP479+FP481+FP485+FP487+FP491+FP495+FP497+FP499+FP501+FP511+FP513+FP515+FP517+FP527+FP529+FP531+FP533+FP535+FP537+FP539+FP541+FP543+FP545+FP547+FP549+FP551+FP553+FP557+FP559+FP561+FP563+FP565+FP567+FP569+FP571+FP573</f>
        <v>360021.55918153125</v>
      </c>
    </row>
    <row r="577" spans="172:172" x14ac:dyDescent="0.25">
      <c r="FP577" s="459">
        <f>FP575-FP576</f>
        <v>45478.534007263894</v>
      </c>
    </row>
    <row r="578" spans="172:172" x14ac:dyDescent="0.25">
      <c r="FP578" s="459">
        <f>FP408</f>
        <v>-61811.074483643286</v>
      </c>
    </row>
    <row r="579" spans="172:172" x14ac:dyDescent="0.25">
      <c r="FP579" s="459">
        <f>FP577+FP578</f>
        <v>-16332.540476379392</v>
      </c>
    </row>
  </sheetData>
  <autoFilter ref="A9:GF415">
    <filterColumn colId="0">
      <filters>
        <filter val="пров.АКАДЕМIКА ПАВЛОВА,  2"/>
        <filter val="пров.АКАДЕМIКА ПАВЛОВА,  2А"/>
        <filter val="пров.АКАДЕМIКА ПАВЛОВА,  4"/>
        <filter val="пров.АКАДЕМIКА ПАВЛОВА,  6"/>
        <filter val="пров.АКАДЕМIКА ПАВЛОВА,  8"/>
      </filters>
    </filterColumn>
    <filterColumn colId="1">
      <filters>
        <filter val="1"/>
      </filters>
    </filterColumn>
  </autoFilter>
  <mergeCells count="104">
    <mergeCell ref="C7:C9"/>
    <mergeCell ref="ED7:EJ7"/>
    <mergeCell ref="EK7:EQ7"/>
    <mergeCell ref="ER7:EU7"/>
    <mergeCell ref="H8:H9"/>
    <mergeCell ref="I8:N8"/>
    <mergeCell ref="O8:T8"/>
    <mergeCell ref="U8:Z8"/>
    <mergeCell ref="H7:BD7"/>
    <mergeCell ref="BF8:BF9"/>
    <mergeCell ref="BG8:BG9"/>
    <mergeCell ref="BH8:BH9"/>
    <mergeCell ref="BI8:BI9"/>
    <mergeCell ref="BJ8:BJ9"/>
    <mergeCell ref="BE7:BH7"/>
    <mergeCell ref="BE8:BE9"/>
    <mergeCell ref="BI7:BK7"/>
    <mergeCell ref="BT8:BT9"/>
    <mergeCell ref="BU8:BU9"/>
    <mergeCell ref="BV8:BV9"/>
    <mergeCell ref="BW8:BW9"/>
    <mergeCell ref="BK8:BK9"/>
    <mergeCell ref="AA8:AF8"/>
    <mergeCell ref="AG8:AL8"/>
    <mergeCell ref="AM8:AR8"/>
    <mergeCell ref="AS8:AX8"/>
    <mergeCell ref="AY8:BD8"/>
    <mergeCell ref="BX8:BX9"/>
    <mergeCell ref="BY8:BY9"/>
    <mergeCell ref="BR7:BX7"/>
    <mergeCell ref="BS8:BS9"/>
    <mergeCell ref="BL8:BL9"/>
    <mergeCell ref="BM8:BM9"/>
    <mergeCell ref="BN8:BN9"/>
    <mergeCell ref="BO8:BO9"/>
    <mergeCell ref="BL7:BQ7"/>
    <mergeCell ref="BR8:BR9"/>
    <mergeCell ref="BP8:BP9"/>
    <mergeCell ref="BQ8:BQ9"/>
    <mergeCell ref="EB8:EB9"/>
    <mergeCell ref="EC8:EC9"/>
    <mergeCell ref="ED8:ED9"/>
    <mergeCell ref="EE8:EE9"/>
    <mergeCell ref="EF8:EF9"/>
    <mergeCell ref="EG8:EG9"/>
    <mergeCell ref="EH8:EH9"/>
    <mergeCell ref="DP8:DV8"/>
    <mergeCell ref="BY7:DV7"/>
    <mergeCell ref="DW8:DW9"/>
    <mergeCell ref="BZ8:CF8"/>
    <mergeCell ref="CG8:CM8"/>
    <mergeCell ref="CN8:CT8"/>
    <mergeCell ref="CU8:DA8"/>
    <mergeCell ref="DB8:DH8"/>
    <mergeCell ref="DI8:DO8"/>
    <mergeCell ref="DW7:EC7"/>
    <mergeCell ref="A7:A9"/>
    <mergeCell ref="B7:B9"/>
    <mergeCell ref="D7:D9"/>
    <mergeCell ref="E7:E9"/>
    <mergeCell ref="G7:G9"/>
    <mergeCell ref="FD8:FD9"/>
    <mergeCell ref="FE7:FE9"/>
    <mergeCell ref="EV8:EV9"/>
    <mergeCell ref="EW8:EW9"/>
    <mergeCell ref="EX8:EX9"/>
    <mergeCell ref="EY7:FD7"/>
    <mergeCell ref="EY8:EY9"/>
    <mergeCell ref="EZ8:EZ9"/>
    <mergeCell ref="FA8:FA9"/>
    <mergeCell ref="FB8:FB9"/>
    <mergeCell ref="FC8:FC9"/>
    <mergeCell ref="EV7:EX7"/>
    <mergeCell ref="EU8:EU9"/>
    <mergeCell ref="EJ8:EJ9"/>
    <mergeCell ref="EK8:EK9"/>
    <mergeCell ref="EL8:EL9"/>
    <mergeCell ref="EM8:EM9"/>
    <mergeCell ref="EN8:EN9"/>
    <mergeCell ref="EO8:EO9"/>
    <mergeCell ref="FS7:FU8"/>
    <mergeCell ref="F7:F9"/>
    <mergeCell ref="FV7:FV9"/>
    <mergeCell ref="FW7:FX8"/>
    <mergeCell ref="FY7:FZ8"/>
    <mergeCell ref="FL7:FL9"/>
    <mergeCell ref="FM7:FM9"/>
    <mergeCell ref="FN7:FO8"/>
    <mergeCell ref="FP7:FP9"/>
    <mergeCell ref="FQ7:FR8"/>
    <mergeCell ref="FF7:FF9"/>
    <mergeCell ref="FG7:FH8"/>
    <mergeCell ref="FI7:FI9"/>
    <mergeCell ref="FJ7:FK8"/>
    <mergeCell ref="EP8:EP9"/>
    <mergeCell ref="EQ8:EQ9"/>
    <mergeCell ref="ER8:ER9"/>
    <mergeCell ref="ES8:ES9"/>
    <mergeCell ref="ET8:ET9"/>
    <mergeCell ref="EI8:EI9"/>
    <mergeCell ref="DX8:DX9"/>
    <mergeCell ref="DY8:DY9"/>
    <mergeCell ref="DZ8:DZ9"/>
    <mergeCell ref="EA8:EA9"/>
  </mergeCells>
  <pageMargins left="0.7" right="0.7" top="0.75" bottom="0.75" header="0.3" footer="0.3"/>
  <pageSetup paperSize="9" orientation="portrait" verticalDpi="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BU408"/>
  <sheetViews>
    <sheetView topLeftCell="A369" workbookViewId="0">
      <selection activeCell="L405" sqref="L405"/>
    </sheetView>
  </sheetViews>
  <sheetFormatPr defaultRowHeight="15" x14ac:dyDescent="0.25"/>
  <cols>
    <col min="1" max="1" width="9.140625" style="83"/>
    <col min="2" max="2" width="34.7109375" style="85" customWidth="1"/>
    <col min="3" max="3" width="9.140625" style="85" customWidth="1"/>
    <col min="4" max="4" width="10.7109375" style="85" customWidth="1"/>
    <col min="5" max="5" width="10" style="84" customWidth="1"/>
    <col min="6" max="7" width="10" style="92" customWidth="1"/>
    <col min="8" max="8" width="9.28515625" style="92" customWidth="1"/>
    <col min="9" max="9" width="10" style="84" customWidth="1"/>
    <col min="10" max="10" width="9.28515625" style="84" customWidth="1"/>
    <col min="11" max="11" width="10" style="84" customWidth="1"/>
    <col min="12" max="12" width="9.28515625" style="84" customWidth="1"/>
    <col min="13" max="13" width="8" style="84" customWidth="1"/>
    <col min="14" max="19" width="9.28515625" style="84" customWidth="1"/>
    <col min="20" max="21" width="10" style="84" customWidth="1"/>
    <col min="22" max="22" width="9.28515625" style="84" customWidth="1"/>
    <col min="23" max="23" width="10" style="84" customWidth="1"/>
    <col min="24" max="25" width="9.28515625" style="84" customWidth="1"/>
    <col min="26" max="27" width="10" style="84" customWidth="1"/>
    <col min="28" max="28" width="9.28515625" style="84" customWidth="1"/>
    <col min="29" max="29" width="10" style="84" customWidth="1"/>
    <col min="30" max="34" width="9.28515625" style="84" customWidth="1"/>
    <col min="35" max="35" width="10" style="84" customWidth="1"/>
    <col min="36" max="42" width="9.28515625" style="84" customWidth="1"/>
    <col min="43" max="43" width="9.28515625" style="93" customWidth="1"/>
    <col min="44" max="44" width="9.28515625" style="84" customWidth="1"/>
    <col min="45" max="45" width="10" style="84" customWidth="1"/>
    <col min="46" max="51" width="9.28515625" style="84" customWidth="1"/>
    <col min="52" max="52" width="10" style="84" customWidth="1"/>
    <col min="53" max="53" width="12" style="84" customWidth="1"/>
    <col min="54" max="56" width="9.28515625" style="84" customWidth="1"/>
    <col min="57" max="57" width="10" style="84" customWidth="1"/>
    <col min="58" max="58" width="12.7109375" style="84" customWidth="1"/>
    <col min="59" max="59" width="11.28515625" style="102" customWidth="1"/>
    <col min="60" max="60" width="12.140625" style="102" customWidth="1"/>
    <col min="61" max="61" width="12.85546875" style="96" customWidth="1"/>
    <col min="62" max="62" width="10.140625" style="84" customWidth="1"/>
    <col min="63" max="63" width="10.7109375" style="84" customWidth="1"/>
    <col min="64" max="64" width="9.140625" style="84" customWidth="1"/>
    <col min="65" max="65" width="13.140625" style="83" customWidth="1"/>
    <col min="66" max="66" width="9.140625" style="83" customWidth="1"/>
    <col min="67" max="67" width="9.140625" style="85" customWidth="1"/>
    <col min="68" max="69" width="9.140625" style="106" customWidth="1"/>
    <col min="70" max="70" width="9.140625" style="85" customWidth="1"/>
    <col min="71" max="71" width="34.7109375" style="85" customWidth="1"/>
    <col min="72" max="72" width="13.5703125" style="83" customWidth="1"/>
    <col min="73" max="73" width="16.140625" style="83" customWidth="1"/>
    <col min="74" max="16384" width="9.140625" style="85"/>
  </cols>
  <sheetData>
    <row r="1" spans="1:73" x14ac:dyDescent="0.25">
      <c r="A1" s="131" t="s">
        <v>2207</v>
      </c>
      <c r="BS1" s="149"/>
      <c r="BT1" s="167"/>
    </row>
    <row r="2" spans="1:73" ht="20.25" x14ac:dyDescent="0.25">
      <c r="B2" s="132"/>
      <c r="C2" s="34"/>
      <c r="D2" s="34"/>
      <c r="E2" s="34"/>
      <c r="F2" s="34"/>
      <c r="G2" s="34"/>
      <c r="H2" s="34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3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95"/>
      <c r="BH2" s="95"/>
      <c r="BS2" s="149"/>
      <c r="BT2" s="167"/>
    </row>
    <row r="3" spans="1:73" x14ac:dyDescent="0.25">
      <c r="A3" s="131" t="s">
        <v>2208</v>
      </c>
      <c r="B3" s="133"/>
      <c r="C3" s="34"/>
      <c r="D3" s="34"/>
      <c r="E3" s="34"/>
      <c r="F3" s="34"/>
      <c r="G3" s="34"/>
      <c r="H3" s="34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3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95"/>
      <c r="BH3" s="95"/>
      <c r="BS3" s="149"/>
      <c r="BT3" s="167"/>
    </row>
    <row r="4" spans="1:73" x14ac:dyDescent="0.25">
      <c r="B4" s="34"/>
      <c r="C4" s="34"/>
      <c r="D4" s="34"/>
      <c r="E4" s="34"/>
      <c r="F4" s="34"/>
      <c r="G4" s="34"/>
      <c r="H4" s="34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3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95"/>
      <c r="BH4" s="95"/>
      <c r="BS4" s="149"/>
      <c r="BT4" s="167"/>
    </row>
    <row r="5" spans="1:73" x14ac:dyDescent="0.25">
      <c r="B5" s="133"/>
      <c r="C5" s="34"/>
      <c r="D5" s="34"/>
      <c r="E5" s="34"/>
      <c r="F5" s="34"/>
      <c r="G5" s="34"/>
      <c r="H5" s="34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3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95"/>
      <c r="BH5" s="95"/>
      <c r="BS5" s="149"/>
      <c r="BT5" s="167"/>
    </row>
    <row r="6" spans="1:73" ht="15.75" thickBot="1" x14ac:dyDescent="0.3">
      <c r="B6" s="34"/>
      <c r="C6" s="34"/>
      <c r="D6" s="34"/>
      <c r="E6" s="36"/>
      <c r="F6" s="35"/>
      <c r="G6" s="35"/>
      <c r="H6" s="35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7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97"/>
      <c r="BH6" s="97"/>
      <c r="BS6" s="150"/>
      <c r="BT6" s="167"/>
    </row>
    <row r="7" spans="1:73" ht="48.75" customHeight="1" thickBot="1" x14ac:dyDescent="0.3">
      <c r="A7" s="585" t="s">
        <v>833</v>
      </c>
      <c r="B7" s="588" t="s">
        <v>832</v>
      </c>
      <c r="C7" s="588" t="s">
        <v>0</v>
      </c>
      <c r="D7" s="588" t="s">
        <v>1077</v>
      </c>
      <c r="E7" s="579" t="s">
        <v>1</v>
      </c>
      <c r="F7" s="586" t="s">
        <v>1073</v>
      </c>
      <c r="G7" s="587"/>
      <c r="H7" s="579" t="s">
        <v>2</v>
      </c>
      <c r="I7" s="579" t="s">
        <v>4</v>
      </c>
      <c r="J7" s="579"/>
      <c r="K7" s="579"/>
      <c r="L7" s="579" t="s">
        <v>5</v>
      </c>
      <c r="M7" s="579"/>
      <c r="N7" s="579"/>
      <c r="O7" s="579" t="s">
        <v>6</v>
      </c>
      <c r="P7" s="579"/>
      <c r="Q7" s="579"/>
      <c r="R7" s="579" t="s">
        <v>7</v>
      </c>
      <c r="S7" s="579"/>
      <c r="T7" s="579"/>
      <c r="U7" s="579" t="s">
        <v>8</v>
      </c>
      <c r="V7" s="579"/>
      <c r="W7" s="579"/>
      <c r="X7" s="579" t="s">
        <v>9</v>
      </c>
      <c r="Y7" s="579"/>
      <c r="Z7" s="579"/>
      <c r="AA7" s="579" t="s">
        <v>10</v>
      </c>
      <c r="AB7" s="579"/>
      <c r="AC7" s="579"/>
      <c r="AD7" s="579" t="s">
        <v>11</v>
      </c>
      <c r="AE7" s="579"/>
      <c r="AF7" s="579"/>
      <c r="AG7" s="579" t="s">
        <v>12</v>
      </c>
      <c r="AH7" s="579"/>
      <c r="AI7" s="579"/>
      <c r="AJ7" s="579" t="s">
        <v>13</v>
      </c>
      <c r="AK7" s="579"/>
      <c r="AL7" s="579"/>
      <c r="AM7" s="579" t="s">
        <v>14</v>
      </c>
      <c r="AN7" s="579"/>
      <c r="AO7" s="579"/>
      <c r="AP7" s="579" t="s">
        <v>15</v>
      </c>
      <c r="AQ7" s="581"/>
      <c r="AR7" s="579"/>
      <c r="AS7" s="579"/>
      <c r="AT7" s="579" t="s">
        <v>16</v>
      </c>
      <c r="AU7" s="579"/>
      <c r="AV7" s="579"/>
      <c r="AW7" s="579"/>
      <c r="AX7" s="579" t="s">
        <v>36</v>
      </c>
      <c r="AY7" s="579"/>
      <c r="AZ7" s="579"/>
      <c r="BA7" s="579" t="s">
        <v>3</v>
      </c>
      <c r="BB7" s="579" t="s">
        <v>17</v>
      </c>
      <c r="BC7" s="579"/>
      <c r="BD7" s="579"/>
      <c r="BE7" s="579"/>
      <c r="BF7" s="579" t="s">
        <v>839</v>
      </c>
      <c r="BG7" s="580" t="s">
        <v>1878</v>
      </c>
      <c r="BH7" s="580" t="s">
        <v>1879</v>
      </c>
      <c r="BI7" s="580" t="s">
        <v>1076</v>
      </c>
      <c r="BJ7" s="579" t="s">
        <v>1076</v>
      </c>
      <c r="BK7" s="579" t="s">
        <v>1076</v>
      </c>
      <c r="BL7" s="579" t="s">
        <v>1076</v>
      </c>
      <c r="BM7" s="579" t="s">
        <v>1076</v>
      </c>
      <c r="BN7" s="581" t="s">
        <v>1874</v>
      </c>
      <c r="BO7" s="582"/>
      <c r="BP7" s="583" t="s">
        <v>1877</v>
      </c>
      <c r="BQ7" s="584"/>
      <c r="BS7" s="567" t="s">
        <v>832</v>
      </c>
      <c r="BT7" s="577" t="s">
        <v>2221</v>
      </c>
      <c r="BU7" s="578"/>
    </row>
    <row r="8" spans="1:73" ht="31.5" customHeight="1" thickBot="1" x14ac:dyDescent="0.3">
      <c r="A8" s="585"/>
      <c r="B8" s="585"/>
      <c r="C8" s="588"/>
      <c r="D8" s="588"/>
      <c r="E8" s="579"/>
      <c r="F8" s="27" t="s">
        <v>1074</v>
      </c>
      <c r="G8" s="27" t="s">
        <v>1075</v>
      </c>
      <c r="H8" s="579"/>
      <c r="I8" s="27" t="s">
        <v>3</v>
      </c>
      <c r="J8" s="27" t="s">
        <v>18</v>
      </c>
      <c r="K8" s="27" t="s">
        <v>19</v>
      </c>
      <c r="L8" s="27" t="s">
        <v>3</v>
      </c>
      <c r="M8" s="27" t="s">
        <v>18</v>
      </c>
      <c r="N8" s="27" t="s">
        <v>19</v>
      </c>
      <c r="O8" s="27" t="s">
        <v>3</v>
      </c>
      <c r="P8" s="27" t="s">
        <v>18</v>
      </c>
      <c r="Q8" s="27" t="s">
        <v>19</v>
      </c>
      <c r="R8" s="27" t="s">
        <v>3</v>
      </c>
      <c r="S8" s="27" t="s">
        <v>18</v>
      </c>
      <c r="T8" s="27" t="s">
        <v>19</v>
      </c>
      <c r="U8" s="27" t="s">
        <v>3</v>
      </c>
      <c r="V8" s="27" t="s">
        <v>18</v>
      </c>
      <c r="W8" s="27" t="s">
        <v>19</v>
      </c>
      <c r="X8" s="27" t="s">
        <v>3</v>
      </c>
      <c r="Y8" s="27" t="s">
        <v>18</v>
      </c>
      <c r="Z8" s="27" t="s">
        <v>19</v>
      </c>
      <c r="AA8" s="27" t="s">
        <v>3</v>
      </c>
      <c r="AB8" s="27" t="s">
        <v>18</v>
      </c>
      <c r="AC8" s="27" t="s">
        <v>19</v>
      </c>
      <c r="AD8" s="27" t="s">
        <v>3</v>
      </c>
      <c r="AE8" s="27" t="s">
        <v>18</v>
      </c>
      <c r="AF8" s="27" t="s">
        <v>19</v>
      </c>
      <c r="AG8" s="27" t="s">
        <v>3</v>
      </c>
      <c r="AH8" s="27" t="s">
        <v>18</v>
      </c>
      <c r="AI8" s="27" t="s">
        <v>19</v>
      </c>
      <c r="AJ8" s="27" t="s">
        <v>3</v>
      </c>
      <c r="AK8" s="27" t="s">
        <v>18</v>
      </c>
      <c r="AL8" s="27" t="s">
        <v>19</v>
      </c>
      <c r="AM8" s="27" t="s">
        <v>3</v>
      </c>
      <c r="AN8" s="27" t="s">
        <v>18</v>
      </c>
      <c r="AO8" s="27" t="s">
        <v>19</v>
      </c>
      <c r="AP8" s="27" t="s">
        <v>3</v>
      </c>
      <c r="AQ8" s="24" t="s">
        <v>837</v>
      </c>
      <c r="AR8" s="27" t="s">
        <v>18</v>
      </c>
      <c r="AS8" s="27" t="s">
        <v>19</v>
      </c>
      <c r="AT8" s="27" t="s">
        <v>3</v>
      </c>
      <c r="AU8" s="24" t="s">
        <v>837</v>
      </c>
      <c r="AV8" s="27" t="s">
        <v>18</v>
      </c>
      <c r="AW8" s="27" t="s">
        <v>19</v>
      </c>
      <c r="AX8" s="27" t="s">
        <v>3</v>
      </c>
      <c r="AY8" s="27" t="s">
        <v>18</v>
      </c>
      <c r="AZ8" s="27" t="s">
        <v>19</v>
      </c>
      <c r="BA8" s="579"/>
      <c r="BB8" s="27" t="s">
        <v>838</v>
      </c>
      <c r="BC8" s="27"/>
      <c r="BD8" s="27" t="s">
        <v>18</v>
      </c>
      <c r="BE8" s="27" t="s">
        <v>19</v>
      </c>
      <c r="BF8" s="579"/>
      <c r="BG8" s="580"/>
      <c r="BH8" s="580"/>
      <c r="BI8" s="580"/>
      <c r="BJ8" s="579"/>
      <c r="BK8" s="579"/>
      <c r="BL8" s="579"/>
      <c r="BM8" s="579"/>
      <c r="BN8" s="581"/>
      <c r="BO8" s="582"/>
      <c r="BP8" s="583"/>
      <c r="BQ8" s="584"/>
      <c r="BS8" s="567"/>
      <c r="BT8" s="166" t="s">
        <v>2222</v>
      </c>
      <c r="BU8" s="83" t="s">
        <v>838</v>
      </c>
    </row>
    <row r="9" spans="1:73" ht="21.75" customHeight="1" thickBot="1" x14ac:dyDescent="0.3">
      <c r="A9" s="585"/>
      <c r="B9" s="585"/>
      <c r="C9" s="588"/>
      <c r="D9" s="588"/>
      <c r="E9" s="27" t="s">
        <v>20</v>
      </c>
      <c r="F9" s="27"/>
      <c r="G9" s="27"/>
      <c r="H9" s="27" t="s">
        <v>20</v>
      </c>
      <c r="I9" s="27" t="s">
        <v>23</v>
      </c>
      <c r="J9" s="27" t="s">
        <v>22</v>
      </c>
      <c r="K9" s="27" t="s">
        <v>24</v>
      </c>
      <c r="L9" s="27" t="s">
        <v>23</v>
      </c>
      <c r="M9" s="27" t="s">
        <v>22</v>
      </c>
      <c r="N9" s="27" t="s">
        <v>24</v>
      </c>
      <c r="O9" s="27" t="s">
        <v>23</v>
      </c>
      <c r="P9" s="27" t="s">
        <v>22</v>
      </c>
      <c r="Q9" s="27" t="s">
        <v>24</v>
      </c>
      <c r="R9" s="27" t="s">
        <v>23</v>
      </c>
      <c r="S9" s="27" t="s">
        <v>22</v>
      </c>
      <c r="T9" s="27" t="s">
        <v>24</v>
      </c>
      <c r="U9" s="27" t="s">
        <v>23</v>
      </c>
      <c r="V9" s="27" t="s">
        <v>22</v>
      </c>
      <c r="W9" s="27" t="s">
        <v>24</v>
      </c>
      <c r="X9" s="27" t="s">
        <v>23</v>
      </c>
      <c r="Y9" s="27" t="s">
        <v>22</v>
      </c>
      <c r="Z9" s="27" t="s">
        <v>24</v>
      </c>
      <c r="AA9" s="27" t="s">
        <v>23</v>
      </c>
      <c r="AB9" s="27" t="s">
        <v>22</v>
      </c>
      <c r="AC9" s="27" t="s">
        <v>24</v>
      </c>
      <c r="AD9" s="27" t="s">
        <v>23</v>
      </c>
      <c r="AE9" s="27" t="s">
        <v>22</v>
      </c>
      <c r="AF9" s="27" t="s">
        <v>24</v>
      </c>
      <c r="AG9" s="27" t="s">
        <v>23</v>
      </c>
      <c r="AH9" s="27" t="s">
        <v>22</v>
      </c>
      <c r="AI9" s="27" t="s">
        <v>24</v>
      </c>
      <c r="AJ9" s="27" t="s">
        <v>23</v>
      </c>
      <c r="AK9" s="27" t="s">
        <v>22</v>
      </c>
      <c r="AL9" s="27" t="s">
        <v>24</v>
      </c>
      <c r="AM9" s="27" t="s">
        <v>23</v>
      </c>
      <c r="AN9" s="27" t="s">
        <v>22</v>
      </c>
      <c r="AO9" s="27" t="s">
        <v>24</v>
      </c>
      <c r="AP9" s="27" t="s">
        <v>23</v>
      </c>
      <c r="AQ9" s="24"/>
      <c r="AR9" s="27" t="s">
        <v>22</v>
      </c>
      <c r="AS9" s="27" t="s">
        <v>24</v>
      </c>
      <c r="AT9" s="27" t="s">
        <v>23</v>
      </c>
      <c r="AU9" s="24"/>
      <c r="AV9" s="27" t="s">
        <v>22</v>
      </c>
      <c r="AW9" s="27" t="s">
        <v>24</v>
      </c>
      <c r="AX9" s="27" t="s">
        <v>23</v>
      </c>
      <c r="AY9" s="27" t="s">
        <v>22</v>
      </c>
      <c r="AZ9" s="27" t="s">
        <v>24</v>
      </c>
      <c r="BA9" s="27" t="s">
        <v>21</v>
      </c>
      <c r="BB9" s="27" t="s">
        <v>23</v>
      </c>
      <c r="BC9" s="27"/>
      <c r="BD9" s="27" t="s">
        <v>22</v>
      </c>
      <c r="BE9" s="27" t="s">
        <v>24</v>
      </c>
      <c r="BF9" s="27" t="s">
        <v>21</v>
      </c>
      <c r="BG9" s="98" t="s">
        <v>22</v>
      </c>
      <c r="BH9" s="98" t="s">
        <v>22</v>
      </c>
      <c r="BI9" s="98" t="s">
        <v>22</v>
      </c>
      <c r="BJ9" s="86"/>
      <c r="BK9" s="86"/>
      <c r="BL9" s="86"/>
      <c r="BM9" s="87"/>
      <c r="BN9" s="103" t="s">
        <v>1875</v>
      </c>
      <c r="BO9" s="104" t="s">
        <v>1876</v>
      </c>
      <c r="BP9" s="105" t="s">
        <v>1875</v>
      </c>
      <c r="BQ9" s="105" t="s">
        <v>1876</v>
      </c>
      <c r="BS9" s="567"/>
      <c r="BT9" s="166"/>
    </row>
    <row r="10" spans="1:73" x14ac:dyDescent="0.25">
      <c r="A10" s="87">
        <v>1</v>
      </c>
      <c r="B10" s="2" t="s">
        <v>103</v>
      </c>
      <c r="C10" s="39" t="s">
        <v>25</v>
      </c>
      <c r="D10" s="68" t="s">
        <v>1083</v>
      </c>
      <c r="E10" s="41">
        <v>263.3</v>
      </c>
      <c r="F10" s="54">
        <v>263.3</v>
      </c>
      <c r="G10" s="54"/>
      <c r="H10" s="40">
        <v>0</v>
      </c>
      <c r="I10" s="41">
        <v>211.02450110024401</v>
      </c>
      <c r="J10" s="41">
        <f t="shared" ref="J10:J73" si="0">I10/K10</f>
        <v>0.80146031561049758</v>
      </c>
      <c r="K10" s="41">
        <v>263.3</v>
      </c>
      <c r="L10" s="41">
        <v>0</v>
      </c>
      <c r="M10" s="41"/>
      <c r="N10" s="41">
        <v>0</v>
      </c>
      <c r="O10" s="41">
        <v>0</v>
      </c>
      <c r="P10" s="41"/>
      <c r="Q10" s="41">
        <v>0</v>
      </c>
      <c r="R10" s="41">
        <v>22.658977245740299</v>
      </c>
      <c r="S10" s="41">
        <f>R10/T10</f>
        <v>8.6057642406913396E-2</v>
      </c>
      <c r="T10" s="41">
        <v>263.3</v>
      </c>
      <c r="U10" s="41">
        <v>282.448330807849</v>
      </c>
      <c r="V10" s="41">
        <f>U10/W10</f>
        <v>1.0727243859014395</v>
      </c>
      <c r="W10" s="41">
        <v>263.3</v>
      </c>
      <c r="X10" s="41">
        <v>0</v>
      </c>
      <c r="Y10" s="41">
        <f>X10/Z10</f>
        <v>0</v>
      </c>
      <c r="Z10" s="41">
        <v>263.3</v>
      </c>
      <c r="AA10" s="41">
        <v>0</v>
      </c>
      <c r="AB10" s="41">
        <f>AA10/AC10</f>
        <v>0</v>
      </c>
      <c r="AC10" s="41">
        <v>263.3</v>
      </c>
      <c r="AD10" s="41">
        <v>0</v>
      </c>
      <c r="AE10" s="41"/>
      <c r="AF10" s="41">
        <v>0</v>
      </c>
      <c r="AG10" s="41">
        <v>0</v>
      </c>
      <c r="AH10" s="41">
        <f>AG10/AI10</f>
        <v>0</v>
      </c>
      <c r="AI10" s="41">
        <v>263.3</v>
      </c>
      <c r="AJ10" s="41">
        <v>0</v>
      </c>
      <c r="AK10" s="41"/>
      <c r="AL10" s="41">
        <v>0</v>
      </c>
      <c r="AM10" s="41">
        <v>0</v>
      </c>
      <c r="AN10" s="41"/>
      <c r="AO10" s="41">
        <v>0</v>
      </c>
      <c r="AP10" s="41">
        <v>0</v>
      </c>
      <c r="AQ10" s="25">
        <f>AP10/1.68/1.10481</f>
        <v>0</v>
      </c>
      <c r="AR10" s="41">
        <f>AP10/AS10</f>
        <v>0</v>
      </c>
      <c r="AS10" s="41">
        <v>263.3</v>
      </c>
      <c r="AT10" s="41">
        <v>0</v>
      </c>
      <c r="AU10" s="25">
        <f>AT10/1.68/1.10481</f>
        <v>0</v>
      </c>
      <c r="AV10" s="41"/>
      <c r="AW10" s="41">
        <v>0</v>
      </c>
      <c r="AX10" s="88">
        <v>104.95256624999999</v>
      </c>
      <c r="AY10" s="41">
        <f>AX10/AZ10</f>
        <v>0.39860450531712871</v>
      </c>
      <c r="AZ10" s="41">
        <v>263.3</v>
      </c>
      <c r="BA10" s="41">
        <f t="shared" ref="BA10:BA73" si="1">I10+L10+O10+R10+U10+X10+AA10+AD10+AG10+AJ10+AM10+AP10+AT10+AX10</f>
        <v>621.08437540383329</v>
      </c>
      <c r="BB10" s="41">
        <f>BA10*BC10</f>
        <v>31.054218770191667</v>
      </c>
      <c r="BC10" s="45">
        <v>0.05</v>
      </c>
      <c r="BD10" s="41">
        <f>BB10/BE10</f>
        <v>0.11794234246179897</v>
      </c>
      <c r="BE10" s="41">
        <v>263.3</v>
      </c>
      <c r="BF10" s="41">
        <f>BA10+BB10</f>
        <v>652.138594174025</v>
      </c>
      <c r="BG10" s="99">
        <f>(J10+S10+V10+Y10+AB10+AE10+AH10+AK10+AN10+AR10+AY10)*(1+BC10)</f>
        <v>2.4767891916977782</v>
      </c>
      <c r="BH10" s="99"/>
      <c r="BI10" s="100">
        <f>BG10-AE10*(1+BC10)</f>
        <v>2.4767891916977782</v>
      </c>
      <c r="BJ10" s="86">
        <f t="shared" ref="BJ10:BJ73" si="2">BG10*F10</f>
        <v>652.138594174025</v>
      </c>
      <c r="BK10" s="86"/>
      <c r="BL10" s="86">
        <f t="shared" ref="BL10:BL73" si="3">BI10*G10</f>
        <v>0</v>
      </c>
      <c r="BM10" s="86">
        <f>BJ10+BK10+BL10</f>
        <v>652.138594174025</v>
      </c>
      <c r="BN10" s="78">
        <v>1.325</v>
      </c>
      <c r="BO10" s="79"/>
      <c r="BP10" s="108">
        <f>BG10/BN10</f>
        <v>1.8692748616587007</v>
      </c>
      <c r="BQ10" s="107"/>
      <c r="BS10" s="113" t="s">
        <v>1476</v>
      </c>
      <c r="BT10" s="168">
        <f>BU10/1.2</f>
        <v>87.460471874999996</v>
      </c>
      <c r="BU10" s="88">
        <v>104.95256624999999</v>
      </c>
    </row>
    <row r="11" spans="1:73" x14ac:dyDescent="0.25">
      <c r="A11" s="87">
        <f>A10+1</f>
        <v>2</v>
      </c>
      <c r="B11" s="2" t="s">
        <v>104</v>
      </c>
      <c r="C11" s="39" t="s">
        <v>25</v>
      </c>
      <c r="D11" s="68" t="s">
        <v>1084</v>
      </c>
      <c r="E11" s="41">
        <v>317.88</v>
      </c>
      <c r="F11" s="54">
        <v>317.88</v>
      </c>
      <c r="G11" s="54"/>
      <c r="H11" s="40">
        <v>0</v>
      </c>
      <c r="I11" s="41">
        <v>212.74004023525899</v>
      </c>
      <c r="J11" s="41">
        <f t="shared" si="0"/>
        <v>0.66924638302270978</v>
      </c>
      <c r="K11" s="41">
        <v>317.88</v>
      </c>
      <c r="L11" s="41">
        <v>0</v>
      </c>
      <c r="M11" s="41"/>
      <c r="N11" s="41">
        <v>0</v>
      </c>
      <c r="O11" s="41">
        <v>0</v>
      </c>
      <c r="P11" s="41"/>
      <c r="Q11" s="41">
        <v>0</v>
      </c>
      <c r="R11" s="41">
        <v>20.255311355029999</v>
      </c>
      <c r="S11" s="41">
        <f t="shared" ref="S11:S74" si="4">R11/T11</f>
        <v>6.371999293768088E-2</v>
      </c>
      <c r="T11" s="41">
        <v>317.88</v>
      </c>
      <c r="U11" s="41">
        <v>422.70199655882902</v>
      </c>
      <c r="V11" s="41">
        <f t="shared" ref="V11:V74" si="5">U11/W11</f>
        <v>1.3297533552247043</v>
      </c>
      <c r="W11" s="41">
        <v>317.88</v>
      </c>
      <c r="X11" s="41">
        <v>0</v>
      </c>
      <c r="Y11" s="41">
        <f t="shared" ref="Y11:Y74" si="6">X11/Z11</f>
        <v>0</v>
      </c>
      <c r="Z11" s="41">
        <v>317.88</v>
      </c>
      <c r="AA11" s="41">
        <v>0</v>
      </c>
      <c r="AB11" s="41">
        <f t="shared" ref="AB11:AB74" si="7">AA11/AC11</f>
        <v>0</v>
      </c>
      <c r="AC11" s="41">
        <v>317.88</v>
      </c>
      <c r="AD11" s="41">
        <v>0</v>
      </c>
      <c r="AE11" s="41"/>
      <c r="AF11" s="41">
        <v>0</v>
      </c>
      <c r="AG11" s="41">
        <v>0</v>
      </c>
      <c r="AH11" s="41">
        <f t="shared" ref="AH11:AH74" si="8">AG11/AI11</f>
        <v>0</v>
      </c>
      <c r="AI11" s="41">
        <v>317.88</v>
      </c>
      <c r="AJ11" s="41">
        <v>0</v>
      </c>
      <c r="AK11" s="41"/>
      <c r="AL11" s="41">
        <v>0</v>
      </c>
      <c r="AM11" s="41">
        <v>0</v>
      </c>
      <c r="AN11" s="41"/>
      <c r="AO11" s="41">
        <v>0</v>
      </c>
      <c r="AP11" s="41">
        <v>0</v>
      </c>
      <c r="AQ11" s="25">
        <f t="shared" ref="AQ11:AQ74" si="9">AP11/1.68/1.10481</f>
        <v>0</v>
      </c>
      <c r="AR11" s="41">
        <f t="shared" ref="AR11:AR74" si="10">AP11/AS11</f>
        <v>0</v>
      </c>
      <c r="AS11" s="41">
        <v>317.88</v>
      </c>
      <c r="AT11" s="41">
        <v>0</v>
      </c>
      <c r="AU11" s="25">
        <f t="shared" ref="AU11:AU74" si="11">AT11/1.68/1.10481</f>
        <v>0</v>
      </c>
      <c r="AV11" s="41"/>
      <c r="AW11" s="41">
        <v>0</v>
      </c>
      <c r="AX11" s="88">
        <v>124.28117999999999</v>
      </c>
      <c r="AY11" s="41">
        <f t="shared" ref="AY11:AY74" si="12">AX11/AZ11</f>
        <v>0.39096885617214039</v>
      </c>
      <c r="AZ11" s="41">
        <v>317.88</v>
      </c>
      <c r="BA11" s="41">
        <f t="shared" si="1"/>
        <v>779.97852814911789</v>
      </c>
      <c r="BB11" s="41">
        <f t="shared" ref="BB11:BB74" si="13">BA11*BC11</f>
        <v>38.998926407455897</v>
      </c>
      <c r="BC11" s="45">
        <v>0.05</v>
      </c>
      <c r="BD11" s="41">
        <f t="shared" ref="BD11:BD74" si="14">BB11/BE11</f>
        <v>0.12268442936786177</v>
      </c>
      <c r="BE11" s="41">
        <v>317.88</v>
      </c>
      <c r="BF11" s="41">
        <f t="shared" ref="BF11:BF74" si="15">BA11+BB11</f>
        <v>818.97745455657378</v>
      </c>
      <c r="BG11" s="99">
        <f t="shared" ref="BG11:BG74" si="16">(J11+S11+V11+Y11+AB11+AE11+AH11+AK11+AN11+AR11+AY11)*(1+BC11)</f>
        <v>2.5763730167250971</v>
      </c>
      <c r="BH11" s="99"/>
      <c r="BI11" s="100">
        <f t="shared" ref="BI11:BI74" si="17">BG11-AE11*(1+BC11)</f>
        <v>2.5763730167250971</v>
      </c>
      <c r="BJ11" s="86">
        <f t="shared" si="2"/>
        <v>818.97745455657389</v>
      </c>
      <c r="BK11" s="86"/>
      <c r="BL11" s="86">
        <f t="shared" si="3"/>
        <v>0</v>
      </c>
      <c r="BM11" s="86">
        <f t="shared" ref="BM11:BM74" si="18">BJ11+BK11+BL11</f>
        <v>818.97745455657389</v>
      </c>
      <c r="BN11" s="78">
        <v>1.3165</v>
      </c>
      <c r="BO11" s="79"/>
      <c r="BP11" s="108">
        <f t="shared" ref="BP11:BP74" si="19">BG11/BN11</f>
        <v>1.9569867198823374</v>
      </c>
      <c r="BQ11" s="107"/>
      <c r="BS11" s="113" t="s">
        <v>1477</v>
      </c>
      <c r="BT11" s="168">
        <f t="shared" ref="BT11:BT74" si="20">BU11/1.2</f>
        <v>103.56765</v>
      </c>
      <c r="BU11" s="88">
        <v>124.28117999999999</v>
      </c>
    </row>
    <row r="12" spans="1:73" x14ac:dyDescent="0.25">
      <c r="A12" s="87">
        <f t="shared" ref="A12:A75" si="21">A11+1</f>
        <v>3</v>
      </c>
      <c r="B12" s="2" t="s">
        <v>105</v>
      </c>
      <c r="C12" s="39" t="s">
        <v>25</v>
      </c>
      <c r="D12" s="68" t="s">
        <v>1085</v>
      </c>
      <c r="E12" s="41">
        <v>95.5</v>
      </c>
      <c r="F12" s="54">
        <v>95.5</v>
      </c>
      <c r="G12" s="54"/>
      <c r="H12" s="40">
        <v>0</v>
      </c>
      <c r="I12" s="41">
        <v>73.754186082283198</v>
      </c>
      <c r="J12" s="41">
        <f t="shared" si="0"/>
        <v>0.77229514222286066</v>
      </c>
      <c r="K12" s="41">
        <v>95.5</v>
      </c>
      <c r="L12" s="41">
        <v>0</v>
      </c>
      <c r="M12" s="41"/>
      <c r="N12" s="41">
        <v>0</v>
      </c>
      <c r="O12" s="41">
        <v>0</v>
      </c>
      <c r="P12" s="41"/>
      <c r="Q12" s="41">
        <v>0</v>
      </c>
      <c r="R12" s="41">
        <v>7.3465482903712198</v>
      </c>
      <c r="S12" s="41">
        <f t="shared" si="4"/>
        <v>7.692720722901801E-2</v>
      </c>
      <c r="T12" s="41">
        <v>95.5</v>
      </c>
      <c r="U12" s="41">
        <v>108.69918852598801</v>
      </c>
      <c r="V12" s="41">
        <f t="shared" si="5"/>
        <v>1.138211398177885</v>
      </c>
      <c r="W12" s="41">
        <v>95.5</v>
      </c>
      <c r="X12" s="41">
        <v>0</v>
      </c>
      <c r="Y12" s="41">
        <f t="shared" si="6"/>
        <v>0</v>
      </c>
      <c r="Z12" s="41">
        <v>95.5</v>
      </c>
      <c r="AA12" s="41">
        <v>0</v>
      </c>
      <c r="AB12" s="41">
        <f t="shared" si="7"/>
        <v>0</v>
      </c>
      <c r="AC12" s="41">
        <v>95.5</v>
      </c>
      <c r="AD12" s="41">
        <v>0</v>
      </c>
      <c r="AE12" s="41"/>
      <c r="AF12" s="41">
        <v>0</v>
      </c>
      <c r="AG12" s="41">
        <v>0</v>
      </c>
      <c r="AH12" s="41">
        <f t="shared" si="8"/>
        <v>0</v>
      </c>
      <c r="AI12" s="41">
        <v>95.5</v>
      </c>
      <c r="AJ12" s="41">
        <v>0</v>
      </c>
      <c r="AK12" s="41"/>
      <c r="AL12" s="41">
        <v>0</v>
      </c>
      <c r="AM12" s="41">
        <v>0</v>
      </c>
      <c r="AN12" s="41"/>
      <c r="AO12" s="41">
        <v>0</v>
      </c>
      <c r="AP12" s="41">
        <v>0</v>
      </c>
      <c r="AQ12" s="25">
        <f t="shared" si="9"/>
        <v>0</v>
      </c>
      <c r="AR12" s="41">
        <f t="shared" si="10"/>
        <v>0</v>
      </c>
      <c r="AS12" s="41">
        <v>95.5</v>
      </c>
      <c r="AT12" s="41">
        <v>0</v>
      </c>
      <c r="AU12" s="25">
        <f t="shared" si="11"/>
        <v>0</v>
      </c>
      <c r="AV12" s="41"/>
      <c r="AW12" s="41">
        <v>0</v>
      </c>
      <c r="AX12" s="88">
        <v>51.12147375</v>
      </c>
      <c r="AY12" s="41">
        <f t="shared" si="12"/>
        <v>0.53530339005235605</v>
      </c>
      <c r="AZ12" s="41">
        <v>95.5</v>
      </c>
      <c r="BA12" s="41">
        <f t="shared" si="1"/>
        <v>240.92139664864243</v>
      </c>
      <c r="BB12" s="41">
        <f t="shared" si="13"/>
        <v>12.046069832432122</v>
      </c>
      <c r="BC12" s="45">
        <v>0.05</v>
      </c>
      <c r="BD12" s="41">
        <f t="shared" si="14"/>
        <v>0.126136856884106</v>
      </c>
      <c r="BE12" s="41">
        <v>95.5</v>
      </c>
      <c r="BF12" s="41">
        <f t="shared" si="15"/>
        <v>252.96746648107455</v>
      </c>
      <c r="BG12" s="99">
        <f t="shared" si="16"/>
        <v>2.6488739945662259</v>
      </c>
      <c r="BH12" s="99"/>
      <c r="BI12" s="100">
        <f t="shared" si="17"/>
        <v>2.6488739945662259</v>
      </c>
      <c r="BJ12" s="86">
        <f t="shared" si="2"/>
        <v>252.96746648107458</v>
      </c>
      <c r="BK12" s="86"/>
      <c r="BL12" s="86">
        <f t="shared" si="3"/>
        <v>0</v>
      </c>
      <c r="BM12" s="86">
        <f t="shared" si="18"/>
        <v>252.96746648107458</v>
      </c>
      <c r="BN12" s="78">
        <v>1.2176</v>
      </c>
      <c r="BO12" s="79"/>
      <c r="BP12" s="108">
        <f t="shared" si="19"/>
        <v>2.175487840478175</v>
      </c>
      <c r="BQ12" s="107"/>
      <c r="BS12" s="113" t="s">
        <v>1478</v>
      </c>
      <c r="BT12" s="168">
        <f t="shared" si="20"/>
        <v>42.601228124999999</v>
      </c>
      <c r="BU12" s="88">
        <v>51.12147375</v>
      </c>
    </row>
    <row r="13" spans="1:73" x14ac:dyDescent="0.25">
      <c r="A13" s="87">
        <f t="shared" si="21"/>
        <v>4</v>
      </c>
      <c r="B13" s="2" t="s">
        <v>106</v>
      </c>
      <c r="C13" s="39" t="s">
        <v>25</v>
      </c>
      <c r="D13" s="68" t="s">
        <v>1086</v>
      </c>
      <c r="E13" s="41">
        <v>147.5</v>
      </c>
      <c r="F13" s="54">
        <v>147.5</v>
      </c>
      <c r="G13" s="54"/>
      <c r="H13" s="40">
        <v>0</v>
      </c>
      <c r="I13" s="41">
        <v>122.31069230369501</v>
      </c>
      <c r="J13" s="41">
        <f t="shared" si="0"/>
        <v>0.82922503256742375</v>
      </c>
      <c r="K13" s="41">
        <v>147.5</v>
      </c>
      <c r="L13" s="41">
        <v>0</v>
      </c>
      <c r="M13" s="41"/>
      <c r="N13" s="41">
        <v>0</v>
      </c>
      <c r="O13" s="41">
        <v>0</v>
      </c>
      <c r="P13" s="41"/>
      <c r="Q13" s="41">
        <v>0</v>
      </c>
      <c r="R13" s="41">
        <v>15.455314624847199</v>
      </c>
      <c r="S13" s="41">
        <f t="shared" si="4"/>
        <v>0.10478179406676068</v>
      </c>
      <c r="T13" s="41">
        <v>147.5</v>
      </c>
      <c r="U13" s="41">
        <v>164.64145607445499</v>
      </c>
      <c r="V13" s="41">
        <f t="shared" si="5"/>
        <v>1.1162132615217288</v>
      </c>
      <c r="W13" s="41">
        <v>147.5</v>
      </c>
      <c r="X13" s="41">
        <v>0</v>
      </c>
      <c r="Y13" s="41">
        <f t="shared" si="6"/>
        <v>0</v>
      </c>
      <c r="Z13" s="41">
        <v>147.5</v>
      </c>
      <c r="AA13" s="41">
        <v>0</v>
      </c>
      <c r="AB13" s="41">
        <f t="shared" si="7"/>
        <v>0</v>
      </c>
      <c r="AC13" s="41">
        <v>147.5</v>
      </c>
      <c r="AD13" s="41">
        <v>0</v>
      </c>
      <c r="AE13" s="41"/>
      <c r="AF13" s="41">
        <v>0</v>
      </c>
      <c r="AG13" s="41">
        <v>0</v>
      </c>
      <c r="AH13" s="41">
        <f t="shared" si="8"/>
        <v>0</v>
      </c>
      <c r="AI13" s="41">
        <v>147.5</v>
      </c>
      <c r="AJ13" s="41">
        <v>0</v>
      </c>
      <c r="AK13" s="41"/>
      <c r="AL13" s="41">
        <v>0</v>
      </c>
      <c r="AM13" s="41">
        <v>0</v>
      </c>
      <c r="AN13" s="41"/>
      <c r="AO13" s="41">
        <v>0</v>
      </c>
      <c r="AP13" s="41">
        <v>0</v>
      </c>
      <c r="AQ13" s="25">
        <f t="shared" si="9"/>
        <v>0</v>
      </c>
      <c r="AR13" s="41">
        <f t="shared" si="10"/>
        <v>0</v>
      </c>
      <c r="AS13" s="41">
        <v>147.5</v>
      </c>
      <c r="AT13" s="41">
        <v>0</v>
      </c>
      <c r="AU13" s="25">
        <f t="shared" si="11"/>
        <v>0</v>
      </c>
      <c r="AV13" s="41"/>
      <c r="AW13" s="41">
        <v>0</v>
      </c>
      <c r="AX13" s="88">
        <v>52.927886250000007</v>
      </c>
      <c r="AY13" s="41">
        <f t="shared" si="12"/>
        <v>0.35883312711864412</v>
      </c>
      <c r="AZ13" s="41">
        <v>147.5</v>
      </c>
      <c r="BA13" s="41">
        <f t="shared" si="1"/>
        <v>355.33534925299722</v>
      </c>
      <c r="BB13" s="41">
        <f t="shared" si="13"/>
        <v>17.766767462649863</v>
      </c>
      <c r="BC13" s="45">
        <v>0.05</v>
      </c>
      <c r="BD13" s="41">
        <f t="shared" si="14"/>
        <v>0.12045266076372789</v>
      </c>
      <c r="BE13" s="41">
        <v>147.5</v>
      </c>
      <c r="BF13" s="41">
        <f t="shared" si="15"/>
        <v>373.10211671564707</v>
      </c>
      <c r="BG13" s="99">
        <f t="shared" si="16"/>
        <v>2.5295058760382854</v>
      </c>
      <c r="BH13" s="99"/>
      <c r="BI13" s="100">
        <f t="shared" si="17"/>
        <v>2.5295058760382854</v>
      </c>
      <c r="BJ13" s="86">
        <f t="shared" si="2"/>
        <v>373.10211671564707</v>
      </c>
      <c r="BK13" s="86"/>
      <c r="BL13" s="86">
        <f t="shared" si="3"/>
        <v>0</v>
      </c>
      <c r="BM13" s="86">
        <f t="shared" si="18"/>
        <v>373.10211671564707</v>
      </c>
      <c r="BN13" s="78">
        <v>1.6598999999999999</v>
      </c>
      <c r="BO13" s="79"/>
      <c r="BP13" s="108">
        <f t="shared" si="19"/>
        <v>1.5238905211387948</v>
      </c>
      <c r="BQ13" s="107"/>
      <c r="BS13" s="113" t="s">
        <v>1479</v>
      </c>
      <c r="BT13" s="168">
        <f t="shared" si="20"/>
        <v>44.106571875000007</v>
      </c>
      <c r="BU13" s="88">
        <v>52.927886250000007</v>
      </c>
    </row>
    <row r="14" spans="1:73" x14ac:dyDescent="0.25">
      <c r="A14" s="87">
        <f t="shared" si="21"/>
        <v>5</v>
      </c>
      <c r="B14" s="2" t="s">
        <v>107</v>
      </c>
      <c r="C14" s="39" t="s">
        <v>25</v>
      </c>
      <c r="D14" s="68" t="s">
        <v>1092</v>
      </c>
      <c r="E14" s="41">
        <v>256.91000000000003</v>
      </c>
      <c r="F14" s="54">
        <v>206.8</v>
      </c>
      <c r="G14" s="54">
        <v>50.11</v>
      </c>
      <c r="H14" s="40">
        <v>46</v>
      </c>
      <c r="I14" s="41">
        <v>188.81337392584399</v>
      </c>
      <c r="J14" s="41">
        <f t="shared" si="0"/>
        <v>0.73493976071715372</v>
      </c>
      <c r="K14" s="41">
        <v>256.91000000000003</v>
      </c>
      <c r="L14" s="41">
        <v>0</v>
      </c>
      <c r="M14" s="41"/>
      <c r="N14" s="41">
        <v>0</v>
      </c>
      <c r="O14" s="41">
        <v>0</v>
      </c>
      <c r="P14" s="41"/>
      <c r="Q14" s="41">
        <v>0</v>
      </c>
      <c r="R14" s="41">
        <v>24.890569658408499</v>
      </c>
      <c r="S14" s="41">
        <f t="shared" si="4"/>
        <v>9.6884393983918474E-2</v>
      </c>
      <c r="T14" s="41">
        <v>256.91000000000003</v>
      </c>
      <c r="U14" s="41">
        <v>226.463188071514</v>
      </c>
      <c r="V14" s="41">
        <f t="shared" si="5"/>
        <v>0.88148841256281951</v>
      </c>
      <c r="W14" s="41">
        <v>256.91000000000003</v>
      </c>
      <c r="X14" s="41">
        <v>0</v>
      </c>
      <c r="Y14" s="41">
        <f t="shared" si="6"/>
        <v>0</v>
      </c>
      <c r="Z14" s="41">
        <v>256.91000000000003</v>
      </c>
      <c r="AA14" s="41">
        <v>15.616484210291301</v>
      </c>
      <c r="AB14" s="41">
        <f t="shared" si="7"/>
        <v>6.0785816863069941E-2</v>
      </c>
      <c r="AC14" s="41">
        <v>256.91000000000003</v>
      </c>
      <c r="AD14" s="41">
        <v>0</v>
      </c>
      <c r="AE14" s="41">
        <f t="shared" ref="AE14" si="22">AD14/AF14</f>
        <v>0</v>
      </c>
      <c r="AF14" s="41">
        <v>50.11</v>
      </c>
      <c r="AG14" s="41">
        <v>13.9169496976488</v>
      </c>
      <c r="AH14" s="41">
        <f t="shared" si="8"/>
        <v>5.4170525466695721E-2</v>
      </c>
      <c r="AI14" s="41">
        <v>256.91000000000003</v>
      </c>
      <c r="AJ14" s="41">
        <v>0</v>
      </c>
      <c r="AK14" s="41"/>
      <c r="AL14" s="41">
        <v>0</v>
      </c>
      <c r="AM14" s="41">
        <v>0</v>
      </c>
      <c r="AN14" s="41"/>
      <c r="AO14" s="41">
        <v>0</v>
      </c>
      <c r="AP14" s="41">
        <v>0</v>
      </c>
      <c r="AQ14" s="25">
        <f t="shared" si="9"/>
        <v>0</v>
      </c>
      <c r="AR14" s="41">
        <f t="shared" si="10"/>
        <v>0</v>
      </c>
      <c r="AS14" s="41">
        <v>256.91000000000003</v>
      </c>
      <c r="AT14" s="41">
        <v>0</v>
      </c>
      <c r="AU14" s="25">
        <f t="shared" si="11"/>
        <v>0</v>
      </c>
      <c r="AV14" s="41"/>
      <c r="AW14" s="41">
        <v>0</v>
      </c>
      <c r="AX14" s="88">
        <v>39.508559999999996</v>
      </c>
      <c r="AY14" s="41">
        <f t="shared" si="12"/>
        <v>0.15378365964734728</v>
      </c>
      <c r="AZ14" s="41">
        <v>256.91000000000003</v>
      </c>
      <c r="BA14" s="41">
        <f t="shared" si="1"/>
        <v>509.20912556370661</v>
      </c>
      <c r="BB14" s="41">
        <f t="shared" si="13"/>
        <v>25.460456278185333</v>
      </c>
      <c r="BC14" s="45">
        <v>0.05</v>
      </c>
      <c r="BD14" s="41">
        <f t="shared" si="14"/>
        <v>9.9102628462050257E-2</v>
      </c>
      <c r="BE14" s="41">
        <v>256.91000000000003</v>
      </c>
      <c r="BF14" s="41">
        <f t="shared" si="15"/>
        <v>534.66958184189195</v>
      </c>
      <c r="BG14" s="99">
        <f t="shared" si="16"/>
        <v>2.0811551977030547</v>
      </c>
      <c r="BH14" s="99"/>
      <c r="BI14" s="100">
        <f t="shared" si="17"/>
        <v>2.0811551977030547</v>
      </c>
      <c r="BJ14" s="86">
        <f t="shared" si="2"/>
        <v>430.38289488499174</v>
      </c>
      <c r="BK14" s="86"/>
      <c r="BL14" s="86">
        <f t="shared" si="3"/>
        <v>104.28668695690007</v>
      </c>
      <c r="BM14" s="86">
        <f t="shared" si="18"/>
        <v>534.66958184189184</v>
      </c>
      <c r="BN14" s="78">
        <v>1.0664</v>
      </c>
      <c r="BO14" s="79"/>
      <c r="BP14" s="108">
        <f t="shared" si="19"/>
        <v>1.9515708905692561</v>
      </c>
      <c r="BQ14" s="107"/>
      <c r="BS14" s="113" t="s">
        <v>1480</v>
      </c>
      <c r="BT14" s="168">
        <f t="shared" si="20"/>
        <v>32.9238</v>
      </c>
      <c r="BU14" s="88">
        <v>39.508559999999996</v>
      </c>
    </row>
    <row r="15" spans="1:73" x14ac:dyDescent="0.25">
      <c r="A15" s="87">
        <f t="shared" si="21"/>
        <v>6</v>
      </c>
      <c r="B15" s="2" t="s">
        <v>108</v>
      </c>
      <c r="C15" s="39" t="s">
        <v>25</v>
      </c>
      <c r="D15" s="68" t="s">
        <v>1093</v>
      </c>
      <c r="E15" s="41">
        <v>192.5</v>
      </c>
      <c r="F15" s="54">
        <v>192.5</v>
      </c>
      <c r="G15" s="54"/>
      <c r="H15" s="40">
        <v>0</v>
      </c>
      <c r="I15" s="41">
        <v>154.153424952433</v>
      </c>
      <c r="J15" s="41">
        <f t="shared" si="0"/>
        <v>0.80079701273991166</v>
      </c>
      <c r="K15" s="41">
        <v>192.5</v>
      </c>
      <c r="L15" s="41">
        <v>0</v>
      </c>
      <c r="M15" s="41"/>
      <c r="N15" s="41">
        <v>0</v>
      </c>
      <c r="O15" s="41">
        <v>0</v>
      </c>
      <c r="P15" s="41"/>
      <c r="Q15" s="41">
        <v>0</v>
      </c>
      <c r="R15" s="41">
        <v>24.890569658408499</v>
      </c>
      <c r="S15" s="41">
        <f t="shared" si="4"/>
        <v>0.12930166056316103</v>
      </c>
      <c r="T15" s="41">
        <v>192.5</v>
      </c>
      <c r="U15" s="41">
        <v>243.51282089487799</v>
      </c>
      <c r="V15" s="41">
        <f t="shared" si="5"/>
        <v>1.2650016669863791</v>
      </c>
      <c r="W15" s="41">
        <v>192.5</v>
      </c>
      <c r="X15" s="41">
        <v>0</v>
      </c>
      <c r="Y15" s="41">
        <f t="shared" si="6"/>
        <v>0</v>
      </c>
      <c r="Z15" s="41">
        <v>192.5</v>
      </c>
      <c r="AA15" s="41">
        <v>11.7005049889303</v>
      </c>
      <c r="AB15" s="41">
        <f t="shared" si="7"/>
        <v>6.078184409833922E-2</v>
      </c>
      <c r="AC15" s="41">
        <v>192.5</v>
      </c>
      <c r="AD15" s="41">
        <v>0</v>
      </c>
      <c r="AE15" s="41"/>
      <c r="AF15" s="41">
        <v>0</v>
      </c>
      <c r="AG15" s="41">
        <v>10.444129300052399</v>
      </c>
      <c r="AH15" s="41">
        <f t="shared" si="8"/>
        <v>5.4255217143129343E-2</v>
      </c>
      <c r="AI15" s="41">
        <v>192.5</v>
      </c>
      <c r="AJ15" s="41">
        <v>0</v>
      </c>
      <c r="AK15" s="41"/>
      <c r="AL15" s="41">
        <v>0</v>
      </c>
      <c r="AM15" s="41">
        <v>0</v>
      </c>
      <c r="AN15" s="41"/>
      <c r="AO15" s="41">
        <v>0</v>
      </c>
      <c r="AP15" s="41">
        <v>55.68</v>
      </c>
      <c r="AQ15" s="25">
        <f t="shared" si="9"/>
        <v>29.998694022372302</v>
      </c>
      <c r="AR15" s="41">
        <f t="shared" si="10"/>
        <v>0.28924675324675325</v>
      </c>
      <c r="AS15" s="41">
        <v>192.5</v>
      </c>
      <c r="AT15" s="41">
        <v>0</v>
      </c>
      <c r="AU15" s="25">
        <f t="shared" si="11"/>
        <v>0</v>
      </c>
      <c r="AV15" s="41"/>
      <c r="AW15" s="41">
        <v>0</v>
      </c>
      <c r="AX15" s="88">
        <v>38.959830000000004</v>
      </c>
      <c r="AY15" s="41">
        <f t="shared" si="12"/>
        <v>0.2023887272727273</v>
      </c>
      <c r="AZ15" s="41">
        <v>192.5</v>
      </c>
      <c r="BA15" s="41">
        <f t="shared" si="1"/>
        <v>539.34127979470213</v>
      </c>
      <c r="BB15" s="41">
        <f t="shared" si="13"/>
        <v>26.967063989735109</v>
      </c>
      <c r="BC15" s="45">
        <v>0.05</v>
      </c>
      <c r="BD15" s="41">
        <f t="shared" si="14"/>
        <v>0.14008864410252006</v>
      </c>
      <c r="BE15" s="41">
        <v>192.5</v>
      </c>
      <c r="BF15" s="41">
        <f t="shared" si="15"/>
        <v>566.30834378443728</v>
      </c>
      <c r="BG15" s="99">
        <f t="shared" si="16"/>
        <v>2.9418615261529211</v>
      </c>
      <c r="BH15" s="99"/>
      <c r="BI15" s="100">
        <f t="shared" si="17"/>
        <v>2.9418615261529211</v>
      </c>
      <c r="BJ15" s="86">
        <f t="shared" si="2"/>
        <v>566.30834378443728</v>
      </c>
      <c r="BK15" s="86"/>
      <c r="BL15" s="86">
        <f t="shared" si="3"/>
        <v>0</v>
      </c>
      <c r="BM15" s="86">
        <f t="shared" si="18"/>
        <v>566.30834378443728</v>
      </c>
      <c r="BN15" s="78">
        <v>1.3863000000000001</v>
      </c>
      <c r="BO15" s="79"/>
      <c r="BP15" s="108">
        <f t="shared" si="19"/>
        <v>2.1220958855607885</v>
      </c>
      <c r="BQ15" s="107"/>
      <c r="BS15" s="113" t="s">
        <v>1481</v>
      </c>
      <c r="BT15" s="168">
        <f t="shared" si="20"/>
        <v>32.466525000000004</v>
      </c>
      <c r="BU15" s="88">
        <v>38.959830000000004</v>
      </c>
    </row>
    <row r="16" spans="1:73" x14ac:dyDescent="0.25">
      <c r="A16" s="87">
        <f t="shared" si="21"/>
        <v>7</v>
      </c>
      <c r="B16" s="2" t="s">
        <v>109</v>
      </c>
      <c r="C16" s="39" t="s">
        <v>25</v>
      </c>
      <c r="D16" s="68" t="s">
        <v>1097</v>
      </c>
      <c r="E16" s="41">
        <v>263.39999999999998</v>
      </c>
      <c r="F16" s="54">
        <v>263.39999999999998</v>
      </c>
      <c r="G16" s="54"/>
      <c r="H16" s="40">
        <v>0</v>
      </c>
      <c r="I16" s="41">
        <v>209.63245590606101</v>
      </c>
      <c r="J16" s="41">
        <f t="shared" si="0"/>
        <v>0.79587113100250961</v>
      </c>
      <c r="K16" s="41">
        <v>263.39999999999998</v>
      </c>
      <c r="L16" s="41">
        <v>0</v>
      </c>
      <c r="M16" s="41"/>
      <c r="N16" s="41">
        <v>0</v>
      </c>
      <c r="O16" s="41">
        <v>0</v>
      </c>
      <c r="P16" s="41"/>
      <c r="Q16" s="41">
        <v>0</v>
      </c>
      <c r="R16" s="41">
        <v>29.887775105063799</v>
      </c>
      <c r="S16" s="41">
        <f t="shared" si="4"/>
        <v>0.1134691537777669</v>
      </c>
      <c r="T16" s="41">
        <v>263.39999999999998</v>
      </c>
      <c r="U16" s="41">
        <v>193.069792059485</v>
      </c>
      <c r="V16" s="41">
        <f t="shared" si="5"/>
        <v>0.73299085823646548</v>
      </c>
      <c r="W16" s="41">
        <v>263.39999999999998</v>
      </c>
      <c r="X16" s="41">
        <v>0</v>
      </c>
      <c r="Y16" s="41">
        <f t="shared" si="6"/>
        <v>0</v>
      </c>
      <c r="Z16" s="41">
        <v>263.39999999999998</v>
      </c>
      <c r="AA16" s="41">
        <v>27.316989199221599</v>
      </c>
      <c r="AB16" s="41">
        <f t="shared" si="7"/>
        <v>0.10370914654222324</v>
      </c>
      <c r="AC16" s="41">
        <v>263.39999999999998</v>
      </c>
      <c r="AD16" s="41">
        <v>0</v>
      </c>
      <c r="AE16" s="41"/>
      <c r="AF16" s="41">
        <v>0</v>
      </c>
      <c r="AG16" s="41">
        <v>24.361078997701199</v>
      </c>
      <c r="AH16" s="41">
        <f t="shared" si="8"/>
        <v>9.2487012140095679E-2</v>
      </c>
      <c r="AI16" s="41">
        <v>263.39999999999998</v>
      </c>
      <c r="AJ16" s="41">
        <v>0</v>
      </c>
      <c r="AK16" s="41"/>
      <c r="AL16" s="41">
        <v>0</v>
      </c>
      <c r="AM16" s="41">
        <v>0</v>
      </c>
      <c r="AN16" s="41"/>
      <c r="AO16" s="41">
        <v>0</v>
      </c>
      <c r="AP16" s="41">
        <v>0</v>
      </c>
      <c r="AQ16" s="25">
        <f t="shared" si="9"/>
        <v>0</v>
      </c>
      <c r="AR16" s="41">
        <f t="shared" si="10"/>
        <v>0</v>
      </c>
      <c r="AS16" s="41">
        <v>263.39999999999998</v>
      </c>
      <c r="AT16" s="41">
        <v>0</v>
      </c>
      <c r="AU16" s="25">
        <f t="shared" si="11"/>
        <v>0</v>
      </c>
      <c r="AV16" s="41"/>
      <c r="AW16" s="41">
        <v>0</v>
      </c>
      <c r="AX16" s="88">
        <v>41.793001250000003</v>
      </c>
      <c r="AY16" s="41">
        <f t="shared" si="12"/>
        <v>0.15866743071374337</v>
      </c>
      <c r="AZ16" s="41">
        <v>263.39999999999998</v>
      </c>
      <c r="BA16" s="41">
        <f t="shared" si="1"/>
        <v>526.06109251753264</v>
      </c>
      <c r="BB16" s="41">
        <f t="shared" si="13"/>
        <v>26.303054625876634</v>
      </c>
      <c r="BC16" s="45">
        <v>0.05</v>
      </c>
      <c r="BD16" s="41">
        <f t="shared" si="14"/>
        <v>9.9859736620640224E-2</v>
      </c>
      <c r="BE16" s="41">
        <v>263.39999999999998</v>
      </c>
      <c r="BF16" s="41">
        <f t="shared" si="15"/>
        <v>552.36414714340924</v>
      </c>
      <c r="BG16" s="99">
        <f t="shared" si="16"/>
        <v>2.0970544690334445</v>
      </c>
      <c r="BH16" s="99"/>
      <c r="BI16" s="100">
        <f t="shared" si="17"/>
        <v>2.0970544690334445</v>
      </c>
      <c r="BJ16" s="86">
        <f t="shared" si="2"/>
        <v>552.36414714340924</v>
      </c>
      <c r="BK16" s="86"/>
      <c r="BL16" s="86">
        <f t="shared" si="3"/>
        <v>0</v>
      </c>
      <c r="BM16" s="86">
        <f t="shared" si="18"/>
        <v>552.36414714340924</v>
      </c>
      <c r="BN16" s="78">
        <v>1.1850000000000001</v>
      </c>
      <c r="BO16" s="79"/>
      <c r="BP16" s="108">
        <f t="shared" si="19"/>
        <v>1.7696662185936241</v>
      </c>
      <c r="BQ16" s="107"/>
      <c r="BS16" s="113" t="s">
        <v>1482</v>
      </c>
      <c r="BT16" s="168">
        <f t="shared" si="20"/>
        <v>34.827501041666672</v>
      </c>
      <c r="BU16" s="88">
        <v>41.793001250000003</v>
      </c>
    </row>
    <row r="17" spans="1:73" x14ac:dyDescent="0.25">
      <c r="A17" s="87">
        <f t="shared" si="21"/>
        <v>8</v>
      </c>
      <c r="B17" s="2" t="s">
        <v>110</v>
      </c>
      <c r="C17" s="39" t="s">
        <v>25</v>
      </c>
      <c r="D17" s="68" t="s">
        <v>1098</v>
      </c>
      <c r="E17" s="41">
        <v>298.60000000000002</v>
      </c>
      <c r="F17" s="54">
        <v>298.60000000000002</v>
      </c>
      <c r="G17" s="54"/>
      <c r="H17" s="40">
        <v>0</v>
      </c>
      <c r="I17" s="41">
        <v>219.786368030755</v>
      </c>
      <c r="J17" s="41">
        <f t="shared" si="0"/>
        <v>0.73605615549482584</v>
      </c>
      <c r="K17" s="41">
        <v>298.60000000000002</v>
      </c>
      <c r="L17" s="41">
        <v>0</v>
      </c>
      <c r="M17" s="41"/>
      <c r="N17" s="41">
        <v>0</v>
      </c>
      <c r="O17" s="41">
        <v>0</v>
      </c>
      <c r="P17" s="41"/>
      <c r="Q17" s="41">
        <v>0</v>
      </c>
      <c r="R17" s="41">
        <v>29.887775105063799</v>
      </c>
      <c r="S17" s="41">
        <f t="shared" si="4"/>
        <v>0.10009301776645611</v>
      </c>
      <c r="T17" s="41">
        <v>298.60000000000002</v>
      </c>
      <c r="U17" s="41">
        <v>246.12535063000399</v>
      </c>
      <c r="V17" s="41">
        <f t="shared" si="5"/>
        <v>0.82426440264569312</v>
      </c>
      <c r="W17" s="41">
        <v>298.60000000000002</v>
      </c>
      <c r="X17" s="41">
        <v>0</v>
      </c>
      <c r="Y17" s="41">
        <f t="shared" si="6"/>
        <v>0</v>
      </c>
      <c r="Z17" s="41">
        <v>298.60000000000002</v>
      </c>
      <c r="AA17" s="41">
        <v>35.125231304367198</v>
      </c>
      <c r="AB17" s="41">
        <f t="shared" si="7"/>
        <v>0.11763305862145745</v>
      </c>
      <c r="AC17" s="41">
        <v>298.60000000000002</v>
      </c>
      <c r="AD17" s="41">
        <v>0</v>
      </c>
      <c r="AE17" s="41"/>
      <c r="AF17" s="41">
        <v>0</v>
      </c>
      <c r="AG17" s="41">
        <v>31.331737310261602</v>
      </c>
      <c r="AH17" s="41">
        <f t="shared" si="8"/>
        <v>0.10492879206383657</v>
      </c>
      <c r="AI17" s="41">
        <v>298.60000000000002</v>
      </c>
      <c r="AJ17" s="41">
        <v>0</v>
      </c>
      <c r="AK17" s="41"/>
      <c r="AL17" s="41">
        <v>0</v>
      </c>
      <c r="AM17" s="41">
        <v>0</v>
      </c>
      <c r="AN17" s="41"/>
      <c r="AO17" s="41">
        <v>0</v>
      </c>
      <c r="AP17" s="41">
        <v>0</v>
      </c>
      <c r="AQ17" s="25">
        <f t="shared" si="9"/>
        <v>0</v>
      </c>
      <c r="AR17" s="41">
        <f t="shared" si="10"/>
        <v>0</v>
      </c>
      <c r="AS17" s="41">
        <v>298.60000000000002</v>
      </c>
      <c r="AT17" s="41">
        <v>0</v>
      </c>
      <c r="AU17" s="25">
        <f t="shared" si="11"/>
        <v>0</v>
      </c>
      <c r="AV17" s="41"/>
      <c r="AW17" s="41">
        <v>0</v>
      </c>
      <c r="AX17" s="88">
        <v>152.12067937500001</v>
      </c>
      <c r="AY17" s="41">
        <f t="shared" si="12"/>
        <v>0.50944634753851303</v>
      </c>
      <c r="AZ17" s="41">
        <v>298.60000000000002</v>
      </c>
      <c r="BA17" s="41">
        <f t="shared" si="1"/>
        <v>714.37714175545159</v>
      </c>
      <c r="BB17" s="41">
        <f t="shared" si="13"/>
        <v>35.718857087772584</v>
      </c>
      <c r="BC17" s="45">
        <v>0.05</v>
      </c>
      <c r="BD17" s="41">
        <f t="shared" si="14"/>
        <v>0.11962108870653912</v>
      </c>
      <c r="BE17" s="41">
        <v>298.60000000000002</v>
      </c>
      <c r="BF17" s="41">
        <f t="shared" si="15"/>
        <v>750.09599884322415</v>
      </c>
      <c r="BG17" s="99">
        <f t="shared" si="16"/>
        <v>2.5120428628373217</v>
      </c>
      <c r="BH17" s="99"/>
      <c r="BI17" s="100">
        <f t="shared" si="17"/>
        <v>2.5120428628373217</v>
      </c>
      <c r="BJ17" s="86">
        <f t="shared" si="2"/>
        <v>750.09599884322427</v>
      </c>
      <c r="BK17" s="86"/>
      <c r="BL17" s="86">
        <f t="shared" si="3"/>
        <v>0</v>
      </c>
      <c r="BM17" s="86">
        <f t="shared" si="18"/>
        <v>750.09599884322427</v>
      </c>
      <c r="BN17" s="78">
        <v>1.1240000000000001</v>
      </c>
      <c r="BO17" s="79"/>
      <c r="BP17" s="108">
        <f t="shared" si="19"/>
        <v>2.2349135790367627</v>
      </c>
      <c r="BQ17" s="107"/>
      <c r="BS17" s="113" t="s">
        <v>1483</v>
      </c>
      <c r="BT17" s="168">
        <f t="shared" si="20"/>
        <v>126.76723281250001</v>
      </c>
      <c r="BU17" s="88">
        <v>152.12067937500001</v>
      </c>
    </row>
    <row r="18" spans="1:73" x14ac:dyDescent="0.25">
      <c r="A18" s="87">
        <f t="shared" si="21"/>
        <v>9</v>
      </c>
      <c r="B18" s="2" t="s">
        <v>111</v>
      </c>
      <c r="C18" s="39" t="s">
        <v>25</v>
      </c>
      <c r="D18" s="68" t="s">
        <v>1099</v>
      </c>
      <c r="E18" s="41">
        <v>298.39999999999998</v>
      </c>
      <c r="F18" s="54">
        <v>298.39999999999998</v>
      </c>
      <c r="G18" s="54"/>
      <c r="H18" s="40">
        <v>56.1</v>
      </c>
      <c r="I18" s="41">
        <v>219.66674208154399</v>
      </c>
      <c r="J18" s="41">
        <f t="shared" si="0"/>
        <v>0.73614859946898126</v>
      </c>
      <c r="K18" s="41">
        <v>298.39999999999998</v>
      </c>
      <c r="L18" s="41">
        <v>0</v>
      </c>
      <c r="M18" s="41"/>
      <c r="N18" s="41">
        <v>0</v>
      </c>
      <c r="O18" s="41">
        <v>0</v>
      </c>
      <c r="P18" s="41"/>
      <c r="Q18" s="41">
        <v>0</v>
      </c>
      <c r="R18" s="41">
        <v>29.887775105063799</v>
      </c>
      <c r="S18" s="41">
        <f t="shared" si="4"/>
        <v>0.10016010423948996</v>
      </c>
      <c r="T18" s="41">
        <v>298.39999999999998</v>
      </c>
      <c r="U18" s="41">
        <v>261.92407846153901</v>
      </c>
      <c r="V18" s="41">
        <f t="shared" si="5"/>
        <v>0.87776165704269116</v>
      </c>
      <c r="W18" s="41">
        <v>298.39999999999998</v>
      </c>
      <c r="X18" s="41">
        <v>0</v>
      </c>
      <c r="Y18" s="41">
        <f t="shared" si="6"/>
        <v>0</v>
      </c>
      <c r="Z18" s="41">
        <v>298.39999999999998</v>
      </c>
      <c r="AA18" s="41">
        <v>27.316989199221599</v>
      </c>
      <c r="AB18" s="41">
        <f t="shared" si="7"/>
        <v>9.1544869970581769E-2</v>
      </c>
      <c r="AC18" s="41">
        <v>298.39999999999998</v>
      </c>
      <c r="AD18" s="41">
        <v>0</v>
      </c>
      <c r="AE18" s="41"/>
      <c r="AF18" s="41">
        <v>0</v>
      </c>
      <c r="AG18" s="41">
        <v>24.361078997701199</v>
      </c>
      <c r="AH18" s="41">
        <f t="shared" si="8"/>
        <v>8.1639004683985258E-2</v>
      </c>
      <c r="AI18" s="41">
        <v>298.39999999999998</v>
      </c>
      <c r="AJ18" s="41">
        <v>0</v>
      </c>
      <c r="AK18" s="41"/>
      <c r="AL18" s="41">
        <v>0</v>
      </c>
      <c r="AM18" s="41">
        <v>0</v>
      </c>
      <c r="AN18" s="41"/>
      <c r="AO18" s="41">
        <v>0</v>
      </c>
      <c r="AP18" s="41">
        <v>0</v>
      </c>
      <c r="AQ18" s="25">
        <f t="shared" si="9"/>
        <v>0</v>
      </c>
      <c r="AR18" s="41">
        <f t="shared" si="10"/>
        <v>0</v>
      </c>
      <c r="AS18" s="41">
        <v>298.39999999999998</v>
      </c>
      <c r="AT18" s="41">
        <v>0</v>
      </c>
      <c r="AU18" s="25">
        <f t="shared" si="11"/>
        <v>0</v>
      </c>
      <c r="AV18" s="41"/>
      <c r="AW18" s="41">
        <v>0</v>
      </c>
      <c r="AX18" s="88">
        <v>42.962036249999997</v>
      </c>
      <c r="AY18" s="41">
        <f t="shared" si="12"/>
        <v>0.14397465231233245</v>
      </c>
      <c r="AZ18" s="41">
        <v>298.39999999999998</v>
      </c>
      <c r="BA18" s="41">
        <f t="shared" si="1"/>
        <v>606.11870009506947</v>
      </c>
      <c r="BB18" s="41">
        <f t="shared" si="13"/>
        <v>30.305935004753476</v>
      </c>
      <c r="BC18" s="45">
        <v>0.05</v>
      </c>
      <c r="BD18" s="41">
        <f t="shared" si="14"/>
        <v>0.10156144438590307</v>
      </c>
      <c r="BE18" s="41">
        <v>298.39999999999998</v>
      </c>
      <c r="BF18" s="41">
        <f t="shared" si="15"/>
        <v>636.42463509982292</v>
      </c>
      <c r="BG18" s="99">
        <f t="shared" si="16"/>
        <v>2.1327903321039647</v>
      </c>
      <c r="BH18" s="99"/>
      <c r="BI18" s="100">
        <f t="shared" si="17"/>
        <v>2.1327903321039647</v>
      </c>
      <c r="BJ18" s="86">
        <f t="shared" si="2"/>
        <v>636.42463509982304</v>
      </c>
      <c r="BK18" s="86"/>
      <c r="BL18" s="86">
        <f t="shared" si="3"/>
        <v>0</v>
      </c>
      <c r="BM18" s="86">
        <f t="shared" si="18"/>
        <v>636.42463509982304</v>
      </c>
      <c r="BN18" s="78">
        <v>1.1325000000000001</v>
      </c>
      <c r="BO18" s="79"/>
      <c r="BP18" s="108">
        <f t="shared" si="19"/>
        <v>1.8832585713942291</v>
      </c>
      <c r="BQ18" s="107"/>
      <c r="BS18" s="113" t="s">
        <v>1484</v>
      </c>
      <c r="BT18" s="168">
        <f t="shared" si="20"/>
        <v>35.801696874999998</v>
      </c>
      <c r="BU18" s="88">
        <v>42.962036249999997</v>
      </c>
    </row>
    <row r="19" spans="1:73" x14ac:dyDescent="0.25">
      <c r="A19" s="87">
        <f t="shared" si="21"/>
        <v>10</v>
      </c>
      <c r="B19" s="2" t="s">
        <v>112</v>
      </c>
      <c r="C19" s="39" t="s">
        <v>25</v>
      </c>
      <c r="D19" s="68" t="s">
        <v>1100</v>
      </c>
      <c r="E19" s="41">
        <v>236.7</v>
      </c>
      <c r="F19" s="54">
        <v>236.7</v>
      </c>
      <c r="G19" s="54"/>
      <c r="H19" s="40">
        <v>0</v>
      </c>
      <c r="I19" s="41">
        <v>176.54137014190701</v>
      </c>
      <c r="J19" s="41">
        <f t="shared" si="0"/>
        <v>0.74584440279639641</v>
      </c>
      <c r="K19" s="41">
        <v>236.7</v>
      </c>
      <c r="L19" s="41">
        <v>0</v>
      </c>
      <c r="M19" s="41"/>
      <c r="N19" s="41">
        <v>0</v>
      </c>
      <c r="O19" s="41">
        <v>0</v>
      </c>
      <c r="P19" s="41"/>
      <c r="Q19" s="41">
        <v>0</v>
      </c>
      <c r="R19" s="41">
        <v>29.887775105063799</v>
      </c>
      <c r="S19" s="41">
        <f t="shared" si="4"/>
        <v>0.12626858937500549</v>
      </c>
      <c r="T19" s="41">
        <v>236.7</v>
      </c>
      <c r="U19" s="41">
        <v>275.10475614421802</v>
      </c>
      <c r="V19" s="41">
        <f t="shared" si="5"/>
        <v>1.1622507652903169</v>
      </c>
      <c r="W19" s="41">
        <v>236.7</v>
      </c>
      <c r="X19" s="41">
        <v>0</v>
      </c>
      <c r="Y19" s="41">
        <f t="shared" si="6"/>
        <v>0</v>
      </c>
      <c r="Z19" s="41">
        <v>236.7</v>
      </c>
      <c r="AA19" s="41">
        <v>15.616484210291301</v>
      </c>
      <c r="AB19" s="41">
        <f t="shared" si="7"/>
        <v>6.5975852176980571E-2</v>
      </c>
      <c r="AC19" s="41">
        <v>236.7</v>
      </c>
      <c r="AD19" s="41">
        <v>0</v>
      </c>
      <c r="AE19" s="41"/>
      <c r="AF19" s="41">
        <v>0</v>
      </c>
      <c r="AG19" s="41">
        <v>13.9169496976488</v>
      </c>
      <c r="AH19" s="41">
        <f t="shared" si="8"/>
        <v>5.8795731717992399E-2</v>
      </c>
      <c r="AI19" s="41">
        <v>236.7</v>
      </c>
      <c r="AJ19" s="41">
        <v>0</v>
      </c>
      <c r="AK19" s="41"/>
      <c r="AL19" s="41">
        <v>0</v>
      </c>
      <c r="AM19" s="41">
        <v>0</v>
      </c>
      <c r="AN19" s="41"/>
      <c r="AO19" s="41">
        <v>0</v>
      </c>
      <c r="AP19" s="41">
        <v>3.7080000000000002</v>
      </c>
      <c r="AQ19" s="25">
        <f t="shared" si="9"/>
        <v>1.997757856231259</v>
      </c>
      <c r="AR19" s="41">
        <f t="shared" si="10"/>
        <v>1.5665399239543729E-2</v>
      </c>
      <c r="AS19" s="41">
        <v>236.7</v>
      </c>
      <c r="AT19" s="41">
        <v>0</v>
      </c>
      <c r="AU19" s="25">
        <f t="shared" si="11"/>
        <v>0</v>
      </c>
      <c r="AV19" s="41"/>
      <c r="AW19" s="41">
        <v>0</v>
      </c>
      <c r="AX19" s="88">
        <v>149.19809187500002</v>
      </c>
      <c r="AY19" s="41">
        <f t="shared" si="12"/>
        <v>0.63032569444444453</v>
      </c>
      <c r="AZ19" s="41">
        <v>236.7</v>
      </c>
      <c r="BA19" s="41">
        <f t="shared" si="1"/>
        <v>663.97342717412891</v>
      </c>
      <c r="BB19" s="41">
        <f t="shared" si="13"/>
        <v>33.198671358706449</v>
      </c>
      <c r="BC19" s="45">
        <v>0.05</v>
      </c>
      <c r="BD19" s="41">
        <f t="shared" si="14"/>
        <v>0.14025632175203401</v>
      </c>
      <c r="BE19" s="41">
        <v>236.7</v>
      </c>
      <c r="BF19" s="41">
        <f t="shared" si="15"/>
        <v>697.17209853283532</v>
      </c>
      <c r="BG19" s="99">
        <f t="shared" si="16"/>
        <v>2.9453827567927147</v>
      </c>
      <c r="BH19" s="99"/>
      <c r="BI19" s="100">
        <f t="shared" si="17"/>
        <v>2.9453827567927147</v>
      </c>
      <c r="BJ19" s="86">
        <f t="shared" si="2"/>
        <v>697.17209853283555</v>
      </c>
      <c r="BK19" s="86"/>
      <c r="BL19" s="86">
        <f t="shared" si="3"/>
        <v>0</v>
      </c>
      <c r="BM19" s="86">
        <f t="shared" si="18"/>
        <v>697.17209853283555</v>
      </c>
      <c r="BN19" s="78">
        <v>1.3748</v>
      </c>
      <c r="BO19" s="79"/>
      <c r="BP19" s="108">
        <f t="shared" si="19"/>
        <v>2.1424081734017419</v>
      </c>
      <c r="BQ19" s="107"/>
      <c r="BS19" s="113" t="s">
        <v>1485</v>
      </c>
      <c r="BT19" s="168">
        <f t="shared" si="20"/>
        <v>124.33174322916669</v>
      </c>
      <c r="BU19" s="88">
        <v>149.19809187500002</v>
      </c>
    </row>
    <row r="20" spans="1:73" x14ac:dyDescent="0.25">
      <c r="A20" s="87">
        <f t="shared" si="21"/>
        <v>11</v>
      </c>
      <c r="B20" s="2" t="s">
        <v>113</v>
      </c>
      <c r="C20" s="39" t="s">
        <v>25</v>
      </c>
      <c r="D20" s="68" t="s">
        <v>1101</v>
      </c>
      <c r="E20" s="41">
        <v>315.7</v>
      </c>
      <c r="F20" s="54">
        <v>315.7</v>
      </c>
      <c r="G20" s="54"/>
      <c r="H20" s="40">
        <v>0</v>
      </c>
      <c r="I20" s="41">
        <v>219.64454288249999</v>
      </c>
      <c r="J20" s="41">
        <f t="shared" si="0"/>
        <v>0.69573817827842888</v>
      </c>
      <c r="K20" s="41">
        <v>315.7</v>
      </c>
      <c r="L20" s="41">
        <v>0</v>
      </c>
      <c r="M20" s="41"/>
      <c r="N20" s="41">
        <v>0</v>
      </c>
      <c r="O20" s="41">
        <v>0</v>
      </c>
      <c r="P20" s="41"/>
      <c r="Q20" s="41">
        <v>0</v>
      </c>
      <c r="R20" s="41">
        <v>29.887775105063799</v>
      </c>
      <c r="S20" s="41">
        <f t="shared" si="4"/>
        <v>9.4671444742045613E-2</v>
      </c>
      <c r="T20" s="41">
        <v>315.7</v>
      </c>
      <c r="U20" s="41">
        <v>248.02207015940999</v>
      </c>
      <c r="V20" s="41">
        <f t="shared" si="5"/>
        <v>0.78562581615270832</v>
      </c>
      <c r="W20" s="41">
        <v>315.7</v>
      </c>
      <c r="X20" s="41">
        <v>0</v>
      </c>
      <c r="Y20" s="41">
        <f t="shared" si="6"/>
        <v>0</v>
      </c>
      <c r="Z20" s="41">
        <v>315.7</v>
      </c>
      <c r="AA20" s="41">
        <v>23.424726315436899</v>
      </c>
      <c r="AB20" s="41">
        <f t="shared" si="7"/>
        <v>7.4199323140439977E-2</v>
      </c>
      <c r="AC20" s="41">
        <v>315.7</v>
      </c>
      <c r="AD20" s="41">
        <v>0</v>
      </c>
      <c r="AE20" s="41"/>
      <c r="AF20" s="41">
        <v>0</v>
      </c>
      <c r="AG20" s="41">
        <v>20.887608010209199</v>
      </c>
      <c r="AH20" s="41">
        <f t="shared" si="8"/>
        <v>6.6162838169810584E-2</v>
      </c>
      <c r="AI20" s="41">
        <v>315.7</v>
      </c>
      <c r="AJ20" s="41">
        <v>0</v>
      </c>
      <c r="AK20" s="41"/>
      <c r="AL20" s="41">
        <v>0</v>
      </c>
      <c r="AM20" s="41">
        <v>0</v>
      </c>
      <c r="AN20" s="41"/>
      <c r="AO20" s="41">
        <v>0</v>
      </c>
      <c r="AP20" s="41">
        <v>0</v>
      </c>
      <c r="AQ20" s="25">
        <f t="shared" si="9"/>
        <v>0</v>
      </c>
      <c r="AR20" s="41">
        <f t="shared" si="10"/>
        <v>0</v>
      </c>
      <c r="AS20" s="41">
        <v>315.7</v>
      </c>
      <c r="AT20" s="41">
        <v>0</v>
      </c>
      <c r="AU20" s="25">
        <f t="shared" si="11"/>
        <v>0</v>
      </c>
      <c r="AV20" s="41"/>
      <c r="AW20" s="41">
        <v>0</v>
      </c>
      <c r="AX20" s="88">
        <v>140.57645874999997</v>
      </c>
      <c r="AY20" s="41">
        <f t="shared" si="12"/>
        <v>0.44528495011086466</v>
      </c>
      <c r="AZ20" s="41">
        <v>315.7</v>
      </c>
      <c r="BA20" s="41">
        <f t="shared" si="1"/>
        <v>682.44318122261984</v>
      </c>
      <c r="BB20" s="41">
        <f t="shared" si="13"/>
        <v>34.122159061130994</v>
      </c>
      <c r="BC20" s="45">
        <v>0.05</v>
      </c>
      <c r="BD20" s="41">
        <f t="shared" si="14"/>
        <v>0.1080841275297149</v>
      </c>
      <c r="BE20" s="41">
        <v>315.7</v>
      </c>
      <c r="BF20" s="41">
        <f t="shared" si="15"/>
        <v>716.56534028375086</v>
      </c>
      <c r="BG20" s="99">
        <f t="shared" si="16"/>
        <v>2.2697666781240131</v>
      </c>
      <c r="BH20" s="99"/>
      <c r="BI20" s="100">
        <f t="shared" si="17"/>
        <v>2.2697666781240131</v>
      </c>
      <c r="BJ20" s="86">
        <f t="shared" si="2"/>
        <v>716.56534028375097</v>
      </c>
      <c r="BK20" s="86"/>
      <c r="BL20" s="86">
        <f t="shared" si="3"/>
        <v>0</v>
      </c>
      <c r="BM20" s="86">
        <f t="shared" si="18"/>
        <v>716.56534028375097</v>
      </c>
      <c r="BN20" s="78">
        <v>1.1165</v>
      </c>
      <c r="BO20" s="79"/>
      <c r="BP20" s="108">
        <f t="shared" si="19"/>
        <v>2.0329302983645436</v>
      </c>
      <c r="BQ20" s="107"/>
      <c r="BS20" s="113" t="s">
        <v>1486</v>
      </c>
      <c r="BT20" s="168">
        <f t="shared" si="20"/>
        <v>117.14704895833331</v>
      </c>
      <c r="BU20" s="88">
        <v>140.57645874999997</v>
      </c>
    </row>
    <row r="21" spans="1:73" x14ac:dyDescent="0.25">
      <c r="A21" s="87">
        <f t="shared" si="21"/>
        <v>12</v>
      </c>
      <c r="B21" s="2" t="s">
        <v>114</v>
      </c>
      <c r="C21" s="39" t="s">
        <v>25</v>
      </c>
      <c r="D21" s="68" t="s">
        <v>1102</v>
      </c>
      <c r="E21" s="41">
        <v>239.9</v>
      </c>
      <c r="F21" s="54">
        <v>239.9</v>
      </c>
      <c r="G21" s="54"/>
      <c r="H21" s="40">
        <v>0</v>
      </c>
      <c r="I21" s="41">
        <v>183.33910166685101</v>
      </c>
      <c r="J21" s="41">
        <f t="shared" si="0"/>
        <v>0.76423135334243852</v>
      </c>
      <c r="K21" s="41">
        <v>239.9</v>
      </c>
      <c r="L21" s="41">
        <v>0</v>
      </c>
      <c r="M21" s="41"/>
      <c r="N21" s="41">
        <v>0</v>
      </c>
      <c r="O21" s="41">
        <v>0</v>
      </c>
      <c r="P21" s="41"/>
      <c r="Q21" s="41">
        <v>0</v>
      </c>
      <c r="R21" s="41">
        <v>29.887775105063799</v>
      </c>
      <c r="S21" s="41">
        <f t="shared" si="4"/>
        <v>0.12458430639876532</v>
      </c>
      <c r="T21" s="41">
        <v>239.9</v>
      </c>
      <c r="U21" s="41">
        <v>260.415841711778</v>
      </c>
      <c r="V21" s="41">
        <f t="shared" si="5"/>
        <v>1.0855183064267528</v>
      </c>
      <c r="W21" s="41">
        <v>239.9</v>
      </c>
      <c r="X21" s="41">
        <v>0</v>
      </c>
      <c r="Y21" s="41">
        <f t="shared" si="6"/>
        <v>0</v>
      </c>
      <c r="Z21" s="41">
        <v>239.9</v>
      </c>
      <c r="AA21" s="41">
        <v>15.616484210291301</v>
      </c>
      <c r="AB21" s="41">
        <f t="shared" si="7"/>
        <v>6.509580746265653E-2</v>
      </c>
      <c r="AC21" s="41">
        <v>239.9</v>
      </c>
      <c r="AD21" s="41">
        <v>0</v>
      </c>
      <c r="AE21" s="41"/>
      <c r="AF21" s="41">
        <v>0</v>
      </c>
      <c r="AG21" s="41">
        <v>13.9169496976488</v>
      </c>
      <c r="AH21" s="41">
        <f t="shared" si="8"/>
        <v>5.8011461849307208E-2</v>
      </c>
      <c r="AI21" s="41">
        <v>239.9</v>
      </c>
      <c r="AJ21" s="41">
        <v>0</v>
      </c>
      <c r="AK21" s="41"/>
      <c r="AL21" s="41">
        <v>0</v>
      </c>
      <c r="AM21" s="41">
        <v>0</v>
      </c>
      <c r="AN21" s="41"/>
      <c r="AO21" s="41">
        <v>0</v>
      </c>
      <c r="AP21" s="41">
        <v>37.116</v>
      </c>
      <c r="AQ21" s="25">
        <f t="shared" si="9"/>
        <v>19.99697426965464</v>
      </c>
      <c r="AR21" s="41">
        <f t="shared" si="10"/>
        <v>0.15471446436015004</v>
      </c>
      <c r="AS21" s="41">
        <v>239.9</v>
      </c>
      <c r="AT21" s="41">
        <v>0</v>
      </c>
      <c r="AU21" s="25">
        <f t="shared" si="11"/>
        <v>0</v>
      </c>
      <c r="AV21" s="41"/>
      <c r="AW21" s="41">
        <v>0</v>
      </c>
      <c r="AX21" s="88">
        <v>44.569459375000001</v>
      </c>
      <c r="AY21" s="41">
        <f t="shared" si="12"/>
        <v>0.18578349051688203</v>
      </c>
      <c r="AZ21" s="41">
        <v>239.9</v>
      </c>
      <c r="BA21" s="41">
        <f t="shared" si="1"/>
        <v>584.8616117666329</v>
      </c>
      <c r="BB21" s="41">
        <f t="shared" si="13"/>
        <v>29.243080588331647</v>
      </c>
      <c r="BC21" s="45">
        <v>0.05</v>
      </c>
      <c r="BD21" s="41">
        <f t="shared" si="14"/>
        <v>0.12189695951784763</v>
      </c>
      <c r="BE21" s="41">
        <v>239.9</v>
      </c>
      <c r="BF21" s="41">
        <f t="shared" si="15"/>
        <v>614.10469235496453</v>
      </c>
      <c r="BG21" s="99">
        <f t="shared" si="16"/>
        <v>2.5598361498748003</v>
      </c>
      <c r="BH21" s="99"/>
      <c r="BI21" s="100">
        <f t="shared" si="17"/>
        <v>2.5598361498748003</v>
      </c>
      <c r="BJ21" s="86">
        <f t="shared" si="2"/>
        <v>614.10469235496464</v>
      </c>
      <c r="BK21" s="86"/>
      <c r="BL21" s="86">
        <f t="shared" si="3"/>
        <v>0</v>
      </c>
      <c r="BM21" s="86">
        <f t="shared" si="18"/>
        <v>614.10469235496464</v>
      </c>
      <c r="BN21" s="78">
        <v>1.4064000000000001</v>
      </c>
      <c r="BO21" s="79"/>
      <c r="BP21" s="108">
        <f t="shared" si="19"/>
        <v>1.8201337811965304</v>
      </c>
      <c r="BQ21" s="107"/>
      <c r="BS21" s="113" t="s">
        <v>1487</v>
      </c>
      <c r="BT21" s="168">
        <f t="shared" si="20"/>
        <v>37.141216145833333</v>
      </c>
      <c r="BU21" s="88">
        <v>44.569459375000001</v>
      </c>
    </row>
    <row r="22" spans="1:73" x14ac:dyDescent="0.25">
      <c r="A22" s="87">
        <f t="shared" si="21"/>
        <v>13</v>
      </c>
      <c r="B22" s="2" t="s">
        <v>115</v>
      </c>
      <c r="C22" s="39" t="s">
        <v>25</v>
      </c>
      <c r="D22" s="68" t="s">
        <v>1103</v>
      </c>
      <c r="E22" s="41">
        <v>239.8</v>
      </c>
      <c r="F22" s="54">
        <v>239.8</v>
      </c>
      <c r="G22" s="54"/>
      <c r="H22" s="40">
        <v>0</v>
      </c>
      <c r="I22" s="41">
        <v>191.931430523458</v>
      </c>
      <c r="J22" s="41">
        <f t="shared" si="0"/>
        <v>0.80038127824628025</v>
      </c>
      <c r="K22" s="41">
        <v>239.8</v>
      </c>
      <c r="L22" s="41">
        <v>0</v>
      </c>
      <c r="M22" s="41"/>
      <c r="N22" s="41">
        <v>0</v>
      </c>
      <c r="O22" s="41">
        <v>0</v>
      </c>
      <c r="P22" s="41"/>
      <c r="Q22" s="41">
        <v>0</v>
      </c>
      <c r="R22" s="41">
        <v>29.887775105063799</v>
      </c>
      <c r="S22" s="41">
        <f t="shared" si="4"/>
        <v>0.12463625982094995</v>
      </c>
      <c r="T22" s="41">
        <v>239.8</v>
      </c>
      <c r="U22" s="41">
        <v>242.25142520380899</v>
      </c>
      <c r="V22" s="41">
        <f t="shared" si="5"/>
        <v>1.0102227906747665</v>
      </c>
      <c r="W22" s="41">
        <v>239.8</v>
      </c>
      <c r="X22" s="41">
        <v>0</v>
      </c>
      <c r="Y22" s="41">
        <f t="shared" si="6"/>
        <v>0</v>
      </c>
      <c r="Z22" s="41">
        <v>239.8</v>
      </c>
      <c r="AA22" s="41">
        <v>27.316989199221599</v>
      </c>
      <c r="AB22" s="41">
        <f t="shared" si="7"/>
        <v>0.1139157180951693</v>
      </c>
      <c r="AC22" s="41">
        <v>239.8</v>
      </c>
      <c r="AD22" s="41">
        <v>0</v>
      </c>
      <c r="AE22" s="41"/>
      <c r="AF22" s="41">
        <v>0</v>
      </c>
      <c r="AG22" s="41">
        <v>24.361078997701199</v>
      </c>
      <c r="AH22" s="41">
        <f t="shared" si="8"/>
        <v>0.10158915345163134</v>
      </c>
      <c r="AI22" s="41">
        <v>239.8</v>
      </c>
      <c r="AJ22" s="41">
        <v>0</v>
      </c>
      <c r="AK22" s="41"/>
      <c r="AL22" s="41">
        <v>0</v>
      </c>
      <c r="AM22" s="41">
        <v>0</v>
      </c>
      <c r="AN22" s="41"/>
      <c r="AO22" s="41">
        <v>0</v>
      </c>
      <c r="AP22" s="41">
        <v>20.411999999999999</v>
      </c>
      <c r="AQ22" s="25">
        <f t="shared" si="9"/>
        <v>10.99736606294295</v>
      </c>
      <c r="AR22" s="41">
        <f t="shared" si="10"/>
        <v>8.5120934111759791E-2</v>
      </c>
      <c r="AS22" s="41">
        <v>239.8</v>
      </c>
      <c r="AT22" s="41">
        <v>0</v>
      </c>
      <c r="AU22" s="25">
        <f t="shared" si="11"/>
        <v>0</v>
      </c>
      <c r="AV22" s="41"/>
      <c r="AW22" s="41">
        <v>0</v>
      </c>
      <c r="AX22" s="88">
        <v>126.54803874999999</v>
      </c>
      <c r="AY22" s="41">
        <f t="shared" si="12"/>
        <v>0.52772326417848203</v>
      </c>
      <c r="AZ22" s="41">
        <v>239.8</v>
      </c>
      <c r="BA22" s="41">
        <f t="shared" si="1"/>
        <v>662.70873777925362</v>
      </c>
      <c r="BB22" s="41">
        <f t="shared" si="13"/>
        <v>33.13543688896268</v>
      </c>
      <c r="BC22" s="45">
        <v>0.05</v>
      </c>
      <c r="BD22" s="41">
        <f t="shared" si="14"/>
        <v>0.13817946992895194</v>
      </c>
      <c r="BE22" s="41">
        <v>239.8</v>
      </c>
      <c r="BF22" s="41">
        <f t="shared" si="15"/>
        <v>695.84417466821628</v>
      </c>
      <c r="BG22" s="99">
        <f t="shared" si="16"/>
        <v>2.9017688685079914</v>
      </c>
      <c r="BH22" s="99"/>
      <c r="BI22" s="100">
        <f t="shared" si="17"/>
        <v>2.9017688685079914</v>
      </c>
      <c r="BJ22" s="86">
        <f t="shared" si="2"/>
        <v>695.8441746682164</v>
      </c>
      <c r="BK22" s="86"/>
      <c r="BL22" s="86">
        <f t="shared" si="3"/>
        <v>0</v>
      </c>
      <c r="BM22" s="86">
        <f t="shared" si="18"/>
        <v>695.8441746682164</v>
      </c>
      <c r="BN22" s="78">
        <v>1.3059000000000001</v>
      </c>
      <c r="BO22" s="79"/>
      <c r="BP22" s="108">
        <f t="shared" si="19"/>
        <v>2.2220452320300108</v>
      </c>
      <c r="BQ22" s="107"/>
      <c r="BS22" s="113" t="s">
        <v>1488</v>
      </c>
      <c r="BT22" s="168">
        <f t="shared" si="20"/>
        <v>105.45669895833333</v>
      </c>
      <c r="BU22" s="88">
        <v>126.54803874999999</v>
      </c>
    </row>
    <row r="23" spans="1:73" x14ac:dyDescent="0.25">
      <c r="A23" s="87">
        <f t="shared" si="21"/>
        <v>14</v>
      </c>
      <c r="B23" s="2" t="s">
        <v>116</v>
      </c>
      <c r="C23" s="39" t="s">
        <v>25</v>
      </c>
      <c r="D23" s="68" t="s">
        <v>1104</v>
      </c>
      <c r="E23" s="41">
        <v>242.2</v>
      </c>
      <c r="F23" s="54">
        <v>242.2</v>
      </c>
      <c r="G23" s="54"/>
      <c r="H23" s="40">
        <v>0</v>
      </c>
      <c r="I23" s="41">
        <v>194.49465825156</v>
      </c>
      <c r="J23" s="41">
        <f t="shared" si="0"/>
        <v>0.80303327106341871</v>
      </c>
      <c r="K23" s="41">
        <v>242.2</v>
      </c>
      <c r="L23" s="41">
        <v>0</v>
      </c>
      <c r="M23" s="41"/>
      <c r="N23" s="41">
        <v>0</v>
      </c>
      <c r="O23" s="41">
        <v>0</v>
      </c>
      <c r="P23" s="41"/>
      <c r="Q23" s="41">
        <v>0</v>
      </c>
      <c r="R23" s="41">
        <v>24.890569658408499</v>
      </c>
      <c r="S23" s="41">
        <f t="shared" si="4"/>
        <v>0.10276866085222337</v>
      </c>
      <c r="T23" s="41">
        <v>242.2</v>
      </c>
      <c r="U23" s="41">
        <v>289.51460381162201</v>
      </c>
      <c r="V23" s="41">
        <f t="shared" si="5"/>
        <v>1.1953534426573988</v>
      </c>
      <c r="W23" s="41">
        <v>242.2</v>
      </c>
      <c r="X23" s="41">
        <v>0</v>
      </c>
      <c r="Y23" s="41">
        <f t="shared" si="6"/>
        <v>0</v>
      </c>
      <c r="Z23" s="41">
        <v>242.2</v>
      </c>
      <c r="AA23" s="41">
        <v>19.508747094076</v>
      </c>
      <c r="AB23" s="41">
        <f t="shared" si="7"/>
        <v>8.0548088745152777E-2</v>
      </c>
      <c r="AC23" s="41">
        <v>242.2</v>
      </c>
      <c r="AD23" s="41">
        <v>0</v>
      </c>
      <c r="AE23" s="41"/>
      <c r="AF23" s="41">
        <v>0</v>
      </c>
      <c r="AG23" s="41">
        <v>17.414137022717298</v>
      </c>
      <c r="AH23" s="41">
        <f t="shared" si="8"/>
        <v>7.1899822554571835E-2</v>
      </c>
      <c r="AI23" s="41">
        <v>242.2</v>
      </c>
      <c r="AJ23" s="41">
        <v>0</v>
      </c>
      <c r="AK23" s="41"/>
      <c r="AL23" s="41">
        <v>0</v>
      </c>
      <c r="AM23" s="41">
        <v>0</v>
      </c>
      <c r="AN23" s="41"/>
      <c r="AO23" s="41">
        <v>0</v>
      </c>
      <c r="AP23" s="41">
        <v>0</v>
      </c>
      <c r="AQ23" s="25">
        <f t="shared" si="9"/>
        <v>0</v>
      </c>
      <c r="AR23" s="41">
        <f t="shared" si="10"/>
        <v>0</v>
      </c>
      <c r="AS23" s="41">
        <v>242.2</v>
      </c>
      <c r="AT23" s="41">
        <v>0</v>
      </c>
      <c r="AU23" s="25">
        <f t="shared" si="11"/>
        <v>0</v>
      </c>
      <c r="AV23" s="41"/>
      <c r="AW23" s="41">
        <v>0</v>
      </c>
      <c r="AX23" s="88">
        <v>135.46193062500001</v>
      </c>
      <c r="AY23" s="41">
        <f t="shared" si="12"/>
        <v>0.55929781430635839</v>
      </c>
      <c r="AZ23" s="41">
        <v>242.2</v>
      </c>
      <c r="BA23" s="41">
        <f t="shared" si="1"/>
        <v>681.28464646338387</v>
      </c>
      <c r="BB23" s="41">
        <f t="shared" si="13"/>
        <v>34.064232323169193</v>
      </c>
      <c r="BC23" s="45">
        <v>0.05</v>
      </c>
      <c r="BD23" s="41">
        <f t="shared" si="14"/>
        <v>0.14064505500895622</v>
      </c>
      <c r="BE23" s="41">
        <v>242.2</v>
      </c>
      <c r="BF23" s="41">
        <f t="shared" si="15"/>
        <v>715.34887878655309</v>
      </c>
      <c r="BG23" s="99">
        <f t="shared" si="16"/>
        <v>2.9535461551880799</v>
      </c>
      <c r="BH23" s="99"/>
      <c r="BI23" s="100">
        <f t="shared" si="17"/>
        <v>2.9535461551880799</v>
      </c>
      <c r="BJ23" s="86">
        <f t="shared" si="2"/>
        <v>715.34887878655297</v>
      </c>
      <c r="BK23" s="86"/>
      <c r="BL23" s="86">
        <f t="shared" si="3"/>
        <v>0</v>
      </c>
      <c r="BM23" s="86">
        <f t="shared" si="18"/>
        <v>715.34887878655297</v>
      </c>
      <c r="BN23" s="78">
        <v>1.282</v>
      </c>
      <c r="BO23" s="79"/>
      <c r="BP23" s="108">
        <f t="shared" si="19"/>
        <v>2.3038581553729172</v>
      </c>
      <c r="BQ23" s="107"/>
      <c r="BS23" s="113" t="s">
        <v>1489</v>
      </c>
      <c r="BT23" s="168">
        <f t="shared" si="20"/>
        <v>112.88494218750002</v>
      </c>
      <c r="BU23" s="88">
        <v>135.46193062500001</v>
      </c>
    </row>
    <row r="24" spans="1:73" x14ac:dyDescent="0.25">
      <c r="A24" s="87">
        <f t="shared" si="21"/>
        <v>15</v>
      </c>
      <c r="B24" s="2" t="s">
        <v>117</v>
      </c>
      <c r="C24" s="39" t="s">
        <v>25</v>
      </c>
      <c r="D24" s="68" t="s">
        <v>1105</v>
      </c>
      <c r="E24" s="41">
        <v>135.6</v>
      </c>
      <c r="F24" s="54">
        <v>135.6</v>
      </c>
      <c r="G24" s="54"/>
      <c r="H24" s="40">
        <v>0</v>
      </c>
      <c r="I24" s="41">
        <v>135.71450846899899</v>
      </c>
      <c r="J24" s="41">
        <f t="shared" si="0"/>
        <v>1.0008444577359807</v>
      </c>
      <c r="K24" s="41">
        <v>135.6</v>
      </c>
      <c r="L24" s="41">
        <v>0</v>
      </c>
      <c r="M24" s="41"/>
      <c r="N24" s="41">
        <v>0</v>
      </c>
      <c r="O24" s="41">
        <v>0</v>
      </c>
      <c r="P24" s="41"/>
      <c r="Q24" s="41">
        <v>0</v>
      </c>
      <c r="R24" s="41">
        <v>19.9170805493297</v>
      </c>
      <c r="S24" s="41">
        <f t="shared" si="4"/>
        <v>0.14688112499505679</v>
      </c>
      <c r="T24" s="41">
        <v>135.6</v>
      </c>
      <c r="U24" s="41">
        <v>224.46925145232601</v>
      </c>
      <c r="V24" s="41">
        <f t="shared" si="5"/>
        <v>1.6553779605628762</v>
      </c>
      <c r="W24" s="41">
        <v>135.6</v>
      </c>
      <c r="X24" s="41">
        <v>0</v>
      </c>
      <c r="Y24" s="41">
        <f t="shared" si="6"/>
        <v>0</v>
      </c>
      <c r="Z24" s="41">
        <v>135.6</v>
      </c>
      <c r="AA24" s="41">
        <v>11.7005049889303</v>
      </c>
      <c r="AB24" s="41">
        <f t="shared" si="7"/>
        <v>8.6286909947863574E-2</v>
      </c>
      <c r="AC24" s="41">
        <v>135.6</v>
      </c>
      <c r="AD24" s="41">
        <v>0</v>
      </c>
      <c r="AE24" s="41"/>
      <c r="AF24" s="41">
        <v>0</v>
      </c>
      <c r="AG24" s="41">
        <v>10.444129300052399</v>
      </c>
      <c r="AH24" s="41">
        <f t="shared" si="8"/>
        <v>7.7021602507761064E-2</v>
      </c>
      <c r="AI24" s="41">
        <v>135.6</v>
      </c>
      <c r="AJ24" s="41">
        <v>0</v>
      </c>
      <c r="AK24" s="41"/>
      <c r="AL24" s="41">
        <v>0</v>
      </c>
      <c r="AM24" s="41">
        <v>0</v>
      </c>
      <c r="AN24" s="41"/>
      <c r="AO24" s="41">
        <v>0</v>
      </c>
      <c r="AP24" s="41">
        <v>11.135999999999999</v>
      </c>
      <c r="AQ24" s="25">
        <f t="shared" si="9"/>
        <v>5.9997388044744593</v>
      </c>
      <c r="AR24" s="41">
        <f t="shared" si="10"/>
        <v>8.2123893805309739E-2</v>
      </c>
      <c r="AS24" s="41">
        <v>135.6</v>
      </c>
      <c r="AT24" s="41">
        <v>0</v>
      </c>
      <c r="AU24" s="25">
        <f t="shared" si="11"/>
        <v>0</v>
      </c>
      <c r="AV24" s="41"/>
      <c r="AW24" s="41">
        <v>0</v>
      </c>
      <c r="AX24" s="88">
        <v>43.838812500000003</v>
      </c>
      <c r="AY24" s="41">
        <f t="shared" si="12"/>
        <v>0.32329507743362834</v>
      </c>
      <c r="AZ24" s="41">
        <v>135.6</v>
      </c>
      <c r="BA24" s="41">
        <f t="shared" si="1"/>
        <v>457.22028725963742</v>
      </c>
      <c r="BB24" s="41">
        <f t="shared" si="13"/>
        <v>22.861014362981873</v>
      </c>
      <c r="BC24" s="45">
        <v>0.05</v>
      </c>
      <c r="BD24" s="41">
        <f t="shared" si="14"/>
        <v>0.16859155134942386</v>
      </c>
      <c r="BE24" s="41">
        <v>135.6</v>
      </c>
      <c r="BF24" s="41">
        <f t="shared" si="15"/>
        <v>480.08130162261926</v>
      </c>
      <c r="BG24" s="99">
        <f t="shared" si="16"/>
        <v>3.5404225783379011</v>
      </c>
      <c r="BH24" s="99"/>
      <c r="BI24" s="100">
        <f t="shared" si="17"/>
        <v>3.5404225783379011</v>
      </c>
      <c r="BJ24" s="86">
        <f t="shared" si="2"/>
        <v>480.08130162261938</v>
      </c>
      <c r="BK24" s="86"/>
      <c r="BL24" s="86">
        <f t="shared" si="3"/>
        <v>0</v>
      </c>
      <c r="BM24" s="86">
        <f t="shared" si="18"/>
        <v>480.08130162261938</v>
      </c>
      <c r="BN24" s="78">
        <v>1.5270999999999999</v>
      </c>
      <c r="BO24" s="79"/>
      <c r="BP24" s="108">
        <f t="shared" si="19"/>
        <v>2.3183960306056588</v>
      </c>
      <c r="BQ24" s="107"/>
      <c r="BS24" s="113" t="s">
        <v>1490</v>
      </c>
      <c r="BT24" s="168">
        <f t="shared" si="20"/>
        <v>36.532343750000003</v>
      </c>
      <c r="BU24" s="88">
        <v>43.838812500000003</v>
      </c>
    </row>
    <row r="25" spans="1:73" x14ac:dyDescent="0.25">
      <c r="A25" s="87">
        <f t="shared" si="21"/>
        <v>16</v>
      </c>
      <c r="B25" s="2" t="s">
        <v>118</v>
      </c>
      <c r="C25" s="39" t="s">
        <v>25</v>
      </c>
      <c r="D25" s="68" t="s">
        <v>1106</v>
      </c>
      <c r="E25" s="41">
        <v>229.9</v>
      </c>
      <c r="F25" s="54">
        <v>229.9</v>
      </c>
      <c r="G25" s="54"/>
      <c r="H25" s="40">
        <v>26.2</v>
      </c>
      <c r="I25" s="41">
        <v>172.40293885602</v>
      </c>
      <c r="J25" s="41">
        <f t="shared" si="0"/>
        <v>0.74990404026107005</v>
      </c>
      <c r="K25" s="41">
        <v>229.9</v>
      </c>
      <c r="L25" s="41">
        <v>0</v>
      </c>
      <c r="M25" s="41"/>
      <c r="N25" s="41">
        <v>0</v>
      </c>
      <c r="O25" s="41">
        <v>0</v>
      </c>
      <c r="P25" s="41"/>
      <c r="Q25" s="41">
        <v>0</v>
      </c>
      <c r="R25" s="41">
        <v>29.887775105063799</v>
      </c>
      <c r="S25" s="41">
        <f t="shared" si="4"/>
        <v>0.1300033714878808</v>
      </c>
      <c r="T25" s="41">
        <v>229.9</v>
      </c>
      <c r="U25" s="41">
        <v>215.365465751578</v>
      </c>
      <c r="V25" s="41">
        <f t="shared" si="5"/>
        <v>0.93677888539181386</v>
      </c>
      <c r="W25" s="41">
        <v>229.9</v>
      </c>
      <c r="X25" s="41">
        <v>0</v>
      </c>
      <c r="Y25" s="41">
        <f t="shared" si="6"/>
        <v>0</v>
      </c>
      <c r="Z25" s="41">
        <v>229.9</v>
      </c>
      <c r="AA25" s="41">
        <v>19.508747094076</v>
      </c>
      <c r="AB25" s="41">
        <f t="shared" si="7"/>
        <v>8.4857534119512829E-2</v>
      </c>
      <c r="AC25" s="41">
        <v>229.9</v>
      </c>
      <c r="AD25" s="41">
        <v>0</v>
      </c>
      <c r="AE25" s="41"/>
      <c r="AF25" s="41">
        <v>0</v>
      </c>
      <c r="AG25" s="41">
        <v>17.414137022717298</v>
      </c>
      <c r="AH25" s="41">
        <f t="shared" si="8"/>
        <v>7.574657252160634E-2</v>
      </c>
      <c r="AI25" s="41">
        <v>229.9</v>
      </c>
      <c r="AJ25" s="41">
        <v>0</v>
      </c>
      <c r="AK25" s="41"/>
      <c r="AL25" s="41">
        <v>0</v>
      </c>
      <c r="AM25" s="41">
        <v>0</v>
      </c>
      <c r="AN25" s="41"/>
      <c r="AO25" s="41">
        <v>0</v>
      </c>
      <c r="AP25" s="41">
        <v>27.84</v>
      </c>
      <c r="AQ25" s="25">
        <f t="shared" si="9"/>
        <v>14.999347011186151</v>
      </c>
      <c r="AR25" s="41">
        <f t="shared" si="10"/>
        <v>0.12109612875163114</v>
      </c>
      <c r="AS25" s="41">
        <v>229.9</v>
      </c>
      <c r="AT25" s="41">
        <v>0</v>
      </c>
      <c r="AU25" s="25">
        <f t="shared" si="11"/>
        <v>0</v>
      </c>
      <c r="AV25" s="41"/>
      <c r="AW25" s="41">
        <v>0</v>
      </c>
      <c r="AX25" s="88">
        <v>45.007847500000004</v>
      </c>
      <c r="AY25" s="41">
        <f t="shared" si="12"/>
        <v>0.19577141148325361</v>
      </c>
      <c r="AZ25" s="41">
        <v>229.9</v>
      </c>
      <c r="BA25" s="41">
        <f t="shared" si="1"/>
        <v>527.42691132945504</v>
      </c>
      <c r="BB25" s="41">
        <f t="shared" si="13"/>
        <v>26.371345566472755</v>
      </c>
      <c r="BC25" s="45">
        <v>0.05</v>
      </c>
      <c r="BD25" s="41">
        <f t="shared" si="14"/>
        <v>0.11470789720083843</v>
      </c>
      <c r="BE25" s="41">
        <v>229.9</v>
      </c>
      <c r="BF25" s="41">
        <f t="shared" si="15"/>
        <v>553.79825689592781</v>
      </c>
      <c r="BG25" s="99">
        <f t="shared" si="16"/>
        <v>2.4088658412176076</v>
      </c>
      <c r="BH25" s="99"/>
      <c r="BI25" s="100">
        <f t="shared" si="17"/>
        <v>2.4088658412176076</v>
      </c>
      <c r="BJ25" s="86">
        <f t="shared" si="2"/>
        <v>553.79825689592803</v>
      </c>
      <c r="BK25" s="86"/>
      <c r="BL25" s="86">
        <f t="shared" si="3"/>
        <v>0</v>
      </c>
      <c r="BM25" s="86">
        <f t="shared" si="18"/>
        <v>553.79825689592803</v>
      </c>
      <c r="BN25" s="78">
        <v>1.5007999999999999</v>
      </c>
      <c r="BO25" s="79"/>
      <c r="BP25" s="108">
        <f t="shared" si="19"/>
        <v>1.6050545317281502</v>
      </c>
      <c r="BQ25" s="107"/>
      <c r="BS25" s="113" t="s">
        <v>1491</v>
      </c>
      <c r="BT25" s="168">
        <f t="shared" si="20"/>
        <v>37.506539583333335</v>
      </c>
      <c r="BU25" s="88">
        <v>45.007847500000004</v>
      </c>
    </row>
    <row r="26" spans="1:73" x14ac:dyDescent="0.25">
      <c r="A26" s="87">
        <f t="shared" si="21"/>
        <v>17</v>
      </c>
      <c r="B26" s="2" t="s">
        <v>119</v>
      </c>
      <c r="C26" s="39" t="s">
        <v>25</v>
      </c>
      <c r="D26" s="68" t="s">
        <v>1108</v>
      </c>
      <c r="E26" s="41">
        <v>132.19999999999999</v>
      </c>
      <c r="F26" s="54">
        <v>132.19999999999999</v>
      </c>
      <c r="G26" s="54">
        <v>0</v>
      </c>
      <c r="H26" s="40">
        <v>42.6</v>
      </c>
      <c r="I26" s="41">
        <v>116.688513881476</v>
      </c>
      <c r="J26" s="41">
        <f t="shared" si="0"/>
        <v>0.88266651952705</v>
      </c>
      <c r="K26" s="41">
        <v>132.19999999999999</v>
      </c>
      <c r="L26" s="41">
        <v>0</v>
      </c>
      <c r="M26" s="41"/>
      <c r="N26" s="41">
        <v>0</v>
      </c>
      <c r="O26" s="41">
        <v>0</v>
      </c>
      <c r="P26" s="41"/>
      <c r="Q26" s="41">
        <v>0</v>
      </c>
      <c r="R26" s="41">
        <v>12.883480281062401</v>
      </c>
      <c r="S26" s="41">
        <f t="shared" si="4"/>
        <v>9.74544650609864E-2</v>
      </c>
      <c r="T26" s="41">
        <v>132.19999999999999</v>
      </c>
      <c r="U26" s="41">
        <v>190.02027427368699</v>
      </c>
      <c r="V26" s="41">
        <f t="shared" si="5"/>
        <v>1.4373696994983889</v>
      </c>
      <c r="W26" s="41">
        <v>132.19999999999999</v>
      </c>
      <c r="X26" s="41">
        <v>0</v>
      </c>
      <c r="Y26" s="41">
        <f t="shared" si="6"/>
        <v>0</v>
      </c>
      <c r="Z26" s="41">
        <v>132.19999999999999</v>
      </c>
      <c r="AA26" s="41">
        <v>15.616484210291301</v>
      </c>
      <c r="AB26" s="41">
        <f t="shared" si="7"/>
        <v>0.11812771717315659</v>
      </c>
      <c r="AC26" s="41">
        <v>132.19999999999999</v>
      </c>
      <c r="AD26" s="41">
        <v>0</v>
      </c>
      <c r="AE26" s="41"/>
      <c r="AF26" s="41">
        <v>0</v>
      </c>
      <c r="AG26" s="41">
        <v>13.9169496976488</v>
      </c>
      <c r="AH26" s="41">
        <f t="shared" si="8"/>
        <v>0.1052719341728351</v>
      </c>
      <c r="AI26" s="41">
        <v>132.19999999999999</v>
      </c>
      <c r="AJ26" s="41">
        <v>0</v>
      </c>
      <c r="AK26" s="41"/>
      <c r="AL26" s="41">
        <v>0</v>
      </c>
      <c r="AM26" s="41">
        <v>0</v>
      </c>
      <c r="AN26" s="41"/>
      <c r="AO26" s="41">
        <v>0</v>
      </c>
      <c r="AP26" s="41">
        <v>0</v>
      </c>
      <c r="AQ26" s="25">
        <f t="shared" si="9"/>
        <v>0</v>
      </c>
      <c r="AR26" s="41">
        <f t="shared" si="10"/>
        <v>0</v>
      </c>
      <c r="AS26" s="41">
        <v>132.19999999999999</v>
      </c>
      <c r="AT26" s="41">
        <v>0</v>
      </c>
      <c r="AU26" s="25">
        <f t="shared" si="11"/>
        <v>0</v>
      </c>
      <c r="AV26" s="41"/>
      <c r="AW26" s="41">
        <v>0</v>
      </c>
      <c r="AX26" s="88">
        <v>244.20853124999999</v>
      </c>
      <c r="AY26" s="41">
        <f t="shared" si="12"/>
        <v>1.8472657431921333</v>
      </c>
      <c r="AZ26" s="41">
        <v>132.19999999999999</v>
      </c>
      <c r="BA26" s="41">
        <f t="shared" si="1"/>
        <v>593.33423359416543</v>
      </c>
      <c r="BB26" s="41">
        <f t="shared" si="13"/>
        <v>29.666711679708271</v>
      </c>
      <c r="BC26" s="45">
        <v>0.05</v>
      </c>
      <c r="BD26" s="41">
        <f t="shared" si="14"/>
        <v>0.2244078039312275</v>
      </c>
      <c r="BE26" s="41">
        <v>132.19999999999999</v>
      </c>
      <c r="BF26" s="41">
        <f t="shared" si="15"/>
        <v>623.00094527387364</v>
      </c>
      <c r="BG26" s="99">
        <f t="shared" si="16"/>
        <v>4.7125638825557781</v>
      </c>
      <c r="BH26" s="99"/>
      <c r="BI26" s="100">
        <f t="shared" si="17"/>
        <v>4.7125638825557781</v>
      </c>
      <c r="BJ26" s="86">
        <f t="shared" si="2"/>
        <v>623.00094527387375</v>
      </c>
      <c r="BK26" s="86"/>
      <c r="BL26" s="86">
        <f t="shared" si="3"/>
        <v>0</v>
      </c>
      <c r="BM26" s="86">
        <f t="shared" si="18"/>
        <v>623.00094527387375</v>
      </c>
      <c r="BN26" s="78">
        <v>1.7148000000000001</v>
      </c>
      <c r="BO26" s="79"/>
      <c r="BP26" s="108">
        <f t="shared" si="19"/>
        <v>2.7481711468134931</v>
      </c>
      <c r="BQ26" s="107"/>
      <c r="BS26" s="113" t="s">
        <v>1492</v>
      </c>
      <c r="BT26" s="168">
        <f t="shared" si="20"/>
        <v>203.507109375</v>
      </c>
      <c r="BU26" s="88">
        <v>244.20853124999999</v>
      </c>
    </row>
    <row r="27" spans="1:73" x14ac:dyDescent="0.25">
      <c r="A27" s="87">
        <f t="shared" si="21"/>
        <v>18</v>
      </c>
      <c r="B27" s="2" t="s">
        <v>120</v>
      </c>
      <c r="C27" s="39" t="s">
        <v>25</v>
      </c>
      <c r="D27" s="68" t="s">
        <v>1123</v>
      </c>
      <c r="E27" s="41">
        <v>244.2</v>
      </c>
      <c r="F27" s="54">
        <v>244.2</v>
      </c>
      <c r="G27" s="54"/>
      <c r="H27" s="40">
        <v>0</v>
      </c>
      <c r="I27" s="41">
        <v>187.84263408124099</v>
      </c>
      <c r="J27" s="41">
        <f t="shared" si="0"/>
        <v>0.76921635577903769</v>
      </c>
      <c r="K27" s="41">
        <v>244.2</v>
      </c>
      <c r="L27" s="41">
        <v>0</v>
      </c>
      <c r="M27" s="41"/>
      <c r="N27" s="41">
        <v>0</v>
      </c>
      <c r="O27" s="41">
        <v>0</v>
      </c>
      <c r="P27" s="41"/>
      <c r="Q27" s="41">
        <v>0</v>
      </c>
      <c r="R27" s="41">
        <v>29.887775105063799</v>
      </c>
      <c r="S27" s="41">
        <f t="shared" si="4"/>
        <v>0.12239056144579771</v>
      </c>
      <c r="T27" s="41">
        <v>244.2</v>
      </c>
      <c r="U27" s="41">
        <v>12.0813820883725</v>
      </c>
      <c r="V27" s="41">
        <f t="shared" si="5"/>
        <v>4.9473309125194515E-2</v>
      </c>
      <c r="W27" s="41">
        <v>244.2</v>
      </c>
      <c r="X27" s="41">
        <v>0</v>
      </c>
      <c r="Y27" s="41">
        <f t="shared" si="6"/>
        <v>0</v>
      </c>
      <c r="Z27" s="41">
        <v>244.2</v>
      </c>
      <c r="AA27" s="41"/>
      <c r="AB27" s="41"/>
      <c r="AC27" s="41"/>
      <c r="AD27" s="41">
        <v>0</v>
      </c>
      <c r="AE27" s="41"/>
      <c r="AF27" s="41">
        <v>0</v>
      </c>
      <c r="AG27" s="41"/>
      <c r="AH27" s="41"/>
      <c r="AI27" s="41"/>
      <c r="AJ27" s="41">
        <v>0</v>
      </c>
      <c r="AK27" s="41"/>
      <c r="AL27" s="41">
        <v>0</v>
      </c>
      <c r="AM27" s="41">
        <v>0</v>
      </c>
      <c r="AN27" s="41"/>
      <c r="AO27" s="41">
        <v>0</v>
      </c>
      <c r="AP27" s="41">
        <v>0</v>
      </c>
      <c r="AQ27" s="25">
        <f t="shared" si="9"/>
        <v>0</v>
      </c>
      <c r="AR27" s="41">
        <f t="shared" si="10"/>
        <v>0</v>
      </c>
      <c r="AS27" s="41">
        <v>244.2</v>
      </c>
      <c r="AT27" s="41">
        <v>0</v>
      </c>
      <c r="AU27" s="25">
        <f t="shared" si="11"/>
        <v>0</v>
      </c>
      <c r="AV27" s="41"/>
      <c r="AW27" s="41">
        <v>0</v>
      </c>
      <c r="AX27" s="88">
        <v>40.194472500000003</v>
      </c>
      <c r="AY27" s="41">
        <f t="shared" si="12"/>
        <v>0.1645965294840295</v>
      </c>
      <c r="AZ27" s="41">
        <v>244.2</v>
      </c>
      <c r="BA27" s="41">
        <f t="shared" si="1"/>
        <v>270.00626377467728</v>
      </c>
      <c r="BB27" s="41">
        <f t="shared" si="13"/>
        <v>13.500313188733864</v>
      </c>
      <c r="BC27" s="45">
        <v>0.05</v>
      </c>
      <c r="BD27" s="41">
        <f t="shared" si="14"/>
        <v>5.5283837791702969E-2</v>
      </c>
      <c r="BE27" s="41">
        <v>244.2</v>
      </c>
      <c r="BF27" s="41">
        <f t="shared" si="15"/>
        <v>283.50657696341113</v>
      </c>
      <c r="BG27" s="99">
        <f t="shared" si="16"/>
        <v>1.1609605936257625</v>
      </c>
      <c r="BH27" s="99"/>
      <c r="BI27" s="100">
        <f t="shared" si="17"/>
        <v>1.1609605936257625</v>
      </c>
      <c r="BJ27" s="86">
        <f t="shared" si="2"/>
        <v>283.50657696341119</v>
      </c>
      <c r="BK27" s="86"/>
      <c r="BL27" s="86">
        <f t="shared" si="3"/>
        <v>0</v>
      </c>
      <c r="BM27" s="86">
        <f t="shared" si="18"/>
        <v>283.50657696341119</v>
      </c>
      <c r="BN27" s="78">
        <v>0.2833</v>
      </c>
      <c r="BO27" s="79"/>
      <c r="BP27" s="108">
        <f t="shared" si="19"/>
        <v>4.097990093984337</v>
      </c>
      <c r="BQ27" s="107"/>
      <c r="BS27" s="113" t="s">
        <v>1493</v>
      </c>
      <c r="BT27" s="168">
        <f t="shared" si="20"/>
        <v>33.495393750000005</v>
      </c>
      <c r="BU27" s="88">
        <v>40.194472500000003</v>
      </c>
    </row>
    <row r="28" spans="1:73" x14ac:dyDescent="0.25">
      <c r="A28" s="87">
        <f t="shared" si="21"/>
        <v>19</v>
      </c>
      <c r="B28" s="2" t="s">
        <v>121</v>
      </c>
      <c r="C28" s="39" t="s">
        <v>25</v>
      </c>
      <c r="D28" s="68" t="s">
        <v>1124</v>
      </c>
      <c r="E28" s="41">
        <v>323.7</v>
      </c>
      <c r="F28" s="54">
        <v>323.7</v>
      </c>
      <c r="G28" s="54"/>
      <c r="H28" s="40">
        <v>0</v>
      </c>
      <c r="I28" s="41">
        <v>232.036446201226</v>
      </c>
      <c r="J28" s="41">
        <f t="shared" si="0"/>
        <v>0.71682559839736182</v>
      </c>
      <c r="K28" s="41">
        <v>323.7</v>
      </c>
      <c r="L28" s="41">
        <v>0</v>
      </c>
      <c r="M28" s="41"/>
      <c r="N28" s="41">
        <v>0</v>
      </c>
      <c r="O28" s="41">
        <v>0</v>
      </c>
      <c r="P28" s="41"/>
      <c r="Q28" s="41">
        <v>0</v>
      </c>
      <c r="R28" s="41">
        <v>24.890569658408499</v>
      </c>
      <c r="S28" s="41">
        <f t="shared" si="4"/>
        <v>7.6893943955540625E-2</v>
      </c>
      <c r="T28" s="41">
        <v>323.7</v>
      </c>
      <c r="U28" s="41">
        <v>304.498045993841</v>
      </c>
      <c r="V28" s="41">
        <f t="shared" si="5"/>
        <v>0.9406797837313593</v>
      </c>
      <c r="W28" s="41">
        <v>323.7</v>
      </c>
      <c r="X28" s="41">
        <v>0</v>
      </c>
      <c r="Y28" s="41">
        <f t="shared" si="6"/>
        <v>0</v>
      </c>
      <c r="Z28" s="41">
        <v>323.7</v>
      </c>
      <c r="AA28" s="41">
        <v>15.61</v>
      </c>
      <c r="AB28" s="41"/>
      <c r="AC28" s="41"/>
      <c r="AD28" s="41"/>
      <c r="AE28" s="41"/>
      <c r="AF28" s="41">
        <v>0</v>
      </c>
      <c r="AG28" s="41">
        <v>13.92</v>
      </c>
      <c r="AH28" s="41"/>
      <c r="AI28" s="41"/>
      <c r="AJ28" s="41">
        <v>0</v>
      </c>
      <c r="AK28" s="41"/>
      <c r="AL28" s="41">
        <v>0</v>
      </c>
      <c r="AM28" s="41">
        <v>0</v>
      </c>
      <c r="AN28" s="41"/>
      <c r="AO28" s="41">
        <v>0</v>
      </c>
      <c r="AP28" s="41">
        <v>0</v>
      </c>
      <c r="AQ28" s="25">
        <f t="shared" si="9"/>
        <v>0</v>
      </c>
      <c r="AR28" s="41">
        <f t="shared" si="10"/>
        <v>0</v>
      </c>
      <c r="AS28" s="41">
        <v>323.7</v>
      </c>
      <c r="AT28" s="41">
        <v>0</v>
      </c>
      <c r="AU28" s="25">
        <f t="shared" si="11"/>
        <v>0</v>
      </c>
      <c r="AV28" s="41"/>
      <c r="AW28" s="41">
        <v>0</v>
      </c>
      <c r="AX28" s="88">
        <v>44.172764999999998</v>
      </c>
      <c r="AY28" s="41">
        <f t="shared" si="12"/>
        <v>0.13646204819277108</v>
      </c>
      <c r="AZ28" s="41">
        <v>323.7</v>
      </c>
      <c r="BA28" s="41">
        <f t="shared" si="1"/>
        <v>635.12782685347543</v>
      </c>
      <c r="BB28" s="41">
        <f t="shared" si="13"/>
        <v>31.756391342673773</v>
      </c>
      <c r="BC28" s="45">
        <v>0.05</v>
      </c>
      <c r="BD28" s="41">
        <f t="shared" si="14"/>
        <v>9.8104390925776261E-2</v>
      </c>
      <c r="BE28" s="41">
        <v>323.7</v>
      </c>
      <c r="BF28" s="41">
        <f t="shared" si="15"/>
        <v>666.88421819614916</v>
      </c>
      <c r="BG28" s="99">
        <f t="shared" si="16"/>
        <v>1.9644044429908842</v>
      </c>
      <c r="BH28" s="99"/>
      <c r="BI28" s="100">
        <f t="shared" si="17"/>
        <v>1.9644044429908842</v>
      </c>
      <c r="BJ28" s="86">
        <f t="shared" si="2"/>
        <v>635.8777181961492</v>
      </c>
      <c r="BK28" s="86"/>
      <c r="BL28" s="86">
        <f t="shared" si="3"/>
        <v>0</v>
      </c>
      <c r="BM28" s="86">
        <f t="shared" si="18"/>
        <v>635.8777181961492</v>
      </c>
      <c r="BN28" s="78">
        <v>1.0761000000000001</v>
      </c>
      <c r="BO28" s="79"/>
      <c r="BP28" s="108">
        <f t="shared" si="19"/>
        <v>1.8254850320517462</v>
      </c>
      <c r="BQ28" s="107"/>
      <c r="BS28" s="113" t="s">
        <v>1494</v>
      </c>
      <c r="BT28" s="168">
        <f t="shared" si="20"/>
        <v>36.810637499999999</v>
      </c>
      <c r="BU28" s="88">
        <v>44.172764999999998</v>
      </c>
    </row>
    <row r="29" spans="1:73" x14ac:dyDescent="0.25">
      <c r="A29" s="87">
        <f t="shared" si="21"/>
        <v>20</v>
      </c>
      <c r="B29" s="2" t="s">
        <v>122</v>
      </c>
      <c r="C29" s="39" t="s">
        <v>25</v>
      </c>
      <c r="D29" s="68" t="s">
        <v>1128</v>
      </c>
      <c r="E29" s="41">
        <v>249.8</v>
      </c>
      <c r="F29" s="54">
        <v>249.8</v>
      </c>
      <c r="G29" s="54"/>
      <c r="H29" s="40">
        <v>40.299999999999997</v>
      </c>
      <c r="I29" s="41">
        <v>191.44353319117599</v>
      </c>
      <c r="J29" s="41">
        <f t="shared" si="0"/>
        <v>0.7663872425587509</v>
      </c>
      <c r="K29" s="41">
        <v>249.8</v>
      </c>
      <c r="L29" s="41">
        <v>0</v>
      </c>
      <c r="M29" s="41"/>
      <c r="N29" s="41">
        <v>0</v>
      </c>
      <c r="O29" s="41">
        <v>0</v>
      </c>
      <c r="P29" s="41"/>
      <c r="Q29" s="41">
        <v>0</v>
      </c>
      <c r="R29" s="41">
        <v>15.455314624847199</v>
      </c>
      <c r="S29" s="41">
        <f t="shared" si="4"/>
        <v>6.1870755103471571E-2</v>
      </c>
      <c r="T29" s="41">
        <v>249.8</v>
      </c>
      <c r="U29" s="41">
        <v>257.92830605421699</v>
      </c>
      <c r="V29" s="41">
        <f t="shared" si="5"/>
        <v>1.0325392556213651</v>
      </c>
      <c r="W29" s="41">
        <v>249.8</v>
      </c>
      <c r="X29" s="41">
        <v>0</v>
      </c>
      <c r="Y29" s="41">
        <f t="shared" si="6"/>
        <v>0</v>
      </c>
      <c r="Z29" s="41">
        <v>249.8</v>
      </c>
      <c r="AA29" s="41">
        <v>0</v>
      </c>
      <c r="AB29" s="41">
        <f t="shared" si="7"/>
        <v>0</v>
      </c>
      <c r="AC29" s="41">
        <v>249.8</v>
      </c>
      <c r="AD29" s="41">
        <v>0</v>
      </c>
      <c r="AE29" s="41"/>
      <c r="AF29" s="41">
        <v>0</v>
      </c>
      <c r="AG29" s="41">
        <v>0</v>
      </c>
      <c r="AH29" s="41">
        <f t="shared" si="8"/>
        <v>0</v>
      </c>
      <c r="AI29" s="41">
        <v>249.8</v>
      </c>
      <c r="AJ29" s="41">
        <v>0</v>
      </c>
      <c r="AK29" s="41"/>
      <c r="AL29" s="41">
        <v>0</v>
      </c>
      <c r="AM29" s="41">
        <v>0</v>
      </c>
      <c r="AN29" s="41"/>
      <c r="AO29" s="41">
        <v>0</v>
      </c>
      <c r="AP29" s="41">
        <v>0</v>
      </c>
      <c r="AQ29" s="25">
        <f t="shared" si="9"/>
        <v>0</v>
      </c>
      <c r="AR29" s="41">
        <f t="shared" si="10"/>
        <v>0</v>
      </c>
      <c r="AS29" s="41">
        <v>249.8</v>
      </c>
      <c r="AT29" s="41">
        <v>0</v>
      </c>
      <c r="AU29" s="25">
        <f t="shared" si="11"/>
        <v>0</v>
      </c>
      <c r="AV29" s="41"/>
      <c r="AW29" s="41">
        <v>0</v>
      </c>
      <c r="AX29" s="88">
        <v>159.74767249999999</v>
      </c>
      <c r="AY29" s="41">
        <f t="shared" si="12"/>
        <v>0.63950229183346674</v>
      </c>
      <c r="AZ29" s="41">
        <v>249.8</v>
      </c>
      <c r="BA29" s="41">
        <f t="shared" si="1"/>
        <v>624.5748263702402</v>
      </c>
      <c r="BB29" s="41">
        <f t="shared" si="13"/>
        <v>31.228741318512011</v>
      </c>
      <c r="BC29" s="45">
        <v>0.05</v>
      </c>
      <c r="BD29" s="41">
        <f t="shared" si="14"/>
        <v>0.12501497725585273</v>
      </c>
      <c r="BE29" s="41">
        <v>249.8</v>
      </c>
      <c r="BF29" s="41">
        <f t="shared" si="15"/>
        <v>655.8035676887522</v>
      </c>
      <c r="BG29" s="99">
        <f t="shared" si="16"/>
        <v>2.6253145223729075</v>
      </c>
      <c r="BH29" s="99"/>
      <c r="BI29" s="100">
        <f t="shared" si="17"/>
        <v>2.6253145223729075</v>
      </c>
      <c r="BJ29" s="86">
        <f t="shared" si="2"/>
        <v>655.80356768875231</v>
      </c>
      <c r="BK29" s="86"/>
      <c r="BL29" s="86">
        <f t="shared" si="3"/>
        <v>0</v>
      </c>
      <c r="BM29" s="86">
        <f t="shared" si="18"/>
        <v>655.80356768875231</v>
      </c>
      <c r="BN29" s="78">
        <v>1.2502</v>
      </c>
      <c r="BO29" s="79"/>
      <c r="BP29" s="108">
        <f t="shared" si="19"/>
        <v>2.0999156313973026</v>
      </c>
      <c r="BQ29" s="107"/>
      <c r="BS29" s="113" t="s">
        <v>1495</v>
      </c>
      <c r="BT29" s="168">
        <f t="shared" si="20"/>
        <v>133.12306041666668</v>
      </c>
      <c r="BU29" s="88">
        <v>159.74767249999999</v>
      </c>
    </row>
    <row r="30" spans="1:73" x14ac:dyDescent="0.25">
      <c r="A30" s="87">
        <f t="shared" si="21"/>
        <v>21</v>
      </c>
      <c r="B30" s="2" t="s">
        <v>123</v>
      </c>
      <c r="C30" s="39" t="s">
        <v>25</v>
      </c>
      <c r="D30" s="68" t="s">
        <v>1135</v>
      </c>
      <c r="E30" s="41">
        <v>200.6</v>
      </c>
      <c r="F30" s="54">
        <v>200.6</v>
      </c>
      <c r="G30" s="54"/>
      <c r="H30" s="40">
        <v>38.6</v>
      </c>
      <c r="I30" s="41">
        <v>160.17041011977699</v>
      </c>
      <c r="J30" s="41">
        <f t="shared" si="0"/>
        <v>0.79845668055721331</v>
      </c>
      <c r="K30" s="41">
        <v>200.6</v>
      </c>
      <c r="L30" s="41">
        <v>0</v>
      </c>
      <c r="M30" s="41"/>
      <c r="N30" s="41">
        <v>0</v>
      </c>
      <c r="O30" s="41">
        <v>0</v>
      </c>
      <c r="P30" s="41"/>
      <c r="Q30" s="41">
        <v>0</v>
      </c>
      <c r="R30" s="41">
        <v>15.455314624847199</v>
      </c>
      <c r="S30" s="41">
        <f t="shared" si="4"/>
        <v>7.704543681379461E-2</v>
      </c>
      <c r="T30" s="41">
        <v>200.6</v>
      </c>
      <c r="U30" s="41">
        <v>297.273612569676</v>
      </c>
      <c r="V30" s="41">
        <f t="shared" si="5"/>
        <v>1.4819222959604985</v>
      </c>
      <c r="W30" s="41">
        <v>200.6</v>
      </c>
      <c r="X30" s="41">
        <v>0</v>
      </c>
      <c r="Y30" s="41">
        <f t="shared" si="6"/>
        <v>0</v>
      </c>
      <c r="Z30" s="41">
        <v>200.6</v>
      </c>
      <c r="AA30" s="41">
        <v>27.316989199221599</v>
      </c>
      <c r="AB30" s="41">
        <f t="shared" si="7"/>
        <v>0.13617641674587039</v>
      </c>
      <c r="AC30" s="41">
        <v>200.6</v>
      </c>
      <c r="AD30" s="41">
        <v>0</v>
      </c>
      <c r="AE30" s="41"/>
      <c r="AF30" s="41">
        <v>0</v>
      </c>
      <c r="AG30" s="41">
        <v>24.361078997701199</v>
      </c>
      <c r="AH30" s="41">
        <f t="shared" si="8"/>
        <v>0.12144107177318644</v>
      </c>
      <c r="AI30" s="41">
        <v>200.6</v>
      </c>
      <c r="AJ30" s="41">
        <v>0</v>
      </c>
      <c r="AK30" s="41"/>
      <c r="AL30" s="41">
        <v>0</v>
      </c>
      <c r="AM30" s="41">
        <v>0</v>
      </c>
      <c r="AN30" s="41"/>
      <c r="AO30" s="41">
        <v>0</v>
      </c>
      <c r="AP30" s="41">
        <v>0</v>
      </c>
      <c r="AQ30" s="25">
        <f t="shared" si="9"/>
        <v>0</v>
      </c>
      <c r="AR30" s="41">
        <f t="shared" si="10"/>
        <v>0</v>
      </c>
      <c r="AS30" s="41">
        <v>200.6</v>
      </c>
      <c r="AT30" s="41">
        <v>0</v>
      </c>
      <c r="AU30" s="25">
        <f t="shared" si="11"/>
        <v>0</v>
      </c>
      <c r="AV30" s="41"/>
      <c r="AW30" s="41">
        <v>0</v>
      </c>
      <c r="AX30" s="88">
        <v>69.067665437500011</v>
      </c>
      <c r="AY30" s="41">
        <f t="shared" si="12"/>
        <v>0.34430541095463618</v>
      </c>
      <c r="AZ30" s="41">
        <v>200.6</v>
      </c>
      <c r="BA30" s="41">
        <f t="shared" si="1"/>
        <v>593.64507094872306</v>
      </c>
      <c r="BB30" s="41">
        <f t="shared" si="13"/>
        <v>29.682253547436154</v>
      </c>
      <c r="BC30" s="45">
        <v>0.05</v>
      </c>
      <c r="BD30" s="41">
        <f t="shared" si="14"/>
        <v>0.14796736564026</v>
      </c>
      <c r="BE30" s="41">
        <v>200.6</v>
      </c>
      <c r="BF30" s="41">
        <f t="shared" si="15"/>
        <v>623.32732449615924</v>
      </c>
      <c r="BG30" s="99">
        <f t="shared" si="16"/>
        <v>3.1073146784454599</v>
      </c>
      <c r="BH30" s="99"/>
      <c r="BI30" s="100">
        <f t="shared" si="17"/>
        <v>3.1073146784454599</v>
      </c>
      <c r="BJ30" s="86">
        <f t="shared" si="2"/>
        <v>623.32732449615924</v>
      </c>
      <c r="BK30" s="86"/>
      <c r="BL30" s="86">
        <f t="shared" si="3"/>
        <v>0</v>
      </c>
      <c r="BM30" s="86">
        <f t="shared" si="18"/>
        <v>623.32732449615924</v>
      </c>
      <c r="BN30" s="78">
        <v>1.3991</v>
      </c>
      <c r="BO30" s="79"/>
      <c r="BP30" s="108">
        <f t="shared" si="19"/>
        <v>2.2209382306092915</v>
      </c>
      <c r="BQ30" s="107"/>
      <c r="BS30" s="113" t="s">
        <v>1496</v>
      </c>
      <c r="BT30" s="168">
        <f t="shared" si="20"/>
        <v>57.556387864583343</v>
      </c>
      <c r="BU30" s="88">
        <v>69.067665437500011</v>
      </c>
    </row>
    <row r="31" spans="1:73" x14ac:dyDescent="0.25">
      <c r="A31" s="87">
        <f t="shared" si="21"/>
        <v>22</v>
      </c>
      <c r="B31" s="2" t="s">
        <v>124</v>
      </c>
      <c r="C31" s="39" t="s">
        <v>25</v>
      </c>
      <c r="D31" s="68" t="s">
        <v>1136</v>
      </c>
      <c r="E31" s="41">
        <v>83.8</v>
      </c>
      <c r="F31" s="54">
        <v>83.8</v>
      </c>
      <c r="G31" s="54"/>
      <c r="H31" s="40">
        <v>22.9</v>
      </c>
      <c r="I31" s="41">
        <v>86.264184246172903</v>
      </c>
      <c r="J31" s="41">
        <f t="shared" si="0"/>
        <v>1.0294055399304642</v>
      </c>
      <c r="K31" s="41">
        <v>83.8</v>
      </c>
      <c r="L31" s="41">
        <v>0</v>
      </c>
      <c r="M31" s="41"/>
      <c r="N31" s="41">
        <v>0</v>
      </c>
      <c r="O31" s="41">
        <v>0</v>
      </c>
      <c r="P31" s="41"/>
      <c r="Q31" s="41">
        <v>0</v>
      </c>
      <c r="R31" s="41">
        <v>7.7157991436353797</v>
      </c>
      <c r="S31" s="41">
        <f t="shared" si="4"/>
        <v>9.207397546104272E-2</v>
      </c>
      <c r="T31" s="41">
        <v>83.8</v>
      </c>
      <c r="U31" s="41">
        <v>172.88759102163499</v>
      </c>
      <c r="V31" s="41">
        <f t="shared" si="5"/>
        <v>2.0630977448882457</v>
      </c>
      <c r="W31" s="41">
        <v>83.8</v>
      </c>
      <c r="X31" s="41">
        <v>0</v>
      </c>
      <c r="Y31" s="41">
        <f t="shared" si="6"/>
        <v>0</v>
      </c>
      <c r="Z31" s="41">
        <v>83.8</v>
      </c>
      <c r="AA31" s="41">
        <v>11.7005049889303</v>
      </c>
      <c r="AB31" s="41">
        <f t="shared" si="7"/>
        <v>0.13962416454570764</v>
      </c>
      <c r="AC31" s="41">
        <v>83.8</v>
      </c>
      <c r="AD31" s="41">
        <v>0</v>
      </c>
      <c r="AE31" s="41"/>
      <c r="AF31" s="41">
        <v>0</v>
      </c>
      <c r="AG31" s="41">
        <v>10.444129300052399</v>
      </c>
      <c r="AH31" s="41">
        <f t="shared" si="8"/>
        <v>0.12463161455909784</v>
      </c>
      <c r="AI31" s="41">
        <v>83.8</v>
      </c>
      <c r="AJ31" s="41">
        <v>0</v>
      </c>
      <c r="AK31" s="41"/>
      <c r="AL31" s="41">
        <v>0</v>
      </c>
      <c r="AM31" s="41">
        <v>0</v>
      </c>
      <c r="AN31" s="41"/>
      <c r="AO31" s="41">
        <v>0</v>
      </c>
      <c r="AP31" s="41">
        <v>0</v>
      </c>
      <c r="AQ31" s="25">
        <f t="shared" si="9"/>
        <v>0</v>
      </c>
      <c r="AR31" s="41">
        <f t="shared" si="10"/>
        <v>0</v>
      </c>
      <c r="AS31" s="41">
        <v>83.8</v>
      </c>
      <c r="AT31" s="41">
        <v>0</v>
      </c>
      <c r="AU31" s="25">
        <f t="shared" si="11"/>
        <v>0</v>
      </c>
      <c r="AV31" s="41"/>
      <c r="AW31" s="41">
        <v>0</v>
      </c>
      <c r="AX31" s="88">
        <v>28.852793437500004</v>
      </c>
      <c r="AY31" s="41">
        <f t="shared" si="12"/>
        <v>0.34430541094868744</v>
      </c>
      <c r="AZ31" s="41">
        <v>83.8</v>
      </c>
      <c r="BA31" s="41">
        <f t="shared" si="1"/>
        <v>317.86500213792596</v>
      </c>
      <c r="BB31" s="41">
        <f t="shared" si="13"/>
        <v>15.893250106896298</v>
      </c>
      <c r="BC31" s="45">
        <v>0.05</v>
      </c>
      <c r="BD31" s="41">
        <f t="shared" si="14"/>
        <v>0.18965692251666227</v>
      </c>
      <c r="BE31" s="41">
        <v>83.8</v>
      </c>
      <c r="BF31" s="41">
        <f t="shared" si="15"/>
        <v>333.75825224482224</v>
      </c>
      <c r="BG31" s="99">
        <f t="shared" si="16"/>
        <v>3.9827953728499077</v>
      </c>
      <c r="BH31" s="99"/>
      <c r="BI31" s="100">
        <f t="shared" si="17"/>
        <v>3.9827953728499077</v>
      </c>
      <c r="BJ31" s="86">
        <f t="shared" si="2"/>
        <v>333.75825224482224</v>
      </c>
      <c r="BK31" s="86"/>
      <c r="BL31" s="86">
        <f t="shared" si="3"/>
        <v>0</v>
      </c>
      <c r="BM31" s="86">
        <f t="shared" si="18"/>
        <v>333.75825224482224</v>
      </c>
      <c r="BN31" s="78">
        <v>1.4677</v>
      </c>
      <c r="BO31" s="79"/>
      <c r="BP31" s="108">
        <f t="shared" si="19"/>
        <v>2.7136304236900646</v>
      </c>
      <c r="BQ31" s="107"/>
      <c r="BS31" s="113" t="s">
        <v>1497</v>
      </c>
      <c r="BT31" s="168">
        <f t="shared" si="20"/>
        <v>24.043994531250004</v>
      </c>
      <c r="BU31" s="88">
        <v>28.852793437500004</v>
      </c>
    </row>
    <row r="32" spans="1:73" x14ac:dyDescent="0.25">
      <c r="A32" s="87">
        <f t="shared" si="21"/>
        <v>23</v>
      </c>
      <c r="B32" s="2" t="s">
        <v>125</v>
      </c>
      <c r="C32" s="39" t="s">
        <v>25</v>
      </c>
      <c r="D32" s="68" t="s">
        <v>1137</v>
      </c>
      <c r="E32" s="41">
        <v>323.10000000000002</v>
      </c>
      <c r="F32" s="54">
        <v>323.10000000000002</v>
      </c>
      <c r="G32" s="54"/>
      <c r="H32" s="40">
        <v>0</v>
      </c>
      <c r="I32" s="41">
        <v>238.05208006950099</v>
      </c>
      <c r="J32" s="41">
        <f t="shared" si="0"/>
        <v>0.73677524007892592</v>
      </c>
      <c r="K32" s="41">
        <v>323.10000000000002</v>
      </c>
      <c r="L32" s="41">
        <v>0</v>
      </c>
      <c r="M32" s="41"/>
      <c r="N32" s="41">
        <v>0</v>
      </c>
      <c r="O32" s="41">
        <v>0</v>
      </c>
      <c r="P32" s="41"/>
      <c r="Q32" s="41">
        <v>0</v>
      </c>
      <c r="R32" s="41">
        <v>15.455314624847199</v>
      </c>
      <c r="S32" s="41">
        <f t="shared" si="4"/>
        <v>4.783446185344227E-2</v>
      </c>
      <c r="T32" s="41">
        <v>323.10000000000002</v>
      </c>
      <c r="U32" s="41">
        <v>484.81957362669698</v>
      </c>
      <c r="V32" s="41">
        <f t="shared" si="5"/>
        <v>1.50052483326121</v>
      </c>
      <c r="W32" s="41">
        <v>323.10000000000002</v>
      </c>
      <c r="X32" s="41">
        <v>0</v>
      </c>
      <c r="Y32" s="41">
        <f t="shared" si="6"/>
        <v>0</v>
      </c>
      <c r="Z32" s="41">
        <v>323.10000000000002</v>
      </c>
      <c r="AA32" s="41">
        <v>15.616484210291301</v>
      </c>
      <c r="AB32" s="41">
        <f t="shared" si="7"/>
        <v>4.8333284463916125E-2</v>
      </c>
      <c r="AC32" s="41">
        <v>323.10000000000002</v>
      </c>
      <c r="AD32" s="41">
        <v>0</v>
      </c>
      <c r="AE32" s="41"/>
      <c r="AF32" s="41">
        <v>0</v>
      </c>
      <c r="AG32" s="41">
        <v>13.9169496976488</v>
      </c>
      <c r="AH32" s="41">
        <f t="shared" si="8"/>
        <v>4.3073196216802223E-2</v>
      </c>
      <c r="AI32" s="41">
        <v>323.10000000000002</v>
      </c>
      <c r="AJ32" s="41">
        <v>0</v>
      </c>
      <c r="AK32" s="41"/>
      <c r="AL32" s="41">
        <v>0</v>
      </c>
      <c r="AM32" s="41">
        <v>0</v>
      </c>
      <c r="AN32" s="41"/>
      <c r="AO32" s="41">
        <v>0</v>
      </c>
      <c r="AP32" s="41">
        <v>0</v>
      </c>
      <c r="AQ32" s="25">
        <f t="shared" si="9"/>
        <v>0</v>
      </c>
      <c r="AR32" s="41">
        <f t="shared" si="10"/>
        <v>0</v>
      </c>
      <c r="AS32" s="41">
        <v>323.10000000000002</v>
      </c>
      <c r="AT32" s="41">
        <v>0</v>
      </c>
      <c r="AU32" s="25">
        <f t="shared" si="11"/>
        <v>0</v>
      </c>
      <c r="AV32" s="41"/>
      <c r="AW32" s="41">
        <v>0</v>
      </c>
      <c r="AX32" s="88">
        <v>111.24507825000001</v>
      </c>
      <c r="AY32" s="41">
        <f t="shared" si="12"/>
        <v>0.34430541086350974</v>
      </c>
      <c r="AZ32" s="41">
        <v>323.10000000000002</v>
      </c>
      <c r="BA32" s="41">
        <f t="shared" si="1"/>
        <v>879.10548047898521</v>
      </c>
      <c r="BB32" s="41">
        <f t="shared" si="13"/>
        <v>43.955274023949265</v>
      </c>
      <c r="BC32" s="45">
        <v>0.05</v>
      </c>
      <c r="BD32" s="41">
        <f t="shared" si="14"/>
        <v>0.13604232133689032</v>
      </c>
      <c r="BE32" s="41">
        <v>323.10000000000002</v>
      </c>
      <c r="BF32" s="41">
        <f t="shared" si="15"/>
        <v>923.06075450293451</v>
      </c>
      <c r="BG32" s="99">
        <f t="shared" si="16"/>
        <v>2.8568887480746961</v>
      </c>
      <c r="BH32" s="99"/>
      <c r="BI32" s="100">
        <f t="shared" si="17"/>
        <v>2.8568887480746961</v>
      </c>
      <c r="BJ32" s="86">
        <f t="shared" si="2"/>
        <v>923.0607545029344</v>
      </c>
      <c r="BK32" s="86"/>
      <c r="BL32" s="86">
        <f t="shared" si="3"/>
        <v>0</v>
      </c>
      <c r="BM32" s="86">
        <f t="shared" si="18"/>
        <v>923.0607545029344</v>
      </c>
      <c r="BN32" s="78">
        <v>1.1942999999999999</v>
      </c>
      <c r="BO32" s="79"/>
      <c r="BP32" s="108">
        <f t="shared" si="19"/>
        <v>2.3921031131832002</v>
      </c>
      <c r="BQ32" s="107"/>
      <c r="BS32" s="113" t="s">
        <v>1498</v>
      </c>
      <c r="BT32" s="168">
        <f t="shared" si="20"/>
        <v>92.704231875000005</v>
      </c>
      <c r="BU32" s="88">
        <v>111.24507825000001</v>
      </c>
    </row>
    <row r="33" spans="1:73" x14ac:dyDescent="0.25">
      <c r="A33" s="87">
        <f t="shared" si="21"/>
        <v>24</v>
      </c>
      <c r="B33" s="2" t="s">
        <v>126</v>
      </c>
      <c r="C33" s="39" t="s">
        <v>25</v>
      </c>
      <c r="D33" s="68" t="s">
        <v>1142</v>
      </c>
      <c r="E33" s="41">
        <v>269.89999999999998</v>
      </c>
      <c r="F33" s="54">
        <v>269.89999999999998</v>
      </c>
      <c r="G33" s="54"/>
      <c r="H33" s="40">
        <v>0</v>
      </c>
      <c r="I33" s="41">
        <v>204.22755714247299</v>
      </c>
      <c r="J33" s="41">
        <f t="shared" si="0"/>
        <v>0.7566786111243905</v>
      </c>
      <c r="K33" s="41">
        <v>269.89999999999998</v>
      </c>
      <c r="L33" s="41">
        <v>0</v>
      </c>
      <c r="M33" s="41"/>
      <c r="N33" s="41">
        <v>0</v>
      </c>
      <c r="O33" s="41">
        <v>0</v>
      </c>
      <c r="P33" s="41"/>
      <c r="Q33" s="41">
        <v>0</v>
      </c>
      <c r="R33" s="41">
        <v>15.1853323476677</v>
      </c>
      <c r="S33" s="41">
        <f t="shared" si="4"/>
        <v>5.6262809735708415E-2</v>
      </c>
      <c r="T33" s="41">
        <v>269.89999999999998</v>
      </c>
      <c r="U33" s="41">
        <v>273.08905020338602</v>
      </c>
      <c r="V33" s="41">
        <f t="shared" si="5"/>
        <v>1.0118156732248464</v>
      </c>
      <c r="W33" s="41">
        <v>269.89999999999998</v>
      </c>
      <c r="X33" s="41">
        <v>5.2365244596419904</v>
      </c>
      <c r="Y33" s="41">
        <f t="shared" si="6"/>
        <v>1.9401720858251169E-2</v>
      </c>
      <c r="Z33" s="41">
        <v>269.89999999999998</v>
      </c>
      <c r="AA33" s="41">
        <v>0</v>
      </c>
      <c r="AB33" s="41">
        <f t="shared" si="7"/>
        <v>0</v>
      </c>
      <c r="AC33" s="41">
        <v>269.89999999999998</v>
      </c>
      <c r="AD33" s="41">
        <v>0</v>
      </c>
      <c r="AE33" s="41"/>
      <c r="AF33" s="41">
        <v>0</v>
      </c>
      <c r="AG33" s="41">
        <v>0</v>
      </c>
      <c r="AH33" s="41">
        <f t="shared" si="8"/>
        <v>0</v>
      </c>
      <c r="AI33" s="41">
        <v>269.89999999999998</v>
      </c>
      <c r="AJ33" s="41">
        <v>0</v>
      </c>
      <c r="AK33" s="41"/>
      <c r="AL33" s="41">
        <v>0</v>
      </c>
      <c r="AM33" s="41">
        <v>0</v>
      </c>
      <c r="AN33" s="41"/>
      <c r="AO33" s="41">
        <v>0</v>
      </c>
      <c r="AP33" s="41">
        <v>0</v>
      </c>
      <c r="AQ33" s="25">
        <f t="shared" si="9"/>
        <v>0</v>
      </c>
      <c r="AR33" s="41">
        <f t="shared" si="10"/>
        <v>0</v>
      </c>
      <c r="AS33" s="41">
        <v>269.89999999999998</v>
      </c>
      <c r="AT33" s="41">
        <v>0</v>
      </c>
      <c r="AU33" s="25">
        <f t="shared" si="11"/>
        <v>0</v>
      </c>
      <c r="AV33" s="41"/>
      <c r="AW33" s="41">
        <v>0</v>
      </c>
      <c r="AX33" s="88">
        <v>127.56492</v>
      </c>
      <c r="AY33" s="41">
        <f t="shared" si="12"/>
        <v>0.47263771767321233</v>
      </c>
      <c r="AZ33" s="41">
        <v>269.89999999999998</v>
      </c>
      <c r="BA33" s="41">
        <f t="shared" si="1"/>
        <v>625.30338415316874</v>
      </c>
      <c r="BB33" s="41">
        <f t="shared" si="13"/>
        <v>31.265169207658438</v>
      </c>
      <c r="BC33" s="45">
        <v>0.05</v>
      </c>
      <c r="BD33" s="41">
        <f t="shared" si="14"/>
        <v>0.11583982663082046</v>
      </c>
      <c r="BE33" s="41">
        <v>269.89999999999998</v>
      </c>
      <c r="BF33" s="41">
        <f t="shared" si="15"/>
        <v>656.5685533608272</v>
      </c>
      <c r="BG33" s="99">
        <f t="shared" si="16"/>
        <v>2.4326363592472293</v>
      </c>
      <c r="BH33" s="99"/>
      <c r="BI33" s="100">
        <f t="shared" si="17"/>
        <v>2.4326363592472293</v>
      </c>
      <c r="BJ33" s="86">
        <f t="shared" si="2"/>
        <v>656.56855336082708</v>
      </c>
      <c r="BK33" s="86"/>
      <c r="BL33" s="86">
        <f t="shared" si="3"/>
        <v>0</v>
      </c>
      <c r="BM33" s="86">
        <f t="shared" si="18"/>
        <v>656.56855336082708</v>
      </c>
      <c r="BN33" s="78">
        <v>1.2331000000000001</v>
      </c>
      <c r="BO33" s="79"/>
      <c r="BP33" s="108">
        <f t="shared" si="19"/>
        <v>1.9727810877035352</v>
      </c>
      <c r="BQ33" s="107"/>
      <c r="BS33" s="113" t="s">
        <v>1499</v>
      </c>
      <c r="BT33" s="168">
        <f t="shared" si="20"/>
        <v>106.30410000000001</v>
      </c>
      <c r="BU33" s="88">
        <v>127.56492</v>
      </c>
    </row>
    <row r="34" spans="1:73" x14ac:dyDescent="0.25">
      <c r="A34" s="87">
        <f t="shared" si="21"/>
        <v>25</v>
      </c>
      <c r="B34" s="2" t="s">
        <v>127</v>
      </c>
      <c r="C34" s="39" t="s">
        <v>25</v>
      </c>
      <c r="D34" s="68" t="s">
        <v>1143</v>
      </c>
      <c r="E34" s="41">
        <v>300.7</v>
      </c>
      <c r="F34" s="54">
        <v>300.7</v>
      </c>
      <c r="G34" s="54"/>
      <c r="H34" s="40">
        <v>47.7</v>
      </c>
      <c r="I34" s="41">
        <v>251.98041682064201</v>
      </c>
      <c r="J34" s="41">
        <f t="shared" si="0"/>
        <v>0.83797943738158298</v>
      </c>
      <c r="K34" s="41">
        <v>300.7</v>
      </c>
      <c r="L34" s="41">
        <v>0</v>
      </c>
      <c r="M34" s="41"/>
      <c r="N34" s="41">
        <v>0</v>
      </c>
      <c r="O34" s="41">
        <v>0</v>
      </c>
      <c r="P34" s="41"/>
      <c r="Q34" s="41">
        <v>0</v>
      </c>
      <c r="R34" s="41">
        <v>20.599279424697698</v>
      </c>
      <c r="S34" s="41">
        <f t="shared" si="4"/>
        <v>6.8504421099759558E-2</v>
      </c>
      <c r="T34" s="41">
        <v>300.7</v>
      </c>
      <c r="U34" s="41">
        <v>261.655238647499</v>
      </c>
      <c r="V34" s="41">
        <f t="shared" si="5"/>
        <v>0.87015377002826411</v>
      </c>
      <c r="W34" s="41">
        <v>300.7</v>
      </c>
      <c r="X34" s="41">
        <v>6.72265563030476</v>
      </c>
      <c r="Y34" s="41">
        <f t="shared" si="6"/>
        <v>2.2356686499184437E-2</v>
      </c>
      <c r="Z34" s="41">
        <v>300.7</v>
      </c>
      <c r="AA34" s="41">
        <v>0</v>
      </c>
      <c r="AB34" s="41">
        <f t="shared" si="7"/>
        <v>0</v>
      </c>
      <c r="AC34" s="41">
        <v>300.7</v>
      </c>
      <c r="AD34" s="41">
        <v>0</v>
      </c>
      <c r="AE34" s="41"/>
      <c r="AF34" s="41">
        <v>0</v>
      </c>
      <c r="AG34" s="41">
        <v>0</v>
      </c>
      <c r="AH34" s="41">
        <f t="shared" si="8"/>
        <v>0</v>
      </c>
      <c r="AI34" s="41">
        <v>300.7</v>
      </c>
      <c r="AJ34" s="41">
        <v>0</v>
      </c>
      <c r="AK34" s="41"/>
      <c r="AL34" s="41">
        <v>0</v>
      </c>
      <c r="AM34" s="41">
        <v>0</v>
      </c>
      <c r="AN34" s="41"/>
      <c r="AO34" s="41">
        <v>0</v>
      </c>
      <c r="AP34" s="41">
        <v>0</v>
      </c>
      <c r="AQ34" s="25">
        <f t="shared" si="9"/>
        <v>0</v>
      </c>
      <c r="AR34" s="41">
        <f t="shared" si="10"/>
        <v>0</v>
      </c>
      <c r="AS34" s="41">
        <v>300.7</v>
      </c>
      <c r="AT34" s="41">
        <v>0</v>
      </c>
      <c r="AU34" s="25">
        <f t="shared" si="11"/>
        <v>0</v>
      </c>
      <c r="AV34" s="41"/>
      <c r="AW34" s="41">
        <v>0</v>
      </c>
      <c r="AX34" s="88">
        <v>136.48687124999998</v>
      </c>
      <c r="AY34" s="41">
        <f t="shared" si="12"/>
        <v>0.45389714416361815</v>
      </c>
      <c r="AZ34" s="41">
        <v>300.7</v>
      </c>
      <c r="BA34" s="41">
        <f t="shared" si="1"/>
        <v>677.44446177314353</v>
      </c>
      <c r="BB34" s="41">
        <f t="shared" si="13"/>
        <v>33.872223088657179</v>
      </c>
      <c r="BC34" s="45">
        <v>0.05</v>
      </c>
      <c r="BD34" s="41">
        <f t="shared" si="14"/>
        <v>0.11264457295862049</v>
      </c>
      <c r="BE34" s="41">
        <v>300.7</v>
      </c>
      <c r="BF34" s="41">
        <f t="shared" si="15"/>
        <v>711.3166848618007</v>
      </c>
      <c r="BG34" s="99">
        <f t="shared" si="16"/>
        <v>2.3655360321310299</v>
      </c>
      <c r="BH34" s="99"/>
      <c r="BI34" s="100">
        <f t="shared" si="17"/>
        <v>2.3655360321310299</v>
      </c>
      <c r="BJ34" s="86">
        <f t="shared" si="2"/>
        <v>711.3166848618007</v>
      </c>
      <c r="BK34" s="86"/>
      <c r="BL34" s="86">
        <f t="shared" si="3"/>
        <v>0</v>
      </c>
      <c r="BM34" s="86">
        <f t="shared" si="18"/>
        <v>711.3166848618007</v>
      </c>
      <c r="BN34" s="78">
        <v>1.2071000000000001</v>
      </c>
      <c r="BO34" s="79"/>
      <c r="BP34" s="108">
        <f t="shared" si="19"/>
        <v>1.9596852225424819</v>
      </c>
      <c r="BQ34" s="107"/>
      <c r="BS34" s="113" t="s">
        <v>1500</v>
      </c>
      <c r="BT34" s="168">
        <f t="shared" si="20"/>
        <v>113.73905937499998</v>
      </c>
      <c r="BU34" s="88">
        <v>136.48687124999998</v>
      </c>
    </row>
    <row r="35" spans="1:73" x14ac:dyDescent="0.25">
      <c r="A35" s="87">
        <f t="shared" si="21"/>
        <v>26</v>
      </c>
      <c r="B35" s="2" t="s">
        <v>128</v>
      </c>
      <c r="C35" s="39" t="s">
        <v>25</v>
      </c>
      <c r="D35" s="68" t="s">
        <v>1144</v>
      </c>
      <c r="E35" s="41">
        <v>214.7</v>
      </c>
      <c r="F35" s="54">
        <v>214.7</v>
      </c>
      <c r="G35" s="54">
        <v>0</v>
      </c>
      <c r="H35" s="40">
        <v>0</v>
      </c>
      <c r="I35" s="41">
        <v>169.127334287629</v>
      </c>
      <c r="J35" s="41">
        <f t="shared" si="0"/>
        <v>0.78773793333781561</v>
      </c>
      <c r="K35" s="41">
        <v>214.7</v>
      </c>
      <c r="L35" s="41">
        <v>0</v>
      </c>
      <c r="M35" s="41"/>
      <c r="N35" s="41">
        <v>0</v>
      </c>
      <c r="O35" s="41">
        <v>0</v>
      </c>
      <c r="P35" s="41"/>
      <c r="Q35" s="41">
        <v>0</v>
      </c>
      <c r="R35" s="41">
        <v>40.608324840124702</v>
      </c>
      <c r="S35" s="41">
        <f t="shared" si="4"/>
        <v>0.18913984555251376</v>
      </c>
      <c r="T35" s="41">
        <v>214.7</v>
      </c>
      <c r="U35" s="41">
        <v>253.27597973360599</v>
      </c>
      <c r="V35" s="41">
        <f t="shared" si="5"/>
        <v>1.1796738692762274</v>
      </c>
      <c r="W35" s="41">
        <v>214.7</v>
      </c>
      <c r="X35" s="41">
        <v>5.4016663466060804</v>
      </c>
      <c r="Y35" s="41">
        <f t="shared" si="6"/>
        <v>2.5159135289269122E-2</v>
      </c>
      <c r="Z35" s="41">
        <v>214.7</v>
      </c>
      <c r="AA35" s="41">
        <v>0</v>
      </c>
      <c r="AB35" s="41">
        <f t="shared" si="7"/>
        <v>0</v>
      </c>
      <c r="AC35" s="41">
        <v>214.7</v>
      </c>
      <c r="AD35" s="41">
        <v>0</v>
      </c>
      <c r="AE35" s="41"/>
      <c r="AF35" s="41">
        <v>0</v>
      </c>
      <c r="AG35" s="41">
        <v>0</v>
      </c>
      <c r="AH35" s="41">
        <f t="shared" si="8"/>
        <v>0</v>
      </c>
      <c r="AI35" s="41">
        <v>214.7</v>
      </c>
      <c r="AJ35" s="41">
        <v>0</v>
      </c>
      <c r="AK35" s="41"/>
      <c r="AL35" s="41">
        <v>0</v>
      </c>
      <c r="AM35" s="41">
        <v>0</v>
      </c>
      <c r="AN35" s="41"/>
      <c r="AO35" s="41">
        <v>0</v>
      </c>
      <c r="AP35" s="41">
        <v>0</v>
      </c>
      <c r="AQ35" s="25">
        <f t="shared" si="9"/>
        <v>0</v>
      </c>
      <c r="AR35" s="41">
        <f t="shared" si="10"/>
        <v>0</v>
      </c>
      <c r="AS35" s="41">
        <v>214.7</v>
      </c>
      <c r="AT35" s="41">
        <v>0</v>
      </c>
      <c r="AU35" s="25">
        <f t="shared" si="11"/>
        <v>0</v>
      </c>
      <c r="AV35" s="41"/>
      <c r="AW35" s="41">
        <v>0</v>
      </c>
      <c r="AX35" s="88">
        <v>119.97177000000001</v>
      </c>
      <c r="AY35" s="41">
        <f t="shared" si="12"/>
        <v>0.55878793665579884</v>
      </c>
      <c r="AZ35" s="41">
        <v>214.7</v>
      </c>
      <c r="BA35" s="41">
        <f t="shared" si="1"/>
        <v>588.38507520796577</v>
      </c>
      <c r="BB35" s="41">
        <f t="shared" si="13"/>
        <v>29.419253760398291</v>
      </c>
      <c r="BC35" s="45">
        <v>0.05</v>
      </c>
      <c r="BD35" s="41">
        <f t="shared" si="14"/>
        <v>0.13702493600558124</v>
      </c>
      <c r="BE35" s="41">
        <v>214.7</v>
      </c>
      <c r="BF35" s="41">
        <f t="shared" si="15"/>
        <v>617.80432896836408</v>
      </c>
      <c r="BG35" s="99">
        <f t="shared" si="16"/>
        <v>2.877523656117206</v>
      </c>
      <c r="BH35" s="99"/>
      <c r="BI35" s="100">
        <f t="shared" si="17"/>
        <v>2.877523656117206</v>
      </c>
      <c r="BJ35" s="86">
        <f t="shared" si="2"/>
        <v>617.80432896836408</v>
      </c>
      <c r="BK35" s="86"/>
      <c r="BL35" s="86">
        <f t="shared" si="3"/>
        <v>0</v>
      </c>
      <c r="BM35" s="86">
        <f t="shared" si="18"/>
        <v>617.80432896836408</v>
      </c>
      <c r="BN35" s="78">
        <v>1.1818</v>
      </c>
      <c r="BO35" s="79"/>
      <c r="BP35" s="108">
        <f t="shared" si="19"/>
        <v>2.434865168486382</v>
      </c>
      <c r="BQ35" s="107"/>
      <c r="BS35" s="113" t="s">
        <v>1501</v>
      </c>
      <c r="BT35" s="168">
        <f t="shared" si="20"/>
        <v>99.976475000000008</v>
      </c>
      <c r="BU35" s="88">
        <v>119.97177000000001</v>
      </c>
    </row>
    <row r="36" spans="1:73" x14ac:dyDescent="0.25">
      <c r="A36" s="87">
        <f t="shared" si="21"/>
        <v>27</v>
      </c>
      <c r="B36" s="2" t="s">
        <v>129</v>
      </c>
      <c r="C36" s="39" t="s">
        <v>25</v>
      </c>
      <c r="D36" s="68" t="s">
        <v>1145</v>
      </c>
      <c r="E36" s="41">
        <v>150.19999999999999</v>
      </c>
      <c r="F36" s="54">
        <v>150.19999999999999</v>
      </c>
      <c r="G36" s="54"/>
      <c r="H36" s="40">
        <v>0</v>
      </c>
      <c r="I36" s="41">
        <v>126.226380556658</v>
      </c>
      <c r="J36" s="41">
        <f t="shared" si="0"/>
        <v>0.84038868546376833</v>
      </c>
      <c r="K36" s="41">
        <v>150.19999999999999</v>
      </c>
      <c r="L36" s="41">
        <v>0</v>
      </c>
      <c r="M36" s="41"/>
      <c r="N36" s="41">
        <v>0</v>
      </c>
      <c r="O36" s="41">
        <v>0</v>
      </c>
      <c r="P36" s="41"/>
      <c r="Q36" s="41">
        <v>0</v>
      </c>
      <c r="R36" s="41">
        <v>22.655457776261901</v>
      </c>
      <c r="S36" s="41">
        <f t="shared" si="4"/>
        <v>0.15083527147977299</v>
      </c>
      <c r="T36" s="41">
        <v>150.19999999999999</v>
      </c>
      <c r="U36" s="41">
        <v>182.49455641351801</v>
      </c>
      <c r="V36" s="41">
        <f t="shared" si="5"/>
        <v>1.2150103622737551</v>
      </c>
      <c r="W36" s="41">
        <v>150.19999999999999</v>
      </c>
      <c r="X36" s="41">
        <v>2.7834041167850798</v>
      </c>
      <c r="Y36" s="41">
        <f t="shared" si="6"/>
        <v>1.8531319019874034E-2</v>
      </c>
      <c r="Z36" s="41">
        <v>150.19999999999999</v>
      </c>
      <c r="AA36" s="41">
        <v>62.465286251269703</v>
      </c>
      <c r="AB36" s="41">
        <f t="shared" si="7"/>
        <v>0.41588073402975839</v>
      </c>
      <c r="AC36" s="41">
        <v>150.19999999999999</v>
      </c>
      <c r="AD36" s="41">
        <v>0</v>
      </c>
      <c r="AE36" s="41"/>
      <c r="AF36" s="41">
        <v>0</v>
      </c>
      <c r="AG36" s="41">
        <v>55.692816307963</v>
      </c>
      <c r="AH36" s="41">
        <f t="shared" si="8"/>
        <v>0.3707910539811119</v>
      </c>
      <c r="AI36" s="41">
        <v>150.19999999999999</v>
      </c>
      <c r="AJ36" s="41">
        <v>0</v>
      </c>
      <c r="AK36" s="41"/>
      <c r="AL36" s="41">
        <v>0</v>
      </c>
      <c r="AM36" s="41">
        <v>0</v>
      </c>
      <c r="AN36" s="41"/>
      <c r="AO36" s="41">
        <v>0</v>
      </c>
      <c r="AP36" s="41">
        <v>0</v>
      </c>
      <c r="AQ36" s="25">
        <f t="shared" si="9"/>
        <v>0</v>
      </c>
      <c r="AR36" s="41">
        <f t="shared" si="10"/>
        <v>0</v>
      </c>
      <c r="AS36" s="41">
        <v>150.19999999999999</v>
      </c>
      <c r="AT36" s="41">
        <v>0</v>
      </c>
      <c r="AU36" s="25">
        <f t="shared" si="11"/>
        <v>0</v>
      </c>
      <c r="AV36" s="41"/>
      <c r="AW36" s="41">
        <v>0</v>
      </c>
      <c r="AX36" s="88">
        <v>89.908303750000002</v>
      </c>
      <c r="AY36" s="41">
        <f t="shared" si="12"/>
        <v>0.59859057090545942</v>
      </c>
      <c r="AZ36" s="41">
        <v>150.19999999999999</v>
      </c>
      <c r="BA36" s="41">
        <f t="shared" si="1"/>
        <v>542.22620517245559</v>
      </c>
      <c r="BB36" s="41">
        <f t="shared" si="13"/>
        <v>27.11131025862278</v>
      </c>
      <c r="BC36" s="45">
        <v>0.05</v>
      </c>
      <c r="BD36" s="41">
        <f t="shared" si="14"/>
        <v>0.18050139985767497</v>
      </c>
      <c r="BE36" s="41">
        <v>150.19999999999999</v>
      </c>
      <c r="BF36" s="41">
        <f t="shared" si="15"/>
        <v>569.33751543107837</v>
      </c>
      <c r="BG36" s="99">
        <f t="shared" si="16"/>
        <v>3.7905293970111749</v>
      </c>
      <c r="BH36" s="99"/>
      <c r="BI36" s="100">
        <f t="shared" si="17"/>
        <v>3.7905293970111749</v>
      </c>
      <c r="BJ36" s="86">
        <f t="shared" si="2"/>
        <v>569.33751543107837</v>
      </c>
      <c r="BK36" s="86"/>
      <c r="BL36" s="86">
        <f t="shared" si="3"/>
        <v>0</v>
      </c>
      <c r="BM36" s="86">
        <f t="shared" si="18"/>
        <v>569.33751543107837</v>
      </c>
      <c r="BN36" s="78">
        <v>1.6660999999999999</v>
      </c>
      <c r="BO36" s="79"/>
      <c r="BP36" s="108">
        <f t="shared" si="19"/>
        <v>2.2750911692042344</v>
      </c>
      <c r="BQ36" s="107"/>
      <c r="BS36" s="113" t="s">
        <v>1502</v>
      </c>
      <c r="BT36" s="168">
        <f t="shared" si="20"/>
        <v>74.923586458333332</v>
      </c>
      <c r="BU36" s="88">
        <v>89.908303750000002</v>
      </c>
    </row>
    <row r="37" spans="1:73" x14ac:dyDescent="0.25">
      <c r="A37" s="87">
        <f t="shared" si="21"/>
        <v>28</v>
      </c>
      <c r="B37" s="2" t="s">
        <v>130</v>
      </c>
      <c r="C37" s="39" t="s">
        <v>25</v>
      </c>
      <c r="D37" s="68" t="s">
        <v>1146</v>
      </c>
      <c r="E37" s="41">
        <v>293.5</v>
      </c>
      <c r="F37" s="54">
        <v>293.5</v>
      </c>
      <c r="G37" s="54"/>
      <c r="H37" s="40">
        <v>72.2</v>
      </c>
      <c r="I37" s="41">
        <v>219.23812688305301</v>
      </c>
      <c r="J37" s="41">
        <f t="shared" si="0"/>
        <v>0.74697828580256564</v>
      </c>
      <c r="K37" s="41">
        <v>293.5</v>
      </c>
      <c r="L37" s="41">
        <v>0</v>
      </c>
      <c r="M37" s="41"/>
      <c r="N37" s="41">
        <v>0</v>
      </c>
      <c r="O37" s="41">
        <v>0</v>
      </c>
      <c r="P37" s="41"/>
      <c r="Q37" s="41">
        <v>0</v>
      </c>
      <c r="R37" s="41">
        <v>23.0974240882753</v>
      </c>
      <c r="S37" s="41">
        <f t="shared" si="4"/>
        <v>7.8696504559711417E-2</v>
      </c>
      <c r="T37" s="41">
        <v>293.5</v>
      </c>
      <c r="U37" s="41">
        <v>343.118878167258</v>
      </c>
      <c r="V37" s="41">
        <f t="shared" si="5"/>
        <v>1.169059210109908</v>
      </c>
      <c r="W37" s="41">
        <v>293.5</v>
      </c>
      <c r="X37" s="41">
        <v>5.2365244596419904</v>
      </c>
      <c r="Y37" s="41">
        <f t="shared" si="6"/>
        <v>1.7841650629103884E-2</v>
      </c>
      <c r="Z37" s="41">
        <v>293.5</v>
      </c>
      <c r="AA37" s="41">
        <v>152.24756170176099</v>
      </c>
      <c r="AB37" s="41">
        <f t="shared" si="7"/>
        <v>0.51873104498044631</v>
      </c>
      <c r="AC37" s="41">
        <v>293.5</v>
      </c>
      <c r="AD37" s="41">
        <v>0</v>
      </c>
      <c r="AE37" s="41"/>
      <c r="AF37" s="41">
        <v>0</v>
      </c>
      <c r="AG37" s="41">
        <v>135.769777361308</v>
      </c>
      <c r="AH37" s="41">
        <f t="shared" si="8"/>
        <v>0.46258867925488245</v>
      </c>
      <c r="AI37" s="41">
        <v>293.5</v>
      </c>
      <c r="AJ37" s="41">
        <v>0</v>
      </c>
      <c r="AK37" s="41"/>
      <c r="AL37" s="41">
        <v>0</v>
      </c>
      <c r="AM37" s="41">
        <v>0</v>
      </c>
      <c r="AN37" s="41"/>
      <c r="AO37" s="41">
        <v>0</v>
      </c>
      <c r="AP37" s="41">
        <v>0</v>
      </c>
      <c r="AQ37" s="25">
        <f t="shared" si="9"/>
        <v>0</v>
      </c>
      <c r="AR37" s="41">
        <f t="shared" si="10"/>
        <v>0</v>
      </c>
      <c r="AS37" s="41">
        <v>293.5</v>
      </c>
      <c r="AT37" s="41">
        <v>0</v>
      </c>
      <c r="AU37" s="25">
        <f t="shared" si="11"/>
        <v>0</v>
      </c>
      <c r="AV37" s="41"/>
      <c r="AW37" s="41">
        <v>0</v>
      </c>
      <c r="AX37" s="88">
        <v>140.10374687500001</v>
      </c>
      <c r="AY37" s="41">
        <f t="shared" si="12"/>
        <v>0.47735518526405457</v>
      </c>
      <c r="AZ37" s="41">
        <v>293.5</v>
      </c>
      <c r="BA37" s="41">
        <f t="shared" si="1"/>
        <v>1018.8120395362973</v>
      </c>
      <c r="BB37" s="41">
        <f t="shared" si="13"/>
        <v>50.940601976814868</v>
      </c>
      <c r="BC37" s="45">
        <v>0.05</v>
      </c>
      <c r="BD37" s="41">
        <f t="shared" si="14"/>
        <v>0.17356252803003364</v>
      </c>
      <c r="BE37" s="41">
        <v>293.5</v>
      </c>
      <c r="BF37" s="41">
        <f t="shared" si="15"/>
        <v>1069.7526415131122</v>
      </c>
      <c r="BG37" s="99">
        <f t="shared" si="16"/>
        <v>3.644813088630706</v>
      </c>
      <c r="BH37" s="99"/>
      <c r="BI37" s="100">
        <f t="shared" si="17"/>
        <v>3.644813088630706</v>
      </c>
      <c r="BJ37" s="86">
        <f t="shared" si="2"/>
        <v>1069.7526415131122</v>
      </c>
      <c r="BK37" s="86"/>
      <c r="BL37" s="86">
        <f t="shared" si="3"/>
        <v>0</v>
      </c>
      <c r="BM37" s="86">
        <f t="shared" si="18"/>
        <v>1069.7526415131122</v>
      </c>
      <c r="BN37" s="78">
        <v>1.3701000000000001</v>
      </c>
      <c r="BO37" s="79"/>
      <c r="BP37" s="108">
        <f t="shared" si="19"/>
        <v>2.6602533308741738</v>
      </c>
      <c r="BQ37" s="107"/>
      <c r="BS37" s="113" t="s">
        <v>1503</v>
      </c>
      <c r="BT37" s="168">
        <f t="shared" si="20"/>
        <v>116.75312239583334</v>
      </c>
      <c r="BU37" s="88">
        <v>140.10374687500001</v>
      </c>
    </row>
    <row r="38" spans="1:73" x14ac:dyDescent="0.25">
      <c r="A38" s="87">
        <f t="shared" si="21"/>
        <v>29</v>
      </c>
      <c r="B38" s="2" t="s">
        <v>131</v>
      </c>
      <c r="C38" s="39" t="s">
        <v>25</v>
      </c>
      <c r="D38" s="68" t="s">
        <v>1147</v>
      </c>
      <c r="E38" s="41">
        <v>164.7</v>
      </c>
      <c r="F38" s="54">
        <v>164.7</v>
      </c>
      <c r="G38" s="54"/>
      <c r="H38" s="40">
        <v>0</v>
      </c>
      <c r="I38" s="41">
        <v>137.353417780135</v>
      </c>
      <c r="J38" s="41">
        <f t="shared" si="0"/>
        <v>0.8339612494240134</v>
      </c>
      <c r="K38" s="41">
        <v>164.7</v>
      </c>
      <c r="L38" s="41">
        <v>0</v>
      </c>
      <c r="M38" s="41"/>
      <c r="N38" s="41">
        <v>0</v>
      </c>
      <c r="O38" s="41">
        <v>0</v>
      </c>
      <c r="P38" s="41"/>
      <c r="Q38" s="41">
        <v>0</v>
      </c>
      <c r="R38" s="41">
        <v>40.166358528111203</v>
      </c>
      <c r="S38" s="41">
        <f t="shared" si="4"/>
        <v>0.243875886630912</v>
      </c>
      <c r="T38" s="41">
        <v>164.7</v>
      </c>
      <c r="U38" s="41">
        <v>225.09276722503799</v>
      </c>
      <c r="V38" s="41">
        <f t="shared" si="5"/>
        <v>1.3666834682758835</v>
      </c>
      <c r="W38" s="41">
        <v>164.7</v>
      </c>
      <c r="X38" s="41">
        <v>5.4016663466060804</v>
      </c>
      <c r="Y38" s="41">
        <f t="shared" si="6"/>
        <v>3.2797002711633765E-2</v>
      </c>
      <c r="Z38" s="41">
        <v>164.7</v>
      </c>
      <c r="AA38" s="41">
        <v>81.974033345345504</v>
      </c>
      <c r="AB38" s="41">
        <f t="shared" si="7"/>
        <v>0.49771726378473291</v>
      </c>
      <c r="AC38" s="41">
        <v>164.7</v>
      </c>
      <c r="AD38" s="41">
        <v>0</v>
      </c>
      <c r="AE38" s="41"/>
      <c r="AF38" s="41">
        <v>0</v>
      </c>
      <c r="AG38" s="41">
        <v>73.106953330680099</v>
      </c>
      <c r="AH38" s="41">
        <f t="shared" si="8"/>
        <v>0.4438794980612028</v>
      </c>
      <c r="AI38" s="41">
        <v>164.7</v>
      </c>
      <c r="AJ38" s="41">
        <v>0</v>
      </c>
      <c r="AK38" s="41"/>
      <c r="AL38" s="41">
        <v>0</v>
      </c>
      <c r="AM38" s="41">
        <v>0</v>
      </c>
      <c r="AN38" s="41"/>
      <c r="AO38" s="41">
        <v>0</v>
      </c>
      <c r="AP38" s="41">
        <v>0</v>
      </c>
      <c r="AQ38" s="25">
        <f t="shared" si="9"/>
        <v>0</v>
      </c>
      <c r="AR38" s="41">
        <f t="shared" si="10"/>
        <v>0</v>
      </c>
      <c r="AS38" s="41">
        <v>164.7</v>
      </c>
      <c r="AT38" s="41">
        <v>0</v>
      </c>
      <c r="AU38" s="25">
        <f t="shared" si="11"/>
        <v>0</v>
      </c>
      <c r="AV38" s="41"/>
      <c r="AW38" s="41">
        <v>0</v>
      </c>
      <c r="AX38" s="88">
        <v>89.5051275</v>
      </c>
      <c r="AY38" s="41">
        <f t="shared" si="12"/>
        <v>0.54344339708561029</v>
      </c>
      <c r="AZ38" s="41">
        <v>164.7</v>
      </c>
      <c r="BA38" s="41">
        <f t="shared" si="1"/>
        <v>652.60032405591585</v>
      </c>
      <c r="BB38" s="41">
        <f t="shared" si="13"/>
        <v>32.630016202795794</v>
      </c>
      <c r="BC38" s="45">
        <v>0.05</v>
      </c>
      <c r="BD38" s="41">
        <f t="shared" si="14"/>
        <v>0.19811788829869942</v>
      </c>
      <c r="BE38" s="41">
        <v>164.7</v>
      </c>
      <c r="BF38" s="41">
        <f t="shared" si="15"/>
        <v>685.23034025871164</v>
      </c>
      <c r="BG38" s="99">
        <f t="shared" si="16"/>
        <v>4.1604756542726884</v>
      </c>
      <c r="BH38" s="99"/>
      <c r="BI38" s="100">
        <f t="shared" si="17"/>
        <v>4.1604756542726884</v>
      </c>
      <c r="BJ38" s="86">
        <f t="shared" si="2"/>
        <v>685.23034025871175</v>
      </c>
      <c r="BK38" s="86"/>
      <c r="BL38" s="86">
        <f t="shared" si="3"/>
        <v>0</v>
      </c>
      <c r="BM38" s="86">
        <f t="shared" si="18"/>
        <v>685.23034025871175</v>
      </c>
      <c r="BN38" s="78">
        <v>1.8522000000000001</v>
      </c>
      <c r="BO38" s="79"/>
      <c r="BP38" s="108">
        <f t="shared" si="19"/>
        <v>2.2462345612097443</v>
      </c>
      <c r="BQ38" s="107"/>
      <c r="BS38" s="113" t="s">
        <v>1504</v>
      </c>
      <c r="BT38" s="168">
        <f t="shared" si="20"/>
        <v>74.587606250000007</v>
      </c>
      <c r="BU38" s="88">
        <v>89.5051275</v>
      </c>
    </row>
    <row r="39" spans="1:73" x14ac:dyDescent="0.25">
      <c r="A39" s="87">
        <f t="shared" si="21"/>
        <v>30</v>
      </c>
      <c r="B39" s="2" t="s">
        <v>132</v>
      </c>
      <c r="C39" s="39" t="s">
        <v>25</v>
      </c>
      <c r="D39" s="68" t="s">
        <v>1149</v>
      </c>
      <c r="E39" s="41">
        <v>174.9</v>
      </c>
      <c r="F39" s="54">
        <v>174.9</v>
      </c>
      <c r="G39" s="54"/>
      <c r="H39" s="40">
        <v>102.2</v>
      </c>
      <c r="I39" s="41">
        <v>149.449399440658</v>
      </c>
      <c r="J39" s="41">
        <f t="shared" si="0"/>
        <v>0.85448484528678104</v>
      </c>
      <c r="K39" s="41">
        <v>174.9</v>
      </c>
      <c r="L39" s="41">
        <v>0</v>
      </c>
      <c r="M39" s="41"/>
      <c r="N39" s="41">
        <v>0</v>
      </c>
      <c r="O39" s="41">
        <v>0</v>
      </c>
      <c r="P39" s="41"/>
      <c r="Q39" s="41">
        <v>0</v>
      </c>
      <c r="R39" s="41">
        <v>40.264356770456899</v>
      </c>
      <c r="S39" s="41">
        <f t="shared" si="4"/>
        <v>0.23021358931078845</v>
      </c>
      <c r="T39" s="41">
        <v>174.9</v>
      </c>
      <c r="U39" s="41">
        <v>263.40272131496999</v>
      </c>
      <c r="V39" s="41">
        <f t="shared" si="5"/>
        <v>1.5060189897939964</v>
      </c>
      <c r="W39" s="41">
        <v>174.9</v>
      </c>
      <c r="X39" s="41">
        <v>5.5668082335701499</v>
      </c>
      <c r="Y39" s="41">
        <f t="shared" si="6"/>
        <v>3.1828520489251853E-2</v>
      </c>
      <c r="Z39" s="41">
        <v>174.9</v>
      </c>
      <c r="AA39" s="41">
        <v>121.01459328117799</v>
      </c>
      <c r="AB39" s="41">
        <f t="shared" si="7"/>
        <v>0.69190733722800457</v>
      </c>
      <c r="AC39" s="41">
        <v>174.9</v>
      </c>
      <c r="AD39" s="41">
        <v>0</v>
      </c>
      <c r="AE39" s="41"/>
      <c r="AF39" s="41">
        <v>0</v>
      </c>
      <c r="AG39" s="41">
        <v>107.93522737611499</v>
      </c>
      <c r="AH39" s="41">
        <f t="shared" si="8"/>
        <v>0.61712537093261854</v>
      </c>
      <c r="AI39" s="41">
        <v>174.9</v>
      </c>
      <c r="AJ39" s="41">
        <v>0</v>
      </c>
      <c r="AK39" s="41"/>
      <c r="AL39" s="41">
        <v>0</v>
      </c>
      <c r="AM39" s="41">
        <v>0</v>
      </c>
      <c r="AN39" s="41"/>
      <c r="AO39" s="41">
        <v>0</v>
      </c>
      <c r="AP39" s="41">
        <v>0</v>
      </c>
      <c r="AQ39" s="25">
        <f t="shared" si="9"/>
        <v>0</v>
      </c>
      <c r="AR39" s="41">
        <f t="shared" si="10"/>
        <v>0</v>
      </c>
      <c r="AS39" s="41">
        <v>174.9</v>
      </c>
      <c r="AT39" s="41">
        <v>0</v>
      </c>
      <c r="AU39" s="25">
        <f t="shared" si="11"/>
        <v>0</v>
      </c>
      <c r="AV39" s="41"/>
      <c r="AW39" s="41">
        <v>0</v>
      </c>
      <c r="AX39" s="88">
        <v>57.536720624999994</v>
      </c>
      <c r="AY39" s="41">
        <f t="shared" si="12"/>
        <v>0.3289692431389365</v>
      </c>
      <c r="AZ39" s="41">
        <v>174.9</v>
      </c>
      <c r="BA39" s="41">
        <f t="shared" si="1"/>
        <v>745.16982704194811</v>
      </c>
      <c r="BB39" s="41">
        <f t="shared" si="13"/>
        <v>37.258491352097408</v>
      </c>
      <c r="BC39" s="45">
        <v>0.05</v>
      </c>
      <c r="BD39" s="41">
        <f t="shared" si="14"/>
        <v>0.21302739480901892</v>
      </c>
      <c r="BE39" s="41">
        <v>174.9</v>
      </c>
      <c r="BF39" s="41">
        <f t="shared" si="15"/>
        <v>782.4283183940455</v>
      </c>
      <c r="BG39" s="99">
        <f t="shared" si="16"/>
        <v>4.4735752909893964</v>
      </c>
      <c r="BH39" s="99"/>
      <c r="BI39" s="100">
        <f t="shared" si="17"/>
        <v>4.4735752909893964</v>
      </c>
      <c r="BJ39" s="86">
        <f t="shared" si="2"/>
        <v>782.4283183940455</v>
      </c>
      <c r="BK39" s="86"/>
      <c r="BL39" s="86">
        <f t="shared" si="3"/>
        <v>0</v>
      </c>
      <c r="BM39" s="86">
        <f t="shared" si="18"/>
        <v>782.4283183940455</v>
      </c>
      <c r="BN39" s="78">
        <v>1.8429</v>
      </c>
      <c r="BO39" s="79"/>
      <c r="BP39" s="108">
        <f t="shared" si="19"/>
        <v>2.4274650230557255</v>
      </c>
      <c r="BQ39" s="107"/>
      <c r="BS39" s="113" t="s">
        <v>1505</v>
      </c>
      <c r="BT39" s="168">
        <f t="shared" si="20"/>
        <v>47.947267187499996</v>
      </c>
      <c r="BU39" s="88">
        <v>57.536720624999994</v>
      </c>
    </row>
    <row r="40" spans="1:73" x14ac:dyDescent="0.25">
      <c r="A40" s="87">
        <f t="shared" si="21"/>
        <v>31</v>
      </c>
      <c r="B40" s="2" t="s">
        <v>133</v>
      </c>
      <c r="C40" s="39" t="s">
        <v>25</v>
      </c>
      <c r="D40" s="68" t="s">
        <v>1150</v>
      </c>
      <c r="E40" s="41">
        <v>121.2</v>
      </c>
      <c r="F40" s="54">
        <v>121.2</v>
      </c>
      <c r="G40" s="54"/>
      <c r="H40" s="40">
        <v>53</v>
      </c>
      <c r="I40" s="41">
        <v>100.26402244728099</v>
      </c>
      <c r="J40" s="41">
        <f t="shared" si="0"/>
        <v>0.82726091128119628</v>
      </c>
      <c r="K40" s="41">
        <v>121.2</v>
      </c>
      <c r="L40" s="41">
        <v>0</v>
      </c>
      <c r="M40" s="41"/>
      <c r="N40" s="41">
        <v>0</v>
      </c>
      <c r="O40" s="41">
        <v>0</v>
      </c>
      <c r="P40" s="41"/>
      <c r="Q40" s="41">
        <v>0</v>
      </c>
      <c r="R40" s="41">
        <v>12.5395122113946</v>
      </c>
      <c r="S40" s="41">
        <f t="shared" si="4"/>
        <v>0.10346132187619307</v>
      </c>
      <c r="T40" s="41">
        <v>121.2</v>
      </c>
      <c r="U40" s="41">
        <v>143.230774367549</v>
      </c>
      <c r="V40" s="41">
        <f t="shared" si="5"/>
        <v>1.1817720657388531</v>
      </c>
      <c r="W40" s="41">
        <v>121.2</v>
      </c>
      <c r="X40" s="41">
        <v>3.1136392867085898</v>
      </c>
      <c r="Y40" s="41">
        <f t="shared" si="6"/>
        <v>2.5690093124658329E-2</v>
      </c>
      <c r="Z40" s="41">
        <v>121.2</v>
      </c>
      <c r="AA40" s="41">
        <v>39.040559935832597</v>
      </c>
      <c r="AB40" s="41">
        <f t="shared" si="7"/>
        <v>0.3221168311537343</v>
      </c>
      <c r="AC40" s="41">
        <v>121.2</v>
      </c>
      <c r="AD40" s="41">
        <v>0</v>
      </c>
      <c r="AE40" s="41"/>
      <c r="AF40" s="41">
        <v>0</v>
      </c>
      <c r="AG40" s="41">
        <v>34.804557707858002</v>
      </c>
      <c r="AH40" s="41">
        <f t="shared" si="8"/>
        <v>0.28716631772160067</v>
      </c>
      <c r="AI40" s="41">
        <v>121.2</v>
      </c>
      <c r="AJ40" s="41">
        <v>0</v>
      </c>
      <c r="AK40" s="41"/>
      <c r="AL40" s="41">
        <v>0</v>
      </c>
      <c r="AM40" s="41">
        <v>0</v>
      </c>
      <c r="AN40" s="41"/>
      <c r="AO40" s="41">
        <v>0</v>
      </c>
      <c r="AP40" s="41">
        <v>0</v>
      </c>
      <c r="AQ40" s="25">
        <f t="shared" si="9"/>
        <v>0</v>
      </c>
      <c r="AR40" s="41">
        <f t="shared" si="10"/>
        <v>0</v>
      </c>
      <c r="AS40" s="41">
        <v>121.2</v>
      </c>
      <c r="AT40" s="41">
        <v>0</v>
      </c>
      <c r="AU40" s="25">
        <f t="shared" si="11"/>
        <v>0</v>
      </c>
      <c r="AV40" s="41"/>
      <c r="AW40" s="41">
        <v>0</v>
      </c>
      <c r="AX40" s="88">
        <v>60.189710624999989</v>
      </c>
      <c r="AY40" s="41">
        <f t="shared" si="12"/>
        <v>0.49661477413366328</v>
      </c>
      <c r="AZ40" s="41">
        <v>121.2</v>
      </c>
      <c r="BA40" s="41">
        <f t="shared" si="1"/>
        <v>393.18277658162378</v>
      </c>
      <c r="BB40" s="41">
        <f t="shared" si="13"/>
        <v>19.65913882908119</v>
      </c>
      <c r="BC40" s="45">
        <v>0.05</v>
      </c>
      <c r="BD40" s="41">
        <f t="shared" si="14"/>
        <v>0.16220411575149496</v>
      </c>
      <c r="BE40" s="41">
        <v>121.2</v>
      </c>
      <c r="BF40" s="41">
        <f t="shared" si="15"/>
        <v>412.84191541070498</v>
      </c>
      <c r="BG40" s="99">
        <f t="shared" si="16"/>
        <v>3.4062864307813938</v>
      </c>
      <c r="BH40" s="99"/>
      <c r="BI40" s="100">
        <f t="shared" si="17"/>
        <v>3.4062864307813938</v>
      </c>
      <c r="BJ40" s="86">
        <f t="shared" si="2"/>
        <v>412.84191541070493</v>
      </c>
      <c r="BK40" s="86"/>
      <c r="BL40" s="86">
        <f t="shared" si="3"/>
        <v>0</v>
      </c>
      <c r="BM40" s="86">
        <f t="shared" si="18"/>
        <v>412.84191541070493</v>
      </c>
      <c r="BN40" s="78">
        <v>1.4377</v>
      </c>
      <c r="BO40" s="79"/>
      <c r="BP40" s="108">
        <f t="shared" si="19"/>
        <v>2.3692609242410754</v>
      </c>
      <c r="BQ40" s="107"/>
      <c r="BS40" s="113" t="s">
        <v>1506</v>
      </c>
      <c r="BT40" s="168">
        <f t="shared" si="20"/>
        <v>50.158092187499996</v>
      </c>
      <c r="BU40" s="88">
        <v>60.189710624999989</v>
      </c>
    </row>
    <row r="41" spans="1:73" x14ac:dyDescent="0.25">
      <c r="A41" s="87">
        <f t="shared" si="21"/>
        <v>32</v>
      </c>
      <c r="B41" s="2" t="s">
        <v>134</v>
      </c>
      <c r="C41" s="39" t="s">
        <v>25</v>
      </c>
      <c r="D41" s="68" t="s">
        <v>1151</v>
      </c>
      <c r="E41" s="41">
        <v>136.9</v>
      </c>
      <c r="F41" s="54">
        <v>136.9</v>
      </c>
      <c r="G41" s="54"/>
      <c r="H41" s="40">
        <v>0</v>
      </c>
      <c r="I41" s="41">
        <v>117.770249824901</v>
      </c>
      <c r="J41" s="41">
        <f t="shared" si="0"/>
        <v>0.8602647905398173</v>
      </c>
      <c r="K41" s="41">
        <v>136.9</v>
      </c>
      <c r="L41" s="41">
        <v>0</v>
      </c>
      <c r="M41" s="41"/>
      <c r="N41" s="41">
        <v>0</v>
      </c>
      <c r="O41" s="41">
        <v>0</v>
      </c>
      <c r="P41" s="41"/>
      <c r="Q41" s="41">
        <v>0</v>
      </c>
      <c r="R41" s="41">
        <v>10.2136476949319</v>
      </c>
      <c r="S41" s="41">
        <f t="shared" si="4"/>
        <v>7.4606630350123451E-2</v>
      </c>
      <c r="T41" s="41">
        <v>136.9</v>
      </c>
      <c r="U41" s="41">
        <v>131.56200028463999</v>
      </c>
      <c r="V41" s="41">
        <f t="shared" si="5"/>
        <v>0.96100803714127092</v>
      </c>
      <c r="W41" s="41">
        <v>136.9</v>
      </c>
      <c r="X41" s="41">
        <v>3.4438744566320998</v>
      </c>
      <c r="Y41" s="41">
        <f t="shared" si="6"/>
        <v>2.5156131896509129E-2</v>
      </c>
      <c r="Z41" s="41">
        <v>136.9</v>
      </c>
      <c r="AA41" s="41">
        <v>89.782275450491198</v>
      </c>
      <c r="AB41" s="41">
        <f t="shared" si="7"/>
        <v>0.65582377976984074</v>
      </c>
      <c r="AC41" s="41">
        <v>136.9</v>
      </c>
      <c r="AD41" s="41">
        <v>0</v>
      </c>
      <c r="AE41" s="41"/>
      <c r="AF41" s="41">
        <v>0</v>
      </c>
      <c r="AG41" s="41">
        <v>80.076961053345002</v>
      </c>
      <c r="AH41" s="41">
        <f t="shared" si="8"/>
        <v>0.58493032179214755</v>
      </c>
      <c r="AI41" s="41">
        <v>136.9</v>
      </c>
      <c r="AJ41" s="41">
        <v>0</v>
      </c>
      <c r="AK41" s="41"/>
      <c r="AL41" s="41">
        <v>0</v>
      </c>
      <c r="AM41" s="41">
        <v>0</v>
      </c>
      <c r="AN41" s="41"/>
      <c r="AO41" s="41">
        <v>0</v>
      </c>
      <c r="AP41" s="41">
        <v>0</v>
      </c>
      <c r="AQ41" s="25">
        <f t="shared" si="9"/>
        <v>0</v>
      </c>
      <c r="AR41" s="41">
        <f t="shared" si="10"/>
        <v>0</v>
      </c>
      <c r="AS41" s="41">
        <v>136.9</v>
      </c>
      <c r="AT41" s="41">
        <v>0</v>
      </c>
      <c r="AU41" s="25">
        <f t="shared" si="11"/>
        <v>0</v>
      </c>
      <c r="AV41" s="41"/>
      <c r="AW41" s="41">
        <v>0</v>
      </c>
      <c r="AX41" s="88">
        <v>60.189710624999989</v>
      </c>
      <c r="AY41" s="41">
        <f t="shared" si="12"/>
        <v>0.43966187454346228</v>
      </c>
      <c r="AZ41" s="41">
        <v>136.9</v>
      </c>
      <c r="BA41" s="41">
        <f t="shared" si="1"/>
        <v>493.03871938994121</v>
      </c>
      <c r="BB41" s="41">
        <f t="shared" si="13"/>
        <v>24.65193596949706</v>
      </c>
      <c r="BC41" s="45">
        <v>0.05</v>
      </c>
      <c r="BD41" s="41">
        <f t="shared" si="14"/>
        <v>0.18007257830165857</v>
      </c>
      <c r="BE41" s="41">
        <v>136.9</v>
      </c>
      <c r="BF41" s="41">
        <f t="shared" si="15"/>
        <v>517.69065535943832</v>
      </c>
      <c r="BG41" s="99">
        <f t="shared" si="16"/>
        <v>3.78152414433483</v>
      </c>
      <c r="BH41" s="99"/>
      <c r="BI41" s="100">
        <f t="shared" si="17"/>
        <v>3.78152414433483</v>
      </c>
      <c r="BJ41" s="86">
        <f t="shared" si="2"/>
        <v>517.69065535943821</v>
      </c>
      <c r="BK41" s="86"/>
      <c r="BL41" s="86">
        <f t="shared" si="3"/>
        <v>0</v>
      </c>
      <c r="BM41" s="86">
        <f t="shared" si="18"/>
        <v>517.69065535943821</v>
      </c>
      <c r="BN41" s="78">
        <v>1.4189000000000001</v>
      </c>
      <c r="BO41" s="79"/>
      <c r="BP41" s="108">
        <f t="shared" si="19"/>
        <v>2.6651096936604621</v>
      </c>
      <c r="BQ41" s="107"/>
      <c r="BS41" s="113" t="s">
        <v>1507</v>
      </c>
      <c r="BT41" s="168">
        <f t="shared" si="20"/>
        <v>50.158092187499996</v>
      </c>
      <c r="BU41" s="88">
        <v>60.189710624999989</v>
      </c>
    </row>
    <row r="42" spans="1:73" x14ac:dyDescent="0.25">
      <c r="A42" s="87">
        <f t="shared" si="21"/>
        <v>33</v>
      </c>
      <c r="B42" s="2" t="s">
        <v>135</v>
      </c>
      <c r="C42" s="39" t="s">
        <v>25</v>
      </c>
      <c r="D42" s="68" t="s">
        <v>1157</v>
      </c>
      <c r="E42" s="41">
        <v>216</v>
      </c>
      <c r="F42" s="54">
        <v>216</v>
      </c>
      <c r="G42" s="54"/>
      <c r="H42" s="40">
        <v>0</v>
      </c>
      <c r="I42" s="41">
        <v>225.90277919164299</v>
      </c>
      <c r="J42" s="41">
        <f t="shared" si="0"/>
        <v>1.0458461999613102</v>
      </c>
      <c r="K42" s="41">
        <v>216</v>
      </c>
      <c r="L42" s="41">
        <v>0</v>
      </c>
      <c r="M42" s="41"/>
      <c r="N42" s="41">
        <v>0</v>
      </c>
      <c r="O42" s="41">
        <v>0</v>
      </c>
      <c r="P42" s="41"/>
      <c r="Q42" s="41">
        <v>0</v>
      </c>
      <c r="R42" s="41">
        <v>25.157535247463901</v>
      </c>
      <c r="S42" s="41">
        <f t="shared" si="4"/>
        <v>0.11647007059011065</v>
      </c>
      <c r="T42" s="41">
        <v>216</v>
      </c>
      <c r="U42" s="41">
        <v>265.402610662369</v>
      </c>
      <c r="V42" s="41">
        <f t="shared" si="5"/>
        <v>1.2287157901035601</v>
      </c>
      <c r="W42" s="41">
        <v>216</v>
      </c>
      <c r="X42" s="41">
        <v>0</v>
      </c>
      <c r="Y42" s="41">
        <f t="shared" si="6"/>
        <v>0</v>
      </c>
      <c r="Z42" s="41">
        <v>216</v>
      </c>
      <c r="AA42" s="41">
        <v>0</v>
      </c>
      <c r="AB42" s="41">
        <f t="shared" si="7"/>
        <v>0</v>
      </c>
      <c r="AC42" s="41">
        <v>216</v>
      </c>
      <c r="AD42" s="41">
        <v>0</v>
      </c>
      <c r="AE42" s="41"/>
      <c r="AF42" s="41">
        <v>0</v>
      </c>
      <c r="AG42" s="41">
        <v>0</v>
      </c>
      <c r="AH42" s="41">
        <f t="shared" si="8"/>
        <v>0</v>
      </c>
      <c r="AI42" s="41">
        <v>216</v>
      </c>
      <c r="AJ42" s="41">
        <v>0</v>
      </c>
      <c r="AK42" s="41"/>
      <c r="AL42" s="41">
        <v>0</v>
      </c>
      <c r="AM42" s="41">
        <v>0</v>
      </c>
      <c r="AN42" s="41"/>
      <c r="AO42" s="41">
        <v>0</v>
      </c>
      <c r="AP42" s="41">
        <v>0</v>
      </c>
      <c r="AQ42" s="25">
        <f t="shared" si="9"/>
        <v>0</v>
      </c>
      <c r="AR42" s="41">
        <f t="shared" si="10"/>
        <v>0</v>
      </c>
      <c r="AS42" s="41">
        <v>216</v>
      </c>
      <c r="AT42" s="41">
        <v>0</v>
      </c>
      <c r="AU42" s="25">
        <f t="shared" si="11"/>
        <v>0</v>
      </c>
      <c r="AV42" s="41"/>
      <c r="AW42" s="41">
        <v>0</v>
      </c>
      <c r="AX42" s="88">
        <v>95.139749374999994</v>
      </c>
      <c r="AY42" s="41">
        <f t="shared" si="12"/>
        <v>0.44046180266203699</v>
      </c>
      <c r="AZ42" s="41">
        <v>216</v>
      </c>
      <c r="BA42" s="41">
        <f t="shared" si="1"/>
        <v>611.60267447647584</v>
      </c>
      <c r="BB42" s="41">
        <f t="shared" si="13"/>
        <v>30.580133723823792</v>
      </c>
      <c r="BC42" s="45">
        <v>0.05</v>
      </c>
      <c r="BD42" s="41">
        <f t="shared" si="14"/>
        <v>0.14157469316585089</v>
      </c>
      <c r="BE42" s="41">
        <v>216</v>
      </c>
      <c r="BF42" s="41">
        <f t="shared" si="15"/>
        <v>642.18280820029963</v>
      </c>
      <c r="BG42" s="99">
        <f t="shared" si="16"/>
        <v>2.9730685564828687</v>
      </c>
      <c r="BH42" s="99"/>
      <c r="BI42" s="100">
        <f t="shared" si="17"/>
        <v>2.9730685564828687</v>
      </c>
      <c r="BJ42" s="86">
        <f t="shared" si="2"/>
        <v>642.18280820029963</v>
      </c>
      <c r="BK42" s="86"/>
      <c r="BL42" s="86">
        <f t="shared" si="3"/>
        <v>0</v>
      </c>
      <c r="BM42" s="86">
        <f t="shared" si="18"/>
        <v>642.18280820029963</v>
      </c>
      <c r="BN42" s="78">
        <v>1.4570000000000001</v>
      </c>
      <c r="BO42" s="79"/>
      <c r="BP42" s="108">
        <f t="shared" si="19"/>
        <v>2.0405412192744463</v>
      </c>
      <c r="BQ42" s="107"/>
      <c r="BS42" s="113" t="s">
        <v>1508</v>
      </c>
      <c r="BT42" s="168">
        <f t="shared" si="20"/>
        <v>79.283124479166659</v>
      </c>
      <c r="BU42" s="88">
        <v>95.139749374999994</v>
      </c>
    </row>
    <row r="43" spans="1:73" x14ac:dyDescent="0.25">
      <c r="A43" s="87">
        <f t="shared" si="21"/>
        <v>34</v>
      </c>
      <c r="B43" s="2" t="s">
        <v>136</v>
      </c>
      <c r="C43" s="39" t="s">
        <v>25</v>
      </c>
      <c r="D43" s="68" t="s">
        <v>1158</v>
      </c>
      <c r="E43" s="41">
        <v>216.8</v>
      </c>
      <c r="F43" s="54">
        <v>216.8</v>
      </c>
      <c r="G43" s="54"/>
      <c r="H43" s="40">
        <v>0</v>
      </c>
      <c r="I43" s="41">
        <v>178.164999326062</v>
      </c>
      <c r="J43" s="41">
        <f t="shared" si="0"/>
        <v>0.82179427733423427</v>
      </c>
      <c r="K43" s="41">
        <v>216.8</v>
      </c>
      <c r="L43" s="41">
        <v>0</v>
      </c>
      <c r="M43" s="41"/>
      <c r="N43" s="41">
        <v>0</v>
      </c>
      <c r="O43" s="41">
        <v>0</v>
      </c>
      <c r="P43" s="41"/>
      <c r="Q43" s="41">
        <v>0</v>
      </c>
      <c r="R43" s="41">
        <v>19.9170805493297</v>
      </c>
      <c r="S43" s="41">
        <f t="shared" si="4"/>
        <v>9.1868452718310414E-2</v>
      </c>
      <c r="T43" s="41">
        <v>216.8</v>
      </c>
      <c r="U43" s="41">
        <v>252.962372969689</v>
      </c>
      <c r="V43" s="41">
        <f t="shared" si="5"/>
        <v>1.1668006133288238</v>
      </c>
      <c r="W43" s="41">
        <v>216.8</v>
      </c>
      <c r="X43" s="41">
        <v>0</v>
      </c>
      <c r="Y43" s="41">
        <f t="shared" si="6"/>
        <v>0</v>
      </c>
      <c r="Z43" s="41">
        <v>216.8</v>
      </c>
      <c r="AA43" s="41">
        <v>0</v>
      </c>
      <c r="AB43" s="41">
        <f t="shared" si="7"/>
        <v>0</v>
      </c>
      <c r="AC43" s="41">
        <v>216.8</v>
      </c>
      <c r="AD43" s="41">
        <v>0</v>
      </c>
      <c r="AE43" s="41"/>
      <c r="AF43" s="41">
        <v>0</v>
      </c>
      <c r="AG43" s="41">
        <v>0</v>
      </c>
      <c r="AH43" s="41">
        <f t="shared" si="8"/>
        <v>0</v>
      </c>
      <c r="AI43" s="41">
        <v>216.8</v>
      </c>
      <c r="AJ43" s="41">
        <v>0</v>
      </c>
      <c r="AK43" s="41"/>
      <c r="AL43" s="41">
        <v>0</v>
      </c>
      <c r="AM43" s="41">
        <v>0</v>
      </c>
      <c r="AN43" s="41"/>
      <c r="AO43" s="41">
        <v>0</v>
      </c>
      <c r="AP43" s="41">
        <v>0</v>
      </c>
      <c r="AQ43" s="25">
        <f t="shared" si="9"/>
        <v>0</v>
      </c>
      <c r="AR43" s="41">
        <f t="shared" si="10"/>
        <v>0</v>
      </c>
      <c r="AS43" s="41">
        <v>216.8</v>
      </c>
      <c r="AT43" s="41">
        <v>0</v>
      </c>
      <c r="AU43" s="25">
        <f t="shared" si="11"/>
        <v>0</v>
      </c>
      <c r="AV43" s="41"/>
      <c r="AW43" s="41">
        <v>0</v>
      </c>
      <c r="AX43" s="88">
        <v>79.747339999999994</v>
      </c>
      <c r="AY43" s="41">
        <f t="shared" si="12"/>
        <v>0.36783828413284131</v>
      </c>
      <c r="AZ43" s="41">
        <v>216.8</v>
      </c>
      <c r="BA43" s="41">
        <f t="shared" si="1"/>
        <v>530.79179284508075</v>
      </c>
      <c r="BB43" s="41">
        <f t="shared" si="13"/>
        <v>26.53958964225404</v>
      </c>
      <c r="BC43" s="45">
        <v>0.05</v>
      </c>
      <c r="BD43" s="41">
        <f t="shared" si="14"/>
        <v>0.12241508137571051</v>
      </c>
      <c r="BE43" s="41">
        <v>216.8</v>
      </c>
      <c r="BF43" s="41">
        <f t="shared" si="15"/>
        <v>557.33138248733474</v>
      </c>
      <c r="BG43" s="99">
        <f t="shared" si="16"/>
        <v>2.5707167088899205</v>
      </c>
      <c r="BH43" s="99"/>
      <c r="BI43" s="100">
        <f t="shared" si="17"/>
        <v>2.5707167088899205</v>
      </c>
      <c r="BJ43" s="86">
        <f t="shared" si="2"/>
        <v>557.33138248733485</v>
      </c>
      <c r="BK43" s="86"/>
      <c r="BL43" s="86">
        <f t="shared" si="3"/>
        <v>0</v>
      </c>
      <c r="BM43" s="86">
        <f t="shared" si="18"/>
        <v>557.33138248733485</v>
      </c>
      <c r="BN43" s="78">
        <v>1.2603</v>
      </c>
      <c r="BO43" s="79"/>
      <c r="BP43" s="108">
        <f t="shared" si="19"/>
        <v>2.0397656977623746</v>
      </c>
      <c r="BQ43" s="107"/>
      <c r="BS43" s="113" t="s">
        <v>1509</v>
      </c>
      <c r="BT43" s="168">
        <f t="shared" si="20"/>
        <v>66.456116666666659</v>
      </c>
      <c r="BU43" s="88">
        <v>79.747339999999994</v>
      </c>
    </row>
    <row r="44" spans="1:73" x14ac:dyDescent="0.25">
      <c r="A44" s="87">
        <f t="shared" si="21"/>
        <v>35</v>
      </c>
      <c r="B44" s="2" t="s">
        <v>137</v>
      </c>
      <c r="C44" s="39" t="s">
        <v>25</v>
      </c>
      <c r="D44" s="68" t="s">
        <v>1159</v>
      </c>
      <c r="E44" s="41">
        <v>214.7</v>
      </c>
      <c r="F44" s="54">
        <v>214.7</v>
      </c>
      <c r="G44" s="54"/>
      <c r="H44" s="40">
        <v>0</v>
      </c>
      <c r="I44" s="41">
        <v>199.59533428762899</v>
      </c>
      <c r="J44" s="41">
        <f t="shared" si="0"/>
        <v>0.92964757469785275</v>
      </c>
      <c r="K44" s="41">
        <v>214.7</v>
      </c>
      <c r="L44" s="41">
        <v>0</v>
      </c>
      <c r="M44" s="41"/>
      <c r="N44" s="41">
        <v>0</v>
      </c>
      <c r="O44" s="41">
        <v>0</v>
      </c>
      <c r="P44" s="41"/>
      <c r="Q44" s="41">
        <v>0</v>
      </c>
      <c r="R44" s="41">
        <v>19.9170805493297</v>
      </c>
      <c r="S44" s="41">
        <f t="shared" si="4"/>
        <v>9.276702631266745E-2</v>
      </c>
      <c r="T44" s="41">
        <v>214.7</v>
      </c>
      <c r="U44" s="41">
        <v>132.663536249587</v>
      </c>
      <c r="V44" s="41">
        <f t="shared" si="5"/>
        <v>0.61790189217320446</v>
      </c>
      <c r="W44" s="41">
        <v>214.7</v>
      </c>
      <c r="X44" s="41">
        <v>9.3019431567126407</v>
      </c>
      <c r="Y44" s="41">
        <f t="shared" si="6"/>
        <v>4.3325305806765912E-2</v>
      </c>
      <c r="Z44" s="41">
        <v>214.7</v>
      </c>
      <c r="AA44" s="41">
        <v>0</v>
      </c>
      <c r="AB44" s="41">
        <f t="shared" si="7"/>
        <v>0</v>
      </c>
      <c r="AC44" s="41">
        <v>214.7</v>
      </c>
      <c r="AD44" s="41">
        <v>0</v>
      </c>
      <c r="AE44" s="41"/>
      <c r="AF44" s="41">
        <v>0</v>
      </c>
      <c r="AG44" s="41">
        <v>0</v>
      </c>
      <c r="AH44" s="41">
        <f t="shared" si="8"/>
        <v>0</v>
      </c>
      <c r="AI44" s="41">
        <v>214.7</v>
      </c>
      <c r="AJ44" s="41">
        <v>0</v>
      </c>
      <c r="AK44" s="41"/>
      <c r="AL44" s="41">
        <v>0</v>
      </c>
      <c r="AM44" s="41">
        <v>0</v>
      </c>
      <c r="AN44" s="41"/>
      <c r="AO44" s="41">
        <v>0</v>
      </c>
      <c r="AP44" s="41">
        <v>0</v>
      </c>
      <c r="AQ44" s="25">
        <f t="shared" si="9"/>
        <v>0</v>
      </c>
      <c r="AR44" s="41">
        <f t="shared" si="10"/>
        <v>0</v>
      </c>
      <c r="AS44" s="41">
        <v>214.7</v>
      </c>
      <c r="AT44" s="41">
        <v>0</v>
      </c>
      <c r="AU44" s="25">
        <f t="shared" si="11"/>
        <v>0</v>
      </c>
      <c r="AV44" s="41"/>
      <c r="AW44" s="41">
        <v>0</v>
      </c>
      <c r="AX44" s="88">
        <v>78.721179375000006</v>
      </c>
      <c r="AY44" s="41">
        <f t="shared" si="12"/>
        <v>0.36665663425710299</v>
      </c>
      <c r="AZ44" s="41">
        <v>214.7</v>
      </c>
      <c r="BA44" s="41">
        <f t="shared" si="1"/>
        <v>440.19907361825835</v>
      </c>
      <c r="BB44" s="41">
        <f t="shared" si="13"/>
        <v>22.009953680912918</v>
      </c>
      <c r="BC44" s="45">
        <v>0.05</v>
      </c>
      <c r="BD44" s="41">
        <f t="shared" si="14"/>
        <v>0.10251492166237969</v>
      </c>
      <c r="BE44" s="41">
        <v>214.7</v>
      </c>
      <c r="BF44" s="41">
        <f t="shared" si="15"/>
        <v>462.20902729917128</v>
      </c>
      <c r="BG44" s="99">
        <f t="shared" si="16"/>
        <v>2.1528133549099735</v>
      </c>
      <c r="BH44" s="99"/>
      <c r="BI44" s="100">
        <f t="shared" si="17"/>
        <v>2.1528133549099735</v>
      </c>
      <c r="BJ44" s="86">
        <f t="shared" si="2"/>
        <v>462.20902729917128</v>
      </c>
      <c r="BK44" s="86"/>
      <c r="BL44" s="86">
        <f t="shared" si="3"/>
        <v>0</v>
      </c>
      <c r="BM44" s="86">
        <f t="shared" si="18"/>
        <v>462.20902729917128</v>
      </c>
      <c r="BN44" s="78">
        <v>1.4193</v>
      </c>
      <c r="BO44" s="79"/>
      <c r="BP44" s="108">
        <f t="shared" si="19"/>
        <v>1.5168134678432843</v>
      </c>
      <c r="BQ44" s="107"/>
      <c r="BS44" s="113" t="s">
        <v>1510</v>
      </c>
      <c r="BT44" s="168">
        <f t="shared" si="20"/>
        <v>65.600982812500007</v>
      </c>
      <c r="BU44" s="88">
        <v>78.721179375000006</v>
      </c>
    </row>
    <row r="45" spans="1:73" x14ac:dyDescent="0.25">
      <c r="A45" s="87">
        <f t="shared" si="21"/>
        <v>36</v>
      </c>
      <c r="B45" s="2" t="s">
        <v>138</v>
      </c>
      <c r="C45" s="39" t="s">
        <v>25</v>
      </c>
      <c r="D45" s="68" t="s">
        <v>1160</v>
      </c>
      <c r="E45" s="41">
        <v>397.8</v>
      </c>
      <c r="F45" s="54">
        <v>397.8</v>
      </c>
      <c r="G45" s="54"/>
      <c r="H45" s="40">
        <v>0</v>
      </c>
      <c r="I45" s="41">
        <v>281.99673179857098</v>
      </c>
      <c r="J45" s="41">
        <f t="shared" si="0"/>
        <v>0.70889072850319501</v>
      </c>
      <c r="K45" s="41">
        <v>397.8</v>
      </c>
      <c r="L45" s="41">
        <v>0</v>
      </c>
      <c r="M45" s="41"/>
      <c r="N45" s="41">
        <v>0</v>
      </c>
      <c r="O45" s="41">
        <v>0</v>
      </c>
      <c r="P45" s="41"/>
      <c r="Q45" s="41">
        <v>0</v>
      </c>
      <c r="R45" s="41">
        <v>44.803421287832997</v>
      </c>
      <c r="S45" s="41">
        <f t="shared" si="4"/>
        <v>0.11262800725950979</v>
      </c>
      <c r="T45" s="41">
        <v>397.8</v>
      </c>
      <c r="U45" s="41">
        <v>412.84031945609502</v>
      </c>
      <c r="V45" s="41">
        <f t="shared" si="5"/>
        <v>1.037808746747348</v>
      </c>
      <c r="W45" s="41">
        <v>397.8</v>
      </c>
      <c r="X45" s="41">
        <v>5.4016663466060804</v>
      </c>
      <c r="Y45" s="41">
        <f t="shared" si="6"/>
        <v>1.3578849538979589E-2</v>
      </c>
      <c r="Z45" s="41">
        <v>397.8</v>
      </c>
      <c r="AA45" s="41">
        <v>140.52334037525401</v>
      </c>
      <c r="AB45" s="41">
        <f t="shared" si="7"/>
        <v>0.35325123271808445</v>
      </c>
      <c r="AC45" s="41">
        <v>397.8</v>
      </c>
      <c r="AD45" s="41">
        <v>0</v>
      </c>
      <c r="AE45" s="41"/>
      <c r="AF45" s="41">
        <v>0</v>
      </c>
      <c r="AG45" s="41">
        <v>125.325648061255</v>
      </c>
      <c r="AH45" s="41">
        <f t="shared" si="8"/>
        <v>0.31504687798203868</v>
      </c>
      <c r="AI45" s="41">
        <v>397.8</v>
      </c>
      <c r="AJ45" s="41">
        <v>0</v>
      </c>
      <c r="AK45" s="41"/>
      <c r="AL45" s="41">
        <v>0</v>
      </c>
      <c r="AM45" s="41">
        <v>0</v>
      </c>
      <c r="AN45" s="41"/>
      <c r="AO45" s="41">
        <v>0</v>
      </c>
      <c r="AP45" s="41">
        <v>0</v>
      </c>
      <c r="AQ45" s="25">
        <f t="shared" si="9"/>
        <v>0</v>
      </c>
      <c r="AR45" s="41">
        <f t="shared" si="10"/>
        <v>0</v>
      </c>
      <c r="AS45" s="41">
        <v>397.8</v>
      </c>
      <c r="AT45" s="41">
        <v>0</v>
      </c>
      <c r="AU45" s="25">
        <f t="shared" si="11"/>
        <v>0</v>
      </c>
      <c r="AV45" s="41"/>
      <c r="AW45" s="41">
        <v>0</v>
      </c>
      <c r="AX45" s="88">
        <v>105.430589375</v>
      </c>
      <c r="AY45" s="41">
        <f t="shared" si="12"/>
        <v>0.2650341613247863</v>
      </c>
      <c r="AZ45" s="41">
        <v>397.8</v>
      </c>
      <c r="BA45" s="41">
        <f t="shared" si="1"/>
        <v>1116.3217167006142</v>
      </c>
      <c r="BB45" s="41">
        <f t="shared" si="13"/>
        <v>55.816085835030712</v>
      </c>
      <c r="BC45" s="45">
        <v>0.05</v>
      </c>
      <c r="BD45" s="41">
        <f t="shared" si="14"/>
        <v>0.14031193020369712</v>
      </c>
      <c r="BE45" s="41">
        <v>397.8</v>
      </c>
      <c r="BF45" s="41">
        <f t="shared" si="15"/>
        <v>1172.1378025356448</v>
      </c>
      <c r="BG45" s="99">
        <f t="shared" si="16"/>
        <v>2.9465505342776392</v>
      </c>
      <c r="BH45" s="99"/>
      <c r="BI45" s="100">
        <f t="shared" si="17"/>
        <v>2.9465505342776392</v>
      </c>
      <c r="BJ45" s="86">
        <f t="shared" si="2"/>
        <v>1172.1378025356448</v>
      </c>
      <c r="BK45" s="86"/>
      <c r="BL45" s="86">
        <f t="shared" si="3"/>
        <v>0</v>
      </c>
      <c r="BM45" s="86">
        <f t="shared" si="18"/>
        <v>1172.1378025356448</v>
      </c>
      <c r="BN45" s="78">
        <v>1.4753000000000001</v>
      </c>
      <c r="BO45" s="79"/>
      <c r="BP45" s="108">
        <f t="shared" si="19"/>
        <v>1.9972551577832571</v>
      </c>
      <c r="BQ45" s="107"/>
      <c r="BS45" s="113" t="s">
        <v>1511</v>
      </c>
      <c r="BT45" s="168">
        <f t="shared" si="20"/>
        <v>87.858824479166671</v>
      </c>
      <c r="BU45" s="88">
        <v>105.430589375</v>
      </c>
    </row>
    <row r="46" spans="1:73" x14ac:dyDescent="0.25">
      <c r="A46" s="87">
        <f t="shared" si="21"/>
        <v>37</v>
      </c>
      <c r="B46" s="2" t="s">
        <v>139</v>
      </c>
      <c r="C46" s="39" t="s">
        <v>25</v>
      </c>
      <c r="D46" s="68" t="s">
        <v>1161</v>
      </c>
      <c r="E46" s="41">
        <v>238.6</v>
      </c>
      <c r="F46" s="54">
        <v>238.6</v>
      </c>
      <c r="G46" s="54"/>
      <c r="H46" s="40">
        <v>0</v>
      </c>
      <c r="I46" s="41">
        <v>177.17355973553299</v>
      </c>
      <c r="J46" s="41">
        <f t="shared" si="0"/>
        <v>0.7425547348513537</v>
      </c>
      <c r="K46" s="41">
        <v>238.6</v>
      </c>
      <c r="L46" s="41">
        <v>0</v>
      </c>
      <c r="M46" s="41"/>
      <c r="N46" s="41">
        <v>0</v>
      </c>
      <c r="O46" s="41">
        <v>0</v>
      </c>
      <c r="P46" s="41"/>
      <c r="Q46" s="41">
        <v>0</v>
      </c>
      <c r="R46" s="41">
        <v>25.324994250111398</v>
      </c>
      <c r="S46" s="41">
        <f t="shared" si="4"/>
        <v>0.10613995913709723</v>
      </c>
      <c r="T46" s="41">
        <v>238.6</v>
      </c>
      <c r="U46" s="41">
        <v>335.609842477212</v>
      </c>
      <c r="V46" s="41">
        <f t="shared" si="5"/>
        <v>1.4065793900972843</v>
      </c>
      <c r="W46" s="41">
        <v>238.6</v>
      </c>
      <c r="X46" s="41">
        <v>4.5760541197949598</v>
      </c>
      <c r="Y46" s="41">
        <f t="shared" si="6"/>
        <v>1.9178768314312488E-2</v>
      </c>
      <c r="Z46" s="41">
        <v>238.6</v>
      </c>
      <c r="AA46" s="41">
        <v>214.68913161545399</v>
      </c>
      <c r="AB46" s="41">
        <f t="shared" si="7"/>
        <v>0.89978680475881812</v>
      </c>
      <c r="AC46" s="41">
        <v>238.6</v>
      </c>
      <c r="AD46" s="41">
        <v>0</v>
      </c>
      <c r="AE46" s="41"/>
      <c r="AF46" s="41">
        <v>0</v>
      </c>
      <c r="AG46" s="41">
        <v>191.48565941695199</v>
      </c>
      <c r="AH46" s="41">
        <f t="shared" si="8"/>
        <v>0.8025383881682816</v>
      </c>
      <c r="AI46" s="41">
        <v>238.6</v>
      </c>
      <c r="AJ46" s="41">
        <v>0</v>
      </c>
      <c r="AK46" s="41"/>
      <c r="AL46" s="41">
        <v>0</v>
      </c>
      <c r="AM46" s="41">
        <v>0</v>
      </c>
      <c r="AN46" s="41"/>
      <c r="AO46" s="41">
        <v>0</v>
      </c>
      <c r="AP46" s="41">
        <v>0</v>
      </c>
      <c r="AQ46" s="25">
        <f t="shared" si="9"/>
        <v>0</v>
      </c>
      <c r="AR46" s="41">
        <f t="shared" si="10"/>
        <v>0</v>
      </c>
      <c r="AS46" s="41">
        <v>238.6</v>
      </c>
      <c r="AT46" s="41">
        <v>0</v>
      </c>
      <c r="AU46" s="25">
        <f t="shared" si="11"/>
        <v>0</v>
      </c>
      <c r="AV46" s="41"/>
      <c r="AW46" s="41">
        <v>0</v>
      </c>
      <c r="AX46" s="88">
        <v>96.762299999999996</v>
      </c>
      <c r="AY46" s="41">
        <f t="shared" si="12"/>
        <v>0.40554191114836546</v>
      </c>
      <c r="AZ46" s="41">
        <v>238.6</v>
      </c>
      <c r="BA46" s="41">
        <f t="shared" si="1"/>
        <v>1045.6215416150574</v>
      </c>
      <c r="BB46" s="41">
        <f t="shared" si="13"/>
        <v>52.281077080752873</v>
      </c>
      <c r="BC46" s="45">
        <v>0.05</v>
      </c>
      <c r="BD46" s="41">
        <f t="shared" si="14"/>
        <v>0.21911599782377567</v>
      </c>
      <c r="BE46" s="41">
        <v>238.6</v>
      </c>
      <c r="BF46" s="41">
        <f t="shared" si="15"/>
        <v>1097.9026186958101</v>
      </c>
      <c r="BG46" s="99">
        <f t="shared" si="16"/>
        <v>4.6014359542992889</v>
      </c>
      <c r="BH46" s="99"/>
      <c r="BI46" s="100">
        <f t="shared" si="17"/>
        <v>4.6014359542992889</v>
      </c>
      <c r="BJ46" s="86">
        <f t="shared" si="2"/>
        <v>1097.9026186958104</v>
      </c>
      <c r="BK46" s="86"/>
      <c r="BL46" s="86">
        <f t="shared" si="3"/>
        <v>0</v>
      </c>
      <c r="BM46" s="86">
        <f t="shared" si="18"/>
        <v>1097.9026186958104</v>
      </c>
      <c r="BN46" s="78">
        <v>1.6834</v>
      </c>
      <c r="BO46" s="79"/>
      <c r="BP46" s="108">
        <f t="shared" si="19"/>
        <v>2.7334180553043179</v>
      </c>
      <c r="BQ46" s="107"/>
      <c r="BS46" s="113" t="s">
        <v>1512</v>
      </c>
      <c r="BT46" s="168">
        <f t="shared" si="20"/>
        <v>80.635249999999999</v>
      </c>
      <c r="BU46" s="88">
        <v>96.762299999999996</v>
      </c>
    </row>
    <row r="47" spans="1:73" x14ac:dyDescent="0.25">
      <c r="A47" s="87">
        <f t="shared" si="21"/>
        <v>38</v>
      </c>
      <c r="B47" s="2" t="s">
        <v>140</v>
      </c>
      <c r="C47" s="39" t="s">
        <v>25</v>
      </c>
      <c r="D47" s="68" t="s">
        <v>1162</v>
      </c>
      <c r="E47" s="41">
        <v>134</v>
      </c>
      <c r="F47" s="54">
        <v>134</v>
      </c>
      <c r="G47" s="54"/>
      <c r="H47" s="40">
        <v>0</v>
      </c>
      <c r="I47" s="41">
        <v>115.91929911269099</v>
      </c>
      <c r="J47" s="41">
        <f t="shared" si="0"/>
        <v>0.86506939636336566</v>
      </c>
      <c r="K47" s="41">
        <v>134</v>
      </c>
      <c r="L47" s="41">
        <v>0</v>
      </c>
      <c r="M47" s="41"/>
      <c r="N47" s="41">
        <v>0</v>
      </c>
      <c r="O47" s="41">
        <v>0</v>
      </c>
      <c r="P47" s="41"/>
      <c r="Q47" s="41">
        <v>0</v>
      </c>
      <c r="R47" s="41">
        <v>10.041367547817099</v>
      </c>
      <c r="S47" s="41">
        <f t="shared" si="4"/>
        <v>7.4935578715052978E-2</v>
      </c>
      <c r="T47" s="41">
        <v>134</v>
      </c>
      <c r="U47" s="41">
        <v>86.755031344288199</v>
      </c>
      <c r="V47" s="41">
        <f t="shared" si="5"/>
        <v>0.64742560704692687</v>
      </c>
      <c r="W47" s="41">
        <v>134</v>
      </c>
      <c r="X47" s="41">
        <v>3.7741582305602601</v>
      </c>
      <c r="Y47" s="41">
        <f t="shared" si="6"/>
        <v>2.8165359929554181E-2</v>
      </c>
      <c r="Z47" s="41">
        <v>134</v>
      </c>
      <c r="AA47" s="41">
        <v>70.273528356415298</v>
      </c>
      <c r="AB47" s="41">
        <f t="shared" si="7"/>
        <v>0.52442931609265153</v>
      </c>
      <c r="AC47" s="41">
        <v>134</v>
      </c>
      <c r="AD47" s="41">
        <v>0</v>
      </c>
      <c r="AE47" s="41"/>
      <c r="AF47" s="41">
        <v>0</v>
      </c>
      <c r="AG47" s="41">
        <v>62.662824030627696</v>
      </c>
      <c r="AH47" s="41">
        <f t="shared" si="8"/>
        <v>0.46763301515393801</v>
      </c>
      <c r="AI47" s="41">
        <v>134</v>
      </c>
      <c r="AJ47" s="41">
        <v>0</v>
      </c>
      <c r="AK47" s="41"/>
      <c r="AL47" s="41">
        <v>0</v>
      </c>
      <c r="AM47" s="41">
        <v>0</v>
      </c>
      <c r="AN47" s="41"/>
      <c r="AO47" s="41">
        <v>0</v>
      </c>
      <c r="AP47" s="41">
        <v>0</v>
      </c>
      <c r="AQ47" s="25">
        <f t="shared" si="9"/>
        <v>0</v>
      </c>
      <c r="AR47" s="41">
        <f t="shared" si="10"/>
        <v>0</v>
      </c>
      <c r="AS47" s="41">
        <v>134</v>
      </c>
      <c r="AT47" s="41">
        <v>0</v>
      </c>
      <c r="AU47" s="25">
        <f t="shared" si="11"/>
        <v>0</v>
      </c>
      <c r="AV47" s="41"/>
      <c r="AW47" s="41">
        <v>0</v>
      </c>
      <c r="AX47" s="88">
        <v>49.590678750000002</v>
      </c>
      <c r="AY47" s="41">
        <f t="shared" si="12"/>
        <v>0.37007969216417913</v>
      </c>
      <c r="AZ47" s="41">
        <v>134</v>
      </c>
      <c r="BA47" s="41">
        <f t="shared" si="1"/>
        <v>399.01688737239954</v>
      </c>
      <c r="BB47" s="41">
        <f t="shared" si="13"/>
        <v>19.950844368619979</v>
      </c>
      <c r="BC47" s="45">
        <v>0.05</v>
      </c>
      <c r="BD47" s="41">
        <f t="shared" si="14"/>
        <v>0.14888689827328341</v>
      </c>
      <c r="BE47" s="41">
        <v>134</v>
      </c>
      <c r="BF47" s="41">
        <f t="shared" si="15"/>
        <v>418.96773174101952</v>
      </c>
      <c r="BG47" s="99">
        <f t="shared" si="16"/>
        <v>3.126624863738952</v>
      </c>
      <c r="BH47" s="99"/>
      <c r="BI47" s="100">
        <f t="shared" si="17"/>
        <v>3.126624863738952</v>
      </c>
      <c r="BJ47" s="86">
        <f t="shared" si="2"/>
        <v>418.96773174101958</v>
      </c>
      <c r="BK47" s="86"/>
      <c r="BL47" s="86">
        <f t="shared" si="3"/>
        <v>0</v>
      </c>
      <c r="BM47" s="86">
        <f t="shared" si="18"/>
        <v>418.96773174101958</v>
      </c>
      <c r="BN47" s="78">
        <v>1.1625000000000001</v>
      </c>
      <c r="BO47" s="79"/>
      <c r="BP47" s="108">
        <f t="shared" si="19"/>
        <v>2.6895697752593133</v>
      </c>
      <c r="BQ47" s="107"/>
      <c r="BS47" s="113" t="s">
        <v>1513</v>
      </c>
      <c r="BT47" s="168">
        <f t="shared" si="20"/>
        <v>41.325565625000003</v>
      </c>
      <c r="BU47" s="88">
        <v>49.590678750000002</v>
      </c>
    </row>
    <row r="48" spans="1:73" x14ac:dyDescent="0.25">
      <c r="A48" s="87">
        <f t="shared" si="21"/>
        <v>39</v>
      </c>
      <c r="B48" s="2" t="s">
        <v>141</v>
      </c>
      <c r="C48" s="39" t="s">
        <v>25</v>
      </c>
      <c r="D48" s="68" t="s">
        <v>1163</v>
      </c>
      <c r="E48" s="41">
        <v>128.1</v>
      </c>
      <c r="F48" s="54">
        <v>128.1</v>
      </c>
      <c r="G48" s="54"/>
      <c r="H48" s="40">
        <v>49.2</v>
      </c>
      <c r="I48" s="41">
        <v>120.84237301512201</v>
      </c>
      <c r="J48" s="41">
        <f t="shared" si="0"/>
        <v>0.94334405164029678</v>
      </c>
      <c r="K48" s="41">
        <v>128.1</v>
      </c>
      <c r="L48" s="41">
        <v>0</v>
      </c>
      <c r="M48" s="41"/>
      <c r="N48" s="41">
        <v>0</v>
      </c>
      <c r="O48" s="41">
        <v>0</v>
      </c>
      <c r="P48" s="41"/>
      <c r="Q48" s="41">
        <v>0</v>
      </c>
      <c r="R48" s="41">
        <v>7.7157991436353797</v>
      </c>
      <c r="S48" s="41">
        <f t="shared" si="4"/>
        <v>6.0232624072095085E-2</v>
      </c>
      <c r="T48" s="41">
        <v>128.1</v>
      </c>
      <c r="U48" s="41">
        <v>201.99629268666001</v>
      </c>
      <c r="V48" s="41">
        <f t="shared" si="5"/>
        <v>1.5768641115274007</v>
      </c>
      <c r="W48" s="41">
        <v>128.1</v>
      </c>
      <c r="X48" s="41">
        <v>2.6182622298209899</v>
      </c>
      <c r="Y48" s="41">
        <f t="shared" si="6"/>
        <v>2.0439205541147462E-2</v>
      </c>
      <c r="Z48" s="41">
        <v>128.1</v>
      </c>
      <c r="AA48" s="41">
        <v>81.974033345345504</v>
      </c>
      <c r="AB48" s="41">
        <f t="shared" si="7"/>
        <v>0.63992219629465652</v>
      </c>
      <c r="AC48" s="41">
        <v>128.1</v>
      </c>
      <c r="AD48" s="41">
        <v>0</v>
      </c>
      <c r="AE48" s="41"/>
      <c r="AF48" s="41">
        <v>0</v>
      </c>
      <c r="AG48" s="41">
        <v>73.106953330680099</v>
      </c>
      <c r="AH48" s="41">
        <f t="shared" si="8"/>
        <v>0.57070221179297509</v>
      </c>
      <c r="AI48" s="41">
        <v>128.1</v>
      </c>
      <c r="AJ48" s="41">
        <v>0</v>
      </c>
      <c r="AK48" s="41"/>
      <c r="AL48" s="41">
        <v>0</v>
      </c>
      <c r="AM48" s="41">
        <v>0</v>
      </c>
      <c r="AN48" s="41"/>
      <c r="AO48" s="41">
        <v>0</v>
      </c>
      <c r="AP48" s="41">
        <v>0</v>
      </c>
      <c r="AQ48" s="25">
        <f t="shared" si="9"/>
        <v>0</v>
      </c>
      <c r="AR48" s="41">
        <f t="shared" si="10"/>
        <v>0</v>
      </c>
      <c r="AS48" s="41">
        <v>128.1</v>
      </c>
      <c r="AT48" s="41">
        <v>0</v>
      </c>
      <c r="AU48" s="25">
        <f t="shared" si="11"/>
        <v>0</v>
      </c>
      <c r="AV48" s="41"/>
      <c r="AW48" s="41">
        <v>0</v>
      </c>
      <c r="AX48" s="88">
        <v>99.907059999999987</v>
      </c>
      <c r="AY48" s="41">
        <f t="shared" si="12"/>
        <v>0.77991459797033558</v>
      </c>
      <c r="AZ48" s="41">
        <v>128.1</v>
      </c>
      <c r="BA48" s="41">
        <f t="shared" si="1"/>
        <v>588.16077375126395</v>
      </c>
      <c r="BB48" s="41">
        <f t="shared" si="13"/>
        <v>29.408038687563199</v>
      </c>
      <c r="BC48" s="45">
        <v>0.05</v>
      </c>
      <c r="BD48" s="41">
        <f t="shared" si="14"/>
        <v>0.22957094994194535</v>
      </c>
      <c r="BE48" s="41">
        <v>128.1</v>
      </c>
      <c r="BF48" s="41">
        <f t="shared" si="15"/>
        <v>617.56881243882719</v>
      </c>
      <c r="BG48" s="99">
        <f t="shared" si="16"/>
        <v>4.8209899487808521</v>
      </c>
      <c r="BH48" s="99"/>
      <c r="BI48" s="100">
        <f t="shared" si="17"/>
        <v>4.8209899487808521</v>
      </c>
      <c r="BJ48" s="86">
        <f t="shared" si="2"/>
        <v>617.56881243882708</v>
      </c>
      <c r="BK48" s="86"/>
      <c r="BL48" s="86">
        <f t="shared" si="3"/>
        <v>0</v>
      </c>
      <c r="BM48" s="86">
        <f t="shared" si="18"/>
        <v>617.56881243882708</v>
      </c>
      <c r="BN48" s="78">
        <v>1.4028</v>
      </c>
      <c r="BO48" s="79"/>
      <c r="BP48" s="108">
        <f t="shared" si="19"/>
        <v>3.436690867394391</v>
      </c>
      <c r="BQ48" s="107"/>
      <c r="BS48" s="113" t="s">
        <v>1514</v>
      </c>
      <c r="BT48" s="168">
        <f t="shared" si="20"/>
        <v>83.25588333333333</v>
      </c>
      <c r="BU48" s="88">
        <v>99.907059999999987</v>
      </c>
    </row>
    <row r="49" spans="1:73" x14ac:dyDescent="0.25">
      <c r="A49" s="87">
        <f t="shared" si="21"/>
        <v>40</v>
      </c>
      <c r="B49" s="2" t="s">
        <v>142</v>
      </c>
      <c r="C49" s="39" t="s">
        <v>25</v>
      </c>
      <c r="D49" s="68" t="s">
        <v>1164</v>
      </c>
      <c r="E49" s="41">
        <v>245.6</v>
      </c>
      <c r="F49" s="54">
        <v>245.6</v>
      </c>
      <c r="G49" s="54"/>
      <c r="H49" s="40">
        <v>32.700000000000003</v>
      </c>
      <c r="I49" s="41">
        <v>196.65065131409801</v>
      </c>
      <c r="J49" s="41">
        <f t="shared" si="0"/>
        <v>0.80069483434079003</v>
      </c>
      <c r="K49" s="41">
        <v>245.6</v>
      </c>
      <c r="L49" s="41">
        <v>0</v>
      </c>
      <c r="M49" s="41"/>
      <c r="N49" s="41">
        <v>0</v>
      </c>
      <c r="O49" s="41">
        <v>0</v>
      </c>
      <c r="P49" s="41"/>
      <c r="Q49" s="41">
        <v>0</v>
      </c>
      <c r="R49" s="41">
        <v>15.3576124947826</v>
      </c>
      <c r="S49" s="41">
        <f t="shared" si="4"/>
        <v>6.253099549992916E-2</v>
      </c>
      <c r="T49" s="41">
        <v>245.6</v>
      </c>
      <c r="U49" s="41">
        <v>314.53321815013697</v>
      </c>
      <c r="V49" s="41">
        <f t="shared" si="5"/>
        <v>1.2806727123376913</v>
      </c>
      <c r="W49" s="41">
        <v>245.6</v>
      </c>
      <c r="X49" s="41">
        <v>4.4109122328308903</v>
      </c>
      <c r="Y49" s="41">
        <f t="shared" si="6"/>
        <v>1.7959740361689291E-2</v>
      </c>
      <c r="Z49" s="41">
        <v>245.6</v>
      </c>
      <c r="AA49" s="41">
        <v>50.741064924763002</v>
      </c>
      <c r="AB49" s="41">
        <f t="shared" si="7"/>
        <v>0.20660042721809041</v>
      </c>
      <c r="AC49" s="41">
        <v>245.6</v>
      </c>
      <c r="AD49" s="41">
        <v>0</v>
      </c>
      <c r="AE49" s="41"/>
      <c r="AF49" s="41">
        <v>0</v>
      </c>
      <c r="AG49" s="41">
        <v>45.248687007910398</v>
      </c>
      <c r="AH49" s="41">
        <f t="shared" si="8"/>
        <v>0.18423732495077524</v>
      </c>
      <c r="AI49" s="41">
        <v>245.6</v>
      </c>
      <c r="AJ49" s="41">
        <v>0</v>
      </c>
      <c r="AK49" s="41"/>
      <c r="AL49" s="41">
        <v>0</v>
      </c>
      <c r="AM49" s="41">
        <v>0</v>
      </c>
      <c r="AN49" s="41"/>
      <c r="AO49" s="41">
        <v>0</v>
      </c>
      <c r="AP49" s="41">
        <v>0</v>
      </c>
      <c r="AQ49" s="25">
        <f t="shared" si="9"/>
        <v>0</v>
      </c>
      <c r="AR49" s="41">
        <f t="shared" si="10"/>
        <v>0</v>
      </c>
      <c r="AS49" s="41">
        <v>245.6</v>
      </c>
      <c r="AT49" s="41">
        <v>0</v>
      </c>
      <c r="AU49" s="25">
        <f t="shared" si="11"/>
        <v>0</v>
      </c>
      <c r="AV49" s="41"/>
      <c r="AW49" s="41">
        <v>0</v>
      </c>
      <c r="AX49" s="88">
        <v>98.213720000000009</v>
      </c>
      <c r="AY49" s="41">
        <f t="shared" si="12"/>
        <v>0.39989299674267104</v>
      </c>
      <c r="AZ49" s="41">
        <v>245.6</v>
      </c>
      <c r="BA49" s="41">
        <f t="shared" si="1"/>
        <v>725.15586612452182</v>
      </c>
      <c r="BB49" s="41">
        <f t="shared" si="13"/>
        <v>36.257793306226091</v>
      </c>
      <c r="BC49" s="45">
        <v>0.05</v>
      </c>
      <c r="BD49" s="41">
        <f t="shared" si="14"/>
        <v>0.14762945157258181</v>
      </c>
      <c r="BE49" s="41">
        <v>245.6</v>
      </c>
      <c r="BF49" s="41">
        <f t="shared" si="15"/>
        <v>761.41365943074788</v>
      </c>
      <c r="BG49" s="99">
        <f t="shared" si="16"/>
        <v>3.1002184830242183</v>
      </c>
      <c r="BH49" s="99"/>
      <c r="BI49" s="100">
        <f t="shared" si="17"/>
        <v>3.1002184830242183</v>
      </c>
      <c r="BJ49" s="86">
        <f t="shared" si="2"/>
        <v>761.413659430748</v>
      </c>
      <c r="BK49" s="86"/>
      <c r="BL49" s="86">
        <f t="shared" si="3"/>
        <v>0</v>
      </c>
      <c r="BM49" s="86">
        <f t="shared" si="18"/>
        <v>761.413659430748</v>
      </c>
      <c r="BN49" s="78">
        <v>1.5492999999999999</v>
      </c>
      <c r="BO49" s="79"/>
      <c r="BP49" s="108">
        <f t="shared" si="19"/>
        <v>2.0010446543756655</v>
      </c>
      <c r="BQ49" s="107"/>
      <c r="BS49" s="113" t="s">
        <v>1515</v>
      </c>
      <c r="BT49" s="168">
        <f t="shared" si="20"/>
        <v>81.844766666666672</v>
      </c>
      <c r="BU49" s="88">
        <v>98.213720000000009</v>
      </c>
    </row>
    <row r="50" spans="1:73" x14ac:dyDescent="0.25">
      <c r="A50" s="87">
        <f t="shared" si="21"/>
        <v>41</v>
      </c>
      <c r="B50" s="2" t="s">
        <v>143</v>
      </c>
      <c r="C50" s="39" t="s">
        <v>25</v>
      </c>
      <c r="D50" s="68" t="s">
        <v>1165</v>
      </c>
      <c r="E50" s="41">
        <v>325.08</v>
      </c>
      <c r="F50" s="54">
        <v>266.68</v>
      </c>
      <c r="G50" s="54">
        <v>58.4</v>
      </c>
      <c r="H50" s="40">
        <v>0</v>
      </c>
      <c r="I50" s="41">
        <v>250.071974664701</v>
      </c>
      <c r="J50" s="41">
        <f t="shared" si="0"/>
        <v>0.76926287272271754</v>
      </c>
      <c r="K50" s="41">
        <v>325.08</v>
      </c>
      <c r="L50" s="41">
        <v>0</v>
      </c>
      <c r="M50" s="41"/>
      <c r="N50" s="41">
        <v>0</v>
      </c>
      <c r="O50" s="41">
        <v>0</v>
      </c>
      <c r="P50" s="41"/>
      <c r="Q50" s="41">
        <v>0</v>
      </c>
      <c r="R50" s="41">
        <v>25.227292120046801</v>
      </c>
      <c r="S50" s="41">
        <f t="shared" si="4"/>
        <v>7.7603334933083551E-2</v>
      </c>
      <c r="T50" s="41">
        <v>325.08</v>
      </c>
      <c r="U50" s="41">
        <v>261.423999778189</v>
      </c>
      <c r="V50" s="41">
        <f t="shared" si="5"/>
        <v>0.80418358489660702</v>
      </c>
      <c r="W50" s="41">
        <v>325.08</v>
      </c>
      <c r="X50" s="41">
        <v>6.2272785734171796</v>
      </c>
      <c r="Y50" s="41">
        <f t="shared" si="6"/>
        <v>1.9156141790996617E-2</v>
      </c>
      <c r="Z50" s="41">
        <v>325.08</v>
      </c>
      <c r="AA50" s="41">
        <v>89.782275450491198</v>
      </c>
      <c r="AB50" s="41">
        <f t="shared" si="7"/>
        <v>0.27618517119014152</v>
      </c>
      <c r="AC50" s="41">
        <v>325.08</v>
      </c>
      <c r="AD50" s="41">
        <v>0</v>
      </c>
      <c r="AE50" s="41"/>
      <c r="AF50" s="41">
        <v>0</v>
      </c>
      <c r="AG50" s="41">
        <v>80.076961053345002</v>
      </c>
      <c r="AH50" s="41">
        <f t="shared" si="8"/>
        <v>0.24633001431446108</v>
      </c>
      <c r="AI50" s="41">
        <v>325.08</v>
      </c>
      <c r="AJ50" s="41">
        <v>0</v>
      </c>
      <c r="AK50" s="41"/>
      <c r="AL50" s="41">
        <v>0</v>
      </c>
      <c r="AM50" s="41">
        <v>0</v>
      </c>
      <c r="AN50" s="41"/>
      <c r="AO50" s="41">
        <v>0</v>
      </c>
      <c r="AP50" s="41">
        <v>0</v>
      </c>
      <c r="AQ50" s="25">
        <f t="shared" si="9"/>
        <v>0</v>
      </c>
      <c r="AR50" s="41">
        <f t="shared" si="10"/>
        <v>0</v>
      </c>
      <c r="AS50" s="41">
        <v>325.08</v>
      </c>
      <c r="AT50" s="41">
        <v>0</v>
      </c>
      <c r="AU50" s="25">
        <f t="shared" si="11"/>
        <v>0</v>
      </c>
      <c r="AV50" s="41"/>
      <c r="AW50" s="41">
        <v>0</v>
      </c>
      <c r="AX50" s="88">
        <v>99.907059999999987</v>
      </c>
      <c r="AY50" s="41">
        <f t="shared" si="12"/>
        <v>0.30733068783068779</v>
      </c>
      <c r="AZ50" s="41">
        <v>325.08</v>
      </c>
      <c r="BA50" s="41">
        <f t="shared" si="1"/>
        <v>812.71684164019018</v>
      </c>
      <c r="BB50" s="41">
        <f t="shared" si="13"/>
        <v>40.635842082009511</v>
      </c>
      <c r="BC50" s="45">
        <v>0.05</v>
      </c>
      <c r="BD50" s="41">
        <f t="shared" si="14"/>
        <v>0.12500259038393477</v>
      </c>
      <c r="BE50" s="41">
        <v>325.08</v>
      </c>
      <c r="BF50" s="41">
        <f t="shared" si="15"/>
        <v>853.35268372219969</v>
      </c>
      <c r="BG50" s="99">
        <f t="shared" si="16"/>
        <v>2.62505439806263</v>
      </c>
      <c r="BH50" s="99"/>
      <c r="BI50" s="100">
        <f t="shared" si="17"/>
        <v>2.62505439806263</v>
      </c>
      <c r="BJ50" s="86">
        <f t="shared" si="2"/>
        <v>700.04950687534222</v>
      </c>
      <c r="BK50" s="86"/>
      <c r="BL50" s="86">
        <f t="shared" si="3"/>
        <v>153.30317684685758</v>
      </c>
      <c r="BM50" s="86">
        <f t="shared" si="18"/>
        <v>853.3526837221998</v>
      </c>
      <c r="BN50" s="78">
        <v>1.4359</v>
      </c>
      <c r="BO50" s="79"/>
      <c r="BP50" s="108">
        <f t="shared" si="19"/>
        <v>1.8281596197942962</v>
      </c>
      <c r="BQ50" s="107"/>
      <c r="BS50" s="113" t="s">
        <v>1516</v>
      </c>
      <c r="BT50" s="168">
        <f t="shared" si="20"/>
        <v>83.25588333333333</v>
      </c>
      <c r="BU50" s="88">
        <v>99.907059999999987</v>
      </c>
    </row>
    <row r="51" spans="1:73" x14ac:dyDescent="0.25">
      <c r="A51" s="87">
        <f t="shared" si="21"/>
        <v>42</v>
      </c>
      <c r="B51" s="2" t="s">
        <v>144</v>
      </c>
      <c r="C51" s="39" t="s">
        <v>25</v>
      </c>
      <c r="D51" s="68" t="s">
        <v>1166</v>
      </c>
      <c r="E51" s="41">
        <v>282.8</v>
      </c>
      <c r="F51" s="54">
        <v>282.8</v>
      </c>
      <c r="G51" s="54"/>
      <c r="H51" s="40">
        <v>0</v>
      </c>
      <c r="I51" s="41">
        <v>200.42129115618201</v>
      </c>
      <c r="J51" s="41">
        <f t="shared" si="0"/>
        <v>0.70870329263147802</v>
      </c>
      <c r="K51" s="41">
        <v>282.8</v>
      </c>
      <c r="L51" s="41">
        <v>0</v>
      </c>
      <c r="M51" s="41"/>
      <c r="N51" s="41">
        <v>0</v>
      </c>
      <c r="O51" s="41">
        <v>0</v>
      </c>
      <c r="P51" s="41"/>
      <c r="Q51" s="41">
        <v>0</v>
      </c>
      <c r="R51" s="41">
        <v>12.5395122113946</v>
      </c>
      <c r="S51" s="41">
        <f t="shared" si="4"/>
        <v>4.4340566518368457E-2</v>
      </c>
      <c r="T51" s="41">
        <v>282.8</v>
      </c>
      <c r="U51" s="41">
        <v>291.44913786164602</v>
      </c>
      <c r="V51" s="41">
        <f t="shared" si="5"/>
        <v>1.0305839386904032</v>
      </c>
      <c r="W51" s="41">
        <v>282.8</v>
      </c>
      <c r="X51" s="41">
        <v>5.2365244596419904</v>
      </c>
      <c r="Y51" s="41">
        <f t="shared" si="6"/>
        <v>1.8516706010049469E-2</v>
      </c>
      <c r="Z51" s="41">
        <v>282.8</v>
      </c>
      <c r="AA51" s="41">
        <v>101.48278043942101</v>
      </c>
      <c r="AB51" s="41">
        <f t="shared" si="7"/>
        <v>0.35885000155382252</v>
      </c>
      <c r="AC51" s="41">
        <v>282.8</v>
      </c>
      <c r="AD51" s="41">
        <v>0</v>
      </c>
      <c r="AE51" s="41"/>
      <c r="AF51" s="41">
        <v>0</v>
      </c>
      <c r="AG51" s="41">
        <v>90.521090353397398</v>
      </c>
      <c r="AH51" s="41">
        <f t="shared" si="8"/>
        <v>0.32008872119306009</v>
      </c>
      <c r="AI51" s="41">
        <v>282.8</v>
      </c>
      <c r="AJ51" s="41">
        <v>0</v>
      </c>
      <c r="AK51" s="41"/>
      <c r="AL51" s="41">
        <v>0</v>
      </c>
      <c r="AM51" s="41">
        <v>0</v>
      </c>
      <c r="AN51" s="41"/>
      <c r="AO51" s="41">
        <v>0</v>
      </c>
      <c r="AP51" s="41">
        <v>0</v>
      </c>
      <c r="AQ51" s="25">
        <f t="shared" si="9"/>
        <v>0</v>
      </c>
      <c r="AR51" s="41">
        <f t="shared" si="10"/>
        <v>0</v>
      </c>
      <c r="AS51" s="41">
        <v>282.8</v>
      </c>
      <c r="AT51" s="41">
        <v>0</v>
      </c>
      <c r="AU51" s="25">
        <f t="shared" si="11"/>
        <v>0</v>
      </c>
      <c r="AV51" s="41"/>
      <c r="AW51" s="41">
        <v>0</v>
      </c>
      <c r="AX51" s="88">
        <v>95.038707500000001</v>
      </c>
      <c r="AY51" s="41">
        <f t="shared" si="12"/>
        <v>0.33606332213578499</v>
      </c>
      <c r="AZ51" s="41">
        <v>282.8</v>
      </c>
      <c r="BA51" s="41">
        <f t="shared" si="1"/>
        <v>796.68904398168308</v>
      </c>
      <c r="BB51" s="41">
        <f t="shared" si="13"/>
        <v>39.834452199084154</v>
      </c>
      <c r="BC51" s="45">
        <v>0.05</v>
      </c>
      <c r="BD51" s="41">
        <f t="shared" si="14"/>
        <v>0.14085732743664836</v>
      </c>
      <c r="BE51" s="41">
        <v>282.8</v>
      </c>
      <c r="BF51" s="41">
        <f t="shared" si="15"/>
        <v>836.52349618076721</v>
      </c>
      <c r="BG51" s="99">
        <f t="shared" si="16"/>
        <v>2.9580038761696152</v>
      </c>
      <c r="BH51" s="99"/>
      <c r="BI51" s="100">
        <f t="shared" si="17"/>
        <v>2.9580038761696152</v>
      </c>
      <c r="BJ51" s="86">
        <f t="shared" si="2"/>
        <v>836.52349618076721</v>
      </c>
      <c r="BK51" s="86"/>
      <c r="BL51" s="86">
        <f t="shared" si="3"/>
        <v>0</v>
      </c>
      <c r="BM51" s="86">
        <f t="shared" si="18"/>
        <v>836.52349618076721</v>
      </c>
      <c r="BN51" s="78">
        <v>1.3361000000000001</v>
      </c>
      <c r="BO51" s="79"/>
      <c r="BP51" s="108">
        <f t="shared" si="19"/>
        <v>2.2139090458570578</v>
      </c>
      <c r="BQ51" s="107"/>
      <c r="BS51" s="113" t="s">
        <v>1517</v>
      </c>
      <c r="BT51" s="168">
        <f t="shared" si="20"/>
        <v>79.198922916666675</v>
      </c>
      <c r="BU51" s="88">
        <v>95.038707500000001</v>
      </c>
    </row>
    <row r="52" spans="1:73" x14ac:dyDescent="0.25">
      <c r="A52" s="87">
        <f t="shared" si="21"/>
        <v>43</v>
      </c>
      <c r="B52" s="2" t="s">
        <v>145</v>
      </c>
      <c r="C52" s="39" t="s">
        <v>25</v>
      </c>
      <c r="D52" s="68" t="s">
        <v>1168</v>
      </c>
      <c r="E52" s="41">
        <v>151.6</v>
      </c>
      <c r="F52" s="54">
        <v>151.6</v>
      </c>
      <c r="G52" s="54"/>
      <c r="H52" s="40">
        <v>0</v>
      </c>
      <c r="I52" s="41">
        <v>119.602485407402</v>
      </c>
      <c r="J52" s="41">
        <f t="shared" si="0"/>
        <v>0.78893460031267815</v>
      </c>
      <c r="K52" s="41">
        <v>151.6</v>
      </c>
      <c r="L52" s="41">
        <v>0</v>
      </c>
      <c r="M52" s="41"/>
      <c r="N52" s="41">
        <v>0</v>
      </c>
      <c r="O52" s="41">
        <v>0</v>
      </c>
      <c r="P52" s="41"/>
      <c r="Q52" s="41">
        <v>0</v>
      </c>
      <c r="R52" s="41">
        <v>14.943887552532001</v>
      </c>
      <c r="S52" s="41">
        <f t="shared" si="4"/>
        <v>9.8574456151266504E-2</v>
      </c>
      <c r="T52" s="41">
        <v>151.6</v>
      </c>
      <c r="U52" s="41">
        <v>184.22592827655501</v>
      </c>
      <c r="V52" s="41">
        <f t="shared" si="5"/>
        <v>1.2152106086843999</v>
      </c>
      <c r="W52" s="41">
        <v>151.6</v>
      </c>
      <c r="X52" s="41">
        <v>3.1136392867085898</v>
      </c>
      <c r="Y52" s="41">
        <f t="shared" si="6"/>
        <v>2.0538517722352177E-2</v>
      </c>
      <c r="Z52" s="41">
        <v>151.6</v>
      </c>
      <c r="AA52" s="41">
        <v>89.782275450491198</v>
      </c>
      <c r="AB52" s="41">
        <f t="shared" si="7"/>
        <v>0.59223136840693402</v>
      </c>
      <c r="AC52" s="41">
        <v>151.6</v>
      </c>
      <c r="AD52" s="41">
        <v>0</v>
      </c>
      <c r="AE52" s="41"/>
      <c r="AF52" s="41">
        <v>0</v>
      </c>
      <c r="AG52" s="41">
        <v>80.076961053345002</v>
      </c>
      <c r="AH52" s="41">
        <f t="shared" si="8"/>
        <v>0.52821214415135231</v>
      </c>
      <c r="AI52" s="41">
        <v>151.6</v>
      </c>
      <c r="AJ52" s="41">
        <v>0</v>
      </c>
      <c r="AK52" s="41"/>
      <c r="AL52" s="41">
        <v>0</v>
      </c>
      <c r="AM52" s="41">
        <v>0</v>
      </c>
      <c r="AN52" s="41"/>
      <c r="AO52" s="41">
        <v>0</v>
      </c>
      <c r="AP52" s="41">
        <v>0</v>
      </c>
      <c r="AQ52" s="25">
        <f t="shared" si="9"/>
        <v>0</v>
      </c>
      <c r="AR52" s="41">
        <f t="shared" si="10"/>
        <v>0</v>
      </c>
      <c r="AS52" s="41">
        <v>151.6</v>
      </c>
      <c r="AT52" s="41">
        <v>0</v>
      </c>
      <c r="AU52" s="25">
        <f t="shared" si="11"/>
        <v>0</v>
      </c>
      <c r="AV52" s="41"/>
      <c r="AW52" s="41">
        <v>0</v>
      </c>
      <c r="AX52" s="88">
        <v>58.843564999999998</v>
      </c>
      <c r="AY52" s="41">
        <f t="shared" si="12"/>
        <v>0.3881501649076517</v>
      </c>
      <c r="AZ52" s="41">
        <v>151.6</v>
      </c>
      <c r="BA52" s="41">
        <f t="shared" si="1"/>
        <v>550.58874202703385</v>
      </c>
      <c r="BB52" s="41">
        <f t="shared" si="13"/>
        <v>27.529437101351693</v>
      </c>
      <c r="BC52" s="45">
        <v>0.05</v>
      </c>
      <c r="BD52" s="41">
        <f t="shared" si="14"/>
        <v>0.18159259301683175</v>
      </c>
      <c r="BE52" s="41">
        <v>151.6</v>
      </c>
      <c r="BF52" s="41">
        <f t="shared" si="15"/>
        <v>578.11817912838558</v>
      </c>
      <c r="BG52" s="99">
        <f t="shared" si="16"/>
        <v>3.8134444533534659</v>
      </c>
      <c r="BH52" s="99"/>
      <c r="BI52" s="100">
        <f t="shared" si="17"/>
        <v>3.8134444533534659</v>
      </c>
      <c r="BJ52" s="86">
        <f t="shared" si="2"/>
        <v>578.11817912838546</v>
      </c>
      <c r="BK52" s="86"/>
      <c r="BL52" s="86">
        <f t="shared" si="3"/>
        <v>0</v>
      </c>
      <c r="BM52" s="86">
        <f t="shared" si="18"/>
        <v>578.11817912838546</v>
      </c>
      <c r="BN52" s="78">
        <v>1.2910999999999999</v>
      </c>
      <c r="BO52" s="79"/>
      <c r="BP52" s="108">
        <f t="shared" si="19"/>
        <v>2.9536398833192363</v>
      </c>
      <c r="BQ52" s="107"/>
      <c r="BS52" s="113" t="s">
        <v>1518</v>
      </c>
      <c r="BT52" s="168">
        <f t="shared" si="20"/>
        <v>49.036304166666667</v>
      </c>
      <c r="BU52" s="88">
        <v>58.843564999999998</v>
      </c>
    </row>
    <row r="53" spans="1:73" x14ac:dyDescent="0.25">
      <c r="A53" s="87">
        <f t="shared" si="21"/>
        <v>44</v>
      </c>
      <c r="B53" s="2" t="s">
        <v>146</v>
      </c>
      <c r="C53" s="39" t="s">
        <v>25</v>
      </c>
      <c r="D53" s="68" t="s">
        <v>1173</v>
      </c>
      <c r="E53" s="41">
        <v>258.5</v>
      </c>
      <c r="F53" s="54">
        <v>258.5</v>
      </c>
      <c r="G53" s="54"/>
      <c r="H53" s="40">
        <v>0</v>
      </c>
      <c r="I53" s="41">
        <v>235.05139688141901</v>
      </c>
      <c r="J53" s="41">
        <f t="shared" si="0"/>
        <v>0.90928973648517997</v>
      </c>
      <c r="K53" s="41">
        <v>258.5</v>
      </c>
      <c r="L53" s="41">
        <v>0</v>
      </c>
      <c r="M53" s="41"/>
      <c r="N53" s="41">
        <v>0</v>
      </c>
      <c r="O53" s="41">
        <v>0</v>
      </c>
      <c r="P53" s="41"/>
      <c r="Q53" s="41">
        <v>0</v>
      </c>
      <c r="R53" s="41">
        <v>18.027445080913001</v>
      </c>
      <c r="S53" s="41">
        <f t="shared" si="4"/>
        <v>6.9738665690185692E-2</v>
      </c>
      <c r="T53" s="41">
        <v>258.5</v>
      </c>
      <c r="U53" s="41">
        <v>246.59474003521601</v>
      </c>
      <c r="V53" s="41">
        <f t="shared" si="5"/>
        <v>0.95394483572617406</v>
      </c>
      <c r="W53" s="41">
        <v>258.5</v>
      </c>
      <c r="X53" s="41">
        <v>8.5500421647802707</v>
      </c>
      <c r="Y53" s="41">
        <f t="shared" si="6"/>
        <v>3.3075598316364682E-2</v>
      </c>
      <c r="Z53" s="41">
        <v>258.5</v>
      </c>
      <c r="AA53" s="41">
        <v>58.549307029908597</v>
      </c>
      <c r="AB53" s="41">
        <f t="shared" si="7"/>
        <v>0.22649635214664834</v>
      </c>
      <c r="AC53" s="41">
        <v>258.5</v>
      </c>
      <c r="AD53" s="41">
        <v>0</v>
      </c>
      <c r="AE53" s="41"/>
      <c r="AF53" s="41">
        <v>0</v>
      </c>
      <c r="AG53" s="41">
        <v>52.2193453204709</v>
      </c>
      <c r="AH53" s="41">
        <f t="shared" si="8"/>
        <v>0.20200907280646382</v>
      </c>
      <c r="AI53" s="41">
        <v>258.5</v>
      </c>
      <c r="AJ53" s="41">
        <v>0</v>
      </c>
      <c r="AK53" s="41"/>
      <c r="AL53" s="41">
        <v>0</v>
      </c>
      <c r="AM53" s="41">
        <v>0</v>
      </c>
      <c r="AN53" s="41"/>
      <c r="AO53" s="41">
        <v>0</v>
      </c>
      <c r="AP53" s="41">
        <v>0</v>
      </c>
      <c r="AQ53" s="25">
        <f t="shared" si="9"/>
        <v>0</v>
      </c>
      <c r="AR53" s="41">
        <f t="shared" si="10"/>
        <v>0</v>
      </c>
      <c r="AS53" s="41">
        <v>258.5</v>
      </c>
      <c r="AT53" s="41">
        <v>0</v>
      </c>
      <c r="AU53" s="25">
        <f t="shared" si="11"/>
        <v>0</v>
      </c>
      <c r="AV53" s="41"/>
      <c r="AW53" s="41">
        <v>0</v>
      </c>
      <c r="AX53" s="88">
        <v>100.75372999999999</v>
      </c>
      <c r="AY53" s="41">
        <f t="shared" si="12"/>
        <v>0.38976297872340421</v>
      </c>
      <c r="AZ53" s="41">
        <v>258.5</v>
      </c>
      <c r="BA53" s="41">
        <f t="shared" si="1"/>
        <v>719.74600651270782</v>
      </c>
      <c r="BB53" s="41">
        <f t="shared" si="13"/>
        <v>35.987300325635395</v>
      </c>
      <c r="BC53" s="45">
        <v>0.05</v>
      </c>
      <c r="BD53" s="41">
        <f t="shared" si="14"/>
        <v>0.13921586199472105</v>
      </c>
      <c r="BE53" s="41">
        <v>258.5</v>
      </c>
      <c r="BF53" s="41">
        <f t="shared" si="15"/>
        <v>755.7333068383432</v>
      </c>
      <c r="BG53" s="99">
        <f t="shared" si="16"/>
        <v>2.9235331018891419</v>
      </c>
      <c r="BH53" s="99"/>
      <c r="BI53" s="100">
        <f t="shared" si="17"/>
        <v>2.9235331018891419</v>
      </c>
      <c r="BJ53" s="86">
        <f t="shared" si="2"/>
        <v>755.7333068383432</v>
      </c>
      <c r="BK53" s="86"/>
      <c r="BL53" s="86">
        <f t="shared" si="3"/>
        <v>0</v>
      </c>
      <c r="BM53" s="86">
        <f t="shared" si="18"/>
        <v>755.7333068383432</v>
      </c>
      <c r="BN53" s="78">
        <v>1.3427</v>
      </c>
      <c r="BO53" s="79"/>
      <c r="BP53" s="108">
        <f t="shared" si="19"/>
        <v>2.1773539151628376</v>
      </c>
      <c r="BQ53" s="107"/>
      <c r="BS53" s="113" t="s">
        <v>1519</v>
      </c>
      <c r="BT53" s="168">
        <f t="shared" si="20"/>
        <v>83.961441666666659</v>
      </c>
      <c r="BU53" s="88">
        <v>100.75372999999999</v>
      </c>
    </row>
    <row r="54" spans="1:73" x14ac:dyDescent="0.25">
      <c r="A54" s="87">
        <f t="shared" si="21"/>
        <v>45</v>
      </c>
      <c r="B54" s="2" t="s">
        <v>147</v>
      </c>
      <c r="C54" s="39" t="s">
        <v>25</v>
      </c>
      <c r="D54" s="68" t="s">
        <v>1175</v>
      </c>
      <c r="E54" s="41">
        <v>250.4</v>
      </c>
      <c r="F54" s="54">
        <v>250.4</v>
      </c>
      <c r="G54" s="54"/>
      <c r="H54" s="40">
        <v>0</v>
      </c>
      <c r="I54" s="41">
        <v>212.494844605823</v>
      </c>
      <c r="J54" s="41">
        <f t="shared" si="0"/>
        <v>0.8486215838890695</v>
      </c>
      <c r="K54" s="41">
        <v>250.4</v>
      </c>
      <c r="L54" s="41">
        <v>0</v>
      </c>
      <c r="M54" s="41"/>
      <c r="N54" s="41">
        <v>0</v>
      </c>
      <c r="O54" s="41">
        <v>0</v>
      </c>
      <c r="P54" s="41"/>
      <c r="Q54" s="41">
        <v>0</v>
      </c>
      <c r="R54" s="41">
        <v>33.482759705760103</v>
      </c>
      <c r="S54" s="41">
        <f t="shared" si="4"/>
        <v>0.13371709147667774</v>
      </c>
      <c r="T54" s="41">
        <v>250.4</v>
      </c>
      <c r="U54" s="41">
        <v>278.57527160338702</v>
      </c>
      <c r="V54" s="41">
        <f t="shared" si="5"/>
        <v>1.1125210527291813</v>
      </c>
      <c r="W54" s="41">
        <v>250.4</v>
      </c>
      <c r="X54" s="41">
        <v>6.3924204603812598</v>
      </c>
      <c r="Y54" s="41">
        <f t="shared" si="6"/>
        <v>2.5528835704398001E-2</v>
      </c>
      <c r="Z54" s="41">
        <v>250.4</v>
      </c>
      <c r="AA54" s="41">
        <v>121.01459328117799</v>
      </c>
      <c r="AB54" s="41">
        <f t="shared" si="7"/>
        <v>0.48328511693761178</v>
      </c>
      <c r="AC54" s="41">
        <v>250.4</v>
      </c>
      <c r="AD54" s="41">
        <v>0</v>
      </c>
      <c r="AE54" s="41"/>
      <c r="AF54" s="41">
        <v>0</v>
      </c>
      <c r="AG54" s="41">
        <v>107.93522737611499</v>
      </c>
      <c r="AH54" s="41">
        <f t="shared" si="8"/>
        <v>0.43105122754039532</v>
      </c>
      <c r="AI54" s="41">
        <v>250.4</v>
      </c>
      <c r="AJ54" s="41">
        <v>0</v>
      </c>
      <c r="AK54" s="41"/>
      <c r="AL54" s="41">
        <v>0</v>
      </c>
      <c r="AM54" s="41">
        <v>0</v>
      </c>
      <c r="AN54" s="41"/>
      <c r="AO54" s="41">
        <v>0</v>
      </c>
      <c r="AP54" s="41">
        <v>0</v>
      </c>
      <c r="AQ54" s="25">
        <f t="shared" si="9"/>
        <v>0</v>
      </c>
      <c r="AR54" s="41">
        <f t="shared" si="10"/>
        <v>0</v>
      </c>
      <c r="AS54" s="41">
        <v>250.4</v>
      </c>
      <c r="AT54" s="41">
        <v>0</v>
      </c>
      <c r="AU54" s="25">
        <f t="shared" si="11"/>
        <v>0</v>
      </c>
      <c r="AV54" s="41"/>
      <c r="AW54" s="41">
        <v>0</v>
      </c>
      <c r="AX54" s="88">
        <v>111.12543749999999</v>
      </c>
      <c r="AY54" s="41">
        <f t="shared" si="12"/>
        <v>0.44379168330670921</v>
      </c>
      <c r="AZ54" s="41">
        <v>250.4</v>
      </c>
      <c r="BA54" s="41">
        <f t="shared" si="1"/>
        <v>871.02055453264438</v>
      </c>
      <c r="BB54" s="41">
        <f t="shared" si="13"/>
        <v>43.551027726632221</v>
      </c>
      <c r="BC54" s="45">
        <v>0.05</v>
      </c>
      <c r="BD54" s="41">
        <f t="shared" si="14"/>
        <v>0.17392582957920216</v>
      </c>
      <c r="BE54" s="41">
        <v>250.4</v>
      </c>
      <c r="BF54" s="41">
        <f t="shared" si="15"/>
        <v>914.57158225927662</v>
      </c>
      <c r="BG54" s="99">
        <f t="shared" si="16"/>
        <v>3.6524424211632454</v>
      </c>
      <c r="BH54" s="99"/>
      <c r="BI54" s="100">
        <f t="shared" si="17"/>
        <v>3.6524424211632454</v>
      </c>
      <c r="BJ54" s="86">
        <f t="shared" si="2"/>
        <v>914.57158225927662</v>
      </c>
      <c r="BK54" s="86"/>
      <c r="BL54" s="86">
        <f t="shared" si="3"/>
        <v>0</v>
      </c>
      <c r="BM54" s="86">
        <f t="shared" si="18"/>
        <v>914.57158225927662</v>
      </c>
      <c r="BN54" s="78">
        <v>1.6936</v>
      </c>
      <c r="BO54" s="79"/>
      <c r="BP54" s="108">
        <f t="shared" si="19"/>
        <v>2.1566145613859504</v>
      </c>
      <c r="BQ54" s="107"/>
      <c r="BS54" s="113" t="s">
        <v>1520</v>
      </c>
      <c r="BT54" s="168">
        <f t="shared" si="20"/>
        <v>92.604531249999994</v>
      </c>
      <c r="BU54" s="88">
        <v>111.12543749999999</v>
      </c>
    </row>
    <row r="55" spans="1:73" x14ac:dyDescent="0.25">
      <c r="A55" s="87">
        <f t="shared" si="21"/>
        <v>46</v>
      </c>
      <c r="B55" s="2" t="s">
        <v>148</v>
      </c>
      <c r="C55" s="39" t="s">
        <v>25</v>
      </c>
      <c r="D55" s="68" t="s">
        <v>1176</v>
      </c>
      <c r="E55" s="41">
        <v>232.7</v>
      </c>
      <c r="F55" s="54">
        <v>232.7</v>
      </c>
      <c r="G55" s="54"/>
      <c r="H55" s="40">
        <v>90.6</v>
      </c>
      <c r="I55" s="41">
        <v>178.688917300388</v>
      </c>
      <c r="J55" s="41">
        <f t="shared" si="0"/>
        <v>0.76789392909492049</v>
      </c>
      <c r="K55" s="41">
        <v>232.7</v>
      </c>
      <c r="L55" s="41">
        <v>0</v>
      </c>
      <c r="M55" s="41"/>
      <c r="N55" s="41">
        <v>0</v>
      </c>
      <c r="O55" s="41">
        <v>0</v>
      </c>
      <c r="P55" s="41"/>
      <c r="Q55" s="41">
        <v>0</v>
      </c>
      <c r="R55" s="41">
        <v>39.584169020505001</v>
      </c>
      <c r="S55" s="41">
        <f t="shared" si="4"/>
        <v>0.17010816081007737</v>
      </c>
      <c r="T55" s="41">
        <v>232.7</v>
      </c>
      <c r="U55" s="41">
        <v>274.76712316702901</v>
      </c>
      <c r="V55" s="41">
        <f t="shared" si="5"/>
        <v>1.1807783548217836</v>
      </c>
      <c r="W55" s="41">
        <v>232.7</v>
      </c>
      <c r="X55" s="41">
        <v>3.7741582305602601</v>
      </c>
      <c r="Y55" s="41">
        <f t="shared" si="6"/>
        <v>1.6218986809455351E-2</v>
      </c>
      <c r="Z55" s="41">
        <v>232.7</v>
      </c>
      <c r="AA55" s="41">
        <v>117.098614059817</v>
      </c>
      <c r="AB55" s="41">
        <f t="shared" si="7"/>
        <v>0.50321707803960891</v>
      </c>
      <c r="AC55" s="41">
        <v>232.7</v>
      </c>
      <c r="AD55" s="41">
        <v>0</v>
      </c>
      <c r="AE55" s="41"/>
      <c r="AF55" s="41">
        <v>0</v>
      </c>
      <c r="AG55" s="41">
        <v>104.438040051046</v>
      </c>
      <c r="AH55" s="41">
        <f t="shared" si="8"/>
        <v>0.44880979824256989</v>
      </c>
      <c r="AI55" s="41">
        <v>232.7</v>
      </c>
      <c r="AJ55" s="41">
        <v>0</v>
      </c>
      <c r="AK55" s="41"/>
      <c r="AL55" s="41">
        <v>0</v>
      </c>
      <c r="AM55" s="41">
        <v>0</v>
      </c>
      <c r="AN55" s="41"/>
      <c r="AO55" s="41">
        <v>0</v>
      </c>
      <c r="AP55" s="41">
        <v>0</v>
      </c>
      <c r="AQ55" s="25">
        <f t="shared" si="9"/>
        <v>0</v>
      </c>
      <c r="AR55" s="41">
        <f t="shared" si="10"/>
        <v>0</v>
      </c>
      <c r="AS55" s="41">
        <v>232.7</v>
      </c>
      <c r="AT55" s="41">
        <v>0</v>
      </c>
      <c r="AU55" s="25">
        <f t="shared" si="11"/>
        <v>0</v>
      </c>
      <c r="AV55" s="41"/>
      <c r="AW55" s="41">
        <v>0</v>
      </c>
      <c r="AX55" s="88">
        <v>107.33659999999999</v>
      </c>
      <c r="AY55" s="41">
        <f t="shared" si="12"/>
        <v>0.46126600773528148</v>
      </c>
      <c r="AZ55" s="41">
        <v>232.7</v>
      </c>
      <c r="BA55" s="41">
        <f t="shared" si="1"/>
        <v>825.68762182934518</v>
      </c>
      <c r="BB55" s="41">
        <f t="shared" si="13"/>
        <v>41.28438109146726</v>
      </c>
      <c r="BC55" s="45">
        <v>0.05</v>
      </c>
      <c r="BD55" s="41">
        <f t="shared" si="14"/>
        <v>0.17741461577768483</v>
      </c>
      <c r="BE55" s="41">
        <v>232.7</v>
      </c>
      <c r="BF55" s="41">
        <f t="shared" si="15"/>
        <v>866.97200292081243</v>
      </c>
      <c r="BG55" s="99">
        <f t="shared" si="16"/>
        <v>3.7257069313313824</v>
      </c>
      <c r="BH55" s="99"/>
      <c r="BI55" s="100">
        <f t="shared" si="17"/>
        <v>3.7257069313313824</v>
      </c>
      <c r="BJ55" s="86">
        <f t="shared" si="2"/>
        <v>866.97200292081266</v>
      </c>
      <c r="BK55" s="86"/>
      <c r="BL55" s="86">
        <f t="shared" si="3"/>
        <v>0</v>
      </c>
      <c r="BM55" s="86">
        <f t="shared" si="18"/>
        <v>866.97200292081266</v>
      </c>
      <c r="BN55" s="78">
        <v>1.4802</v>
      </c>
      <c r="BO55" s="79"/>
      <c r="BP55" s="108">
        <f t="shared" si="19"/>
        <v>2.5170294090875438</v>
      </c>
      <c r="BQ55" s="107"/>
      <c r="BS55" s="113" t="s">
        <v>1521</v>
      </c>
      <c r="BT55" s="168">
        <f t="shared" si="20"/>
        <v>89.447166666666661</v>
      </c>
      <c r="BU55" s="88">
        <v>107.33659999999999</v>
      </c>
    </row>
    <row r="56" spans="1:73" x14ac:dyDescent="0.25">
      <c r="A56" s="87">
        <f t="shared" si="21"/>
        <v>47</v>
      </c>
      <c r="B56" s="2" t="s">
        <v>149</v>
      </c>
      <c r="C56" s="39" t="s">
        <v>25</v>
      </c>
      <c r="D56" s="68" t="s">
        <v>1179</v>
      </c>
      <c r="E56" s="41">
        <v>198.8</v>
      </c>
      <c r="F56" s="54">
        <v>198.8</v>
      </c>
      <c r="G56" s="54"/>
      <c r="H56" s="40">
        <v>0</v>
      </c>
      <c r="I56" s="41">
        <v>172.80790855098601</v>
      </c>
      <c r="J56" s="41">
        <f t="shared" si="0"/>
        <v>0.86925507319409456</v>
      </c>
      <c r="K56" s="41">
        <v>198.8</v>
      </c>
      <c r="L56" s="41">
        <v>0</v>
      </c>
      <c r="M56" s="41"/>
      <c r="N56" s="41">
        <v>0</v>
      </c>
      <c r="O56" s="41">
        <v>0</v>
      </c>
      <c r="P56" s="41"/>
      <c r="Q56" s="41">
        <v>0</v>
      </c>
      <c r="R56" s="41">
        <v>29.368510200157001</v>
      </c>
      <c r="S56" s="41">
        <f t="shared" si="4"/>
        <v>0.14772892454807343</v>
      </c>
      <c r="T56" s="41">
        <v>198.8</v>
      </c>
      <c r="U56" s="41">
        <v>136.57344011537799</v>
      </c>
      <c r="V56" s="41">
        <f t="shared" si="5"/>
        <v>0.68698913538922524</v>
      </c>
      <c r="W56" s="41">
        <v>198.8</v>
      </c>
      <c r="X56" s="41">
        <v>5.4016663466060804</v>
      </c>
      <c r="Y56" s="41">
        <f t="shared" si="6"/>
        <v>2.7171359892384707E-2</v>
      </c>
      <c r="Z56" s="41">
        <v>198.8</v>
      </c>
      <c r="AA56" s="41">
        <v>0</v>
      </c>
      <c r="AB56" s="41">
        <f t="shared" si="7"/>
        <v>0</v>
      </c>
      <c r="AC56" s="41">
        <v>198.8</v>
      </c>
      <c r="AD56" s="41">
        <v>0</v>
      </c>
      <c r="AE56" s="41"/>
      <c r="AF56" s="41">
        <v>0</v>
      </c>
      <c r="AG56" s="41">
        <v>0</v>
      </c>
      <c r="AH56" s="41">
        <f t="shared" si="8"/>
        <v>0</v>
      </c>
      <c r="AI56" s="41">
        <v>198.8</v>
      </c>
      <c r="AJ56" s="41">
        <v>0</v>
      </c>
      <c r="AK56" s="41"/>
      <c r="AL56" s="41">
        <v>0</v>
      </c>
      <c r="AM56" s="41">
        <v>0</v>
      </c>
      <c r="AN56" s="41"/>
      <c r="AO56" s="41">
        <v>0</v>
      </c>
      <c r="AP56" s="41">
        <v>0</v>
      </c>
      <c r="AQ56" s="25">
        <f t="shared" si="9"/>
        <v>0</v>
      </c>
      <c r="AR56" s="41">
        <f t="shared" si="10"/>
        <v>0</v>
      </c>
      <c r="AS56" s="41">
        <v>198.8</v>
      </c>
      <c r="AT56" s="41">
        <v>0</v>
      </c>
      <c r="AU56" s="25">
        <f t="shared" si="11"/>
        <v>0</v>
      </c>
      <c r="AV56" s="41"/>
      <c r="AW56" s="41">
        <v>0</v>
      </c>
      <c r="AX56" s="88">
        <v>72.889080000000007</v>
      </c>
      <c r="AY56" s="41">
        <f t="shared" si="12"/>
        <v>0.36664527162977867</v>
      </c>
      <c r="AZ56" s="41">
        <v>198.8</v>
      </c>
      <c r="BA56" s="41">
        <f t="shared" si="1"/>
        <v>417.04060521312704</v>
      </c>
      <c r="BB56" s="41">
        <f t="shared" si="13"/>
        <v>20.852030260656353</v>
      </c>
      <c r="BC56" s="45">
        <v>0.05</v>
      </c>
      <c r="BD56" s="41">
        <f t="shared" si="14"/>
        <v>0.10488948823267782</v>
      </c>
      <c r="BE56" s="41">
        <v>198.8</v>
      </c>
      <c r="BF56" s="41">
        <f t="shared" si="15"/>
        <v>437.8926354737834</v>
      </c>
      <c r="BG56" s="99">
        <f t="shared" si="16"/>
        <v>2.2026792528862345</v>
      </c>
      <c r="BH56" s="99"/>
      <c r="BI56" s="100">
        <f t="shared" si="17"/>
        <v>2.2026792528862345</v>
      </c>
      <c r="BJ56" s="86">
        <f t="shared" si="2"/>
        <v>437.89263547378346</v>
      </c>
      <c r="BK56" s="86"/>
      <c r="BL56" s="86">
        <f t="shared" si="3"/>
        <v>0</v>
      </c>
      <c r="BM56" s="86">
        <f t="shared" si="18"/>
        <v>437.89263547378346</v>
      </c>
      <c r="BN56" s="78">
        <v>1.4198999999999999</v>
      </c>
      <c r="BO56" s="79"/>
      <c r="BP56" s="108">
        <f t="shared" si="19"/>
        <v>1.5512918183577959</v>
      </c>
      <c r="BQ56" s="107"/>
      <c r="BS56" s="113" t="s">
        <v>1522</v>
      </c>
      <c r="BT56" s="168">
        <f t="shared" si="20"/>
        <v>60.740900000000011</v>
      </c>
      <c r="BU56" s="88">
        <v>72.889080000000007</v>
      </c>
    </row>
    <row r="57" spans="1:73" x14ac:dyDescent="0.25">
      <c r="A57" s="87">
        <f t="shared" si="21"/>
        <v>48</v>
      </c>
      <c r="B57" s="2" t="s">
        <v>150</v>
      </c>
      <c r="C57" s="39" t="s">
        <v>25</v>
      </c>
      <c r="D57" s="68" t="s">
        <v>1203</v>
      </c>
      <c r="E57" s="41">
        <v>130.1</v>
      </c>
      <c r="F57" s="54">
        <v>130.1</v>
      </c>
      <c r="G57" s="54"/>
      <c r="H57" s="40">
        <v>29.8</v>
      </c>
      <c r="I57" s="41">
        <v>105.918356605361</v>
      </c>
      <c r="J57" s="41">
        <f t="shared" si="0"/>
        <v>0.81413033516803235</v>
      </c>
      <c r="K57" s="41">
        <v>130.1</v>
      </c>
      <c r="L57" s="41">
        <v>0</v>
      </c>
      <c r="M57" s="41"/>
      <c r="N57" s="41">
        <v>0</v>
      </c>
      <c r="O57" s="41">
        <v>0</v>
      </c>
      <c r="P57" s="41"/>
      <c r="Q57" s="41">
        <v>0</v>
      </c>
      <c r="R57" s="41">
        <v>7.7157991436353797</v>
      </c>
      <c r="S57" s="41">
        <f t="shared" si="4"/>
        <v>5.9306680581363409E-2</v>
      </c>
      <c r="T57" s="41">
        <v>130.1</v>
      </c>
      <c r="U57" s="41">
        <v>148.25867051582401</v>
      </c>
      <c r="V57" s="41">
        <f t="shared" si="5"/>
        <v>1.1395747157250116</v>
      </c>
      <c r="W57" s="41">
        <v>130.1</v>
      </c>
      <c r="X57" s="41">
        <v>0</v>
      </c>
      <c r="Y57" s="41">
        <f t="shared" si="6"/>
        <v>0</v>
      </c>
      <c r="Z57" s="41">
        <v>130.1</v>
      </c>
      <c r="AA57" s="41">
        <v>15.616484210291301</v>
      </c>
      <c r="AB57" s="41">
        <f t="shared" si="7"/>
        <v>0.12003446741192392</v>
      </c>
      <c r="AC57" s="41">
        <v>130.1</v>
      </c>
      <c r="AD57" s="41">
        <v>0</v>
      </c>
      <c r="AE57" s="41"/>
      <c r="AF57" s="41">
        <v>0</v>
      </c>
      <c r="AG57" s="41">
        <v>13.9169496976488</v>
      </c>
      <c r="AH57" s="41">
        <f t="shared" si="8"/>
        <v>0.10697117369445658</v>
      </c>
      <c r="AI57" s="41">
        <v>130.1</v>
      </c>
      <c r="AJ57" s="41">
        <v>0</v>
      </c>
      <c r="AK57" s="41"/>
      <c r="AL57" s="41">
        <v>0</v>
      </c>
      <c r="AM57" s="41">
        <v>0</v>
      </c>
      <c r="AN57" s="41"/>
      <c r="AO57" s="41">
        <v>0</v>
      </c>
      <c r="AP57" s="41">
        <v>0</v>
      </c>
      <c r="AQ57" s="25">
        <f t="shared" si="9"/>
        <v>0</v>
      </c>
      <c r="AR57" s="41">
        <f t="shared" si="10"/>
        <v>0</v>
      </c>
      <c r="AS57" s="41">
        <v>130.1</v>
      </c>
      <c r="AT57" s="41">
        <v>0</v>
      </c>
      <c r="AU57" s="25">
        <f t="shared" si="11"/>
        <v>0</v>
      </c>
      <c r="AV57" s="41"/>
      <c r="AW57" s="41">
        <v>0</v>
      </c>
      <c r="AX57" s="88">
        <v>53.320815625000002</v>
      </c>
      <c r="AY57" s="41">
        <f t="shared" si="12"/>
        <v>0.4098448549192929</v>
      </c>
      <c r="AZ57" s="41">
        <v>130.1</v>
      </c>
      <c r="BA57" s="41">
        <f t="shared" si="1"/>
        <v>344.74707579776049</v>
      </c>
      <c r="BB57" s="41">
        <f t="shared" si="13"/>
        <v>17.237353789888026</v>
      </c>
      <c r="BC57" s="45">
        <v>0.05</v>
      </c>
      <c r="BD57" s="41">
        <f t="shared" si="14"/>
        <v>0.13249311137500405</v>
      </c>
      <c r="BE57" s="41">
        <v>130.1</v>
      </c>
      <c r="BF57" s="41">
        <f t="shared" si="15"/>
        <v>361.98442958764849</v>
      </c>
      <c r="BG57" s="99">
        <f t="shared" si="16"/>
        <v>2.7823553388750848</v>
      </c>
      <c r="BH57" s="99"/>
      <c r="BI57" s="100">
        <f t="shared" si="17"/>
        <v>2.7823553388750848</v>
      </c>
      <c r="BJ57" s="86">
        <f t="shared" si="2"/>
        <v>361.98442958764849</v>
      </c>
      <c r="BK57" s="86"/>
      <c r="BL57" s="86">
        <f t="shared" si="3"/>
        <v>0</v>
      </c>
      <c r="BM57" s="86">
        <f t="shared" si="18"/>
        <v>361.98442958764849</v>
      </c>
      <c r="BN57" s="78">
        <v>1.4165000000000001</v>
      </c>
      <c r="BO57" s="79"/>
      <c r="BP57" s="108">
        <f t="shared" si="19"/>
        <v>1.9642466211613727</v>
      </c>
      <c r="BQ57" s="107"/>
      <c r="BS57" s="113" t="s">
        <v>1523</v>
      </c>
      <c r="BT57" s="168">
        <f t="shared" si="20"/>
        <v>44.434013020833333</v>
      </c>
      <c r="BU57" s="88">
        <v>53.320815625000002</v>
      </c>
    </row>
    <row r="58" spans="1:73" x14ac:dyDescent="0.25">
      <c r="A58" s="87">
        <f t="shared" si="21"/>
        <v>49</v>
      </c>
      <c r="B58" s="2" t="s">
        <v>151</v>
      </c>
      <c r="C58" s="39" t="s">
        <v>25</v>
      </c>
      <c r="D58" s="68" t="s">
        <v>1204</v>
      </c>
      <c r="E58" s="41">
        <v>132.69999999999999</v>
      </c>
      <c r="F58" s="54">
        <v>132.69999999999999</v>
      </c>
      <c r="G58" s="54"/>
      <c r="H58" s="40">
        <v>32.6</v>
      </c>
      <c r="I58" s="41">
        <v>94.801651610247504</v>
      </c>
      <c r="J58" s="41">
        <f t="shared" si="0"/>
        <v>0.71440581469666553</v>
      </c>
      <c r="K58" s="41">
        <v>132.69999999999999</v>
      </c>
      <c r="L58" s="41">
        <v>0</v>
      </c>
      <c r="M58" s="41"/>
      <c r="N58" s="41">
        <v>0</v>
      </c>
      <c r="O58" s="41">
        <v>0</v>
      </c>
      <c r="P58" s="41"/>
      <c r="Q58" s="41">
        <v>0</v>
      </c>
      <c r="R58" s="41">
        <v>20.609335051778601</v>
      </c>
      <c r="S58" s="41">
        <f t="shared" si="4"/>
        <v>0.15530772458009498</v>
      </c>
      <c r="T58" s="41">
        <v>132.69999999999999</v>
      </c>
      <c r="U58" s="41">
        <v>148.69455877659701</v>
      </c>
      <c r="V58" s="41">
        <f t="shared" si="5"/>
        <v>1.1205317164777469</v>
      </c>
      <c r="W58" s="41">
        <v>132.69999999999999</v>
      </c>
      <c r="X58" s="41">
        <v>0</v>
      </c>
      <c r="Y58" s="41">
        <f t="shared" si="6"/>
        <v>0</v>
      </c>
      <c r="Z58" s="41">
        <v>132.69999999999999</v>
      </c>
      <c r="AA58" s="41">
        <v>23.424726315436899</v>
      </c>
      <c r="AB58" s="41">
        <f t="shared" si="7"/>
        <v>0.17652393606207159</v>
      </c>
      <c r="AC58" s="41">
        <v>132.69999999999999</v>
      </c>
      <c r="AD58" s="41">
        <v>0</v>
      </c>
      <c r="AE58" s="41"/>
      <c r="AF58" s="41">
        <v>0</v>
      </c>
      <c r="AG58" s="41">
        <v>20.887608010209199</v>
      </c>
      <c r="AH58" s="41">
        <f t="shared" si="8"/>
        <v>0.15740473255621101</v>
      </c>
      <c r="AI58" s="41">
        <v>132.69999999999999</v>
      </c>
      <c r="AJ58" s="41">
        <v>0</v>
      </c>
      <c r="AK58" s="41"/>
      <c r="AL58" s="41">
        <v>0</v>
      </c>
      <c r="AM58" s="41">
        <v>0</v>
      </c>
      <c r="AN58" s="41"/>
      <c r="AO58" s="41">
        <v>0</v>
      </c>
      <c r="AP58" s="41">
        <v>0</v>
      </c>
      <c r="AQ58" s="25">
        <f t="shared" si="9"/>
        <v>0</v>
      </c>
      <c r="AR58" s="41">
        <f t="shared" si="10"/>
        <v>0</v>
      </c>
      <c r="AS58" s="41">
        <v>132.69999999999999</v>
      </c>
      <c r="AT58" s="41">
        <v>0</v>
      </c>
      <c r="AU58" s="25">
        <f t="shared" si="11"/>
        <v>0</v>
      </c>
      <c r="AV58" s="41"/>
      <c r="AW58" s="41">
        <v>0</v>
      </c>
      <c r="AX58" s="88">
        <v>68.612856249999993</v>
      </c>
      <c r="AY58" s="41">
        <f t="shared" si="12"/>
        <v>0.51705242087415226</v>
      </c>
      <c r="AZ58" s="41">
        <v>132.69999999999999</v>
      </c>
      <c r="BA58" s="41">
        <f t="shared" si="1"/>
        <v>377.03073601426917</v>
      </c>
      <c r="BB58" s="41">
        <f t="shared" si="13"/>
        <v>18.851536800713458</v>
      </c>
      <c r="BC58" s="45">
        <v>0.05</v>
      </c>
      <c r="BD58" s="41">
        <f t="shared" si="14"/>
        <v>0.14206131726234708</v>
      </c>
      <c r="BE58" s="41">
        <v>132.69999999999999</v>
      </c>
      <c r="BF58" s="41">
        <f t="shared" si="15"/>
        <v>395.88227281498263</v>
      </c>
      <c r="BG58" s="99">
        <f t="shared" si="16"/>
        <v>2.983287662509289</v>
      </c>
      <c r="BH58" s="99"/>
      <c r="BI58" s="100">
        <f t="shared" si="17"/>
        <v>2.983287662509289</v>
      </c>
      <c r="BJ58" s="86">
        <f t="shared" si="2"/>
        <v>395.88227281498263</v>
      </c>
      <c r="BK58" s="86"/>
      <c r="BL58" s="86">
        <f t="shared" si="3"/>
        <v>0</v>
      </c>
      <c r="BM58" s="86">
        <f t="shared" si="18"/>
        <v>395.88227281498263</v>
      </c>
      <c r="BN58" s="78">
        <v>1.4459</v>
      </c>
      <c r="BO58" s="79"/>
      <c r="BP58" s="108">
        <f t="shared" si="19"/>
        <v>2.0632738519325602</v>
      </c>
      <c r="BQ58" s="107"/>
      <c r="BS58" s="113" t="s">
        <v>1524</v>
      </c>
      <c r="BT58" s="168">
        <f t="shared" si="20"/>
        <v>57.177380208333332</v>
      </c>
      <c r="BU58" s="88">
        <v>68.612856249999993</v>
      </c>
    </row>
    <row r="59" spans="1:73" x14ac:dyDescent="0.25">
      <c r="A59" s="87">
        <f t="shared" si="21"/>
        <v>50</v>
      </c>
      <c r="B59" s="2" t="s">
        <v>152</v>
      </c>
      <c r="C59" s="39" t="s">
        <v>25</v>
      </c>
      <c r="D59" s="68" t="s">
        <v>1205</v>
      </c>
      <c r="E59" s="41">
        <v>121</v>
      </c>
      <c r="F59" s="54">
        <v>121</v>
      </c>
      <c r="G59" s="54"/>
      <c r="H59" s="40">
        <v>0</v>
      </c>
      <c r="I59" s="41">
        <v>93.911516151174695</v>
      </c>
      <c r="J59" s="41">
        <f t="shared" si="0"/>
        <v>0.77612823265433628</v>
      </c>
      <c r="K59" s="41">
        <v>121</v>
      </c>
      <c r="L59" s="41">
        <v>0</v>
      </c>
      <c r="M59" s="41"/>
      <c r="N59" s="41">
        <v>0</v>
      </c>
      <c r="O59" s="41">
        <v>0</v>
      </c>
      <c r="P59" s="41"/>
      <c r="Q59" s="41">
        <v>0</v>
      </c>
      <c r="R59" s="41">
        <v>10.1176605780025</v>
      </c>
      <c r="S59" s="41">
        <f t="shared" si="4"/>
        <v>8.3617029570268592E-2</v>
      </c>
      <c r="T59" s="41">
        <v>121</v>
      </c>
      <c r="U59" s="41">
        <v>131.287457723339</v>
      </c>
      <c r="V59" s="41">
        <f t="shared" si="5"/>
        <v>1.0850203117631323</v>
      </c>
      <c r="W59" s="41">
        <v>121</v>
      </c>
      <c r="X59" s="41">
        <v>0</v>
      </c>
      <c r="Y59" s="41">
        <f t="shared" si="6"/>
        <v>0</v>
      </c>
      <c r="Z59" s="41">
        <v>121</v>
      </c>
      <c r="AA59" s="41">
        <v>11.7005049889303</v>
      </c>
      <c r="AB59" s="41">
        <f t="shared" si="7"/>
        <v>9.6698388338266938E-2</v>
      </c>
      <c r="AC59" s="41">
        <v>121</v>
      </c>
      <c r="AD59" s="41">
        <v>0</v>
      </c>
      <c r="AE59" s="41"/>
      <c r="AF59" s="41">
        <v>0</v>
      </c>
      <c r="AG59" s="41">
        <v>10.444129300052399</v>
      </c>
      <c r="AH59" s="41">
        <f t="shared" si="8"/>
        <v>8.6315118182251238E-2</v>
      </c>
      <c r="AI59" s="41">
        <v>121</v>
      </c>
      <c r="AJ59" s="41">
        <v>0</v>
      </c>
      <c r="AK59" s="41"/>
      <c r="AL59" s="41">
        <v>0</v>
      </c>
      <c r="AM59" s="41">
        <v>0</v>
      </c>
      <c r="AN59" s="41"/>
      <c r="AO59" s="41">
        <v>0</v>
      </c>
      <c r="AP59" s="41">
        <v>0</v>
      </c>
      <c r="AQ59" s="25">
        <f t="shared" si="9"/>
        <v>0</v>
      </c>
      <c r="AR59" s="41">
        <f t="shared" si="10"/>
        <v>0</v>
      </c>
      <c r="AS59" s="41">
        <v>121</v>
      </c>
      <c r="AT59" s="41">
        <v>0</v>
      </c>
      <c r="AU59" s="25">
        <f t="shared" si="11"/>
        <v>0</v>
      </c>
      <c r="AV59" s="41"/>
      <c r="AW59" s="41">
        <v>0</v>
      </c>
      <c r="AX59" s="88">
        <v>18.890973750000001</v>
      </c>
      <c r="AY59" s="41">
        <f t="shared" si="12"/>
        <v>0.15612375000000001</v>
      </c>
      <c r="AZ59" s="41">
        <v>121</v>
      </c>
      <c r="BA59" s="41">
        <f t="shared" si="1"/>
        <v>276.35224249149894</v>
      </c>
      <c r="BB59" s="41">
        <f t="shared" si="13"/>
        <v>13.817612124574948</v>
      </c>
      <c r="BC59" s="45">
        <v>0.05</v>
      </c>
      <c r="BD59" s="41">
        <f t="shared" si="14"/>
        <v>0.1141951415254128</v>
      </c>
      <c r="BE59" s="41">
        <v>121</v>
      </c>
      <c r="BF59" s="41">
        <f t="shared" si="15"/>
        <v>290.16985461607391</v>
      </c>
      <c r="BG59" s="99">
        <f t="shared" si="16"/>
        <v>2.3980979720336681</v>
      </c>
      <c r="BH59" s="99"/>
      <c r="BI59" s="100">
        <f t="shared" si="17"/>
        <v>2.3980979720336681</v>
      </c>
      <c r="BJ59" s="86">
        <f t="shared" si="2"/>
        <v>290.16985461607385</v>
      </c>
      <c r="BK59" s="86"/>
      <c r="BL59" s="86">
        <f t="shared" si="3"/>
        <v>0</v>
      </c>
      <c r="BM59" s="86">
        <f t="shared" si="18"/>
        <v>290.16985461607385</v>
      </c>
      <c r="BN59" s="78">
        <v>1.337</v>
      </c>
      <c r="BO59" s="79"/>
      <c r="BP59" s="108">
        <f t="shared" si="19"/>
        <v>1.79364096636774</v>
      </c>
      <c r="BQ59" s="107"/>
      <c r="BS59" s="113" t="s">
        <v>1525</v>
      </c>
      <c r="BT59" s="168">
        <f t="shared" si="20"/>
        <v>15.742478125000002</v>
      </c>
      <c r="BU59" s="88">
        <v>18.890973750000001</v>
      </c>
    </row>
    <row r="60" spans="1:73" x14ac:dyDescent="0.25">
      <c r="A60" s="87">
        <f t="shared" si="21"/>
        <v>51</v>
      </c>
      <c r="B60" s="2" t="s">
        <v>153</v>
      </c>
      <c r="C60" s="39" t="s">
        <v>25</v>
      </c>
      <c r="D60" s="68" t="s">
        <v>1207</v>
      </c>
      <c r="E60" s="41">
        <v>173.75</v>
      </c>
      <c r="F60" s="54">
        <v>173.75</v>
      </c>
      <c r="G60" s="54"/>
      <c r="H60" s="40">
        <v>0</v>
      </c>
      <c r="I60" s="41">
        <v>146.12654876651999</v>
      </c>
      <c r="J60" s="41">
        <f t="shared" si="0"/>
        <v>0.84101610800874815</v>
      </c>
      <c r="K60" s="41">
        <v>173.75</v>
      </c>
      <c r="L60" s="41">
        <v>0</v>
      </c>
      <c r="M60" s="41"/>
      <c r="N60" s="41">
        <v>0</v>
      </c>
      <c r="O60" s="41">
        <v>0</v>
      </c>
      <c r="P60" s="41"/>
      <c r="Q60" s="41">
        <v>0</v>
      </c>
      <c r="R60" s="41">
        <v>19.9170805493297</v>
      </c>
      <c r="S60" s="41">
        <f t="shared" si="4"/>
        <v>0.11463067942060259</v>
      </c>
      <c r="T60" s="41">
        <v>173.75</v>
      </c>
      <c r="U60" s="41">
        <v>219.579467656898</v>
      </c>
      <c r="V60" s="41">
        <f t="shared" si="5"/>
        <v>1.2637667203274705</v>
      </c>
      <c r="W60" s="41">
        <v>173.75</v>
      </c>
      <c r="X60" s="41">
        <v>0</v>
      </c>
      <c r="Y60" s="41">
        <f t="shared" si="6"/>
        <v>0</v>
      </c>
      <c r="Z60" s="41">
        <v>173.75</v>
      </c>
      <c r="AA60" s="41">
        <v>15.616484210291301</v>
      </c>
      <c r="AB60" s="41">
        <f t="shared" si="7"/>
        <v>8.9879045814626191E-2</v>
      </c>
      <c r="AC60" s="41">
        <v>173.75</v>
      </c>
      <c r="AD60" s="41">
        <v>0</v>
      </c>
      <c r="AE60" s="41"/>
      <c r="AF60" s="41">
        <v>0</v>
      </c>
      <c r="AG60" s="41">
        <v>13.9169496976488</v>
      </c>
      <c r="AH60" s="41">
        <f t="shared" si="8"/>
        <v>8.0097552216683743E-2</v>
      </c>
      <c r="AI60" s="41">
        <v>173.75</v>
      </c>
      <c r="AJ60" s="41">
        <v>0</v>
      </c>
      <c r="AK60" s="41"/>
      <c r="AL60" s="41">
        <v>0</v>
      </c>
      <c r="AM60" s="41">
        <v>0</v>
      </c>
      <c r="AN60" s="41"/>
      <c r="AO60" s="41">
        <v>0</v>
      </c>
      <c r="AP60" s="41">
        <v>0</v>
      </c>
      <c r="AQ60" s="25">
        <f t="shared" si="9"/>
        <v>0</v>
      </c>
      <c r="AR60" s="41">
        <f t="shared" si="10"/>
        <v>0</v>
      </c>
      <c r="AS60" s="41">
        <v>173.75</v>
      </c>
      <c r="AT60" s="41">
        <v>0</v>
      </c>
      <c r="AU60" s="25">
        <f t="shared" si="11"/>
        <v>0</v>
      </c>
      <c r="AV60" s="41"/>
      <c r="AW60" s="41">
        <v>0</v>
      </c>
      <c r="AX60" s="88">
        <v>27.05890625</v>
      </c>
      <c r="AY60" s="41">
        <f t="shared" si="12"/>
        <v>0.15573471223021582</v>
      </c>
      <c r="AZ60" s="41">
        <v>173.75</v>
      </c>
      <c r="BA60" s="41">
        <f t="shared" si="1"/>
        <v>442.2154371306878</v>
      </c>
      <c r="BB60" s="41">
        <f t="shared" si="13"/>
        <v>22.110771856534392</v>
      </c>
      <c r="BC60" s="45">
        <v>0.05</v>
      </c>
      <c r="BD60" s="41">
        <f t="shared" si="14"/>
        <v>0.12725624090091736</v>
      </c>
      <c r="BE60" s="41">
        <v>173.75</v>
      </c>
      <c r="BF60" s="41">
        <f t="shared" si="15"/>
        <v>464.32620898722217</v>
      </c>
      <c r="BG60" s="99">
        <f t="shared" si="16"/>
        <v>2.6723810589192647</v>
      </c>
      <c r="BH60" s="99"/>
      <c r="BI60" s="100">
        <f t="shared" si="17"/>
        <v>2.6723810589192647</v>
      </c>
      <c r="BJ60" s="86">
        <f t="shared" si="2"/>
        <v>464.32620898722223</v>
      </c>
      <c r="BK60" s="86"/>
      <c r="BL60" s="86">
        <f t="shared" si="3"/>
        <v>0</v>
      </c>
      <c r="BM60" s="86">
        <f t="shared" si="18"/>
        <v>464.32620898722223</v>
      </c>
      <c r="BN60" s="78">
        <v>1.2966</v>
      </c>
      <c r="BO60" s="79"/>
      <c r="BP60" s="108">
        <f t="shared" si="19"/>
        <v>2.0610682237538676</v>
      </c>
      <c r="BQ60" s="107"/>
      <c r="BS60" s="113" t="s">
        <v>1526</v>
      </c>
      <c r="BT60" s="168">
        <f t="shared" si="20"/>
        <v>22.549088541666666</v>
      </c>
      <c r="BU60" s="88">
        <v>27.05890625</v>
      </c>
    </row>
    <row r="61" spans="1:73" x14ac:dyDescent="0.25">
      <c r="A61" s="87">
        <f t="shared" si="21"/>
        <v>52</v>
      </c>
      <c r="B61" s="2" t="s">
        <v>154</v>
      </c>
      <c r="C61" s="39" t="s">
        <v>25</v>
      </c>
      <c r="D61" s="68" t="s">
        <v>1208</v>
      </c>
      <c r="E61" s="41">
        <v>188.4</v>
      </c>
      <c r="F61" s="54">
        <v>188.4</v>
      </c>
      <c r="G61" s="54"/>
      <c r="H61" s="40">
        <v>0</v>
      </c>
      <c r="I61" s="41">
        <v>130.23351848725301</v>
      </c>
      <c r="J61" s="41">
        <f t="shared" si="0"/>
        <v>0.69126071383892251</v>
      </c>
      <c r="K61" s="41">
        <v>188.4</v>
      </c>
      <c r="L61" s="41">
        <v>0</v>
      </c>
      <c r="M61" s="41"/>
      <c r="N61" s="41">
        <v>0</v>
      </c>
      <c r="O61" s="41">
        <v>0</v>
      </c>
      <c r="P61" s="41"/>
      <c r="Q61" s="41">
        <v>0</v>
      </c>
      <c r="R61" s="41">
        <v>7.7157991436353797</v>
      </c>
      <c r="S61" s="41">
        <f t="shared" si="4"/>
        <v>4.095434789615382E-2</v>
      </c>
      <c r="T61" s="41">
        <v>188.4</v>
      </c>
      <c r="U61" s="41">
        <v>167.301608321408</v>
      </c>
      <c r="V61" s="41">
        <f t="shared" si="5"/>
        <v>0.88801278302233544</v>
      </c>
      <c r="W61" s="41">
        <v>188.4</v>
      </c>
      <c r="X61" s="41">
        <v>0</v>
      </c>
      <c r="Y61" s="41">
        <f t="shared" si="6"/>
        <v>0</v>
      </c>
      <c r="Z61" s="41">
        <v>188.4</v>
      </c>
      <c r="AA61" s="41">
        <v>15.616484210291301</v>
      </c>
      <c r="AB61" s="41">
        <f t="shared" si="7"/>
        <v>8.2890043579040867E-2</v>
      </c>
      <c r="AC61" s="41">
        <v>188.4</v>
      </c>
      <c r="AD61" s="41">
        <v>0</v>
      </c>
      <c r="AE61" s="41"/>
      <c r="AF61" s="41">
        <v>0</v>
      </c>
      <c r="AG61" s="41">
        <v>13.9169496976488</v>
      </c>
      <c r="AH61" s="41">
        <f t="shared" si="8"/>
        <v>7.3869159753974525E-2</v>
      </c>
      <c r="AI61" s="41">
        <v>188.4</v>
      </c>
      <c r="AJ61" s="41">
        <v>0</v>
      </c>
      <c r="AK61" s="41"/>
      <c r="AL61" s="41">
        <v>0</v>
      </c>
      <c r="AM61" s="41">
        <v>0</v>
      </c>
      <c r="AN61" s="41"/>
      <c r="AO61" s="41">
        <v>0</v>
      </c>
      <c r="AP61" s="41">
        <v>0</v>
      </c>
      <c r="AQ61" s="25">
        <f t="shared" si="9"/>
        <v>0</v>
      </c>
      <c r="AR61" s="41">
        <f t="shared" si="10"/>
        <v>0</v>
      </c>
      <c r="AS61" s="41">
        <v>188.4</v>
      </c>
      <c r="AT61" s="41">
        <v>0</v>
      </c>
      <c r="AU61" s="25">
        <f t="shared" si="11"/>
        <v>0</v>
      </c>
      <c r="AV61" s="41"/>
      <c r="AW61" s="41">
        <v>0</v>
      </c>
      <c r="AX61" s="88">
        <v>16.668286250000001</v>
      </c>
      <c r="AY61" s="41">
        <f t="shared" si="12"/>
        <v>8.8472856953290879E-2</v>
      </c>
      <c r="AZ61" s="41">
        <v>188.4</v>
      </c>
      <c r="BA61" s="41">
        <f t="shared" si="1"/>
        <v>351.45264611023646</v>
      </c>
      <c r="BB61" s="41">
        <f t="shared" si="13"/>
        <v>17.572632305511824</v>
      </c>
      <c r="BC61" s="45">
        <v>0.05</v>
      </c>
      <c r="BD61" s="41">
        <f t="shared" si="14"/>
        <v>9.3272995252185895E-2</v>
      </c>
      <c r="BE61" s="41">
        <v>188.4</v>
      </c>
      <c r="BF61" s="41">
        <f t="shared" si="15"/>
        <v>369.02527841574829</v>
      </c>
      <c r="BG61" s="99">
        <f t="shared" si="16"/>
        <v>1.9587329002959042</v>
      </c>
      <c r="BH61" s="99"/>
      <c r="BI61" s="100">
        <f t="shared" si="17"/>
        <v>1.9587329002959042</v>
      </c>
      <c r="BJ61" s="86">
        <f t="shared" si="2"/>
        <v>369.02527841574835</v>
      </c>
      <c r="BK61" s="86"/>
      <c r="BL61" s="86">
        <f t="shared" si="3"/>
        <v>0</v>
      </c>
      <c r="BM61" s="86">
        <f t="shared" si="18"/>
        <v>369.02527841574835</v>
      </c>
      <c r="BN61" s="78">
        <v>1.0550999999999999</v>
      </c>
      <c r="BO61" s="79"/>
      <c r="BP61" s="108">
        <f t="shared" si="19"/>
        <v>1.8564428966883748</v>
      </c>
      <c r="BQ61" s="107"/>
      <c r="BS61" s="113" t="s">
        <v>1527</v>
      </c>
      <c r="BT61" s="168">
        <f t="shared" si="20"/>
        <v>13.890238541666669</v>
      </c>
      <c r="BU61" s="88">
        <v>16.668286250000001</v>
      </c>
    </row>
    <row r="62" spans="1:73" x14ac:dyDescent="0.25">
      <c r="A62" s="87">
        <f t="shared" si="21"/>
        <v>53</v>
      </c>
      <c r="B62" s="2" t="s">
        <v>155</v>
      </c>
      <c r="C62" s="39" t="s">
        <v>25</v>
      </c>
      <c r="D62" s="68" t="s">
        <v>1209</v>
      </c>
      <c r="E62" s="41">
        <v>195.6</v>
      </c>
      <c r="F62" s="54">
        <v>195.6</v>
      </c>
      <c r="G62" s="54"/>
      <c r="H62" s="40">
        <v>50.3</v>
      </c>
      <c r="I62" s="41">
        <v>149.64720167156</v>
      </c>
      <c r="J62" s="41">
        <f t="shared" si="0"/>
        <v>0.76506749320838452</v>
      </c>
      <c r="K62" s="41">
        <v>195.6</v>
      </c>
      <c r="L62" s="41">
        <v>0</v>
      </c>
      <c r="M62" s="41"/>
      <c r="N62" s="41">
        <v>0</v>
      </c>
      <c r="O62" s="41">
        <v>0</v>
      </c>
      <c r="P62" s="41"/>
      <c r="Q62" s="41">
        <v>0</v>
      </c>
      <c r="R62" s="41">
        <v>19.9170805493297</v>
      </c>
      <c r="S62" s="41">
        <f t="shared" si="4"/>
        <v>0.10182556518062219</v>
      </c>
      <c r="T62" s="41">
        <v>195.6</v>
      </c>
      <c r="U62" s="41">
        <v>181.84516939391</v>
      </c>
      <c r="V62" s="41">
        <f t="shared" si="5"/>
        <v>0.92967878013246419</v>
      </c>
      <c r="W62" s="41">
        <v>195.6</v>
      </c>
      <c r="X62" s="41">
        <v>0</v>
      </c>
      <c r="Y62" s="41">
        <f t="shared" si="6"/>
        <v>0</v>
      </c>
      <c r="Z62" s="41">
        <v>195.6</v>
      </c>
      <c r="AA62" s="41">
        <v>35.125231304367198</v>
      </c>
      <c r="AB62" s="41">
        <f t="shared" si="7"/>
        <v>0.1795768471593415</v>
      </c>
      <c r="AC62" s="41">
        <v>195.6</v>
      </c>
      <c r="AD62" s="41">
        <v>0</v>
      </c>
      <c r="AE62" s="41"/>
      <c r="AF62" s="41">
        <v>0</v>
      </c>
      <c r="AG62" s="41">
        <v>31.331737310261602</v>
      </c>
      <c r="AH62" s="41">
        <f t="shared" si="8"/>
        <v>0.16018270608518201</v>
      </c>
      <c r="AI62" s="41">
        <v>195.6</v>
      </c>
      <c r="AJ62" s="41">
        <v>0</v>
      </c>
      <c r="AK62" s="41"/>
      <c r="AL62" s="41">
        <v>0</v>
      </c>
      <c r="AM62" s="41">
        <v>0</v>
      </c>
      <c r="AN62" s="41"/>
      <c r="AO62" s="41">
        <v>0</v>
      </c>
      <c r="AP62" s="41">
        <v>0</v>
      </c>
      <c r="AQ62" s="25">
        <f t="shared" si="9"/>
        <v>0</v>
      </c>
      <c r="AR62" s="41">
        <f t="shared" si="10"/>
        <v>0</v>
      </c>
      <c r="AS62" s="41">
        <v>195.6</v>
      </c>
      <c r="AT62" s="41">
        <v>0</v>
      </c>
      <c r="AU62" s="25">
        <f t="shared" si="11"/>
        <v>0</v>
      </c>
      <c r="AV62" s="41"/>
      <c r="AW62" s="41">
        <v>0</v>
      </c>
      <c r="AX62" s="88">
        <v>47.699281875000004</v>
      </c>
      <c r="AY62" s="41">
        <f t="shared" si="12"/>
        <v>0.24386135927914113</v>
      </c>
      <c r="AZ62" s="41">
        <v>195.6</v>
      </c>
      <c r="BA62" s="41">
        <f t="shared" si="1"/>
        <v>465.56570210442851</v>
      </c>
      <c r="BB62" s="41">
        <f t="shared" si="13"/>
        <v>23.278285105221428</v>
      </c>
      <c r="BC62" s="45">
        <v>0.05</v>
      </c>
      <c r="BD62" s="41">
        <f t="shared" si="14"/>
        <v>0.1190096375522568</v>
      </c>
      <c r="BE62" s="41">
        <v>195.6</v>
      </c>
      <c r="BF62" s="41">
        <f t="shared" si="15"/>
        <v>488.84398720964992</v>
      </c>
      <c r="BG62" s="99">
        <f t="shared" si="16"/>
        <v>2.4992023885973924</v>
      </c>
      <c r="BH62" s="99"/>
      <c r="BI62" s="100">
        <f t="shared" si="17"/>
        <v>2.4992023885973924</v>
      </c>
      <c r="BJ62" s="86">
        <f t="shared" si="2"/>
        <v>488.84398720964992</v>
      </c>
      <c r="BK62" s="86"/>
      <c r="BL62" s="86">
        <f t="shared" si="3"/>
        <v>0</v>
      </c>
      <c r="BM62" s="86">
        <f t="shared" si="18"/>
        <v>488.84398720964992</v>
      </c>
      <c r="BN62" s="78">
        <v>1.1625000000000001</v>
      </c>
      <c r="BO62" s="79"/>
      <c r="BP62" s="108">
        <f t="shared" si="19"/>
        <v>2.1498515170730257</v>
      </c>
      <c r="BQ62" s="107"/>
      <c r="BS62" s="113" t="s">
        <v>1528</v>
      </c>
      <c r="BT62" s="168">
        <f t="shared" si="20"/>
        <v>39.749401562500005</v>
      </c>
      <c r="BU62" s="88">
        <v>47.699281875000004</v>
      </c>
    </row>
    <row r="63" spans="1:73" x14ac:dyDescent="0.25">
      <c r="A63" s="87">
        <f t="shared" si="21"/>
        <v>54</v>
      </c>
      <c r="B63" s="2" t="s">
        <v>156</v>
      </c>
      <c r="C63" s="39" t="s">
        <v>25</v>
      </c>
      <c r="D63" s="68" t="s">
        <v>1210</v>
      </c>
      <c r="E63" s="41">
        <v>196.35</v>
      </c>
      <c r="F63" s="54">
        <v>196.35</v>
      </c>
      <c r="G63" s="54"/>
      <c r="H63" s="40">
        <v>0</v>
      </c>
      <c r="I63" s="41">
        <v>154.697728065494</v>
      </c>
      <c r="J63" s="41">
        <f t="shared" si="0"/>
        <v>0.78786721703842122</v>
      </c>
      <c r="K63" s="41">
        <v>196.35</v>
      </c>
      <c r="L63" s="41">
        <v>0</v>
      </c>
      <c r="M63" s="41"/>
      <c r="N63" s="41">
        <v>0</v>
      </c>
      <c r="O63" s="41">
        <v>0</v>
      </c>
      <c r="P63" s="41"/>
      <c r="Q63" s="41">
        <v>0</v>
      </c>
      <c r="R63" s="41">
        <v>17.7574628037335</v>
      </c>
      <c r="S63" s="41">
        <f t="shared" si="4"/>
        <v>9.0437803940583136E-2</v>
      </c>
      <c r="T63" s="41">
        <v>196.35</v>
      </c>
      <c r="U63" s="41">
        <v>215.58646826164701</v>
      </c>
      <c r="V63" s="41">
        <f t="shared" si="5"/>
        <v>1.097970299269911</v>
      </c>
      <c r="W63" s="41">
        <v>196.35</v>
      </c>
      <c r="X63" s="41">
        <v>0</v>
      </c>
      <c r="Y63" s="41">
        <f t="shared" si="6"/>
        <v>0</v>
      </c>
      <c r="Z63" s="41">
        <v>196.35</v>
      </c>
      <c r="AA63" s="41">
        <v>19.508747094076</v>
      </c>
      <c r="AB63" s="41">
        <f t="shared" si="7"/>
        <v>9.9357000733771322E-2</v>
      </c>
      <c r="AC63" s="41">
        <v>196.35</v>
      </c>
      <c r="AD63" s="41">
        <v>0</v>
      </c>
      <c r="AE63" s="41"/>
      <c r="AF63" s="41">
        <v>0</v>
      </c>
      <c r="AG63" s="41">
        <v>17.414137022717298</v>
      </c>
      <c r="AH63" s="41">
        <f t="shared" si="8"/>
        <v>8.8689264184962049E-2</v>
      </c>
      <c r="AI63" s="41">
        <v>196.35</v>
      </c>
      <c r="AJ63" s="41">
        <v>0</v>
      </c>
      <c r="AK63" s="41"/>
      <c r="AL63" s="41">
        <v>0</v>
      </c>
      <c r="AM63" s="41">
        <v>0</v>
      </c>
      <c r="AN63" s="41"/>
      <c r="AO63" s="41">
        <v>0</v>
      </c>
      <c r="AP63" s="41">
        <v>0</v>
      </c>
      <c r="AQ63" s="25">
        <f t="shared" si="9"/>
        <v>0</v>
      </c>
      <c r="AR63" s="41">
        <f t="shared" si="10"/>
        <v>0</v>
      </c>
      <c r="AS63" s="41">
        <v>196.35</v>
      </c>
      <c r="AT63" s="41">
        <v>0</v>
      </c>
      <c r="AU63" s="25">
        <f t="shared" si="11"/>
        <v>0</v>
      </c>
      <c r="AV63" s="41"/>
      <c r="AW63" s="41">
        <v>0</v>
      </c>
      <c r="AX63" s="88">
        <v>108.90092437499999</v>
      </c>
      <c r="AY63" s="41">
        <f t="shared" si="12"/>
        <v>0.55462655653170356</v>
      </c>
      <c r="AZ63" s="41">
        <v>196.35</v>
      </c>
      <c r="BA63" s="41">
        <f t="shared" si="1"/>
        <v>533.86546762266778</v>
      </c>
      <c r="BB63" s="41">
        <f t="shared" si="13"/>
        <v>26.693273381133391</v>
      </c>
      <c r="BC63" s="45">
        <v>0.05</v>
      </c>
      <c r="BD63" s="41">
        <f t="shared" si="14"/>
        <v>0.13594740708496761</v>
      </c>
      <c r="BE63" s="41">
        <v>196.35</v>
      </c>
      <c r="BF63" s="41">
        <f t="shared" si="15"/>
        <v>560.55874100380117</v>
      </c>
      <c r="BG63" s="99">
        <f t="shared" si="16"/>
        <v>2.8548955487843197</v>
      </c>
      <c r="BH63" s="99"/>
      <c r="BI63" s="100">
        <f t="shared" si="17"/>
        <v>2.8548955487843197</v>
      </c>
      <c r="BJ63" s="86">
        <f t="shared" si="2"/>
        <v>560.55874100380117</v>
      </c>
      <c r="BK63" s="86"/>
      <c r="BL63" s="86">
        <f t="shared" si="3"/>
        <v>0</v>
      </c>
      <c r="BM63" s="86">
        <f t="shared" si="18"/>
        <v>560.55874100380117</v>
      </c>
      <c r="BN63" s="78">
        <v>1.4111</v>
      </c>
      <c r="BO63" s="79"/>
      <c r="BP63" s="108">
        <f t="shared" si="19"/>
        <v>2.0231702563846077</v>
      </c>
      <c r="BQ63" s="107"/>
      <c r="BS63" s="113" t="s">
        <v>1529</v>
      </c>
      <c r="BT63" s="168">
        <f t="shared" si="20"/>
        <v>90.750770312499995</v>
      </c>
      <c r="BU63" s="88">
        <v>108.90092437499999</v>
      </c>
    </row>
    <row r="64" spans="1:73" x14ac:dyDescent="0.25">
      <c r="A64" s="87">
        <f t="shared" si="21"/>
        <v>55</v>
      </c>
      <c r="B64" s="2" t="s">
        <v>157</v>
      </c>
      <c r="C64" s="39" t="s">
        <v>25</v>
      </c>
      <c r="D64" s="68" t="s">
        <v>1212</v>
      </c>
      <c r="E64" s="41">
        <v>164.45</v>
      </c>
      <c r="F64" s="54">
        <v>164.45</v>
      </c>
      <c r="G64" s="54"/>
      <c r="H64" s="40">
        <v>0</v>
      </c>
      <c r="I64" s="41">
        <v>130.70121860913699</v>
      </c>
      <c r="J64" s="41">
        <f t="shared" si="0"/>
        <v>0.79477785715498328</v>
      </c>
      <c r="K64" s="41">
        <v>164.45</v>
      </c>
      <c r="L64" s="41">
        <v>0</v>
      </c>
      <c r="M64" s="41"/>
      <c r="N64" s="41">
        <v>0</v>
      </c>
      <c r="O64" s="41">
        <v>0</v>
      </c>
      <c r="P64" s="41"/>
      <c r="Q64" s="41">
        <v>0</v>
      </c>
      <c r="R64" s="41">
        <v>10.311349824996601</v>
      </c>
      <c r="S64" s="41">
        <f t="shared" si="4"/>
        <v>6.2702036029167532E-2</v>
      </c>
      <c r="T64" s="41">
        <v>164.45</v>
      </c>
      <c r="U64" s="41">
        <v>254.07091031765401</v>
      </c>
      <c r="V64" s="41">
        <f t="shared" si="5"/>
        <v>1.5449736109313106</v>
      </c>
      <c r="W64" s="41">
        <v>164.45</v>
      </c>
      <c r="X64" s="41">
        <v>0</v>
      </c>
      <c r="Y64" s="41">
        <f t="shared" si="6"/>
        <v>0</v>
      </c>
      <c r="Z64" s="41">
        <v>164.45</v>
      </c>
      <c r="AA64" s="41">
        <v>27.316989199221599</v>
      </c>
      <c r="AB64" s="41">
        <f t="shared" si="7"/>
        <v>0.16611121434613318</v>
      </c>
      <c r="AC64" s="41">
        <v>164.45</v>
      </c>
      <c r="AD64" s="41">
        <v>0</v>
      </c>
      <c r="AE64" s="41"/>
      <c r="AF64" s="41">
        <v>0</v>
      </c>
      <c r="AG64" s="41">
        <v>24.361078997701199</v>
      </c>
      <c r="AH64" s="41">
        <f t="shared" si="8"/>
        <v>0.14813669198966981</v>
      </c>
      <c r="AI64" s="41">
        <v>164.45</v>
      </c>
      <c r="AJ64" s="41">
        <v>0</v>
      </c>
      <c r="AK64" s="41"/>
      <c r="AL64" s="41">
        <v>0</v>
      </c>
      <c r="AM64" s="41">
        <v>0</v>
      </c>
      <c r="AN64" s="41"/>
      <c r="AO64" s="41">
        <v>0</v>
      </c>
      <c r="AP64" s="41">
        <v>0</v>
      </c>
      <c r="AQ64" s="25">
        <f t="shared" si="9"/>
        <v>0</v>
      </c>
      <c r="AR64" s="41">
        <f t="shared" si="10"/>
        <v>0</v>
      </c>
      <c r="AS64" s="41">
        <v>164.45</v>
      </c>
      <c r="AT64" s="41">
        <v>0</v>
      </c>
      <c r="AU64" s="25">
        <f t="shared" si="11"/>
        <v>0</v>
      </c>
      <c r="AV64" s="41"/>
      <c r="AW64" s="41">
        <v>0</v>
      </c>
      <c r="AX64" s="88">
        <v>46.691437499999999</v>
      </c>
      <c r="AY64" s="41">
        <f t="shared" si="12"/>
        <v>0.2839248251748252</v>
      </c>
      <c r="AZ64" s="41">
        <v>164.45</v>
      </c>
      <c r="BA64" s="41">
        <f t="shared" si="1"/>
        <v>493.45298444871042</v>
      </c>
      <c r="BB64" s="41">
        <f t="shared" si="13"/>
        <v>24.672649222435524</v>
      </c>
      <c r="BC64" s="45">
        <v>0.05</v>
      </c>
      <c r="BD64" s="41">
        <f t="shared" si="14"/>
        <v>0.15003131178130449</v>
      </c>
      <c r="BE64" s="41">
        <v>164.45</v>
      </c>
      <c r="BF64" s="41">
        <f t="shared" si="15"/>
        <v>518.12563367114592</v>
      </c>
      <c r="BG64" s="99">
        <f t="shared" si="16"/>
        <v>3.1506575474073939</v>
      </c>
      <c r="BH64" s="99"/>
      <c r="BI64" s="100">
        <f t="shared" si="17"/>
        <v>3.1506575474073939</v>
      </c>
      <c r="BJ64" s="86">
        <f t="shared" si="2"/>
        <v>518.12563367114592</v>
      </c>
      <c r="BK64" s="86"/>
      <c r="BL64" s="86">
        <f t="shared" si="3"/>
        <v>0</v>
      </c>
      <c r="BM64" s="86">
        <f t="shared" si="18"/>
        <v>518.12563367114592</v>
      </c>
      <c r="BN64" s="78">
        <v>1.3952</v>
      </c>
      <c r="BO64" s="79"/>
      <c r="BP64" s="108">
        <f t="shared" si="19"/>
        <v>2.258212118267914</v>
      </c>
      <c r="BQ64" s="107"/>
      <c r="BS64" s="113" t="s">
        <v>1530</v>
      </c>
      <c r="BT64" s="168">
        <f t="shared" si="20"/>
        <v>38.909531250000001</v>
      </c>
      <c r="BU64" s="88">
        <v>46.691437499999999</v>
      </c>
    </row>
    <row r="65" spans="1:73" x14ac:dyDescent="0.25">
      <c r="A65" s="87">
        <f t="shared" si="21"/>
        <v>56</v>
      </c>
      <c r="B65" s="2" t="s">
        <v>158</v>
      </c>
      <c r="C65" s="39" t="s">
        <v>25</v>
      </c>
      <c r="D65" s="68" t="s">
        <v>1213</v>
      </c>
      <c r="E65" s="41">
        <v>175.5</v>
      </c>
      <c r="F65" s="54">
        <v>175.5</v>
      </c>
      <c r="G65" s="54"/>
      <c r="H65" s="40">
        <v>0</v>
      </c>
      <c r="I65" s="41">
        <v>149.43520490650599</v>
      </c>
      <c r="J65" s="41">
        <f t="shared" si="0"/>
        <v>0.8514826490399201</v>
      </c>
      <c r="K65" s="41">
        <v>175.5</v>
      </c>
      <c r="L65" s="41">
        <v>0</v>
      </c>
      <c r="M65" s="41"/>
      <c r="N65" s="41">
        <v>0</v>
      </c>
      <c r="O65" s="41">
        <v>0</v>
      </c>
      <c r="P65" s="41"/>
      <c r="Q65" s="41">
        <v>0</v>
      </c>
      <c r="R65" s="41">
        <v>19.7915817288984</v>
      </c>
      <c r="S65" s="41">
        <f t="shared" si="4"/>
        <v>0.11277254546380855</v>
      </c>
      <c r="T65" s="41">
        <v>175.5</v>
      </c>
      <c r="U65" s="41">
        <v>154.673200655784</v>
      </c>
      <c r="V65" s="41">
        <f t="shared" si="5"/>
        <v>0.88132877866543591</v>
      </c>
      <c r="W65" s="41">
        <v>175.5</v>
      </c>
      <c r="X65" s="41">
        <v>0</v>
      </c>
      <c r="Y65" s="41">
        <f t="shared" si="6"/>
        <v>0</v>
      </c>
      <c r="Z65" s="41">
        <v>175.5</v>
      </c>
      <c r="AA65" s="41">
        <v>0</v>
      </c>
      <c r="AB65" s="41">
        <f t="shared" si="7"/>
        <v>0</v>
      </c>
      <c r="AC65" s="41">
        <v>175.5</v>
      </c>
      <c r="AD65" s="41">
        <v>0</v>
      </c>
      <c r="AE65" s="41"/>
      <c r="AF65" s="41">
        <v>0</v>
      </c>
      <c r="AG65" s="41">
        <v>0</v>
      </c>
      <c r="AH65" s="41">
        <f t="shared" si="8"/>
        <v>0</v>
      </c>
      <c r="AI65" s="41">
        <v>175.5</v>
      </c>
      <c r="AJ65" s="41">
        <v>0</v>
      </c>
      <c r="AK65" s="41"/>
      <c r="AL65" s="41">
        <v>0</v>
      </c>
      <c r="AM65" s="41">
        <v>0</v>
      </c>
      <c r="AN65" s="41"/>
      <c r="AO65" s="41">
        <v>0</v>
      </c>
      <c r="AP65" s="41">
        <v>0</v>
      </c>
      <c r="AQ65" s="25">
        <f t="shared" si="9"/>
        <v>0</v>
      </c>
      <c r="AR65" s="41">
        <f t="shared" si="10"/>
        <v>0</v>
      </c>
      <c r="AS65" s="41">
        <v>175.5</v>
      </c>
      <c r="AT65" s="41">
        <v>0</v>
      </c>
      <c r="AU65" s="25">
        <f t="shared" si="11"/>
        <v>0</v>
      </c>
      <c r="AV65" s="41"/>
      <c r="AW65" s="41">
        <v>0</v>
      </c>
      <c r="AX65" s="88">
        <v>68.119424999999993</v>
      </c>
      <c r="AY65" s="41">
        <f t="shared" si="12"/>
        <v>0.38814487179487173</v>
      </c>
      <c r="AZ65" s="41">
        <v>175.5</v>
      </c>
      <c r="BA65" s="41">
        <f t="shared" si="1"/>
        <v>392.01941229118836</v>
      </c>
      <c r="BB65" s="41">
        <f t="shared" si="13"/>
        <v>19.600970614559419</v>
      </c>
      <c r="BC65" s="45">
        <v>0.05</v>
      </c>
      <c r="BD65" s="41">
        <f t="shared" si="14"/>
        <v>0.11168644224820182</v>
      </c>
      <c r="BE65" s="41">
        <v>175.5</v>
      </c>
      <c r="BF65" s="41">
        <f t="shared" si="15"/>
        <v>411.62038290574776</v>
      </c>
      <c r="BG65" s="99">
        <f t="shared" si="16"/>
        <v>2.345415287212238</v>
      </c>
      <c r="BH65" s="99"/>
      <c r="BI65" s="100">
        <f t="shared" si="17"/>
        <v>2.345415287212238</v>
      </c>
      <c r="BJ65" s="86">
        <f t="shared" si="2"/>
        <v>411.62038290574776</v>
      </c>
      <c r="BK65" s="86"/>
      <c r="BL65" s="86">
        <f t="shared" si="3"/>
        <v>0</v>
      </c>
      <c r="BM65" s="86">
        <f t="shared" si="18"/>
        <v>411.62038290574776</v>
      </c>
      <c r="BN65" s="78">
        <v>1.4446000000000001</v>
      </c>
      <c r="BO65" s="79"/>
      <c r="BP65" s="108">
        <f t="shared" si="19"/>
        <v>1.6235741985409371</v>
      </c>
      <c r="BQ65" s="107"/>
      <c r="BS65" s="113" t="s">
        <v>1531</v>
      </c>
      <c r="BT65" s="168">
        <f t="shared" si="20"/>
        <v>56.766187499999994</v>
      </c>
      <c r="BU65" s="88">
        <v>68.119424999999993</v>
      </c>
    </row>
    <row r="66" spans="1:73" x14ac:dyDescent="0.25">
      <c r="A66" s="87">
        <f t="shared" si="21"/>
        <v>57</v>
      </c>
      <c r="B66" s="2" t="s">
        <v>159</v>
      </c>
      <c r="C66" s="39" t="s">
        <v>25</v>
      </c>
      <c r="D66" s="68" t="s">
        <v>1214</v>
      </c>
      <c r="E66" s="41">
        <v>181.9</v>
      </c>
      <c r="F66" s="54">
        <v>181.9</v>
      </c>
      <c r="G66" s="54"/>
      <c r="H66" s="40">
        <v>0</v>
      </c>
      <c r="I66" s="41">
        <v>159.17838429397099</v>
      </c>
      <c r="J66" s="41">
        <f t="shared" si="0"/>
        <v>0.87508732432089598</v>
      </c>
      <c r="K66" s="41">
        <v>181.9</v>
      </c>
      <c r="L66" s="41">
        <v>0</v>
      </c>
      <c r="M66" s="41"/>
      <c r="N66" s="41">
        <v>0</v>
      </c>
      <c r="O66" s="41">
        <v>0</v>
      </c>
      <c r="P66" s="41"/>
      <c r="Q66" s="41">
        <v>0</v>
      </c>
      <c r="R66" s="41">
        <v>17.243521824647999</v>
      </c>
      <c r="S66" s="41">
        <f t="shared" si="4"/>
        <v>9.4796711515382076E-2</v>
      </c>
      <c r="T66" s="41">
        <v>181.9</v>
      </c>
      <c r="U66" s="41">
        <v>150.29981907634101</v>
      </c>
      <c r="V66" s="41">
        <f t="shared" si="5"/>
        <v>0.82627718018879059</v>
      </c>
      <c r="W66" s="41">
        <v>181.9</v>
      </c>
      <c r="X66" s="41">
        <v>0</v>
      </c>
      <c r="Y66" s="41">
        <f t="shared" si="6"/>
        <v>0</v>
      </c>
      <c r="Z66" s="41">
        <v>181.9</v>
      </c>
      <c r="AA66" s="41">
        <v>0</v>
      </c>
      <c r="AB66" s="41">
        <f t="shared" si="7"/>
        <v>0</v>
      </c>
      <c r="AC66" s="41">
        <v>181.9</v>
      </c>
      <c r="AD66" s="41">
        <v>0</v>
      </c>
      <c r="AE66" s="41"/>
      <c r="AF66" s="41">
        <v>0</v>
      </c>
      <c r="AG66" s="41">
        <v>0</v>
      </c>
      <c r="AH66" s="41">
        <f t="shared" si="8"/>
        <v>0</v>
      </c>
      <c r="AI66" s="41">
        <v>181.9</v>
      </c>
      <c r="AJ66" s="41">
        <v>0</v>
      </c>
      <c r="AK66" s="41"/>
      <c r="AL66" s="41">
        <v>0</v>
      </c>
      <c r="AM66" s="41">
        <v>0</v>
      </c>
      <c r="AN66" s="41"/>
      <c r="AO66" s="41">
        <v>0</v>
      </c>
      <c r="AP66" s="41">
        <v>0</v>
      </c>
      <c r="AQ66" s="25">
        <f t="shared" si="9"/>
        <v>0</v>
      </c>
      <c r="AR66" s="41">
        <f t="shared" si="10"/>
        <v>0</v>
      </c>
      <c r="AS66" s="41">
        <v>181.9</v>
      </c>
      <c r="AT66" s="41">
        <v>0</v>
      </c>
      <c r="AU66" s="25">
        <f t="shared" si="11"/>
        <v>0</v>
      </c>
      <c r="AV66" s="41"/>
      <c r="AW66" s="41">
        <v>0</v>
      </c>
      <c r="AX66" s="88">
        <v>64.529849999999996</v>
      </c>
      <c r="AY66" s="41">
        <f t="shared" si="12"/>
        <v>0.3547545354590434</v>
      </c>
      <c r="AZ66" s="41">
        <v>181.9</v>
      </c>
      <c r="BA66" s="41">
        <f t="shared" si="1"/>
        <v>391.25157519496003</v>
      </c>
      <c r="BB66" s="41">
        <f t="shared" si="13"/>
        <v>19.562578759748003</v>
      </c>
      <c r="BC66" s="45">
        <v>0.05</v>
      </c>
      <c r="BD66" s="41">
        <f t="shared" si="14"/>
        <v>0.10754578757420562</v>
      </c>
      <c r="BE66" s="41">
        <v>181.9</v>
      </c>
      <c r="BF66" s="41">
        <f t="shared" si="15"/>
        <v>410.81415395470805</v>
      </c>
      <c r="BG66" s="99">
        <f t="shared" si="16"/>
        <v>2.258461539058318</v>
      </c>
      <c r="BH66" s="99"/>
      <c r="BI66" s="100">
        <f t="shared" si="17"/>
        <v>2.258461539058318</v>
      </c>
      <c r="BJ66" s="86">
        <f t="shared" si="2"/>
        <v>410.81415395470805</v>
      </c>
      <c r="BK66" s="86"/>
      <c r="BL66" s="86">
        <f t="shared" si="3"/>
        <v>0</v>
      </c>
      <c r="BM66" s="86">
        <f t="shared" si="18"/>
        <v>410.81415395470805</v>
      </c>
      <c r="BN66" s="78">
        <v>1.3391</v>
      </c>
      <c r="BO66" s="79"/>
      <c r="BP66" s="108">
        <f t="shared" si="19"/>
        <v>1.6865518176822627</v>
      </c>
      <c r="BQ66" s="107"/>
      <c r="BS66" s="113" t="s">
        <v>1532</v>
      </c>
      <c r="BT66" s="168">
        <f t="shared" si="20"/>
        <v>53.774875000000002</v>
      </c>
      <c r="BU66" s="88">
        <v>64.529849999999996</v>
      </c>
    </row>
    <row r="67" spans="1:73" x14ac:dyDescent="0.25">
      <c r="A67" s="87">
        <f t="shared" si="21"/>
        <v>58</v>
      </c>
      <c r="B67" s="2" t="s">
        <v>160</v>
      </c>
      <c r="C67" s="39" t="s">
        <v>25</v>
      </c>
      <c r="D67" s="68" t="s">
        <v>1215</v>
      </c>
      <c r="E67" s="41">
        <v>110.2</v>
      </c>
      <c r="F67" s="54">
        <v>110.2</v>
      </c>
      <c r="G67" s="54"/>
      <c r="H67" s="40">
        <v>0</v>
      </c>
      <c r="I67" s="41">
        <v>97.376849543501905</v>
      </c>
      <c r="J67" s="41">
        <f t="shared" si="0"/>
        <v>0.88363747317152364</v>
      </c>
      <c r="K67" s="41">
        <v>110.2</v>
      </c>
      <c r="L67" s="41">
        <v>0</v>
      </c>
      <c r="M67" s="41"/>
      <c r="N67" s="41">
        <v>0</v>
      </c>
      <c r="O67" s="41">
        <v>0</v>
      </c>
      <c r="P67" s="41"/>
      <c r="Q67" s="41">
        <v>0</v>
      </c>
      <c r="R67" s="41">
        <v>7.6418133511471602</v>
      </c>
      <c r="S67" s="41">
        <f t="shared" si="4"/>
        <v>6.9344948739992376E-2</v>
      </c>
      <c r="T67" s="41">
        <v>110.2</v>
      </c>
      <c r="U67" s="41">
        <v>159.91670304724201</v>
      </c>
      <c r="V67" s="41">
        <f t="shared" si="5"/>
        <v>1.4511497554196189</v>
      </c>
      <c r="W67" s="41">
        <v>110.2</v>
      </c>
      <c r="X67" s="41">
        <v>0</v>
      </c>
      <c r="Y67" s="41">
        <f t="shared" si="6"/>
        <v>0</v>
      </c>
      <c r="Z67" s="41">
        <v>110.2</v>
      </c>
      <c r="AA67" s="41">
        <v>0</v>
      </c>
      <c r="AB67" s="41">
        <f t="shared" si="7"/>
        <v>0</v>
      </c>
      <c r="AC67" s="41">
        <v>110.2</v>
      </c>
      <c r="AD67" s="41">
        <v>0</v>
      </c>
      <c r="AE67" s="41"/>
      <c r="AF67" s="41">
        <v>0</v>
      </c>
      <c r="AG67" s="41">
        <v>0</v>
      </c>
      <c r="AH67" s="41">
        <f t="shared" si="8"/>
        <v>0</v>
      </c>
      <c r="AI67" s="41">
        <v>110.2</v>
      </c>
      <c r="AJ67" s="41">
        <v>0</v>
      </c>
      <c r="AK67" s="41"/>
      <c r="AL67" s="41">
        <v>0</v>
      </c>
      <c r="AM67" s="41">
        <v>0</v>
      </c>
      <c r="AN67" s="41"/>
      <c r="AO67" s="41">
        <v>0</v>
      </c>
      <c r="AP67" s="41">
        <v>0</v>
      </c>
      <c r="AQ67" s="25">
        <f t="shared" si="9"/>
        <v>0</v>
      </c>
      <c r="AR67" s="41">
        <f t="shared" si="10"/>
        <v>0</v>
      </c>
      <c r="AS67" s="41">
        <v>110.2</v>
      </c>
      <c r="AT67" s="41">
        <v>0</v>
      </c>
      <c r="AU67" s="25">
        <f t="shared" si="11"/>
        <v>0</v>
      </c>
      <c r="AV67" s="41"/>
      <c r="AW67" s="41">
        <v>0</v>
      </c>
      <c r="AX67" s="88">
        <v>56.3867975</v>
      </c>
      <c r="AY67" s="41">
        <f t="shared" si="12"/>
        <v>0.51167692831215972</v>
      </c>
      <c r="AZ67" s="41">
        <v>110.2</v>
      </c>
      <c r="BA67" s="41">
        <f t="shared" si="1"/>
        <v>321.32216344189106</v>
      </c>
      <c r="BB67" s="41">
        <f t="shared" si="13"/>
        <v>16.066108172094555</v>
      </c>
      <c r="BC67" s="45">
        <v>0.05</v>
      </c>
      <c r="BD67" s="41">
        <f t="shared" si="14"/>
        <v>0.14579045528216475</v>
      </c>
      <c r="BE67" s="41">
        <v>110.2</v>
      </c>
      <c r="BF67" s="41">
        <f t="shared" si="15"/>
        <v>337.38827161398564</v>
      </c>
      <c r="BG67" s="99">
        <f t="shared" si="16"/>
        <v>3.0615995609254592</v>
      </c>
      <c r="BH67" s="99"/>
      <c r="BI67" s="100">
        <f t="shared" si="17"/>
        <v>3.0615995609254592</v>
      </c>
      <c r="BJ67" s="86">
        <f t="shared" si="2"/>
        <v>337.38827161398558</v>
      </c>
      <c r="BK67" s="86"/>
      <c r="BL67" s="86">
        <f t="shared" si="3"/>
        <v>0</v>
      </c>
      <c r="BM67" s="86">
        <f t="shared" si="18"/>
        <v>337.38827161398558</v>
      </c>
      <c r="BN67" s="78">
        <v>1.3683000000000001</v>
      </c>
      <c r="BO67" s="79"/>
      <c r="BP67" s="108">
        <f t="shared" si="19"/>
        <v>2.237520690583541</v>
      </c>
      <c r="BQ67" s="107"/>
      <c r="BS67" s="113" t="s">
        <v>1533</v>
      </c>
      <c r="BT67" s="168">
        <f t="shared" si="20"/>
        <v>46.988997916666669</v>
      </c>
      <c r="BU67" s="88">
        <v>56.3867975</v>
      </c>
    </row>
    <row r="68" spans="1:73" x14ac:dyDescent="0.25">
      <c r="A68" s="87">
        <f t="shared" si="21"/>
        <v>59</v>
      </c>
      <c r="B68" s="2" t="s">
        <v>161</v>
      </c>
      <c r="C68" s="39" t="s">
        <v>25</v>
      </c>
      <c r="D68" s="68" t="s">
        <v>1216</v>
      </c>
      <c r="E68" s="41">
        <v>100.2</v>
      </c>
      <c r="F68" s="54">
        <v>100.2</v>
      </c>
      <c r="G68" s="54"/>
      <c r="H68" s="40">
        <v>0</v>
      </c>
      <c r="I68" s="41">
        <v>84.112970395094607</v>
      </c>
      <c r="J68" s="41">
        <f t="shared" si="0"/>
        <v>0.83945080234625358</v>
      </c>
      <c r="K68" s="41">
        <v>100.2</v>
      </c>
      <c r="L68" s="41">
        <v>0</v>
      </c>
      <c r="M68" s="41"/>
      <c r="N68" s="41">
        <v>0</v>
      </c>
      <c r="O68" s="41">
        <v>0</v>
      </c>
      <c r="P68" s="41"/>
      <c r="Q68" s="41">
        <v>0</v>
      </c>
      <c r="R68" s="41">
        <v>12.4445306571732</v>
      </c>
      <c r="S68" s="41">
        <f t="shared" si="4"/>
        <v>0.12419691274623952</v>
      </c>
      <c r="T68" s="41">
        <v>100.2</v>
      </c>
      <c r="U68" s="41">
        <v>89.2223071822756</v>
      </c>
      <c r="V68" s="41">
        <f t="shared" si="5"/>
        <v>0.8904421874478603</v>
      </c>
      <c r="W68" s="41">
        <v>100.2</v>
      </c>
      <c r="X68" s="41">
        <v>0</v>
      </c>
      <c r="Y68" s="41">
        <f t="shared" si="6"/>
        <v>0</v>
      </c>
      <c r="Z68" s="41">
        <v>100.2</v>
      </c>
      <c r="AA68" s="41">
        <v>0</v>
      </c>
      <c r="AB68" s="41">
        <f t="shared" si="7"/>
        <v>0</v>
      </c>
      <c r="AC68" s="41">
        <v>100.2</v>
      </c>
      <c r="AD68" s="41">
        <v>0</v>
      </c>
      <c r="AE68" s="41"/>
      <c r="AF68" s="41">
        <v>0</v>
      </c>
      <c r="AG68" s="41">
        <v>0</v>
      </c>
      <c r="AH68" s="41">
        <f t="shared" si="8"/>
        <v>0</v>
      </c>
      <c r="AI68" s="41">
        <v>100.2</v>
      </c>
      <c r="AJ68" s="41">
        <v>0</v>
      </c>
      <c r="AK68" s="41"/>
      <c r="AL68" s="41">
        <v>0</v>
      </c>
      <c r="AM68" s="41">
        <v>0</v>
      </c>
      <c r="AN68" s="41"/>
      <c r="AO68" s="41">
        <v>0</v>
      </c>
      <c r="AP68" s="41">
        <v>0</v>
      </c>
      <c r="AQ68" s="25">
        <f t="shared" si="9"/>
        <v>0</v>
      </c>
      <c r="AR68" s="41">
        <f t="shared" si="10"/>
        <v>0</v>
      </c>
      <c r="AS68" s="41">
        <v>100.2</v>
      </c>
      <c r="AT68" s="41">
        <v>0</v>
      </c>
      <c r="AU68" s="25">
        <f t="shared" si="11"/>
        <v>0</v>
      </c>
      <c r="AV68" s="41"/>
      <c r="AW68" s="41">
        <v>0</v>
      </c>
      <c r="AX68" s="88">
        <v>64.550975000000008</v>
      </c>
      <c r="AY68" s="41">
        <f t="shared" si="12"/>
        <v>0.64422130738522965</v>
      </c>
      <c r="AZ68" s="41">
        <v>100.2</v>
      </c>
      <c r="BA68" s="41">
        <f t="shared" si="1"/>
        <v>250.33078323454339</v>
      </c>
      <c r="BB68" s="41">
        <f t="shared" si="13"/>
        <v>12.51653916172717</v>
      </c>
      <c r="BC68" s="45">
        <v>0.05</v>
      </c>
      <c r="BD68" s="41">
        <f t="shared" si="14"/>
        <v>0.12491556049627914</v>
      </c>
      <c r="BE68" s="41">
        <v>100.2</v>
      </c>
      <c r="BF68" s="41">
        <f t="shared" si="15"/>
        <v>262.84732239627056</v>
      </c>
      <c r="BG68" s="99">
        <f t="shared" si="16"/>
        <v>2.6232267704218621</v>
      </c>
      <c r="BH68" s="99"/>
      <c r="BI68" s="100">
        <f t="shared" si="17"/>
        <v>2.6232267704218621</v>
      </c>
      <c r="BJ68" s="86">
        <f t="shared" si="2"/>
        <v>262.84732239627061</v>
      </c>
      <c r="BK68" s="86"/>
      <c r="BL68" s="86">
        <f t="shared" si="3"/>
        <v>0</v>
      </c>
      <c r="BM68" s="86">
        <f t="shared" si="18"/>
        <v>262.84732239627061</v>
      </c>
      <c r="BN68" s="78">
        <v>1.4407000000000001</v>
      </c>
      <c r="BO68" s="79"/>
      <c r="BP68" s="108">
        <f t="shared" si="19"/>
        <v>1.8208001460552938</v>
      </c>
      <c r="BQ68" s="107"/>
      <c r="BS68" s="113" t="s">
        <v>1534</v>
      </c>
      <c r="BT68" s="168">
        <f t="shared" si="20"/>
        <v>53.792479166666674</v>
      </c>
      <c r="BU68" s="88">
        <v>64.550975000000008</v>
      </c>
    </row>
    <row r="69" spans="1:73" x14ac:dyDescent="0.25">
      <c r="A69" s="87">
        <f t="shared" si="21"/>
        <v>60</v>
      </c>
      <c r="B69" s="2" t="s">
        <v>162</v>
      </c>
      <c r="C69" s="39" t="s">
        <v>25</v>
      </c>
      <c r="D69" s="68" t="s">
        <v>1220</v>
      </c>
      <c r="E69" s="41">
        <v>241.1</v>
      </c>
      <c r="F69" s="54">
        <v>241.1</v>
      </c>
      <c r="G69" s="54"/>
      <c r="H69" s="40">
        <v>0</v>
      </c>
      <c r="I69" s="41">
        <v>173.964857362114</v>
      </c>
      <c r="J69" s="41">
        <f t="shared" si="0"/>
        <v>0.7215464842891498</v>
      </c>
      <c r="K69" s="41">
        <v>241.1</v>
      </c>
      <c r="L69" s="41">
        <v>0</v>
      </c>
      <c r="M69" s="41"/>
      <c r="N69" s="41">
        <v>0</v>
      </c>
      <c r="O69" s="41">
        <v>0</v>
      </c>
      <c r="P69" s="41"/>
      <c r="Q69" s="41">
        <v>0</v>
      </c>
      <c r="R69" s="41">
        <v>17.857472171495299</v>
      </c>
      <c r="S69" s="41">
        <f t="shared" si="4"/>
        <v>7.4066661847761506E-2</v>
      </c>
      <c r="T69" s="41">
        <v>241.1</v>
      </c>
      <c r="U69" s="41">
        <v>237.47271293147</v>
      </c>
      <c r="V69" s="41">
        <f t="shared" si="5"/>
        <v>0.98495525894429703</v>
      </c>
      <c r="W69" s="41">
        <v>241.1</v>
      </c>
      <c r="X69" s="41">
        <v>0</v>
      </c>
      <c r="Y69" s="41">
        <f t="shared" si="6"/>
        <v>0</v>
      </c>
      <c r="Z69" s="41">
        <v>241.1</v>
      </c>
      <c r="AA69" s="41">
        <v>15.616484210291301</v>
      </c>
      <c r="AB69" s="41">
        <f t="shared" si="7"/>
        <v>6.477181339813895E-2</v>
      </c>
      <c r="AC69" s="41">
        <v>241.1</v>
      </c>
      <c r="AD69" s="41">
        <v>0</v>
      </c>
      <c r="AE69" s="41"/>
      <c r="AF69" s="41">
        <v>0</v>
      </c>
      <c r="AG69" s="41">
        <v>13.9169496976488</v>
      </c>
      <c r="AH69" s="41">
        <f t="shared" si="8"/>
        <v>5.7722727903976777E-2</v>
      </c>
      <c r="AI69" s="41">
        <v>241.1</v>
      </c>
      <c r="AJ69" s="41">
        <v>0</v>
      </c>
      <c r="AK69" s="41"/>
      <c r="AL69" s="41">
        <v>0</v>
      </c>
      <c r="AM69" s="41">
        <v>0</v>
      </c>
      <c r="AN69" s="41"/>
      <c r="AO69" s="41">
        <v>0</v>
      </c>
      <c r="AP69" s="41">
        <v>0</v>
      </c>
      <c r="AQ69" s="25">
        <f t="shared" si="9"/>
        <v>0</v>
      </c>
      <c r="AR69" s="41">
        <f t="shared" si="10"/>
        <v>0</v>
      </c>
      <c r="AS69" s="41">
        <v>241.1</v>
      </c>
      <c r="AT69" s="41">
        <v>0</v>
      </c>
      <c r="AU69" s="25">
        <f t="shared" si="11"/>
        <v>0</v>
      </c>
      <c r="AV69" s="41"/>
      <c r="AW69" s="41">
        <v>0</v>
      </c>
      <c r="AX69" s="88">
        <v>179.69128499999999</v>
      </c>
      <c r="AY69" s="41">
        <f t="shared" si="12"/>
        <v>0.74529773952716716</v>
      </c>
      <c r="AZ69" s="41">
        <v>241.1</v>
      </c>
      <c r="BA69" s="41">
        <f t="shared" si="1"/>
        <v>638.51976137301938</v>
      </c>
      <c r="BB69" s="41">
        <f t="shared" si="13"/>
        <v>31.92598806865097</v>
      </c>
      <c r="BC69" s="45">
        <v>0.05</v>
      </c>
      <c r="BD69" s="41">
        <f t="shared" si="14"/>
        <v>0.13241803429552457</v>
      </c>
      <c r="BE69" s="41">
        <v>241.1</v>
      </c>
      <c r="BF69" s="41">
        <f t="shared" si="15"/>
        <v>670.44574944167039</v>
      </c>
      <c r="BG69" s="99">
        <f t="shared" si="16"/>
        <v>2.7807787202060159</v>
      </c>
      <c r="BH69" s="99"/>
      <c r="BI69" s="100">
        <f t="shared" si="17"/>
        <v>2.7807787202060159</v>
      </c>
      <c r="BJ69" s="86">
        <f t="shared" si="2"/>
        <v>670.44574944167039</v>
      </c>
      <c r="BK69" s="86"/>
      <c r="BL69" s="86">
        <f t="shared" si="3"/>
        <v>0</v>
      </c>
      <c r="BM69" s="86">
        <f t="shared" si="18"/>
        <v>670.44574944167039</v>
      </c>
      <c r="BN69" s="78">
        <v>1.3403</v>
      </c>
      <c r="BO69" s="79"/>
      <c r="BP69" s="108">
        <f t="shared" si="19"/>
        <v>2.0747435053391148</v>
      </c>
      <c r="BQ69" s="107"/>
      <c r="BS69" s="113" t="s">
        <v>1535</v>
      </c>
      <c r="BT69" s="168">
        <f t="shared" si="20"/>
        <v>149.7427375</v>
      </c>
      <c r="BU69" s="88">
        <v>179.69128499999999</v>
      </c>
    </row>
    <row r="70" spans="1:73" x14ac:dyDescent="0.25">
      <c r="A70" s="87">
        <f t="shared" si="21"/>
        <v>61</v>
      </c>
      <c r="B70" s="2" t="s">
        <v>163</v>
      </c>
      <c r="C70" s="39" t="s">
        <v>25</v>
      </c>
      <c r="D70" s="68" t="s">
        <v>1221</v>
      </c>
      <c r="E70" s="41">
        <v>188.9</v>
      </c>
      <c r="F70" s="54">
        <v>188.9</v>
      </c>
      <c r="G70" s="54"/>
      <c r="H70" s="40">
        <v>0</v>
      </c>
      <c r="I70" s="41">
        <v>144.35644152906801</v>
      </c>
      <c r="J70" s="41">
        <f t="shared" si="0"/>
        <v>0.76419503191671789</v>
      </c>
      <c r="K70" s="41">
        <v>188.9</v>
      </c>
      <c r="L70" s="41">
        <v>0</v>
      </c>
      <c r="M70" s="41"/>
      <c r="N70" s="41">
        <v>0</v>
      </c>
      <c r="O70" s="41">
        <v>0</v>
      </c>
      <c r="P70" s="41"/>
      <c r="Q70" s="41">
        <v>0</v>
      </c>
      <c r="R70" s="41">
        <v>19.9170805493297</v>
      </c>
      <c r="S70" s="41">
        <f t="shared" si="4"/>
        <v>0.10543716542789677</v>
      </c>
      <c r="T70" s="41">
        <v>188.9</v>
      </c>
      <c r="U70" s="41">
        <v>195.35372463088601</v>
      </c>
      <c r="V70" s="41">
        <f t="shared" si="5"/>
        <v>1.0341647677654102</v>
      </c>
      <c r="W70" s="41">
        <v>188.9</v>
      </c>
      <c r="X70" s="41">
        <v>0</v>
      </c>
      <c r="Y70" s="41">
        <f t="shared" si="6"/>
        <v>0</v>
      </c>
      <c r="Z70" s="41">
        <v>188.9</v>
      </c>
      <c r="AA70" s="41">
        <v>7.8082421051456503</v>
      </c>
      <c r="AB70" s="41">
        <f t="shared" si="7"/>
        <v>4.1335320831898621E-2</v>
      </c>
      <c r="AC70" s="41">
        <v>188.9</v>
      </c>
      <c r="AD70" s="41">
        <v>0</v>
      </c>
      <c r="AE70" s="41"/>
      <c r="AF70" s="41">
        <v>0</v>
      </c>
      <c r="AG70" s="41">
        <v>6.9706583125604</v>
      </c>
      <c r="AH70" s="41">
        <f t="shared" si="8"/>
        <v>3.6901314518583375E-2</v>
      </c>
      <c r="AI70" s="41">
        <v>188.9</v>
      </c>
      <c r="AJ70" s="41">
        <v>0</v>
      </c>
      <c r="AK70" s="41"/>
      <c r="AL70" s="41">
        <v>0</v>
      </c>
      <c r="AM70" s="41">
        <v>0</v>
      </c>
      <c r="AN70" s="41"/>
      <c r="AO70" s="41">
        <v>0</v>
      </c>
      <c r="AP70" s="41">
        <v>0</v>
      </c>
      <c r="AQ70" s="25">
        <f t="shared" si="9"/>
        <v>0</v>
      </c>
      <c r="AR70" s="41">
        <f t="shared" si="10"/>
        <v>0</v>
      </c>
      <c r="AS70" s="41">
        <v>188.9</v>
      </c>
      <c r="AT70" s="41">
        <v>0</v>
      </c>
      <c r="AU70" s="25">
        <f t="shared" si="11"/>
        <v>0</v>
      </c>
      <c r="AV70" s="41"/>
      <c r="AW70" s="41">
        <v>0</v>
      </c>
      <c r="AX70" s="88">
        <v>130.90742999999998</v>
      </c>
      <c r="AY70" s="41">
        <f t="shared" si="12"/>
        <v>0.6929985706723133</v>
      </c>
      <c r="AZ70" s="41">
        <v>188.9</v>
      </c>
      <c r="BA70" s="41">
        <f t="shared" si="1"/>
        <v>505.31357712698974</v>
      </c>
      <c r="BB70" s="41">
        <f t="shared" si="13"/>
        <v>25.265678856349489</v>
      </c>
      <c r="BC70" s="45">
        <v>0.05</v>
      </c>
      <c r="BD70" s="41">
        <f t="shared" si="14"/>
        <v>0.13375160855664101</v>
      </c>
      <c r="BE70" s="41">
        <v>188.9</v>
      </c>
      <c r="BF70" s="41">
        <f t="shared" si="15"/>
        <v>530.57925598333918</v>
      </c>
      <c r="BG70" s="99">
        <f t="shared" si="16"/>
        <v>2.8087837796894615</v>
      </c>
      <c r="BH70" s="99"/>
      <c r="BI70" s="100">
        <f t="shared" si="17"/>
        <v>2.8087837796894615</v>
      </c>
      <c r="BJ70" s="86">
        <f t="shared" si="2"/>
        <v>530.57925598333929</v>
      </c>
      <c r="BK70" s="86"/>
      <c r="BL70" s="86">
        <f t="shared" si="3"/>
        <v>0</v>
      </c>
      <c r="BM70" s="86">
        <f t="shared" si="18"/>
        <v>530.57925598333929</v>
      </c>
      <c r="BN70" s="78">
        <v>1.1954</v>
      </c>
      <c r="BO70" s="79"/>
      <c r="BP70" s="108">
        <f t="shared" si="19"/>
        <v>2.3496601804328772</v>
      </c>
      <c r="BQ70" s="107"/>
      <c r="BS70" s="113" t="s">
        <v>1536</v>
      </c>
      <c r="BT70" s="168">
        <f t="shared" si="20"/>
        <v>109.08952499999998</v>
      </c>
      <c r="BU70" s="88">
        <v>130.90742999999998</v>
      </c>
    </row>
    <row r="71" spans="1:73" x14ac:dyDescent="0.25">
      <c r="A71" s="87">
        <f t="shared" si="21"/>
        <v>62</v>
      </c>
      <c r="B71" s="2" t="s">
        <v>164</v>
      </c>
      <c r="C71" s="39" t="s">
        <v>25</v>
      </c>
      <c r="D71" s="68" t="s">
        <v>1222</v>
      </c>
      <c r="E71" s="41">
        <v>165.8</v>
      </c>
      <c r="F71" s="54">
        <v>165.8</v>
      </c>
      <c r="G71" s="54"/>
      <c r="H71" s="40">
        <v>0</v>
      </c>
      <c r="I71" s="41">
        <v>126.270339188279</v>
      </c>
      <c r="J71" s="41">
        <f t="shared" si="0"/>
        <v>0.76158226289673692</v>
      </c>
      <c r="K71" s="41">
        <v>165.8</v>
      </c>
      <c r="L71" s="41">
        <v>0</v>
      </c>
      <c r="M71" s="41"/>
      <c r="N71" s="41">
        <v>0</v>
      </c>
      <c r="O71" s="41">
        <v>0</v>
      </c>
      <c r="P71" s="41"/>
      <c r="Q71" s="41">
        <v>0</v>
      </c>
      <c r="R71" s="41">
        <v>14.943887552532001</v>
      </c>
      <c r="S71" s="41">
        <f t="shared" si="4"/>
        <v>9.0132011776429433E-2</v>
      </c>
      <c r="T71" s="41">
        <v>165.8</v>
      </c>
      <c r="U71" s="41">
        <v>231.566867609854</v>
      </c>
      <c r="V71" s="41">
        <f t="shared" si="5"/>
        <v>1.396663857719264</v>
      </c>
      <c r="W71" s="41">
        <v>165.8</v>
      </c>
      <c r="X71" s="41">
        <v>0</v>
      </c>
      <c r="Y71" s="41">
        <f t="shared" si="6"/>
        <v>0</v>
      </c>
      <c r="Z71" s="41">
        <v>165.8</v>
      </c>
      <c r="AA71" s="41">
        <v>11.7005049889303</v>
      </c>
      <c r="AB71" s="41">
        <f t="shared" si="7"/>
        <v>7.0569993901871533E-2</v>
      </c>
      <c r="AC71" s="41">
        <v>165.8</v>
      </c>
      <c r="AD71" s="41">
        <v>0</v>
      </c>
      <c r="AE71" s="41"/>
      <c r="AF71" s="41">
        <v>0</v>
      </c>
      <c r="AG71" s="41">
        <v>10.444129300052399</v>
      </c>
      <c r="AH71" s="41">
        <f t="shared" si="8"/>
        <v>6.2992335947240033E-2</v>
      </c>
      <c r="AI71" s="41">
        <v>165.8</v>
      </c>
      <c r="AJ71" s="41">
        <v>0</v>
      </c>
      <c r="AK71" s="41"/>
      <c r="AL71" s="41">
        <v>0</v>
      </c>
      <c r="AM71" s="41">
        <v>0</v>
      </c>
      <c r="AN71" s="41"/>
      <c r="AO71" s="41">
        <v>0</v>
      </c>
      <c r="AP71" s="41">
        <v>0</v>
      </c>
      <c r="AQ71" s="25">
        <f t="shared" si="9"/>
        <v>0</v>
      </c>
      <c r="AR71" s="41">
        <f t="shared" si="10"/>
        <v>0</v>
      </c>
      <c r="AS71" s="41">
        <v>165.8</v>
      </c>
      <c r="AT71" s="41">
        <v>0</v>
      </c>
      <c r="AU71" s="25">
        <f t="shared" si="11"/>
        <v>0</v>
      </c>
      <c r="AV71" s="41"/>
      <c r="AW71" s="41">
        <v>0</v>
      </c>
      <c r="AX71" s="88">
        <v>117.42445500000001</v>
      </c>
      <c r="AY71" s="41">
        <f t="shared" si="12"/>
        <v>0.70822952352231605</v>
      </c>
      <c r="AZ71" s="41">
        <v>165.8</v>
      </c>
      <c r="BA71" s="41">
        <f t="shared" si="1"/>
        <v>512.35018363964764</v>
      </c>
      <c r="BB71" s="41">
        <f t="shared" si="13"/>
        <v>25.617509181982385</v>
      </c>
      <c r="BC71" s="45">
        <v>0.05</v>
      </c>
      <c r="BD71" s="41">
        <f t="shared" si="14"/>
        <v>0.15450849928819291</v>
      </c>
      <c r="BE71" s="41">
        <v>165.8</v>
      </c>
      <c r="BF71" s="41">
        <f t="shared" si="15"/>
        <v>537.96769282163007</v>
      </c>
      <c r="BG71" s="99">
        <f t="shared" si="16"/>
        <v>3.2446784850520505</v>
      </c>
      <c r="BH71" s="99"/>
      <c r="BI71" s="100">
        <f t="shared" si="17"/>
        <v>3.2446784850520505</v>
      </c>
      <c r="BJ71" s="86">
        <f t="shared" si="2"/>
        <v>537.96769282162995</v>
      </c>
      <c r="BK71" s="86"/>
      <c r="BL71" s="86">
        <f t="shared" si="3"/>
        <v>0</v>
      </c>
      <c r="BM71" s="86">
        <f t="shared" si="18"/>
        <v>537.96769282162995</v>
      </c>
      <c r="BN71" s="78">
        <v>1.1648000000000001</v>
      </c>
      <c r="BO71" s="79"/>
      <c r="BP71" s="108">
        <f t="shared" si="19"/>
        <v>2.7856099631284774</v>
      </c>
      <c r="BQ71" s="107"/>
      <c r="BS71" s="113" t="s">
        <v>1537</v>
      </c>
      <c r="BT71" s="168">
        <f t="shared" si="20"/>
        <v>97.853712500000015</v>
      </c>
      <c r="BU71" s="88">
        <v>117.42445500000001</v>
      </c>
    </row>
    <row r="72" spans="1:73" x14ac:dyDescent="0.25">
      <c r="A72" s="87">
        <f t="shared" si="21"/>
        <v>63</v>
      </c>
      <c r="B72" s="2" t="s">
        <v>165</v>
      </c>
      <c r="C72" s="39" t="s">
        <v>25</v>
      </c>
      <c r="D72" s="68" t="s">
        <v>1223</v>
      </c>
      <c r="E72" s="41">
        <v>142.1</v>
      </c>
      <c r="F72" s="54">
        <v>142.1</v>
      </c>
      <c r="G72" s="54"/>
      <c r="H72" s="40">
        <v>0</v>
      </c>
      <c r="I72" s="41">
        <v>126.881642662283</v>
      </c>
      <c r="J72" s="41">
        <f t="shared" si="0"/>
        <v>0.89290388924900077</v>
      </c>
      <c r="K72" s="41">
        <v>142.1</v>
      </c>
      <c r="L72" s="41">
        <v>0</v>
      </c>
      <c r="M72" s="41"/>
      <c r="N72" s="41">
        <v>0</v>
      </c>
      <c r="O72" s="41">
        <v>0</v>
      </c>
      <c r="P72" s="41"/>
      <c r="Q72" s="41">
        <v>0</v>
      </c>
      <c r="R72" s="41">
        <v>19.9170805493297</v>
      </c>
      <c r="S72" s="41">
        <f t="shared" si="4"/>
        <v>0.14016242469619775</v>
      </c>
      <c r="T72" s="41">
        <v>142.1</v>
      </c>
      <c r="U72" s="41">
        <v>182.50092450250199</v>
      </c>
      <c r="V72" s="41">
        <f t="shared" si="5"/>
        <v>1.2843133321780578</v>
      </c>
      <c r="W72" s="41">
        <v>142.1</v>
      </c>
      <c r="X72" s="41">
        <v>0</v>
      </c>
      <c r="Y72" s="41">
        <f t="shared" si="6"/>
        <v>0</v>
      </c>
      <c r="Z72" s="41">
        <v>142.1</v>
      </c>
      <c r="AA72" s="41">
        <v>7.8082421051456503</v>
      </c>
      <c r="AB72" s="41">
        <f t="shared" si="7"/>
        <v>5.494892403339656E-2</v>
      </c>
      <c r="AC72" s="41">
        <v>142.1</v>
      </c>
      <c r="AD72" s="41">
        <v>0</v>
      </c>
      <c r="AE72" s="41"/>
      <c r="AF72" s="41">
        <v>0</v>
      </c>
      <c r="AG72" s="41">
        <v>6.9706583125604</v>
      </c>
      <c r="AH72" s="41">
        <f t="shared" si="8"/>
        <v>4.9054597554964115E-2</v>
      </c>
      <c r="AI72" s="41">
        <v>142.1</v>
      </c>
      <c r="AJ72" s="41">
        <v>0</v>
      </c>
      <c r="AK72" s="41"/>
      <c r="AL72" s="41">
        <v>0</v>
      </c>
      <c r="AM72" s="41">
        <v>0</v>
      </c>
      <c r="AN72" s="41"/>
      <c r="AO72" s="41">
        <v>0</v>
      </c>
      <c r="AP72" s="41">
        <v>0</v>
      </c>
      <c r="AQ72" s="25">
        <f t="shared" si="9"/>
        <v>0</v>
      </c>
      <c r="AR72" s="41">
        <f t="shared" si="10"/>
        <v>0</v>
      </c>
      <c r="AS72" s="41">
        <v>142.1</v>
      </c>
      <c r="AT72" s="41">
        <v>0</v>
      </c>
      <c r="AU72" s="25">
        <f t="shared" si="11"/>
        <v>0</v>
      </c>
      <c r="AV72" s="41"/>
      <c r="AW72" s="41">
        <v>0</v>
      </c>
      <c r="AX72" s="88">
        <v>101.36745750000001</v>
      </c>
      <c r="AY72" s="41">
        <f t="shared" si="12"/>
        <v>0.71335297325826896</v>
      </c>
      <c r="AZ72" s="41">
        <v>142.1</v>
      </c>
      <c r="BA72" s="41">
        <f t="shared" si="1"/>
        <v>445.44600563182075</v>
      </c>
      <c r="BB72" s="41">
        <f t="shared" si="13"/>
        <v>22.27230028159104</v>
      </c>
      <c r="BC72" s="45">
        <v>0.05</v>
      </c>
      <c r="BD72" s="41">
        <f t="shared" si="14"/>
        <v>0.1567368070484943</v>
      </c>
      <c r="BE72" s="41">
        <v>142.1</v>
      </c>
      <c r="BF72" s="41">
        <f t="shared" si="15"/>
        <v>467.71830591341177</v>
      </c>
      <c r="BG72" s="99">
        <f t="shared" si="16"/>
        <v>3.29147294801838</v>
      </c>
      <c r="BH72" s="99"/>
      <c r="BI72" s="100">
        <f t="shared" si="17"/>
        <v>3.29147294801838</v>
      </c>
      <c r="BJ72" s="86">
        <f t="shared" si="2"/>
        <v>467.71830591341177</v>
      </c>
      <c r="BK72" s="86"/>
      <c r="BL72" s="86">
        <f t="shared" si="3"/>
        <v>0</v>
      </c>
      <c r="BM72" s="86">
        <f t="shared" si="18"/>
        <v>467.71830591341177</v>
      </c>
      <c r="BN72" s="78">
        <v>1.2543</v>
      </c>
      <c r="BO72" s="79"/>
      <c r="BP72" s="108">
        <f t="shared" si="19"/>
        <v>2.6241512780183212</v>
      </c>
      <c r="BQ72" s="107"/>
      <c r="BS72" s="113" t="s">
        <v>1538</v>
      </c>
      <c r="BT72" s="168">
        <f t="shared" si="20"/>
        <v>84.472881250000015</v>
      </c>
      <c r="BU72" s="88">
        <v>101.36745750000001</v>
      </c>
    </row>
    <row r="73" spans="1:73" x14ac:dyDescent="0.25">
      <c r="A73" s="87">
        <f t="shared" si="21"/>
        <v>64</v>
      </c>
      <c r="B73" s="2" t="s">
        <v>166</v>
      </c>
      <c r="C73" s="39" t="s">
        <v>25</v>
      </c>
      <c r="D73" s="68" t="s">
        <v>1225</v>
      </c>
      <c r="E73" s="41">
        <v>278.14999999999998</v>
      </c>
      <c r="F73" s="54">
        <v>278.14999999999998</v>
      </c>
      <c r="G73" s="54"/>
      <c r="H73" s="40">
        <v>0</v>
      </c>
      <c r="I73" s="41">
        <v>203.987096770188</v>
      </c>
      <c r="J73" s="41">
        <f t="shared" si="0"/>
        <v>0.73337083145852244</v>
      </c>
      <c r="K73" s="41">
        <v>278.14999999999998</v>
      </c>
      <c r="L73" s="41">
        <v>0</v>
      </c>
      <c r="M73" s="41"/>
      <c r="N73" s="41">
        <v>0</v>
      </c>
      <c r="O73" s="41">
        <v>0</v>
      </c>
      <c r="P73" s="41"/>
      <c r="Q73" s="41">
        <v>0</v>
      </c>
      <c r="R73" s="41">
        <v>25.157535247463901</v>
      </c>
      <c r="S73" s="41">
        <f t="shared" si="4"/>
        <v>9.0445929345547016E-2</v>
      </c>
      <c r="T73" s="41">
        <v>278.14999999999998</v>
      </c>
      <c r="U73" s="41">
        <v>269.370491118431</v>
      </c>
      <c r="V73" s="41">
        <f t="shared" si="5"/>
        <v>0.96843606370099233</v>
      </c>
      <c r="W73" s="41">
        <v>278.14999999999998</v>
      </c>
      <c r="X73" s="41">
        <v>0</v>
      </c>
      <c r="Y73" s="41">
        <f t="shared" si="6"/>
        <v>0</v>
      </c>
      <c r="Z73" s="41">
        <v>278.14999999999998</v>
      </c>
      <c r="AA73" s="41">
        <v>27.316989199221599</v>
      </c>
      <c r="AB73" s="41">
        <f t="shared" si="7"/>
        <v>9.8209560306387209E-2</v>
      </c>
      <c r="AC73" s="41">
        <v>278.14999999999998</v>
      </c>
      <c r="AD73" s="41">
        <v>0</v>
      </c>
      <c r="AE73" s="41"/>
      <c r="AF73" s="41">
        <v>0</v>
      </c>
      <c r="AG73" s="41">
        <v>24.361078997701199</v>
      </c>
      <c r="AH73" s="41">
        <f t="shared" si="8"/>
        <v>8.7582523809819166E-2</v>
      </c>
      <c r="AI73" s="41">
        <v>278.14999999999998</v>
      </c>
      <c r="AJ73" s="41">
        <v>0</v>
      </c>
      <c r="AK73" s="41"/>
      <c r="AL73" s="41">
        <v>0</v>
      </c>
      <c r="AM73" s="41">
        <v>0</v>
      </c>
      <c r="AN73" s="41"/>
      <c r="AO73" s="41">
        <v>0</v>
      </c>
      <c r="AP73" s="41">
        <v>0</v>
      </c>
      <c r="AQ73" s="25">
        <f t="shared" si="9"/>
        <v>0</v>
      </c>
      <c r="AR73" s="41">
        <f t="shared" si="10"/>
        <v>0</v>
      </c>
      <c r="AS73" s="41">
        <v>278.14999999999998</v>
      </c>
      <c r="AT73" s="41">
        <v>0</v>
      </c>
      <c r="AU73" s="25">
        <f t="shared" si="11"/>
        <v>0</v>
      </c>
      <c r="AV73" s="41"/>
      <c r="AW73" s="41">
        <v>0</v>
      </c>
      <c r="AX73" s="88">
        <v>42.219180000000001</v>
      </c>
      <c r="AY73" s="41">
        <f t="shared" si="12"/>
        <v>0.15178565522200255</v>
      </c>
      <c r="AZ73" s="41">
        <v>278.14999999999998</v>
      </c>
      <c r="BA73" s="41">
        <f t="shared" si="1"/>
        <v>592.41237133300569</v>
      </c>
      <c r="BB73" s="41">
        <f t="shared" si="13"/>
        <v>29.620618566650286</v>
      </c>
      <c r="BC73" s="45">
        <v>0.05</v>
      </c>
      <c r="BD73" s="41">
        <f t="shared" si="14"/>
        <v>0.10649152819216354</v>
      </c>
      <c r="BE73" s="41">
        <v>278.14999999999998</v>
      </c>
      <c r="BF73" s="41">
        <f t="shared" si="15"/>
        <v>622.03298989965595</v>
      </c>
      <c r="BG73" s="99">
        <f t="shared" si="16"/>
        <v>2.2363220920354343</v>
      </c>
      <c r="BH73" s="99"/>
      <c r="BI73" s="100">
        <f t="shared" si="17"/>
        <v>2.2363220920354343</v>
      </c>
      <c r="BJ73" s="86">
        <f t="shared" si="2"/>
        <v>622.03298989965595</v>
      </c>
      <c r="BK73" s="86"/>
      <c r="BL73" s="86">
        <f t="shared" si="3"/>
        <v>0</v>
      </c>
      <c r="BM73" s="86">
        <f t="shared" si="18"/>
        <v>622.03298989965595</v>
      </c>
      <c r="BN73" s="78">
        <v>1.4121999999999999</v>
      </c>
      <c r="BO73" s="79"/>
      <c r="BP73" s="108">
        <f t="shared" si="19"/>
        <v>1.5835732134509521</v>
      </c>
      <c r="BQ73" s="107"/>
      <c r="BS73" s="113" t="s">
        <v>1539</v>
      </c>
      <c r="BT73" s="168">
        <f t="shared" si="20"/>
        <v>35.182650000000002</v>
      </c>
      <c r="BU73" s="88">
        <v>42.219180000000001</v>
      </c>
    </row>
    <row r="74" spans="1:73" x14ac:dyDescent="0.25">
      <c r="A74" s="87">
        <f t="shared" si="21"/>
        <v>65</v>
      </c>
      <c r="B74" s="2" t="s">
        <v>167</v>
      </c>
      <c r="C74" s="39" t="s">
        <v>25</v>
      </c>
      <c r="D74" s="68" t="s">
        <v>1226</v>
      </c>
      <c r="E74" s="41">
        <v>214.9</v>
      </c>
      <c r="F74" s="54">
        <v>214.9</v>
      </c>
      <c r="G74" s="54"/>
      <c r="H74" s="40">
        <v>47.9</v>
      </c>
      <c r="I74" s="41">
        <v>161.39269463977399</v>
      </c>
      <c r="J74" s="41">
        <f t="shared" ref="J74:J137" si="23">I74/K74</f>
        <v>0.75101300437307583</v>
      </c>
      <c r="K74" s="41">
        <v>214.9</v>
      </c>
      <c r="L74" s="41">
        <v>0</v>
      </c>
      <c r="M74" s="41"/>
      <c r="N74" s="41">
        <v>0</v>
      </c>
      <c r="O74" s="41">
        <v>0</v>
      </c>
      <c r="P74" s="41"/>
      <c r="Q74" s="41">
        <v>0</v>
      </c>
      <c r="R74" s="41">
        <v>15.1148660246578</v>
      </c>
      <c r="S74" s="41">
        <f t="shared" si="4"/>
        <v>7.0334416122186133E-2</v>
      </c>
      <c r="T74" s="41">
        <v>214.9</v>
      </c>
      <c r="U74" s="41">
        <v>151.61388475919</v>
      </c>
      <c r="V74" s="41">
        <f t="shared" si="5"/>
        <v>0.7055090030674267</v>
      </c>
      <c r="W74" s="41">
        <v>214.9</v>
      </c>
      <c r="X74" s="41">
        <v>0</v>
      </c>
      <c r="Y74" s="41">
        <f t="shared" si="6"/>
        <v>0</v>
      </c>
      <c r="Z74" s="41">
        <v>214.9</v>
      </c>
      <c r="AA74" s="41">
        <v>0</v>
      </c>
      <c r="AB74" s="41">
        <f t="shared" si="7"/>
        <v>0</v>
      </c>
      <c r="AC74" s="41">
        <v>214.9</v>
      </c>
      <c r="AD74" s="41">
        <v>0</v>
      </c>
      <c r="AE74" s="41"/>
      <c r="AF74" s="41">
        <v>0</v>
      </c>
      <c r="AG74" s="41">
        <v>0</v>
      </c>
      <c r="AH74" s="41">
        <f t="shared" si="8"/>
        <v>0</v>
      </c>
      <c r="AI74" s="41">
        <v>214.9</v>
      </c>
      <c r="AJ74" s="41">
        <v>0</v>
      </c>
      <c r="AK74" s="41"/>
      <c r="AL74" s="41">
        <v>0</v>
      </c>
      <c r="AM74" s="41">
        <v>0</v>
      </c>
      <c r="AN74" s="41"/>
      <c r="AO74" s="41">
        <v>0</v>
      </c>
      <c r="AP74" s="41">
        <v>0</v>
      </c>
      <c r="AQ74" s="25">
        <f t="shared" si="9"/>
        <v>0</v>
      </c>
      <c r="AR74" s="41">
        <f t="shared" si="10"/>
        <v>0</v>
      </c>
      <c r="AS74" s="41">
        <v>214.9</v>
      </c>
      <c r="AT74" s="41">
        <v>0</v>
      </c>
      <c r="AU74" s="25">
        <f t="shared" si="11"/>
        <v>0</v>
      </c>
      <c r="AV74" s="41"/>
      <c r="AW74" s="41">
        <v>0</v>
      </c>
      <c r="AX74" s="88">
        <v>39.580481249999998</v>
      </c>
      <c r="AY74" s="41">
        <f t="shared" si="12"/>
        <v>0.18418092717543041</v>
      </c>
      <c r="AZ74" s="41">
        <v>214.9</v>
      </c>
      <c r="BA74" s="41">
        <f t="shared" ref="BA74:BA137" si="24">I74+L74+O74+R74+U74+X74+AA74+AD74+AG74+AJ74+AM74+AP74+AT74+AX74</f>
        <v>367.70192667362181</v>
      </c>
      <c r="BB74" s="41">
        <f t="shared" si="13"/>
        <v>18.385096333681091</v>
      </c>
      <c r="BC74" s="45">
        <v>0.05</v>
      </c>
      <c r="BD74" s="41">
        <f t="shared" si="14"/>
        <v>8.5551867536905954E-2</v>
      </c>
      <c r="BE74" s="41">
        <v>214.9</v>
      </c>
      <c r="BF74" s="41">
        <f t="shared" si="15"/>
        <v>386.08702300730289</v>
      </c>
      <c r="BG74" s="99">
        <f t="shared" si="16"/>
        <v>1.7965892182750252</v>
      </c>
      <c r="BH74" s="99"/>
      <c r="BI74" s="100">
        <f t="shared" si="17"/>
        <v>1.7965892182750252</v>
      </c>
      <c r="BJ74" s="86">
        <f t="shared" ref="BJ74:BJ137" si="25">BG74*F74</f>
        <v>386.08702300730289</v>
      </c>
      <c r="BK74" s="86"/>
      <c r="BL74" s="86">
        <f t="shared" ref="BL74:BL137" si="26">BI74*G74</f>
        <v>0</v>
      </c>
      <c r="BM74" s="86">
        <f t="shared" si="18"/>
        <v>386.08702300730289</v>
      </c>
      <c r="BN74" s="78">
        <v>1.1149</v>
      </c>
      <c r="BO74" s="79"/>
      <c r="BP74" s="108">
        <f t="shared" si="19"/>
        <v>1.6114353020674725</v>
      </c>
      <c r="BQ74" s="107"/>
      <c r="BS74" s="113" t="s">
        <v>1540</v>
      </c>
      <c r="BT74" s="168">
        <f t="shared" si="20"/>
        <v>32.983734374999997</v>
      </c>
      <c r="BU74" s="88">
        <v>39.580481249999998</v>
      </c>
    </row>
    <row r="75" spans="1:73" x14ac:dyDescent="0.25">
      <c r="A75" s="87">
        <f t="shared" si="21"/>
        <v>66</v>
      </c>
      <c r="B75" s="2" t="s">
        <v>168</v>
      </c>
      <c r="C75" s="39" t="s">
        <v>25</v>
      </c>
      <c r="D75" s="68" t="s">
        <v>1227</v>
      </c>
      <c r="E75" s="41">
        <v>181.38</v>
      </c>
      <c r="F75" s="54">
        <v>181.38</v>
      </c>
      <c r="G75" s="54"/>
      <c r="H75" s="40">
        <v>0</v>
      </c>
      <c r="I75" s="41">
        <v>157.356975285761</v>
      </c>
      <c r="J75" s="41">
        <f t="shared" si="23"/>
        <v>0.86755416962047083</v>
      </c>
      <c r="K75" s="41">
        <v>181.38</v>
      </c>
      <c r="L75" s="41">
        <v>0</v>
      </c>
      <c r="M75" s="41"/>
      <c r="N75" s="41">
        <v>0</v>
      </c>
      <c r="O75" s="41">
        <v>0</v>
      </c>
      <c r="P75" s="41"/>
      <c r="Q75" s="41">
        <v>0</v>
      </c>
      <c r="R75" s="41">
        <v>0</v>
      </c>
      <c r="S75" s="41"/>
      <c r="T75" s="41">
        <v>0</v>
      </c>
      <c r="U75" s="41">
        <v>187.283659013586</v>
      </c>
      <c r="V75" s="41">
        <f t="shared" ref="V75:V139" si="27">U75/W75</f>
        <v>1.0325485666202778</v>
      </c>
      <c r="W75" s="41">
        <v>181.38</v>
      </c>
      <c r="X75" s="41">
        <v>6.0522496773877599</v>
      </c>
      <c r="Y75" s="41">
        <f t="shared" ref="Y75:Y139" si="28">X75/Z75</f>
        <v>3.336778959856522E-2</v>
      </c>
      <c r="Z75" s="41">
        <v>181.38</v>
      </c>
      <c r="AA75" s="41">
        <v>0</v>
      </c>
      <c r="AB75" s="41">
        <f t="shared" ref="AB75:AB139" si="29">AA75/AC75</f>
        <v>0</v>
      </c>
      <c r="AC75" s="41">
        <v>181.38</v>
      </c>
      <c r="AD75" s="41">
        <v>0</v>
      </c>
      <c r="AE75" s="41"/>
      <c r="AF75" s="41">
        <v>0</v>
      </c>
      <c r="AG75" s="41">
        <v>0</v>
      </c>
      <c r="AH75" s="41">
        <f t="shared" ref="AH75:AH139" si="30">AG75/AI75</f>
        <v>0</v>
      </c>
      <c r="AI75" s="41">
        <v>181.38</v>
      </c>
      <c r="AJ75" s="41">
        <v>0</v>
      </c>
      <c r="AK75" s="41"/>
      <c r="AL75" s="41">
        <v>0</v>
      </c>
      <c r="AM75" s="41">
        <v>0</v>
      </c>
      <c r="AN75" s="41"/>
      <c r="AO75" s="41">
        <v>0</v>
      </c>
      <c r="AP75" s="41">
        <v>0</v>
      </c>
      <c r="AQ75" s="25">
        <f t="shared" ref="AQ75:AQ139" si="31">AP75/1.68/1.10481</f>
        <v>0</v>
      </c>
      <c r="AR75" s="41">
        <f t="shared" ref="AR75:AR139" si="32">AP75/AS75</f>
        <v>0</v>
      </c>
      <c r="AS75" s="41">
        <v>181.38</v>
      </c>
      <c r="AT75" s="41">
        <v>0</v>
      </c>
      <c r="AU75" s="25">
        <f t="shared" ref="AU75:AU139" si="33">AT75/1.68/1.10481</f>
        <v>0</v>
      </c>
      <c r="AV75" s="41"/>
      <c r="AW75" s="41">
        <v>0</v>
      </c>
      <c r="AX75" s="88">
        <v>11.500349999999999</v>
      </c>
      <c r="AY75" s="41">
        <f t="shared" ref="AY75:AY139" si="34">AX75/AZ75</f>
        <v>6.3404730400264633E-2</v>
      </c>
      <c r="AZ75" s="41">
        <v>181.38</v>
      </c>
      <c r="BA75" s="41">
        <f t="shared" si="24"/>
        <v>362.19323397673475</v>
      </c>
      <c r="BB75" s="41">
        <f t="shared" ref="BB75:BB139" si="35">BA75*BC75</f>
        <v>18.109661698836739</v>
      </c>
      <c r="BC75" s="45">
        <v>0.05</v>
      </c>
      <c r="BD75" s="41">
        <f t="shared" ref="BD75:BD139" si="36">BB75/BE75</f>
        <v>9.9843762811978931E-2</v>
      </c>
      <c r="BE75" s="41">
        <v>181.38</v>
      </c>
      <c r="BF75" s="41">
        <f t="shared" ref="BF75:BF139" si="37">BA75+BB75</f>
        <v>380.30289567557151</v>
      </c>
      <c r="BG75" s="99">
        <f t="shared" ref="BG75:BG139" si="38">(J75+S75+V75+Y75+AB75+AE75+AH75+AK75+AN75+AR75+AY75)*(1+BC75)</f>
        <v>2.0967190190515574</v>
      </c>
      <c r="BH75" s="99"/>
      <c r="BI75" s="100">
        <f t="shared" ref="BI75:BI139" si="39">BG75-AE75*(1+BC75)</f>
        <v>2.0967190190515574</v>
      </c>
      <c r="BJ75" s="86">
        <f t="shared" si="25"/>
        <v>380.30289567557151</v>
      </c>
      <c r="BK75" s="86"/>
      <c r="BL75" s="86">
        <f t="shared" si="26"/>
        <v>0</v>
      </c>
      <c r="BM75" s="86">
        <f t="shared" ref="BM75:BM139" si="40">BJ75+BK75+BL75</f>
        <v>380.30289567557151</v>
      </c>
      <c r="BN75" s="78">
        <v>1.1929000000000001</v>
      </c>
      <c r="BO75" s="79"/>
      <c r="BP75" s="108">
        <f t="shared" ref="BP75:BP138" si="41">BG75/BN75</f>
        <v>1.7576653693113902</v>
      </c>
      <c r="BQ75" s="107"/>
      <c r="BS75" s="113" t="s">
        <v>1541</v>
      </c>
      <c r="BT75" s="168">
        <f t="shared" ref="BT75:BT138" si="42">BU75/1.2</f>
        <v>9.5836249999999996</v>
      </c>
      <c r="BU75" s="88">
        <v>11.500349999999999</v>
      </c>
    </row>
    <row r="76" spans="1:73" x14ac:dyDescent="0.25">
      <c r="A76" s="87">
        <f t="shared" ref="A76:A140" si="43">A75+1</f>
        <v>67</v>
      </c>
      <c r="B76" s="2" t="s">
        <v>169</v>
      </c>
      <c r="C76" s="39" t="s">
        <v>25</v>
      </c>
      <c r="D76" s="68" t="s">
        <v>1235</v>
      </c>
      <c r="E76" s="41">
        <v>346.4</v>
      </c>
      <c r="F76" s="54">
        <v>213.3</v>
      </c>
      <c r="G76" s="54">
        <v>133.1</v>
      </c>
      <c r="H76" s="40">
        <v>0</v>
      </c>
      <c r="I76" s="41">
        <v>303.40655537196602</v>
      </c>
      <c r="J76" s="41">
        <f t="shared" si="23"/>
        <v>0.87588497509228069</v>
      </c>
      <c r="K76" s="41">
        <v>346.4</v>
      </c>
      <c r="L76" s="41">
        <v>0</v>
      </c>
      <c r="M76" s="41"/>
      <c r="N76" s="41">
        <v>0</v>
      </c>
      <c r="O76" s="41">
        <v>0</v>
      </c>
      <c r="P76" s="41"/>
      <c r="Q76" s="41">
        <v>0</v>
      </c>
      <c r="R76" s="41">
        <v>15.4703980654684</v>
      </c>
      <c r="S76" s="41">
        <f t="shared" ref="S76:S139" si="44">R76/T76</f>
        <v>4.4660502498465364E-2</v>
      </c>
      <c r="T76" s="41">
        <v>346.4</v>
      </c>
      <c r="U76" s="41">
        <v>215.46615033778099</v>
      </c>
      <c r="V76" s="41">
        <f t="shared" si="27"/>
        <v>0.62201544554786659</v>
      </c>
      <c r="W76" s="41">
        <v>346.4</v>
      </c>
      <c r="X76" s="41">
        <v>20.9238451788211</v>
      </c>
      <c r="Y76" s="41">
        <f t="shared" si="28"/>
        <v>6.0403710100522812E-2</v>
      </c>
      <c r="Z76" s="41">
        <v>346.4</v>
      </c>
      <c r="AA76" s="41">
        <v>27.316989199221599</v>
      </c>
      <c r="AB76" s="41">
        <f t="shared" si="29"/>
        <v>7.8859668588976903E-2</v>
      </c>
      <c r="AC76" s="41">
        <v>346.4</v>
      </c>
      <c r="AD76" s="41">
        <v>0</v>
      </c>
      <c r="AE76" s="41"/>
      <c r="AF76" s="41">
        <v>0</v>
      </c>
      <c r="AG76" s="41">
        <v>24.361078997701199</v>
      </c>
      <c r="AH76" s="41">
        <f t="shared" si="30"/>
        <v>7.0326440524541567E-2</v>
      </c>
      <c r="AI76" s="41">
        <v>346.4</v>
      </c>
      <c r="AJ76" s="41">
        <v>0</v>
      </c>
      <c r="AK76" s="41"/>
      <c r="AL76" s="41">
        <v>0</v>
      </c>
      <c r="AM76" s="41">
        <v>0</v>
      </c>
      <c r="AN76" s="41"/>
      <c r="AO76" s="41">
        <v>0</v>
      </c>
      <c r="AP76" s="41">
        <v>0</v>
      </c>
      <c r="AQ76" s="25">
        <f t="shared" si="31"/>
        <v>0</v>
      </c>
      <c r="AR76" s="41">
        <f t="shared" si="32"/>
        <v>0</v>
      </c>
      <c r="AS76" s="41">
        <v>346.4</v>
      </c>
      <c r="AT76" s="41">
        <v>0</v>
      </c>
      <c r="AU76" s="25">
        <f t="shared" si="33"/>
        <v>0</v>
      </c>
      <c r="AV76" s="41"/>
      <c r="AW76" s="41">
        <v>0</v>
      </c>
      <c r="AX76" s="88">
        <v>131.23645500000001</v>
      </c>
      <c r="AY76" s="41">
        <f t="shared" si="34"/>
        <v>0.37885812644341804</v>
      </c>
      <c r="AZ76" s="41">
        <v>346.4</v>
      </c>
      <c r="BA76" s="41">
        <f t="shared" si="24"/>
        <v>738.18147215095917</v>
      </c>
      <c r="BB76" s="41">
        <f t="shared" si="35"/>
        <v>36.90907360754796</v>
      </c>
      <c r="BC76" s="45">
        <v>0.05</v>
      </c>
      <c r="BD76" s="41">
        <f t="shared" si="36"/>
        <v>0.10655044343980359</v>
      </c>
      <c r="BE76" s="41">
        <v>346.4</v>
      </c>
      <c r="BF76" s="41">
        <f t="shared" si="37"/>
        <v>775.09054575850712</v>
      </c>
      <c r="BG76" s="99">
        <f t="shared" si="38"/>
        <v>2.2375593122358759</v>
      </c>
      <c r="BH76" s="99"/>
      <c r="BI76" s="100">
        <f t="shared" si="39"/>
        <v>2.2375593122358759</v>
      </c>
      <c r="BJ76" s="86">
        <f t="shared" si="25"/>
        <v>477.27140129991233</v>
      </c>
      <c r="BK76" s="86"/>
      <c r="BL76" s="86">
        <f t="shared" si="26"/>
        <v>297.81914445859508</v>
      </c>
      <c r="BM76" s="86">
        <f t="shared" si="40"/>
        <v>775.09054575850746</v>
      </c>
      <c r="BN76" s="78">
        <v>1.0126999999999999</v>
      </c>
      <c r="BO76" s="79"/>
      <c r="BP76" s="108">
        <f t="shared" si="41"/>
        <v>2.2094986790124183</v>
      </c>
      <c r="BQ76" s="107"/>
      <c r="BS76" s="113" t="s">
        <v>1542</v>
      </c>
      <c r="BT76" s="168">
        <f t="shared" si="42"/>
        <v>109.36371250000001</v>
      </c>
      <c r="BU76" s="88">
        <v>131.23645500000001</v>
      </c>
    </row>
    <row r="77" spans="1:73" x14ac:dyDescent="0.25">
      <c r="A77" s="87">
        <f t="shared" si="43"/>
        <v>68</v>
      </c>
      <c r="B77" s="2" t="s">
        <v>170</v>
      </c>
      <c r="C77" s="39" t="s">
        <v>25</v>
      </c>
      <c r="D77" s="68" t="s">
        <v>1240</v>
      </c>
      <c r="E77" s="41">
        <v>320.5</v>
      </c>
      <c r="F77" s="54">
        <v>320.5</v>
      </c>
      <c r="G77" s="54"/>
      <c r="H77" s="40">
        <v>0</v>
      </c>
      <c r="I77" s="41">
        <v>243.15678506461401</v>
      </c>
      <c r="J77" s="41">
        <f t="shared" si="23"/>
        <v>0.75867951658225896</v>
      </c>
      <c r="K77" s="41">
        <v>320.5</v>
      </c>
      <c r="L77" s="41">
        <v>0</v>
      </c>
      <c r="M77" s="41"/>
      <c r="N77" s="41">
        <v>0</v>
      </c>
      <c r="O77" s="41">
        <v>0</v>
      </c>
      <c r="P77" s="41"/>
      <c r="Q77" s="41">
        <v>0</v>
      </c>
      <c r="R77" s="41">
        <v>30.926304914877502</v>
      </c>
      <c r="S77" s="41">
        <f t="shared" si="44"/>
        <v>9.6493931091661475E-2</v>
      </c>
      <c r="T77" s="41">
        <v>320.5</v>
      </c>
      <c r="U77" s="41">
        <v>346.45524571399898</v>
      </c>
      <c r="V77" s="41">
        <f t="shared" si="27"/>
        <v>1.0809836059719158</v>
      </c>
      <c r="W77" s="41">
        <v>320.5</v>
      </c>
      <c r="X77" s="41">
        <v>0</v>
      </c>
      <c r="Y77" s="41">
        <f t="shared" si="28"/>
        <v>0</v>
      </c>
      <c r="Z77" s="41">
        <v>320.5</v>
      </c>
      <c r="AA77" s="41">
        <v>78.058054123984604</v>
      </c>
      <c r="AB77" s="41">
        <f t="shared" si="29"/>
        <v>0.24355087090166802</v>
      </c>
      <c r="AC77" s="41">
        <v>320.5</v>
      </c>
      <c r="AD77" s="41">
        <v>0</v>
      </c>
      <c r="AE77" s="41"/>
      <c r="AF77" s="41">
        <v>0</v>
      </c>
      <c r="AG77" s="41">
        <v>69.633482343188106</v>
      </c>
      <c r="AH77" s="41">
        <f t="shared" si="30"/>
        <v>0.21726515551696757</v>
      </c>
      <c r="AI77" s="41">
        <v>320.5</v>
      </c>
      <c r="AJ77" s="41">
        <v>0</v>
      </c>
      <c r="AK77" s="41"/>
      <c r="AL77" s="41">
        <v>0</v>
      </c>
      <c r="AM77" s="41">
        <v>0</v>
      </c>
      <c r="AN77" s="41"/>
      <c r="AO77" s="41">
        <v>0</v>
      </c>
      <c r="AP77" s="41">
        <v>0</v>
      </c>
      <c r="AQ77" s="25">
        <f t="shared" si="31"/>
        <v>0</v>
      </c>
      <c r="AR77" s="41">
        <f t="shared" si="32"/>
        <v>0</v>
      </c>
      <c r="AS77" s="41">
        <v>320.5</v>
      </c>
      <c r="AT77" s="41">
        <v>0</v>
      </c>
      <c r="AU77" s="25">
        <f t="shared" si="33"/>
        <v>0</v>
      </c>
      <c r="AV77" s="41"/>
      <c r="AW77" s="41">
        <v>0</v>
      </c>
      <c r="AX77" s="88">
        <v>112.18377499999998</v>
      </c>
      <c r="AY77" s="41">
        <f t="shared" si="34"/>
        <v>0.35002737909516374</v>
      </c>
      <c r="AZ77" s="41">
        <v>320.5</v>
      </c>
      <c r="BA77" s="41">
        <f t="shared" si="24"/>
        <v>880.41364716066312</v>
      </c>
      <c r="BB77" s="41">
        <f t="shared" si="35"/>
        <v>44.020682358033156</v>
      </c>
      <c r="BC77" s="45">
        <v>0.05</v>
      </c>
      <c r="BD77" s="41">
        <f t="shared" si="36"/>
        <v>0.13735002295798177</v>
      </c>
      <c r="BE77" s="41">
        <v>320.5</v>
      </c>
      <c r="BF77" s="41">
        <f t="shared" si="37"/>
        <v>924.43432951869625</v>
      </c>
      <c r="BG77" s="99">
        <f t="shared" si="38"/>
        <v>2.8843504821176174</v>
      </c>
      <c r="BH77" s="99"/>
      <c r="BI77" s="100">
        <f t="shared" si="39"/>
        <v>2.8843504821176174</v>
      </c>
      <c r="BJ77" s="86">
        <f t="shared" si="25"/>
        <v>924.43432951869636</v>
      </c>
      <c r="BK77" s="86"/>
      <c r="BL77" s="86">
        <f t="shared" si="26"/>
        <v>0</v>
      </c>
      <c r="BM77" s="86">
        <f t="shared" si="40"/>
        <v>924.43432951869636</v>
      </c>
      <c r="BN77" s="78">
        <v>1.2630999999999999</v>
      </c>
      <c r="BO77" s="79"/>
      <c r="BP77" s="108">
        <f t="shared" si="41"/>
        <v>2.2835487943295205</v>
      </c>
      <c r="BQ77" s="107"/>
      <c r="BS77" s="113" t="s">
        <v>1543</v>
      </c>
      <c r="BT77" s="168">
        <f t="shared" si="42"/>
        <v>93.486479166666655</v>
      </c>
      <c r="BU77" s="88">
        <v>112.18377499999998</v>
      </c>
    </row>
    <row r="78" spans="1:73" x14ac:dyDescent="0.25">
      <c r="A78" s="87">
        <f t="shared" si="43"/>
        <v>69</v>
      </c>
      <c r="B78" s="2" t="s">
        <v>171</v>
      </c>
      <c r="C78" s="39" t="s">
        <v>25</v>
      </c>
      <c r="D78" s="68" t="s">
        <v>1249</v>
      </c>
      <c r="E78" s="41">
        <v>110.7</v>
      </c>
      <c r="F78" s="54">
        <v>110.7</v>
      </c>
      <c r="G78" s="54"/>
      <c r="H78" s="40">
        <v>0</v>
      </c>
      <c r="I78" s="41">
        <v>110.108385079435</v>
      </c>
      <c r="J78" s="41">
        <f t="shared" si="23"/>
        <v>0.99465569177448054</v>
      </c>
      <c r="K78" s="41">
        <v>110.7</v>
      </c>
      <c r="L78" s="41">
        <v>0</v>
      </c>
      <c r="M78" s="41"/>
      <c r="N78" s="41">
        <v>0</v>
      </c>
      <c r="O78" s="41">
        <v>0</v>
      </c>
      <c r="P78" s="41"/>
      <c r="Q78" s="41">
        <v>0</v>
      </c>
      <c r="R78" s="41">
        <v>12.883480281062401</v>
      </c>
      <c r="S78" s="41">
        <f t="shared" si="44"/>
        <v>0.1163819356916206</v>
      </c>
      <c r="T78" s="41">
        <v>110.7</v>
      </c>
      <c r="U78" s="41">
        <v>230.92566525862401</v>
      </c>
      <c r="V78" s="41">
        <f t="shared" si="27"/>
        <v>2.0860493699966036</v>
      </c>
      <c r="W78" s="41">
        <v>110.7</v>
      </c>
      <c r="X78" s="41">
        <v>3.7741582305602601</v>
      </c>
      <c r="Y78" s="41">
        <f t="shared" si="28"/>
        <v>3.4093570285097199E-2</v>
      </c>
      <c r="Z78" s="41">
        <v>110.7</v>
      </c>
      <c r="AA78" s="41">
        <v>58.549307029908597</v>
      </c>
      <c r="AB78" s="41">
        <f t="shared" si="29"/>
        <v>0.5289006958437994</v>
      </c>
      <c r="AC78" s="41">
        <v>110.7</v>
      </c>
      <c r="AD78" s="41">
        <v>0</v>
      </c>
      <c r="AE78" s="41"/>
      <c r="AF78" s="41">
        <v>0</v>
      </c>
      <c r="AG78" s="41">
        <v>52.2193453204709</v>
      </c>
      <c r="AH78" s="41">
        <f t="shared" si="30"/>
        <v>0.47171946992295299</v>
      </c>
      <c r="AI78" s="41">
        <v>110.7</v>
      </c>
      <c r="AJ78" s="41">
        <v>0</v>
      </c>
      <c r="AK78" s="41"/>
      <c r="AL78" s="41">
        <v>0</v>
      </c>
      <c r="AM78" s="41">
        <v>0</v>
      </c>
      <c r="AN78" s="41"/>
      <c r="AO78" s="41">
        <v>0</v>
      </c>
      <c r="AP78" s="41">
        <v>0</v>
      </c>
      <c r="AQ78" s="25">
        <f t="shared" si="31"/>
        <v>0</v>
      </c>
      <c r="AR78" s="41">
        <f t="shared" si="32"/>
        <v>0</v>
      </c>
      <c r="AS78" s="41">
        <v>110.7</v>
      </c>
      <c r="AT78" s="41">
        <v>0</v>
      </c>
      <c r="AU78" s="25">
        <f t="shared" si="33"/>
        <v>0</v>
      </c>
      <c r="AV78" s="41"/>
      <c r="AW78" s="41">
        <v>0</v>
      </c>
      <c r="AX78" s="88">
        <v>72.178617499999987</v>
      </c>
      <c r="AY78" s="41">
        <f t="shared" si="34"/>
        <v>0.65202003161698274</v>
      </c>
      <c r="AZ78" s="41">
        <v>110.7</v>
      </c>
      <c r="BA78" s="41">
        <f t="shared" si="24"/>
        <v>540.63895870006115</v>
      </c>
      <c r="BB78" s="41">
        <f t="shared" si="35"/>
        <v>27.03194793500306</v>
      </c>
      <c r="BC78" s="45">
        <v>0.05</v>
      </c>
      <c r="BD78" s="41">
        <f t="shared" si="36"/>
        <v>0.24419103825657687</v>
      </c>
      <c r="BE78" s="41">
        <v>110.7</v>
      </c>
      <c r="BF78" s="41">
        <f t="shared" si="37"/>
        <v>567.67090663506417</v>
      </c>
      <c r="BG78" s="99">
        <f t="shared" si="38"/>
        <v>5.128011803388115</v>
      </c>
      <c r="BH78" s="99"/>
      <c r="BI78" s="100">
        <f t="shared" si="39"/>
        <v>5.128011803388115</v>
      </c>
      <c r="BJ78" s="86">
        <f t="shared" si="25"/>
        <v>567.6709066350644</v>
      </c>
      <c r="BK78" s="86"/>
      <c r="BL78" s="86">
        <f t="shared" si="26"/>
        <v>0</v>
      </c>
      <c r="BM78" s="86">
        <f t="shared" si="40"/>
        <v>567.6709066350644</v>
      </c>
      <c r="BN78" s="78">
        <v>1.8615999999999999</v>
      </c>
      <c r="BO78" s="79"/>
      <c r="BP78" s="108">
        <f t="shared" si="41"/>
        <v>2.7546260224474191</v>
      </c>
      <c r="BQ78" s="107"/>
      <c r="BS78" s="113" t="s">
        <v>1544</v>
      </c>
      <c r="BT78" s="168">
        <f t="shared" si="42"/>
        <v>60.148847916666661</v>
      </c>
      <c r="BU78" s="88">
        <v>72.178617499999987</v>
      </c>
    </row>
    <row r="79" spans="1:73" x14ac:dyDescent="0.25">
      <c r="A79" s="87">
        <f t="shared" si="43"/>
        <v>70</v>
      </c>
      <c r="B79" s="2" t="s">
        <v>172</v>
      </c>
      <c r="C79" s="39" t="s">
        <v>25</v>
      </c>
      <c r="D79" s="68" t="s">
        <v>1250</v>
      </c>
      <c r="E79" s="41">
        <v>211.4</v>
      </c>
      <c r="F79" s="54">
        <v>211.4</v>
      </c>
      <c r="G79" s="54"/>
      <c r="H79" s="40">
        <v>139.19999999999999</v>
      </c>
      <c r="I79" s="41">
        <v>174.15370319494701</v>
      </c>
      <c r="J79" s="41">
        <f t="shared" si="23"/>
        <v>0.8238112733914239</v>
      </c>
      <c r="K79" s="41">
        <v>211.4</v>
      </c>
      <c r="L79" s="41">
        <v>0</v>
      </c>
      <c r="M79" s="41"/>
      <c r="N79" s="41">
        <v>0</v>
      </c>
      <c r="O79" s="41">
        <v>0</v>
      </c>
      <c r="P79" s="41"/>
      <c r="Q79" s="41">
        <v>0</v>
      </c>
      <c r="R79" s="41">
        <v>20.255311355029999</v>
      </c>
      <c r="S79" s="41">
        <f t="shared" si="44"/>
        <v>9.5815096286802265E-2</v>
      </c>
      <c r="T79" s="41">
        <v>211.4</v>
      </c>
      <c r="U79" s="41">
        <v>208.522815611884</v>
      </c>
      <c r="V79" s="41">
        <f t="shared" si="27"/>
        <v>0.98638985625299902</v>
      </c>
      <c r="W79" s="41">
        <v>211.4</v>
      </c>
      <c r="X79" s="41">
        <v>3.9392515135196899</v>
      </c>
      <c r="Y79" s="41">
        <f t="shared" si="28"/>
        <v>1.8634113119771475E-2</v>
      </c>
      <c r="Z79" s="41">
        <v>211.4</v>
      </c>
      <c r="AA79" s="41">
        <v>78.058054123984604</v>
      </c>
      <c r="AB79" s="41">
        <f t="shared" si="29"/>
        <v>0.36924339699141251</v>
      </c>
      <c r="AC79" s="41">
        <v>211.4</v>
      </c>
      <c r="AD79" s="41">
        <v>0</v>
      </c>
      <c r="AE79" s="41"/>
      <c r="AF79" s="41">
        <v>0</v>
      </c>
      <c r="AG79" s="41">
        <v>69.633482343188106</v>
      </c>
      <c r="AH79" s="41">
        <f t="shared" si="30"/>
        <v>0.32939206406427674</v>
      </c>
      <c r="AI79" s="41">
        <v>211.4</v>
      </c>
      <c r="AJ79" s="41">
        <v>0</v>
      </c>
      <c r="AK79" s="41"/>
      <c r="AL79" s="41">
        <v>0</v>
      </c>
      <c r="AM79" s="41">
        <v>0</v>
      </c>
      <c r="AN79" s="41"/>
      <c r="AO79" s="41">
        <v>0</v>
      </c>
      <c r="AP79" s="41">
        <v>0</v>
      </c>
      <c r="AQ79" s="25">
        <f t="shared" si="31"/>
        <v>0</v>
      </c>
      <c r="AR79" s="41">
        <f t="shared" si="32"/>
        <v>0</v>
      </c>
      <c r="AS79" s="41">
        <v>211.4</v>
      </c>
      <c r="AT79" s="41">
        <v>0</v>
      </c>
      <c r="AU79" s="25">
        <f t="shared" si="33"/>
        <v>0</v>
      </c>
      <c r="AV79" s="41"/>
      <c r="AW79" s="41">
        <v>0</v>
      </c>
      <c r="AX79" s="88">
        <v>71.755282499999993</v>
      </c>
      <c r="AY79" s="41">
        <f t="shared" si="34"/>
        <v>0.33942896168401132</v>
      </c>
      <c r="AZ79" s="41">
        <v>211.4</v>
      </c>
      <c r="BA79" s="41">
        <f t="shared" si="24"/>
        <v>626.31790064255347</v>
      </c>
      <c r="BB79" s="41">
        <f t="shared" si="35"/>
        <v>31.315895032127674</v>
      </c>
      <c r="BC79" s="45">
        <v>0.05</v>
      </c>
      <c r="BD79" s="41">
        <f t="shared" si="36"/>
        <v>0.14813573808953487</v>
      </c>
      <c r="BE79" s="41">
        <v>211.4</v>
      </c>
      <c r="BF79" s="41">
        <f t="shared" si="37"/>
        <v>657.6337956746811</v>
      </c>
      <c r="BG79" s="99">
        <f t="shared" si="38"/>
        <v>3.1108504998802324</v>
      </c>
      <c r="BH79" s="99"/>
      <c r="BI79" s="100">
        <f t="shared" si="39"/>
        <v>3.1108504998802324</v>
      </c>
      <c r="BJ79" s="86">
        <f t="shared" si="25"/>
        <v>657.63379567468121</v>
      </c>
      <c r="BK79" s="86"/>
      <c r="BL79" s="86">
        <f t="shared" si="26"/>
        <v>0</v>
      </c>
      <c r="BM79" s="86">
        <f t="shared" si="40"/>
        <v>657.63379567468121</v>
      </c>
      <c r="BN79" s="78">
        <v>1.5037</v>
      </c>
      <c r="BO79" s="79"/>
      <c r="BP79" s="108">
        <f t="shared" si="41"/>
        <v>2.068797299913701</v>
      </c>
      <c r="BQ79" s="107"/>
      <c r="BS79" s="113" t="s">
        <v>1545</v>
      </c>
      <c r="BT79" s="168">
        <f t="shared" si="42"/>
        <v>59.796068749999996</v>
      </c>
      <c r="BU79" s="88">
        <v>71.755282499999993</v>
      </c>
    </row>
    <row r="80" spans="1:73" x14ac:dyDescent="0.25">
      <c r="A80" s="87">
        <f t="shared" si="43"/>
        <v>71</v>
      </c>
      <c r="B80" s="2" t="s">
        <v>173</v>
      </c>
      <c r="C80" s="39" t="s">
        <v>25</v>
      </c>
      <c r="D80" s="68" t="s">
        <v>1253</v>
      </c>
      <c r="E80" s="41">
        <v>159.9</v>
      </c>
      <c r="F80" s="54">
        <v>159.9</v>
      </c>
      <c r="G80" s="54"/>
      <c r="H80" s="40">
        <v>0</v>
      </c>
      <c r="I80" s="41">
        <v>132.40522448841</v>
      </c>
      <c r="J80" s="41">
        <f t="shared" si="23"/>
        <v>0.82805018441782363</v>
      </c>
      <c r="K80" s="41">
        <v>159.9</v>
      </c>
      <c r="L80" s="41">
        <v>0</v>
      </c>
      <c r="M80" s="41"/>
      <c r="N80" s="41">
        <v>0</v>
      </c>
      <c r="O80" s="41">
        <v>0</v>
      </c>
      <c r="P80" s="41"/>
      <c r="Q80" s="41">
        <v>0</v>
      </c>
      <c r="R80" s="41">
        <v>20.3530134850946</v>
      </c>
      <c r="S80" s="41">
        <f t="shared" si="44"/>
        <v>0.12728588796181739</v>
      </c>
      <c r="T80" s="41">
        <v>159.9</v>
      </c>
      <c r="U80" s="41">
        <v>242.967659971182</v>
      </c>
      <c r="V80" s="41">
        <f t="shared" si="27"/>
        <v>1.5194975607953847</v>
      </c>
      <c r="W80" s="41">
        <v>159.9</v>
      </c>
      <c r="X80" s="41">
        <v>3.9392515135196899</v>
      </c>
      <c r="Y80" s="41">
        <f t="shared" si="28"/>
        <v>2.4635719284050592E-2</v>
      </c>
      <c r="Z80" s="41">
        <v>159.9</v>
      </c>
      <c r="AA80" s="41">
        <v>89.782275450491198</v>
      </c>
      <c r="AB80" s="41">
        <f t="shared" si="29"/>
        <v>0.56149015291113946</v>
      </c>
      <c r="AC80" s="41">
        <v>159.9</v>
      </c>
      <c r="AD80" s="41">
        <v>0</v>
      </c>
      <c r="AE80" s="41"/>
      <c r="AF80" s="41">
        <v>0</v>
      </c>
      <c r="AG80" s="41">
        <v>80.076961053345002</v>
      </c>
      <c r="AH80" s="41">
        <f t="shared" si="30"/>
        <v>0.50079400283517828</v>
      </c>
      <c r="AI80" s="41">
        <v>159.9</v>
      </c>
      <c r="AJ80" s="41">
        <v>0</v>
      </c>
      <c r="AK80" s="41"/>
      <c r="AL80" s="41">
        <v>0</v>
      </c>
      <c r="AM80" s="41">
        <v>0</v>
      </c>
      <c r="AN80" s="41"/>
      <c r="AO80" s="41">
        <v>0</v>
      </c>
      <c r="AP80" s="41">
        <v>0</v>
      </c>
      <c r="AQ80" s="25">
        <f t="shared" si="31"/>
        <v>0</v>
      </c>
      <c r="AR80" s="41">
        <f t="shared" si="32"/>
        <v>0</v>
      </c>
      <c r="AS80" s="41">
        <v>159.9</v>
      </c>
      <c r="AT80" s="41">
        <v>0</v>
      </c>
      <c r="AU80" s="25">
        <f t="shared" si="33"/>
        <v>0</v>
      </c>
      <c r="AV80" s="41"/>
      <c r="AW80" s="41">
        <v>0</v>
      </c>
      <c r="AX80" s="88">
        <v>91.228692500000008</v>
      </c>
      <c r="AY80" s="41">
        <f t="shared" si="34"/>
        <v>0.5705359130706692</v>
      </c>
      <c r="AZ80" s="41">
        <v>159.9</v>
      </c>
      <c r="BA80" s="41">
        <f t="shared" si="24"/>
        <v>660.75307846204248</v>
      </c>
      <c r="BB80" s="41">
        <f t="shared" si="35"/>
        <v>33.037653923102127</v>
      </c>
      <c r="BC80" s="45">
        <v>0.05</v>
      </c>
      <c r="BD80" s="41">
        <f t="shared" si="36"/>
        <v>0.20661447106380315</v>
      </c>
      <c r="BE80" s="41">
        <v>159.9</v>
      </c>
      <c r="BF80" s="41">
        <f t="shared" si="37"/>
        <v>693.79073238514457</v>
      </c>
      <c r="BG80" s="99">
        <f t="shared" si="38"/>
        <v>4.3389038923398662</v>
      </c>
      <c r="BH80" s="99"/>
      <c r="BI80" s="100">
        <f t="shared" si="39"/>
        <v>4.3389038923398662</v>
      </c>
      <c r="BJ80" s="86">
        <f t="shared" si="25"/>
        <v>693.79073238514468</v>
      </c>
      <c r="BK80" s="86"/>
      <c r="BL80" s="86">
        <f t="shared" si="26"/>
        <v>0</v>
      </c>
      <c r="BM80" s="86">
        <f t="shared" si="40"/>
        <v>693.79073238514468</v>
      </c>
      <c r="BN80" s="78">
        <v>1.7608999999999999</v>
      </c>
      <c r="BO80" s="79"/>
      <c r="BP80" s="108">
        <f t="shared" si="41"/>
        <v>2.4640262890225828</v>
      </c>
      <c r="BQ80" s="107"/>
      <c r="BS80" s="113" t="s">
        <v>1546</v>
      </c>
      <c r="BT80" s="168">
        <f t="shared" si="42"/>
        <v>76.023910416666681</v>
      </c>
      <c r="BU80" s="88">
        <v>91.228692500000008</v>
      </c>
    </row>
    <row r="81" spans="1:73" x14ac:dyDescent="0.25">
      <c r="A81" s="87">
        <f t="shared" si="43"/>
        <v>72</v>
      </c>
      <c r="B81" s="2" t="s">
        <v>174</v>
      </c>
      <c r="C81" s="39" t="s">
        <v>25</v>
      </c>
      <c r="D81" s="68" t="s">
        <v>1254</v>
      </c>
      <c r="E81" s="41">
        <v>161.4</v>
      </c>
      <c r="F81" s="54">
        <v>161.4</v>
      </c>
      <c r="G81" s="54"/>
      <c r="H81" s="40">
        <v>0</v>
      </c>
      <c r="I81" s="41">
        <v>135.60007034987601</v>
      </c>
      <c r="J81" s="41">
        <f t="shared" si="23"/>
        <v>0.84014913475759601</v>
      </c>
      <c r="K81" s="41">
        <v>161.4</v>
      </c>
      <c r="L81" s="41">
        <v>0</v>
      </c>
      <c r="M81" s="41"/>
      <c r="N81" s="41">
        <v>0</v>
      </c>
      <c r="O81" s="41">
        <v>0</v>
      </c>
      <c r="P81" s="41"/>
      <c r="Q81" s="41">
        <v>0</v>
      </c>
      <c r="R81" s="41">
        <v>18.027445080913001</v>
      </c>
      <c r="S81" s="41">
        <f t="shared" si="44"/>
        <v>0.11169420744060099</v>
      </c>
      <c r="T81" s="41">
        <v>161.4</v>
      </c>
      <c r="U81" s="41">
        <v>204.46744749222799</v>
      </c>
      <c r="V81" s="41">
        <f t="shared" si="27"/>
        <v>1.266836725478488</v>
      </c>
      <c r="W81" s="41">
        <v>161.4</v>
      </c>
      <c r="X81" s="41">
        <v>4.4109122328308903</v>
      </c>
      <c r="Y81" s="41">
        <f t="shared" si="28"/>
        <v>2.7329072074540831E-2</v>
      </c>
      <c r="Z81" s="41">
        <v>161.4</v>
      </c>
      <c r="AA81" s="41">
        <v>97.590517555636794</v>
      </c>
      <c r="AB81" s="41">
        <f t="shared" si="29"/>
        <v>0.60465004681311518</v>
      </c>
      <c r="AC81" s="41">
        <v>161.4</v>
      </c>
      <c r="AD81" s="41">
        <v>0</v>
      </c>
      <c r="AE81" s="41"/>
      <c r="AF81" s="41">
        <v>0</v>
      </c>
      <c r="AG81" s="41">
        <v>87.047619365905405</v>
      </c>
      <c r="AH81" s="41">
        <f t="shared" si="30"/>
        <v>0.53932849669086369</v>
      </c>
      <c r="AI81" s="41">
        <v>161.4</v>
      </c>
      <c r="AJ81" s="41">
        <v>0</v>
      </c>
      <c r="AK81" s="41"/>
      <c r="AL81" s="41">
        <v>0</v>
      </c>
      <c r="AM81" s="41">
        <v>0</v>
      </c>
      <c r="AN81" s="41"/>
      <c r="AO81" s="41">
        <v>0</v>
      </c>
      <c r="AP81" s="41">
        <v>0</v>
      </c>
      <c r="AQ81" s="25">
        <f t="shared" si="31"/>
        <v>0</v>
      </c>
      <c r="AR81" s="41">
        <f t="shared" si="32"/>
        <v>0</v>
      </c>
      <c r="AS81" s="41">
        <v>161.4</v>
      </c>
      <c r="AT81" s="41">
        <v>0</v>
      </c>
      <c r="AU81" s="25">
        <f t="shared" si="33"/>
        <v>0</v>
      </c>
      <c r="AV81" s="41"/>
      <c r="AW81" s="41">
        <v>0</v>
      </c>
      <c r="AX81" s="88">
        <v>55.245217499999995</v>
      </c>
      <c r="AY81" s="41">
        <f t="shared" si="34"/>
        <v>0.34228759293680294</v>
      </c>
      <c r="AZ81" s="41">
        <v>161.4</v>
      </c>
      <c r="BA81" s="41">
        <f t="shared" si="24"/>
        <v>602.38922957738998</v>
      </c>
      <c r="BB81" s="41">
        <f t="shared" si="35"/>
        <v>30.1194614788695</v>
      </c>
      <c r="BC81" s="45">
        <v>0.05</v>
      </c>
      <c r="BD81" s="41">
        <f t="shared" si="36"/>
        <v>0.18661376380960037</v>
      </c>
      <c r="BE81" s="41">
        <v>161.4</v>
      </c>
      <c r="BF81" s="41">
        <f t="shared" si="37"/>
        <v>632.50869105625952</v>
      </c>
      <c r="BG81" s="99">
        <f t="shared" si="38"/>
        <v>3.9188890400016083</v>
      </c>
      <c r="BH81" s="99"/>
      <c r="BI81" s="100">
        <f t="shared" si="39"/>
        <v>3.9188890400016083</v>
      </c>
      <c r="BJ81" s="86">
        <f t="shared" si="25"/>
        <v>632.50869105625964</v>
      </c>
      <c r="BK81" s="86"/>
      <c r="BL81" s="86">
        <f t="shared" si="26"/>
        <v>0</v>
      </c>
      <c r="BM81" s="86">
        <f t="shared" si="40"/>
        <v>632.50869105625964</v>
      </c>
      <c r="BN81" s="78">
        <v>1.6603000000000001</v>
      </c>
      <c r="BO81" s="79"/>
      <c r="BP81" s="108">
        <f t="shared" si="41"/>
        <v>2.3603499608514174</v>
      </c>
      <c r="BQ81" s="107"/>
      <c r="BS81" s="113" t="s">
        <v>1547</v>
      </c>
      <c r="BT81" s="168">
        <f t="shared" si="42"/>
        <v>46.037681249999999</v>
      </c>
      <c r="BU81" s="88">
        <v>55.245217499999995</v>
      </c>
    </row>
    <row r="82" spans="1:73" x14ac:dyDescent="0.25">
      <c r="A82" s="87">
        <f t="shared" si="43"/>
        <v>73</v>
      </c>
      <c r="B82" s="2" t="s">
        <v>175</v>
      </c>
      <c r="C82" s="39" t="s">
        <v>25</v>
      </c>
      <c r="D82" s="68" t="s">
        <v>1256</v>
      </c>
      <c r="E82" s="41">
        <v>108.3</v>
      </c>
      <c r="F82" s="54">
        <v>108.3</v>
      </c>
      <c r="G82" s="54"/>
      <c r="H82" s="40">
        <v>67.8</v>
      </c>
      <c r="I82" s="41">
        <v>92.058288433572002</v>
      </c>
      <c r="J82" s="41">
        <f t="shared" si="23"/>
        <v>0.85003036411423827</v>
      </c>
      <c r="K82" s="41">
        <v>108.3</v>
      </c>
      <c r="L82" s="41">
        <v>0</v>
      </c>
      <c r="M82" s="41"/>
      <c r="N82" s="41">
        <v>0</v>
      </c>
      <c r="O82" s="41">
        <v>0</v>
      </c>
      <c r="P82" s="41"/>
      <c r="Q82" s="41">
        <v>0</v>
      </c>
      <c r="R82" s="41">
        <v>7.7157991436353797</v>
      </c>
      <c r="S82" s="41">
        <f t="shared" si="44"/>
        <v>7.1244682766716347E-2</v>
      </c>
      <c r="T82" s="41">
        <v>108.3</v>
      </c>
      <c r="U82" s="41">
        <v>31.244487565982201</v>
      </c>
      <c r="V82" s="41">
        <f t="shared" si="27"/>
        <v>0.28849942350860758</v>
      </c>
      <c r="W82" s="41">
        <v>108.3</v>
      </c>
      <c r="X82" s="41">
        <v>0</v>
      </c>
      <c r="Y82" s="41">
        <f t="shared" si="28"/>
        <v>0</v>
      </c>
      <c r="Z82" s="41">
        <v>108.3</v>
      </c>
      <c r="AA82" s="41">
        <v>0</v>
      </c>
      <c r="AB82" s="41">
        <f t="shared" si="29"/>
        <v>0</v>
      </c>
      <c r="AC82" s="41">
        <v>108.3</v>
      </c>
      <c r="AD82" s="41">
        <v>0</v>
      </c>
      <c r="AE82" s="41"/>
      <c r="AF82" s="41">
        <v>0</v>
      </c>
      <c r="AG82" s="41">
        <v>0</v>
      </c>
      <c r="AH82" s="41">
        <f t="shared" si="30"/>
        <v>0</v>
      </c>
      <c r="AI82" s="41">
        <v>108.3</v>
      </c>
      <c r="AJ82" s="41">
        <v>0</v>
      </c>
      <c r="AK82" s="41"/>
      <c r="AL82" s="41">
        <v>0</v>
      </c>
      <c r="AM82" s="41">
        <v>0</v>
      </c>
      <c r="AN82" s="41"/>
      <c r="AO82" s="41">
        <v>0</v>
      </c>
      <c r="AP82" s="41">
        <v>0</v>
      </c>
      <c r="AQ82" s="25">
        <f t="shared" si="31"/>
        <v>0</v>
      </c>
      <c r="AR82" s="41">
        <f t="shared" si="32"/>
        <v>0</v>
      </c>
      <c r="AS82" s="41">
        <v>108.3</v>
      </c>
      <c r="AT82" s="41">
        <v>0</v>
      </c>
      <c r="AU82" s="25">
        <f t="shared" si="33"/>
        <v>0</v>
      </c>
      <c r="AV82" s="41"/>
      <c r="AW82" s="41">
        <v>0</v>
      </c>
      <c r="AX82" s="88">
        <v>85.149553124999997</v>
      </c>
      <c r="AY82" s="41">
        <f t="shared" si="34"/>
        <v>0.78623779432132967</v>
      </c>
      <c r="AZ82" s="41">
        <v>108.3</v>
      </c>
      <c r="BA82" s="41">
        <f t="shared" si="24"/>
        <v>216.16812826818961</v>
      </c>
      <c r="BB82" s="41">
        <f t="shared" si="35"/>
        <v>10.808406413409481</v>
      </c>
      <c r="BC82" s="45">
        <v>0.05</v>
      </c>
      <c r="BD82" s="41">
        <f t="shared" si="36"/>
        <v>9.9800613235544608E-2</v>
      </c>
      <c r="BE82" s="41">
        <v>108.3</v>
      </c>
      <c r="BF82" s="41">
        <f t="shared" si="37"/>
        <v>226.97653468159908</v>
      </c>
      <c r="BG82" s="99">
        <f t="shared" si="38"/>
        <v>2.0958128779464369</v>
      </c>
      <c r="BH82" s="99"/>
      <c r="BI82" s="100">
        <f t="shared" si="39"/>
        <v>2.0958128779464369</v>
      </c>
      <c r="BJ82" s="86">
        <f t="shared" si="25"/>
        <v>226.97653468159911</v>
      </c>
      <c r="BK82" s="86"/>
      <c r="BL82" s="86">
        <f t="shared" si="26"/>
        <v>0</v>
      </c>
      <c r="BM82" s="86">
        <f t="shared" si="40"/>
        <v>226.97653468159911</v>
      </c>
      <c r="BN82" s="78">
        <v>0.43669999999999998</v>
      </c>
      <c r="BO82" s="79"/>
      <c r="BP82" s="108">
        <f t="shared" si="41"/>
        <v>4.7992051246769796</v>
      </c>
      <c r="BQ82" s="107"/>
      <c r="BS82" s="113" t="s">
        <v>1548</v>
      </c>
      <c r="BT82" s="168">
        <f t="shared" si="42"/>
        <v>70.957960937500005</v>
      </c>
      <c r="BU82" s="88">
        <v>85.149553124999997</v>
      </c>
    </row>
    <row r="83" spans="1:73" x14ac:dyDescent="0.25">
      <c r="A83" s="87">
        <f t="shared" si="43"/>
        <v>74</v>
      </c>
      <c r="B83" s="2" t="s">
        <v>176</v>
      </c>
      <c r="C83" s="39" t="s">
        <v>25</v>
      </c>
      <c r="D83" s="68" t="s">
        <v>1257</v>
      </c>
      <c r="E83" s="41">
        <v>95</v>
      </c>
      <c r="F83" s="54">
        <v>95</v>
      </c>
      <c r="G83" s="54"/>
      <c r="H83" s="40">
        <v>55.1</v>
      </c>
      <c r="I83" s="41">
        <v>98.638157701814904</v>
      </c>
      <c r="J83" s="41">
        <f t="shared" si="23"/>
        <v>1.0382963968612096</v>
      </c>
      <c r="K83" s="41">
        <v>95</v>
      </c>
      <c r="L83" s="41">
        <v>0</v>
      </c>
      <c r="M83" s="41"/>
      <c r="N83" s="41">
        <v>0</v>
      </c>
      <c r="O83" s="41">
        <v>0</v>
      </c>
      <c r="P83" s="41"/>
      <c r="Q83" s="41">
        <v>0</v>
      </c>
      <c r="R83" s="41">
        <v>7.7157991436353797</v>
      </c>
      <c r="S83" s="41">
        <f t="shared" si="44"/>
        <v>8.1218938354056622E-2</v>
      </c>
      <c r="T83" s="41">
        <v>95</v>
      </c>
      <c r="U83" s="41">
        <v>183.37967275909199</v>
      </c>
      <c r="V83" s="41">
        <f t="shared" si="27"/>
        <v>1.9303123448325472</v>
      </c>
      <c r="W83" s="41">
        <v>95</v>
      </c>
      <c r="X83" s="41">
        <v>0</v>
      </c>
      <c r="Y83" s="41">
        <f t="shared" si="28"/>
        <v>0</v>
      </c>
      <c r="Z83" s="41">
        <v>95</v>
      </c>
      <c r="AA83" s="41">
        <v>0</v>
      </c>
      <c r="AB83" s="41">
        <f t="shared" si="29"/>
        <v>0</v>
      </c>
      <c r="AC83" s="41">
        <v>95</v>
      </c>
      <c r="AD83" s="41">
        <v>0</v>
      </c>
      <c r="AE83" s="41"/>
      <c r="AF83" s="41">
        <v>0</v>
      </c>
      <c r="AG83" s="41">
        <v>0</v>
      </c>
      <c r="AH83" s="41">
        <f t="shared" si="30"/>
        <v>0</v>
      </c>
      <c r="AI83" s="41">
        <v>95</v>
      </c>
      <c r="AJ83" s="41">
        <v>0</v>
      </c>
      <c r="AK83" s="41"/>
      <c r="AL83" s="41">
        <v>0</v>
      </c>
      <c r="AM83" s="41">
        <v>0</v>
      </c>
      <c r="AN83" s="41"/>
      <c r="AO83" s="41">
        <v>0</v>
      </c>
      <c r="AP83" s="41">
        <v>0</v>
      </c>
      <c r="AQ83" s="25">
        <f t="shared" si="31"/>
        <v>0</v>
      </c>
      <c r="AR83" s="41">
        <f t="shared" si="32"/>
        <v>0</v>
      </c>
      <c r="AS83" s="41">
        <v>95</v>
      </c>
      <c r="AT83" s="41">
        <v>0</v>
      </c>
      <c r="AU83" s="25">
        <f t="shared" si="33"/>
        <v>0</v>
      </c>
      <c r="AV83" s="41"/>
      <c r="AW83" s="41">
        <v>0</v>
      </c>
      <c r="AX83" s="88">
        <v>95.0680725</v>
      </c>
      <c r="AY83" s="41">
        <f t="shared" si="34"/>
        <v>1.0007165526315789</v>
      </c>
      <c r="AZ83" s="41">
        <v>95</v>
      </c>
      <c r="BA83" s="41">
        <f t="shared" si="24"/>
        <v>384.8017021045423</v>
      </c>
      <c r="BB83" s="41">
        <f t="shared" si="35"/>
        <v>19.240085105227116</v>
      </c>
      <c r="BC83" s="45">
        <v>0.05</v>
      </c>
      <c r="BD83" s="41">
        <f t="shared" si="36"/>
        <v>0.20252721163396964</v>
      </c>
      <c r="BE83" s="41">
        <v>95</v>
      </c>
      <c r="BF83" s="41">
        <f t="shared" si="37"/>
        <v>404.04178720976944</v>
      </c>
      <c r="BG83" s="99">
        <f t="shared" si="38"/>
        <v>4.2530714443133624</v>
      </c>
      <c r="BH83" s="99"/>
      <c r="BI83" s="100">
        <f t="shared" si="39"/>
        <v>4.2530714443133624</v>
      </c>
      <c r="BJ83" s="86">
        <f t="shared" si="25"/>
        <v>404.04178720976944</v>
      </c>
      <c r="BK83" s="86"/>
      <c r="BL83" s="86">
        <f t="shared" si="26"/>
        <v>0</v>
      </c>
      <c r="BM83" s="86">
        <f t="shared" si="40"/>
        <v>404.04178720976944</v>
      </c>
      <c r="BN83" s="78">
        <v>1.4105000000000001</v>
      </c>
      <c r="BO83" s="79"/>
      <c r="BP83" s="108">
        <f t="shared" si="41"/>
        <v>3.015293473458605</v>
      </c>
      <c r="BQ83" s="107"/>
      <c r="BS83" s="113" t="s">
        <v>1549</v>
      </c>
      <c r="BT83" s="168">
        <f t="shared" si="42"/>
        <v>79.22339375</v>
      </c>
      <c r="BU83" s="88">
        <v>95.0680725</v>
      </c>
    </row>
    <row r="84" spans="1:73" x14ac:dyDescent="0.25">
      <c r="A84" s="87">
        <f t="shared" si="43"/>
        <v>75</v>
      </c>
      <c r="B84" s="2" t="s">
        <v>177</v>
      </c>
      <c r="C84" s="39" t="s">
        <v>25</v>
      </c>
      <c r="D84" s="68" t="s">
        <v>1258</v>
      </c>
      <c r="E84" s="41">
        <v>131.30000000000001</v>
      </c>
      <c r="F84" s="54">
        <v>131.30000000000001</v>
      </c>
      <c r="G84" s="54"/>
      <c r="H84" s="40">
        <v>44.15</v>
      </c>
      <c r="I84" s="41">
        <v>109.64526309708</v>
      </c>
      <c r="J84" s="41">
        <f t="shared" si="23"/>
        <v>0.83507435717501899</v>
      </c>
      <c r="K84" s="41">
        <v>131.30000000000001</v>
      </c>
      <c r="L84" s="41">
        <v>0</v>
      </c>
      <c r="M84" s="41"/>
      <c r="N84" s="41">
        <v>0</v>
      </c>
      <c r="O84" s="41">
        <v>0</v>
      </c>
      <c r="P84" s="41"/>
      <c r="Q84" s="41">
        <v>0</v>
      </c>
      <c r="R84" s="41">
        <v>7.7157991436353797</v>
      </c>
      <c r="S84" s="41">
        <f t="shared" si="44"/>
        <v>5.8764654559294582E-2</v>
      </c>
      <c r="T84" s="41">
        <v>131.30000000000001</v>
      </c>
      <c r="U84" s="41">
        <v>187.96995851922799</v>
      </c>
      <c r="V84" s="41">
        <f t="shared" si="27"/>
        <v>1.4316066909309062</v>
      </c>
      <c r="W84" s="41">
        <v>131.30000000000001</v>
      </c>
      <c r="X84" s="41">
        <v>0</v>
      </c>
      <c r="Y84" s="41">
        <f t="shared" si="28"/>
        <v>0</v>
      </c>
      <c r="Z84" s="41">
        <v>131.30000000000001</v>
      </c>
      <c r="AA84" s="41">
        <v>0</v>
      </c>
      <c r="AB84" s="41">
        <f t="shared" si="29"/>
        <v>0</v>
      </c>
      <c r="AC84" s="41">
        <v>131.30000000000001</v>
      </c>
      <c r="AD84" s="41">
        <v>0</v>
      </c>
      <c r="AE84" s="41"/>
      <c r="AF84" s="41">
        <v>0</v>
      </c>
      <c r="AG84" s="41">
        <v>0</v>
      </c>
      <c r="AH84" s="41">
        <f t="shared" si="30"/>
        <v>0</v>
      </c>
      <c r="AI84" s="41">
        <v>131.30000000000001</v>
      </c>
      <c r="AJ84" s="41">
        <v>0</v>
      </c>
      <c r="AK84" s="41"/>
      <c r="AL84" s="41">
        <v>0</v>
      </c>
      <c r="AM84" s="41">
        <v>0</v>
      </c>
      <c r="AN84" s="41"/>
      <c r="AO84" s="41">
        <v>0</v>
      </c>
      <c r="AP84" s="41">
        <v>0</v>
      </c>
      <c r="AQ84" s="25">
        <f t="shared" si="31"/>
        <v>0</v>
      </c>
      <c r="AR84" s="41">
        <f t="shared" si="32"/>
        <v>0</v>
      </c>
      <c r="AS84" s="41">
        <v>131.30000000000001</v>
      </c>
      <c r="AT84" s="41">
        <v>0</v>
      </c>
      <c r="AU84" s="25">
        <f t="shared" si="33"/>
        <v>0</v>
      </c>
      <c r="AV84" s="41"/>
      <c r="AW84" s="41">
        <v>0</v>
      </c>
      <c r="AX84" s="88">
        <v>117.15081374999998</v>
      </c>
      <c r="AY84" s="41">
        <f t="shared" si="34"/>
        <v>0.89223772848438665</v>
      </c>
      <c r="AZ84" s="41">
        <v>131.30000000000001</v>
      </c>
      <c r="BA84" s="41">
        <f t="shared" si="24"/>
        <v>422.48183450994338</v>
      </c>
      <c r="BB84" s="41">
        <f t="shared" si="35"/>
        <v>21.12409172549717</v>
      </c>
      <c r="BC84" s="45">
        <v>0.05</v>
      </c>
      <c r="BD84" s="41">
        <f t="shared" si="36"/>
        <v>0.16088417155748033</v>
      </c>
      <c r="BE84" s="41">
        <v>131.30000000000001</v>
      </c>
      <c r="BF84" s="41">
        <f t="shared" si="37"/>
        <v>443.60592623544056</v>
      </c>
      <c r="BG84" s="99">
        <f t="shared" si="38"/>
        <v>3.3785676027070868</v>
      </c>
      <c r="BH84" s="99"/>
      <c r="BI84" s="100">
        <f t="shared" si="39"/>
        <v>3.3785676027070868</v>
      </c>
      <c r="BJ84" s="86">
        <f t="shared" si="25"/>
        <v>443.60592623544051</v>
      </c>
      <c r="BK84" s="86"/>
      <c r="BL84" s="86">
        <f t="shared" si="26"/>
        <v>0</v>
      </c>
      <c r="BM84" s="86">
        <f t="shared" si="40"/>
        <v>443.60592623544051</v>
      </c>
      <c r="BN84" s="78">
        <v>1.2931999999999999</v>
      </c>
      <c r="BO84" s="79"/>
      <c r="BP84" s="108">
        <f t="shared" si="41"/>
        <v>2.6125638746575062</v>
      </c>
      <c r="BQ84" s="107"/>
      <c r="BS84" s="113" t="s">
        <v>1550</v>
      </c>
      <c r="BT84" s="168">
        <f t="shared" si="42"/>
        <v>97.625678124999993</v>
      </c>
      <c r="BU84" s="88">
        <v>117.15081374999998</v>
      </c>
    </row>
    <row r="85" spans="1:73" x14ac:dyDescent="0.25">
      <c r="A85" s="87">
        <f t="shared" si="43"/>
        <v>76</v>
      </c>
      <c r="B85" s="2" t="s">
        <v>178</v>
      </c>
      <c r="C85" s="39" t="s">
        <v>25</v>
      </c>
      <c r="D85" s="68" t="s">
        <v>1259</v>
      </c>
      <c r="E85" s="41">
        <v>137.30000000000001</v>
      </c>
      <c r="F85" s="54">
        <v>137.30000000000001</v>
      </c>
      <c r="G85" s="54"/>
      <c r="H85" s="40">
        <v>0</v>
      </c>
      <c r="I85" s="41">
        <v>123.95118720607699</v>
      </c>
      <c r="J85" s="41">
        <f t="shared" si="23"/>
        <v>0.90277630885707927</v>
      </c>
      <c r="K85" s="41">
        <v>137.30000000000001</v>
      </c>
      <c r="L85" s="41">
        <v>0</v>
      </c>
      <c r="M85" s="41"/>
      <c r="N85" s="41">
        <v>0</v>
      </c>
      <c r="O85" s="41">
        <v>0</v>
      </c>
      <c r="P85" s="41"/>
      <c r="Q85" s="41">
        <v>0</v>
      </c>
      <c r="R85" s="41">
        <v>14.819600963881699</v>
      </c>
      <c r="S85" s="41">
        <f t="shared" si="44"/>
        <v>0.10793591379374871</v>
      </c>
      <c r="T85" s="41">
        <v>137.30000000000001</v>
      </c>
      <c r="U85" s="41">
        <v>192.563706298027</v>
      </c>
      <c r="V85" s="41">
        <f t="shared" si="27"/>
        <v>1.402503323365091</v>
      </c>
      <c r="W85" s="41">
        <v>137.30000000000001</v>
      </c>
      <c r="X85" s="41">
        <v>0</v>
      </c>
      <c r="Y85" s="41">
        <f t="shared" si="28"/>
        <v>0</v>
      </c>
      <c r="Z85" s="41">
        <v>137.30000000000001</v>
      </c>
      <c r="AA85" s="41">
        <v>0</v>
      </c>
      <c r="AB85" s="41">
        <f t="shared" si="29"/>
        <v>0</v>
      </c>
      <c r="AC85" s="41">
        <v>137.30000000000001</v>
      </c>
      <c r="AD85" s="41">
        <v>0</v>
      </c>
      <c r="AE85" s="41"/>
      <c r="AF85" s="41">
        <v>0</v>
      </c>
      <c r="AG85" s="41">
        <v>0</v>
      </c>
      <c r="AH85" s="41">
        <f t="shared" si="30"/>
        <v>0</v>
      </c>
      <c r="AI85" s="41">
        <v>137.30000000000001</v>
      </c>
      <c r="AJ85" s="41">
        <v>0</v>
      </c>
      <c r="AK85" s="41"/>
      <c r="AL85" s="41">
        <v>0</v>
      </c>
      <c r="AM85" s="41">
        <v>0</v>
      </c>
      <c r="AN85" s="41"/>
      <c r="AO85" s="41">
        <v>0</v>
      </c>
      <c r="AP85" s="41">
        <v>0</v>
      </c>
      <c r="AQ85" s="25">
        <f t="shared" si="31"/>
        <v>0</v>
      </c>
      <c r="AR85" s="41">
        <f t="shared" si="32"/>
        <v>0</v>
      </c>
      <c r="AS85" s="41">
        <v>137.30000000000001</v>
      </c>
      <c r="AT85" s="41">
        <v>0</v>
      </c>
      <c r="AU85" s="25">
        <f t="shared" si="33"/>
        <v>0</v>
      </c>
      <c r="AV85" s="41"/>
      <c r="AW85" s="41">
        <v>0</v>
      </c>
      <c r="AX85" s="88">
        <v>109.63667000000001</v>
      </c>
      <c r="AY85" s="41">
        <f t="shared" si="34"/>
        <v>0.79851908230152946</v>
      </c>
      <c r="AZ85" s="41">
        <v>137.30000000000001</v>
      </c>
      <c r="BA85" s="41">
        <f t="shared" si="24"/>
        <v>440.97116446798566</v>
      </c>
      <c r="BB85" s="41">
        <f t="shared" si="35"/>
        <v>22.048558223399283</v>
      </c>
      <c r="BC85" s="45">
        <v>0.05</v>
      </c>
      <c r="BD85" s="41">
        <f t="shared" si="36"/>
        <v>0.1605867314158724</v>
      </c>
      <c r="BE85" s="41">
        <v>137.30000000000001</v>
      </c>
      <c r="BF85" s="41">
        <f t="shared" si="37"/>
        <v>463.01972269138491</v>
      </c>
      <c r="BG85" s="99">
        <f t="shared" si="38"/>
        <v>3.3723213597333208</v>
      </c>
      <c r="BH85" s="99"/>
      <c r="BI85" s="100">
        <f t="shared" si="39"/>
        <v>3.3723213597333208</v>
      </c>
      <c r="BJ85" s="86">
        <f t="shared" si="25"/>
        <v>463.01972269138497</v>
      </c>
      <c r="BK85" s="86"/>
      <c r="BL85" s="86">
        <f t="shared" si="26"/>
        <v>0</v>
      </c>
      <c r="BM85" s="86">
        <f t="shared" si="40"/>
        <v>463.01972269138497</v>
      </c>
      <c r="BN85" s="78">
        <v>1.3575999999999999</v>
      </c>
      <c r="BO85" s="79"/>
      <c r="BP85" s="108">
        <f t="shared" si="41"/>
        <v>2.4840316438813503</v>
      </c>
      <c r="BQ85" s="107"/>
      <c r="BS85" s="113" t="s">
        <v>1551</v>
      </c>
      <c r="BT85" s="168">
        <f t="shared" si="42"/>
        <v>91.363891666666674</v>
      </c>
      <c r="BU85" s="88">
        <v>109.63667000000001</v>
      </c>
    </row>
    <row r="86" spans="1:73" x14ac:dyDescent="0.25">
      <c r="A86" s="87">
        <f t="shared" si="43"/>
        <v>77</v>
      </c>
      <c r="B86" s="2" t="s">
        <v>179</v>
      </c>
      <c r="C86" s="39" t="s">
        <v>25</v>
      </c>
      <c r="D86" s="68" t="s">
        <v>1260</v>
      </c>
      <c r="E86" s="41">
        <v>211.6</v>
      </c>
      <c r="F86" s="54">
        <v>211.6</v>
      </c>
      <c r="G86" s="54"/>
      <c r="H86" s="40">
        <v>0</v>
      </c>
      <c r="I86" s="41">
        <v>172.80329321407601</v>
      </c>
      <c r="J86" s="41">
        <f t="shared" si="23"/>
        <v>0.81665072407408323</v>
      </c>
      <c r="K86" s="41">
        <v>211.6</v>
      </c>
      <c r="L86" s="41">
        <v>0</v>
      </c>
      <c r="M86" s="41"/>
      <c r="N86" s="41">
        <v>0</v>
      </c>
      <c r="O86" s="41">
        <v>0</v>
      </c>
      <c r="P86" s="41"/>
      <c r="Q86" s="41">
        <v>0</v>
      </c>
      <c r="R86" s="41">
        <v>17.516018008597801</v>
      </c>
      <c r="S86" s="41">
        <f t="shared" si="44"/>
        <v>8.2778913084110589E-2</v>
      </c>
      <c r="T86" s="41">
        <v>211.6</v>
      </c>
      <c r="U86" s="41">
        <v>227.62152175038801</v>
      </c>
      <c r="V86" s="41">
        <f t="shared" si="27"/>
        <v>1.0757160763250853</v>
      </c>
      <c r="W86" s="41">
        <v>211.6</v>
      </c>
      <c r="X86" s="41">
        <v>1.4720037393860001E-3</v>
      </c>
      <c r="Y86" s="41">
        <f t="shared" si="28"/>
        <v>6.9565394110869574E-6</v>
      </c>
      <c r="Z86" s="41">
        <v>211.6</v>
      </c>
      <c r="AA86" s="41">
        <v>0</v>
      </c>
      <c r="AB86" s="41">
        <f t="shared" si="29"/>
        <v>0</v>
      </c>
      <c r="AC86" s="41">
        <v>211.6</v>
      </c>
      <c r="AD86" s="41">
        <v>0</v>
      </c>
      <c r="AE86" s="41"/>
      <c r="AF86" s="41">
        <v>0</v>
      </c>
      <c r="AG86" s="41">
        <v>0</v>
      </c>
      <c r="AH86" s="41">
        <f t="shared" si="30"/>
        <v>0</v>
      </c>
      <c r="AI86" s="41">
        <v>211.6</v>
      </c>
      <c r="AJ86" s="41">
        <v>0</v>
      </c>
      <c r="AK86" s="41"/>
      <c r="AL86" s="41">
        <v>0</v>
      </c>
      <c r="AM86" s="41">
        <v>0</v>
      </c>
      <c r="AN86" s="41"/>
      <c r="AO86" s="41">
        <v>0</v>
      </c>
      <c r="AP86" s="41">
        <v>0</v>
      </c>
      <c r="AQ86" s="25">
        <f t="shared" si="31"/>
        <v>0</v>
      </c>
      <c r="AR86" s="41">
        <f t="shared" si="32"/>
        <v>0</v>
      </c>
      <c r="AS86" s="41">
        <v>211.6</v>
      </c>
      <c r="AT86" s="41">
        <v>0</v>
      </c>
      <c r="AU86" s="25">
        <f t="shared" si="33"/>
        <v>0</v>
      </c>
      <c r="AV86" s="41"/>
      <c r="AW86" s="41">
        <v>0</v>
      </c>
      <c r="AX86" s="88">
        <v>109.57176937500002</v>
      </c>
      <c r="AY86" s="41">
        <f t="shared" si="34"/>
        <v>0.51782499704631391</v>
      </c>
      <c r="AZ86" s="41">
        <v>211.6</v>
      </c>
      <c r="BA86" s="41">
        <f t="shared" si="24"/>
        <v>527.51407435180113</v>
      </c>
      <c r="BB86" s="41">
        <f t="shared" si="35"/>
        <v>26.375703717590056</v>
      </c>
      <c r="BC86" s="45">
        <v>0.05</v>
      </c>
      <c r="BD86" s="41">
        <f t="shared" si="36"/>
        <v>0.12464888335345017</v>
      </c>
      <c r="BE86" s="41">
        <v>211.6</v>
      </c>
      <c r="BF86" s="41">
        <f t="shared" si="37"/>
        <v>553.88977806939124</v>
      </c>
      <c r="BG86" s="99">
        <f t="shared" si="38"/>
        <v>2.6176265504224547</v>
      </c>
      <c r="BH86" s="99"/>
      <c r="BI86" s="100">
        <f t="shared" si="39"/>
        <v>2.6176265504224547</v>
      </c>
      <c r="BJ86" s="86">
        <f t="shared" si="25"/>
        <v>553.88977806939135</v>
      </c>
      <c r="BK86" s="86"/>
      <c r="BL86" s="86">
        <f t="shared" si="26"/>
        <v>0</v>
      </c>
      <c r="BM86" s="86">
        <f t="shared" si="40"/>
        <v>553.88977806939135</v>
      </c>
      <c r="BN86" s="78">
        <v>1.2858000000000001</v>
      </c>
      <c r="BO86" s="79"/>
      <c r="BP86" s="108">
        <f t="shared" si="41"/>
        <v>2.0357960417035734</v>
      </c>
      <c r="BQ86" s="107"/>
      <c r="BS86" s="113" t="s">
        <v>1552</v>
      </c>
      <c r="BT86" s="168">
        <f t="shared" si="42"/>
        <v>91.309807812500011</v>
      </c>
      <c r="BU86" s="88">
        <v>109.57176937500002</v>
      </c>
    </row>
    <row r="87" spans="1:73" x14ac:dyDescent="0.25">
      <c r="A87" s="87">
        <f t="shared" si="43"/>
        <v>78</v>
      </c>
      <c r="B87" s="2" t="s">
        <v>180</v>
      </c>
      <c r="C87" s="39" t="s">
        <v>25</v>
      </c>
      <c r="D87" s="68" t="s">
        <v>1261</v>
      </c>
      <c r="E87" s="41">
        <v>180.6</v>
      </c>
      <c r="F87" s="54">
        <v>180.6</v>
      </c>
      <c r="G87" s="54"/>
      <c r="H87" s="40">
        <v>0</v>
      </c>
      <c r="I87" s="41">
        <v>167.580957455315</v>
      </c>
      <c r="J87" s="41">
        <f t="shared" si="23"/>
        <v>0.92791227826863243</v>
      </c>
      <c r="K87" s="41">
        <v>180.6</v>
      </c>
      <c r="L87" s="41">
        <v>0</v>
      </c>
      <c r="M87" s="41"/>
      <c r="N87" s="41">
        <v>0</v>
      </c>
      <c r="O87" s="41">
        <v>0</v>
      </c>
      <c r="P87" s="41"/>
      <c r="Q87" s="41">
        <v>0</v>
      </c>
      <c r="R87" s="41">
        <v>12.883480281062401</v>
      </c>
      <c r="S87" s="41">
        <f t="shared" si="44"/>
        <v>7.1337100116624585E-2</v>
      </c>
      <c r="T87" s="41">
        <v>180.6</v>
      </c>
      <c r="U87" s="41">
        <v>146.38448413428799</v>
      </c>
      <c r="V87" s="41">
        <f t="shared" si="27"/>
        <v>0.81054531635818383</v>
      </c>
      <c r="W87" s="41">
        <v>180.6</v>
      </c>
      <c r="X87" s="41">
        <v>0</v>
      </c>
      <c r="Y87" s="41">
        <f t="shared" si="28"/>
        <v>0</v>
      </c>
      <c r="Z87" s="41">
        <v>180.6</v>
      </c>
      <c r="AA87" s="41">
        <v>0</v>
      </c>
      <c r="AB87" s="41">
        <f t="shared" si="29"/>
        <v>0</v>
      </c>
      <c r="AC87" s="41">
        <v>180.6</v>
      </c>
      <c r="AD87" s="41">
        <v>0</v>
      </c>
      <c r="AE87" s="41"/>
      <c r="AF87" s="41">
        <v>0</v>
      </c>
      <c r="AG87" s="41">
        <v>0</v>
      </c>
      <c r="AH87" s="41">
        <f t="shared" si="30"/>
        <v>0</v>
      </c>
      <c r="AI87" s="41">
        <v>180.6</v>
      </c>
      <c r="AJ87" s="41">
        <v>0</v>
      </c>
      <c r="AK87" s="41"/>
      <c r="AL87" s="41">
        <v>0</v>
      </c>
      <c r="AM87" s="41">
        <v>0</v>
      </c>
      <c r="AN87" s="41"/>
      <c r="AO87" s="41">
        <v>0</v>
      </c>
      <c r="AP87" s="41">
        <v>0</v>
      </c>
      <c r="AQ87" s="25">
        <f t="shared" si="31"/>
        <v>0</v>
      </c>
      <c r="AR87" s="41">
        <f t="shared" si="32"/>
        <v>0</v>
      </c>
      <c r="AS87" s="41">
        <v>180.6</v>
      </c>
      <c r="AT87" s="41">
        <v>0</v>
      </c>
      <c r="AU87" s="25">
        <f t="shared" si="33"/>
        <v>0</v>
      </c>
      <c r="AV87" s="41"/>
      <c r="AW87" s="41">
        <v>0</v>
      </c>
      <c r="AX87" s="88">
        <v>104.4615125</v>
      </c>
      <c r="AY87" s="41">
        <f t="shared" si="34"/>
        <v>0.57841369047619051</v>
      </c>
      <c r="AZ87" s="41">
        <v>180.6</v>
      </c>
      <c r="BA87" s="41">
        <f t="shared" si="24"/>
        <v>431.31043437066535</v>
      </c>
      <c r="BB87" s="41">
        <f t="shared" si="35"/>
        <v>21.565521718533269</v>
      </c>
      <c r="BC87" s="45">
        <v>0.05</v>
      </c>
      <c r="BD87" s="41">
        <f t="shared" si="36"/>
        <v>0.11941041926098156</v>
      </c>
      <c r="BE87" s="41">
        <v>180.6</v>
      </c>
      <c r="BF87" s="41">
        <f t="shared" si="37"/>
        <v>452.87595608919861</v>
      </c>
      <c r="BG87" s="99">
        <f t="shared" si="38"/>
        <v>2.5076188044806127</v>
      </c>
      <c r="BH87" s="99"/>
      <c r="BI87" s="100">
        <f t="shared" si="39"/>
        <v>2.5076188044806127</v>
      </c>
      <c r="BJ87" s="86">
        <f t="shared" si="25"/>
        <v>452.87595608919867</v>
      </c>
      <c r="BK87" s="86"/>
      <c r="BL87" s="86">
        <f t="shared" si="26"/>
        <v>0</v>
      </c>
      <c r="BM87" s="86">
        <f t="shared" si="40"/>
        <v>452.87595608919867</v>
      </c>
      <c r="BN87" s="78">
        <v>1.3202</v>
      </c>
      <c r="BO87" s="79"/>
      <c r="BP87" s="108">
        <f t="shared" si="41"/>
        <v>1.8994234240877235</v>
      </c>
      <c r="BQ87" s="107"/>
      <c r="BS87" s="113" t="s">
        <v>1553</v>
      </c>
      <c r="BT87" s="168">
        <f t="shared" si="42"/>
        <v>87.051260416666665</v>
      </c>
      <c r="BU87" s="88">
        <v>104.4615125</v>
      </c>
    </row>
    <row r="88" spans="1:73" x14ac:dyDescent="0.25">
      <c r="A88" s="87">
        <f t="shared" si="43"/>
        <v>79</v>
      </c>
      <c r="B88" s="2" t="s">
        <v>181</v>
      </c>
      <c r="C88" s="39" t="s">
        <v>25</v>
      </c>
      <c r="D88" s="68" t="s">
        <v>1262</v>
      </c>
      <c r="E88" s="41">
        <v>102.4</v>
      </c>
      <c r="F88" s="54">
        <v>102.4</v>
      </c>
      <c r="G88" s="54"/>
      <c r="H88" s="40">
        <v>0</v>
      </c>
      <c r="I88" s="41">
        <v>100.488572173987</v>
      </c>
      <c r="J88" s="41">
        <f t="shared" si="23"/>
        <v>0.98133371263659175</v>
      </c>
      <c r="K88" s="41">
        <v>102.4</v>
      </c>
      <c r="L88" s="41">
        <v>0</v>
      </c>
      <c r="M88" s="41"/>
      <c r="N88" s="41">
        <v>0</v>
      </c>
      <c r="O88" s="41">
        <v>0</v>
      </c>
      <c r="P88" s="41"/>
      <c r="Q88" s="41">
        <v>0</v>
      </c>
      <c r="R88" s="41">
        <v>12.7114962462284</v>
      </c>
      <c r="S88" s="41">
        <f t="shared" si="44"/>
        <v>0.12413570552957422</v>
      </c>
      <c r="T88" s="41">
        <v>102.4</v>
      </c>
      <c r="U88" s="41">
        <v>163.38951149736801</v>
      </c>
      <c r="V88" s="41">
        <f t="shared" si="27"/>
        <v>1.5956006982164843</v>
      </c>
      <c r="W88" s="41">
        <v>102.4</v>
      </c>
      <c r="X88" s="41">
        <v>0</v>
      </c>
      <c r="Y88" s="41">
        <f t="shared" si="28"/>
        <v>0</v>
      </c>
      <c r="Z88" s="41">
        <v>102.4</v>
      </c>
      <c r="AA88" s="41">
        <v>0</v>
      </c>
      <c r="AB88" s="41">
        <f t="shared" si="29"/>
        <v>0</v>
      </c>
      <c r="AC88" s="41">
        <v>102.4</v>
      </c>
      <c r="AD88" s="41">
        <v>0</v>
      </c>
      <c r="AE88" s="41"/>
      <c r="AF88" s="41">
        <v>0</v>
      </c>
      <c r="AG88" s="41">
        <v>0</v>
      </c>
      <c r="AH88" s="41">
        <f t="shared" si="30"/>
        <v>0</v>
      </c>
      <c r="AI88" s="41">
        <v>102.4</v>
      </c>
      <c r="AJ88" s="41">
        <v>0</v>
      </c>
      <c r="AK88" s="41"/>
      <c r="AL88" s="41">
        <v>0</v>
      </c>
      <c r="AM88" s="41">
        <v>0</v>
      </c>
      <c r="AN88" s="41"/>
      <c r="AO88" s="41">
        <v>0</v>
      </c>
      <c r="AP88" s="41">
        <v>0</v>
      </c>
      <c r="AQ88" s="25">
        <f t="shared" si="31"/>
        <v>0</v>
      </c>
      <c r="AR88" s="41">
        <f t="shared" si="32"/>
        <v>0</v>
      </c>
      <c r="AS88" s="41">
        <v>102.4</v>
      </c>
      <c r="AT88" s="41">
        <v>0</v>
      </c>
      <c r="AU88" s="25">
        <f t="shared" si="33"/>
        <v>0</v>
      </c>
      <c r="AV88" s="41"/>
      <c r="AW88" s="41">
        <v>0</v>
      </c>
      <c r="AX88" s="88">
        <v>172.31357750000001</v>
      </c>
      <c r="AY88" s="41">
        <f t="shared" si="34"/>
        <v>1.6827497802734375</v>
      </c>
      <c r="AZ88" s="41">
        <v>102.4</v>
      </c>
      <c r="BA88" s="41">
        <f t="shared" si="24"/>
        <v>448.90315741758337</v>
      </c>
      <c r="BB88" s="41">
        <f t="shared" si="35"/>
        <v>22.445157870879171</v>
      </c>
      <c r="BC88" s="45">
        <v>0.05</v>
      </c>
      <c r="BD88" s="41">
        <f t="shared" si="36"/>
        <v>0.21919099483280441</v>
      </c>
      <c r="BE88" s="41">
        <v>102.4</v>
      </c>
      <c r="BF88" s="41">
        <f t="shared" si="37"/>
        <v>471.34831528846257</v>
      </c>
      <c r="BG88" s="99">
        <f t="shared" si="38"/>
        <v>4.6030108914888928</v>
      </c>
      <c r="BH88" s="99"/>
      <c r="BI88" s="100">
        <f t="shared" si="39"/>
        <v>4.6030108914888928</v>
      </c>
      <c r="BJ88" s="86">
        <f t="shared" si="25"/>
        <v>471.34831528846263</v>
      </c>
      <c r="BK88" s="86"/>
      <c r="BL88" s="86">
        <f t="shared" si="26"/>
        <v>0</v>
      </c>
      <c r="BM88" s="86">
        <f t="shared" si="40"/>
        <v>471.34831528846263</v>
      </c>
      <c r="BN88" s="78">
        <v>1.6575</v>
      </c>
      <c r="BO88" s="79"/>
      <c r="BP88" s="108">
        <f t="shared" si="41"/>
        <v>2.7770804775196942</v>
      </c>
      <c r="BQ88" s="107"/>
      <c r="BS88" s="113" t="s">
        <v>1554</v>
      </c>
      <c r="BT88" s="168">
        <f t="shared" si="42"/>
        <v>143.59464791666667</v>
      </c>
      <c r="BU88" s="88">
        <v>172.31357750000001</v>
      </c>
    </row>
    <row r="89" spans="1:73" x14ac:dyDescent="0.25">
      <c r="A89" s="87">
        <f t="shared" si="43"/>
        <v>80</v>
      </c>
      <c r="B89" s="2" t="s">
        <v>182</v>
      </c>
      <c r="C89" s="39" t="s">
        <v>25</v>
      </c>
      <c r="D89" s="68" t="s">
        <v>1263</v>
      </c>
      <c r="E89" s="41">
        <v>180.22</v>
      </c>
      <c r="F89" s="54">
        <v>180.22</v>
      </c>
      <c r="G89" s="54"/>
      <c r="H89" s="40">
        <v>0</v>
      </c>
      <c r="I89" s="41">
        <v>149.01780998302701</v>
      </c>
      <c r="J89" s="41">
        <f t="shared" si="23"/>
        <v>0.82686610799593274</v>
      </c>
      <c r="K89" s="41">
        <v>180.22</v>
      </c>
      <c r="L89" s="41">
        <v>0</v>
      </c>
      <c r="M89" s="41"/>
      <c r="N89" s="41">
        <v>0</v>
      </c>
      <c r="O89" s="41">
        <v>0</v>
      </c>
      <c r="P89" s="41"/>
      <c r="Q89" s="41">
        <v>0</v>
      </c>
      <c r="R89" s="41">
        <v>15.3576124947826</v>
      </c>
      <c r="S89" s="41">
        <f t="shared" si="44"/>
        <v>8.5215916628468544E-2</v>
      </c>
      <c r="T89" s="41">
        <v>180.22</v>
      </c>
      <c r="U89" s="41">
        <v>206.81713072034299</v>
      </c>
      <c r="V89" s="41">
        <f t="shared" si="27"/>
        <v>1.1475814599952447</v>
      </c>
      <c r="W89" s="41">
        <v>180.22</v>
      </c>
      <c r="X89" s="41">
        <v>0</v>
      </c>
      <c r="Y89" s="41">
        <f t="shared" si="28"/>
        <v>0</v>
      </c>
      <c r="Z89" s="41">
        <v>180.22</v>
      </c>
      <c r="AA89" s="41">
        <v>0</v>
      </c>
      <c r="AB89" s="41">
        <f t="shared" si="29"/>
        <v>0</v>
      </c>
      <c r="AC89" s="41">
        <v>180.22</v>
      </c>
      <c r="AD89" s="41">
        <v>0</v>
      </c>
      <c r="AE89" s="41"/>
      <c r="AF89" s="41">
        <v>0</v>
      </c>
      <c r="AG89" s="41">
        <v>0</v>
      </c>
      <c r="AH89" s="41">
        <f t="shared" si="30"/>
        <v>0</v>
      </c>
      <c r="AI89" s="41">
        <v>180.22</v>
      </c>
      <c r="AJ89" s="41">
        <v>0</v>
      </c>
      <c r="AK89" s="41"/>
      <c r="AL89" s="41">
        <v>0</v>
      </c>
      <c r="AM89" s="41">
        <v>0</v>
      </c>
      <c r="AN89" s="41"/>
      <c r="AO89" s="41">
        <v>0</v>
      </c>
      <c r="AP89" s="41">
        <v>0</v>
      </c>
      <c r="AQ89" s="25">
        <f t="shared" si="31"/>
        <v>0</v>
      </c>
      <c r="AR89" s="41">
        <f t="shared" si="32"/>
        <v>0</v>
      </c>
      <c r="AS89" s="41">
        <v>180.22</v>
      </c>
      <c r="AT89" s="41">
        <v>0</v>
      </c>
      <c r="AU89" s="25">
        <f t="shared" si="33"/>
        <v>0</v>
      </c>
      <c r="AV89" s="41"/>
      <c r="AW89" s="41">
        <v>0</v>
      </c>
      <c r="AX89" s="88">
        <v>105.6115475</v>
      </c>
      <c r="AY89" s="41">
        <f t="shared" si="34"/>
        <v>0.58601457940295199</v>
      </c>
      <c r="AZ89" s="41">
        <v>180.22</v>
      </c>
      <c r="BA89" s="41">
        <f t="shared" si="24"/>
        <v>476.80410069815264</v>
      </c>
      <c r="BB89" s="41">
        <f t="shared" si="35"/>
        <v>23.840205034907633</v>
      </c>
      <c r="BC89" s="45">
        <v>0.05</v>
      </c>
      <c r="BD89" s="41">
        <f t="shared" si="36"/>
        <v>0.13228390320112993</v>
      </c>
      <c r="BE89" s="41">
        <v>180.22</v>
      </c>
      <c r="BF89" s="41">
        <f t="shared" si="37"/>
        <v>500.64430573306026</v>
      </c>
      <c r="BG89" s="99">
        <f t="shared" si="38"/>
        <v>2.7779619672237281</v>
      </c>
      <c r="BH89" s="99"/>
      <c r="BI89" s="100">
        <f t="shared" si="39"/>
        <v>2.7779619672237281</v>
      </c>
      <c r="BJ89" s="86">
        <f t="shared" si="25"/>
        <v>500.64430573306026</v>
      </c>
      <c r="BK89" s="86"/>
      <c r="BL89" s="86">
        <f t="shared" si="26"/>
        <v>0</v>
      </c>
      <c r="BM89" s="86">
        <f t="shared" si="40"/>
        <v>500.64430573306026</v>
      </c>
      <c r="BN89" s="78">
        <v>1.4292</v>
      </c>
      <c r="BO89" s="79"/>
      <c r="BP89" s="108">
        <f t="shared" si="41"/>
        <v>1.9437181410745368</v>
      </c>
      <c r="BQ89" s="107"/>
      <c r="BS89" s="113" t="s">
        <v>1555</v>
      </c>
      <c r="BT89" s="168">
        <f t="shared" si="42"/>
        <v>88.009622916666672</v>
      </c>
      <c r="BU89" s="88">
        <v>105.6115475</v>
      </c>
    </row>
    <row r="90" spans="1:73" x14ac:dyDescent="0.25">
      <c r="A90" s="87">
        <f t="shared" si="43"/>
        <v>81</v>
      </c>
      <c r="B90" s="2" t="s">
        <v>183</v>
      </c>
      <c r="C90" s="39" t="s">
        <v>25</v>
      </c>
      <c r="D90" s="68" t="s">
        <v>1264</v>
      </c>
      <c r="E90" s="41">
        <v>329.7</v>
      </c>
      <c r="F90" s="54">
        <v>278.3</v>
      </c>
      <c r="G90" s="54">
        <v>51.4</v>
      </c>
      <c r="H90" s="40">
        <v>0</v>
      </c>
      <c r="I90" s="41">
        <v>276.26865735269399</v>
      </c>
      <c r="J90" s="41">
        <f t="shared" si="23"/>
        <v>0.83793951274702461</v>
      </c>
      <c r="K90" s="41">
        <v>329.7</v>
      </c>
      <c r="L90" s="41">
        <v>0</v>
      </c>
      <c r="M90" s="41"/>
      <c r="N90" s="41">
        <v>0</v>
      </c>
      <c r="O90" s="41">
        <v>0</v>
      </c>
      <c r="P90" s="41"/>
      <c r="Q90" s="41">
        <v>0</v>
      </c>
      <c r="R90" s="41">
        <v>20.012062103551099</v>
      </c>
      <c r="S90" s="41">
        <f t="shared" si="44"/>
        <v>6.0697792246136181E-2</v>
      </c>
      <c r="T90" s="41">
        <v>329.7</v>
      </c>
      <c r="U90" s="41">
        <v>188.14585091613</v>
      </c>
      <c r="V90" s="41">
        <f t="shared" si="27"/>
        <v>0.57065772191728847</v>
      </c>
      <c r="W90" s="41">
        <v>329.7</v>
      </c>
      <c r="X90" s="41">
        <v>0</v>
      </c>
      <c r="Y90" s="41">
        <f t="shared" si="28"/>
        <v>0</v>
      </c>
      <c r="Z90" s="41">
        <v>329.7</v>
      </c>
      <c r="AA90" s="41">
        <v>0</v>
      </c>
      <c r="AB90" s="41">
        <f t="shared" si="29"/>
        <v>0</v>
      </c>
      <c r="AC90" s="41">
        <v>329.7</v>
      </c>
      <c r="AD90" s="41">
        <v>0</v>
      </c>
      <c r="AE90" s="41"/>
      <c r="AF90" s="41">
        <v>0</v>
      </c>
      <c r="AG90" s="41">
        <v>0</v>
      </c>
      <c r="AH90" s="41">
        <f t="shared" si="30"/>
        <v>0</v>
      </c>
      <c r="AI90" s="41">
        <v>329.7</v>
      </c>
      <c r="AJ90" s="41">
        <v>0</v>
      </c>
      <c r="AK90" s="41"/>
      <c r="AL90" s="41">
        <v>0</v>
      </c>
      <c r="AM90" s="41">
        <v>0</v>
      </c>
      <c r="AN90" s="41"/>
      <c r="AO90" s="41">
        <v>0</v>
      </c>
      <c r="AP90" s="41">
        <v>0</v>
      </c>
      <c r="AQ90" s="25">
        <f t="shared" si="31"/>
        <v>0</v>
      </c>
      <c r="AR90" s="41">
        <f t="shared" si="32"/>
        <v>0</v>
      </c>
      <c r="AS90" s="41">
        <v>329.7</v>
      </c>
      <c r="AT90" s="41">
        <v>0</v>
      </c>
      <c r="AU90" s="25">
        <f t="shared" si="33"/>
        <v>0</v>
      </c>
      <c r="AV90" s="41"/>
      <c r="AW90" s="41">
        <v>0</v>
      </c>
      <c r="AX90" s="88">
        <v>90.46942</v>
      </c>
      <c r="AY90" s="41">
        <f t="shared" si="34"/>
        <v>0.27439921140430695</v>
      </c>
      <c r="AZ90" s="41">
        <v>329.7</v>
      </c>
      <c r="BA90" s="41">
        <f t="shared" si="24"/>
        <v>574.89599037237508</v>
      </c>
      <c r="BB90" s="41">
        <f t="shared" si="35"/>
        <v>28.744799518618755</v>
      </c>
      <c r="BC90" s="45">
        <v>0.05</v>
      </c>
      <c r="BD90" s="41">
        <f t="shared" si="36"/>
        <v>8.7184711915737817E-2</v>
      </c>
      <c r="BE90" s="41">
        <v>329.7</v>
      </c>
      <c r="BF90" s="41">
        <f t="shared" si="37"/>
        <v>603.6407898909938</v>
      </c>
      <c r="BG90" s="99">
        <f t="shared" si="38"/>
        <v>1.8308789502304941</v>
      </c>
      <c r="BH90" s="99"/>
      <c r="BI90" s="100">
        <f t="shared" si="39"/>
        <v>1.8308789502304941</v>
      </c>
      <c r="BJ90" s="86">
        <f t="shared" si="25"/>
        <v>509.5336118491465</v>
      </c>
      <c r="BK90" s="86"/>
      <c r="BL90" s="86">
        <f t="shared" si="26"/>
        <v>94.107178041847391</v>
      </c>
      <c r="BM90" s="86">
        <f t="shared" si="40"/>
        <v>603.64078989099391</v>
      </c>
      <c r="BN90" s="78">
        <v>1.1338999999999999</v>
      </c>
      <c r="BO90" s="79"/>
      <c r="BP90" s="108">
        <f t="shared" si="41"/>
        <v>1.6146740896291509</v>
      </c>
      <c r="BQ90" s="107"/>
      <c r="BS90" s="113" t="s">
        <v>1556</v>
      </c>
      <c r="BT90" s="168">
        <f t="shared" si="42"/>
        <v>75.391183333333331</v>
      </c>
      <c r="BU90" s="88">
        <v>90.46942</v>
      </c>
    </row>
    <row r="91" spans="1:73" x14ac:dyDescent="0.25">
      <c r="A91" s="87">
        <f t="shared" si="43"/>
        <v>82</v>
      </c>
      <c r="B91" s="2" t="s">
        <v>184</v>
      </c>
      <c r="C91" s="39" t="s">
        <v>25</v>
      </c>
      <c r="D91" s="68" t="s">
        <v>1265</v>
      </c>
      <c r="E91" s="41">
        <v>151.80000000000001</v>
      </c>
      <c r="F91" s="54">
        <v>151.80000000000001</v>
      </c>
      <c r="G91" s="54"/>
      <c r="H91" s="40">
        <v>0</v>
      </c>
      <c r="I91" s="41">
        <v>115.498224718085</v>
      </c>
      <c r="J91" s="41">
        <f t="shared" si="23"/>
        <v>0.76085787034311592</v>
      </c>
      <c r="K91" s="41">
        <v>151.80000000000001</v>
      </c>
      <c r="L91" s="41">
        <v>0</v>
      </c>
      <c r="M91" s="41"/>
      <c r="N91" s="41">
        <v>0</v>
      </c>
      <c r="O91" s="41">
        <v>0</v>
      </c>
      <c r="P91" s="41"/>
      <c r="Q91" s="41">
        <v>0</v>
      </c>
      <c r="R91" s="41">
        <v>0</v>
      </c>
      <c r="S91" s="41">
        <f t="shared" si="44"/>
        <v>0</v>
      </c>
      <c r="T91" s="41">
        <v>151.80000000000001</v>
      </c>
      <c r="U91" s="41">
        <v>109.29563055005001</v>
      </c>
      <c r="V91" s="41">
        <f t="shared" si="27"/>
        <v>0.71999756620586297</v>
      </c>
      <c r="W91" s="41">
        <v>151.80000000000001</v>
      </c>
      <c r="X91" s="41">
        <v>0</v>
      </c>
      <c r="Y91" s="41">
        <f t="shared" si="28"/>
        <v>0</v>
      </c>
      <c r="Z91" s="41">
        <v>151.80000000000001</v>
      </c>
      <c r="AA91" s="41">
        <v>0</v>
      </c>
      <c r="AB91" s="41">
        <f t="shared" si="29"/>
        <v>0</v>
      </c>
      <c r="AC91" s="41">
        <v>151.80000000000001</v>
      </c>
      <c r="AD91" s="41">
        <v>0</v>
      </c>
      <c r="AE91" s="41"/>
      <c r="AF91" s="41">
        <v>0</v>
      </c>
      <c r="AG91" s="41">
        <v>0</v>
      </c>
      <c r="AH91" s="41">
        <f t="shared" si="30"/>
        <v>0</v>
      </c>
      <c r="AI91" s="41">
        <v>151.80000000000001</v>
      </c>
      <c r="AJ91" s="41">
        <v>0</v>
      </c>
      <c r="AK91" s="41"/>
      <c r="AL91" s="41">
        <v>0</v>
      </c>
      <c r="AM91" s="41">
        <v>0</v>
      </c>
      <c r="AN91" s="41"/>
      <c r="AO91" s="41">
        <v>0</v>
      </c>
      <c r="AP91" s="41">
        <v>0</v>
      </c>
      <c r="AQ91" s="25">
        <f t="shared" si="31"/>
        <v>0</v>
      </c>
      <c r="AR91" s="41">
        <f t="shared" si="32"/>
        <v>0</v>
      </c>
      <c r="AS91" s="41">
        <v>151.80000000000001</v>
      </c>
      <c r="AT91" s="41">
        <v>0</v>
      </c>
      <c r="AU91" s="25">
        <f t="shared" si="33"/>
        <v>0</v>
      </c>
      <c r="AV91" s="41"/>
      <c r="AW91" s="41">
        <v>0</v>
      </c>
      <c r="AX91" s="88">
        <v>147.77949749999999</v>
      </c>
      <c r="AY91" s="41">
        <f t="shared" si="34"/>
        <v>0.97351447628458487</v>
      </c>
      <c r="AZ91" s="41">
        <v>151.80000000000001</v>
      </c>
      <c r="BA91" s="41">
        <f t="shared" si="24"/>
        <v>372.57335276813501</v>
      </c>
      <c r="BB91" s="41">
        <f t="shared" si="35"/>
        <v>18.62866763840675</v>
      </c>
      <c r="BC91" s="45">
        <v>0.05</v>
      </c>
      <c r="BD91" s="41">
        <f t="shared" si="36"/>
        <v>0.12271849564167818</v>
      </c>
      <c r="BE91" s="41">
        <v>151.80000000000001</v>
      </c>
      <c r="BF91" s="41">
        <f t="shared" si="37"/>
        <v>391.20202040654175</v>
      </c>
      <c r="BG91" s="99">
        <f t="shared" si="38"/>
        <v>2.5770884084752419</v>
      </c>
      <c r="BH91" s="99"/>
      <c r="BI91" s="100">
        <f t="shared" si="39"/>
        <v>2.5770884084752419</v>
      </c>
      <c r="BJ91" s="86">
        <f t="shared" si="25"/>
        <v>391.20202040654175</v>
      </c>
      <c r="BK91" s="86"/>
      <c r="BL91" s="86">
        <f t="shared" si="26"/>
        <v>0</v>
      </c>
      <c r="BM91" s="86">
        <f t="shared" si="40"/>
        <v>391.20202040654175</v>
      </c>
      <c r="BN91" s="78">
        <v>1.0528999999999999</v>
      </c>
      <c r="BO91" s="79"/>
      <c r="BP91" s="108">
        <f t="shared" si="41"/>
        <v>2.4476098475403569</v>
      </c>
      <c r="BQ91" s="107"/>
      <c r="BS91" s="113" t="s">
        <v>1557</v>
      </c>
      <c r="BT91" s="168">
        <f t="shared" si="42"/>
        <v>123.14958125</v>
      </c>
      <c r="BU91" s="88">
        <v>147.77949749999999</v>
      </c>
    </row>
    <row r="92" spans="1:73" x14ac:dyDescent="0.25">
      <c r="A92" s="87">
        <f t="shared" si="43"/>
        <v>83</v>
      </c>
      <c r="B92" s="2" t="s">
        <v>185</v>
      </c>
      <c r="C92" s="39" t="s">
        <v>25</v>
      </c>
      <c r="D92" s="68" t="s">
        <v>1275</v>
      </c>
      <c r="E92" s="41">
        <v>256.60000000000002</v>
      </c>
      <c r="F92" s="54">
        <v>256.60000000000002</v>
      </c>
      <c r="G92" s="54"/>
      <c r="H92" s="40">
        <v>0</v>
      </c>
      <c r="I92" s="41">
        <v>240.82202462017401</v>
      </c>
      <c r="J92" s="41">
        <f t="shared" si="23"/>
        <v>0.938511397584466</v>
      </c>
      <c r="K92" s="41">
        <v>256.60000000000002</v>
      </c>
      <c r="L92" s="41">
        <v>0</v>
      </c>
      <c r="M92" s="41"/>
      <c r="N92" s="41">
        <v>0</v>
      </c>
      <c r="O92" s="41">
        <v>0</v>
      </c>
      <c r="P92" s="41"/>
      <c r="Q92" s="41">
        <v>0</v>
      </c>
      <c r="R92" s="41">
        <v>27.804657058726001</v>
      </c>
      <c r="S92" s="41">
        <f t="shared" si="44"/>
        <v>0.10835797762558846</v>
      </c>
      <c r="T92" s="41">
        <v>256.60000000000002</v>
      </c>
      <c r="U92" s="41">
        <v>304.09979680110501</v>
      </c>
      <c r="V92" s="41">
        <f t="shared" si="27"/>
        <v>1.1851122244781955</v>
      </c>
      <c r="W92" s="41">
        <v>256.60000000000002</v>
      </c>
      <c r="X92" s="41">
        <v>0</v>
      </c>
      <c r="Y92" s="41">
        <f t="shared" si="28"/>
        <v>0</v>
      </c>
      <c r="Z92" s="41">
        <v>256.60000000000002</v>
      </c>
      <c r="AA92" s="41">
        <v>0</v>
      </c>
      <c r="AB92" s="41">
        <f t="shared" si="29"/>
        <v>0</v>
      </c>
      <c r="AC92" s="41">
        <v>256.60000000000002</v>
      </c>
      <c r="AD92" s="41">
        <v>0</v>
      </c>
      <c r="AE92" s="41"/>
      <c r="AF92" s="41">
        <v>0</v>
      </c>
      <c r="AG92" s="41">
        <v>0</v>
      </c>
      <c r="AH92" s="41">
        <f t="shared" si="30"/>
        <v>0</v>
      </c>
      <c r="AI92" s="41">
        <v>256.60000000000002</v>
      </c>
      <c r="AJ92" s="41">
        <v>0</v>
      </c>
      <c r="AK92" s="41"/>
      <c r="AL92" s="41">
        <v>0</v>
      </c>
      <c r="AM92" s="41">
        <v>0</v>
      </c>
      <c r="AN92" s="41"/>
      <c r="AO92" s="41">
        <v>0</v>
      </c>
      <c r="AP92" s="41">
        <v>0</v>
      </c>
      <c r="AQ92" s="25">
        <f t="shared" si="31"/>
        <v>0</v>
      </c>
      <c r="AR92" s="41">
        <f t="shared" si="32"/>
        <v>0</v>
      </c>
      <c r="AS92" s="41">
        <v>256.60000000000002</v>
      </c>
      <c r="AT92" s="41">
        <v>0</v>
      </c>
      <c r="AU92" s="25">
        <f t="shared" si="33"/>
        <v>0</v>
      </c>
      <c r="AV92" s="41"/>
      <c r="AW92" s="41">
        <v>0</v>
      </c>
      <c r="AX92" s="88">
        <v>73.158543750000007</v>
      </c>
      <c r="AY92" s="41">
        <f t="shared" si="34"/>
        <v>0.28510734119251752</v>
      </c>
      <c r="AZ92" s="41">
        <v>256.60000000000002</v>
      </c>
      <c r="BA92" s="41">
        <f t="shared" si="24"/>
        <v>645.88502223000501</v>
      </c>
      <c r="BB92" s="41">
        <f t="shared" si="35"/>
        <v>32.294251111500252</v>
      </c>
      <c r="BC92" s="45">
        <v>0.05</v>
      </c>
      <c r="BD92" s="41">
        <f t="shared" si="36"/>
        <v>0.12585444704403839</v>
      </c>
      <c r="BE92" s="41">
        <v>256.60000000000002</v>
      </c>
      <c r="BF92" s="41">
        <f t="shared" si="37"/>
        <v>678.17927334150522</v>
      </c>
      <c r="BG92" s="99">
        <f t="shared" si="38"/>
        <v>2.6429433879248059</v>
      </c>
      <c r="BH92" s="99"/>
      <c r="BI92" s="100">
        <f t="shared" si="39"/>
        <v>2.6429433879248059</v>
      </c>
      <c r="BJ92" s="86">
        <f t="shared" si="25"/>
        <v>678.17927334150522</v>
      </c>
      <c r="BK92" s="86"/>
      <c r="BL92" s="86">
        <f t="shared" si="26"/>
        <v>0</v>
      </c>
      <c r="BM92" s="86">
        <f t="shared" si="40"/>
        <v>678.17927334150522</v>
      </c>
      <c r="BN92" s="78">
        <v>1.4441999999999999</v>
      </c>
      <c r="BO92" s="79"/>
      <c r="BP92" s="108">
        <f t="shared" si="41"/>
        <v>1.8300397368264825</v>
      </c>
      <c r="BQ92" s="107"/>
      <c r="BS92" s="113" t="s">
        <v>1558</v>
      </c>
      <c r="BT92" s="168">
        <f t="shared" si="42"/>
        <v>60.96545312500001</v>
      </c>
      <c r="BU92" s="88">
        <v>73.158543750000007</v>
      </c>
    </row>
    <row r="93" spans="1:73" x14ac:dyDescent="0.25">
      <c r="A93" s="87">
        <f t="shared" si="43"/>
        <v>84</v>
      </c>
      <c r="B93" s="2" t="s">
        <v>186</v>
      </c>
      <c r="C93" s="39" t="s">
        <v>25</v>
      </c>
      <c r="D93" s="68" t="s">
        <v>1269</v>
      </c>
      <c r="E93" s="41">
        <v>119.3</v>
      </c>
      <c r="F93" s="54">
        <v>119.3</v>
      </c>
      <c r="G93" s="54"/>
      <c r="H93" s="40">
        <v>0</v>
      </c>
      <c r="I93" s="41">
        <v>110.77483741409699</v>
      </c>
      <c r="J93" s="41">
        <f t="shared" si="23"/>
        <v>0.92854012920450124</v>
      </c>
      <c r="K93" s="41">
        <v>119.3</v>
      </c>
      <c r="L93" s="41">
        <v>0</v>
      </c>
      <c r="M93" s="41"/>
      <c r="N93" s="41">
        <v>0</v>
      </c>
      <c r="O93" s="41">
        <v>0</v>
      </c>
      <c r="P93" s="41"/>
      <c r="Q93" s="41">
        <v>0</v>
      </c>
      <c r="R93" s="41">
        <v>10.311349824996601</v>
      </c>
      <c r="S93" s="41">
        <f t="shared" si="44"/>
        <v>8.6432102472729255E-2</v>
      </c>
      <c r="T93" s="41">
        <v>119.3</v>
      </c>
      <c r="U93" s="41">
        <v>151.117358268868</v>
      </c>
      <c r="V93" s="41">
        <f t="shared" si="27"/>
        <v>1.2667004046007377</v>
      </c>
      <c r="W93" s="41">
        <v>119.3</v>
      </c>
      <c r="X93" s="41">
        <v>0</v>
      </c>
      <c r="Y93" s="41">
        <f t="shared" si="28"/>
        <v>0</v>
      </c>
      <c r="Z93" s="41">
        <v>119.3</v>
      </c>
      <c r="AA93" s="41">
        <v>0</v>
      </c>
      <c r="AB93" s="41">
        <f t="shared" si="29"/>
        <v>0</v>
      </c>
      <c r="AC93" s="41">
        <v>119.3</v>
      </c>
      <c r="AD93" s="41">
        <v>0</v>
      </c>
      <c r="AE93" s="41"/>
      <c r="AF93" s="41">
        <v>0</v>
      </c>
      <c r="AG93" s="41">
        <v>0</v>
      </c>
      <c r="AH93" s="41">
        <f t="shared" si="30"/>
        <v>0</v>
      </c>
      <c r="AI93" s="41">
        <v>119.3</v>
      </c>
      <c r="AJ93" s="41">
        <v>0</v>
      </c>
      <c r="AK93" s="41"/>
      <c r="AL93" s="41">
        <v>0</v>
      </c>
      <c r="AM93" s="41">
        <v>0</v>
      </c>
      <c r="AN93" s="41"/>
      <c r="AO93" s="41">
        <v>0</v>
      </c>
      <c r="AP93" s="41">
        <v>0</v>
      </c>
      <c r="AQ93" s="25">
        <f t="shared" si="31"/>
        <v>0</v>
      </c>
      <c r="AR93" s="41">
        <f t="shared" si="32"/>
        <v>0</v>
      </c>
      <c r="AS93" s="41">
        <v>119.3</v>
      </c>
      <c r="AT93" s="41">
        <v>0</v>
      </c>
      <c r="AU93" s="25">
        <f t="shared" si="33"/>
        <v>0</v>
      </c>
      <c r="AV93" s="41"/>
      <c r="AW93" s="41">
        <v>0</v>
      </c>
      <c r="AX93" s="88">
        <v>137.4291825</v>
      </c>
      <c r="AY93" s="41">
        <f t="shared" si="34"/>
        <v>1.1519629715004192</v>
      </c>
      <c r="AZ93" s="41">
        <v>119.3</v>
      </c>
      <c r="BA93" s="41">
        <f t="shared" si="24"/>
        <v>409.63272800796165</v>
      </c>
      <c r="BB93" s="41">
        <f t="shared" si="35"/>
        <v>20.481636400398084</v>
      </c>
      <c r="BC93" s="45">
        <v>0.05</v>
      </c>
      <c r="BD93" s="41">
        <f t="shared" si="36"/>
        <v>0.1716817803889194</v>
      </c>
      <c r="BE93" s="41">
        <v>119.3</v>
      </c>
      <c r="BF93" s="41">
        <f t="shared" si="37"/>
        <v>430.11436440835973</v>
      </c>
      <c r="BG93" s="99">
        <f t="shared" si="38"/>
        <v>3.6053173881673071</v>
      </c>
      <c r="BH93" s="99"/>
      <c r="BI93" s="100">
        <f t="shared" si="39"/>
        <v>3.6053173881673071</v>
      </c>
      <c r="BJ93" s="86">
        <f t="shared" si="25"/>
        <v>430.11436440835973</v>
      </c>
      <c r="BK93" s="86"/>
      <c r="BL93" s="86">
        <f t="shared" si="26"/>
        <v>0</v>
      </c>
      <c r="BM93" s="86">
        <f t="shared" si="40"/>
        <v>430.11436440835973</v>
      </c>
      <c r="BN93" s="78">
        <v>1.5515000000000001</v>
      </c>
      <c r="BO93" s="79"/>
      <c r="BP93" s="108">
        <f t="shared" si="41"/>
        <v>2.3237624158345516</v>
      </c>
      <c r="BQ93" s="107"/>
      <c r="BS93" s="113" t="s">
        <v>1559</v>
      </c>
      <c r="BT93" s="168">
        <f t="shared" si="42"/>
        <v>114.52431875000001</v>
      </c>
      <c r="BU93" s="88">
        <v>137.4291825</v>
      </c>
    </row>
    <row r="94" spans="1:73" x14ac:dyDescent="0.25">
      <c r="A94" s="87">
        <f t="shared" si="43"/>
        <v>85</v>
      </c>
      <c r="B94" s="2" t="s">
        <v>187</v>
      </c>
      <c r="C94" s="39" t="s">
        <v>25</v>
      </c>
      <c r="D94" s="68" t="s">
        <v>1270</v>
      </c>
      <c r="E94" s="41">
        <v>182.8</v>
      </c>
      <c r="F94" s="54">
        <v>182.8</v>
      </c>
      <c r="G94" s="54"/>
      <c r="H94" s="40">
        <v>61.7</v>
      </c>
      <c r="I94" s="41">
        <v>134.34855923420599</v>
      </c>
      <c r="J94" s="41">
        <f t="shared" si="23"/>
        <v>0.73494835467289921</v>
      </c>
      <c r="K94" s="41">
        <v>182.8</v>
      </c>
      <c r="L94" s="41">
        <v>0</v>
      </c>
      <c r="M94" s="41"/>
      <c r="N94" s="41">
        <v>0</v>
      </c>
      <c r="O94" s="41">
        <v>0</v>
      </c>
      <c r="P94" s="41"/>
      <c r="Q94" s="41">
        <v>0</v>
      </c>
      <c r="R94" s="41">
        <v>12.7114962462284</v>
      </c>
      <c r="S94" s="41">
        <f t="shared" si="44"/>
        <v>6.953772563582275E-2</v>
      </c>
      <c r="T94" s="41">
        <v>182.8</v>
      </c>
      <c r="U94" s="41">
        <v>180.866293566678</v>
      </c>
      <c r="V94" s="41">
        <f t="shared" si="27"/>
        <v>0.98942173723565641</v>
      </c>
      <c r="W94" s="41">
        <v>182.8</v>
      </c>
      <c r="X94" s="41">
        <v>0</v>
      </c>
      <c r="Y94" s="41">
        <f t="shared" si="28"/>
        <v>0</v>
      </c>
      <c r="Z94" s="41">
        <v>182.8</v>
      </c>
      <c r="AA94" s="41">
        <v>19.508747094076</v>
      </c>
      <c r="AB94" s="41">
        <f t="shared" si="29"/>
        <v>0.1067218112367396</v>
      </c>
      <c r="AC94" s="41">
        <v>182.8</v>
      </c>
      <c r="AD94" s="41">
        <v>0</v>
      </c>
      <c r="AE94" s="41"/>
      <c r="AF94" s="41">
        <v>0</v>
      </c>
      <c r="AG94" s="41">
        <v>17.414137022717298</v>
      </c>
      <c r="AH94" s="41">
        <f t="shared" si="30"/>
        <v>9.5263331634120887E-2</v>
      </c>
      <c r="AI94" s="41">
        <v>182.8</v>
      </c>
      <c r="AJ94" s="41">
        <v>0</v>
      </c>
      <c r="AK94" s="41"/>
      <c r="AL94" s="41">
        <v>0</v>
      </c>
      <c r="AM94" s="41">
        <v>0</v>
      </c>
      <c r="AN94" s="41"/>
      <c r="AO94" s="41">
        <v>0</v>
      </c>
      <c r="AP94" s="41">
        <v>0</v>
      </c>
      <c r="AQ94" s="25">
        <f t="shared" si="31"/>
        <v>0</v>
      </c>
      <c r="AR94" s="41">
        <f t="shared" si="32"/>
        <v>0</v>
      </c>
      <c r="AS94" s="41">
        <v>182.8</v>
      </c>
      <c r="AT94" s="41">
        <v>0</v>
      </c>
      <c r="AU94" s="25">
        <f t="shared" si="33"/>
        <v>0</v>
      </c>
      <c r="AV94" s="41"/>
      <c r="AW94" s="41">
        <v>0</v>
      </c>
      <c r="AX94" s="88">
        <v>79.932580000000002</v>
      </c>
      <c r="AY94" s="41">
        <f t="shared" si="34"/>
        <v>0.437267943107221</v>
      </c>
      <c r="AZ94" s="41">
        <v>182.8</v>
      </c>
      <c r="BA94" s="41">
        <f t="shared" si="24"/>
        <v>444.78181316390567</v>
      </c>
      <c r="BB94" s="41">
        <f t="shared" si="35"/>
        <v>22.239090658195284</v>
      </c>
      <c r="BC94" s="45">
        <v>0.05</v>
      </c>
      <c r="BD94" s="41">
        <f t="shared" si="36"/>
        <v>0.121658045176123</v>
      </c>
      <c r="BE94" s="41">
        <v>182.8</v>
      </c>
      <c r="BF94" s="41">
        <f t="shared" si="37"/>
        <v>467.02090382210093</v>
      </c>
      <c r="BG94" s="99">
        <f t="shared" si="38"/>
        <v>2.5548189486985828</v>
      </c>
      <c r="BH94" s="99"/>
      <c r="BI94" s="100">
        <f t="shared" si="39"/>
        <v>2.5548189486985828</v>
      </c>
      <c r="BJ94" s="86">
        <f t="shared" si="25"/>
        <v>467.02090382210099</v>
      </c>
      <c r="BK94" s="86"/>
      <c r="BL94" s="86">
        <f t="shared" si="26"/>
        <v>0</v>
      </c>
      <c r="BM94" s="86">
        <f t="shared" si="40"/>
        <v>467.02090382210099</v>
      </c>
      <c r="BN94" s="78">
        <v>1.2870999999999999</v>
      </c>
      <c r="BO94" s="79"/>
      <c r="BP94" s="108">
        <f t="shared" si="41"/>
        <v>1.9849420780814102</v>
      </c>
      <c r="BQ94" s="107"/>
      <c r="BS94" s="113" t="s">
        <v>1560</v>
      </c>
      <c r="BT94" s="168">
        <f t="shared" si="42"/>
        <v>66.610483333333335</v>
      </c>
      <c r="BU94" s="88">
        <v>79.932580000000002</v>
      </c>
    </row>
    <row r="95" spans="1:73" x14ac:dyDescent="0.25">
      <c r="A95" s="87">
        <f t="shared" si="43"/>
        <v>86</v>
      </c>
      <c r="B95" s="2" t="s">
        <v>188</v>
      </c>
      <c r="C95" s="39" t="s">
        <v>25</v>
      </c>
      <c r="D95" s="68" t="s">
        <v>1271</v>
      </c>
      <c r="E95" s="41">
        <v>229</v>
      </c>
      <c r="F95" s="54">
        <v>229</v>
      </c>
      <c r="G95" s="54"/>
      <c r="H95" s="40">
        <v>0</v>
      </c>
      <c r="I95" s="41">
        <v>174.10876391578401</v>
      </c>
      <c r="J95" s="41">
        <f t="shared" si="23"/>
        <v>0.76030027910822717</v>
      </c>
      <c r="K95" s="41">
        <v>229</v>
      </c>
      <c r="L95" s="41">
        <v>0</v>
      </c>
      <c r="M95" s="41"/>
      <c r="N95" s="41">
        <v>0</v>
      </c>
      <c r="O95" s="41">
        <v>0</v>
      </c>
      <c r="P95" s="41"/>
      <c r="Q95" s="41">
        <v>0</v>
      </c>
      <c r="R95" s="41">
        <v>10.1176605780025</v>
      </c>
      <c r="S95" s="41">
        <f t="shared" si="44"/>
        <v>4.4181923921408295E-2</v>
      </c>
      <c r="T95" s="41">
        <v>229</v>
      </c>
      <c r="U95" s="41">
        <v>283.94429570671201</v>
      </c>
      <c r="V95" s="41">
        <f t="shared" si="27"/>
        <v>1.2399314223000524</v>
      </c>
      <c r="W95" s="41">
        <v>229</v>
      </c>
      <c r="X95" s="41">
        <v>0</v>
      </c>
      <c r="Y95" s="41">
        <f t="shared" si="28"/>
        <v>0</v>
      </c>
      <c r="Z95" s="41">
        <v>229</v>
      </c>
      <c r="AA95" s="41">
        <v>19.508747094076</v>
      </c>
      <c r="AB95" s="41">
        <f t="shared" si="29"/>
        <v>8.5191035345310043E-2</v>
      </c>
      <c r="AC95" s="41">
        <v>229</v>
      </c>
      <c r="AD95" s="41">
        <v>0</v>
      </c>
      <c r="AE95" s="41"/>
      <c r="AF95" s="41">
        <v>0</v>
      </c>
      <c r="AG95" s="41">
        <v>17.414137022717298</v>
      </c>
      <c r="AH95" s="41">
        <f t="shared" si="30"/>
        <v>7.6044266474748032E-2</v>
      </c>
      <c r="AI95" s="41">
        <v>229</v>
      </c>
      <c r="AJ95" s="41">
        <v>0</v>
      </c>
      <c r="AK95" s="41"/>
      <c r="AL95" s="41">
        <v>0</v>
      </c>
      <c r="AM95" s="41">
        <v>0</v>
      </c>
      <c r="AN95" s="41"/>
      <c r="AO95" s="41">
        <v>0</v>
      </c>
      <c r="AP95" s="41">
        <v>0</v>
      </c>
      <c r="AQ95" s="25">
        <f t="shared" si="31"/>
        <v>0</v>
      </c>
      <c r="AR95" s="41">
        <f t="shared" si="32"/>
        <v>0</v>
      </c>
      <c r="AS95" s="41">
        <v>229</v>
      </c>
      <c r="AT95" s="41">
        <v>0</v>
      </c>
      <c r="AU95" s="25">
        <f t="shared" si="33"/>
        <v>0</v>
      </c>
      <c r="AV95" s="41"/>
      <c r="AW95" s="41">
        <v>0</v>
      </c>
      <c r="AX95" s="88">
        <v>134.86694</v>
      </c>
      <c r="AY95" s="41">
        <f t="shared" si="34"/>
        <v>0.58893860262008735</v>
      </c>
      <c r="AZ95" s="41">
        <v>229</v>
      </c>
      <c r="BA95" s="41">
        <f t="shared" si="24"/>
        <v>639.96054431729181</v>
      </c>
      <c r="BB95" s="41">
        <f t="shared" si="35"/>
        <v>31.998027215864592</v>
      </c>
      <c r="BC95" s="45">
        <v>0.05</v>
      </c>
      <c r="BD95" s="41">
        <f t="shared" si="36"/>
        <v>0.13972937648849168</v>
      </c>
      <c r="BE95" s="41">
        <v>229</v>
      </c>
      <c r="BF95" s="41">
        <f t="shared" si="37"/>
        <v>671.95857153315637</v>
      </c>
      <c r="BG95" s="99">
        <f t="shared" si="38"/>
        <v>2.9343169062583256</v>
      </c>
      <c r="BH95" s="99"/>
      <c r="BI95" s="100">
        <f t="shared" si="39"/>
        <v>2.9343169062583256</v>
      </c>
      <c r="BJ95" s="86">
        <f t="shared" si="25"/>
        <v>671.9585715331566</v>
      </c>
      <c r="BK95" s="86"/>
      <c r="BL95" s="86">
        <f t="shared" si="26"/>
        <v>0</v>
      </c>
      <c r="BM95" s="86">
        <f t="shared" si="40"/>
        <v>671.9585715331566</v>
      </c>
      <c r="BN95" s="78">
        <v>1.2131000000000001</v>
      </c>
      <c r="BO95" s="79"/>
      <c r="BP95" s="108">
        <f t="shared" si="41"/>
        <v>2.4188582196507507</v>
      </c>
      <c r="BQ95" s="107"/>
      <c r="BS95" s="113" t="s">
        <v>1561</v>
      </c>
      <c r="BT95" s="168">
        <f t="shared" si="42"/>
        <v>112.38911666666667</v>
      </c>
      <c r="BU95" s="88">
        <v>134.86694</v>
      </c>
    </row>
    <row r="96" spans="1:73" x14ac:dyDescent="0.25">
      <c r="A96" s="87">
        <f t="shared" si="43"/>
        <v>87</v>
      </c>
      <c r="B96" s="2" t="s">
        <v>189</v>
      </c>
      <c r="C96" s="39" t="s">
        <v>25</v>
      </c>
      <c r="D96" s="68" t="s">
        <v>1272</v>
      </c>
      <c r="E96" s="41">
        <v>144.5</v>
      </c>
      <c r="F96" s="54">
        <v>144.5</v>
      </c>
      <c r="G96" s="54"/>
      <c r="H96" s="40">
        <v>0</v>
      </c>
      <c r="I96" s="41">
        <v>123.07287039038501</v>
      </c>
      <c r="J96" s="41">
        <f t="shared" si="23"/>
        <v>0.85171536602342568</v>
      </c>
      <c r="K96" s="41">
        <v>144.5</v>
      </c>
      <c r="L96" s="41">
        <v>0</v>
      </c>
      <c r="M96" s="41"/>
      <c r="N96" s="41">
        <v>0</v>
      </c>
      <c r="O96" s="41">
        <v>0</v>
      </c>
      <c r="P96" s="41"/>
      <c r="Q96" s="41">
        <v>0</v>
      </c>
      <c r="R96" s="41">
        <v>10.311349824996601</v>
      </c>
      <c r="S96" s="41">
        <f t="shared" si="44"/>
        <v>7.1358822318315571E-2</v>
      </c>
      <c r="T96" s="41">
        <v>144.5</v>
      </c>
      <c r="U96" s="41">
        <v>142.002362259454</v>
      </c>
      <c r="V96" s="41">
        <f t="shared" si="27"/>
        <v>0.98271530975400689</v>
      </c>
      <c r="W96" s="41">
        <v>144.5</v>
      </c>
      <c r="X96" s="41">
        <v>0</v>
      </c>
      <c r="Y96" s="41">
        <f t="shared" si="28"/>
        <v>0</v>
      </c>
      <c r="Z96" s="41">
        <v>144.5</v>
      </c>
      <c r="AA96" s="41">
        <v>0</v>
      </c>
      <c r="AB96" s="41">
        <f t="shared" si="29"/>
        <v>0</v>
      </c>
      <c r="AC96" s="41">
        <v>144.5</v>
      </c>
      <c r="AD96" s="41">
        <v>0</v>
      </c>
      <c r="AE96" s="41"/>
      <c r="AF96" s="41">
        <v>0</v>
      </c>
      <c r="AG96" s="41">
        <v>0</v>
      </c>
      <c r="AH96" s="41">
        <f t="shared" si="30"/>
        <v>0</v>
      </c>
      <c r="AI96" s="41">
        <v>144.5</v>
      </c>
      <c r="AJ96" s="41">
        <v>0</v>
      </c>
      <c r="AK96" s="41"/>
      <c r="AL96" s="41">
        <v>0</v>
      </c>
      <c r="AM96" s="41">
        <v>0</v>
      </c>
      <c r="AN96" s="41"/>
      <c r="AO96" s="41">
        <v>0</v>
      </c>
      <c r="AP96" s="41">
        <v>0</v>
      </c>
      <c r="AQ96" s="25">
        <f t="shared" si="31"/>
        <v>0</v>
      </c>
      <c r="AR96" s="41">
        <f t="shared" si="32"/>
        <v>0</v>
      </c>
      <c r="AS96" s="41">
        <v>144.5</v>
      </c>
      <c r="AT96" s="41">
        <v>0</v>
      </c>
      <c r="AU96" s="25">
        <f t="shared" si="33"/>
        <v>0</v>
      </c>
      <c r="AV96" s="41"/>
      <c r="AW96" s="41">
        <v>0</v>
      </c>
      <c r="AX96" s="88">
        <v>93.907934374999996</v>
      </c>
      <c r="AY96" s="41">
        <f t="shared" si="34"/>
        <v>0.64988189878892733</v>
      </c>
      <c r="AZ96" s="41">
        <v>144.5</v>
      </c>
      <c r="BA96" s="41">
        <f t="shared" si="24"/>
        <v>369.29451684983565</v>
      </c>
      <c r="BB96" s="41">
        <f t="shared" si="35"/>
        <v>18.464725842491784</v>
      </c>
      <c r="BC96" s="45">
        <v>0.05</v>
      </c>
      <c r="BD96" s="41">
        <f t="shared" si="36"/>
        <v>0.12778356984423381</v>
      </c>
      <c r="BE96" s="41">
        <v>144.5</v>
      </c>
      <c r="BF96" s="41">
        <f t="shared" si="37"/>
        <v>387.7592426923274</v>
      </c>
      <c r="BG96" s="99">
        <f t="shared" si="38"/>
        <v>2.6834549667289096</v>
      </c>
      <c r="BH96" s="99"/>
      <c r="BI96" s="100">
        <f t="shared" si="39"/>
        <v>2.6834549667289096</v>
      </c>
      <c r="BJ96" s="86">
        <f t="shared" si="25"/>
        <v>387.75924269232746</v>
      </c>
      <c r="BK96" s="86"/>
      <c r="BL96" s="86">
        <f t="shared" si="26"/>
        <v>0</v>
      </c>
      <c r="BM96" s="86">
        <f t="shared" si="40"/>
        <v>387.75924269232746</v>
      </c>
      <c r="BN96" s="78">
        <v>1.4514</v>
      </c>
      <c r="BO96" s="79"/>
      <c r="BP96" s="108">
        <f t="shared" si="41"/>
        <v>1.8488734785234322</v>
      </c>
      <c r="BQ96" s="107"/>
      <c r="BS96" s="113" t="s">
        <v>1562</v>
      </c>
      <c r="BT96" s="168">
        <f t="shared" si="42"/>
        <v>78.256611979166664</v>
      </c>
      <c r="BU96" s="88">
        <v>93.907934374999996</v>
      </c>
    </row>
    <row r="97" spans="1:73" x14ac:dyDescent="0.25">
      <c r="A97" s="87">
        <f t="shared" si="43"/>
        <v>88</v>
      </c>
      <c r="B97" s="2" t="s">
        <v>190</v>
      </c>
      <c r="C97" s="39" t="s">
        <v>25</v>
      </c>
      <c r="D97" s="68" t="s">
        <v>1280</v>
      </c>
      <c r="E97" s="41">
        <v>180</v>
      </c>
      <c r="F97" s="54">
        <v>180</v>
      </c>
      <c r="G97" s="54"/>
      <c r="H97" s="40">
        <v>0</v>
      </c>
      <c r="I97" s="41">
        <v>147.65007960768401</v>
      </c>
      <c r="J97" s="41">
        <f t="shared" si="23"/>
        <v>0.82027822004268891</v>
      </c>
      <c r="K97" s="41">
        <v>180</v>
      </c>
      <c r="L97" s="41">
        <v>0</v>
      </c>
      <c r="M97" s="41"/>
      <c r="N97" s="41">
        <v>0</v>
      </c>
      <c r="O97" s="41">
        <v>0</v>
      </c>
      <c r="P97" s="41"/>
      <c r="Q97" s="41">
        <v>0</v>
      </c>
      <c r="R97" s="41">
        <v>10.311349824996601</v>
      </c>
      <c r="S97" s="41">
        <f t="shared" si="44"/>
        <v>5.7285276805536668E-2</v>
      </c>
      <c r="T97" s="41">
        <v>180</v>
      </c>
      <c r="U97" s="41">
        <v>192.22793717973201</v>
      </c>
      <c r="V97" s="41">
        <f t="shared" si="27"/>
        <v>1.0679329843318446</v>
      </c>
      <c r="W97" s="41">
        <v>180</v>
      </c>
      <c r="X97" s="41">
        <v>0</v>
      </c>
      <c r="Y97" s="41">
        <f t="shared" si="28"/>
        <v>0</v>
      </c>
      <c r="Z97" s="41">
        <v>180</v>
      </c>
      <c r="AA97" s="41">
        <v>23.424726315436899</v>
      </c>
      <c r="AB97" s="41">
        <f t="shared" si="29"/>
        <v>0.13013736841909387</v>
      </c>
      <c r="AC97" s="41">
        <v>180</v>
      </c>
      <c r="AD97" s="41">
        <v>0</v>
      </c>
      <c r="AE97" s="41"/>
      <c r="AF97" s="41">
        <v>0</v>
      </c>
      <c r="AG97" s="41">
        <v>20.887608010209199</v>
      </c>
      <c r="AH97" s="41">
        <f t="shared" si="30"/>
        <v>0.11604226672338444</v>
      </c>
      <c r="AI97" s="41">
        <v>180</v>
      </c>
      <c r="AJ97" s="41">
        <v>0</v>
      </c>
      <c r="AK97" s="41"/>
      <c r="AL97" s="41">
        <v>0</v>
      </c>
      <c r="AM97" s="41">
        <v>0</v>
      </c>
      <c r="AN97" s="41"/>
      <c r="AO97" s="41">
        <v>0</v>
      </c>
      <c r="AP97" s="41">
        <v>0</v>
      </c>
      <c r="AQ97" s="25">
        <f t="shared" si="31"/>
        <v>0</v>
      </c>
      <c r="AR97" s="41">
        <f t="shared" si="32"/>
        <v>0</v>
      </c>
      <c r="AS97" s="41">
        <v>180</v>
      </c>
      <c r="AT97" s="41">
        <v>0</v>
      </c>
      <c r="AU97" s="25">
        <f t="shared" si="33"/>
        <v>0</v>
      </c>
      <c r="AV97" s="41"/>
      <c r="AW97" s="41">
        <v>0</v>
      </c>
      <c r="AX97" s="88">
        <v>39.823714999999993</v>
      </c>
      <c r="AY97" s="41">
        <f t="shared" si="34"/>
        <v>0.22124286111111108</v>
      </c>
      <c r="AZ97" s="41">
        <v>180</v>
      </c>
      <c r="BA97" s="41">
        <f t="shared" si="24"/>
        <v>434.32541593805871</v>
      </c>
      <c r="BB97" s="41">
        <f t="shared" si="35"/>
        <v>21.716270796902936</v>
      </c>
      <c r="BC97" s="45">
        <v>0.05</v>
      </c>
      <c r="BD97" s="41">
        <f t="shared" si="36"/>
        <v>0.12064594887168298</v>
      </c>
      <c r="BE97" s="41">
        <v>180</v>
      </c>
      <c r="BF97" s="41">
        <f t="shared" si="37"/>
        <v>456.04168673496167</v>
      </c>
      <c r="BG97" s="99">
        <f t="shared" si="38"/>
        <v>2.5335649263053428</v>
      </c>
      <c r="BH97" s="99"/>
      <c r="BI97" s="100">
        <f t="shared" si="39"/>
        <v>2.5335649263053428</v>
      </c>
      <c r="BJ97" s="86">
        <f t="shared" si="25"/>
        <v>456.04168673496173</v>
      </c>
      <c r="BK97" s="86"/>
      <c r="BL97" s="86">
        <f t="shared" si="26"/>
        <v>0</v>
      </c>
      <c r="BM97" s="86">
        <f t="shared" si="40"/>
        <v>456.04168673496173</v>
      </c>
      <c r="BN97" s="78">
        <v>1.325</v>
      </c>
      <c r="BO97" s="79"/>
      <c r="BP97" s="108">
        <f t="shared" si="41"/>
        <v>1.9121244726832776</v>
      </c>
      <c r="BQ97" s="107"/>
      <c r="BS97" s="113" t="s">
        <v>1563</v>
      </c>
      <c r="BT97" s="168">
        <f t="shared" si="42"/>
        <v>33.186429166666663</v>
      </c>
      <c r="BU97" s="88">
        <v>39.823714999999993</v>
      </c>
    </row>
    <row r="98" spans="1:73" x14ac:dyDescent="0.25">
      <c r="A98" s="87">
        <f t="shared" si="43"/>
        <v>89</v>
      </c>
      <c r="B98" s="2" t="s">
        <v>191</v>
      </c>
      <c r="C98" s="39" t="s">
        <v>25</v>
      </c>
      <c r="D98" s="68" t="s">
        <v>1293</v>
      </c>
      <c r="E98" s="41">
        <v>341.75</v>
      </c>
      <c r="F98" s="54">
        <v>341.75</v>
      </c>
      <c r="G98" s="54"/>
      <c r="H98" s="40">
        <v>0</v>
      </c>
      <c r="I98" s="41">
        <v>252.50262866469399</v>
      </c>
      <c r="J98" s="41">
        <f t="shared" si="23"/>
        <v>0.73885187612200143</v>
      </c>
      <c r="K98" s="41">
        <v>341.75</v>
      </c>
      <c r="L98" s="41">
        <v>0</v>
      </c>
      <c r="M98" s="41"/>
      <c r="N98" s="41">
        <v>0</v>
      </c>
      <c r="O98" s="41">
        <v>0</v>
      </c>
      <c r="P98" s="41"/>
      <c r="Q98" s="41">
        <v>0</v>
      </c>
      <c r="R98" s="41">
        <v>17.953459288424799</v>
      </c>
      <c r="S98" s="41">
        <f t="shared" si="44"/>
        <v>5.253389696686115E-2</v>
      </c>
      <c r="T98" s="41">
        <v>341.75</v>
      </c>
      <c r="U98" s="41">
        <v>232.45788495590401</v>
      </c>
      <c r="V98" s="41">
        <f t="shared" si="27"/>
        <v>0.68019863922722457</v>
      </c>
      <c r="W98" s="41">
        <v>341.75</v>
      </c>
      <c r="X98" s="41">
        <v>6.2272785734171796</v>
      </c>
      <c r="Y98" s="41">
        <f t="shared" si="28"/>
        <v>1.8221736864424812E-2</v>
      </c>
      <c r="Z98" s="41">
        <v>341.75</v>
      </c>
      <c r="AA98" s="41">
        <v>0</v>
      </c>
      <c r="AB98" s="41">
        <f t="shared" si="29"/>
        <v>0</v>
      </c>
      <c r="AC98" s="41">
        <v>341.75</v>
      </c>
      <c r="AD98" s="41">
        <v>0</v>
      </c>
      <c r="AE98" s="41"/>
      <c r="AF98" s="41">
        <v>0</v>
      </c>
      <c r="AG98" s="41">
        <v>0</v>
      </c>
      <c r="AH98" s="41">
        <f t="shared" si="30"/>
        <v>0</v>
      </c>
      <c r="AI98" s="41">
        <v>341.75</v>
      </c>
      <c r="AJ98" s="41">
        <v>0</v>
      </c>
      <c r="AK98" s="41"/>
      <c r="AL98" s="41">
        <v>0</v>
      </c>
      <c r="AM98" s="41">
        <v>0</v>
      </c>
      <c r="AN98" s="41"/>
      <c r="AO98" s="41">
        <v>0</v>
      </c>
      <c r="AP98" s="41">
        <v>0</v>
      </c>
      <c r="AQ98" s="25">
        <f t="shared" si="31"/>
        <v>0</v>
      </c>
      <c r="AR98" s="41">
        <f t="shared" si="32"/>
        <v>0</v>
      </c>
      <c r="AS98" s="41">
        <v>341.75</v>
      </c>
      <c r="AT98" s="41">
        <v>0</v>
      </c>
      <c r="AU98" s="25">
        <f t="shared" si="33"/>
        <v>0</v>
      </c>
      <c r="AV98" s="41"/>
      <c r="AW98" s="41">
        <v>0</v>
      </c>
      <c r="AX98" s="88">
        <v>140.38729625000002</v>
      </c>
      <c r="AY98" s="41">
        <f t="shared" si="34"/>
        <v>0.41078945501097297</v>
      </c>
      <c r="AZ98" s="41">
        <v>341.75</v>
      </c>
      <c r="BA98" s="41">
        <f t="shared" si="24"/>
        <v>649.52854773244007</v>
      </c>
      <c r="BB98" s="41">
        <f t="shared" si="35"/>
        <v>32.476427386622007</v>
      </c>
      <c r="BC98" s="45">
        <v>0.05</v>
      </c>
      <c r="BD98" s="41">
        <f t="shared" si="36"/>
        <v>9.5029780209574269E-2</v>
      </c>
      <c r="BE98" s="41">
        <v>341.75</v>
      </c>
      <c r="BF98" s="41">
        <f t="shared" si="37"/>
        <v>682.00497511906212</v>
      </c>
      <c r="BG98" s="99">
        <f t="shared" si="38"/>
        <v>1.9956253844010592</v>
      </c>
      <c r="BH98" s="99"/>
      <c r="BI98" s="100">
        <f t="shared" si="39"/>
        <v>1.9956253844010592</v>
      </c>
      <c r="BJ98" s="86">
        <f t="shared" si="25"/>
        <v>682.00497511906201</v>
      </c>
      <c r="BK98" s="86"/>
      <c r="BL98" s="86">
        <f t="shared" si="26"/>
        <v>0</v>
      </c>
      <c r="BM98" s="86">
        <f t="shared" si="40"/>
        <v>682.00497511906201</v>
      </c>
      <c r="BN98" s="78">
        <v>1.0549999999999999</v>
      </c>
      <c r="BO98" s="79"/>
      <c r="BP98" s="108">
        <f t="shared" si="41"/>
        <v>1.891588042086312</v>
      </c>
      <c r="BQ98" s="107"/>
      <c r="BS98" s="113" t="s">
        <v>1564</v>
      </c>
      <c r="BT98" s="168">
        <f t="shared" si="42"/>
        <v>116.98941354166669</v>
      </c>
      <c r="BU98" s="88">
        <v>140.38729625000002</v>
      </c>
    </row>
    <row r="99" spans="1:73" x14ac:dyDescent="0.25">
      <c r="A99" s="87">
        <f t="shared" si="43"/>
        <v>90</v>
      </c>
      <c r="B99" s="2" t="s">
        <v>192</v>
      </c>
      <c r="C99" s="39" t="s">
        <v>25</v>
      </c>
      <c r="D99" s="68" t="s">
        <v>1308</v>
      </c>
      <c r="E99" s="41">
        <v>105</v>
      </c>
      <c r="F99" s="54">
        <v>105</v>
      </c>
      <c r="G99" s="54"/>
      <c r="H99" s="40">
        <v>0</v>
      </c>
      <c r="I99" s="41">
        <v>97.480941003313703</v>
      </c>
      <c r="J99" s="41">
        <f t="shared" si="23"/>
        <v>0.92838991431727336</v>
      </c>
      <c r="K99" s="41">
        <v>105</v>
      </c>
      <c r="L99" s="41">
        <v>0</v>
      </c>
      <c r="M99" s="41"/>
      <c r="N99" s="41">
        <v>0</v>
      </c>
      <c r="O99" s="41">
        <v>0</v>
      </c>
      <c r="P99" s="41"/>
      <c r="Q99" s="41">
        <v>0</v>
      </c>
      <c r="R99" s="41">
        <v>10.311349824996601</v>
      </c>
      <c r="S99" s="41">
        <f t="shared" si="44"/>
        <v>9.8203331666634294E-2</v>
      </c>
      <c r="T99" s="41">
        <v>105</v>
      </c>
      <c r="U99" s="41">
        <v>195.01300113034699</v>
      </c>
      <c r="V99" s="41">
        <f t="shared" si="27"/>
        <v>1.857266677431876</v>
      </c>
      <c r="W99" s="41">
        <v>105</v>
      </c>
      <c r="X99" s="41">
        <v>3.9392515135196899</v>
      </c>
      <c r="Y99" s="41">
        <f t="shared" si="28"/>
        <v>3.7516681081139903E-2</v>
      </c>
      <c r="Z99" s="41">
        <v>105</v>
      </c>
      <c r="AA99" s="41">
        <v>46.848802040978299</v>
      </c>
      <c r="AB99" s="41">
        <f t="shared" si="29"/>
        <v>0.44617906705693616</v>
      </c>
      <c r="AC99" s="41">
        <v>105</v>
      </c>
      <c r="AD99" s="41">
        <v>0</v>
      </c>
      <c r="AE99" s="41"/>
      <c r="AF99" s="41">
        <v>0</v>
      </c>
      <c r="AG99" s="41">
        <v>41.775216020418497</v>
      </c>
      <c r="AH99" s="41">
        <f t="shared" si="30"/>
        <v>0.39785920019446186</v>
      </c>
      <c r="AI99" s="41">
        <v>105</v>
      </c>
      <c r="AJ99" s="41">
        <v>0</v>
      </c>
      <c r="AK99" s="41"/>
      <c r="AL99" s="41">
        <v>0</v>
      </c>
      <c r="AM99" s="41">
        <v>0</v>
      </c>
      <c r="AN99" s="41"/>
      <c r="AO99" s="41">
        <v>0</v>
      </c>
      <c r="AP99" s="41">
        <v>0</v>
      </c>
      <c r="AQ99" s="25">
        <f t="shared" si="31"/>
        <v>0</v>
      </c>
      <c r="AR99" s="41">
        <f t="shared" si="32"/>
        <v>0</v>
      </c>
      <c r="AS99" s="41">
        <v>105</v>
      </c>
      <c r="AT99" s="41">
        <v>0</v>
      </c>
      <c r="AU99" s="25">
        <f t="shared" si="33"/>
        <v>0</v>
      </c>
      <c r="AV99" s="41"/>
      <c r="AW99" s="41">
        <v>0</v>
      </c>
      <c r="AX99" s="88">
        <v>90.919660000000007</v>
      </c>
      <c r="AY99" s="41">
        <f t="shared" si="34"/>
        <v>0.8659015238095239</v>
      </c>
      <c r="AZ99" s="41">
        <v>105</v>
      </c>
      <c r="BA99" s="41">
        <f t="shared" si="24"/>
        <v>486.28822153357379</v>
      </c>
      <c r="BB99" s="41">
        <f t="shared" si="35"/>
        <v>24.314411076678692</v>
      </c>
      <c r="BC99" s="45">
        <v>0.05</v>
      </c>
      <c r="BD99" s="41">
        <f t="shared" si="36"/>
        <v>0.23156581977789231</v>
      </c>
      <c r="BE99" s="41">
        <v>105</v>
      </c>
      <c r="BF99" s="41">
        <f t="shared" si="37"/>
        <v>510.6026326102525</v>
      </c>
      <c r="BG99" s="99">
        <f t="shared" si="38"/>
        <v>4.8628822153357385</v>
      </c>
      <c r="BH99" s="99"/>
      <c r="BI99" s="100">
        <f t="shared" si="39"/>
        <v>4.8628822153357385</v>
      </c>
      <c r="BJ99" s="86">
        <f t="shared" si="25"/>
        <v>510.60263261025256</v>
      </c>
      <c r="BK99" s="86"/>
      <c r="BL99" s="86">
        <f t="shared" si="26"/>
        <v>0</v>
      </c>
      <c r="BM99" s="86">
        <f t="shared" si="40"/>
        <v>510.60263261025256</v>
      </c>
      <c r="BN99" s="78">
        <v>1.6412</v>
      </c>
      <c r="BO99" s="79"/>
      <c r="BP99" s="108">
        <f t="shared" si="41"/>
        <v>2.9630040307919439</v>
      </c>
      <c r="BQ99" s="107"/>
      <c r="BS99" s="113" t="s">
        <v>1565</v>
      </c>
      <c r="BT99" s="168">
        <f t="shared" si="42"/>
        <v>75.766383333333337</v>
      </c>
      <c r="BU99" s="88">
        <v>90.919660000000007</v>
      </c>
    </row>
    <row r="100" spans="1:73" x14ac:dyDescent="0.25">
      <c r="A100" s="87">
        <f t="shared" si="43"/>
        <v>91</v>
      </c>
      <c r="B100" s="2" t="s">
        <v>193</v>
      </c>
      <c r="C100" s="39" t="s">
        <v>25</v>
      </c>
      <c r="D100" s="68" t="s">
        <v>1309</v>
      </c>
      <c r="E100" s="41">
        <v>140.69999999999999</v>
      </c>
      <c r="F100" s="54">
        <v>140.69999999999999</v>
      </c>
      <c r="G100" s="54"/>
      <c r="H100" s="40">
        <v>20.6</v>
      </c>
      <c r="I100" s="41">
        <v>122.09245132150799</v>
      </c>
      <c r="J100" s="41">
        <f t="shared" si="23"/>
        <v>0.86775018707539453</v>
      </c>
      <c r="K100" s="41">
        <v>140.69999999999999</v>
      </c>
      <c r="L100" s="41">
        <v>0</v>
      </c>
      <c r="M100" s="41"/>
      <c r="N100" s="41">
        <v>0</v>
      </c>
      <c r="O100" s="41">
        <v>0</v>
      </c>
      <c r="P100" s="41"/>
      <c r="Q100" s="41">
        <v>0</v>
      </c>
      <c r="R100" s="41">
        <v>20.255311355029999</v>
      </c>
      <c r="S100" s="41">
        <f t="shared" si="44"/>
        <v>0.1439609904408671</v>
      </c>
      <c r="T100" s="41">
        <v>140.69999999999999</v>
      </c>
      <c r="U100" s="41">
        <v>176.36582140707799</v>
      </c>
      <c r="V100" s="41">
        <f t="shared" si="27"/>
        <v>1.253488425068074</v>
      </c>
      <c r="W100" s="41">
        <v>140.69999999999999</v>
      </c>
      <c r="X100" s="41">
        <v>5.4016663466060804</v>
      </c>
      <c r="Y100" s="41">
        <f t="shared" si="28"/>
        <v>3.8391374176304768E-2</v>
      </c>
      <c r="Z100" s="41">
        <v>140.69999999999999</v>
      </c>
      <c r="AA100" s="41">
        <v>85.866296229130199</v>
      </c>
      <c r="AB100" s="41">
        <f t="shared" si="29"/>
        <v>0.61027929089644783</v>
      </c>
      <c r="AC100" s="41">
        <v>140.69999999999999</v>
      </c>
      <c r="AD100" s="41">
        <v>0</v>
      </c>
      <c r="AE100" s="41"/>
      <c r="AF100" s="41">
        <v>0</v>
      </c>
      <c r="AG100" s="41">
        <v>76.604140655748594</v>
      </c>
      <c r="AH100" s="41">
        <f t="shared" si="30"/>
        <v>0.54445018234362896</v>
      </c>
      <c r="AI100" s="41">
        <v>140.69999999999999</v>
      </c>
      <c r="AJ100" s="41">
        <v>0</v>
      </c>
      <c r="AK100" s="41"/>
      <c r="AL100" s="41">
        <v>0</v>
      </c>
      <c r="AM100" s="41">
        <v>0</v>
      </c>
      <c r="AN100" s="41"/>
      <c r="AO100" s="41">
        <v>0</v>
      </c>
      <c r="AP100" s="41">
        <v>0</v>
      </c>
      <c r="AQ100" s="25">
        <f t="shared" si="31"/>
        <v>0</v>
      </c>
      <c r="AR100" s="41">
        <f t="shared" si="32"/>
        <v>0</v>
      </c>
      <c r="AS100" s="41">
        <v>140.69999999999999</v>
      </c>
      <c r="AT100" s="41">
        <v>0</v>
      </c>
      <c r="AU100" s="25">
        <f t="shared" si="33"/>
        <v>0</v>
      </c>
      <c r="AV100" s="41"/>
      <c r="AW100" s="41">
        <v>0</v>
      </c>
      <c r="AX100" s="88">
        <v>93.937740000000005</v>
      </c>
      <c r="AY100" s="41">
        <f t="shared" si="34"/>
        <v>0.66764562899786795</v>
      </c>
      <c r="AZ100" s="41">
        <v>140.69999999999999</v>
      </c>
      <c r="BA100" s="41">
        <f t="shared" si="24"/>
        <v>580.52342731510089</v>
      </c>
      <c r="BB100" s="41">
        <f t="shared" si="35"/>
        <v>29.026171365755047</v>
      </c>
      <c r="BC100" s="45">
        <v>0.05</v>
      </c>
      <c r="BD100" s="41">
        <f t="shared" si="36"/>
        <v>0.20629830394992929</v>
      </c>
      <c r="BE100" s="41">
        <v>140.69999999999999</v>
      </c>
      <c r="BF100" s="41">
        <f t="shared" si="37"/>
        <v>609.54959868085598</v>
      </c>
      <c r="BG100" s="99">
        <f t="shared" si="38"/>
        <v>4.332264382948515</v>
      </c>
      <c r="BH100" s="99"/>
      <c r="BI100" s="100">
        <f t="shared" si="39"/>
        <v>4.332264382948515</v>
      </c>
      <c r="BJ100" s="86">
        <f t="shared" si="25"/>
        <v>609.54959868085598</v>
      </c>
      <c r="BK100" s="86"/>
      <c r="BL100" s="86">
        <f t="shared" si="26"/>
        <v>0</v>
      </c>
      <c r="BM100" s="86">
        <f t="shared" si="40"/>
        <v>609.54959868085598</v>
      </c>
      <c r="BN100" s="78">
        <v>1.8444</v>
      </c>
      <c r="BO100" s="79"/>
      <c r="BP100" s="108">
        <f t="shared" si="41"/>
        <v>2.3488746383368655</v>
      </c>
      <c r="BQ100" s="107"/>
      <c r="BS100" s="113" t="s">
        <v>1566</v>
      </c>
      <c r="BT100" s="168">
        <f t="shared" si="42"/>
        <v>78.281450000000007</v>
      </c>
      <c r="BU100" s="88">
        <v>93.937740000000005</v>
      </c>
    </row>
    <row r="101" spans="1:73" x14ac:dyDescent="0.25">
      <c r="A101" s="87">
        <f t="shared" si="43"/>
        <v>92</v>
      </c>
      <c r="B101" s="2" t="s">
        <v>194</v>
      </c>
      <c r="C101" s="39" t="s">
        <v>25</v>
      </c>
      <c r="D101" s="68" t="s">
        <v>1311</v>
      </c>
      <c r="E101" s="41">
        <v>100.2</v>
      </c>
      <c r="F101" s="54">
        <v>100.2</v>
      </c>
      <c r="G101" s="54"/>
      <c r="H101" s="40">
        <v>0</v>
      </c>
      <c r="I101" s="41">
        <v>96.324747711588103</v>
      </c>
      <c r="J101" s="41">
        <f t="shared" si="23"/>
        <v>0.96132482746095904</v>
      </c>
      <c r="K101" s="41">
        <v>100.2</v>
      </c>
      <c r="L101" s="41">
        <v>0</v>
      </c>
      <c r="M101" s="41"/>
      <c r="N101" s="41">
        <v>0</v>
      </c>
      <c r="O101" s="41">
        <v>0</v>
      </c>
      <c r="P101" s="41"/>
      <c r="Q101" s="41">
        <v>0</v>
      </c>
      <c r="R101" s="41">
        <v>22.192230931484399</v>
      </c>
      <c r="S101" s="41">
        <f t="shared" si="44"/>
        <v>0.22147935061361676</v>
      </c>
      <c r="T101" s="41">
        <v>100.2</v>
      </c>
      <c r="U101" s="41">
        <v>86.422078031803096</v>
      </c>
      <c r="V101" s="41">
        <f t="shared" si="27"/>
        <v>0.86249578874054988</v>
      </c>
      <c r="W101" s="41">
        <v>100.2</v>
      </c>
      <c r="X101" s="41">
        <v>3.7741582305602601</v>
      </c>
      <c r="Y101" s="41">
        <f t="shared" si="28"/>
        <v>3.766624980599062E-2</v>
      </c>
      <c r="Z101" s="41">
        <v>100.2</v>
      </c>
      <c r="AA101" s="41">
        <v>39.040559935832597</v>
      </c>
      <c r="AB101" s="41">
        <f t="shared" si="29"/>
        <v>0.38962634666499596</v>
      </c>
      <c r="AC101" s="41">
        <v>100.2</v>
      </c>
      <c r="AD101" s="41">
        <v>0</v>
      </c>
      <c r="AE101" s="41"/>
      <c r="AF101" s="41">
        <v>0</v>
      </c>
      <c r="AG101" s="41">
        <v>34.804557707858002</v>
      </c>
      <c r="AH101" s="41">
        <f t="shared" si="30"/>
        <v>0.34735087532792419</v>
      </c>
      <c r="AI101" s="41">
        <v>100.2</v>
      </c>
      <c r="AJ101" s="41">
        <v>0</v>
      </c>
      <c r="AK101" s="41"/>
      <c r="AL101" s="41">
        <v>0</v>
      </c>
      <c r="AM101" s="41">
        <v>0</v>
      </c>
      <c r="AN101" s="41"/>
      <c r="AO101" s="41">
        <v>0</v>
      </c>
      <c r="AP101" s="41">
        <v>0</v>
      </c>
      <c r="AQ101" s="25">
        <f t="shared" si="31"/>
        <v>0</v>
      </c>
      <c r="AR101" s="41">
        <f t="shared" si="32"/>
        <v>0</v>
      </c>
      <c r="AS101" s="41">
        <v>100.2</v>
      </c>
      <c r="AT101" s="41">
        <v>0</v>
      </c>
      <c r="AU101" s="25">
        <f t="shared" si="33"/>
        <v>0</v>
      </c>
      <c r="AV101" s="41"/>
      <c r="AW101" s="41">
        <v>0</v>
      </c>
      <c r="AX101" s="88">
        <v>96.584800000000001</v>
      </c>
      <c r="AY101" s="41">
        <f t="shared" si="34"/>
        <v>0.96392015968063871</v>
      </c>
      <c r="AZ101" s="41">
        <v>100.2</v>
      </c>
      <c r="BA101" s="41">
        <f t="shared" si="24"/>
        <v>379.14313254912645</v>
      </c>
      <c r="BB101" s="41">
        <f t="shared" si="35"/>
        <v>18.957156627456325</v>
      </c>
      <c r="BC101" s="45">
        <v>0.05</v>
      </c>
      <c r="BD101" s="41">
        <f t="shared" si="36"/>
        <v>0.18919317991473378</v>
      </c>
      <c r="BE101" s="41">
        <v>100.2</v>
      </c>
      <c r="BF101" s="41">
        <f t="shared" si="37"/>
        <v>398.10028917658275</v>
      </c>
      <c r="BG101" s="99">
        <f t="shared" si="38"/>
        <v>3.9730567782094099</v>
      </c>
      <c r="BH101" s="99"/>
      <c r="BI101" s="100">
        <f t="shared" si="39"/>
        <v>3.9730567782094099</v>
      </c>
      <c r="BJ101" s="86">
        <f t="shared" si="25"/>
        <v>398.10028917658286</v>
      </c>
      <c r="BK101" s="86"/>
      <c r="BL101" s="86">
        <f t="shared" si="26"/>
        <v>0</v>
      </c>
      <c r="BM101" s="86">
        <f t="shared" si="40"/>
        <v>398.10028917658286</v>
      </c>
      <c r="BN101" s="78">
        <v>1.6114999999999999</v>
      </c>
      <c r="BO101" s="79"/>
      <c r="BP101" s="108">
        <f t="shared" si="41"/>
        <v>2.465440135407639</v>
      </c>
      <c r="BQ101" s="107"/>
      <c r="BS101" s="113" t="s">
        <v>1567</v>
      </c>
      <c r="BT101" s="168">
        <f t="shared" si="42"/>
        <v>80.487333333333339</v>
      </c>
      <c r="BU101" s="88">
        <v>96.584800000000001</v>
      </c>
    </row>
    <row r="102" spans="1:73" x14ac:dyDescent="0.25">
      <c r="A102" s="87">
        <f t="shared" si="43"/>
        <v>93</v>
      </c>
      <c r="B102" s="2" t="s">
        <v>195</v>
      </c>
      <c r="C102" s="39" t="s">
        <v>25</v>
      </c>
      <c r="D102" s="68" t="s">
        <v>1321</v>
      </c>
      <c r="E102" s="41">
        <v>63</v>
      </c>
      <c r="F102" s="54">
        <v>63</v>
      </c>
      <c r="G102" s="54"/>
      <c r="H102" s="40">
        <v>19.2</v>
      </c>
      <c r="I102" s="41">
        <v>132.13879877829501</v>
      </c>
      <c r="J102" s="41">
        <f t="shared" si="23"/>
        <v>2.0974412504491271</v>
      </c>
      <c r="K102" s="41">
        <v>63</v>
      </c>
      <c r="L102" s="41">
        <v>0</v>
      </c>
      <c r="M102" s="41"/>
      <c r="N102" s="41">
        <v>0</v>
      </c>
      <c r="O102" s="41">
        <v>0</v>
      </c>
      <c r="P102" s="41"/>
      <c r="Q102" s="41">
        <v>0</v>
      </c>
      <c r="R102" s="41">
        <v>15.455314624847199</v>
      </c>
      <c r="S102" s="41">
        <f t="shared" si="44"/>
        <v>0.24532245436265396</v>
      </c>
      <c r="T102" s="41">
        <v>63</v>
      </c>
      <c r="U102" s="41">
        <v>70.763472390579594</v>
      </c>
      <c r="V102" s="41">
        <f t="shared" si="27"/>
        <v>1.1232297204853903</v>
      </c>
      <c r="W102" s="41">
        <v>63</v>
      </c>
      <c r="X102" s="41">
        <v>0</v>
      </c>
      <c r="Y102" s="41">
        <f t="shared" si="28"/>
        <v>0</v>
      </c>
      <c r="Z102" s="41">
        <v>63</v>
      </c>
      <c r="AA102" s="41">
        <v>3.8922628837846198</v>
      </c>
      <c r="AB102" s="41">
        <f t="shared" si="29"/>
        <v>6.1781950536263806E-2</v>
      </c>
      <c r="AC102" s="41">
        <v>63</v>
      </c>
      <c r="AD102" s="41">
        <v>0</v>
      </c>
      <c r="AE102" s="41"/>
      <c r="AF102" s="41">
        <v>0</v>
      </c>
      <c r="AG102" s="41">
        <v>3.4734709874920102</v>
      </c>
      <c r="AH102" s="41">
        <f t="shared" si="30"/>
        <v>5.51344601189208E-2</v>
      </c>
      <c r="AI102" s="41">
        <v>63</v>
      </c>
      <c r="AJ102" s="41">
        <v>0</v>
      </c>
      <c r="AK102" s="41"/>
      <c r="AL102" s="41">
        <v>0</v>
      </c>
      <c r="AM102" s="41">
        <v>0</v>
      </c>
      <c r="AN102" s="41"/>
      <c r="AO102" s="41">
        <v>0</v>
      </c>
      <c r="AP102" s="41">
        <v>0</v>
      </c>
      <c r="AQ102" s="25">
        <f t="shared" si="31"/>
        <v>0</v>
      </c>
      <c r="AR102" s="41">
        <f t="shared" si="32"/>
        <v>0</v>
      </c>
      <c r="AS102" s="41">
        <v>63</v>
      </c>
      <c r="AT102" s="41">
        <v>0</v>
      </c>
      <c r="AU102" s="25">
        <f t="shared" si="33"/>
        <v>0</v>
      </c>
      <c r="AV102" s="41"/>
      <c r="AW102" s="41">
        <v>0</v>
      </c>
      <c r="AX102" s="88">
        <v>111.02433874999998</v>
      </c>
      <c r="AY102" s="41">
        <f t="shared" si="34"/>
        <v>1.7622910912698411</v>
      </c>
      <c r="AZ102" s="41">
        <v>63</v>
      </c>
      <c r="BA102" s="41">
        <f t="shared" si="24"/>
        <v>336.7476584149984</v>
      </c>
      <c r="BB102" s="41">
        <f t="shared" si="35"/>
        <v>16.837382920749921</v>
      </c>
      <c r="BC102" s="45">
        <v>0.05</v>
      </c>
      <c r="BD102" s="41">
        <f t="shared" si="36"/>
        <v>0.26726004636110984</v>
      </c>
      <c r="BE102" s="41">
        <v>63</v>
      </c>
      <c r="BF102" s="41">
        <f t="shared" si="37"/>
        <v>353.58504133574831</v>
      </c>
      <c r="BG102" s="99">
        <f t="shared" si="38"/>
        <v>5.6124609735833069</v>
      </c>
      <c r="BH102" s="99"/>
      <c r="BI102" s="100">
        <f t="shared" si="39"/>
        <v>5.6124609735833069</v>
      </c>
      <c r="BJ102" s="86">
        <f t="shared" si="25"/>
        <v>353.58504133574831</v>
      </c>
      <c r="BK102" s="86"/>
      <c r="BL102" s="86">
        <f t="shared" si="26"/>
        <v>0</v>
      </c>
      <c r="BM102" s="86">
        <f t="shared" si="40"/>
        <v>353.58504133574831</v>
      </c>
      <c r="BN102" s="78">
        <v>1.8</v>
      </c>
      <c r="BO102" s="79"/>
      <c r="BP102" s="108">
        <f t="shared" si="41"/>
        <v>3.1180338742129483</v>
      </c>
      <c r="BQ102" s="107"/>
      <c r="BS102" s="113" t="s">
        <v>1568</v>
      </c>
      <c r="BT102" s="168">
        <f t="shared" si="42"/>
        <v>92.520282291666661</v>
      </c>
      <c r="BU102" s="88">
        <v>111.02433874999998</v>
      </c>
    </row>
    <row r="103" spans="1:73" x14ac:dyDescent="0.25">
      <c r="A103" s="87">
        <f t="shared" si="43"/>
        <v>94</v>
      </c>
      <c r="B103" s="2" t="s">
        <v>196</v>
      </c>
      <c r="C103" s="39" t="s">
        <v>25</v>
      </c>
      <c r="D103" s="68" t="s">
        <v>1327</v>
      </c>
      <c r="E103" s="41">
        <v>211.6</v>
      </c>
      <c r="F103" s="54">
        <v>211.6</v>
      </c>
      <c r="G103" s="54"/>
      <c r="H103" s="40">
        <v>36.6</v>
      </c>
      <c r="I103" s="41">
        <v>172.79090155397199</v>
      </c>
      <c r="J103" s="41">
        <f t="shared" si="23"/>
        <v>0.81659216235336485</v>
      </c>
      <c r="K103" s="41">
        <v>211.6</v>
      </c>
      <c r="L103" s="41">
        <v>0</v>
      </c>
      <c r="M103" s="41"/>
      <c r="N103" s="41">
        <v>0</v>
      </c>
      <c r="O103" s="41">
        <v>0</v>
      </c>
      <c r="P103" s="41"/>
      <c r="Q103" s="41">
        <v>0</v>
      </c>
      <c r="R103" s="41">
        <v>25.755813758399398</v>
      </c>
      <c r="S103" s="41">
        <f t="shared" si="44"/>
        <v>0.12171934668430717</v>
      </c>
      <c r="T103" s="41">
        <v>211.6</v>
      </c>
      <c r="U103" s="41">
        <v>253.72707947704299</v>
      </c>
      <c r="V103" s="41">
        <f t="shared" si="27"/>
        <v>1.1990882773017155</v>
      </c>
      <c r="W103" s="41">
        <v>211.6</v>
      </c>
      <c r="X103" s="41">
        <v>0</v>
      </c>
      <c r="Y103" s="41">
        <f t="shared" si="28"/>
        <v>0</v>
      </c>
      <c r="Z103" s="41">
        <v>211.6</v>
      </c>
      <c r="AA103" s="41">
        <v>27.316989199221599</v>
      </c>
      <c r="AB103" s="41">
        <f t="shared" si="29"/>
        <v>0.12909730245378828</v>
      </c>
      <c r="AC103" s="41">
        <v>211.6</v>
      </c>
      <c r="AD103" s="41">
        <v>0</v>
      </c>
      <c r="AE103" s="41"/>
      <c r="AF103" s="41">
        <v>0</v>
      </c>
      <c r="AG103" s="41">
        <v>24.361078997701199</v>
      </c>
      <c r="AH103" s="41">
        <f t="shared" si="30"/>
        <v>0.11512797257892816</v>
      </c>
      <c r="AI103" s="41">
        <v>211.6</v>
      </c>
      <c r="AJ103" s="41">
        <v>0</v>
      </c>
      <c r="AK103" s="41"/>
      <c r="AL103" s="41">
        <v>0</v>
      </c>
      <c r="AM103" s="41">
        <v>0</v>
      </c>
      <c r="AN103" s="41"/>
      <c r="AO103" s="41">
        <v>0</v>
      </c>
      <c r="AP103" s="41">
        <v>0</v>
      </c>
      <c r="AQ103" s="25">
        <f t="shared" si="31"/>
        <v>0</v>
      </c>
      <c r="AR103" s="41">
        <f t="shared" si="32"/>
        <v>0</v>
      </c>
      <c r="AS103" s="41">
        <v>211.6</v>
      </c>
      <c r="AT103" s="41">
        <v>0</v>
      </c>
      <c r="AU103" s="25">
        <f t="shared" si="33"/>
        <v>0</v>
      </c>
      <c r="AV103" s="41"/>
      <c r="AW103" s="41">
        <v>0</v>
      </c>
      <c r="AX103" s="88">
        <v>135.17110750000001</v>
      </c>
      <c r="AY103" s="41">
        <f t="shared" si="34"/>
        <v>0.63880485586011349</v>
      </c>
      <c r="AZ103" s="41">
        <v>211.6</v>
      </c>
      <c r="BA103" s="41">
        <f t="shared" si="24"/>
        <v>639.12297048633718</v>
      </c>
      <c r="BB103" s="41">
        <f t="shared" si="35"/>
        <v>31.956148524316859</v>
      </c>
      <c r="BC103" s="45">
        <v>0.05</v>
      </c>
      <c r="BD103" s="41">
        <f t="shared" si="36"/>
        <v>0.15102149586161087</v>
      </c>
      <c r="BE103" s="41">
        <v>211.6</v>
      </c>
      <c r="BF103" s="41">
        <f t="shared" si="37"/>
        <v>671.07911901065404</v>
      </c>
      <c r="BG103" s="99">
        <f t="shared" si="38"/>
        <v>3.1714514130938287</v>
      </c>
      <c r="BH103" s="99"/>
      <c r="BI103" s="100">
        <f t="shared" si="39"/>
        <v>3.1714514130938287</v>
      </c>
      <c r="BJ103" s="86">
        <f t="shared" si="25"/>
        <v>671.07911901065415</v>
      </c>
      <c r="BK103" s="86"/>
      <c r="BL103" s="86">
        <f t="shared" si="26"/>
        <v>0</v>
      </c>
      <c r="BM103" s="86">
        <f t="shared" si="40"/>
        <v>671.07911901065415</v>
      </c>
      <c r="BN103" s="78">
        <v>1.4322999999999999</v>
      </c>
      <c r="BO103" s="79"/>
      <c r="BP103" s="108">
        <f t="shared" si="41"/>
        <v>2.2142368310366747</v>
      </c>
      <c r="BQ103" s="107"/>
      <c r="BS103" s="113" t="s">
        <v>1569</v>
      </c>
      <c r="BT103" s="168">
        <f t="shared" si="42"/>
        <v>112.64258958333335</v>
      </c>
      <c r="BU103" s="88">
        <v>135.17110750000001</v>
      </c>
    </row>
    <row r="104" spans="1:73" x14ac:dyDescent="0.25">
      <c r="A104" s="87">
        <f t="shared" si="43"/>
        <v>95</v>
      </c>
      <c r="B104" s="2" t="s">
        <v>197</v>
      </c>
      <c r="C104" s="39" t="s">
        <v>25</v>
      </c>
      <c r="D104" s="68" t="s">
        <v>1329</v>
      </c>
      <c r="E104" s="41">
        <v>229.7</v>
      </c>
      <c r="F104" s="54">
        <v>229.7</v>
      </c>
      <c r="G104" s="54"/>
      <c r="H104" s="40">
        <v>32.299999999999997</v>
      </c>
      <c r="I104" s="41">
        <v>176.787225577453</v>
      </c>
      <c r="J104" s="41">
        <f t="shared" si="23"/>
        <v>0.76964399467763611</v>
      </c>
      <c r="K104" s="41">
        <v>229.7</v>
      </c>
      <c r="L104" s="41">
        <v>0</v>
      </c>
      <c r="M104" s="41"/>
      <c r="N104" s="41">
        <v>0</v>
      </c>
      <c r="O104" s="41">
        <v>0</v>
      </c>
      <c r="P104" s="41"/>
      <c r="Q104" s="41">
        <v>0</v>
      </c>
      <c r="R104" s="41">
        <v>30.926304914877502</v>
      </c>
      <c r="S104" s="41">
        <f t="shared" si="44"/>
        <v>0.13463780981661952</v>
      </c>
      <c r="T104" s="41">
        <v>229.7</v>
      </c>
      <c r="U104" s="41">
        <v>274.94900337547301</v>
      </c>
      <c r="V104" s="41">
        <f t="shared" si="27"/>
        <v>1.1969917430364521</v>
      </c>
      <c r="W104" s="41">
        <v>229.7</v>
      </c>
      <c r="X104" s="41">
        <v>0</v>
      </c>
      <c r="Y104" s="41">
        <f t="shared" si="28"/>
        <v>0</v>
      </c>
      <c r="Z104" s="41">
        <v>229.7</v>
      </c>
      <c r="AA104" s="41">
        <v>42.9328228196173</v>
      </c>
      <c r="AB104" s="41">
        <f t="shared" si="29"/>
        <v>0.18690824039885634</v>
      </c>
      <c r="AC104" s="41">
        <v>229.7</v>
      </c>
      <c r="AD104" s="41">
        <v>0</v>
      </c>
      <c r="AE104" s="41"/>
      <c r="AF104" s="41">
        <v>0</v>
      </c>
      <c r="AG104" s="41">
        <v>38.301745032926497</v>
      </c>
      <c r="AH104" s="41">
        <f t="shared" si="30"/>
        <v>0.16674682208500871</v>
      </c>
      <c r="AI104" s="41">
        <v>229.7</v>
      </c>
      <c r="AJ104" s="41">
        <v>0</v>
      </c>
      <c r="AK104" s="41"/>
      <c r="AL104" s="41">
        <v>0</v>
      </c>
      <c r="AM104" s="41">
        <v>0</v>
      </c>
      <c r="AN104" s="41"/>
      <c r="AO104" s="41">
        <v>0</v>
      </c>
      <c r="AP104" s="41">
        <v>0</v>
      </c>
      <c r="AQ104" s="25">
        <f t="shared" si="31"/>
        <v>0</v>
      </c>
      <c r="AR104" s="41">
        <f t="shared" si="32"/>
        <v>0</v>
      </c>
      <c r="AS104" s="41">
        <v>229.7</v>
      </c>
      <c r="AT104" s="41">
        <v>0</v>
      </c>
      <c r="AU104" s="25">
        <f t="shared" si="33"/>
        <v>0</v>
      </c>
      <c r="AV104" s="41"/>
      <c r="AW104" s="41">
        <v>0</v>
      </c>
      <c r="AX104" s="88">
        <v>143.67838</v>
      </c>
      <c r="AY104" s="41">
        <f t="shared" si="34"/>
        <v>0.62550448410970838</v>
      </c>
      <c r="AZ104" s="41">
        <v>229.7</v>
      </c>
      <c r="BA104" s="41">
        <f t="shared" si="24"/>
        <v>707.5754817203474</v>
      </c>
      <c r="BB104" s="41">
        <f t="shared" si="35"/>
        <v>35.378774086017373</v>
      </c>
      <c r="BC104" s="45">
        <v>0.05</v>
      </c>
      <c r="BD104" s="41">
        <f t="shared" si="36"/>
        <v>0.1540216547062141</v>
      </c>
      <c r="BE104" s="41">
        <v>229.7</v>
      </c>
      <c r="BF104" s="41">
        <f t="shared" si="37"/>
        <v>742.95425580636481</v>
      </c>
      <c r="BG104" s="99">
        <f t="shared" si="38"/>
        <v>3.2344547488304953</v>
      </c>
      <c r="BH104" s="99"/>
      <c r="BI104" s="100">
        <f t="shared" si="39"/>
        <v>3.2344547488304953</v>
      </c>
      <c r="BJ104" s="86">
        <f t="shared" si="25"/>
        <v>742.9542558063647</v>
      </c>
      <c r="BK104" s="86"/>
      <c r="BL104" s="86">
        <f t="shared" si="26"/>
        <v>0</v>
      </c>
      <c r="BM104" s="86">
        <f t="shared" si="40"/>
        <v>742.9542558063647</v>
      </c>
      <c r="BN104" s="78">
        <v>1.5504</v>
      </c>
      <c r="BO104" s="79"/>
      <c r="BP104" s="108">
        <f t="shared" si="41"/>
        <v>2.0862066233426826</v>
      </c>
      <c r="BQ104" s="107"/>
      <c r="BS104" s="113" t="s">
        <v>1570</v>
      </c>
      <c r="BT104" s="168">
        <f t="shared" si="42"/>
        <v>119.73198333333335</v>
      </c>
      <c r="BU104" s="88">
        <v>143.67838</v>
      </c>
    </row>
    <row r="105" spans="1:73" x14ac:dyDescent="0.25">
      <c r="A105" s="87">
        <f t="shared" si="43"/>
        <v>96</v>
      </c>
      <c r="B105" s="2" t="s">
        <v>198</v>
      </c>
      <c r="C105" s="39" t="s">
        <v>25</v>
      </c>
      <c r="D105" s="68" t="s">
        <v>1331</v>
      </c>
      <c r="E105" s="41">
        <v>188.44</v>
      </c>
      <c r="F105" s="54">
        <v>188.44</v>
      </c>
      <c r="G105" s="54"/>
      <c r="H105" s="40">
        <v>29.6</v>
      </c>
      <c r="I105" s="41">
        <v>155.04376820324401</v>
      </c>
      <c r="J105" s="41">
        <f t="shared" si="23"/>
        <v>0.8227752504948207</v>
      </c>
      <c r="K105" s="41">
        <v>188.44</v>
      </c>
      <c r="L105" s="41">
        <v>0</v>
      </c>
      <c r="M105" s="41"/>
      <c r="N105" s="41">
        <v>0</v>
      </c>
      <c r="O105" s="41">
        <v>0</v>
      </c>
      <c r="P105" s="41"/>
      <c r="Q105" s="41">
        <v>0</v>
      </c>
      <c r="R105" s="41">
        <v>38.652159685593702</v>
      </c>
      <c r="S105" s="41">
        <f t="shared" si="44"/>
        <v>0.205116534098884</v>
      </c>
      <c r="T105" s="41">
        <v>188.44</v>
      </c>
      <c r="U105" s="41">
        <v>219.92201906736</v>
      </c>
      <c r="V105" s="41">
        <f t="shared" si="27"/>
        <v>1.1670665414315431</v>
      </c>
      <c r="W105" s="41">
        <v>188.44</v>
      </c>
      <c r="X105" s="41">
        <v>0</v>
      </c>
      <c r="Y105" s="41">
        <f t="shared" si="28"/>
        <v>0</v>
      </c>
      <c r="Z105" s="41">
        <v>188.44</v>
      </c>
      <c r="AA105" s="41">
        <v>31.232968420582601</v>
      </c>
      <c r="AB105" s="41">
        <f t="shared" si="29"/>
        <v>0.16574489715868501</v>
      </c>
      <c r="AC105" s="41">
        <v>188.44</v>
      </c>
      <c r="AD105" s="41">
        <v>0</v>
      </c>
      <c r="AE105" s="41"/>
      <c r="AF105" s="41">
        <v>0</v>
      </c>
      <c r="AG105" s="41">
        <v>27.858266322769701</v>
      </c>
      <c r="AH105" s="41">
        <f t="shared" si="30"/>
        <v>0.14783626789837456</v>
      </c>
      <c r="AI105" s="41">
        <v>188.44</v>
      </c>
      <c r="AJ105" s="41">
        <v>0</v>
      </c>
      <c r="AK105" s="41"/>
      <c r="AL105" s="41">
        <v>0</v>
      </c>
      <c r="AM105" s="41">
        <v>0</v>
      </c>
      <c r="AN105" s="41"/>
      <c r="AO105" s="41">
        <v>0</v>
      </c>
      <c r="AP105" s="41">
        <v>0</v>
      </c>
      <c r="AQ105" s="25">
        <f t="shared" si="31"/>
        <v>0</v>
      </c>
      <c r="AR105" s="41">
        <f t="shared" si="32"/>
        <v>0</v>
      </c>
      <c r="AS105" s="41">
        <v>188.44</v>
      </c>
      <c r="AT105" s="41">
        <v>0</v>
      </c>
      <c r="AU105" s="25">
        <f t="shared" si="33"/>
        <v>0</v>
      </c>
      <c r="AV105" s="41"/>
      <c r="AW105" s="41">
        <v>0</v>
      </c>
      <c r="AX105" s="88">
        <v>132.57166312499999</v>
      </c>
      <c r="AY105" s="41">
        <f t="shared" si="34"/>
        <v>0.70352188030672891</v>
      </c>
      <c r="AZ105" s="41">
        <v>188.44</v>
      </c>
      <c r="BA105" s="41">
        <f t="shared" si="24"/>
        <v>605.28084482455006</v>
      </c>
      <c r="BB105" s="41">
        <f t="shared" si="35"/>
        <v>30.264042241227504</v>
      </c>
      <c r="BC105" s="45">
        <v>0.05</v>
      </c>
      <c r="BD105" s="41">
        <f t="shared" si="36"/>
        <v>0.16060306856945183</v>
      </c>
      <c r="BE105" s="41">
        <v>188.44</v>
      </c>
      <c r="BF105" s="41">
        <f t="shared" si="37"/>
        <v>635.54488706577752</v>
      </c>
      <c r="BG105" s="99">
        <f t="shared" si="38"/>
        <v>3.3726644399584882</v>
      </c>
      <c r="BH105" s="99"/>
      <c r="BI105" s="100">
        <f t="shared" si="39"/>
        <v>3.3726644399584882</v>
      </c>
      <c r="BJ105" s="86">
        <f t="shared" si="25"/>
        <v>635.54488706577752</v>
      </c>
      <c r="BK105" s="86"/>
      <c r="BL105" s="86">
        <f t="shared" si="26"/>
        <v>0</v>
      </c>
      <c r="BM105" s="86">
        <f t="shared" si="40"/>
        <v>635.54488706577752</v>
      </c>
      <c r="BN105" s="78">
        <v>1.5385</v>
      </c>
      <c r="BO105" s="79"/>
      <c r="BP105" s="108">
        <f t="shared" si="41"/>
        <v>2.1921770815459789</v>
      </c>
      <c r="BQ105" s="107"/>
      <c r="BS105" s="113" t="s">
        <v>1571</v>
      </c>
      <c r="BT105" s="168">
        <f t="shared" si="42"/>
        <v>110.4763859375</v>
      </c>
      <c r="BU105" s="88">
        <v>132.57166312499999</v>
      </c>
    </row>
    <row r="106" spans="1:73" x14ac:dyDescent="0.25">
      <c r="A106" s="87">
        <f t="shared" si="43"/>
        <v>97</v>
      </c>
      <c r="B106" s="2" t="s">
        <v>199</v>
      </c>
      <c r="C106" s="39" t="s">
        <v>25</v>
      </c>
      <c r="D106" s="68" t="s">
        <v>1350</v>
      </c>
      <c r="E106" s="41">
        <v>275.8</v>
      </c>
      <c r="F106" s="54">
        <v>275.8</v>
      </c>
      <c r="G106" s="54"/>
      <c r="H106" s="40">
        <v>0</v>
      </c>
      <c r="I106" s="41">
        <v>245.912199577618</v>
      </c>
      <c r="J106" s="41">
        <f t="shared" si="23"/>
        <v>0.89163234074553299</v>
      </c>
      <c r="K106" s="41">
        <v>275.8</v>
      </c>
      <c r="L106" s="41">
        <v>0</v>
      </c>
      <c r="M106" s="41"/>
      <c r="N106" s="41">
        <v>0</v>
      </c>
      <c r="O106" s="41">
        <v>0</v>
      </c>
      <c r="P106" s="41"/>
      <c r="Q106" s="41">
        <v>0</v>
      </c>
      <c r="R106" s="41">
        <v>49.184871931297899</v>
      </c>
      <c r="S106" s="41">
        <f t="shared" si="44"/>
        <v>0.17833528619034769</v>
      </c>
      <c r="T106" s="41">
        <v>275.8</v>
      </c>
      <c r="U106" s="41">
        <v>385.99693655792203</v>
      </c>
      <c r="V106" s="41">
        <f t="shared" si="27"/>
        <v>1.3995537946262582</v>
      </c>
      <c r="W106" s="41">
        <v>275.8</v>
      </c>
      <c r="X106" s="41">
        <v>7.0291744626518797</v>
      </c>
      <c r="Y106" s="41">
        <f t="shared" si="28"/>
        <v>2.5486491887787815E-2</v>
      </c>
      <c r="Z106" s="41">
        <v>275.8</v>
      </c>
      <c r="AA106" s="41">
        <v>62.465286251269703</v>
      </c>
      <c r="AB106" s="41">
        <f t="shared" si="29"/>
        <v>0.22648762237588724</v>
      </c>
      <c r="AC106" s="41">
        <v>275.8</v>
      </c>
      <c r="AD106" s="41">
        <v>0</v>
      </c>
      <c r="AE106" s="41"/>
      <c r="AF106" s="41">
        <v>0</v>
      </c>
      <c r="AG106" s="41">
        <v>55.692816307963</v>
      </c>
      <c r="AH106" s="41">
        <f t="shared" si="30"/>
        <v>0.20193189379246917</v>
      </c>
      <c r="AI106" s="41">
        <v>275.8</v>
      </c>
      <c r="AJ106" s="41">
        <v>0</v>
      </c>
      <c r="AK106" s="41"/>
      <c r="AL106" s="41">
        <v>0</v>
      </c>
      <c r="AM106" s="41">
        <v>0</v>
      </c>
      <c r="AN106" s="41"/>
      <c r="AO106" s="41">
        <v>0</v>
      </c>
      <c r="AP106" s="41">
        <v>0</v>
      </c>
      <c r="AQ106" s="25">
        <f t="shared" si="31"/>
        <v>0</v>
      </c>
      <c r="AR106" s="41">
        <f t="shared" si="32"/>
        <v>0</v>
      </c>
      <c r="AS106" s="41">
        <v>275.8</v>
      </c>
      <c r="AT106" s="41">
        <v>0</v>
      </c>
      <c r="AU106" s="25">
        <f t="shared" si="33"/>
        <v>0</v>
      </c>
      <c r="AV106" s="41"/>
      <c r="AW106" s="41">
        <v>0</v>
      </c>
      <c r="AX106" s="88">
        <v>139.15439999999998</v>
      </c>
      <c r="AY106" s="41">
        <f t="shared" si="34"/>
        <v>0.50454822335025373</v>
      </c>
      <c r="AZ106" s="41">
        <v>275.8</v>
      </c>
      <c r="BA106" s="41">
        <f t="shared" si="24"/>
        <v>945.43568508872249</v>
      </c>
      <c r="BB106" s="41">
        <f t="shared" si="35"/>
        <v>47.271784254436128</v>
      </c>
      <c r="BC106" s="45">
        <v>0.05</v>
      </c>
      <c r="BD106" s="41">
        <f t="shared" si="36"/>
        <v>0.17139878264842684</v>
      </c>
      <c r="BE106" s="41">
        <v>275.8</v>
      </c>
      <c r="BF106" s="41">
        <f t="shared" si="37"/>
        <v>992.70746934315866</v>
      </c>
      <c r="BG106" s="99">
        <f t="shared" si="38"/>
        <v>3.5993744356169635</v>
      </c>
      <c r="BH106" s="99"/>
      <c r="BI106" s="100">
        <f t="shared" si="39"/>
        <v>3.5993744356169635</v>
      </c>
      <c r="BJ106" s="86">
        <f t="shared" si="25"/>
        <v>992.70746934315855</v>
      </c>
      <c r="BK106" s="86"/>
      <c r="BL106" s="86">
        <f t="shared" si="26"/>
        <v>0</v>
      </c>
      <c r="BM106" s="86">
        <f t="shared" si="40"/>
        <v>992.70746934315855</v>
      </c>
      <c r="BN106" s="78">
        <v>1.5806</v>
      </c>
      <c r="BO106" s="79"/>
      <c r="BP106" s="108">
        <f t="shared" si="41"/>
        <v>2.2772203186239173</v>
      </c>
      <c r="BQ106" s="107"/>
      <c r="BS106" s="113" t="s">
        <v>1572</v>
      </c>
      <c r="BT106" s="168">
        <f t="shared" si="42"/>
        <v>115.96199999999999</v>
      </c>
      <c r="BU106" s="88">
        <v>139.15439999999998</v>
      </c>
    </row>
    <row r="107" spans="1:73" x14ac:dyDescent="0.25">
      <c r="A107" s="87">
        <f t="shared" si="43"/>
        <v>98</v>
      </c>
      <c r="B107" s="2" t="s">
        <v>200</v>
      </c>
      <c r="C107" s="39" t="s">
        <v>25</v>
      </c>
      <c r="D107" s="68" t="s">
        <v>1351</v>
      </c>
      <c r="E107" s="41">
        <v>146.1</v>
      </c>
      <c r="F107" s="54">
        <v>146.1</v>
      </c>
      <c r="G107" s="54"/>
      <c r="H107" s="40">
        <v>0</v>
      </c>
      <c r="I107" s="41">
        <v>163.45223969030499</v>
      </c>
      <c r="J107" s="41">
        <f t="shared" si="23"/>
        <v>1.1187696077365161</v>
      </c>
      <c r="K107" s="41">
        <v>146.1</v>
      </c>
      <c r="L107" s="41">
        <v>0</v>
      </c>
      <c r="M107" s="41"/>
      <c r="N107" s="41">
        <v>0</v>
      </c>
      <c r="O107" s="41">
        <v>0</v>
      </c>
      <c r="P107" s="41"/>
      <c r="Q107" s="41">
        <v>0</v>
      </c>
      <c r="R107" s="41">
        <v>14.5481103426402</v>
      </c>
      <c r="S107" s="41">
        <f t="shared" si="44"/>
        <v>9.9576388382205339E-2</v>
      </c>
      <c r="T107" s="41">
        <v>146.1</v>
      </c>
      <c r="U107" s="41">
        <v>136.88122090032201</v>
      </c>
      <c r="V107" s="41">
        <f t="shared" si="27"/>
        <v>0.93690089596387416</v>
      </c>
      <c r="W107" s="41">
        <v>146.1</v>
      </c>
      <c r="X107" s="41">
        <v>2.9484973997444999</v>
      </c>
      <c r="Y107" s="41">
        <f t="shared" si="28"/>
        <v>2.0181364816868583E-2</v>
      </c>
      <c r="Z107" s="41">
        <v>146.1</v>
      </c>
      <c r="AA107" s="41">
        <v>50.741064924763002</v>
      </c>
      <c r="AB107" s="41">
        <f t="shared" si="29"/>
        <v>0.34730366136045859</v>
      </c>
      <c r="AC107" s="41">
        <v>146.1</v>
      </c>
      <c r="AD107" s="41">
        <v>0</v>
      </c>
      <c r="AE107" s="41"/>
      <c r="AF107" s="41">
        <v>0</v>
      </c>
      <c r="AG107" s="41">
        <v>45.248687007910398</v>
      </c>
      <c r="AH107" s="41">
        <f t="shared" si="30"/>
        <v>0.30971038335325396</v>
      </c>
      <c r="AI107" s="41">
        <v>146.1</v>
      </c>
      <c r="AJ107" s="41">
        <v>0</v>
      </c>
      <c r="AK107" s="41"/>
      <c r="AL107" s="41">
        <v>0</v>
      </c>
      <c r="AM107" s="41">
        <v>0</v>
      </c>
      <c r="AN107" s="41"/>
      <c r="AO107" s="41">
        <v>0</v>
      </c>
      <c r="AP107" s="41">
        <v>0</v>
      </c>
      <c r="AQ107" s="25">
        <f t="shared" si="31"/>
        <v>0</v>
      </c>
      <c r="AR107" s="41">
        <f t="shared" si="32"/>
        <v>0</v>
      </c>
      <c r="AS107" s="41">
        <v>146.1</v>
      </c>
      <c r="AT107" s="41">
        <v>0</v>
      </c>
      <c r="AU107" s="25">
        <f t="shared" si="33"/>
        <v>0</v>
      </c>
      <c r="AV107" s="41"/>
      <c r="AW107" s="41">
        <v>0</v>
      </c>
      <c r="AX107" s="88">
        <v>107.89636</v>
      </c>
      <c r="AY107" s="41">
        <f t="shared" si="34"/>
        <v>0.73851033538672151</v>
      </c>
      <c r="AZ107" s="41">
        <v>146.1</v>
      </c>
      <c r="BA107" s="41">
        <f t="shared" si="24"/>
        <v>521.71618026568513</v>
      </c>
      <c r="BB107" s="41">
        <f t="shared" si="35"/>
        <v>26.085809013284258</v>
      </c>
      <c r="BC107" s="45">
        <v>0.05</v>
      </c>
      <c r="BD107" s="41">
        <f t="shared" si="36"/>
        <v>0.17854763184999492</v>
      </c>
      <c r="BE107" s="41">
        <v>146.1</v>
      </c>
      <c r="BF107" s="41">
        <f t="shared" si="37"/>
        <v>547.80198927896936</v>
      </c>
      <c r="BG107" s="99">
        <f t="shared" si="38"/>
        <v>3.7495002688498933</v>
      </c>
      <c r="BH107" s="99"/>
      <c r="BI107" s="100">
        <f t="shared" si="39"/>
        <v>3.7495002688498933</v>
      </c>
      <c r="BJ107" s="86">
        <f t="shared" si="25"/>
        <v>547.80198927896936</v>
      </c>
      <c r="BK107" s="86"/>
      <c r="BL107" s="86">
        <f t="shared" si="26"/>
        <v>0</v>
      </c>
      <c r="BM107" s="86">
        <f t="shared" si="40"/>
        <v>547.80198927896936</v>
      </c>
      <c r="BN107" s="78">
        <v>1.4188000000000001</v>
      </c>
      <c r="BO107" s="79"/>
      <c r="BP107" s="108">
        <f t="shared" si="41"/>
        <v>2.6427264370241703</v>
      </c>
      <c r="BQ107" s="107"/>
      <c r="BS107" s="113" t="s">
        <v>1573</v>
      </c>
      <c r="BT107" s="168">
        <f t="shared" si="42"/>
        <v>89.913633333333337</v>
      </c>
      <c r="BU107" s="88">
        <v>107.89636</v>
      </c>
    </row>
    <row r="108" spans="1:73" x14ac:dyDescent="0.25">
      <c r="A108" s="87">
        <f t="shared" si="43"/>
        <v>99</v>
      </c>
      <c r="B108" s="2" t="s">
        <v>201</v>
      </c>
      <c r="C108" s="39" t="s">
        <v>25</v>
      </c>
      <c r="D108" s="68" t="s">
        <v>1358</v>
      </c>
      <c r="E108" s="41">
        <v>90.7</v>
      </c>
      <c r="F108" s="54">
        <v>90.7</v>
      </c>
      <c r="G108" s="54"/>
      <c r="H108" s="40">
        <v>22.2</v>
      </c>
      <c r="I108" s="41">
        <v>95.886818476437199</v>
      </c>
      <c r="J108" s="41">
        <f t="shared" si="23"/>
        <v>1.0571865322650187</v>
      </c>
      <c r="K108" s="41">
        <v>90.7</v>
      </c>
      <c r="L108" s="41">
        <v>0</v>
      </c>
      <c r="M108" s="41"/>
      <c r="N108" s="41">
        <v>0</v>
      </c>
      <c r="O108" s="41">
        <v>0</v>
      </c>
      <c r="P108" s="41"/>
      <c r="Q108" s="41">
        <v>0</v>
      </c>
      <c r="R108" s="41">
        <v>20.609335051778601</v>
      </c>
      <c r="S108" s="41">
        <f t="shared" si="44"/>
        <v>0.22722530376823152</v>
      </c>
      <c r="T108" s="41">
        <v>90.7</v>
      </c>
      <c r="U108" s="41">
        <v>176.48359703563801</v>
      </c>
      <c r="V108" s="41">
        <f t="shared" si="27"/>
        <v>1.9457948956520177</v>
      </c>
      <c r="W108" s="41">
        <v>90.7</v>
      </c>
      <c r="X108" s="41">
        <v>0</v>
      </c>
      <c r="Y108" s="41">
        <f t="shared" si="28"/>
        <v>0</v>
      </c>
      <c r="Z108" s="41">
        <v>90.7</v>
      </c>
      <c r="AA108" s="41">
        <v>11.7005049889303</v>
      </c>
      <c r="AB108" s="41">
        <f t="shared" si="29"/>
        <v>0.12900226007640903</v>
      </c>
      <c r="AC108" s="41">
        <v>90.7</v>
      </c>
      <c r="AD108" s="41">
        <v>0</v>
      </c>
      <c r="AE108" s="41"/>
      <c r="AF108" s="41">
        <v>0</v>
      </c>
      <c r="AG108" s="41">
        <v>10.444129300052399</v>
      </c>
      <c r="AH108" s="41">
        <f t="shared" si="30"/>
        <v>0.115150267916785</v>
      </c>
      <c r="AI108" s="41">
        <v>90.7</v>
      </c>
      <c r="AJ108" s="41">
        <v>0</v>
      </c>
      <c r="AK108" s="41"/>
      <c r="AL108" s="41">
        <v>0</v>
      </c>
      <c r="AM108" s="41">
        <v>0</v>
      </c>
      <c r="AN108" s="41"/>
      <c r="AO108" s="41">
        <v>0</v>
      </c>
      <c r="AP108" s="41">
        <v>0</v>
      </c>
      <c r="AQ108" s="25">
        <f t="shared" si="31"/>
        <v>0</v>
      </c>
      <c r="AR108" s="41">
        <f t="shared" si="32"/>
        <v>0</v>
      </c>
      <c r="AS108" s="41">
        <v>90.7</v>
      </c>
      <c r="AT108" s="41">
        <v>0</v>
      </c>
      <c r="AU108" s="25">
        <f t="shared" si="33"/>
        <v>0</v>
      </c>
      <c r="AV108" s="41"/>
      <c r="AW108" s="41">
        <v>0</v>
      </c>
      <c r="AX108" s="88">
        <v>130.20853187499998</v>
      </c>
      <c r="AY108" s="41">
        <f t="shared" si="34"/>
        <v>1.4355957207828001</v>
      </c>
      <c r="AZ108" s="41">
        <v>90.7</v>
      </c>
      <c r="BA108" s="41">
        <f t="shared" si="24"/>
        <v>445.3329167278365</v>
      </c>
      <c r="BB108" s="41">
        <f t="shared" si="35"/>
        <v>22.266645836391827</v>
      </c>
      <c r="BC108" s="45">
        <v>0.05</v>
      </c>
      <c r="BD108" s="41">
        <f t="shared" si="36"/>
        <v>0.24549774902306315</v>
      </c>
      <c r="BE108" s="41">
        <v>90.7</v>
      </c>
      <c r="BF108" s="41">
        <f t="shared" si="37"/>
        <v>467.59956256422834</v>
      </c>
      <c r="BG108" s="99">
        <f t="shared" si="38"/>
        <v>5.1554527294843258</v>
      </c>
      <c r="BH108" s="99"/>
      <c r="BI108" s="100">
        <f t="shared" si="39"/>
        <v>5.1554527294843258</v>
      </c>
      <c r="BJ108" s="86">
        <f t="shared" si="25"/>
        <v>467.59956256422834</v>
      </c>
      <c r="BK108" s="86"/>
      <c r="BL108" s="86">
        <f t="shared" si="26"/>
        <v>0</v>
      </c>
      <c r="BM108" s="86">
        <f t="shared" si="40"/>
        <v>467.59956256422834</v>
      </c>
      <c r="BN108" s="78">
        <v>1.7712000000000001</v>
      </c>
      <c r="BO108" s="79"/>
      <c r="BP108" s="108">
        <f t="shared" si="41"/>
        <v>2.9107117939726317</v>
      </c>
      <c r="BQ108" s="107"/>
      <c r="BS108" s="113" t="s">
        <v>1574</v>
      </c>
      <c r="BT108" s="168">
        <f t="shared" si="42"/>
        <v>108.50710989583332</v>
      </c>
      <c r="BU108" s="88">
        <v>130.20853187499998</v>
      </c>
    </row>
    <row r="109" spans="1:73" x14ac:dyDescent="0.25">
      <c r="A109" s="87">
        <f t="shared" si="43"/>
        <v>100</v>
      </c>
      <c r="B109" s="2" t="s">
        <v>202</v>
      </c>
      <c r="C109" s="39" t="s">
        <v>25</v>
      </c>
      <c r="D109" s="68" t="s">
        <v>1359</v>
      </c>
      <c r="E109" s="41">
        <v>171</v>
      </c>
      <c r="F109" s="54">
        <v>171</v>
      </c>
      <c r="G109" s="54"/>
      <c r="H109" s="40">
        <v>9.4</v>
      </c>
      <c r="I109" s="41">
        <v>146.216456933328</v>
      </c>
      <c r="J109" s="41">
        <f t="shared" si="23"/>
        <v>0.85506699961010524</v>
      </c>
      <c r="K109" s="41">
        <v>171</v>
      </c>
      <c r="L109" s="41">
        <v>0</v>
      </c>
      <c r="M109" s="41"/>
      <c r="N109" s="41">
        <v>0</v>
      </c>
      <c r="O109" s="41">
        <v>0</v>
      </c>
      <c r="P109" s="41"/>
      <c r="Q109" s="41">
        <v>0</v>
      </c>
      <c r="R109" s="41">
        <v>15.4628563451578</v>
      </c>
      <c r="S109" s="41">
        <f t="shared" si="44"/>
        <v>9.0426060497998825E-2</v>
      </c>
      <c r="T109" s="41">
        <v>171</v>
      </c>
      <c r="U109" s="41">
        <v>169.24310282601499</v>
      </c>
      <c r="V109" s="41">
        <f t="shared" si="27"/>
        <v>0.98972574752055553</v>
      </c>
      <c r="W109" s="41">
        <v>171</v>
      </c>
      <c r="X109" s="41">
        <v>0</v>
      </c>
      <c r="Y109" s="41">
        <f t="shared" si="28"/>
        <v>0</v>
      </c>
      <c r="Z109" s="41">
        <v>171</v>
      </c>
      <c r="AA109" s="41">
        <v>11.7005049889303</v>
      </c>
      <c r="AB109" s="41">
        <f t="shared" si="29"/>
        <v>6.8424005783218125E-2</v>
      </c>
      <c r="AC109" s="41">
        <v>171</v>
      </c>
      <c r="AD109" s="41">
        <v>0</v>
      </c>
      <c r="AE109" s="41"/>
      <c r="AF109" s="41">
        <v>0</v>
      </c>
      <c r="AG109" s="41">
        <v>10.444129300052399</v>
      </c>
      <c r="AH109" s="41">
        <f t="shared" si="30"/>
        <v>6.107677953247017E-2</v>
      </c>
      <c r="AI109" s="41">
        <v>171</v>
      </c>
      <c r="AJ109" s="41">
        <v>0</v>
      </c>
      <c r="AK109" s="41"/>
      <c r="AL109" s="41">
        <v>0</v>
      </c>
      <c r="AM109" s="41">
        <v>0</v>
      </c>
      <c r="AN109" s="41"/>
      <c r="AO109" s="41">
        <v>0</v>
      </c>
      <c r="AP109" s="41">
        <v>0</v>
      </c>
      <c r="AQ109" s="25">
        <f t="shared" si="31"/>
        <v>0</v>
      </c>
      <c r="AR109" s="41">
        <f t="shared" si="32"/>
        <v>0</v>
      </c>
      <c r="AS109" s="41">
        <v>171</v>
      </c>
      <c r="AT109" s="41">
        <v>0</v>
      </c>
      <c r="AU109" s="25">
        <f t="shared" si="33"/>
        <v>0</v>
      </c>
      <c r="AV109" s="41"/>
      <c r="AW109" s="41">
        <v>0</v>
      </c>
      <c r="AX109" s="88">
        <v>142.02418812499997</v>
      </c>
      <c r="AY109" s="41">
        <f t="shared" si="34"/>
        <v>0.83055080774853784</v>
      </c>
      <c r="AZ109" s="41">
        <v>171</v>
      </c>
      <c r="BA109" s="41">
        <f t="shared" si="24"/>
        <v>495.09123851848346</v>
      </c>
      <c r="BB109" s="41">
        <f t="shared" si="35"/>
        <v>24.754561925924175</v>
      </c>
      <c r="BC109" s="45">
        <v>0.05</v>
      </c>
      <c r="BD109" s="41">
        <f t="shared" si="36"/>
        <v>0.14476352003464429</v>
      </c>
      <c r="BE109" s="41">
        <v>171</v>
      </c>
      <c r="BF109" s="41">
        <f t="shared" si="37"/>
        <v>519.84580044440759</v>
      </c>
      <c r="BG109" s="99">
        <f t="shared" si="38"/>
        <v>3.04003392072753</v>
      </c>
      <c r="BH109" s="99"/>
      <c r="BI109" s="100">
        <f t="shared" si="39"/>
        <v>3.04003392072753</v>
      </c>
      <c r="BJ109" s="86">
        <f t="shared" si="25"/>
        <v>519.84580044440759</v>
      </c>
      <c r="BK109" s="86"/>
      <c r="BL109" s="86">
        <f t="shared" si="26"/>
        <v>0</v>
      </c>
      <c r="BM109" s="86">
        <f t="shared" si="40"/>
        <v>519.84580044440759</v>
      </c>
      <c r="BN109" s="78">
        <v>1.2945</v>
      </c>
      <c r="BO109" s="79"/>
      <c r="BP109" s="108">
        <f t="shared" si="41"/>
        <v>2.3484232682329318</v>
      </c>
      <c r="BQ109" s="107"/>
      <c r="BS109" s="113" t="s">
        <v>1575</v>
      </c>
      <c r="BT109" s="168">
        <f t="shared" si="42"/>
        <v>118.35349010416664</v>
      </c>
      <c r="BU109" s="88">
        <v>142.02418812499997</v>
      </c>
    </row>
    <row r="110" spans="1:73" x14ac:dyDescent="0.25">
      <c r="A110" s="87">
        <f t="shared" si="43"/>
        <v>101</v>
      </c>
      <c r="B110" s="2" t="s">
        <v>203</v>
      </c>
      <c r="C110" s="39" t="s">
        <v>25</v>
      </c>
      <c r="D110" s="68" t="s">
        <v>1369</v>
      </c>
      <c r="E110" s="41">
        <v>275.3</v>
      </c>
      <c r="F110" s="54">
        <v>275.3</v>
      </c>
      <c r="G110" s="54"/>
      <c r="H110" s="40">
        <v>27.3</v>
      </c>
      <c r="I110" s="41">
        <v>207.679061848847</v>
      </c>
      <c r="J110" s="41">
        <f t="shared" si="23"/>
        <v>0.75437363548436975</v>
      </c>
      <c r="K110" s="41">
        <v>275.3</v>
      </c>
      <c r="L110" s="41">
        <v>0</v>
      </c>
      <c r="M110" s="41"/>
      <c r="N110" s="41">
        <v>0</v>
      </c>
      <c r="O110" s="41">
        <v>0</v>
      </c>
      <c r="P110" s="41"/>
      <c r="Q110" s="41">
        <v>0</v>
      </c>
      <c r="R110" s="41">
        <v>46.372986642769597</v>
      </c>
      <c r="S110" s="41">
        <f t="shared" si="44"/>
        <v>0.16844528384587576</v>
      </c>
      <c r="T110" s="41">
        <v>275.3</v>
      </c>
      <c r="U110" s="41">
        <v>232.098231524092</v>
      </c>
      <c r="V110" s="41">
        <f t="shared" si="27"/>
        <v>0.84307385224879039</v>
      </c>
      <c r="W110" s="41">
        <v>275.3</v>
      </c>
      <c r="X110" s="41">
        <v>0</v>
      </c>
      <c r="Y110" s="41">
        <f t="shared" si="28"/>
        <v>0</v>
      </c>
      <c r="Z110" s="41">
        <v>275.3</v>
      </c>
      <c r="AA110" s="41">
        <v>97.590517555636794</v>
      </c>
      <c r="AB110" s="41">
        <f t="shared" si="29"/>
        <v>0.35448789522570573</v>
      </c>
      <c r="AC110" s="41">
        <v>275.3</v>
      </c>
      <c r="AD110" s="41">
        <v>0</v>
      </c>
      <c r="AE110" s="41"/>
      <c r="AF110" s="41">
        <v>0</v>
      </c>
      <c r="AG110" s="41">
        <v>87.047619365905405</v>
      </c>
      <c r="AH110" s="41">
        <f t="shared" si="30"/>
        <v>0.31619186111843589</v>
      </c>
      <c r="AI110" s="41">
        <v>275.3</v>
      </c>
      <c r="AJ110" s="41">
        <v>0</v>
      </c>
      <c r="AK110" s="41"/>
      <c r="AL110" s="41">
        <v>0</v>
      </c>
      <c r="AM110" s="41">
        <v>0</v>
      </c>
      <c r="AN110" s="41"/>
      <c r="AO110" s="41">
        <v>0</v>
      </c>
      <c r="AP110" s="41">
        <v>0</v>
      </c>
      <c r="AQ110" s="25">
        <f t="shared" si="31"/>
        <v>0</v>
      </c>
      <c r="AR110" s="41">
        <f t="shared" si="32"/>
        <v>0</v>
      </c>
      <c r="AS110" s="41">
        <v>275.3</v>
      </c>
      <c r="AT110" s="41">
        <v>0</v>
      </c>
      <c r="AU110" s="25">
        <f t="shared" si="33"/>
        <v>0</v>
      </c>
      <c r="AV110" s="41"/>
      <c r="AW110" s="41">
        <v>0</v>
      </c>
      <c r="AX110" s="88">
        <v>154.06985</v>
      </c>
      <c r="AY110" s="41">
        <f t="shared" si="34"/>
        <v>0.55964347984017437</v>
      </c>
      <c r="AZ110" s="41">
        <v>275.3</v>
      </c>
      <c r="BA110" s="41">
        <f t="shared" si="24"/>
        <v>824.85826693725073</v>
      </c>
      <c r="BB110" s="41">
        <f t="shared" si="35"/>
        <v>41.242913346862537</v>
      </c>
      <c r="BC110" s="45">
        <v>0.05</v>
      </c>
      <c r="BD110" s="41">
        <f t="shared" si="36"/>
        <v>0.14981080038816758</v>
      </c>
      <c r="BE110" s="41">
        <v>275.3</v>
      </c>
      <c r="BF110" s="41">
        <f t="shared" si="37"/>
        <v>866.1011802841133</v>
      </c>
      <c r="BG110" s="99">
        <f t="shared" si="38"/>
        <v>3.1460268081515199</v>
      </c>
      <c r="BH110" s="99"/>
      <c r="BI110" s="100">
        <f t="shared" si="39"/>
        <v>3.1460268081515199</v>
      </c>
      <c r="BJ110" s="86">
        <f t="shared" si="25"/>
        <v>866.10118028411352</v>
      </c>
      <c r="BK110" s="86"/>
      <c r="BL110" s="86">
        <f t="shared" si="26"/>
        <v>0</v>
      </c>
      <c r="BM110" s="86">
        <f t="shared" si="40"/>
        <v>866.10118028411352</v>
      </c>
      <c r="BN110" s="78">
        <v>1.2373000000000001</v>
      </c>
      <c r="BO110" s="79"/>
      <c r="BP110" s="108">
        <f t="shared" si="41"/>
        <v>2.5426548194872058</v>
      </c>
      <c r="BQ110" s="107"/>
      <c r="BS110" s="113" t="s">
        <v>1576</v>
      </c>
      <c r="BT110" s="168">
        <f t="shared" si="42"/>
        <v>128.39154166666668</v>
      </c>
      <c r="BU110" s="88">
        <v>154.06985</v>
      </c>
    </row>
    <row r="111" spans="1:73" ht="17.25" customHeight="1" x14ac:dyDescent="0.25">
      <c r="A111" s="87">
        <f t="shared" si="43"/>
        <v>102</v>
      </c>
      <c r="B111" s="152" t="s">
        <v>249</v>
      </c>
      <c r="C111" s="39" t="s">
        <v>25</v>
      </c>
      <c r="D111" s="68" t="s">
        <v>1370</v>
      </c>
      <c r="E111" s="41">
        <v>304.89999999999998</v>
      </c>
      <c r="F111" s="54">
        <v>304.89999999999998</v>
      </c>
      <c r="G111" s="54"/>
      <c r="H111" s="40">
        <v>0</v>
      </c>
      <c r="I111" s="41">
        <v>250.08339454286599</v>
      </c>
      <c r="J111" s="41">
        <f t="shared" si="23"/>
        <v>0.82021447865813712</v>
      </c>
      <c r="K111" s="41">
        <v>304.89999999999998</v>
      </c>
      <c r="L111" s="41">
        <v>0</v>
      </c>
      <c r="M111" s="41"/>
      <c r="N111" s="41">
        <v>0</v>
      </c>
      <c r="O111" s="41">
        <v>0</v>
      </c>
      <c r="P111" s="41"/>
      <c r="Q111" s="41">
        <v>0</v>
      </c>
      <c r="R111" s="41">
        <v>0</v>
      </c>
      <c r="S111" s="41"/>
      <c r="T111" s="41">
        <v>0</v>
      </c>
      <c r="U111" s="41">
        <v>755.19602234578997</v>
      </c>
      <c r="V111" s="41">
        <f>U111/W111</f>
        <v>2.4768646190416201</v>
      </c>
      <c r="W111" s="41">
        <v>304.89999999999998</v>
      </c>
      <c r="X111" s="41">
        <v>12.054283419690099</v>
      </c>
      <c r="Y111" s="41">
        <f>X111/Z111</f>
        <v>3.953520308196163E-2</v>
      </c>
      <c r="Z111" s="41">
        <v>304.89999999999998</v>
      </c>
      <c r="AA111" s="41">
        <v>0</v>
      </c>
      <c r="AB111" s="41">
        <f>AA111/AC111</f>
        <v>0</v>
      </c>
      <c r="AC111" s="41">
        <v>304.89999999999998</v>
      </c>
      <c r="AD111" s="41">
        <v>0</v>
      </c>
      <c r="AE111" s="41"/>
      <c r="AF111" s="41">
        <v>0</v>
      </c>
      <c r="AG111" s="41">
        <v>0</v>
      </c>
      <c r="AH111" s="41">
        <f>AG111/AI111</f>
        <v>0</v>
      </c>
      <c r="AI111" s="41">
        <v>304.89999999999998</v>
      </c>
      <c r="AJ111" s="41">
        <v>0</v>
      </c>
      <c r="AK111" s="41"/>
      <c r="AL111" s="41">
        <v>0</v>
      </c>
      <c r="AM111" s="41">
        <v>0</v>
      </c>
      <c r="AN111" s="41"/>
      <c r="AO111" s="41">
        <v>0</v>
      </c>
      <c r="AP111" s="41">
        <v>9.2759999999999998</v>
      </c>
      <c r="AQ111" s="25">
        <f>AP111/1.68/1.10481</f>
        <v>4.9976272584684889</v>
      </c>
      <c r="AR111" s="41">
        <f>AP111/AS111</f>
        <v>3.0423089537553297E-2</v>
      </c>
      <c r="AS111" s="41">
        <v>304.89999999999998</v>
      </c>
      <c r="AT111" s="41">
        <v>0</v>
      </c>
      <c r="AU111" s="25">
        <f>AT111/1.68/1.10481</f>
        <v>0</v>
      </c>
      <c r="AV111" s="41"/>
      <c r="AW111" s="41">
        <v>0</v>
      </c>
      <c r="AX111" s="88">
        <v>113.8606875</v>
      </c>
      <c r="AY111" s="41">
        <f>AX111/AZ111</f>
        <v>0.37343616759593312</v>
      </c>
      <c r="AZ111" s="41">
        <v>304.89999999999998</v>
      </c>
      <c r="BA111" s="41">
        <f t="shared" si="24"/>
        <v>1140.4703878083462</v>
      </c>
      <c r="BB111" s="41">
        <f>BA111*BC111</f>
        <v>57.023519390417313</v>
      </c>
      <c r="BC111" s="45">
        <v>0.05</v>
      </c>
      <c r="BD111" s="41">
        <f>BB111/BE111</f>
        <v>0.1870236778957603</v>
      </c>
      <c r="BE111" s="41">
        <v>304.89999999999998</v>
      </c>
      <c r="BF111" s="41">
        <f>BA111+BB111</f>
        <v>1197.4939071987635</v>
      </c>
      <c r="BG111" s="99">
        <f>(J111+S111+V111+Y111+AB111+AE111+AH111+AK111+AN111+AR111+AY111)*(1+BC111)</f>
        <v>3.9274972358109657</v>
      </c>
      <c r="BH111" s="99"/>
      <c r="BI111" s="100">
        <f>BG111-AE111*(1+BC111)</f>
        <v>3.9274972358109657</v>
      </c>
      <c r="BJ111" s="86">
        <f t="shared" si="25"/>
        <v>1197.4939071987633</v>
      </c>
      <c r="BK111" s="86"/>
      <c r="BL111" s="86">
        <f t="shared" si="26"/>
        <v>0</v>
      </c>
      <c r="BM111" s="86">
        <f>BJ111+BK111+BL111</f>
        <v>1197.4939071987633</v>
      </c>
      <c r="BN111" s="78">
        <v>1.1539999999999999</v>
      </c>
      <c r="BO111" s="79"/>
      <c r="BP111" s="108">
        <f t="shared" si="41"/>
        <v>3.403377154082293</v>
      </c>
      <c r="BQ111" s="107"/>
      <c r="BS111" s="113" t="s">
        <v>1629</v>
      </c>
      <c r="BT111" s="168">
        <f t="shared" si="42"/>
        <v>94.883906249999995</v>
      </c>
      <c r="BU111" s="88">
        <v>113.8606875</v>
      </c>
    </row>
    <row r="112" spans="1:73" x14ac:dyDescent="0.25">
      <c r="A112" s="87">
        <f t="shared" si="43"/>
        <v>103</v>
      </c>
      <c r="B112" s="2" t="s">
        <v>204</v>
      </c>
      <c r="C112" s="39" t="s">
        <v>25</v>
      </c>
      <c r="D112" s="68" t="s">
        <v>1371</v>
      </c>
      <c r="E112" s="41">
        <v>168.1</v>
      </c>
      <c r="F112" s="54">
        <v>168.1</v>
      </c>
      <c r="G112" s="54"/>
      <c r="H112" s="40">
        <v>112.6</v>
      </c>
      <c r="I112" s="41">
        <v>125.533895772988</v>
      </c>
      <c r="J112" s="41">
        <f t="shared" si="23"/>
        <v>0.74678105754305779</v>
      </c>
      <c r="K112" s="41">
        <v>168.1</v>
      </c>
      <c r="L112" s="41">
        <v>0</v>
      </c>
      <c r="M112" s="41"/>
      <c r="N112" s="41">
        <v>0</v>
      </c>
      <c r="O112" s="41">
        <v>0</v>
      </c>
      <c r="P112" s="41"/>
      <c r="Q112" s="41">
        <v>0</v>
      </c>
      <c r="R112" s="41">
        <v>12.5430316808729</v>
      </c>
      <c r="S112" s="41">
        <f t="shared" si="44"/>
        <v>7.4616488285978E-2</v>
      </c>
      <c r="T112" s="41">
        <v>168.1</v>
      </c>
      <c r="U112" s="41">
        <v>171.11552655699001</v>
      </c>
      <c r="V112" s="41">
        <f t="shared" si="27"/>
        <v>1.017938884931529</v>
      </c>
      <c r="W112" s="41">
        <v>168.1</v>
      </c>
      <c r="X112" s="41">
        <v>0</v>
      </c>
      <c r="Y112" s="41">
        <f t="shared" si="28"/>
        <v>0</v>
      </c>
      <c r="Z112" s="41">
        <v>168.1</v>
      </c>
      <c r="AA112" s="41">
        <v>0</v>
      </c>
      <c r="AB112" s="41">
        <f t="shared" si="29"/>
        <v>0</v>
      </c>
      <c r="AC112" s="41">
        <v>168.1</v>
      </c>
      <c r="AD112" s="41">
        <v>0</v>
      </c>
      <c r="AE112" s="41"/>
      <c r="AF112" s="41">
        <v>0</v>
      </c>
      <c r="AG112" s="41">
        <v>0</v>
      </c>
      <c r="AH112" s="41">
        <f t="shared" si="30"/>
        <v>0</v>
      </c>
      <c r="AI112" s="41">
        <v>168.1</v>
      </c>
      <c r="AJ112" s="41">
        <v>0</v>
      </c>
      <c r="AK112" s="41"/>
      <c r="AL112" s="41">
        <v>0</v>
      </c>
      <c r="AM112" s="41">
        <v>0</v>
      </c>
      <c r="AN112" s="41"/>
      <c r="AO112" s="41">
        <v>0</v>
      </c>
      <c r="AP112" s="41">
        <v>0</v>
      </c>
      <c r="AQ112" s="25">
        <f t="shared" si="31"/>
        <v>0</v>
      </c>
      <c r="AR112" s="41">
        <f t="shared" si="32"/>
        <v>0</v>
      </c>
      <c r="AS112" s="41">
        <v>168.1</v>
      </c>
      <c r="AT112" s="41">
        <v>0</v>
      </c>
      <c r="AU112" s="25">
        <f t="shared" si="33"/>
        <v>0</v>
      </c>
      <c r="AV112" s="41"/>
      <c r="AW112" s="41">
        <v>0</v>
      </c>
      <c r="AX112" s="88">
        <v>18.983400000000003</v>
      </c>
      <c r="AY112" s="41">
        <f t="shared" si="34"/>
        <v>0.11292920880428318</v>
      </c>
      <c r="AZ112" s="41">
        <v>168.1</v>
      </c>
      <c r="BA112" s="41">
        <f t="shared" si="24"/>
        <v>328.17585401085091</v>
      </c>
      <c r="BB112" s="41">
        <f t="shared" si="35"/>
        <v>16.408792700542545</v>
      </c>
      <c r="BC112" s="45">
        <v>0.05</v>
      </c>
      <c r="BD112" s="41">
        <f t="shared" si="36"/>
        <v>9.7613281978242386E-2</v>
      </c>
      <c r="BE112" s="41">
        <v>168.1</v>
      </c>
      <c r="BF112" s="41">
        <f t="shared" si="37"/>
        <v>344.58464671139348</v>
      </c>
      <c r="BG112" s="99">
        <f t="shared" si="38"/>
        <v>2.0498789215430908</v>
      </c>
      <c r="BH112" s="99"/>
      <c r="BI112" s="100">
        <f t="shared" si="39"/>
        <v>2.0498789215430908</v>
      </c>
      <c r="BJ112" s="86">
        <f t="shared" si="25"/>
        <v>344.58464671139353</v>
      </c>
      <c r="BK112" s="86"/>
      <c r="BL112" s="86">
        <f t="shared" si="26"/>
        <v>0</v>
      </c>
      <c r="BM112" s="86">
        <f t="shared" si="40"/>
        <v>344.58464671139353</v>
      </c>
      <c r="BN112" s="78">
        <v>1.9408000000000001</v>
      </c>
      <c r="BO112" s="79"/>
      <c r="BP112" s="108">
        <f t="shared" si="41"/>
        <v>1.0562030716936783</v>
      </c>
      <c r="BQ112" s="107"/>
      <c r="BS112" s="113" t="s">
        <v>1577</v>
      </c>
      <c r="BT112" s="168">
        <f t="shared" si="42"/>
        <v>15.819500000000003</v>
      </c>
      <c r="BU112" s="88">
        <v>18.983400000000003</v>
      </c>
    </row>
    <row r="113" spans="1:73" x14ac:dyDescent="0.25">
      <c r="A113" s="87">
        <f t="shared" si="43"/>
        <v>104</v>
      </c>
      <c r="B113" s="2" t="s">
        <v>205</v>
      </c>
      <c r="C113" s="39" t="s">
        <v>25</v>
      </c>
      <c r="D113" s="68" t="s">
        <v>1377</v>
      </c>
      <c r="E113" s="41">
        <v>128.19999999999999</v>
      </c>
      <c r="F113" s="54">
        <v>128.19999999999999</v>
      </c>
      <c r="G113" s="54"/>
      <c r="H113" s="40">
        <v>0</v>
      </c>
      <c r="I113" s="41">
        <v>95.717114025845902</v>
      </c>
      <c r="J113" s="41">
        <f t="shared" si="23"/>
        <v>0.74662335433577154</v>
      </c>
      <c r="K113" s="41">
        <v>128.19999999999999</v>
      </c>
      <c r="L113" s="41">
        <v>0</v>
      </c>
      <c r="M113" s="41"/>
      <c r="N113" s="41">
        <v>0</v>
      </c>
      <c r="O113" s="41">
        <v>0</v>
      </c>
      <c r="P113" s="41"/>
      <c r="Q113" s="41">
        <v>0</v>
      </c>
      <c r="R113" s="41">
        <v>22.462715990018001</v>
      </c>
      <c r="S113" s="41">
        <f t="shared" si="44"/>
        <v>0.17521619336987521</v>
      </c>
      <c r="T113" s="41">
        <v>128.19999999999999</v>
      </c>
      <c r="U113" s="41">
        <v>207.22248620557201</v>
      </c>
      <c r="V113" s="41">
        <f t="shared" si="27"/>
        <v>1.616400048405398</v>
      </c>
      <c r="W113" s="41">
        <v>128.19999999999999</v>
      </c>
      <c r="X113" s="41">
        <v>2.9484973997444999</v>
      </c>
      <c r="Y113" s="41">
        <f t="shared" si="28"/>
        <v>2.299919968599454E-2</v>
      </c>
      <c r="Z113" s="41">
        <v>128.19999999999999</v>
      </c>
      <c r="AA113" s="41">
        <v>19.508747094076</v>
      </c>
      <c r="AB113" s="41">
        <f t="shared" si="29"/>
        <v>0.15217431430636508</v>
      </c>
      <c r="AC113" s="41">
        <v>128.19999999999999</v>
      </c>
      <c r="AD113" s="41">
        <v>0</v>
      </c>
      <c r="AE113" s="41"/>
      <c r="AF113" s="41">
        <v>0</v>
      </c>
      <c r="AG113" s="41">
        <v>17.414137022717298</v>
      </c>
      <c r="AH113" s="41">
        <f t="shared" si="30"/>
        <v>0.13583570220528315</v>
      </c>
      <c r="AI113" s="41">
        <v>128.19999999999999</v>
      </c>
      <c r="AJ113" s="41">
        <v>0</v>
      </c>
      <c r="AK113" s="41"/>
      <c r="AL113" s="41">
        <v>0</v>
      </c>
      <c r="AM113" s="41">
        <v>0</v>
      </c>
      <c r="AN113" s="41"/>
      <c r="AO113" s="41">
        <v>0</v>
      </c>
      <c r="AP113" s="41">
        <v>0</v>
      </c>
      <c r="AQ113" s="25">
        <f t="shared" si="31"/>
        <v>0</v>
      </c>
      <c r="AR113" s="41">
        <f t="shared" si="32"/>
        <v>0</v>
      </c>
      <c r="AS113" s="41">
        <v>128.19999999999999</v>
      </c>
      <c r="AT113" s="41">
        <v>0</v>
      </c>
      <c r="AU113" s="25">
        <f t="shared" si="33"/>
        <v>0</v>
      </c>
      <c r="AV113" s="41"/>
      <c r="AW113" s="41">
        <v>0</v>
      </c>
      <c r="AX113" s="88">
        <v>33.032305000000001</v>
      </c>
      <c r="AY113" s="41">
        <f t="shared" si="34"/>
        <v>0.25766228549141967</v>
      </c>
      <c r="AZ113" s="41">
        <v>128.19999999999999</v>
      </c>
      <c r="BA113" s="41">
        <f t="shared" si="24"/>
        <v>398.3060027379737</v>
      </c>
      <c r="BB113" s="41">
        <f t="shared" si="35"/>
        <v>19.915300136898686</v>
      </c>
      <c r="BC113" s="45">
        <v>0.05</v>
      </c>
      <c r="BD113" s="41">
        <f t="shared" si="36"/>
        <v>0.15534555489000537</v>
      </c>
      <c r="BE113" s="41">
        <v>128.19999999999999</v>
      </c>
      <c r="BF113" s="41">
        <f t="shared" si="37"/>
        <v>418.22130287487238</v>
      </c>
      <c r="BG113" s="99">
        <f t="shared" si="38"/>
        <v>3.2622566526901124</v>
      </c>
      <c r="BH113" s="99"/>
      <c r="BI113" s="100">
        <f t="shared" si="39"/>
        <v>3.2622566526901124</v>
      </c>
      <c r="BJ113" s="86">
        <f t="shared" si="25"/>
        <v>418.22130287487238</v>
      </c>
      <c r="BK113" s="86"/>
      <c r="BL113" s="86">
        <f t="shared" si="26"/>
        <v>0</v>
      </c>
      <c r="BM113" s="86">
        <f t="shared" si="40"/>
        <v>418.22130287487238</v>
      </c>
      <c r="BN113" s="78">
        <v>1.3998999999999999</v>
      </c>
      <c r="BO113" s="79"/>
      <c r="BP113" s="108">
        <f t="shared" si="41"/>
        <v>2.3303497769055737</v>
      </c>
      <c r="BQ113" s="107"/>
      <c r="BS113" s="113" t="s">
        <v>1578</v>
      </c>
      <c r="BT113" s="168">
        <f t="shared" si="42"/>
        <v>27.526920833333335</v>
      </c>
      <c r="BU113" s="88">
        <v>33.032305000000001</v>
      </c>
    </row>
    <row r="114" spans="1:73" x14ac:dyDescent="0.25">
      <c r="A114" s="87">
        <f t="shared" si="43"/>
        <v>105</v>
      </c>
      <c r="B114" s="2" t="s">
        <v>206</v>
      </c>
      <c r="C114" s="39" t="s">
        <v>25</v>
      </c>
      <c r="D114" s="68" t="s">
        <v>1379</v>
      </c>
      <c r="E114" s="41">
        <v>172.4</v>
      </c>
      <c r="F114" s="54">
        <v>172.4</v>
      </c>
      <c r="G114" s="54"/>
      <c r="H114" s="40">
        <v>0</v>
      </c>
      <c r="I114" s="41">
        <v>140.32484544649401</v>
      </c>
      <c r="J114" s="41">
        <f t="shared" si="23"/>
        <v>0.81394921952722743</v>
      </c>
      <c r="K114" s="41">
        <v>172.4</v>
      </c>
      <c r="L114" s="41">
        <v>0</v>
      </c>
      <c r="M114" s="41"/>
      <c r="N114" s="41">
        <v>0</v>
      </c>
      <c r="O114" s="41">
        <v>0</v>
      </c>
      <c r="P114" s="41"/>
      <c r="Q114" s="41">
        <v>0</v>
      </c>
      <c r="R114" s="41">
        <v>24.468800214493299</v>
      </c>
      <c r="S114" s="41">
        <f t="shared" si="44"/>
        <v>0.14193039567571519</v>
      </c>
      <c r="T114" s="41">
        <v>172.4</v>
      </c>
      <c r="U114" s="41">
        <v>186.844230847565</v>
      </c>
      <c r="V114" s="41">
        <f t="shared" si="27"/>
        <v>1.0837832415752029</v>
      </c>
      <c r="W114" s="41">
        <v>172.4</v>
      </c>
      <c r="X114" s="41">
        <v>3.9392515135196899</v>
      </c>
      <c r="Y114" s="41">
        <f t="shared" si="28"/>
        <v>2.2849486737353188E-2</v>
      </c>
      <c r="Z114" s="41">
        <v>172.4</v>
      </c>
      <c r="AA114" s="41">
        <v>62.465286251269703</v>
      </c>
      <c r="AB114" s="41">
        <f t="shared" si="29"/>
        <v>0.36232764646908178</v>
      </c>
      <c r="AC114" s="41">
        <v>172.4</v>
      </c>
      <c r="AD114" s="41">
        <v>0</v>
      </c>
      <c r="AE114" s="41"/>
      <c r="AF114" s="41">
        <v>0</v>
      </c>
      <c r="AG114" s="41">
        <v>55.692816307963</v>
      </c>
      <c r="AH114" s="41">
        <f t="shared" si="30"/>
        <v>0.32304417812043501</v>
      </c>
      <c r="AI114" s="41">
        <v>172.4</v>
      </c>
      <c r="AJ114" s="41">
        <v>0</v>
      </c>
      <c r="AK114" s="41"/>
      <c r="AL114" s="41">
        <v>0</v>
      </c>
      <c r="AM114" s="41">
        <v>0</v>
      </c>
      <c r="AN114" s="41"/>
      <c r="AO114" s="41">
        <v>0</v>
      </c>
      <c r="AP114" s="41">
        <v>0</v>
      </c>
      <c r="AQ114" s="25">
        <f t="shared" si="31"/>
        <v>0</v>
      </c>
      <c r="AR114" s="41">
        <f t="shared" si="32"/>
        <v>0</v>
      </c>
      <c r="AS114" s="41">
        <v>172.4</v>
      </c>
      <c r="AT114" s="41">
        <v>0</v>
      </c>
      <c r="AU114" s="25">
        <f t="shared" si="33"/>
        <v>0</v>
      </c>
      <c r="AV114" s="41"/>
      <c r="AW114" s="41">
        <v>0</v>
      </c>
      <c r="AX114" s="88">
        <v>88.650026249999996</v>
      </c>
      <c r="AY114" s="41">
        <f t="shared" si="34"/>
        <v>0.51421128915313219</v>
      </c>
      <c r="AZ114" s="41">
        <v>172.4</v>
      </c>
      <c r="BA114" s="41">
        <f t="shared" si="24"/>
        <v>562.38525683130467</v>
      </c>
      <c r="BB114" s="41">
        <f t="shared" si="35"/>
        <v>28.119262841565234</v>
      </c>
      <c r="BC114" s="45">
        <v>0.05</v>
      </c>
      <c r="BD114" s="41">
        <f t="shared" si="36"/>
        <v>0.16310477286290739</v>
      </c>
      <c r="BE114" s="41">
        <v>172.4</v>
      </c>
      <c r="BF114" s="41">
        <f t="shared" si="37"/>
        <v>590.50451967286995</v>
      </c>
      <c r="BG114" s="99">
        <f t="shared" si="38"/>
        <v>3.4252002301210553</v>
      </c>
      <c r="BH114" s="99"/>
      <c r="BI114" s="100">
        <f t="shared" si="39"/>
        <v>3.4252002301210553</v>
      </c>
      <c r="BJ114" s="86">
        <f t="shared" si="25"/>
        <v>590.50451967286995</v>
      </c>
      <c r="BK114" s="86"/>
      <c r="BL114" s="86">
        <f t="shared" si="26"/>
        <v>0</v>
      </c>
      <c r="BM114" s="86">
        <f t="shared" si="40"/>
        <v>590.50451967286995</v>
      </c>
      <c r="BN114" s="78">
        <v>1.5392999999999999</v>
      </c>
      <c r="BO114" s="79"/>
      <c r="BP114" s="108">
        <f t="shared" si="41"/>
        <v>2.2251674333275226</v>
      </c>
      <c r="BQ114" s="107"/>
      <c r="BS114" s="113" t="s">
        <v>1579</v>
      </c>
      <c r="BT114" s="168">
        <f t="shared" si="42"/>
        <v>73.875021875000002</v>
      </c>
      <c r="BU114" s="88">
        <v>88.650026249999996</v>
      </c>
    </row>
    <row r="115" spans="1:73" x14ac:dyDescent="0.25">
      <c r="A115" s="87">
        <f t="shared" si="43"/>
        <v>106</v>
      </c>
      <c r="B115" s="2" t="s">
        <v>207</v>
      </c>
      <c r="C115" s="39" t="s">
        <v>25</v>
      </c>
      <c r="D115" s="68" t="s">
        <v>1381</v>
      </c>
      <c r="E115" s="41">
        <v>128.6</v>
      </c>
      <c r="F115" s="54">
        <v>128.6</v>
      </c>
      <c r="G115" s="54"/>
      <c r="H115" s="40">
        <v>0</v>
      </c>
      <c r="I115" s="41">
        <v>112.491510743894</v>
      </c>
      <c r="J115" s="41">
        <f t="shared" si="23"/>
        <v>0.87473958587786937</v>
      </c>
      <c r="K115" s="41">
        <v>128.6</v>
      </c>
      <c r="L115" s="41">
        <v>0</v>
      </c>
      <c r="M115" s="41"/>
      <c r="N115" s="41">
        <v>0</v>
      </c>
      <c r="O115" s="41">
        <v>0</v>
      </c>
      <c r="P115" s="41"/>
      <c r="Q115" s="41">
        <v>0</v>
      </c>
      <c r="R115" s="41">
        <v>20.609335051778601</v>
      </c>
      <c r="S115" s="41">
        <f t="shared" si="44"/>
        <v>0.16025921502160653</v>
      </c>
      <c r="T115" s="41">
        <v>128.6</v>
      </c>
      <c r="U115" s="41">
        <v>180.41812768718401</v>
      </c>
      <c r="V115" s="41">
        <f t="shared" si="27"/>
        <v>1.402940339713717</v>
      </c>
      <c r="W115" s="41">
        <v>128.6</v>
      </c>
      <c r="X115" s="41">
        <v>0</v>
      </c>
      <c r="Y115" s="41">
        <f t="shared" si="28"/>
        <v>0</v>
      </c>
      <c r="Z115" s="41">
        <v>128.6</v>
      </c>
      <c r="AA115" s="41">
        <v>11.7005049889303</v>
      </c>
      <c r="AB115" s="41">
        <f t="shared" si="29"/>
        <v>9.0983709089660192E-2</v>
      </c>
      <c r="AC115" s="41">
        <v>128.6</v>
      </c>
      <c r="AD115" s="41">
        <v>0</v>
      </c>
      <c r="AE115" s="41"/>
      <c r="AF115" s="41">
        <v>0</v>
      </c>
      <c r="AG115" s="41">
        <v>10.444129300052399</v>
      </c>
      <c r="AH115" s="41">
        <f t="shared" si="30"/>
        <v>8.1214069207250383E-2</v>
      </c>
      <c r="AI115" s="41">
        <v>128.6</v>
      </c>
      <c r="AJ115" s="41">
        <v>0</v>
      </c>
      <c r="AK115" s="41"/>
      <c r="AL115" s="41">
        <v>0</v>
      </c>
      <c r="AM115" s="41">
        <v>0</v>
      </c>
      <c r="AN115" s="41"/>
      <c r="AO115" s="41">
        <v>0</v>
      </c>
      <c r="AP115" s="41">
        <v>0</v>
      </c>
      <c r="AQ115" s="25">
        <f t="shared" si="31"/>
        <v>0</v>
      </c>
      <c r="AR115" s="41">
        <f t="shared" si="32"/>
        <v>0</v>
      </c>
      <c r="AS115" s="41">
        <v>128.6</v>
      </c>
      <c r="AT115" s="41">
        <v>0</v>
      </c>
      <c r="AU115" s="25">
        <f t="shared" si="33"/>
        <v>0</v>
      </c>
      <c r="AV115" s="41"/>
      <c r="AW115" s="41">
        <v>0</v>
      </c>
      <c r="AX115" s="88">
        <v>70.528435000000002</v>
      </c>
      <c r="AY115" s="41">
        <f t="shared" si="34"/>
        <v>0.5484326205287714</v>
      </c>
      <c r="AZ115" s="41">
        <v>128.6</v>
      </c>
      <c r="BA115" s="41">
        <f t="shared" si="24"/>
        <v>406.19204277183928</v>
      </c>
      <c r="BB115" s="41">
        <f t="shared" si="35"/>
        <v>20.309602138591966</v>
      </c>
      <c r="BC115" s="45">
        <v>0.05</v>
      </c>
      <c r="BD115" s="41">
        <f t="shared" si="36"/>
        <v>0.15792847697194376</v>
      </c>
      <c r="BE115" s="41">
        <v>128.6</v>
      </c>
      <c r="BF115" s="41">
        <f t="shared" si="37"/>
        <v>426.50164491043125</v>
      </c>
      <c r="BG115" s="99">
        <f t="shared" si="38"/>
        <v>3.3164980164108191</v>
      </c>
      <c r="BH115" s="99"/>
      <c r="BI115" s="100">
        <f t="shared" si="39"/>
        <v>3.3164980164108191</v>
      </c>
      <c r="BJ115" s="86">
        <f t="shared" si="25"/>
        <v>426.50164491043131</v>
      </c>
      <c r="BK115" s="86"/>
      <c r="BL115" s="86">
        <f t="shared" si="26"/>
        <v>0</v>
      </c>
      <c r="BM115" s="86">
        <f t="shared" si="40"/>
        <v>426.50164491043131</v>
      </c>
      <c r="BN115" s="78">
        <v>1.5212000000000001</v>
      </c>
      <c r="BO115" s="79"/>
      <c r="BP115" s="108">
        <f t="shared" si="41"/>
        <v>2.1801853907512614</v>
      </c>
      <c r="BQ115" s="107"/>
      <c r="BS115" s="113" t="s">
        <v>1580</v>
      </c>
      <c r="BT115" s="168">
        <f t="shared" si="42"/>
        <v>58.773695833333335</v>
      </c>
      <c r="BU115" s="88">
        <v>70.528435000000002</v>
      </c>
    </row>
    <row r="116" spans="1:73" x14ac:dyDescent="0.25">
      <c r="A116" s="87">
        <f t="shared" si="43"/>
        <v>107</v>
      </c>
      <c r="B116" s="2" t="s">
        <v>208</v>
      </c>
      <c r="C116" s="39" t="s">
        <v>25</v>
      </c>
      <c r="D116" s="68" t="s">
        <v>1382</v>
      </c>
      <c r="E116" s="41">
        <v>252.8</v>
      </c>
      <c r="F116" s="54">
        <v>252.8</v>
      </c>
      <c r="G116" s="54"/>
      <c r="H116" s="40">
        <v>0</v>
      </c>
      <c r="I116" s="41">
        <v>174.94894125168599</v>
      </c>
      <c r="J116" s="41">
        <f t="shared" si="23"/>
        <v>0.69204486254622621</v>
      </c>
      <c r="K116" s="41">
        <v>252.8</v>
      </c>
      <c r="L116" s="41">
        <v>0</v>
      </c>
      <c r="M116" s="41"/>
      <c r="N116" s="41">
        <v>0</v>
      </c>
      <c r="O116" s="41">
        <v>0</v>
      </c>
      <c r="P116" s="41"/>
      <c r="Q116" s="41">
        <v>0</v>
      </c>
      <c r="R116" s="41">
        <v>34.587969136557803</v>
      </c>
      <c r="S116" s="41">
        <f t="shared" si="44"/>
        <v>0.13681949816676345</v>
      </c>
      <c r="T116" s="41">
        <v>252.8</v>
      </c>
      <c r="U116" s="41">
        <v>313.85715232517498</v>
      </c>
      <c r="V116" s="41">
        <f t="shared" si="27"/>
        <v>1.2415235455900908</v>
      </c>
      <c r="W116" s="41">
        <v>252.8</v>
      </c>
      <c r="X116" s="41">
        <v>5.7319015165295797</v>
      </c>
      <c r="Y116" s="41">
        <f t="shared" si="28"/>
        <v>2.2673661062221438E-2</v>
      </c>
      <c r="Z116" s="41">
        <v>252.8</v>
      </c>
      <c r="AA116" s="41">
        <v>0</v>
      </c>
      <c r="AB116" s="41">
        <f t="shared" si="29"/>
        <v>0</v>
      </c>
      <c r="AC116" s="41">
        <v>252.8</v>
      </c>
      <c r="AD116" s="41">
        <v>0</v>
      </c>
      <c r="AE116" s="41"/>
      <c r="AF116" s="41">
        <v>0</v>
      </c>
      <c r="AG116" s="41">
        <v>0</v>
      </c>
      <c r="AH116" s="41">
        <f t="shared" si="30"/>
        <v>0</v>
      </c>
      <c r="AI116" s="41">
        <v>252.8</v>
      </c>
      <c r="AJ116" s="41">
        <v>0</v>
      </c>
      <c r="AK116" s="41"/>
      <c r="AL116" s="41">
        <v>0</v>
      </c>
      <c r="AM116" s="41">
        <v>0</v>
      </c>
      <c r="AN116" s="41"/>
      <c r="AO116" s="41">
        <v>0</v>
      </c>
      <c r="AP116" s="41">
        <v>0</v>
      </c>
      <c r="AQ116" s="25">
        <f t="shared" si="31"/>
        <v>0</v>
      </c>
      <c r="AR116" s="41">
        <f t="shared" si="32"/>
        <v>0</v>
      </c>
      <c r="AS116" s="41">
        <v>252.8</v>
      </c>
      <c r="AT116" s="41">
        <v>0</v>
      </c>
      <c r="AU116" s="25">
        <f t="shared" si="33"/>
        <v>0</v>
      </c>
      <c r="AV116" s="41"/>
      <c r="AW116" s="41">
        <v>0</v>
      </c>
      <c r="AX116" s="88">
        <v>80.867047499999998</v>
      </c>
      <c r="AY116" s="41">
        <f t="shared" si="34"/>
        <v>0.31988547270569617</v>
      </c>
      <c r="AZ116" s="41">
        <v>252.8</v>
      </c>
      <c r="BA116" s="41">
        <f t="shared" si="24"/>
        <v>609.99301172994831</v>
      </c>
      <c r="BB116" s="41">
        <f t="shared" si="35"/>
        <v>30.499650586497417</v>
      </c>
      <c r="BC116" s="45">
        <v>0.05</v>
      </c>
      <c r="BD116" s="41">
        <f t="shared" si="36"/>
        <v>0.1206473520035499</v>
      </c>
      <c r="BE116" s="41">
        <v>252.8</v>
      </c>
      <c r="BF116" s="41">
        <f t="shared" si="37"/>
        <v>640.49266231644572</v>
      </c>
      <c r="BG116" s="99">
        <f t="shared" si="38"/>
        <v>2.5335943920745478</v>
      </c>
      <c r="BH116" s="99"/>
      <c r="BI116" s="100">
        <f t="shared" si="39"/>
        <v>2.5335943920745478</v>
      </c>
      <c r="BJ116" s="86">
        <f t="shared" si="25"/>
        <v>640.49266231644572</v>
      </c>
      <c r="BK116" s="86"/>
      <c r="BL116" s="86">
        <f t="shared" si="26"/>
        <v>0</v>
      </c>
      <c r="BM116" s="86">
        <f t="shared" si="40"/>
        <v>640.49266231644572</v>
      </c>
      <c r="BN116" s="78">
        <v>1.4992000000000001</v>
      </c>
      <c r="BO116" s="79"/>
      <c r="BP116" s="108">
        <f t="shared" si="41"/>
        <v>1.6899642423122649</v>
      </c>
      <c r="BQ116" s="107"/>
      <c r="BS116" s="113" t="s">
        <v>1581</v>
      </c>
      <c r="BT116" s="168">
        <f t="shared" si="42"/>
        <v>67.389206250000001</v>
      </c>
      <c r="BU116" s="88">
        <v>80.867047499999998</v>
      </c>
    </row>
    <row r="117" spans="1:73" x14ac:dyDescent="0.25">
      <c r="A117" s="87">
        <f t="shared" si="43"/>
        <v>108</v>
      </c>
      <c r="B117" s="2" t="s">
        <v>209</v>
      </c>
      <c r="C117" s="39" t="s">
        <v>25</v>
      </c>
      <c r="D117" s="68" t="s">
        <v>1383</v>
      </c>
      <c r="E117" s="41">
        <v>126.2</v>
      </c>
      <c r="F117" s="54">
        <v>126.2</v>
      </c>
      <c r="G117" s="54"/>
      <c r="H117" s="40">
        <v>0</v>
      </c>
      <c r="I117" s="41">
        <v>94.441414098030805</v>
      </c>
      <c r="J117" s="41">
        <f t="shared" si="23"/>
        <v>0.74834717985761334</v>
      </c>
      <c r="K117" s="41">
        <v>126.2</v>
      </c>
      <c r="L117" s="41">
        <v>0</v>
      </c>
      <c r="M117" s="41"/>
      <c r="N117" s="41">
        <v>0</v>
      </c>
      <c r="O117" s="41">
        <v>0</v>
      </c>
      <c r="P117" s="41"/>
      <c r="Q117" s="41">
        <v>0</v>
      </c>
      <c r="R117" s="41">
        <v>19.964571326440399</v>
      </c>
      <c r="S117" s="41">
        <f t="shared" si="44"/>
        <v>0.15819787104944849</v>
      </c>
      <c r="T117" s="41">
        <v>126.2</v>
      </c>
      <c r="U117" s="41">
        <v>157.60007228727099</v>
      </c>
      <c r="V117" s="41">
        <f t="shared" si="27"/>
        <v>1.2488119832588827</v>
      </c>
      <c r="W117" s="41">
        <v>126.2</v>
      </c>
      <c r="X117" s="41">
        <v>3.1136392867085898</v>
      </c>
      <c r="Y117" s="41">
        <f t="shared" si="28"/>
        <v>2.4672260591985656E-2</v>
      </c>
      <c r="Z117" s="41">
        <v>126.2</v>
      </c>
      <c r="AA117" s="41">
        <v>0</v>
      </c>
      <c r="AB117" s="41">
        <f t="shared" si="29"/>
        <v>0</v>
      </c>
      <c r="AC117" s="41">
        <v>126.2</v>
      </c>
      <c r="AD117" s="41">
        <v>0</v>
      </c>
      <c r="AE117" s="41"/>
      <c r="AF117" s="41">
        <v>0</v>
      </c>
      <c r="AG117" s="41">
        <v>0</v>
      </c>
      <c r="AH117" s="41">
        <f t="shared" si="30"/>
        <v>0</v>
      </c>
      <c r="AI117" s="41">
        <v>126.2</v>
      </c>
      <c r="AJ117" s="41">
        <v>0</v>
      </c>
      <c r="AK117" s="41"/>
      <c r="AL117" s="41">
        <v>0</v>
      </c>
      <c r="AM117" s="41">
        <v>0</v>
      </c>
      <c r="AN117" s="41"/>
      <c r="AO117" s="41">
        <v>0</v>
      </c>
      <c r="AP117" s="41">
        <v>0</v>
      </c>
      <c r="AQ117" s="25">
        <f t="shared" si="31"/>
        <v>0</v>
      </c>
      <c r="AR117" s="41">
        <f t="shared" si="32"/>
        <v>0</v>
      </c>
      <c r="AS117" s="41">
        <v>126.2</v>
      </c>
      <c r="AT117" s="41">
        <v>0</v>
      </c>
      <c r="AU117" s="25">
        <f t="shared" si="33"/>
        <v>0</v>
      </c>
      <c r="AV117" s="41"/>
      <c r="AW117" s="41">
        <v>0</v>
      </c>
      <c r="AX117" s="88">
        <v>84.853451249999992</v>
      </c>
      <c r="AY117" s="41">
        <f t="shared" si="34"/>
        <v>0.67237283082408872</v>
      </c>
      <c r="AZ117" s="41">
        <v>126.2</v>
      </c>
      <c r="BA117" s="41">
        <f t="shared" si="24"/>
        <v>359.97314824845074</v>
      </c>
      <c r="BB117" s="41">
        <f t="shared" si="35"/>
        <v>17.998657412422538</v>
      </c>
      <c r="BC117" s="45">
        <v>0.05</v>
      </c>
      <c r="BD117" s="41">
        <f t="shared" si="36"/>
        <v>0.14262010627910093</v>
      </c>
      <c r="BE117" s="41">
        <v>126.2</v>
      </c>
      <c r="BF117" s="41">
        <f t="shared" si="37"/>
        <v>377.97180566087326</v>
      </c>
      <c r="BG117" s="99">
        <f t="shared" si="38"/>
        <v>2.9950222318611197</v>
      </c>
      <c r="BH117" s="99"/>
      <c r="BI117" s="100">
        <f t="shared" si="39"/>
        <v>2.9950222318611197</v>
      </c>
      <c r="BJ117" s="86">
        <f t="shared" si="25"/>
        <v>377.97180566087331</v>
      </c>
      <c r="BK117" s="86"/>
      <c r="BL117" s="86">
        <f t="shared" si="26"/>
        <v>0</v>
      </c>
      <c r="BM117" s="86">
        <f t="shared" si="40"/>
        <v>377.97180566087331</v>
      </c>
      <c r="BN117" s="78">
        <v>1.3452999999999999</v>
      </c>
      <c r="BO117" s="79"/>
      <c r="BP117" s="108">
        <f t="shared" si="41"/>
        <v>2.2262857592069576</v>
      </c>
      <c r="BQ117" s="107"/>
      <c r="BS117" s="113" t="s">
        <v>1582</v>
      </c>
      <c r="BT117" s="168">
        <f t="shared" si="42"/>
        <v>70.711209374999996</v>
      </c>
      <c r="BU117" s="88">
        <v>84.853451249999992</v>
      </c>
    </row>
    <row r="118" spans="1:73" x14ac:dyDescent="0.25">
      <c r="A118" s="87">
        <f t="shared" si="43"/>
        <v>109</v>
      </c>
      <c r="B118" s="2" t="s">
        <v>38</v>
      </c>
      <c r="C118" s="39" t="s">
        <v>25</v>
      </c>
      <c r="D118" s="68" t="s">
        <v>1427</v>
      </c>
      <c r="E118" s="41">
        <v>152.6</v>
      </c>
      <c r="F118" s="54">
        <v>152.6</v>
      </c>
      <c r="G118" s="54"/>
      <c r="H118" s="40">
        <v>65.599999999999994</v>
      </c>
      <c r="I118" s="41">
        <v>112.71647720252101</v>
      </c>
      <c r="J118" s="41">
        <f t="shared" si="23"/>
        <v>0.73864008651717572</v>
      </c>
      <c r="K118" s="41">
        <v>152.6</v>
      </c>
      <c r="L118" s="41">
        <v>0</v>
      </c>
      <c r="M118" s="41"/>
      <c r="N118" s="41">
        <v>0</v>
      </c>
      <c r="O118" s="41">
        <v>0</v>
      </c>
      <c r="P118" s="41"/>
      <c r="Q118" s="41">
        <v>0</v>
      </c>
      <c r="R118" s="41">
        <v>7.7157991436353797</v>
      </c>
      <c r="S118" s="41">
        <f t="shared" si="44"/>
        <v>5.0562248647676146E-2</v>
      </c>
      <c r="T118" s="41">
        <v>152.6</v>
      </c>
      <c r="U118" s="41">
        <v>158.09499714468799</v>
      </c>
      <c r="V118" s="41">
        <f t="shared" si="27"/>
        <v>1.0360091556008388</v>
      </c>
      <c r="W118" s="41">
        <v>152.6</v>
      </c>
      <c r="X118" s="41">
        <v>0</v>
      </c>
      <c r="Y118" s="41">
        <f t="shared" si="28"/>
        <v>0</v>
      </c>
      <c r="Z118" s="41">
        <v>152.6</v>
      </c>
      <c r="AA118" s="41">
        <v>0</v>
      </c>
      <c r="AB118" s="41">
        <f t="shared" si="29"/>
        <v>0</v>
      </c>
      <c r="AC118" s="41">
        <v>152.6</v>
      </c>
      <c r="AD118" s="41">
        <v>0</v>
      </c>
      <c r="AE118" s="41"/>
      <c r="AF118" s="41">
        <v>0</v>
      </c>
      <c r="AG118" s="41">
        <v>0</v>
      </c>
      <c r="AH118" s="41">
        <f t="shared" si="30"/>
        <v>0</v>
      </c>
      <c r="AI118" s="41">
        <v>152.6</v>
      </c>
      <c r="AJ118" s="41">
        <v>0</v>
      </c>
      <c r="AK118" s="41"/>
      <c r="AL118" s="41">
        <v>0</v>
      </c>
      <c r="AM118" s="41">
        <v>0</v>
      </c>
      <c r="AN118" s="41"/>
      <c r="AO118" s="41">
        <v>0</v>
      </c>
      <c r="AP118" s="41">
        <v>0</v>
      </c>
      <c r="AQ118" s="25">
        <f t="shared" si="31"/>
        <v>0</v>
      </c>
      <c r="AR118" s="41">
        <f t="shared" si="32"/>
        <v>0</v>
      </c>
      <c r="AS118" s="41">
        <v>152.6</v>
      </c>
      <c r="AT118" s="41">
        <v>0</v>
      </c>
      <c r="AU118" s="25">
        <f t="shared" si="33"/>
        <v>0</v>
      </c>
      <c r="AV118" s="41"/>
      <c r="AW118" s="41">
        <v>0</v>
      </c>
      <c r="AX118" s="88">
        <v>92.100793750000008</v>
      </c>
      <c r="AY118" s="41">
        <f t="shared" si="34"/>
        <v>0.6035438646788992</v>
      </c>
      <c r="AZ118" s="41">
        <v>152.6</v>
      </c>
      <c r="BA118" s="41">
        <f t="shared" si="24"/>
        <v>370.62806724084442</v>
      </c>
      <c r="BB118" s="41">
        <f t="shared" si="35"/>
        <v>18.531403362042223</v>
      </c>
      <c r="BC118" s="45">
        <v>0.05</v>
      </c>
      <c r="BD118" s="41">
        <f t="shared" si="36"/>
        <v>0.12143776777222952</v>
      </c>
      <c r="BE118" s="41">
        <v>152.6</v>
      </c>
      <c r="BF118" s="41">
        <f t="shared" si="37"/>
        <v>389.15947060288664</v>
      </c>
      <c r="BG118" s="99">
        <f t="shared" si="38"/>
        <v>2.5501931232168196</v>
      </c>
      <c r="BH118" s="99"/>
      <c r="BI118" s="100">
        <f t="shared" si="39"/>
        <v>2.5501931232168196</v>
      </c>
      <c r="BJ118" s="86">
        <f t="shared" si="25"/>
        <v>389.15947060288664</v>
      </c>
      <c r="BK118" s="86"/>
      <c r="BL118" s="86">
        <f t="shared" si="26"/>
        <v>0</v>
      </c>
      <c r="BM118" s="86">
        <f t="shared" si="40"/>
        <v>389.15947060288664</v>
      </c>
      <c r="BN118" s="78">
        <v>1.2121</v>
      </c>
      <c r="BO118" s="79"/>
      <c r="BP118" s="108">
        <f t="shared" si="41"/>
        <v>2.1039461457114261</v>
      </c>
      <c r="BQ118" s="107"/>
      <c r="BS118" s="113" t="s">
        <v>1583</v>
      </c>
      <c r="BT118" s="168">
        <f t="shared" si="42"/>
        <v>76.75066145833334</v>
      </c>
      <c r="BU118" s="88">
        <v>92.100793750000008</v>
      </c>
    </row>
    <row r="119" spans="1:73" x14ac:dyDescent="0.25">
      <c r="A119" s="87">
        <f t="shared" si="43"/>
        <v>110</v>
      </c>
      <c r="B119" s="2" t="s">
        <v>97</v>
      </c>
      <c r="C119" s="39" t="s">
        <v>25</v>
      </c>
      <c r="D119" s="68" t="s">
        <v>1408</v>
      </c>
      <c r="E119" s="41">
        <v>240.6</v>
      </c>
      <c r="F119" s="54">
        <v>240.6</v>
      </c>
      <c r="G119" s="54"/>
      <c r="H119" s="40">
        <v>0</v>
      </c>
      <c r="I119" s="41">
        <v>157.813650657876</v>
      </c>
      <c r="J119" s="41">
        <f t="shared" si="23"/>
        <v>0.65591708502857859</v>
      </c>
      <c r="K119" s="41">
        <v>240.6</v>
      </c>
      <c r="L119" s="41">
        <v>0</v>
      </c>
      <c r="M119" s="41"/>
      <c r="N119" s="41">
        <v>0</v>
      </c>
      <c r="O119" s="41">
        <v>0</v>
      </c>
      <c r="P119" s="41"/>
      <c r="Q119" s="41">
        <v>0</v>
      </c>
      <c r="R119" s="41">
        <v>29.887775105063799</v>
      </c>
      <c r="S119" s="41">
        <f t="shared" si="44"/>
        <v>0.12422184166693184</v>
      </c>
      <c r="T119" s="41">
        <v>240.6</v>
      </c>
      <c r="U119" s="41">
        <v>273.07191530758598</v>
      </c>
      <c r="V119" s="41">
        <f t="shared" si="27"/>
        <v>1.1349622415111638</v>
      </c>
      <c r="W119" s="41">
        <v>240.6</v>
      </c>
      <c r="X119" s="41">
        <v>0</v>
      </c>
      <c r="Y119" s="41">
        <f t="shared" si="28"/>
        <v>0</v>
      </c>
      <c r="Z119" s="41">
        <v>240.6</v>
      </c>
      <c r="AA119" s="41">
        <v>27.316989199221599</v>
      </c>
      <c r="AB119" s="41">
        <f t="shared" si="29"/>
        <v>0.11353694596517705</v>
      </c>
      <c r="AC119" s="41">
        <v>240.6</v>
      </c>
      <c r="AD119" s="41">
        <v>0</v>
      </c>
      <c r="AE119" s="41"/>
      <c r="AF119" s="41">
        <v>0</v>
      </c>
      <c r="AG119" s="41">
        <v>24.361078997701199</v>
      </c>
      <c r="AH119" s="41">
        <f t="shared" si="30"/>
        <v>0.10125136740524189</v>
      </c>
      <c r="AI119" s="41">
        <v>240.6</v>
      </c>
      <c r="AJ119" s="41">
        <v>0</v>
      </c>
      <c r="AK119" s="41"/>
      <c r="AL119" s="41">
        <v>0</v>
      </c>
      <c r="AM119" s="41">
        <v>0</v>
      </c>
      <c r="AN119" s="41"/>
      <c r="AO119" s="41">
        <v>0</v>
      </c>
      <c r="AP119" s="41">
        <v>0</v>
      </c>
      <c r="AQ119" s="25">
        <f t="shared" si="31"/>
        <v>0</v>
      </c>
      <c r="AR119" s="41">
        <f t="shared" si="32"/>
        <v>0</v>
      </c>
      <c r="AS119" s="41">
        <v>240.6</v>
      </c>
      <c r="AT119" s="41">
        <v>0</v>
      </c>
      <c r="AU119" s="25">
        <f t="shared" si="33"/>
        <v>0</v>
      </c>
      <c r="AV119" s="41"/>
      <c r="AW119" s="41">
        <v>0</v>
      </c>
      <c r="AX119" s="88">
        <v>40.794407499999998</v>
      </c>
      <c r="AY119" s="41">
        <f t="shared" si="34"/>
        <v>0.16955281587697424</v>
      </c>
      <c r="AZ119" s="41">
        <v>240.6</v>
      </c>
      <c r="BA119" s="41">
        <f t="shared" si="24"/>
        <v>553.24581676744867</v>
      </c>
      <c r="BB119" s="41">
        <f t="shared" si="35"/>
        <v>27.662290838372435</v>
      </c>
      <c r="BC119" s="45">
        <v>0.05</v>
      </c>
      <c r="BD119" s="41">
        <f t="shared" si="36"/>
        <v>0.1149721148727034</v>
      </c>
      <c r="BE119" s="41">
        <v>240.6</v>
      </c>
      <c r="BF119" s="41">
        <f t="shared" si="37"/>
        <v>580.9081076058211</v>
      </c>
      <c r="BG119" s="99">
        <f t="shared" si="38"/>
        <v>2.4144144123267712</v>
      </c>
      <c r="BH119" s="99"/>
      <c r="BI119" s="100">
        <f t="shared" si="39"/>
        <v>2.4144144123267712</v>
      </c>
      <c r="BJ119" s="86">
        <f t="shared" si="25"/>
        <v>580.9081076058211</v>
      </c>
      <c r="BK119" s="86"/>
      <c r="BL119" s="86">
        <f t="shared" si="26"/>
        <v>0</v>
      </c>
      <c r="BM119" s="86">
        <f t="shared" si="40"/>
        <v>580.9081076058211</v>
      </c>
      <c r="BN119" s="78">
        <v>1.2355</v>
      </c>
      <c r="BO119" s="79"/>
      <c r="BP119" s="108">
        <f t="shared" si="41"/>
        <v>1.9542002527938254</v>
      </c>
      <c r="BQ119" s="107"/>
      <c r="BS119" s="113" t="s">
        <v>1584</v>
      </c>
      <c r="BT119" s="168">
        <f t="shared" si="42"/>
        <v>33.995339583333333</v>
      </c>
      <c r="BU119" s="88">
        <v>40.794407499999998</v>
      </c>
    </row>
    <row r="120" spans="1:73" x14ac:dyDescent="0.25">
      <c r="A120" s="87">
        <f t="shared" si="43"/>
        <v>111</v>
      </c>
      <c r="B120" s="2" t="s">
        <v>98</v>
      </c>
      <c r="C120" s="39" t="s">
        <v>25</v>
      </c>
      <c r="D120" s="68" t="s">
        <v>1409</v>
      </c>
      <c r="E120" s="41">
        <v>201.1</v>
      </c>
      <c r="F120" s="54">
        <v>201.1</v>
      </c>
      <c r="G120" s="54"/>
      <c r="H120" s="40">
        <v>0</v>
      </c>
      <c r="I120" s="41">
        <v>133.79620611879099</v>
      </c>
      <c r="J120" s="41">
        <f t="shared" si="23"/>
        <v>0.66532176090895567</v>
      </c>
      <c r="K120" s="41">
        <v>201.1</v>
      </c>
      <c r="L120" s="41">
        <v>0</v>
      </c>
      <c r="M120" s="41"/>
      <c r="N120" s="41">
        <v>0</v>
      </c>
      <c r="O120" s="41">
        <v>0</v>
      </c>
      <c r="P120" s="41"/>
      <c r="Q120" s="41">
        <v>0</v>
      </c>
      <c r="R120" s="41">
        <v>19.9170805493297</v>
      </c>
      <c r="S120" s="41">
        <f t="shared" si="44"/>
        <v>9.904067901208205E-2</v>
      </c>
      <c r="T120" s="41">
        <v>201.1</v>
      </c>
      <c r="U120" s="41">
        <v>196.271781782912</v>
      </c>
      <c r="V120" s="41">
        <f t="shared" si="27"/>
        <v>0.97599095864202889</v>
      </c>
      <c r="W120" s="41">
        <v>201.1</v>
      </c>
      <c r="X120" s="41">
        <v>0</v>
      </c>
      <c r="Y120" s="41">
        <f t="shared" si="28"/>
        <v>0</v>
      </c>
      <c r="Z120" s="41">
        <v>201.1</v>
      </c>
      <c r="AA120" s="41">
        <v>15.616484210291301</v>
      </c>
      <c r="AB120" s="41">
        <f t="shared" si="29"/>
        <v>7.7655316809006961E-2</v>
      </c>
      <c r="AC120" s="41">
        <v>201.1</v>
      </c>
      <c r="AD120" s="41">
        <v>0</v>
      </c>
      <c r="AE120" s="41"/>
      <c r="AF120" s="41">
        <v>0</v>
      </c>
      <c r="AG120" s="41">
        <v>13.9169496976488</v>
      </c>
      <c r="AH120" s="41">
        <f t="shared" si="30"/>
        <v>6.9204125796363994E-2</v>
      </c>
      <c r="AI120" s="41">
        <v>201.1</v>
      </c>
      <c r="AJ120" s="41">
        <v>0</v>
      </c>
      <c r="AK120" s="41"/>
      <c r="AL120" s="41">
        <v>0</v>
      </c>
      <c r="AM120" s="41">
        <v>0</v>
      </c>
      <c r="AN120" s="41"/>
      <c r="AO120" s="41">
        <v>0</v>
      </c>
      <c r="AP120" s="41">
        <v>0</v>
      </c>
      <c r="AQ120" s="25">
        <f t="shared" si="31"/>
        <v>0</v>
      </c>
      <c r="AR120" s="41">
        <f t="shared" si="32"/>
        <v>0</v>
      </c>
      <c r="AS120" s="41">
        <v>201.1</v>
      </c>
      <c r="AT120" s="41">
        <v>0</v>
      </c>
      <c r="AU120" s="25">
        <f t="shared" si="33"/>
        <v>0</v>
      </c>
      <c r="AV120" s="41"/>
      <c r="AW120" s="41">
        <v>0</v>
      </c>
      <c r="AX120" s="88">
        <v>34.039489374999995</v>
      </c>
      <c r="AY120" s="41">
        <f t="shared" si="34"/>
        <v>0.16926648122824464</v>
      </c>
      <c r="AZ120" s="41">
        <v>201.1</v>
      </c>
      <c r="BA120" s="41">
        <f t="shared" si="24"/>
        <v>413.55799173397281</v>
      </c>
      <c r="BB120" s="41">
        <f t="shared" si="35"/>
        <v>20.677899586698643</v>
      </c>
      <c r="BC120" s="45">
        <v>0.05</v>
      </c>
      <c r="BD120" s="41">
        <f t="shared" si="36"/>
        <v>0.10282396611983413</v>
      </c>
      <c r="BE120" s="41">
        <v>201.1</v>
      </c>
      <c r="BF120" s="41">
        <f t="shared" si="37"/>
        <v>434.23589132067144</v>
      </c>
      <c r="BG120" s="99">
        <f t="shared" si="38"/>
        <v>2.1593032885165164</v>
      </c>
      <c r="BH120" s="99"/>
      <c r="BI120" s="100">
        <f t="shared" si="39"/>
        <v>2.1593032885165164</v>
      </c>
      <c r="BJ120" s="86">
        <f t="shared" si="25"/>
        <v>434.23589132067144</v>
      </c>
      <c r="BK120" s="86"/>
      <c r="BL120" s="86">
        <f t="shared" si="26"/>
        <v>0</v>
      </c>
      <c r="BM120" s="86">
        <f t="shared" si="40"/>
        <v>434.23589132067144</v>
      </c>
      <c r="BN120" s="78">
        <v>1.2233000000000001</v>
      </c>
      <c r="BO120" s="79"/>
      <c r="BP120" s="108">
        <f t="shared" si="41"/>
        <v>1.7651461526334637</v>
      </c>
      <c r="BQ120" s="107"/>
      <c r="BS120" s="113" t="s">
        <v>1585</v>
      </c>
      <c r="BT120" s="168">
        <f t="shared" si="42"/>
        <v>28.366241145833332</v>
      </c>
      <c r="BU120" s="88">
        <v>34.039489374999995</v>
      </c>
    </row>
    <row r="121" spans="1:73" x14ac:dyDescent="0.25">
      <c r="A121" s="87">
        <f t="shared" si="43"/>
        <v>112</v>
      </c>
      <c r="B121" s="2" t="s">
        <v>99</v>
      </c>
      <c r="C121" s="39" t="s">
        <v>25</v>
      </c>
      <c r="D121" s="68" t="s">
        <v>1410</v>
      </c>
      <c r="E121" s="41">
        <v>243.32</v>
      </c>
      <c r="F121" s="54">
        <v>243.32</v>
      </c>
      <c r="G121" s="54"/>
      <c r="H121" s="40">
        <v>0</v>
      </c>
      <c r="I121" s="41">
        <v>159.464279904715</v>
      </c>
      <c r="J121" s="41">
        <f t="shared" si="23"/>
        <v>0.65536856774911645</v>
      </c>
      <c r="K121" s="41">
        <v>243.32</v>
      </c>
      <c r="L121" s="41">
        <v>0</v>
      </c>
      <c r="M121" s="41"/>
      <c r="N121" s="41">
        <v>0</v>
      </c>
      <c r="O121" s="41">
        <v>0</v>
      </c>
      <c r="P121" s="41"/>
      <c r="Q121" s="41">
        <v>0</v>
      </c>
      <c r="R121" s="41">
        <v>29.887775105063799</v>
      </c>
      <c r="S121" s="41">
        <f t="shared" si="44"/>
        <v>0.12283320362100855</v>
      </c>
      <c r="T121" s="41">
        <v>243.32</v>
      </c>
      <c r="U121" s="41">
        <v>269.53083772119498</v>
      </c>
      <c r="V121" s="41">
        <f t="shared" si="27"/>
        <v>1.107721674014446</v>
      </c>
      <c r="W121" s="41">
        <v>243.32</v>
      </c>
      <c r="X121" s="41">
        <v>0</v>
      </c>
      <c r="Y121" s="41">
        <f t="shared" si="28"/>
        <v>0</v>
      </c>
      <c r="Z121" s="41">
        <v>243.32</v>
      </c>
      <c r="AA121" s="41">
        <v>19.508747094076</v>
      </c>
      <c r="AB121" s="41">
        <f t="shared" si="29"/>
        <v>8.0177326541492691E-2</v>
      </c>
      <c r="AC121" s="41">
        <v>243.32</v>
      </c>
      <c r="AD121" s="41">
        <v>0</v>
      </c>
      <c r="AE121" s="41"/>
      <c r="AF121" s="41">
        <v>0</v>
      </c>
      <c r="AG121" s="41">
        <v>17.414137022717298</v>
      </c>
      <c r="AH121" s="41">
        <f t="shared" si="30"/>
        <v>7.1568868250523179E-2</v>
      </c>
      <c r="AI121" s="41">
        <v>243.32</v>
      </c>
      <c r="AJ121" s="41">
        <v>0</v>
      </c>
      <c r="AK121" s="41"/>
      <c r="AL121" s="41">
        <v>0</v>
      </c>
      <c r="AM121" s="41">
        <v>0</v>
      </c>
      <c r="AN121" s="41"/>
      <c r="AO121" s="41">
        <v>0</v>
      </c>
      <c r="AP121" s="41">
        <v>0</v>
      </c>
      <c r="AQ121" s="25">
        <f t="shared" si="31"/>
        <v>0</v>
      </c>
      <c r="AR121" s="41">
        <f t="shared" si="32"/>
        <v>0</v>
      </c>
      <c r="AS121" s="41">
        <v>243.32</v>
      </c>
      <c r="AT121" s="41">
        <v>0</v>
      </c>
      <c r="AU121" s="25">
        <f t="shared" si="33"/>
        <v>0</v>
      </c>
      <c r="AV121" s="41"/>
      <c r="AW121" s="41">
        <v>0</v>
      </c>
      <c r="AX121" s="88">
        <v>41.059306250000006</v>
      </c>
      <c r="AY121" s="41">
        <f t="shared" si="34"/>
        <v>0.16874612136281442</v>
      </c>
      <c r="AZ121" s="41">
        <v>243.32</v>
      </c>
      <c r="BA121" s="41">
        <f t="shared" si="24"/>
        <v>536.86508309776707</v>
      </c>
      <c r="BB121" s="41">
        <f t="shared" si="35"/>
        <v>26.843254154888356</v>
      </c>
      <c r="BC121" s="45">
        <v>0.05</v>
      </c>
      <c r="BD121" s="41">
        <f t="shared" si="36"/>
        <v>0.11032078807697007</v>
      </c>
      <c r="BE121" s="41">
        <v>243.32</v>
      </c>
      <c r="BF121" s="41">
        <f t="shared" si="37"/>
        <v>563.70833725265538</v>
      </c>
      <c r="BG121" s="99">
        <f t="shared" si="38"/>
        <v>2.3167365496163717</v>
      </c>
      <c r="BH121" s="99"/>
      <c r="BI121" s="100">
        <f t="shared" si="39"/>
        <v>2.3167365496163717</v>
      </c>
      <c r="BJ121" s="86">
        <f t="shared" si="25"/>
        <v>563.7083372526555</v>
      </c>
      <c r="BK121" s="86"/>
      <c r="BL121" s="86">
        <f t="shared" si="26"/>
        <v>0</v>
      </c>
      <c r="BM121" s="86">
        <f t="shared" si="40"/>
        <v>563.7083372526555</v>
      </c>
      <c r="BN121" s="78">
        <v>1.2155</v>
      </c>
      <c r="BO121" s="79"/>
      <c r="BP121" s="108">
        <f t="shared" si="41"/>
        <v>1.9059946932261387</v>
      </c>
      <c r="BQ121" s="107"/>
      <c r="BS121" s="113" t="s">
        <v>1586</v>
      </c>
      <c r="BT121" s="168">
        <f t="shared" si="42"/>
        <v>34.216088541666672</v>
      </c>
      <c r="BU121" s="88">
        <v>41.059306250000006</v>
      </c>
    </row>
    <row r="122" spans="1:73" x14ac:dyDescent="0.25">
      <c r="A122" s="87">
        <f t="shared" si="43"/>
        <v>113</v>
      </c>
      <c r="B122" s="2" t="s">
        <v>100</v>
      </c>
      <c r="C122" s="39" t="s">
        <v>25</v>
      </c>
      <c r="D122" s="68" t="s">
        <v>1411</v>
      </c>
      <c r="E122" s="41">
        <v>326.10000000000002</v>
      </c>
      <c r="F122" s="54">
        <v>326.10000000000002</v>
      </c>
      <c r="G122" s="54"/>
      <c r="H122" s="40">
        <v>0</v>
      </c>
      <c r="I122" s="41">
        <v>209.79567392932799</v>
      </c>
      <c r="J122" s="41">
        <f t="shared" si="23"/>
        <v>0.64334766614329342</v>
      </c>
      <c r="K122" s="41">
        <v>326.10000000000002</v>
      </c>
      <c r="L122" s="41">
        <v>0</v>
      </c>
      <c r="M122" s="41"/>
      <c r="N122" s="41">
        <v>0</v>
      </c>
      <c r="O122" s="41">
        <v>0</v>
      </c>
      <c r="P122" s="41"/>
      <c r="Q122" s="41">
        <v>0</v>
      </c>
      <c r="R122" s="41">
        <v>29.887775105063799</v>
      </c>
      <c r="S122" s="41">
        <f t="shared" si="44"/>
        <v>9.1652177568426238E-2</v>
      </c>
      <c r="T122" s="41">
        <v>326.10000000000002</v>
      </c>
      <c r="U122" s="41">
        <v>310.30532582127699</v>
      </c>
      <c r="V122" s="41">
        <f t="shared" si="27"/>
        <v>0.95156493658778585</v>
      </c>
      <c r="W122" s="41">
        <v>326.10000000000002</v>
      </c>
      <c r="X122" s="41">
        <v>0</v>
      </c>
      <c r="Y122" s="41">
        <f t="shared" si="28"/>
        <v>0</v>
      </c>
      <c r="Z122" s="41">
        <v>326.10000000000002</v>
      </c>
      <c r="AA122" s="41">
        <v>42.9328228196173</v>
      </c>
      <c r="AB122" s="41">
        <f t="shared" si="29"/>
        <v>0.13165539043120913</v>
      </c>
      <c r="AC122" s="41">
        <v>326.10000000000002</v>
      </c>
      <c r="AD122" s="41">
        <v>0</v>
      </c>
      <c r="AE122" s="41"/>
      <c r="AF122" s="41">
        <v>0</v>
      </c>
      <c r="AG122" s="41">
        <v>38.301745032926497</v>
      </c>
      <c r="AH122" s="41">
        <f t="shared" si="30"/>
        <v>0.11745398660817692</v>
      </c>
      <c r="AI122" s="41">
        <v>326.10000000000002</v>
      </c>
      <c r="AJ122" s="41">
        <v>0</v>
      </c>
      <c r="AK122" s="41"/>
      <c r="AL122" s="41">
        <v>0</v>
      </c>
      <c r="AM122" s="41">
        <v>0</v>
      </c>
      <c r="AN122" s="41"/>
      <c r="AO122" s="41">
        <v>0</v>
      </c>
      <c r="AP122" s="41">
        <v>0</v>
      </c>
      <c r="AQ122" s="25">
        <f t="shared" si="31"/>
        <v>0</v>
      </c>
      <c r="AR122" s="41">
        <f t="shared" si="32"/>
        <v>0</v>
      </c>
      <c r="AS122" s="41">
        <v>326.10000000000002</v>
      </c>
      <c r="AT122" s="41">
        <v>0</v>
      </c>
      <c r="AU122" s="25">
        <f t="shared" si="33"/>
        <v>0</v>
      </c>
      <c r="AV122" s="41"/>
      <c r="AW122" s="41">
        <v>0</v>
      </c>
      <c r="AX122" s="88">
        <v>49.668515625000005</v>
      </c>
      <c r="AY122" s="41">
        <f t="shared" si="34"/>
        <v>0.15231068882244711</v>
      </c>
      <c r="AZ122" s="41">
        <v>326.10000000000002</v>
      </c>
      <c r="BA122" s="41">
        <f t="shared" si="24"/>
        <v>680.89185833321267</v>
      </c>
      <c r="BB122" s="41">
        <f t="shared" si="35"/>
        <v>34.044592916660633</v>
      </c>
      <c r="BC122" s="45">
        <v>0.05</v>
      </c>
      <c r="BD122" s="41">
        <f t="shared" si="36"/>
        <v>0.10439924230806695</v>
      </c>
      <c r="BE122" s="41">
        <v>326.10000000000002</v>
      </c>
      <c r="BF122" s="41">
        <f t="shared" si="37"/>
        <v>714.93645124987324</v>
      </c>
      <c r="BG122" s="99">
        <f t="shared" si="38"/>
        <v>2.1923840884694057</v>
      </c>
      <c r="BH122" s="99"/>
      <c r="BI122" s="100">
        <f t="shared" si="39"/>
        <v>2.1923840884694057</v>
      </c>
      <c r="BJ122" s="86">
        <f t="shared" si="25"/>
        <v>714.93645124987324</v>
      </c>
      <c r="BK122" s="86"/>
      <c r="BL122" s="86">
        <f t="shared" si="26"/>
        <v>0</v>
      </c>
      <c r="BM122" s="86">
        <f t="shared" si="40"/>
        <v>714.93645124987324</v>
      </c>
      <c r="BN122" s="78">
        <v>1.2115</v>
      </c>
      <c r="BO122" s="79"/>
      <c r="BP122" s="108">
        <f t="shared" si="41"/>
        <v>1.8096443156990554</v>
      </c>
      <c r="BQ122" s="107"/>
      <c r="BS122" s="113" t="s">
        <v>1587</v>
      </c>
      <c r="BT122" s="168">
        <f t="shared" si="42"/>
        <v>41.390429687500003</v>
      </c>
      <c r="BU122" s="88">
        <v>49.668515625000005</v>
      </c>
    </row>
    <row r="123" spans="1:73" x14ac:dyDescent="0.25">
      <c r="A123" s="87">
        <f t="shared" si="43"/>
        <v>114</v>
      </c>
      <c r="B123" s="2" t="s">
        <v>101</v>
      </c>
      <c r="C123" s="39" t="s">
        <v>25</v>
      </c>
      <c r="D123" s="68" t="s">
        <v>1412</v>
      </c>
      <c r="E123" s="41">
        <v>241.4</v>
      </c>
      <c r="F123" s="54">
        <v>241.4</v>
      </c>
      <c r="G123" s="54"/>
      <c r="H123" s="40">
        <v>0</v>
      </c>
      <c r="I123" s="41">
        <v>158.292154454718</v>
      </c>
      <c r="J123" s="41">
        <f t="shared" si="23"/>
        <v>0.65572557769145812</v>
      </c>
      <c r="K123" s="41">
        <v>241.4</v>
      </c>
      <c r="L123" s="41">
        <v>0</v>
      </c>
      <c r="M123" s="41"/>
      <c r="N123" s="41">
        <v>0</v>
      </c>
      <c r="O123" s="41">
        <v>0</v>
      </c>
      <c r="P123" s="41"/>
      <c r="Q123" s="41">
        <v>0</v>
      </c>
      <c r="R123" s="41">
        <v>29.887775105063799</v>
      </c>
      <c r="S123" s="41">
        <f t="shared" si="44"/>
        <v>0.12381017027781192</v>
      </c>
      <c r="T123" s="41">
        <v>241.4</v>
      </c>
      <c r="U123" s="41">
        <v>275.69493574195002</v>
      </c>
      <c r="V123" s="41">
        <f t="shared" si="27"/>
        <v>1.1420668423444491</v>
      </c>
      <c r="W123" s="41">
        <v>241.4</v>
      </c>
      <c r="X123" s="41">
        <v>0</v>
      </c>
      <c r="Y123" s="41">
        <f t="shared" si="28"/>
        <v>0</v>
      </c>
      <c r="Z123" s="41">
        <v>241.4</v>
      </c>
      <c r="AA123" s="41">
        <v>19.508747094076</v>
      </c>
      <c r="AB123" s="41">
        <f t="shared" si="29"/>
        <v>8.0815025244722449E-2</v>
      </c>
      <c r="AC123" s="41">
        <v>241.4</v>
      </c>
      <c r="AD123" s="41">
        <v>0</v>
      </c>
      <c r="AE123" s="41"/>
      <c r="AF123" s="41">
        <v>0</v>
      </c>
      <c r="AG123" s="41">
        <v>17.414137022717298</v>
      </c>
      <c r="AH123" s="41">
        <f t="shared" si="30"/>
        <v>7.2138098685655752E-2</v>
      </c>
      <c r="AI123" s="41">
        <v>241.4</v>
      </c>
      <c r="AJ123" s="41">
        <v>0</v>
      </c>
      <c r="AK123" s="41"/>
      <c r="AL123" s="41">
        <v>0</v>
      </c>
      <c r="AM123" s="41">
        <v>0</v>
      </c>
      <c r="AN123" s="41"/>
      <c r="AO123" s="41">
        <v>0</v>
      </c>
      <c r="AP123" s="41">
        <v>0</v>
      </c>
      <c r="AQ123" s="25">
        <f t="shared" si="31"/>
        <v>0</v>
      </c>
      <c r="AR123" s="41">
        <f t="shared" si="32"/>
        <v>0</v>
      </c>
      <c r="AS123" s="41">
        <v>241.4</v>
      </c>
      <c r="AT123" s="41">
        <v>0</v>
      </c>
      <c r="AU123" s="25">
        <f t="shared" si="33"/>
        <v>0</v>
      </c>
      <c r="AV123" s="41"/>
      <c r="AW123" s="41">
        <v>0</v>
      </c>
      <c r="AX123" s="88">
        <v>41.456654374999999</v>
      </c>
      <c r="AY123" s="41">
        <f t="shared" si="34"/>
        <v>0.1717342766155758</v>
      </c>
      <c r="AZ123" s="41">
        <v>241.4</v>
      </c>
      <c r="BA123" s="41">
        <f t="shared" si="24"/>
        <v>542.25440379352506</v>
      </c>
      <c r="BB123" s="41">
        <f t="shared" si="35"/>
        <v>27.112720189676253</v>
      </c>
      <c r="BC123" s="45">
        <v>0.05</v>
      </c>
      <c r="BD123" s="41">
        <f t="shared" si="36"/>
        <v>0.11231449954298364</v>
      </c>
      <c r="BE123" s="41">
        <v>241.4</v>
      </c>
      <c r="BF123" s="41">
        <f t="shared" si="37"/>
        <v>569.36712398320128</v>
      </c>
      <c r="BG123" s="99">
        <f t="shared" si="38"/>
        <v>2.3586044904026573</v>
      </c>
      <c r="BH123" s="99"/>
      <c r="BI123" s="100">
        <f t="shared" si="39"/>
        <v>2.3586044904026573</v>
      </c>
      <c r="BJ123" s="86">
        <f t="shared" si="25"/>
        <v>569.36712398320151</v>
      </c>
      <c r="BK123" s="86"/>
      <c r="BL123" s="86">
        <f t="shared" si="26"/>
        <v>0</v>
      </c>
      <c r="BM123" s="86">
        <f t="shared" si="40"/>
        <v>569.36712398320151</v>
      </c>
      <c r="BN123" s="78">
        <v>4.5533999999999999</v>
      </c>
      <c r="BO123" s="79"/>
      <c r="BP123" s="108">
        <f t="shared" si="41"/>
        <v>0.51798754565877303</v>
      </c>
      <c r="BQ123" s="107"/>
      <c r="BS123" s="113" t="s">
        <v>1588</v>
      </c>
      <c r="BT123" s="168">
        <f t="shared" si="42"/>
        <v>34.547211979166669</v>
      </c>
      <c r="BU123" s="88">
        <v>41.456654374999999</v>
      </c>
    </row>
    <row r="124" spans="1:73" x14ac:dyDescent="0.25">
      <c r="A124" s="87">
        <f t="shared" si="43"/>
        <v>115</v>
      </c>
      <c r="B124" s="2" t="s">
        <v>37</v>
      </c>
      <c r="C124" s="39" t="s">
        <v>26</v>
      </c>
      <c r="D124" s="68" t="s">
        <v>1078</v>
      </c>
      <c r="E124" s="41">
        <v>372.8</v>
      </c>
      <c r="F124" s="54">
        <v>372.8</v>
      </c>
      <c r="G124" s="54"/>
      <c r="H124" s="40">
        <v>0</v>
      </c>
      <c r="I124" s="41">
        <v>664.459585714691</v>
      </c>
      <c r="J124" s="41">
        <f t="shared" si="23"/>
        <v>1.78234867412739</v>
      </c>
      <c r="K124" s="41">
        <v>372.8</v>
      </c>
      <c r="L124" s="41">
        <v>0</v>
      </c>
      <c r="M124" s="41"/>
      <c r="N124" s="41">
        <v>0</v>
      </c>
      <c r="O124" s="41">
        <v>0</v>
      </c>
      <c r="P124" s="41"/>
      <c r="Q124" s="41">
        <v>0</v>
      </c>
      <c r="R124" s="41">
        <v>64.2645026671388</v>
      </c>
      <c r="S124" s="41">
        <f t="shared" si="44"/>
        <v>0.17238332260498604</v>
      </c>
      <c r="T124" s="41">
        <v>372.8</v>
      </c>
      <c r="U124" s="41">
        <v>751.91399418357696</v>
      </c>
      <c r="V124" s="41">
        <f t="shared" si="27"/>
        <v>2.0169366796769768</v>
      </c>
      <c r="W124" s="41">
        <v>372.8</v>
      </c>
      <c r="X124" s="41">
        <v>115.70864579609599</v>
      </c>
      <c r="Y124" s="41">
        <f t="shared" si="28"/>
        <v>0.31037726876635191</v>
      </c>
      <c r="Z124" s="41">
        <v>372.8</v>
      </c>
      <c r="AA124" s="41">
        <v>353.314726155865</v>
      </c>
      <c r="AB124" s="41">
        <f t="shared" si="29"/>
        <v>0.94773263453826451</v>
      </c>
      <c r="AC124" s="41">
        <v>372.8</v>
      </c>
      <c r="AD124" s="41">
        <v>158.60838630094199</v>
      </c>
      <c r="AE124" s="41">
        <f t="shared" ref="AE124:AE139" si="45">AD124/AF124</f>
        <v>0.42545167999179717</v>
      </c>
      <c r="AF124" s="41">
        <v>372.8</v>
      </c>
      <c r="AG124" s="41">
        <v>115.086541947314</v>
      </c>
      <c r="AH124" s="41">
        <f t="shared" si="30"/>
        <v>0.30870853526640024</v>
      </c>
      <c r="AI124" s="41">
        <v>372.8</v>
      </c>
      <c r="AJ124" s="41">
        <v>0</v>
      </c>
      <c r="AK124" s="41"/>
      <c r="AL124" s="41">
        <v>0</v>
      </c>
      <c r="AM124" s="41">
        <v>0</v>
      </c>
      <c r="AN124" s="41"/>
      <c r="AO124" s="41">
        <v>0</v>
      </c>
      <c r="AP124" s="41">
        <v>0</v>
      </c>
      <c r="AQ124" s="25">
        <f t="shared" si="31"/>
        <v>0</v>
      </c>
      <c r="AR124" s="41">
        <f t="shared" si="32"/>
        <v>0</v>
      </c>
      <c r="AS124" s="41">
        <v>372.8</v>
      </c>
      <c r="AT124" s="41">
        <v>0</v>
      </c>
      <c r="AU124" s="25">
        <f t="shared" si="33"/>
        <v>0</v>
      </c>
      <c r="AV124" s="41"/>
      <c r="AW124" s="41">
        <v>0</v>
      </c>
      <c r="AX124" s="88">
        <v>171.037794375</v>
      </c>
      <c r="AY124" s="41">
        <f t="shared" si="34"/>
        <v>0.45879236688572961</v>
      </c>
      <c r="AZ124" s="41">
        <v>372.8</v>
      </c>
      <c r="BA124" s="41">
        <f t="shared" si="24"/>
        <v>2394.3941771406235</v>
      </c>
      <c r="BB124" s="41">
        <f t="shared" si="35"/>
        <v>119.71970885703118</v>
      </c>
      <c r="BC124" s="45">
        <v>0.05</v>
      </c>
      <c r="BD124" s="41">
        <f t="shared" si="36"/>
        <v>0.32113655809289476</v>
      </c>
      <c r="BE124" s="41">
        <v>372.8</v>
      </c>
      <c r="BF124" s="41">
        <f t="shared" si="37"/>
        <v>2514.1138859976545</v>
      </c>
      <c r="BG124" s="99">
        <f t="shared" si="38"/>
        <v>6.7438677199507922</v>
      </c>
      <c r="BH124" s="99"/>
      <c r="BI124" s="100">
        <f t="shared" si="39"/>
        <v>6.2971434559594055</v>
      </c>
      <c r="BJ124" s="86">
        <f t="shared" si="25"/>
        <v>2514.1138859976554</v>
      </c>
      <c r="BK124" s="86"/>
      <c r="BL124" s="86">
        <f t="shared" si="26"/>
        <v>0</v>
      </c>
      <c r="BM124" s="86">
        <f t="shared" si="40"/>
        <v>2514.1138859976554</v>
      </c>
      <c r="BN124" s="78">
        <v>5.0312000000000001</v>
      </c>
      <c r="BO124" s="79"/>
      <c r="BP124" s="108">
        <f t="shared" si="41"/>
        <v>1.3404093894003006</v>
      </c>
      <c r="BQ124" s="107"/>
      <c r="BS124" s="113" t="s">
        <v>1589</v>
      </c>
      <c r="BT124" s="168">
        <f t="shared" si="42"/>
        <v>142.5314953125</v>
      </c>
      <c r="BU124" s="88">
        <v>171.037794375</v>
      </c>
    </row>
    <row r="125" spans="1:73" x14ac:dyDescent="0.25">
      <c r="A125" s="87">
        <f t="shared" si="43"/>
        <v>116</v>
      </c>
      <c r="B125" s="2" t="s">
        <v>210</v>
      </c>
      <c r="C125" s="39" t="s">
        <v>26</v>
      </c>
      <c r="D125" s="68" t="s">
        <v>1088</v>
      </c>
      <c r="E125" s="41">
        <v>409.93</v>
      </c>
      <c r="F125" s="54">
        <v>409.93</v>
      </c>
      <c r="G125" s="54"/>
      <c r="H125" s="40">
        <v>0</v>
      </c>
      <c r="I125" s="41">
        <v>745.957439953586</v>
      </c>
      <c r="J125" s="41">
        <f t="shared" si="23"/>
        <v>1.8197190738750177</v>
      </c>
      <c r="K125" s="41">
        <v>409.93</v>
      </c>
      <c r="L125" s="41">
        <v>0</v>
      </c>
      <c r="M125" s="41"/>
      <c r="N125" s="41">
        <v>0</v>
      </c>
      <c r="O125" s="41">
        <v>0</v>
      </c>
      <c r="P125" s="41"/>
      <c r="Q125" s="41">
        <v>0</v>
      </c>
      <c r="R125" s="41">
        <v>64.865110025855202</v>
      </c>
      <c r="S125" s="41">
        <f t="shared" si="44"/>
        <v>0.15823460109251627</v>
      </c>
      <c r="T125" s="41">
        <v>409.93</v>
      </c>
      <c r="U125" s="41">
        <v>847.69359722206104</v>
      </c>
      <c r="V125" s="41">
        <f t="shared" si="27"/>
        <v>2.0678984149051325</v>
      </c>
      <c r="W125" s="41">
        <v>409.93</v>
      </c>
      <c r="X125" s="41">
        <v>132.07120632045499</v>
      </c>
      <c r="Y125" s="41">
        <f t="shared" si="28"/>
        <v>0.32217989978887857</v>
      </c>
      <c r="Z125" s="41">
        <v>409.93</v>
      </c>
      <c r="AA125" s="41">
        <v>652.32698911032401</v>
      </c>
      <c r="AB125" s="41">
        <f t="shared" si="29"/>
        <v>1.5913131244610641</v>
      </c>
      <c r="AC125" s="41">
        <v>409.93</v>
      </c>
      <c r="AD125" s="41">
        <v>304.96403817999197</v>
      </c>
      <c r="AE125" s="41">
        <f t="shared" si="45"/>
        <v>0.74394174171198002</v>
      </c>
      <c r="AF125" s="41">
        <v>409.93</v>
      </c>
      <c r="AG125" s="41">
        <v>172.098522614524</v>
      </c>
      <c r="AH125" s="41">
        <f t="shared" si="30"/>
        <v>0.41982417147933548</v>
      </c>
      <c r="AI125" s="41">
        <v>409.93</v>
      </c>
      <c r="AJ125" s="41">
        <v>0</v>
      </c>
      <c r="AK125" s="41"/>
      <c r="AL125" s="41">
        <v>0</v>
      </c>
      <c r="AM125" s="41">
        <v>0</v>
      </c>
      <c r="AN125" s="41"/>
      <c r="AO125" s="41">
        <v>0</v>
      </c>
      <c r="AP125" s="41">
        <v>129.92400000000001</v>
      </c>
      <c r="AQ125" s="25">
        <f t="shared" si="31"/>
        <v>69.999107797462258</v>
      </c>
      <c r="AR125" s="41">
        <f t="shared" si="32"/>
        <v>0.31694191691264362</v>
      </c>
      <c r="AS125" s="41">
        <v>409.93</v>
      </c>
      <c r="AT125" s="41">
        <v>0</v>
      </c>
      <c r="AU125" s="25">
        <f t="shared" si="33"/>
        <v>0</v>
      </c>
      <c r="AV125" s="41"/>
      <c r="AW125" s="41">
        <v>0</v>
      </c>
      <c r="AX125" s="88">
        <v>150.81339374999999</v>
      </c>
      <c r="AY125" s="41">
        <f t="shared" si="34"/>
        <v>0.36790035798794912</v>
      </c>
      <c r="AZ125" s="41">
        <v>409.93</v>
      </c>
      <c r="BA125" s="41">
        <f t="shared" si="24"/>
        <v>3200.7142971767971</v>
      </c>
      <c r="BB125" s="41">
        <f t="shared" si="35"/>
        <v>160.03571485883987</v>
      </c>
      <c r="BC125" s="45">
        <v>0.05</v>
      </c>
      <c r="BD125" s="41">
        <f t="shared" si="36"/>
        <v>0.39039766511072588</v>
      </c>
      <c r="BE125" s="41">
        <v>409.93</v>
      </c>
      <c r="BF125" s="41">
        <f t="shared" si="37"/>
        <v>3360.7500120356372</v>
      </c>
      <c r="BG125" s="99">
        <f t="shared" si="38"/>
        <v>8.1983509673252435</v>
      </c>
      <c r="BH125" s="99"/>
      <c r="BI125" s="100">
        <f t="shared" si="39"/>
        <v>7.4172121385276641</v>
      </c>
      <c r="BJ125" s="86">
        <f t="shared" si="25"/>
        <v>3360.7500120356372</v>
      </c>
      <c r="BK125" s="86"/>
      <c r="BL125" s="86">
        <f t="shared" si="26"/>
        <v>0</v>
      </c>
      <c r="BM125" s="86">
        <f t="shared" si="40"/>
        <v>3360.7500120356372</v>
      </c>
      <c r="BN125" s="78">
        <v>5.0869999999999997</v>
      </c>
      <c r="BO125" s="79"/>
      <c r="BP125" s="108">
        <f t="shared" si="41"/>
        <v>1.6116278685522398</v>
      </c>
      <c r="BQ125" s="107"/>
      <c r="BS125" s="113" t="s">
        <v>1590</v>
      </c>
      <c r="BT125" s="168">
        <f t="shared" si="42"/>
        <v>125.67782812499999</v>
      </c>
      <c r="BU125" s="88">
        <v>150.81339374999999</v>
      </c>
    </row>
    <row r="126" spans="1:73" x14ac:dyDescent="0.25">
      <c r="A126" s="87">
        <f t="shared" si="43"/>
        <v>117</v>
      </c>
      <c r="B126" s="2" t="s">
        <v>211</v>
      </c>
      <c r="C126" s="39" t="s">
        <v>26</v>
      </c>
      <c r="D126" s="68" t="s">
        <v>1089</v>
      </c>
      <c r="E126" s="41">
        <v>403.93</v>
      </c>
      <c r="F126" s="54">
        <v>403.93</v>
      </c>
      <c r="G126" s="54"/>
      <c r="H126" s="40">
        <v>0</v>
      </c>
      <c r="I126" s="41">
        <v>791.06605650771803</v>
      </c>
      <c r="J126" s="41">
        <f t="shared" si="23"/>
        <v>1.9584236291132573</v>
      </c>
      <c r="K126" s="41">
        <v>403.93</v>
      </c>
      <c r="L126" s="41">
        <v>0</v>
      </c>
      <c r="M126" s="41"/>
      <c r="N126" s="41">
        <v>0</v>
      </c>
      <c r="O126" s="41">
        <v>0</v>
      </c>
      <c r="P126" s="41"/>
      <c r="Q126" s="41">
        <v>0</v>
      </c>
      <c r="R126" s="41">
        <v>64.2645026671388</v>
      </c>
      <c r="S126" s="41">
        <f t="shared" si="44"/>
        <v>0.15909811766181961</v>
      </c>
      <c r="T126" s="41">
        <v>403.93</v>
      </c>
      <c r="U126" s="41">
        <v>846.50040242206103</v>
      </c>
      <c r="V126" s="41">
        <f t="shared" si="27"/>
        <v>2.0956611353998489</v>
      </c>
      <c r="W126" s="41">
        <v>403.93</v>
      </c>
      <c r="X126" s="41">
        <v>131.214353644879</v>
      </c>
      <c r="Y126" s="41">
        <f t="shared" si="28"/>
        <v>0.32484428897303741</v>
      </c>
      <c r="Z126" s="41">
        <v>403.93</v>
      </c>
      <c r="AA126" s="41">
        <v>597.38062776305799</v>
      </c>
      <c r="AB126" s="41">
        <f t="shared" si="29"/>
        <v>1.4789211689229766</v>
      </c>
      <c r="AC126" s="41">
        <v>403.93</v>
      </c>
      <c r="AD126" s="41">
        <v>311.41128932429598</v>
      </c>
      <c r="AE126" s="41">
        <f t="shared" si="45"/>
        <v>0.7709536041499665</v>
      </c>
      <c r="AF126" s="41">
        <v>403.93</v>
      </c>
      <c r="AG126" s="41">
        <v>230.628293478036</v>
      </c>
      <c r="AH126" s="41">
        <f t="shared" si="30"/>
        <v>0.57096104146271875</v>
      </c>
      <c r="AI126" s="41">
        <v>403.93</v>
      </c>
      <c r="AJ126" s="41">
        <v>0</v>
      </c>
      <c r="AK126" s="41"/>
      <c r="AL126" s="41">
        <v>0</v>
      </c>
      <c r="AM126" s="41">
        <v>0</v>
      </c>
      <c r="AN126" s="41"/>
      <c r="AO126" s="41">
        <v>0</v>
      </c>
      <c r="AP126" s="41">
        <v>183.756</v>
      </c>
      <c r="AQ126" s="25">
        <f t="shared" si="31"/>
        <v>99.002155509609281</v>
      </c>
      <c r="AR126" s="41">
        <f t="shared" si="32"/>
        <v>0.45492040700121306</v>
      </c>
      <c r="AS126" s="41">
        <v>403.93</v>
      </c>
      <c r="AT126" s="41">
        <v>0</v>
      </c>
      <c r="AU126" s="25">
        <f t="shared" si="33"/>
        <v>0</v>
      </c>
      <c r="AV126" s="41"/>
      <c r="AW126" s="41">
        <v>0</v>
      </c>
      <c r="AX126" s="88">
        <v>171.41835125</v>
      </c>
      <c r="AY126" s="41">
        <f t="shared" si="34"/>
        <v>0.4243763801896368</v>
      </c>
      <c r="AZ126" s="41">
        <v>403.93</v>
      </c>
      <c r="BA126" s="41">
        <f t="shared" si="24"/>
        <v>3327.6398770571864</v>
      </c>
      <c r="BB126" s="41">
        <f t="shared" si="35"/>
        <v>166.38199385285932</v>
      </c>
      <c r="BC126" s="45">
        <v>0.05</v>
      </c>
      <c r="BD126" s="41">
        <f t="shared" si="36"/>
        <v>0.41190798864372374</v>
      </c>
      <c r="BE126" s="41">
        <v>403.93</v>
      </c>
      <c r="BF126" s="41">
        <f t="shared" si="37"/>
        <v>3494.0218709100459</v>
      </c>
      <c r="BG126" s="99">
        <f t="shared" si="38"/>
        <v>8.6500677615181996</v>
      </c>
      <c r="BH126" s="99"/>
      <c r="BI126" s="100">
        <f t="shared" si="39"/>
        <v>7.8405664771607348</v>
      </c>
      <c r="BJ126" s="86">
        <f t="shared" si="25"/>
        <v>3494.0218709100463</v>
      </c>
      <c r="BK126" s="86"/>
      <c r="BL126" s="86">
        <f t="shared" si="26"/>
        <v>0</v>
      </c>
      <c r="BM126" s="86">
        <f t="shared" si="40"/>
        <v>3494.0218709100463</v>
      </c>
      <c r="BN126" s="78">
        <v>4.8566000000000003</v>
      </c>
      <c r="BO126" s="79"/>
      <c r="BP126" s="108">
        <f t="shared" si="41"/>
        <v>1.7810953674418728</v>
      </c>
      <c r="BQ126" s="107"/>
      <c r="BS126" s="113" t="s">
        <v>1591</v>
      </c>
      <c r="BT126" s="168">
        <f t="shared" si="42"/>
        <v>142.84862604166668</v>
      </c>
      <c r="BU126" s="88">
        <v>171.41835125</v>
      </c>
    </row>
    <row r="127" spans="1:73" x14ac:dyDescent="0.25">
      <c r="A127" s="87">
        <f t="shared" si="43"/>
        <v>118</v>
      </c>
      <c r="B127" s="2" t="s">
        <v>212</v>
      </c>
      <c r="C127" s="39" t="s">
        <v>26</v>
      </c>
      <c r="D127" s="68" t="s">
        <v>1111</v>
      </c>
      <c r="E127" s="41">
        <v>924.5</v>
      </c>
      <c r="F127" s="54">
        <v>821.7</v>
      </c>
      <c r="G127" s="54">
        <v>102.8</v>
      </c>
      <c r="H127" s="40">
        <v>0</v>
      </c>
      <c r="I127" s="41">
        <v>1545.7382708607799</v>
      </c>
      <c r="J127" s="41">
        <f t="shared" si="23"/>
        <v>1.6719721696709355</v>
      </c>
      <c r="K127" s="41">
        <v>924.5</v>
      </c>
      <c r="L127" s="41">
        <v>0</v>
      </c>
      <c r="M127" s="41"/>
      <c r="N127" s="41">
        <v>0</v>
      </c>
      <c r="O127" s="41">
        <v>0</v>
      </c>
      <c r="P127" s="41"/>
      <c r="Q127" s="41">
        <v>0</v>
      </c>
      <c r="R127" s="41">
        <v>89.377920665988597</v>
      </c>
      <c r="S127" s="41">
        <f t="shared" si="44"/>
        <v>9.6677036956180198E-2</v>
      </c>
      <c r="T127" s="41">
        <v>924.5</v>
      </c>
      <c r="U127" s="41">
        <v>1680.8357162234299</v>
      </c>
      <c r="V127" s="41">
        <f t="shared" si="27"/>
        <v>1.8181024512963007</v>
      </c>
      <c r="W127" s="41">
        <v>924.5</v>
      </c>
      <c r="X127" s="41">
        <v>309.55034650160798</v>
      </c>
      <c r="Y127" s="41">
        <f t="shared" si="28"/>
        <v>0.33483001244089561</v>
      </c>
      <c r="Z127" s="41">
        <v>924.5</v>
      </c>
      <c r="AA127" s="41">
        <v>1143.73805830621</v>
      </c>
      <c r="AB127" s="41">
        <f t="shared" si="29"/>
        <v>1.2371423021159653</v>
      </c>
      <c r="AC127" s="41">
        <v>924.5</v>
      </c>
      <c r="AD127" s="41">
        <v>588.58260807964405</v>
      </c>
      <c r="AE127" s="41">
        <f t="shared" si="45"/>
        <v>0.71629865897486189</v>
      </c>
      <c r="AF127" s="41">
        <v>821.7</v>
      </c>
      <c r="AG127" s="41">
        <v>275.61154465447999</v>
      </c>
      <c r="AH127" s="41">
        <f t="shared" si="30"/>
        <v>0.29811957236828557</v>
      </c>
      <c r="AI127" s="41">
        <v>924.5</v>
      </c>
      <c r="AJ127" s="41">
        <v>0</v>
      </c>
      <c r="AK127" s="41"/>
      <c r="AL127" s="41">
        <v>0</v>
      </c>
      <c r="AM127" s="41">
        <v>0</v>
      </c>
      <c r="AN127" s="41"/>
      <c r="AO127" s="41">
        <v>0</v>
      </c>
      <c r="AP127" s="41">
        <v>259.84800000000001</v>
      </c>
      <c r="AQ127" s="25">
        <f t="shared" si="31"/>
        <v>139.99821559492452</v>
      </c>
      <c r="AR127" s="41">
        <f t="shared" si="32"/>
        <v>0.28106868577609523</v>
      </c>
      <c r="AS127" s="41">
        <v>924.5</v>
      </c>
      <c r="AT127" s="41">
        <v>0</v>
      </c>
      <c r="AU127" s="25">
        <f t="shared" si="33"/>
        <v>0</v>
      </c>
      <c r="AV127" s="41"/>
      <c r="AW127" s="41">
        <v>0</v>
      </c>
      <c r="AX127" s="88">
        <v>436.11570250000005</v>
      </c>
      <c r="AY127" s="41">
        <f t="shared" si="34"/>
        <v>0.47173142509464583</v>
      </c>
      <c r="AZ127" s="41">
        <v>924.5</v>
      </c>
      <c r="BA127" s="41">
        <f t="shared" si="24"/>
        <v>6329.3981677921411</v>
      </c>
      <c r="BB127" s="41">
        <f t="shared" si="35"/>
        <v>316.4699083896071</v>
      </c>
      <c r="BC127" s="45">
        <v>0.05</v>
      </c>
      <c r="BD127" s="41">
        <f t="shared" si="36"/>
        <v>0.34231466564587032</v>
      </c>
      <c r="BE127" s="41">
        <v>924.5</v>
      </c>
      <c r="BF127" s="41">
        <f t="shared" si="37"/>
        <v>6645.8680761817486</v>
      </c>
      <c r="BG127" s="99">
        <f t="shared" si="38"/>
        <v>7.2722394304288756</v>
      </c>
      <c r="BH127" s="99"/>
      <c r="BI127" s="100">
        <f t="shared" si="39"/>
        <v>6.5201258385052707</v>
      </c>
      <c r="BJ127" s="86">
        <f t="shared" si="25"/>
        <v>5975.5991399834074</v>
      </c>
      <c r="BK127" s="86"/>
      <c r="BL127" s="86">
        <f t="shared" si="26"/>
        <v>670.26893619834186</v>
      </c>
      <c r="BM127" s="86">
        <f t="shared" si="40"/>
        <v>6645.8680761817495</v>
      </c>
      <c r="BN127" s="78">
        <v>5.23</v>
      </c>
      <c r="BO127" s="79"/>
      <c r="BP127" s="108">
        <f t="shared" si="41"/>
        <v>1.3904855507512188</v>
      </c>
      <c r="BQ127" s="107"/>
      <c r="BS127" s="113" t="s">
        <v>1592</v>
      </c>
      <c r="BT127" s="168">
        <f t="shared" si="42"/>
        <v>363.42975208333337</v>
      </c>
      <c r="BU127" s="88">
        <v>436.11570250000005</v>
      </c>
    </row>
    <row r="128" spans="1:73" x14ac:dyDescent="0.25">
      <c r="A128" s="87">
        <f t="shared" si="43"/>
        <v>119</v>
      </c>
      <c r="B128" s="2" t="s">
        <v>213</v>
      </c>
      <c r="C128" s="39" t="s">
        <v>26</v>
      </c>
      <c r="D128" s="68" t="s">
        <v>1112</v>
      </c>
      <c r="E128" s="41">
        <v>909.2</v>
      </c>
      <c r="F128" s="54">
        <v>654.20000000000005</v>
      </c>
      <c r="G128" s="54">
        <v>255</v>
      </c>
      <c r="H128" s="40">
        <v>0</v>
      </c>
      <c r="I128" s="41">
        <v>1475.66256127052</v>
      </c>
      <c r="J128" s="41">
        <f t="shared" si="23"/>
        <v>1.6230340533111745</v>
      </c>
      <c r="K128" s="41">
        <v>909.2</v>
      </c>
      <c r="L128" s="41">
        <v>0</v>
      </c>
      <c r="M128" s="41"/>
      <c r="N128" s="41">
        <v>0</v>
      </c>
      <c r="O128" s="41">
        <v>0</v>
      </c>
      <c r="P128" s="41"/>
      <c r="Q128" s="41">
        <v>0</v>
      </c>
      <c r="R128" s="41">
        <v>107.675059975808</v>
      </c>
      <c r="S128" s="41">
        <f t="shared" si="44"/>
        <v>0.11842835457084029</v>
      </c>
      <c r="T128" s="41">
        <v>909.2</v>
      </c>
      <c r="U128" s="41">
        <v>1743.98618986409</v>
      </c>
      <c r="V128" s="41">
        <f t="shared" si="27"/>
        <v>1.9181546302948635</v>
      </c>
      <c r="W128" s="41">
        <v>909.2</v>
      </c>
      <c r="X128" s="41">
        <v>249.48204354927401</v>
      </c>
      <c r="Y128" s="41">
        <f t="shared" si="28"/>
        <v>0.27439732022577429</v>
      </c>
      <c r="Z128" s="41">
        <v>909.2</v>
      </c>
      <c r="AA128" s="41">
        <v>1781.17986660252</v>
      </c>
      <c r="AB128" s="41">
        <f t="shared" si="29"/>
        <v>1.9590627657308841</v>
      </c>
      <c r="AC128" s="41">
        <v>909.2</v>
      </c>
      <c r="AD128" s="41">
        <v>547.92347149443106</v>
      </c>
      <c r="AE128" s="41">
        <f t="shared" si="45"/>
        <v>0.83754734254728069</v>
      </c>
      <c r="AF128" s="41">
        <v>654.20000000000005</v>
      </c>
      <c r="AG128" s="41">
        <v>213.260063604967</v>
      </c>
      <c r="AH128" s="41">
        <f t="shared" si="30"/>
        <v>0.23455792301470194</v>
      </c>
      <c r="AI128" s="41">
        <v>909.2</v>
      </c>
      <c r="AJ128" s="41">
        <v>0</v>
      </c>
      <c r="AK128" s="41"/>
      <c r="AL128" s="41">
        <v>0</v>
      </c>
      <c r="AM128" s="41">
        <v>0</v>
      </c>
      <c r="AN128" s="41"/>
      <c r="AO128" s="41">
        <v>0</v>
      </c>
      <c r="AP128" s="41">
        <v>107.652</v>
      </c>
      <c r="AQ128" s="25">
        <f t="shared" si="31"/>
        <v>57.999630188513351</v>
      </c>
      <c r="AR128" s="41">
        <f t="shared" si="32"/>
        <v>0.11840299164100307</v>
      </c>
      <c r="AS128" s="41">
        <v>909.2</v>
      </c>
      <c r="AT128" s="41">
        <v>0</v>
      </c>
      <c r="AU128" s="25">
        <f t="shared" si="33"/>
        <v>0</v>
      </c>
      <c r="AV128" s="41"/>
      <c r="AW128" s="41">
        <v>0</v>
      </c>
      <c r="AX128" s="88">
        <v>425.848905</v>
      </c>
      <c r="AY128" s="41">
        <f t="shared" si="34"/>
        <v>0.4683775901891773</v>
      </c>
      <c r="AZ128" s="41">
        <v>909.2</v>
      </c>
      <c r="BA128" s="41">
        <f t="shared" si="24"/>
        <v>6652.6701613616106</v>
      </c>
      <c r="BB128" s="41">
        <f t="shared" si="35"/>
        <v>332.63350806808057</v>
      </c>
      <c r="BC128" s="45">
        <v>0.05</v>
      </c>
      <c r="BD128" s="41">
        <f t="shared" si="36"/>
        <v>0.36585295652010619</v>
      </c>
      <c r="BE128" s="41">
        <v>909.2</v>
      </c>
      <c r="BF128" s="41">
        <f t="shared" si="37"/>
        <v>6985.3036694296916</v>
      </c>
      <c r="BG128" s="99">
        <f t="shared" si="38"/>
        <v>7.9295611201019849</v>
      </c>
      <c r="BH128" s="99"/>
      <c r="BI128" s="100">
        <f t="shared" si="39"/>
        <v>7.0501364104273403</v>
      </c>
      <c r="BJ128" s="86">
        <f t="shared" si="25"/>
        <v>5187.5188847707186</v>
      </c>
      <c r="BK128" s="86"/>
      <c r="BL128" s="86">
        <f t="shared" si="26"/>
        <v>1797.7847846589718</v>
      </c>
      <c r="BM128" s="86">
        <f t="shared" si="40"/>
        <v>6985.3036694296907</v>
      </c>
      <c r="BN128" s="78">
        <v>3.5306000000000002</v>
      </c>
      <c r="BO128" s="79"/>
      <c r="BP128" s="108">
        <f t="shared" si="41"/>
        <v>2.2459528465705501</v>
      </c>
      <c r="BQ128" s="107"/>
      <c r="BS128" s="113" t="s">
        <v>1593</v>
      </c>
      <c r="BT128" s="168">
        <f t="shared" si="42"/>
        <v>354.87408750000003</v>
      </c>
      <c r="BU128" s="88">
        <v>425.848905</v>
      </c>
    </row>
    <row r="129" spans="1:73" x14ac:dyDescent="0.25">
      <c r="A129" s="87">
        <f t="shared" si="43"/>
        <v>120</v>
      </c>
      <c r="B129" s="2" t="s">
        <v>214</v>
      </c>
      <c r="C129" s="39" t="s">
        <v>26</v>
      </c>
      <c r="D129" s="68" t="s">
        <v>1134</v>
      </c>
      <c r="E129" s="41">
        <v>253.5</v>
      </c>
      <c r="F129" s="54">
        <v>253.5</v>
      </c>
      <c r="G129" s="54"/>
      <c r="H129" s="40">
        <v>0</v>
      </c>
      <c r="I129" s="41">
        <v>521.38938423552702</v>
      </c>
      <c r="J129" s="41">
        <f t="shared" si="23"/>
        <v>2.0567628569448799</v>
      </c>
      <c r="K129" s="41">
        <v>253.5</v>
      </c>
      <c r="L129" s="41">
        <v>0</v>
      </c>
      <c r="M129" s="41"/>
      <c r="N129" s="41">
        <v>0</v>
      </c>
      <c r="O129" s="41">
        <v>0</v>
      </c>
      <c r="P129" s="41"/>
      <c r="Q129" s="41">
        <v>0</v>
      </c>
      <c r="R129" s="41">
        <v>34.021380580253897</v>
      </c>
      <c r="S129" s="41">
        <f t="shared" si="44"/>
        <v>0.13420662950790491</v>
      </c>
      <c r="T129" s="41">
        <v>253.5</v>
      </c>
      <c r="U129" s="41">
        <v>488.31283827842901</v>
      </c>
      <c r="V129" s="41">
        <f t="shared" si="27"/>
        <v>1.9262833857137238</v>
      </c>
      <c r="W129" s="41">
        <v>253.5</v>
      </c>
      <c r="X129" s="41">
        <v>77.125977478094001</v>
      </c>
      <c r="Y129" s="41">
        <f t="shared" si="28"/>
        <v>0.304244487093073</v>
      </c>
      <c r="Z129" s="41">
        <v>253.5</v>
      </c>
      <c r="AA129" s="41">
        <v>0</v>
      </c>
      <c r="AB129" s="41">
        <f t="shared" si="29"/>
        <v>0</v>
      </c>
      <c r="AC129" s="41">
        <v>253.5</v>
      </c>
      <c r="AD129" s="41">
        <v>0</v>
      </c>
      <c r="AE129" s="41"/>
      <c r="AF129" s="41">
        <v>0</v>
      </c>
      <c r="AG129" s="41">
        <v>0</v>
      </c>
      <c r="AH129" s="41">
        <f t="shared" si="30"/>
        <v>0</v>
      </c>
      <c r="AI129" s="41">
        <v>253.5</v>
      </c>
      <c r="AJ129" s="41">
        <v>0</v>
      </c>
      <c r="AK129" s="41"/>
      <c r="AL129" s="41">
        <v>0</v>
      </c>
      <c r="AM129" s="41">
        <v>0</v>
      </c>
      <c r="AN129" s="41"/>
      <c r="AO129" s="41">
        <v>0</v>
      </c>
      <c r="AP129" s="41">
        <v>24.132000000000001</v>
      </c>
      <c r="AQ129" s="25">
        <f t="shared" si="31"/>
        <v>13.001589154954893</v>
      </c>
      <c r="AR129" s="41">
        <f t="shared" si="32"/>
        <v>9.5195266272189355E-2</v>
      </c>
      <c r="AS129" s="41">
        <v>253.5</v>
      </c>
      <c r="AT129" s="41">
        <v>0</v>
      </c>
      <c r="AU129" s="25">
        <f t="shared" si="33"/>
        <v>0</v>
      </c>
      <c r="AV129" s="41"/>
      <c r="AW129" s="41">
        <v>0</v>
      </c>
      <c r="AX129" s="88">
        <v>45.775884375000004</v>
      </c>
      <c r="AY129" s="41">
        <f t="shared" si="34"/>
        <v>0.18057548076923077</v>
      </c>
      <c r="AZ129" s="41">
        <v>253.5</v>
      </c>
      <c r="BA129" s="41">
        <f t="shared" si="24"/>
        <v>1190.757464947304</v>
      </c>
      <c r="BB129" s="41">
        <f t="shared" si="35"/>
        <v>59.537873247365205</v>
      </c>
      <c r="BC129" s="45">
        <v>0.05</v>
      </c>
      <c r="BD129" s="41">
        <f t="shared" si="36"/>
        <v>0.23486340531505012</v>
      </c>
      <c r="BE129" s="41">
        <v>253.5</v>
      </c>
      <c r="BF129" s="41">
        <f t="shared" si="37"/>
        <v>1250.2953381946693</v>
      </c>
      <c r="BG129" s="99">
        <f t="shared" si="38"/>
        <v>4.9321315116160527</v>
      </c>
      <c r="BH129" s="99"/>
      <c r="BI129" s="100">
        <f t="shared" si="39"/>
        <v>4.9321315116160527</v>
      </c>
      <c r="BJ129" s="86">
        <f t="shared" si="25"/>
        <v>1250.2953381946693</v>
      </c>
      <c r="BK129" s="86"/>
      <c r="BL129" s="86">
        <f t="shared" si="26"/>
        <v>0</v>
      </c>
      <c r="BM129" s="86">
        <f t="shared" si="40"/>
        <v>1250.2953381946693</v>
      </c>
      <c r="BN129" s="78">
        <v>3.1038999999999999</v>
      </c>
      <c r="BO129" s="79"/>
      <c r="BP129" s="108">
        <f t="shared" si="41"/>
        <v>1.5890110865736824</v>
      </c>
      <c r="BQ129" s="107"/>
      <c r="BS129" s="113" t="s">
        <v>1594</v>
      </c>
      <c r="BT129" s="168">
        <f t="shared" si="42"/>
        <v>38.146570312500003</v>
      </c>
      <c r="BU129" s="88">
        <v>45.775884375000004</v>
      </c>
    </row>
    <row r="130" spans="1:73" x14ac:dyDescent="0.25">
      <c r="A130" s="87">
        <f t="shared" si="43"/>
        <v>121</v>
      </c>
      <c r="B130" s="2" t="s">
        <v>215</v>
      </c>
      <c r="C130" s="39" t="s">
        <v>26</v>
      </c>
      <c r="D130" s="68" t="s">
        <v>1167</v>
      </c>
      <c r="E130" s="41">
        <v>171.6</v>
      </c>
      <c r="F130" s="54">
        <v>171.6</v>
      </c>
      <c r="G130" s="54"/>
      <c r="H130" s="40">
        <v>0</v>
      </c>
      <c r="I130" s="41">
        <v>270.132083856588</v>
      </c>
      <c r="J130" s="41">
        <f t="shared" si="23"/>
        <v>1.5741962928705595</v>
      </c>
      <c r="K130" s="41">
        <v>171.6</v>
      </c>
      <c r="L130" s="41">
        <v>0</v>
      </c>
      <c r="M130" s="41"/>
      <c r="N130" s="41">
        <v>0</v>
      </c>
      <c r="O130" s="41">
        <v>0</v>
      </c>
      <c r="P130" s="41"/>
      <c r="Q130" s="41">
        <v>0</v>
      </c>
      <c r="R130" s="41">
        <v>31.0859731343722</v>
      </c>
      <c r="S130" s="41">
        <f t="shared" si="44"/>
        <v>0.18115368959424361</v>
      </c>
      <c r="T130" s="41">
        <v>171.6</v>
      </c>
      <c r="U130" s="41">
        <v>382.16573886866399</v>
      </c>
      <c r="V130" s="41">
        <f t="shared" si="27"/>
        <v>2.22707307033021</v>
      </c>
      <c r="W130" s="41">
        <v>171.6</v>
      </c>
      <c r="X130" s="41">
        <v>48.586369723748803</v>
      </c>
      <c r="Y130" s="41">
        <f t="shared" si="28"/>
        <v>0.28313735270249885</v>
      </c>
      <c r="Z130" s="41">
        <v>171.6</v>
      </c>
      <c r="AA130" s="41">
        <v>7.8082421051456503</v>
      </c>
      <c r="AB130" s="41">
        <f t="shared" si="29"/>
        <v>4.5502576370312652E-2</v>
      </c>
      <c r="AC130" s="41">
        <v>171.6</v>
      </c>
      <c r="AD130" s="41">
        <v>0</v>
      </c>
      <c r="AE130" s="41"/>
      <c r="AF130" s="41">
        <v>0</v>
      </c>
      <c r="AG130" s="41">
        <v>6.9706583125604</v>
      </c>
      <c r="AH130" s="41">
        <f t="shared" si="30"/>
        <v>4.0621551937997671E-2</v>
      </c>
      <c r="AI130" s="41">
        <v>171.6</v>
      </c>
      <c r="AJ130" s="41">
        <v>0</v>
      </c>
      <c r="AK130" s="41"/>
      <c r="AL130" s="41">
        <v>0</v>
      </c>
      <c r="AM130" s="41">
        <v>0</v>
      </c>
      <c r="AN130" s="41"/>
      <c r="AO130" s="41">
        <v>0</v>
      </c>
      <c r="AP130" s="41">
        <v>0</v>
      </c>
      <c r="AQ130" s="25">
        <f t="shared" si="31"/>
        <v>0</v>
      </c>
      <c r="AR130" s="41">
        <f t="shared" si="32"/>
        <v>0</v>
      </c>
      <c r="AS130" s="41">
        <v>171.6</v>
      </c>
      <c r="AT130" s="41">
        <v>0</v>
      </c>
      <c r="AU130" s="25">
        <f t="shared" si="33"/>
        <v>0</v>
      </c>
      <c r="AV130" s="41"/>
      <c r="AW130" s="41">
        <v>0</v>
      </c>
      <c r="AX130" s="88">
        <v>43.603504999999991</v>
      </c>
      <c r="AY130" s="41">
        <f t="shared" si="34"/>
        <v>0.25409967948717943</v>
      </c>
      <c r="AZ130" s="41">
        <v>171.6</v>
      </c>
      <c r="BA130" s="41">
        <f t="shared" si="24"/>
        <v>790.35257100107901</v>
      </c>
      <c r="BB130" s="41">
        <f t="shared" si="35"/>
        <v>39.517628550053956</v>
      </c>
      <c r="BC130" s="45">
        <v>0.05</v>
      </c>
      <c r="BD130" s="41">
        <f t="shared" si="36"/>
        <v>0.23028921066465011</v>
      </c>
      <c r="BE130" s="41">
        <v>171.6</v>
      </c>
      <c r="BF130" s="41">
        <f t="shared" si="37"/>
        <v>829.87019955113294</v>
      </c>
      <c r="BG130" s="99">
        <f t="shared" si="38"/>
        <v>4.8360734239576511</v>
      </c>
      <c r="BH130" s="99"/>
      <c r="BI130" s="100">
        <f t="shared" si="39"/>
        <v>4.8360734239576511</v>
      </c>
      <c r="BJ130" s="86">
        <f t="shared" si="25"/>
        <v>829.87019955113294</v>
      </c>
      <c r="BK130" s="86"/>
      <c r="BL130" s="86">
        <f t="shared" si="26"/>
        <v>0</v>
      </c>
      <c r="BM130" s="86">
        <f t="shared" si="40"/>
        <v>829.87019955113294</v>
      </c>
      <c r="BN130" s="78">
        <v>5.1191000000000004</v>
      </c>
      <c r="BO130" s="79"/>
      <c r="BP130" s="108">
        <f t="shared" si="41"/>
        <v>0.94471165321201978</v>
      </c>
      <c r="BQ130" s="107"/>
      <c r="BS130" s="113" t="s">
        <v>1595</v>
      </c>
      <c r="BT130" s="168">
        <f t="shared" si="42"/>
        <v>36.336254166666663</v>
      </c>
      <c r="BU130" s="88">
        <v>43.603504999999991</v>
      </c>
    </row>
    <row r="131" spans="1:73" x14ac:dyDescent="0.25">
      <c r="A131" s="87">
        <f t="shared" si="43"/>
        <v>122</v>
      </c>
      <c r="B131" s="2" t="s">
        <v>216</v>
      </c>
      <c r="C131" s="39" t="s">
        <v>26</v>
      </c>
      <c r="D131" s="68" t="s">
        <v>1185</v>
      </c>
      <c r="E131" s="41">
        <v>506.9</v>
      </c>
      <c r="F131" s="54">
        <v>311.60000000000002</v>
      </c>
      <c r="G131" s="54">
        <v>195.3</v>
      </c>
      <c r="H131" s="40">
        <v>0</v>
      </c>
      <c r="I131" s="41">
        <v>787.40652579564096</v>
      </c>
      <c r="J131" s="41">
        <f t="shared" si="23"/>
        <v>1.5533764564916965</v>
      </c>
      <c r="K131" s="41">
        <v>506.9</v>
      </c>
      <c r="L131" s="41">
        <v>0</v>
      </c>
      <c r="M131" s="41"/>
      <c r="N131" s="41">
        <v>0</v>
      </c>
      <c r="O131" s="41">
        <v>0</v>
      </c>
      <c r="P131" s="41"/>
      <c r="Q131" s="41">
        <v>0</v>
      </c>
      <c r="R131" s="41">
        <v>42.722642779417399</v>
      </c>
      <c r="S131" s="41">
        <f t="shared" si="44"/>
        <v>8.4282191318637609E-2</v>
      </c>
      <c r="T131" s="41">
        <v>506.9</v>
      </c>
      <c r="U131" s="41">
        <v>847.54140737780494</v>
      </c>
      <c r="V131" s="41">
        <f t="shared" si="27"/>
        <v>1.6720090893229531</v>
      </c>
      <c r="W131" s="41">
        <v>506.9</v>
      </c>
      <c r="X131" s="41">
        <v>111.27963461362199</v>
      </c>
      <c r="Y131" s="41">
        <f t="shared" si="28"/>
        <v>0.21952975855912804</v>
      </c>
      <c r="Z131" s="41">
        <v>506.9</v>
      </c>
      <c r="AA131" s="41">
        <v>696.99919046668697</v>
      </c>
      <c r="AB131" s="41">
        <f t="shared" si="29"/>
        <v>1.375023062668548</v>
      </c>
      <c r="AC131" s="41">
        <v>506.9</v>
      </c>
      <c r="AD131" s="41">
        <v>290.58302557142599</v>
      </c>
      <c r="AE131" s="41">
        <f t="shared" si="45"/>
        <v>0.93255142994680995</v>
      </c>
      <c r="AF131" s="41">
        <v>311.60000000000002</v>
      </c>
      <c r="AG131" s="41">
        <v>173.83521025524101</v>
      </c>
      <c r="AH131" s="41">
        <f t="shared" si="30"/>
        <v>0.342937877796885</v>
      </c>
      <c r="AI131" s="41">
        <v>506.9</v>
      </c>
      <c r="AJ131" s="41">
        <v>0</v>
      </c>
      <c r="AK131" s="41"/>
      <c r="AL131" s="41">
        <v>0</v>
      </c>
      <c r="AM131" s="41">
        <v>0</v>
      </c>
      <c r="AN131" s="41"/>
      <c r="AO131" s="41">
        <v>0</v>
      </c>
      <c r="AP131" s="41">
        <v>51.972000000000001</v>
      </c>
      <c r="AQ131" s="25">
        <f t="shared" si="31"/>
        <v>28.000936166141042</v>
      </c>
      <c r="AR131" s="41">
        <f t="shared" si="32"/>
        <v>0.1025290984415072</v>
      </c>
      <c r="AS131" s="41">
        <v>506.9</v>
      </c>
      <c r="AT131" s="41">
        <v>0</v>
      </c>
      <c r="AU131" s="25">
        <f t="shared" si="33"/>
        <v>0</v>
      </c>
      <c r="AV131" s="41"/>
      <c r="AW131" s="41">
        <v>0</v>
      </c>
      <c r="AX131" s="88">
        <v>112.4047025</v>
      </c>
      <c r="AY131" s="41">
        <f t="shared" si="34"/>
        <v>0.22174926514105348</v>
      </c>
      <c r="AZ131" s="41">
        <v>506.9</v>
      </c>
      <c r="BA131" s="41">
        <f t="shared" si="24"/>
        <v>3114.7443393598392</v>
      </c>
      <c r="BB131" s="41">
        <f t="shared" si="35"/>
        <v>155.73721696799197</v>
      </c>
      <c r="BC131" s="45">
        <v>0.05</v>
      </c>
      <c r="BD131" s="41">
        <f t="shared" si="36"/>
        <v>0.30723459650422563</v>
      </c>
      <c r="BE131" s="41">
        <v>506.9</v>
      </c>
      <c r="BF131" s="41">
        <f t="shared" si="37"/>
        <v>3270.4815563278312</v>
      </c>
      <c r="BG131" s="99">
        <f t="shared" si="38"/>
        <v>6.8291876411715791</v>
      </c>
      <c r="BH131" s="99"/>
      <c r="BI131" s="100">
        <f t="shared" si="39"/>
        <v>5.8500086397274282</v>
      </c>
      <c r="BJ131" s="86">
        <f t="shared" si="25"/>
        <v>2127.9748689890644</v>
      </c>
      <c r="BK131" s="86"/>
      <c r="BL131" s="86">
        <f t="shared" si="26"/>
        <v>1142.5066873387668</v>
      </c>
      <c r="BM131" s="86">
        <f t="shared" si="40"/>
        <v>3270.4815563278312</v>
      </c>
      <c r="BN131" s="78">
        <v>4.7994000000000003</v>
      </c>
      <c r="BO131" s="79"/>
      <c r="BP131" s="108">
        <f t="shared" si="41"/>
        <v>1.422925290905442</v>
      </c>
      <c r="BQ131" s="107"/>
      <c r="BS131" s="113" t="s">
        <v>1596</v>
      </c>
      <c r="BT131" s="168">
        <f t="shared" si="42"/>
        <v>93.670585416666668</v>
      </c>
      <c r="BU131" s="88">
        <v>112.4047025</v>
      </c>
    </row>
    <row r="132" spans="1:73" x14ac:dyDescent="0.25">
      <c r="A132" s="87">
        <f t="shared" si="43"/>
        <v>123</v>
      </c>
      <c r="B132" s="2" t="s">
        <v>217</v>
      </c>
      <c r="C132" s="39" t="s">
        <v>26</v>
      </c>
      <c r="D132" s="68" t="s">
        <v>1187</v>
      </c>
      <c r="E132" s="41">
        <v>452.1</v>
      </c>
      <c r="F132" s="54">
        <v>387.5</v>
      </c>
      <c r="G132" s="54">
        <v>64.599999999999994</v>
      </c>
      <c r="H132" s="40">
        <v>0</v>
      </c>
      <c r="I132" s="41">
        <v>748.41515340988803</v>
      </c>
      <c r="J132" s="41">
        <f t="shared" si="23"/>
        <v>1.6554194943815261</v>
      </c>
      <c r="K132" s="41">
        <v>452.1</v>
      </c>
      <c r="L132" s="41">
        <v>0</v>
      </c>
      <c r="M132" s="41"/>
      <c r="N132" s="41">
        <v>0</v>
      </c>
      <c r="O132" s="41">
        <v>0</v>
      </c>
      <c r="P132" s="41"/>
      <c r="Q132" s="41">
        <v>0</v>
      </c>
      <c r="R132" s="41">
        <v>57.476382164517098</v>
      </c>
      <c r="S132" s="41">
        <f t="shared" si="44"/>
        <v>0.12713201098101548</v>
      </c>
      <c r="T132" s="41">
        <v>452.1</v>
      </c>
      <c r="U132" s="41">
        <v>800.03797196411995</v>
      </c>
      <c r="V132" s="41">
        <f t="shared" si="27"/>
        <v>1.7696040078834769</v>
      </c>
      <c r="W132" s="41">
        <v>452.1</v>
      </c>
      <c r="X132" s="41">
        <v>103.867318145304</v>
      </c>
      <c r="Y132" s="41">
        <f t="shared" si="28"/>
        <v>0.22974412330303914</v>
      </c>
      <c r="Z132" s="41">
        <v>452.1</v>
      </c>
      <c r="AA132" s="41">
        <v>690.23329907464199</v>
      </c>
      <c r="AB132" s="41">
        <f t="shared" si="29"/>
        <v>1.526727049490471</v>
      </c>
      <c r="AC132" s="41">
        <v>452.1</v>
      </c>
      <c r="AD132" s="41">
        <v>348.65587331288799</v>
      </c>
      <c r="AE132" s="41">
        <f t="shared" si="45"/>
        <v>0.89975709242035606</v>
      </c>
      <c r="AF132" s="41">
        <v>387.5</v>
      </c>
      <c r="AG132" s="41">
        <v>221.09386725632999</v>
      </c>
      <c r="AH132" s="41">
        <f t="shared" si="30"/>
        <v>0.48903752987465154</v>
      </c>
      <c r="AI132" s="41">
        <v>452.1</v>
      </c>
      <c r="AJ132" s="41">
        <v>0</v>
      </c>
      <c r="AK132" s="41"/>
      <c r="AL132" s="41">
        <v>0</v>
      </c>
      <c r="AM132" s="41">
        <v>0</v>
      </c>
      <c r="AN132" s="41"/>
      <c r="AO132" s="41">
        <v>0</v>
      </c>
      <c r="AP132" s="41">
        <v>5.5679999999999996</v>
      </c>
      <c r="AQ132" s="25">
        <f t="shared" si="31"/>
        <v>2.9998694022372296</v>
      </c>
      <c r="AR132" s="41">
        <f t="shared" si="32"/>
        <v>1.2315859323158592E-2</v>
      </c>
      <c r="AS132" s="41">
        <v>452.1</v>
      </c>
      <c r="AT132" s="41">
        <v>0</v>
      </c>
      <c r="AU132" s="25">
        <f t="shared" si="33"/>
        <v>0</v>
      </c>
      <c r="AV132" s="41"/>
      <c r="AW132" s="41">
        <v>0</v>
      </c>
      <c r="AX132" s="88">
        <v>104.11989375</v>
      </c>
      <c r="AY132" s="41">
        <f t="shared" si="34"/>
        <v>0.23030279528865294</v>
      </c>
      <c r="AZ132" s="41">
        <v>452.1</v>
      </c>
      <c r="BA132" s="41">
        <f t="shared" si="24"/>
        <v>3079.4677590776896</v>
      </c>
      <c r="BB132" s="41">
        <f t="shared" si="35"/>
        <v>153.9733879538845</v>
      </c>
      <c r="BC132" s="45">
        <v>0.05</v>
      </c>
      <c r="BD132" s="41">
        <f t="shared" si="36"/>
        <v>0.34057374022093451</v>
      </c>
      <c r="BE132" s="41">
        <v>452.1</v>
      </c>
      <c r="BF132" s="41">
        <f t="shared" si="37"/>
        <v>3233.441147031574</v>
      </c>
      <c r="BG132" s="99">
        <f t="shared" si="38"/>
        <v>7.2870419610936645</v>
      </c>
      <c r="BH132" s="99"/>
      <c r="BI132" s="100">
        <f t="shared" si="39"/>
        <v>6.3422970140522903</v>
      </c>
      <c r="BJ132" s="86">
        <f t="shared" si="25"/>
        <v>2823.7287599237952</v>
      </c>
      <c r="BK132" s="86"/>
      <c r="BL132" s="86">
        <f t="shared" si="26"/>
        <v>409.71238710777794</v>
      </c>
      <c r="BM132" s="86">
        <f t="shared" si="40"/>
        <v>3233.4411470315731</v>
      </c>
      <c r="BN132" s="78">
        <v>5.2797999999999998</v>
      </c>
      <c r="BO132" s="79"/>
      <c r="BP132" s="108">
        <f t="shared" si="41"/>
        <v>1.3801738628534537</v>
      </c>
      <c r="BQ132" s="107"/>
      <c r="BS132" s="113" t="s">
        <v>1597</v>
      </c>
      <c r="BT132" s="168">
        <f t="shared" si="42"/>
        <v>86.766578125000009</v>
      </c>
      <c r="BU132" s="88">
        <v>104.11989375</v>
      </c>
    </row>
    <row r="133" spans="1:73" x14ac:dyDescent="0.25">
      <c r="A133" s="87">
        <f t="shared" si="43"/>
        <v>124</v>
      </c>
      <c r="B133" s="2" t="s">
        <v>218</v>
      </c>
      <c r="C133" s="39" t="s">
        <v>26</v>
      </c>
      <c r="D133" s="68" t="s">
        <v>1188</v>
      </c>
      <c r="E133" s="41">
        <v>379</v>
      </c>
      <c r="F133" s="54">
        <v>321.10000000000002</v>
      </c>
      <c r="G133" s="54">
        <v>57.9</v>
      </c>
      <c r="H133" s="40">
        <v>0</v>
      </c>
      <c r="I133" s="41">
        <v>724.78655529516595</v>
      </c>
      <c r="J133" s="41">
        <f t="shared" si="23"/>
        <v>1.9123655812537361</v>
      </c>
      <c r="K133" s="41">
        <v>379</v>
      </c>
      <c r="L133" s="41">
        <v>0</v>
      </c>
      <c r="M133" s="41"/>
      <c r="N133" s="41">
        <v>0</v>
      </c>
      <c r="O133" s="41">
        <v>0</v>
      </c>
      <c r="P133" s="41"/>
      <c r="Q133" s="41">
        <v>0</v>
      </c>
      <c r="R133" s="41">
        <v>64.865110025855202</v>
      </c>
      <c r="S133" s="41">
        <f t="shared" si="44"/>
        <v>0.17114804756162322</v>
      </c>
      <c r="T133" s="41">
        <v>379</v>
      </c>
      <c r="U133" s="41">
        <v>680.26655472700702</v>
      </c>
      <c r="V133" s="41">
        <f t="shared" si="27"/>
        <v>1.794898561284979</v>
      </c>
      <c r="W133" s="41">
        <v>379</v>
      </c>
      <c r="X133" s="41">
        <v>104.430714907764</v>
      </c>
      <c r="Y133" s="41">
        <f t="shared" si="28"/>
        <v>0.2755427833977942</v>
      </c>
      <c r="Z133" s="41">
        <v>379</v>
      </c>
      <c r="AA133" s="41">
        <v>452.172444301957</v>
      </c>
      <c r="AB133" s="41">
        <f t="shared" si="29"/>
        <v>1.1930671353613642</v>
      </c>
      <c r="AC133" s="41">
        <v>379</v>
      </c>
      <c r="AD133" s="41">
        <v>305.16651845406</v>
      </c>
      <c r="AE133" s="41">
        <f t="shared" si="45"/>
        <v>0.95037844426677043</v>
      </c>
      <c r="AF133" s="41">
        <v>321.10000000000002</v>
      </c>
      <c r="AG133" s="41">
        <v>116.651977940862</v>
      </c>
      <c r="AH133" s="41">
        <f t="shared" si="30"/>
        <v>0.3077888600022744</v>
      </c>
      <c r="AI133" s="41">
        <v>379</v>
      </c>
      <c r="AJ133" s="41">
        <v>30.333663359999999</v>
      </c>
      <c r="AK133" s="41">
        <f t="shared" ref="AK133:AK139" si="46">AJ133/AL133</f>
        <v>8.0036051081794193E-2</v>
      </c>
      <c r="AL133" s="41">
        <v>379</v>
      </c>
      <c r="AM133" s="41">
        <v>3.6262515743999999</v>
      </c>
      <c r="AN133" s="41">
        <f t="shared" ref="AN133:AN139" si="47">AM133/AO133</f>
        <v>9.5679461065963055E-3</v>
      </c>
      <c r="AO133" s="41">
        <v>379</v>
      </c>
      <c r="AP133" s="41">
        <v>44.543999999999997</v>
      </c>
      <c r="AQ133" s="25">
        <f t="shared" si="31"/>
        <v>23.998955217897837</v>
      </c>
      <c r="AR133" s="41">
        <f t="shared" si="32"/>
        <v>0.11753034300791555</v>
      </c>
      <c r="AS133" s="41">
        <v>379</v>
      </c>
      <c r="AT133" s="41">
        <v>0</v>
      </c>
      <c r="AU133" s="25">
        <f t="shared" si="33"/>
        <v>0</v>
      </c>
      <c r="AV133" s="41"/>
      <c r="AW133" s="41">
        <v>0</v>
      </c>
      <c r="AX133" s="88">
        <v>113.07644375</v>
      </c>
      <c r="AY133" s="41">
        <f t="shared" si="34"/>
        <v>0.29835473284960423</v>
      </c>
      <c r="AZ133" s="41">
        <v>379</v>
      </c>
      <c r="BA133" s="41">
        <f t="shared" si="24"/>
        <v>2639.9202343370716</v>
      </c>
      <c r="BB133" s="41">
        <f t="shared" si="35"/>
        <v>131.99601171685359</v>
      </c>
      <c r="BC133" s="45">
        <v>0.05</v>
      </c>
      <c r="BD133" s="41">
        <f t="shared" si="36"/>
        <v>0.34827443724763479</v>
      </c>
      <c r="BE133" s="41">
        <v>379</v>
      </c>
      <c r="BF133" s="41">
        <f t="shared" si="37"/>
        <v>2771.9162460539251</v>
      </c>
      <c r="BG133" s="99">
        <f t="shared" si="38"/>
        <v>7.4662124104831751</v>
      </c>
      <c r="BH133" s="99"/>
      <c r="BI133" s="100">
        <f t="shared" si="39"/>
        <v>6.4683150440030666</v>
      </c>
      <c r="BJ133" s="86">
        <f t="shared" si="25"/>
        <v>2397.4008050061475</v>
      </c>
      <c r="BK133" s="86"/>
      <c r="BL133" s="86">
        <f t="shared" si="26"/>
        <v>374.51544104777753</v>
      </c>
      <c r="BM133" s="86">
        <f t="shared" si="40"/>
        <v>2771.9162460539251</v>
      </c>
      <c r="BN133" s="78">
        <v>5.3010000000000002</v>
      </c>
      <c r="BO133" s="79"/>
      <c r="BP133" s="108">
        <f t="shared" si="41"/>
        <v>1.4084535767747925</v>
      </c>
      <c r="BQ133" s="107"/>
      <c r="BS133" s="113" t="s">
        <v>1598</v>
      </c>
      <c r="BT133" s="168">
        <f t="shared" si="42"/>
        <v>94.230369791666661</v>
      </c>
      <c r="BU133" s="88">
        <v>113.07644375</v>
      </c>
    </row>
    <row r="134" spans="1:73" x14ac:dyDescent="0.25">
      <c r="A134" s="87">
        <f t="shared" si="43"/>
        <v>125</v>
      </c>
      <c r="B134" s="2" t="s">
        <v>219</v>
      </c>
      <c r="C134" s="39" t="s">
        <v>26</v>
      </c>
      <c r="D134" s="68" t="s">
        <v>1189</v>
      </c>
      <c r="E134" s="41">
        <v>766.3</v>
      </c>
      <c r="F134" s="54">
        <v>685.8</v>
      </c>
      <c r="G134" s="54">
        <v>80.5</v>
      </c>
      <c r="H134" s="40">
        <v>56.9</v>
      </c>
      <c r="I134" s="41">
        <v>1405.1825259544401</v>
      </c>
      <c r="J134" s="41">
        <f t="shared" si="23"/>
        <v>1.8337237713094612</v>
      </c>
      <c r="K134" s="41">
        <v>766.3</v>
      </c>
      <c r="L134" s="41">
        <v>0</v>
      </c>
      <c r="M134" s="41"/>
      <c r="N134" s="41">
        <v>0</v>
      </c>
      <c r="O134" s="41">
        <v>0</v>
      </c>
      <c r="P134" s="41"/>
      <c r="Q134" s="41">
        <v>0</v>
      </c>
      <c r="R134" s="41">
        <v>114.351860858037</v>
      </c>
      <c r="S134" s="41">
        <f t="shared" si="44"/>
        <v>0.14922597006138197</v>
      </c>
      <c r="T134" s="41">
        <v>766.3</v>
      </c>
      <c r="U134" s="41">
        <v>1897.8965389822899</v>
      </c>
      <c r="V134" s="41">
        <f t="shared" si="27"/>
        <v>2.4767017342846014</v>
      </c>
      <c r="W134" s="41">
        <v>766.3</v>
      </c>
      <c r="X134" s="41">
        <v>212.163911419459</v>
      </c>
      <c r="Y134" s="41">
        <f t="shared" si="28"/>
        <v>0.27686795174143158</v>
      </c>
      <c r="Z134" s="41">
        <v>766.3</v>
      </c>
      <c r="AA134" s="41">
        <v>973.396242205769</v>
      </c>
      <c r="AB134" s="41">
        <f t="shared" si="29"/>
        <v>1.2702547856006383</v>
      </c>
      <c r="AC134" s="41">
        <v>766.3</v>
      </c>
      <c r="AD134" s="41">
        <v>593.56672514561205</v>
      </c>
      <c r="AE134" s="41">
        <f t="shared" si="45"/>
        <v>0.86550995209333925</v>
      </c>
      <c r="AF134" s="41">
        <v>685.8</v>
      </c>
      <c r="AG134" s="41">
        <v>502.64159924132298</v>
      </c>
      <c r="AH134" s="41">
        <f t="shared" si="30"/>
        <v>0.65593318444646098</v>
      </c>
      <c r="AI134" s="41">
        <v>766.3</v>
      </c>
      <c r="AJ134" s="41">
        <v>0</v>
      </c>
      <c r="AK134" s="41"/>
      <c r="AL134" s="41">
        <v>0</v>
      </c>
      <c r="AM134" s="41">
        <v>0</v>
      </c>
      <c r="AN134" s="41"/>
      <c r="AO134" s="41">
        <v>0</v>
      </c>
      <c r="AP134" s="41">
        <v>133.63200000000001</v>
      </c>
      <c r="AQ134" s="25">
        <f t="shared" si="31"/>
        <v>71.996865653693519</v>
      </c>
      <c r="AR134" s="41">
        <f t="shared" si="32"/>
        <v>0.17438601070076995</v>
      </c>
      <c r="AS134" s="41">
        <v>766.3</v>
      </c>
      <c r="AT134" s="41">
        <v>0</v>
      </c>
      <c r="AU134" s="25">
        <f t="shared" si="33"/>
        <v>0</v>
      </c>
      <c r="AV134" s="41"/>
      <c r="AW134" s="41">
        <v>0</v>
      </c>
      <c r="AX134" s="88">
        <v>517.68858999999998</v>
      </c>
      <c r="AY134" s="41">
        <f t="shared" si="34"/>
        <v>0.67556908521466785</v>
      </c>
      <c r="AZ134" s="41">
        <v>766.3</v>
      </c>
      <c r="BA134" s="41">
        <f t="shared" si="24"/>
        <v>6350.51999380693</v>
      </c>
      <c r="BB134" s="41">
        <f t="shared" si="35"/>
        <v>317.52599969034651</v>
      </c>
      <c r="BC134" s="45">
        <v>0.05</v>
      </c>
      <c r="BD134" s="41">
        <f t="shared" si="36"/>
        <v>0.41436252080170499</v>
      </c>
      <c r="BE134" s="41">
        <v>766.3</v>
      </c>
      <c r="BF134" s="41">
        <f t="shared" si="37"/>
        <v>6668.0459934972769</v>
      </c>
      <c r="BG134" s="99">
        <f t="shared" si="38"/>
        <v>8.7970810677253919</v>
      </c>
      <c r="BH134" s="99"/>
      <c r="BI134" s="100">
        <f t="shared" si="39"/>
        <v>7.888295618027386</v>
      </c>
      <c r="BJ134" s="86">
        <f t="shared" si="25"/>
        <v>6033.0381962460733</v>
      </c>
      <c r="BK134" s="86"/>
      <c r="BL134" s="86">
        <f t="shared" si="26"/>
        <v>635.00779725120458</v>
      </c>
      <c r="BM134" s="86">
        <f t="shared" si="40"/>
        <v>6668.0459934972778</v>
      </c>
      <c r="BN134" s="78">
        <v>5.0015999999999998</v>
      </c>
      <c r="BO134" s="79"/>
      <c r="BP134" s="108">
        <f t="shared" si="41"/>
        <v>1.7588533804633302</v>
      </c>
      <c r="BQ134" s="107"/>
      <c r="BS134" s="113" t="s">
        <v>1599</v>
      </c>
      <c r="BT134" s="168">
        <f t="shared" si="42"/>
        <v>431.40715833333331</v>
      </c>
      <c r="BU134" s="88">
        <v>517.68858999999998</v>
      </c>
    </row>
    <row r="135" spans="1:73" x14ac:dyDescent="0.25">
      <c r="A135" s="87">
        <f t="shared" si="43"/>
        <v>126</v>
      </c>
      <c r="B135" s="2" t="s">
        <v>220</v>
      </c>
      <c r="C135" s="39" t="s">
        <v>26</v>
      </c>
      <c r="D135" s="68" t="s">
        <v>1190</v>
      </c>
      <c r="E135" s="41">
        <v>994.8</v>
      </c>
      <c r="F135" s="54">
        <v>699</v>
      </c>
      <c r="G135" s="54">
        <v>295.8</v>
      </c>
      <c r="H135" s="40">
        <v>0</v>
      </c>
      <c r="I135" s="41">
        <v>1613.0463555817801</v>
      </c>
      <c r="J135" s="41">
        <f t="shared" si="23"/>
        <v>1.6214780413970449</v>
      </c>
      <c r="K135" s="41">
        <v>994.8</v>
      </c>
      <c r="L135" s="41">
        <v>0</v>
      </c>
      <c r="M135" s="41"/>
      <c r="N135" s="41">
        <v>0</v>
      </c>
      <c r="O135" s="41">
        <v>0</v>
      </c>
      <c r="P135" s="41"/>
      <c r="Q135" s="41">
        <v>0</v>
      </c>
      <c r="R135" s="41">
        <v>115.039775387289</v>
      </c>
      <c r="S135" s="41">
        <f t="shared" si="44"/>
        <v>0.11564110915489445</v>
      </c>
      <c r="T135" s="41">
        <v>994.8</v>
      </c>
      <c r="U135" s="41">
        <v>1762.03747502534</v>
      </c>
      <c r="V135" s="41">
        <f t="shared" si="27"/>
        <v>1.7712479644404302</v>
      </c>
      <c r="W135" s="41">
        <v>994.8</v>
      </c>
      <c r="X135" s="41">
        <v>255.37481966920899</v>
      </c>
      <c r="Y135" s="41">
        <f t="shared" si="28"/>
        <v>0.25670971016205169</v>
      </c>
      <c r="Z135" s="41">
        <v>994.8</v>
      </c>
      <c r="AA135" s="41">
        <v>1646.16457500811</v>
      </c>
      <c r="AB135" s="41">
        <f t="shared" si="29"/>
        <v>1.6547693757620727</v>
      </c>
      <c r="AC135" s="41">
        <v>994.8</v>
      </c>
      <c r="AD135" s="41">
        <v>607.20060956685495</v>
      </c>
      <c r="AE135" s="41">
        <f t="shared" si="45"/>
        <v>0.86867039995258222</v>
      </c>
      <c r="AF135" s="41">
        <v>699</v>
      </c>
      <c r="AG135" s="41">
        <v>619.10602060811595</v>
      </c>
      <c r="AH135" s="41">
        <f t="shared" si="30"/>
        <v>0.62234220004836749</v>
      </c>
      <c r="AI135" s="41">
        <v>994.8</v>
      </c>
      <c r="AJ135" s="41">
        <v>56.875618799999998</v>
      </c>
      <c r="AK135" s="41">
        <f t="shared" si="46"/>
        <v>5.7172917973462002E-2</v>
      </c>
      <c r="AL135" s="41">
        <v>994.8</v>
      </c>
      <c r="AM135" s="41">
        <v>6.7992217019999996</v>
      </c>
      <c r="AN135" s="41">
        <f t="shared" si="47"/>
        <v>6.8347624668275032E-3</v>
      </c>
      <c r="AO135" s="41">
        <v>994.8</v>
      </c>
      <c r="AP135" s="41">
        <v>90.947999999999993</v>
      </c>
      <c r="AQ135" s="25">
        <f t="shared" si="31"/>
        <v>49.000021981801652</v>
      </c>
      <c r="AR135" s="41">
        <f t="shared" si="32"/>
        <v>9.1423401688781658E-2</v>
      </c>
      <c r="AS135" s="41">
        <v>994.8</v>
      </c>
      <c r="AT135" s="41">
        <v>0</v>
      </c>
      <c r="AU135" s="25">
        <f t="shared" si="33"/>
        <v>0</v>
      </c>
      <c r="AV135" s="41"/>
      <c r="AW135" s="41">
        <v>0</v>
      </c>
      <c r="AX135" s="88">
        <v>364.08375749999999</v>
      </c>
      <c r="AY135" s="41">
        <f t="shared" si="34"/>
        <v>0.36598688932448736</v>
      </c>
      <c r="AZ135" s="41">
        <v>994.8</v>
      </c>
      <c r="BA135" s="41">
        <f t="shared" si="24"/>
        <v>7136.676228848698</v>
      </c>
      <c r="BB135" s="41">
        <f t="shared" si="35"/>
        <v>356.83381144243492</v>
      </c>
      <c r="BC135" s="45">
        <v>0.05</v>
      </c>
      <c r="BD135" s="41">
        <f t="shared" si="36"/>
        <v>0.35869904648415252</v>
      </c>
      <c r="BE135" s="41">
        <v>994.8</v>
      </c>
      <c r="BF135" s="41">
        <f t="shared" si="37"/>
        <v>7493.510040291133</v>
      </c>
      <c r="BG135" s="99">
        <f t="shared" si="38"/>
        <v>7.8038906109895532</v>
      </c>
      <c r="BH135" s="99"/>
      <c r="BI135" s="100">
        <f t="shared" si="39"/>
        <v>6.8917866910393419</v>
      </c>
      <c r="BJ135" s="86">
        <f t="shared" si="25"/>
        <v>5454.9195370816979</v>
      </c>
      <c r="BK135" s="86"/>
      <c r="BL135" s="86">
        <f t="shared" si="26"/>
        <v>2038.5905032094374</v>
      </c>
      <c r="BM135" s="86">
        <f t="shared" si="40"/>
        <v>7493.5100402911357</v>
      </c>
      <c r="BN135" s="78">
        <v>5.3882000000000003</v>
      </c>
      <c r="BO135" s="79"/>
      <c r="BP135" s="108">
        <f t="shared" si="41"/>
        <v>1.4483297967762059</v>
      </c>
      <c r="BQ135" s="107"/>
      <c r="BS135" s="113" t="s">
        <v>1600</v>
      </c>
      <c r="BT135" s="168">
        <f t="shared" si="42"/>
        <v>303.40313125</v>
      </c>
      <c r="BU135" s="88">
        <v>364.08375749999999</v>
      </c>
    </row>
    <row r="136" spans="1:73" x14ac:dyDescent="0.25">
      <c r="A136" s="87">
        <f t="shared" si="43"/>
        <v>127</v>
      </c>
      <c r="B136" s="2" t="s">
        <v>221</v>
      </c>
      <c r="C136" s="39" t="s">
        <v>26</v>
      </c>
      <c r="D136" s="68" t="s">
        <v>1191</v>
      </c>
      <c r="E136" s="41">
        <v>598.30999999999995</v>
      </c>
      <c r="F136" s="54">
        <v>468.01</v>
      </c>
      <c r="G136" s="54">
        <v>130.30000000000001</v>
      </c>
      <c r="H136" s="40">
        <v>0</v>
      </c>
      <c r="I136" s="41">
        <v>1095.32618427087</v>
      </c>
      <c r="J136" s="41">
        <f t="shared" si="23"/>
        <v>1.8307001124348083</v>
      </c>
      <c r="K136" s="41">
        <v>598.30999999999995</v>
      </c>
      <c r="L136" s="41">
        <v>0</v>
      </c>
      <c r="M136" s="41"/>
      <c r="N136" s="41">
        <v>0</v>
      </c>
      <c r="O136" s="41">
        <v>0</v>
      </c>
      <c r="P136" s="41"/>
      <c r="Q136" s="41">
        <v>0</v>
      </c>
      <c r="R136" s="41">
        <v>75.431489021845707</v>
      </c>
      <c r="S136" s="41">
        <f t="shared" si="44"/>
        <v>0.12607425752844797</v>
      </c>
      <c r="T136" s="41">
        <v>598.30999999999995</v>
      </c>
      <c r="U136" s="41">
        <v>1250.89178087716</v>
      </c>
      <c r="V136" s="41">
        <f t="shared" si="27"/>
        <v>2.0907084636345039</v>
      </c>
      <c r="W136" s="41">
        <v>598.30999999999995</v>
      </c>
      <c r="X136" s="41">
        <v>179.48568426015001</v>
      </c>
      <c r="Y136" s="41">
        <f t="shared" si="28"/>
        <v>0.29998777265990878</v>
      </c>
      <c r="Z136" s="41">
        <v>598.30999999999995</v>
      </c>
      <c r="AA136" s="41">
        <v>742.88927057350895</v>
      </c>
      <c r="AB136" s="41">
        <f t="shared" si="29"/>
        <v>1.2416460874354582</v>
      </c>
      <c r="AC136" s="41">
        <v>598.30999999999995</v>
      </c>
      <c r="AD136" s="41">
        <v>431.731614817099</v>
      </c>
      <c r="AE136" s="41">
        <f t="shared" si="45"/>
        <v>0.92248373927287663</v>
      </c>
      <c r="AF136" s="41">
        <v>468.01</v>
      </c>
      <c r="AG136" s="41">
        <v>230.91857476725099</v>
      </c>
      <c r="AH136" s="41">
        <f t="shared" si="30"/>
        <v>0.38595138768740456</v>
      </c>
      <c r="AI136" s="41">
        <v>598.30999999999995</v>
      </c>
      <c r="AJ136" s="41">
        <v>46.6671744</v>
      </c>
      <c r="AK136" s="41">
        <f t="shared" si="46"/>
        <v>7.7998319265932384E-2</v>
      </c>
      <c r="AL136" s="41">
        <v>598.30999999999995</v>
      </c>
      <c r="AM136" s="41">
        <v>5.5788485760000004</v>
      </c>
      <c r="AN136" s="41">
        <f t="shared" si="47"/>
        <v>9.3243445304273722E-3</v>
      </c>
      <c r="AO136" s="41">
        <v>598.30999999999995</v>
      </c>
      <c r="AP136" s="41">
        <v>137.352</v>
      </c>
      <c r="AQ136" s="25">
        <f t="shared" si="31"/>
        <v>74.001088745705474</v>
      </c>
      <c r="AR136" s="41">
        <f t="shared" si="32"/>
        <v>0.22956661262556202</v>
      </c>
      <c r="AS136" s="41">
        <v>598.30999999999995</v>
      </c>
      <c r="AT136" s="41">
        <v>0</v>
      </c>
      <c r="AU136" s="25">
        <f t="shared" si="33"/>
        <v>0</v>
      </c>
      <c r="AV136" s="41"/>
      <c r="AW136" s="41">
        <v>0</v>
      </c>
      <c r="AX136" s="88">
        <v>192.78973875</v>
      </c>
      <c r="AY136" s="41">
        <f t="shared" si="34"/>
        <v>0.32222382836656588</v>
      </c>
      <c r="AZ136" s="41">
        <v>598.30999999999995</v>
      </c>
      <c r="BA136" s="41">
        <f t="shared" si="24"/>
        <v>4389.0623603138838</v>
      </c>
      <c r="BB136" s="41">
        <f t="shared" si="35"/>
        <v>219.4531180156942</v>
      </c>
      <c r="BC136" s="45">
        <v>0.05</v>
      </c>
      <c r="BD136" s="41">
        <f t="shared" si="36"/>
        <v>0.36678831711937659</v>
      </c>
      <c r="BE136" s="41">
        <v>598.30999999999995</v>
      </c>
      <c r="BF136" s="41">
        <f t="shared" si="37"/>
        <v>4608.5154783295784</v>
      </c>
      <c r="BG136" s="99">
        <f t="shared" si="38"/>
        <v>7.9134981717139921</v>
      </c>
      <c r="BH136" s="99"/>
      <c r="BI136" s="100">
        <f t="shared" si="39"/>
        <v>6.9448902454774712</v>
      </c>
      <c r="BJ136" s="86">
        <f t="shared" si="25"/>
        <v>3703.5962793438653</v>
      </c>
      <c r="BK136" s="86"/>
      <c r="BL136" s="86">
        <f t="shared" si="26"/>
        <v>904.91919898571462</v>
      </c>
      <c r="BM136" s="86">
        <f t="shared" si="40"/>
        <v>4608.5154783295802</v>
      </c>
      <c r="BN136" s="78">
        <v>5.2583000000000002</v>
      </c>
      <c r="BO136" s="79"/>
      <c r="BP136" s="108">
        <f t="shared" si="41"/>
        <v>1.5049537249137539</v>
      </c>
      <c r="BQ136" s="107"/>
      <c r="BS136" s="113" t="s">
        <v>1601</v>
      </c>
      <c r="BT136" s="168">
        <f t="shared" si="42"/>
        <v>160.65811562499999</v>
      </c>
      <c r="BU136" s="88">
        <v>192.78973875</v>
      </c>
    </row>
    <row r="137" spans="1:73" x14ac:dyDescent="0.25">
      <c r="A137" s="87">
        <f t="shared" si="43"/>
        <v>128</v>
      </c>
      <c r="B137" s="2" t="s">
        <v>222</v>
      </c>
      <c r="C137" s="39" t="s">
        <v>26</v>
      </c>
      <c r="D137" s="68" t="s">
        <v>1192</v>
      </c>
      <c r="E137" s="41">
        <v>465.6</v>
      </c>
      <c r="F137" s="54">
        <v>349.9</v>
      </c>
      <c r="G137" s="54">
        <v>115.7</v>
      </c>
      <c r="H137" s="40">
        <v>0</v>
      </c>
      <c r="I137" s="41">
        <v>849.64987287770202</v>
      </c>
      <c r="J137" s="41">
        <f t="shared" si="23"/>
        <v>1.8248493833283976</v>
      </c>
      <c r="K137" s="41">
        <v>465.6</v>
      </c>
      <c r="L137" s="41">
        <v>0</v>
      </c>
      <c r="M137" s="41"/>
      <c r="N137" s="41">
        <v>0</v>
      </c>
      <c r="O137" s="41">
        <v>0</v>
      </c>
      <c r="P137" s="41"/>
      <c r="Q137" s="41">
        <v>0</v>
      </c>
      <c r="R137" s="41">
        <v>50.688261661895297</v>
      </c>
      <c r="S137" s="41">
        <f t="shared" si="44"/>
        <v>0.10886654137005003</v>
      </c>
      <c r="T137" s="41">
        <v>465.6</v>
      </c>
      <c r="U137" s="41">
        <v>1033.6941904124001</v>
      </c>
      <c r="V137" s="41">
        <f t="shared" si="27"/>
        <v>2.2201335704733678</v>
      </c>
      <c r="W137" s="41">
        <v>465.6</v>
      </c>
      <c r="X137" s="41">
        <v>158.210735281936</v>
      </c>
      <c r="Y137" s="41">
        <f t="shared" si="28"/>
        <v>0.33979968917941578</v>
      </c>
      <c r="Z137" s="41">
        <v>465.6</v>
      </c>
      <c r="AA137" s="41">
        <v>1233.7509406076399</v>
      </c>
      <c r="AB137" s="41">
        <f t="shared" si="29"/>
        <v>2.6498087212363397</v>
      </c>
      <c r="AC137" s="41">
        <v>465.6</v>
      </c>
      <c r="AD137" s="41">
        <v>165.28632311763599</v>
      </c>
      <c r="AE137" s="41">
        <f t="shared" si="45"/>
        <v>0.47238160365143184</v>
      </c>
      <c r="AF137" s="41">
        <v>349.9</v>
      </c>
      <c r="AG137" s="41">
        <v>151.530937610927</v>
      </c>
      <c r="AH137" s="41">
        <f t="shared" si="30"/>
        <v>0.32545304469700814</v>
      </c>
      <c r="AI137" s="41">
        <v>465.6</v>
      </c>
      <c r="AJ137" s="41">
        <v>18.083530079999999</v>
      </c>
      <c r="AK137" s="41">
        <f t="shared" si="46"/>
        <v>3.8839196907216489E-2</v>
      </c>
      <c r="AL137" s="41">
        <v>465.6</v>
      </c>
      <c r="AM137" s="41">
        <v>2.1618038232000001</v>
      </c>
      <c r="AN137" s="41">
        <f t="shared" si="47"/>
        <v>4.6430494484536082E-3</v>
      </c>
      <c r="AO137" s="41">
        <v>465.6</v>
      </c>
      <c r="AP137" s="41">
        <v>61.247999999999998</v>
      </c>
      <c r="AQ137" s="25">
        <f t="shared" si="31"/>
        <v>32.998563424609529</v>
      </c>
      <c r="AR137" s="41">
        <f t="shared" si="32"/>
        <v>0.13154639175257732</v>
      </c>
      <c r="AS137" s="41">
        <v>465.6</v>
      </c>
      <c r="AT137" s="41">
        <v>0</v>
      </c>
      <c r="AU137" s="25">
        <f t="shared" si="33"/>
        <v>0</v>
      </c>
      <c r="AV137" s="41"/>
      <c r="AW137" s="41">
        <v>0</v>
      </c>
      <c r="AX137" s="88">
        <v>445.140535</v>
      </c>
      <c r="AY137" s="41">
        <f t="shared" si="34"/>
        <v>0.9560578500859106</v>
      </c>
      <c r="AZ137" s="41">
        <v>465.6</v>
      </c>
      <c r="BA137" s="41">
        <f t="shared" si="24"/>
        <v>4169.4451304733366</v>
      </c>
      <c r="BB137" s="41">
        <f t="shared" si="35"/>
        <v>208.47225652366683</v>
      </c>
      <c r="BC137" s="45">
        <v>0.05</v>
      </c>
      <c r="BD137" s="41">
        <f t="shared" si="36"/>
        <v>0.44774969184636343</v>
      </c>
      <c r="BE137" s="41">
        <v>465.6</v>
      </c>
      <c r="BF137" s="41">
        <f t="shared" si="37"/>
        <v>4377.9173869970036</v>
      </c>
      <c r="BG137" s="99">
        <f t="shared" si="38"/>
        <v>9.525997994236679</v>
      </c>
      <c r="BH137" s="99"/>
      <c r="BI137" s="100">
        <f t="shared" si="39"/>
        <v>9.0299973104026758</v>
      </c>
      <c r="BJ137" s="86">
        <f t="shared" si="25"/>
        <v>3333.1466981834137</v>
      </c>
      <c r="BK137" s="86"/>
      <c r="BL137" s="86">
        <f t="shared" si="26"/>
        <v>1044.7706888135897</v>
      </c>
      <c r="BM137" s="86">
        <f t="shared" si="40"/>
        <v>4377.9173869970036</v>
      </c>
      <c r="BN137" s="78">
        <v>4.8441000000000001</v>
      </c>
      <c r="BO137" s="79"/>
      <c r="BP137" s="108">
        <f t="shared" si="41"/>
        <v>1.9665155538152967</v>
      </c>
      <c r="BQ137" s="107"/>
      <c r="BS137" s="113" t="s">
        <v>1602</v>
      </c>
      <c r="BT137" s="168">
        <f t="shared" si="42"/>
        <v>370.95044583333333</v>
      </c>
      <c r="BU137" s="88">
        <v>445.140535</v>
      </c>
    </row>
    <row r="138" spans="1:73" x14ac:dyDescent="0.25">
      <c r="A138" s="87">
        <f t="shared" si="43"/>
        <v>129</v>
      </c>
      <c r="B138" s="2" t="s">
        <v>223</v>
      </c>
      <c r="C138" s="39" t="s">
        <v>26</v>
      </c>
      <c r="D138" s="68" t="s">
        <v>1193</v>
      </c>
      <c r="E138" s="41">
        <v>475.2</v>
      </c>
      <c r="F138" s="54">
        <v>475.2</v>
      </c>
      <c r="G138" s="54"/>
      <c r="H138" s="40">
        <v>0</v>
      </c>
      <c r="I138" s="41">
        <v>919.17079137306598</v>
      </c>
      <c r="J138" s="41">
        <f t="shared" ref="J138:J201" si="48">I138/K138</f>
        <v>1.9342819683776642</v>
      </c>
      <c r="K138" s="41">
        <v>475.2</v>
      </c>
      <c r="L138" s="41">
        <v>0</v>
      </c>
      <c r="M138" s="41"/>
      <c r="N138" s="41">
        <v>0</v>
      </c>
      <c r="O138" s="41">
        <v>0</v>
      </c>
      <c r="P138" s="41"/>
      <c r="Q138" s="41">
        <v>0</v>
      </c>
      <c r="R138" s="41">
        <v>67.153708291221506</v>
      </c>
      <c r="S138" s="41">
        <f t="shared" si="44"/>
        <v>0.14131672620206545</v>
      </c>
      <c r="T138" s="41">
        <v>475.2</v>
      </c>
      <c r="U138" s="41">
        <v>1174.2650545291899</v>
      </c>
      <c r="V138" s="41">
        <f t="shared" si="27"/>
        <v>2.4710964952213592</v>
      </c>
      <c r="W138" s="41">
        <v>475.2</v>
      </c>
      <c r="X138" s="41">
        <v>159.55315934426801</v>
      </c>
      <c r="Y138" s="41">
        <f t="shared" si="28"/>
        <v>0.33576001545510947</v>
      </c>
      <c r="Z138" s="41">
        <v>475.2</v>
      </c>
      <c r="AA138" s="41">
        <v>1020.80956193588</v>
      </c>
      <c r="AB138" s="41">
        <f t="shared" si="29"/>
        <v>2.1481682700670874</v>
      </c>
      <c r="AC138" s="41">
        <v>475.2</v>
      </c>
      <c r="AD138" s="41">
        <v>224.045501539284</v>
      </c>
      <c r="AE138" s="41">
        <f t="shared" si="45"/>
        <v>0.47147622377795456</v>
      </c>
      <c r="AF138" s="41">
        <v>475.2</v>
      </c>
      <c r="AG138" s="41">
        <v>107.909772390943</v>
      </c>
      <c r="AH138" s="41">
        <f t="shared" si="30"/>
        <v>0.22708285435804504</v>
      </c>
      <c r="AI138" s="41">
        <v>475.2</v>
      </c>
      <c r="AJ138" s="41">
        <v>0</v>
      </c>
      <c r="AK138" s="41"/>
      <c r="AL138" s="41">
        <v>0</v>
      </c>
      <c r="AM138" s="41">
        <v>0</v>
      </c>
      <c r="AN138" s="41"/>
      <c r="AO138" s="41">
        <v>0</v>
      </c>
      <c r="AP138" s="41">
        <v>29.7</v>
      </c>
      <c r="AQ138" s="25">
        <f t="shared" si="31"/>
        <v>16.00145855719212</v>
      </c>
      <c r="AR138" s="41">
        <f t="shared" si="32"/>
        <v>6.25E-2</v>
      </c>
      <c r="AS138" s="41">
        <v>475.2</v>
      </c>
      <c r="AT138" s="41">
        <v>0</v>
      </c>
      <c r="AU138" s="25">
        <f t="shared" si="33"/>
        <v>0</v>
      </c>
      <c r="AV138" s="41"/>
      <c r="AW138" s="41">
        <v>0</v>
      </c>
      <c r="AX138" s="88">
        <v>134.57216375000002</v>
      </c>
      <c r="AY138" s="41">
        <f t="shared" si="34"/>
        <v>0.28319058028198657</v>
      </c>
      <c r="AZ138" s="41">
        <v>475.2</v>
      </c>
      <c r="BA138" s="41">
        <f t="shared" ref="BA138:BA201" si="49">I138+L138+O138+R138+U138+X138+AA138+AD138+AG138+AJ138+AM138+AP138+AT138+AX138</f>
        <v>3837.1797131538524</v>
      </c>
      <c r="BB138" s="41">
        <f t="shared" si="35"/>
        <v>191.85898565769264</v>
      </c>
      <c r="BC138" s="45">
        <v>0.05</v>
      </c>
      <c r="BD138" s="41">
        <f t="shared" si="36"/>
        <v>0.40374365668706363</v>
      </c>
      <c r="BE138" s="41">
        <v>475.2</v>
      </c>
      <c r="BF138" s="41">
        <f t="shared" si="37"/>
        <v>4029.0386988115451</v>
      </c>
      <c r="BG138" s="99">
        <f t="shared" si="38"/>
        <v>8.4786167904283349</v>
      </c>
      <c r="BH138" s="99"/>
      <c r="BI138" s="100">
        <f t="shared" si="39"/>
        <v>7.9835667554614824</v>
      </c>
      <c r="BJ138" s="86">
        <f t="shared" ref="BJ138:BJ201" si="50">BG138*F138</f>
        <v>4029.0386988115447</v>
      </c>
      <c r="BK138" s="86"/>
      <c r="BL138" s="86">
        <f t="shared" ref="BL138:BL201" si="51">BI138*G138</f>
        <v>0</v>
      </c>
      <c r="BM138" s="86">
        <f t="shared" si="40"/>
        <v>4029.0386988115447</v>
      </c>
      <c r="BN138" s="78">
        <v>5.1612</v>
      </c>
      <c r="BO138" s="79"/>
      <c r="BP138" s="108">
        <f t="shared" si="41"/>
        <v>1.6427607514586404</v>
      </c>
      <c r="BQ138" s="107"/>
      <c r="BS138" s="113" t="s">
        <v>1603</v>
      </c>
      <c r="BT138" s="168">
        <f t="shared" si="42"/>
        <v>112.14346979166669</v>
      </c>
      <c r="BU138" s="88">
        <v>134.57216375000002</v>
      </c>
    </row>
    <row r="139" spans="1:73" x14ac:dyDescent="0.25">
      <c r="A139" s="87">
        <f t="shared" si="43"/>
        <v>130</v>
      </c>
      <c r="B139" s="2" t="s">
        <v>224</v>
      </c>
      <c r="C139" s="39" t="s">
        <v>26</v>
      </c>
      <c r="D139" s="68" t="s">
        <v>1196</v>
      </c>
      <c r="E139" s="41">
        <v>498.78</v>
      </c>
      <c r="F139" s="54">
        <v>498.78</v>
      </c>
      <c r="G139" s="54"/>
      <c r="H139" s="40">
        <v>0</v>
      </c>
      <c r="I139" s="41">
        <v>832.95959635317695</v>
      </c>
      <c r="J139" s="41">
        <f t="shared" si="48"/>
        <v>1.6699939780127049</v>
      </c>
      <c r="K139" s="41">
        <v>498.78</v>
      </c>
      <c r="L139" s="41">
        <v>0</v>
      </c>
      <c r="M139" s="41"/>
      <c r="N139" s="41">
        <v>0</v>
      </c>
      <c r="O139" s="41">
        <v>0</v>
      </c>
      <c r="P139" s="41"/>
      <c r="Q139" s="41">
        <v>0</v>
      </c>
      <c r="R139" s="41">
        <v>67.153708291221506</v>
      </c>
      <c r="S139" s="41">
        <f t="shared" si="44"/>
        <v>0.13463592824736659</v>
      </c>
      <c r="T139" s="41">
        <v>498.78</v>
      </c>
      <c r="U139" s="41">
        <v>1230.4798912605399</v>
      </c>
      <c r="V139" s="41">
        <f t="shared" si="27"/>
        <v>2.4669792117978666</v>
      </c>
      <c r="W139" s="41">
        <v>498.78</v>
      </c>
      <c r="X139" s="41">
        <v>146.22273871884099</v>
      </c>
      <c r="Y139" s="41">
        <f t="shared" si="28"/>
        <v>0.29316078976470789</v>
      </c>
      <c r="Z139" s="41">
        <v>498.78</v>
      </c>
      <c r="AA139" s="41">
        <v>1167.5208295022601</v>
      </c>
      <c r="AB139" s="41">
        <f t="shared" si="29"/>
        <v>2.3407530965601269</v>
      </c>
      <c r="AC139" s="41">
        <v>498.78</v>
      </c>
      <c r="AD139" s="41">
        <v>234.53137768287499</v>
      </c>
      <c r="AE139" s="41">
        <f t="shared" si="45"/>
        <v>0.47021006793150288</v>
      </c>
      <c r="AF139" s="41">
        <v>498.78</v>
      </c>
      <c r="AG139" s="41">
        <v>142.44623962165801</v>
      </c>
      <c r="AH139" s="41">
        <f t="shared" si="30"/>
        <v>0.28558931717722846</v>
      </c>
      <c r="AI139" s="41">
        <v>498.78</v>
      </c>
      <c r="AJ139" s="41">
        <v>37.042069679999997</v>
      </c>
      <c r="AK139" s="41">
        <f t="shared" si="46"/>
        <v>7.4265346806207139E-2</v>
      </c>
      <c r="AL139" s="41">
        <v>498.78</v>
      </c>
      <c r="AM139" s="41">
        <v>4.4282110572000004</v>
      </c>
      <c r="AN139" s="41">
        <f t="shared" si="47"/>
        <v>8.8780846409238553E-3</v>
      </c>
      <c r="AO139" s="41">
        <v>498.78</v>
      </c>
      <c r="AP139" s="41">
        <v>40.835999999999999</v>
      </c>
      <c r="AQ139" s="25">
        <f t="shared" si="31"/>
        <v>22.001197361666581</v>
      </c>
      <c r="AR139" s="41">
        <f t="shared" si="32"/>
        <v>8.1871767111752675E-2</v>
      </c>
      <c r="AS139" s="41">
        <v>498.78</v>
      </c>
      <c r="AT139" s="41">
        <v>0</v>
      </c>
      <c r="AU139" s="25">
        <f t="shared" si="33"/>
        <v>0</v>
      </c>
      <c r="AV139" s="41"/>
      <c r="AW139" s="41">
        <v>0</v>
      </c>
      <c r="AX139" s="88">
        <v>344.82717499999995</v>
      </c>
      <c r="AY139" s="41">
        <f t="shared" si="34"/>
        <v>0.69134122258310271</v>
      </c>
      <c r="AZ139" s="41">
        <v>498.78</v>
      </c>
      <c r="BA139" s="41">
        <f t="shared" si="49"/>
        <v>4248.4478371677724</v>
      </c>
      <c r="BB139" s="41">
        <f t="shared" si="35"/>
        <v>212.42239185838864</v>
      </c>
      <c r="BC139" s="45">
        <v>0.05</v>
      </c>
      <c r="BD139" s="41">
        <f t="shared" si="36"/>
        <v>0.42588394053167455</v>
      </c>
      <c r="BE139" s="41">
        <v>498.78</v>
      </c>
      <c r="BF139" s="41">
        <f t="shared" si="37"/>
        <v>4460.8702290261608</v>
      </c>
      <c r="BG139" s="99">
        <f t="shared" si="38"/>
        <v>8.9435627511651656</v>
      </c>
      <c r="BH139" s="99"/>
      <c r="BI139" s="100">
        <f t="shared" si="39"/>
        <v>8.4498421798370877</v>
      </c>
      <c r="BJ139" s="86">
        <f t="shared" si="50"/>
        <v>4460.8702290261608</v>
      </c>
      <c r="BK139" s="86"/>
      <c r="BL139" s="86">
        <f t="shared" si="51"/>
        <v>0</v>
      </c>
      <c r="BM139" s="86">
        <f t="shared" si="40"/>
        <v>4460.8702290261608</v>
      </c>
      <c r="BN139" s="78">
        <v>4.6542000000000003</v>
      </c>
      <c r="BO139" s="79"/>
      <c r="BP139" s="108">
        <f t="shared" ref="BP139:BP202" si="52">BG139/BN139</f>
        <v>1.9216111794003621</v>
      </c>
      <c r="BQ139" s="107"/>
      <c r="BS139" s="113" t="s">
        <v>1604</v>
      </c>
      <c r="BT139" s="168">
        <f t="shared" ref="BT139:BT202" si="53">BU139/1.2</f>
        <v>287.35597916666666</v>
      </c>
      <c r="BU139" s="88">
        <v>344.82717499999995</v>
      </c>
    </row>
    <row r="140" spans="1:73" x14ac:dyDescent="0.25">
      <c r="A140" s="87">
        <f t="shared" si="43"/>
        <v>131</v>
      </c>
      <c r="B140" s="2" t="s">
        <v>225</v>
      </c>
      <c r="C140" s="39" t="s">
        <v>26</v>
      </c>
      <c r="D140" s="68" t="s">
        <v>1198</v>
      </c>
      <c r="E140" s="41">
        <v>626.29999999999995</v>
      </c>
      <c r="F140" s="54">
        <v>626.29999999999995</v>
      </c>
      <c r="G140" s="54"/>
      <c r="H140" s="40">
        <v>0</v>
      </c>
      <c r="I140" s="41">
        <v>1146.7770958625399</v>
      </c>
      <c r="J140" s="41">
        <f t="shared" si="48"/>
        <v>1.8310348009939965</v>
      </c>
      <c r="K140" s="41">
        <v>626.29999999999995</v>
      </c>
      <c r="L140" s="41">
        <v>0</v>
      </c>
      <c r="M140" s="41"/>
      <c r="N140" s="41">
        <v>0</v>
      </c>
      <c r="O140" s="41">
        <v>0</v>
      </c>
      <c r="P140" s="41"/>
      <c r="Q140" s="41">
        <v>0</v>
      </c>
      <c r="R140" s="41">
        <v>96.685199511278299</v>
      </c>
      <c r="S140" s="41">
        <f t="shared" ref="S140:S202" si="54">R140/T140</f>
        <v>0.15437521876301821</v>
      </c>
      <c r="T140" s="41">
        <v>626.29999999999995</v>
      </c>
      <c r="U140" s="41">
        <v>1238.3979395483</v>
      </c>
      <c r="V140" s="41">
        <f t="shared" ref="V140:V202" si="55">U140/W140</f>
        <v>1.977323869628453</v>
      </c>
      <c r="W140" s="41">
        <v>626.29999999999995</v>
      </c>
      <c r="X140" s="41">
        <v>164.85745052228901</v>
      </c>
      <c r="Y140" s="41">
        <f t="shared" ref="Y140:Y202" si="56">X140/Z140</f>
        <v>0.2632244140544292</v>
      </c>
      <c r="Z140" s="41">
        <v>626.29999999999995</v>
      </c>
      <c r="AA140" s="41">
        <v>990.56391436102604</v>
      </c>
      <c r="AB140" s="41">
        <f t="shared" ref="AB140:AB202" si="57">AA140/AC140</f>
        <v>1.581612508959007</v>
      </c>
      <c r="AC140" s="41">
        <v>626.29999999999995</v>
      </c>
      <c r="AD140" s="41">
        <v>557.82428552850695</v>
      </c>
      <c r="AE140" s="41">
        <f t="shared" ref="AE140:AE202" si="58">AD140/AF140</f>
        <v>0.89066627100192719</v>
      </c>
      <c r="AF140" s="41">
        <v>626.29999999999995</v>
      </c>
      <c r="AG140" s="41">
        <v>159.94025995755399</v>
      </c>
      <c r="AH140" s="41">
        <f t="shared" ref="AH140:AH202" si="59">AG140/AI140</f>
        <v>0.25537323959373143</v>
      </c>
      <c r="AI140" s="41">
        <v>626.29999999999995</v>
      </c>
      <c r="AJ140" s="41">
        <v>0</v>
      </c>
      <c r="AK140" s="41"/>
      <c r="AL140" s="41">
        <v>0</v>
      </c>
      <c r="AM140" s="41">
        <v>0</v>
      </c>
      <c r="AN140" s="41"/>
      <c r="AO140" s="41">
        <v>0</v>
      </c>
      <c r="AP140" s="41">
        <v>139.21199999999999</v>
      </c>
      <c r="AQ140" s="25">
        <f t="shared" ref="AQ140:AQ202" si="60">AP140/1.68/1.10481</f>
        <v>75.003200291711437</v>
      </c>
      <c r="AR140" s="41">
        <f t="shared" ref="AR140:AR202" si="61">AP140/AS140</f>
        <v>0.22227686412262493</v>
      </c>
      <c r="AS140" s="41">
        <v>626.29999999999995</v>
      </c>
      <c r="AT140" s="41">
        <v>0</v>
      </c>
      <c r="AU140" s="25">
        <f t="shared" ref="AU140:AU202" si="62">AT140/1.68/1.10481</f>
        <v>0</v>
      </c>
      <c r="AV140" s="41"/>
      <c r="AW140" s="41">
        <v>0</v>
      </c>
      <c r="AX140" s="88">
        <v>390.58468750000003</v>
      </c>
      <c r="AY140" s="41">
        <f t="shared" ref="AY140:AY202" si="63">AX140/AZ140</f>
        <v>0.62363833226888077</v>
      </c>
      <c r="AZ140" s="41">
        <v>626.29999999999995</v>
      </c>
      <c r="BA140" s="41">
        <f t="shared" si="49"/>
        <v>4884.8428327914944</v>
      </c>
      <c r="BB140" s="41">
        <f t="shared" ref="BB140:BB202" si="64">BA140*BC140</f>
        <v>244.24214163957473</v>
      </c>
      <c r="BC140" s="45">
        <v>0.05</v>
      </c>
      <c r="BD140" s="41">
        <f t="shared" ref="BD140:BD202" si="65">BB140/BE140</f>
        <v>0.38997627596930345</v>
      </c>
      <c r="BE140" s="41">
        <v>626.29999999999995</v>
      </c>
      <c r="BF140" s="41">
        <f t="shared" ref="BF140:BF202" si="66">BA140+BB140</f>
        <v>5129.084974431069</v>
      </c>
      <c r="BG140" s="99">
        <f t="shared" ref="BG140:BG202" si="67">(J140+S140+V140+Y140+AB140+AE140+AH140+AK140+AN140+AR140+AY140)*(1+BC140)</f>
        <v>8.1895017953553708</v>
      </c>
      <c r="BH140" s="99"/>
      <c r="BI140" s="100">
        <f t="shared" ref="BI140:BI202" si="68">BG140-AE140*(1+BC140)</f>
        <v>7.2543022108033473</v>
      </c>
      <c r="BJ140" s="86">
        <f t="shared" si="50"/>
        <v>5129.0849744310681</v>
      </c>
      <c r="BK140" s="86"/>
      <c r="BL140" s="86">
        <f t="shared" si="51"/>
        <v>0</v>
      </c>
      <c r="BM140" s="86">
        <f t="shared" ref="BM140:BM202" si="69">BJ140+BK140+BL140</f>
        <v>5129.0849744310681</v>
      </c>
      <c r="BN140" s="78">
        <v>2.9333</v>
      </c>
      <c r="BO140" s="79"/>
      <c r="BP140" s="108">
        <f t="shared" si="52"/>
        <v>2.7919073382727202</v>
      </c>
      <c r="BQ140" s="107"/>
      <c r="BS140" s="113" t="s">
        <v>1605</v>
      </c>
      <c r="BT140" s="168">
        <f t="shared" si="53"/>
        <v>325.48723958333335</v>
      </c>
      <c r="BU140" s="88">
        <v>390.58468750000003</v>
      </c>
    </row>
    <row r="141" spans="1:73" x14ac:dyDescent="0.25">
      <c r="A141" s="87">
        <f t="shared" ref="A141:A203" si="70">A140+1</f>
        <v>132</v>
      </c>
      <c r="B141" s="2" t="s">
        <v>226</v>
      </c>
      <c r="C141" s="39" t="s">
        <v>26</v>
      </c>
      <c r="D141" s="68" t="s">
        <v>1206</v>
      </c>
      <c r="E141" s="41">
        <v>373.5</v>
      </c>
      <c r="F141" s="54">
        <v>373.5</v>
      </c>
      <c r="G141" s="54"/>
      <c r="H141" s="40">
        <v>0</v>
      </c>
      <c r="I141" s="41">
        <v>630.645372796429</v>
      </c>
      <c r="J141" s="41">
        <f t="shared" si="48"/>
        <v>1.6884748936986052</v>
      </c>
      <c r="K141" s="41">
        <v>373.5</v>
      </c>
      <c r="L141" s="41">
        <v>0</v>
      </c>
      <c r="M141" s="41"/>
      <c r="N141" s="41">
        <v>0</v>
      </c>
      <c r="O141" s="41">
        <v>0</v>
      </c>
      <c r="P141" s="41"/>
      <c r="Q141" s="41">
        <v>0</v>
      </c>
      <c r="R141" s="41">
        <v>43.6210995384222</v>
      </c>
      <c r="S141" s="41">
        <f t="shared" si="54"/>
        <v>0.11679009247234859</v>
      </c>
      <c r="T141" s="41">
        <v>373.5</v>
      </c>
      <c r="U141" s="41">
        <v>667.67308046538096</v>
      </c>
      <c r="V141" s="41">
        <f t="shared" si="55"/>
        <v>1.7876119958912475</v>
      </c>
      <c r="W141" s="41">
        <v>373.5</v>
      </c>
      <c r="X141" s="41">
        <v>95.097729042497306</v>
      </c>
      <c r="Y141" s="41">
        <f t="shared" si="56"/>
        <v>0.25461239368807848</v>
      </c>
      <c r="Z141" s="41">
        <v>373.5</v>
      </c>
      <c r="AA141" s="41">
        <v>27.316989199221599</v>
      </c>
      <c r="AB141" s="41">
        <f t="shared" si="57"/>
        <v>7.3137855955077907E-2</v>
      </c>
      <c r="AC141" s="41">
        <v>373.5</v>
      </c>
      <c r="AD141" s="41">
        <v>8.18</v>
      </c>
      <c r="AE141" s="41">
        <f>AD141/AF141</f>
        <v>2.1900937081659973E-2</v>
      </c>
      <c r="AF141" s="41">
        <v>373.5</v>
      </c>
      <c r="AG141" s="41">
        <v>24.361078997701199</v>
      </c>
      <c r="AH141" s="41">
        <f t="shared" si="59"/>
        <v>6.5223772416870676E-2</v>
      </c>
      <c r="AI141" s="41">
        <v>373.5</v>
      </c>
      <c r="AJ141" s="41">
        <v>30.187828440000001</v>
      </c>
      <c r="AK141" s="41">
        <f t="shared" ref="AK141:AK201" si="71">AJ141/AL141</f>
        <v>8.0824172530120489E-2</v>
      </c>
      <c r="AL141" s="41">
        <v>373.5</v>
      </c>
      <c r="AM141" s="41">
        <v>3.6088176725999999</v>
      </c>
      <c r="AN141" s="41">
        <f t="shared" ref="AN141:AN201" si="72">AM141/AO141</f>
        <v>9.6621624433734943E-3</v>
      </c>
      <c r="AO141" s="41">
        <v>373.5</v>
      </c>
      <c r="AP141" s="41">
        <v>1.86</v>
      </c>
      <c r="AQ141" s="25">
        <f t="shared" si="60"/>
        <v>1.0021115460059713</v>
      </c>
      <c r="AR141" s="41">
        <f t="shared" si="61"/>
        <v>4.9799196787148597E-3</v>
      </c>
      <c r="AS141" s="41">
        <v>373.5</v>
      </c>
      <c r="AT141" s="41">
        <v>0</v>
      </c>
      <c r="AU141" s="25">
        <f t="shared" si="62"/>
        <v>0</v>
      </c>
      <c r="AV141" s="41"/>
      <c r="AW141" s="41">
        <v>0</v>
      </c>
      <c r="AX141" s="88">
        <v>38.260199999999998</v>
      </c>
      <c r="AY141" s="41">
        <f t="shared" si="63"/>
        <v>0.10243694779116465</v>
      </c>
      <c r="AZ141" s="41">
        <v>373.5</v>
      </c>
      <c r="BA141" s="41">
        <f t="shared" si="49"/>
        <v>1570.8121961522522</v>
      </c>
      <c r="BB141" s="41">
        <f t="shared" si="64"/>
        <v>78.540609807612611</v>
      </c>
      <c r="BC141" s="45">
        <v>0.05</v>
      </c>
      <c r="BD141" s="41">
        <f t="shared" si="65"/>
        <v>0.21028275718236308</v>
      </c>
      <c r="BE141" s="41">
        <v>373.5</v>
      </c>
      <c r="BF141" s="41">
        <f t="shared" si="66"/>
        <v>1649.3528059598648</v>
      </c>
      <c r="BG141" s="99">
        <f t="shared" si="67"/>
        <v>4.4159379008296256</v>
      </c>
      <c r="BH141" s="99"/>
      <c r="BI141" s="100">
        <f t="shared" si="68"/>
        <v>4.392941916893883</v>
      </c>
      <c r="BJ141" s="86">
        <f t="shared" si="50"/>
        <v>1649.3528059598652</v>
      </c>
      <c r="BK141" s="86"/>
      <c r="BL141" s="86">
        <f t="shared" si="51"/>
        <v>0</v>
      </c>
      <c r="BM141" s="86">
        <f t="shared" si="69"/>
        <v>1649.3528059598652</v>
      </c>
      <c r="BN141" s="78">
        <v>4.8268000000000004</v>
      </c>
      <c r="BO141" s="79"/>
      <c r="BP141" s="108">
        <f t="shared" si="52"/>
        <v>0.9148789883213776</v>
      </c>
      <c r="BQ141" s="107"/>
      <c r="BS141" s="113" t="s">
        <v>1606</v>
      </c>
      <c r="BT141" s="168">
        <f t="shared" si="53"/>
        <v>31.883499999999998</v>
      </c>
      <c r="BU141" s="88">
        <v>38.260199999999998</v>
      </c>
    </row>
    <row r="142" spans="1:73" x14ac:dyDescent="0.25">
      <c r="A142" s="87">
        <f t="shared" si="70"/>
        <v>133</v>
      </c>
      <c r="B142" s="2" t="s">
        <v>227</v>
      </c>
      <c r="C142" s="39" t="s">
        <v>26</v>
      </c>
      <c r="D142" s="68" t="s">
        <v>1231</v>
      </c>
      <c r="E142" s="41">
        <v>744.6</v>
      </c>
      <c r="F142" s="54">
        <v>539.29999999999995</v>
      </c>
      <c r="G142" s="54">
        <v>205.3</v>
      </c>
      <c r="H142" s="40">
        <v>34.9</v>
      </c>
      <c r="I142" s="41">
        <v>1348.15891634426</v>
      </c>
      <c r="J142" s="41">
        <f t="shared" si="48"/>
        <v>1.8105814079294384</v>
      </c>
      <c r="K142" s="41">
        <v>744.6</v>
      </c>
      <c r="L142" s="41">
        <v>0</v>
      </c>
      <c r="M142" s="41"/>
      <c r="N142" s="41">
        <v>0</v>
      </c>
      <c r="O142" s="41">
        <v>0</v>
      </c>
      <c r="P142" s="41"/>
      <c r="Q142" s="41">
        <v>0</v>
      </c>
      <c r="R142" s="41">
        <v>89.008026139370301</v>
      </c>
      <c r="S142" s="41">
        <f t="shared" si="54"/>
        <v>0.11953804208886691</v>
      </c>
      <c r="T142" s="41">
        <v>744.6</v>
      </c>
      <c r="U142" s="41">
        <v>1140.9604179919199</v>
      </c>
      <c r="V142" s="41">
        <f t="shared" si="55"/>
        <v>1.5323132124522159</v>
      </c>
      <c r="W142" s="41">
        <v>744.6</v>
      </c>
      <c r="X142" s="41">
        <v>201.22946642288301</v>
      </c>
      <c r="Y142" s="41">
        <f t="shared" si="56"/>
        <v>0.27025176795982137</v>
      </c>
      <c r="Z142" s="41">
        <v>744.6</v>
      </c>
      <c r="AA142" s="41">
        <v>754.49072484149804</v>
      </c>
      <c r="AB142" s="41">
        <f t="shared" si="57"/>
        <v>1.0132832726853318</v>
      </c>
      <c r="AC142" s="41">
        <v>744.6</v>
      </c>
      <c r="AD142" s="41">
        <v>410.42125258468201</v>
      </c>
      <c r="AE142" s="41">
        <f t="shared" si="58"/>
        <v>0.76102587165711488</v>
      </c>
      <c r="AF142" s="41">
        <v>539.29999999999995</v>
      </c>
      <c r="AG142" s="41">
        <v>409.730999888366</v>
      </c>
      <c r="AH142" s="41">
        <f t="shared" si="59"/>
        <v>0.55026994344395108</v>
      </c>
      <c r="AI142" s="41">
        <v>744.6</v>
      </c>
      <c r="AJ142" s="41">
        <v>30.6253332</v>
      </c>
      <c r="AK142" s="41">
        <f t="shared" si="71"/>
        <v>4.1129912973408539E-2</v>
      </c>
      <c r="AL142" s="41">
        <v>744.6</v>
      </c>
      <c r="AM142" s="41">
        <v>3.661119378</v>
      </c>
      <c r="AN142" s="41">
        <f t="shared" si="72"/>
        <v>4.9168941418211119E-3</v>
      </c>
      <c r="AO142" s="41">
        <v>744.6</v>
      </c>
      <c r="AP142" s="41">
        <v>83.52</v>
      </c>
      <c r="AQ142" s="25">
        <f t="shared" si="60"/>
        <v>44.998041033558451</v>
      </c>
      <c r="AR142" s="41">
        <f t="shared" si="61"/>
        <v>0.11216760676873488</v>
      </c>
      <c r="AS142" s="41">
        <v>744.6</v>
      </c>
      <c r="AT142" s="41">
        <v>0</v>
      </c>
      <c r="AU142" s="25">
        <f t="shared" si="62"/>
        <v>0</v>
      </c>
      <c r="AV142" s="41"/>
      <c r="AW142" s="41">
        <v>0</v>
      </c>
      <c r="AX142" s="88">
        <v>380.42946124999997</v>
      </c>
      <c r="AY142" s="41">
        <f t="shared" si="63"/>
        <v>0.51091789047810898</v>
      </c>
      <c r="AZ142" s="41">
        <v>744.6</v>
      </c>
      <c r="BA142" s="41">
        <f t="shared" si="49"/>
        <v>4852.235718040979</v>
      </c>
      <c r="BB142" s="41">
        <f t="shared" si="64"/>
        <v>242.61178590204895</v>
      </c>
      <c r="BC142" s="45">
        <v>0.05</v>
      </c>
      <c r="BD142" s="41">
        <f t="shared" si="65"/>
        <v>0.32582834528881138</v>
      </c>
      <c r="BE142" s="41">
        <v>744.6</v>
      </c>
      <c r="BF142" s="41">
        <f t="shared" si="66"/>
        <v>5094.8475039430277</v>
      </c>
      <c r="BG142" s="99">
        <f t="shared" si="67"/>
        <v>7.0627156137077538</v>
      </c>
      <c r="BH142" s="99"/>
      <c r="BI142" s="100">
        <f t="shared" si="68"/>
        <v>6.2636384484677832</v>
      </c>
      <c r="BJ142" s="86">
        <f t="shared" si="50"/>
        <v>3808.9225304725915</v>
      </c>
      <c r="BK142" s="86"/>
      <c r="BL142" s="86">
        <f t="shared" si="51"/>
        <v>1285.924973470436</v>
      </c>
      <c r="BM142" s="86">
        <f t="shared" si="69"/>
        <v>5094.8475039430277</v>
      </c>
      <c r="BN142" s="78">
        <v>4.859</v>
      </c>
      <c r="BO142" s="79"/>
      <c r="BP142" s="108">
        <f t="shared" si="52"/>
        <v>1.4535327461839378</v>
      </c>
      <c r="BQ142" s="107"/>
      <c r="BS142" s="113" t="s">
        <v>1607</v>
      </c>
      <c r="BT142" s="168">
        <f t="shared" si="53"/>
        <v>317.02455104166665</v>
      </c>
      <c r="BU142" s="88">
        <v>380.42946124999997</v>
      </c>
    </row>
    <row r="143" spans="1:73" x14ac:dyDescent="0.25">
      <c r="A143" s="87">
        <f t="shared" si="70"/>
        <v>134</v>
      </c>
      <c r="B143" s="2" t="s">
        <v>228</v>
      </c>
      <c r="C143" s="39" t="s">
        <v>26</v>
      </c>
      <c r="D143" s="68" t="s">
        <v>1232</v>
      </c>
      <c r="E143" s="41">
        <v>422.9</v>
      </c>
      <c r="F143" s="54">
        <v>422.9</v>
      </c>
      <c r="G143" s="54"/>
      <c r="H143" s="40">
        <v>0</v>
      </c>
      <c r="I143" s="41">
        <v>782.11982935480603</v>
      </c>
      <c r="J143" s="41">
        <f t="shared" si="48"/>
        <v>1.8494202633123813</v>
      </c>
      <c r="K143" s="41">
        <v>422.9</v>
      </c>
      <c r="L143" s="41">
        <v>0</v>
      </c>
      <c r="M143" s="41"/>
      <c r="N143" s="41">
        <v>0</v>
      </c>
      <c r="O143" s="41">
        <v>0</v>
      </c>
      <c r="P143" s="41"/>
      <c r="Q143" s="41">
        <v>0</v>
      </c>
      <c r="R143" s="41">
        <v>64.552948177708899</v>
      </c>
      <c r="S143" s="41">
        <f t="shared" si="54"/>
        <v>0.15264352844102366</v>
      </c>
      <c r="T143" s="41">
        <v>422.9</v>
      </c>
      <c r="U143" s="41">
        <v>700.90241604931998</v>
      </c>
      <c r="V143" s="41">
        <f t="shared" si="55"/>
        <v>1.6573715205706314</v>
      </c>
      <c r="W143" s="41">
        <v>422.9</v>
      </c>
      <c r="X143" s="41">
        <v>104.891477081993</v>
      </c>
      <c r="Y143" s="41">
        <f t="shared" si="56"/>
        <v>0.24802903069754789</v>
      </c>
      <c r="Z143" s="41">
        <v>422.9</v>
      </c>
      <c r="AA143" s="41">
        <v>965.07461697949304</v>
      </c>
      <c r="AB143" s="41">
        <f t="shared" si="57"/>
        <v>2.2820397658536136</v>
      </c>
      <c r="AC143" s="41">
        <v>422.9</v>
      </c>
      <c r="AD143" s="41">
        <v>269.16610810794498</v>
      </c>
      <c r="AE143" s="41">
        <f t="shared" si="58"/>
        <v>0.6364769640764838</v>
      </c>
      <c r="AF143" s="41">
        <v>422.9</v>
      </c>
      <c r="AG143" s="41">
        <v>108.00305992964999</v>
      </c>
      <c r="AH143" s="41">
        <f t="shared" si="59"/>
        <v>0.25538675793248994</v>
      </c>
      <c r="AI143" s="41">
        <v>422.9</v>
      </c>
      <c r="AJ143" s="41">
        <v>0</v>
      </c>
      <c r="AK143" s="41"/>
      <c r="AL143" s="41">
        <v>0</v>
      </c>
      <c r="AM143" s="41">
        <v>0</v>
      </c>
      <c r="AN143" s="41"/>
      <c r="AO143" s="41">
        <v>0</v>
      </c>
      <c r="AP143" s="41">
        <v>74.244</v>
      </c>
      <c r="AQ143" s="25">
        <f t="shared" si="60"/>
        <v>40.00041377508996</v>
      </c>
      <c r="AR143" s="41">
        <f t="shared" si="61"/>
        <v>0.17555923386143296</v>
      </c>
      <c r="AS143" s="41">
        <v>422.9</v>
      </c>
      <c r="AT143" s="41">
        <v>0</v>
      </c>
      <c r="AU143" s="25">
        <f t="shared" si="62"/>
        <v>0</v>
      </c>
      <c r="AV143" s="41"/>
      <c r="AW143" s="41">
        <v>0</v>
      </c>
      <c r="AX143" s="88">
        <v>363.41201625000002</v>
      </c>
      <c r="AY143" s="41">
        <f t="shared" si="63"/>
        <v>0.85933321411681263</v>
      </c>
      <c r="AZ143" s="41">
        <v>422.9</v>
      </c>
      <c r="BA143" s="41">
        <f t="shared" si="49"/>
        <v>3432.3664719309158</v>
      </c>
      <c r="BB143" s="41">
        <f t="shared" si="64"/>
        <v>171.61832359654579</v>
      </c>
      <c r="BC143" s="45">
        <v>0.05</v>
      </c>
      <c r="BD143" s="41">
        <f t="shared" si="65"/>
        <v>0.40581301394312086</v>
      </c>
      <c r="BE143" s="41">
        <v>422.9</v>
      </c>
      <c r="BF143" s="41">
        <f t="shared" si="66"/>
        <v>3603.9847955274618</v>
      </c>
      <c r="BG143" s="99">
        <f t="shared" si="67"/>
        <v>8.5220732928055369</v>
      </c>
      <c r="BH143" s="99"/>
      <c r="BI143" s="100">
        <f t="shared" si="68"/>
        <v>7.8537724805252287</v>
      </c>
      <c r="BJ143" s="86">
        <f t="shared" si="50"/>
        <v>3603.9847955274613</v>
      </c>
      <c r="BK143" s="86"/>
      <c r="BL143" s="86">
        <f t="shared" si="51"/>
        <v>0</v>
      </c>
      <c r="BM143" s="86">
        <f t="shared" si="69"/>
        <v>3603.9847955274613</v>
      </c>
      <c r="BN143" s="78">
        <v>4.2781000000000002</v>
      </c>
      <c r="BO143" s="79"/>
      <c r="BP143" s="108">
        <f t="shared" si="52"/>
        <v>1.992022929058586</v>
      </c>
      <c r="BQ143" s="107"/>
      <c r="BS143" s="113" t="s">
        <v>1608</v>
      </c>
      <c r="BT143" s="168">
        <f t="shared" si="53"/>
        <v>302.84334687500001</v>
      </c>
      <c r="BU143" s="88">
        <v>363.41201625000002</v>
      </c>
    </row>
    <row r="144" spans="1:73" x14ac:dyDescent="0.25">
      <c r="A144" s="87">
        <f t="shared" si="70"/>
        <v>135</v>
      </c>
      <c r="B144" s="2" t="s">
        <v>229</v>
      </c>
      <c r="C144" s="39" t="s">
        <v>26</v>
      </c>
      <c r="D144" s="68" t="s">
        <v>1234</v>
      </c>
      <c r="E144" s="41">
        <v>339.3</v>
      </c>
      <c r="F144" s="54">
        <v>339.3</v>
      </c>
      <c r="G144" s="54"/>
      <c r="H144" s="40">
        <v>0</v>
      </c>
      <c r="I144" s="41">
        <v>622.910665143958</v>
      </c>
      <c r="J144" s="41">
        <f t="shared" si="48"/>
        <v>1.8358699237959268</v>
      </c>
      <c r="K144" s="41">
        <v>339.3</v>
      </c>
      <c r="L144" s="41">
        <v>0</v>
      </c>
      <c r="M144" s="41"/>
      <c r="N144" s="41">
        <v>0</v>
      </c>
      <c r="O144" s="41">
        <v>0</v>
      </c>
      <c r="P144" s="41"/>
      <c r="Q144" s="41">
        <v>0</v>
      </c>
      <c r="R144" s="41">
        <v>48.486674454783603</v>
      </c>
      <c r="S144" s="41">
        <f t="shared" si="54"/>
        <v>0.1429020762003643</v>
      </c>
      <c r="T144" s="41">
        <v>339.3</v>
      </c>
      <c r="U144" s="41">
        <v>608.83006062607296</v>
      </c>
      <c r="V144" s="41">
        <f t="shared" si="55"/>
        <v>1.79437094201613</v>
      </c>
      <c r="W144" s="41">
        <v>339.3</v>
      </c>
      <c r="X144" s="41">
        <v>81.956534691936497</v>
      </c>
      <c r="Y144" s="41">
        <f t="shared" si="56"/>
        <v>0.24154593189489093</v>
      </c>
      <c r="Z144" s="41">
        <v>339.3</v>
      </c>
      <c r="AA144" s="41">
        <v>393.98142278908301</v>
      </c>
      <c r="AB144" s="41">
        <f t="shared" si="57"/>
        <v>1.1611595130830621</v>
      </c>
      <c r="AC144" s="41">
        <v>339.3</v>
      </c>
      <c r="AD144" s="41">
        <v>240.68058825839</v>
      </c>
      <c r="AE144" s="41">
        <f t="shared" si="58"/>
        <v>0.7093444982563808</v>
      </c>
      <c r="AF144" s="41">
        <v>339.3</v>
      </c>
      <c r="AG144" s="41">
        <v>65.568805758458595</v>
      </c>
      <c r="AH144" s="41">
        <f t="shared" si="59"/>
        <v>0.19324729077058236</v>
      </c>
      <c r="AI144" s="41">
        <v>339.3</v>
      </c>
      <c r="AJ144" s="41">
        <v>0</v>
      </c>
      <c r="AK144" s="41"/>
      <c r="AL144" s="41">
        <v>0</v>
      </c>
      <c r="AM144" s="41">
        <v>0</v>
      </c>
      <c r="AN144" s="41"/>
      <c r="AO144" s="41">
        <v>0</v>
      </c>
      <c r="AP144" s="41">
        <v>1.86</v>
      </c>
      <c r="AQ144" s="25">
        <f t="shared" si="60"/>
        <v>1.0021115460059713</v>
      </c>
      <c r="AR144" s="41">
        <f t="shared" si="61"/>
        <v>5.4818744473916891E-3</v>
      </c>
      <c r="AS144" s="41">
        <v>339.3</v>
      </c>
      <c r="AT144" s="41">
        <v>0</v>
      </c>
      <c r="AU144" s="25">
        <f t="shared" si="62"/>
        <v>0</v>
      </c>
      <c r="AV144" s="41"/>
      <c r="AW144" s="41">
        <v>0</v>
      </c>
      <c r="AX144" s="88">
        <v>70.082052500000003</v>
      </c>
      <c r="AY144" s="41">
        <f t="shared" si="63"/>
        <v>0.20654893162393162</v>
      </c>
      <c r="AZ144" s="41">
        <v>339.3</v>
      </c>
      <c r="BA144" s="41">
        <f t="shared" si="49"/>
        <v>2134.3568042226825</v>
      </c>
      <c r="BB144" s="41">
        <f t="shared" si="64"/>
        <v>106.71784021113413</v>
      </c>
      <c r="BC144" s="45">
        <v>0.05</v>
      </c>
      <c r="BD144" s="41">
        <f t="shared" si="65"/>
        <v>0.31452354910443303</v>
      </c>
      <c r="BE144" s="41">
        <v>339.3</v>
      </c>
      <c r="BF144" s="41">
        <f t="shared" si="66"/>
        <v>2241.0746444338165</v>
      </c>
      <c r="BG144" s="99">
        <f t="shared" si="67"/>
        <v>6.6049945311930935</v>
      </c>
      <c r="BH144" s="99"/>
      <c r="BI144" s="100">
        <f t="shared" si="68"/>
        <v>5.860182808023894</v>
      </c>
      <c r="BJ144" s="86">
        <f t="shared" si="50"/>
        <v>2241.0746444338165</v>
      </c>
      <c r="BK144" s="86"/>
      <c r="BL144" s="86">
        <f t="shared" si="51"/>
        <v>0</v>
      </c>
      <c r="BM144" s="86">
        <f t="shared" si="69"/>
        <v>2241.0746444338165</v>
      </c>
      <c r="BN144" s="78">
        <v>2.9371</v>
      </c>
      <c r="BO144" s="79"/>
      <c r="BP144" s="108">
        <f t="shared" si="52"/>
        <v>2.2488149981931476</v>
      </c>
      <c r="BQ144" s="107"/>
      <c r="BS144" s="113" t="s">
        <v>1609</v>
      </c>
      <c r="BT144" s="168">
        <f t="shared" si="53"/>
        <v>58.401710416666674</v>
      </c>
      <c r="BU144" s="88">
        <v>70.082052500000003</v>
      </c>
    </row>
    <row r="145" spans="1:73" x14ac:dyDescent="0.25">
      <c r="A145" s="87">
        <f t="shared" si="70"/>
        <v>136</v>
      </c>
      <c r="B145" s="2" t="s">
        <v>230</v>
      </c>
      <c r="C145" s="39" t="s">
        <v>26</v>
      </c>
      <c r="D145" s="68" t="s">
        <v>1268</v>
      </c>
      <c r="E145" s="41">
        <v>373.83</v>
      </c>
      <c r="F145" s="54">
        <v>373.83</v>
      </c>
      <c r="G145" s="54">
        <v>0</v>
      </c>
      <c r="H145" s="40">
        <v>0</v>
      </c>
      <c r="I145" s="41">
        <v>752.86345016861799</v>
      </c>
      <c r="J145" s="41">
        <f t="shared" si="48"/>
        <v>2.0139192953177059</v>
      </c>
      <c r="K145" s="41">
        <v>373.83</v>
      </c>
      <c r="L145" s="41">
        <v>0</v>
      </c>
      <c r="M145" s="41"/>
      <c r="N145" s="41">
        <v>0</v>
      </c>
      <c r="O145" s="41">
        <v>0</v>
      </c>
      <c r="P145" s="41"/>
      <c r="Q145" s="41">
        <v>0</v>
      </c>
      <c r="R145" s="41">
        <v>10.3214054520774</v>
      </c>
      <c r="S145" s="41">
        <f t="shared" si="54"/>
        <v>2.7609890731288021E-2</v>
      </c>
      <c r="T145" s="41">
        <v>373.83</v>
      </c>
      <c r="U145" s="41">
        <v>625.67366101095604</v>
      </c>
      <c r="V145" s="41">
        <f t="shared" si="55"/>
        <v>1.6736849932080251</v>
      </c>
      <c r="W145" s="41">
        <v>373.83</v>
      </c>
      <c r="X145" s="41">
        <v>113.10622665979101</v>
      </c>
      <c r="Y145" s="41">
        <f t="shared" si="56"/>
        <v>0.30256059347775999</v>
      </c>
      <c r="Z145" s="41">
        <v>373.83</v>
      </c>
      <c r="AA145" s="41">
        <v>0</v>
      </c>
      <c r="AB145" s="41">
        <f t="shared" si="57"/>
        <v>0</v>
      </c>
      <c r="AC145" s="41">
        <v>373.83</v>
      </c>
      <c r="AD145" s="41">
        <v>0</v>
      </c>
      <c r="AE145" s="41"/>
      <c r="AF145" s="41">
        <v>0</v>
      </c>
      <c r="AG145" s="41">
        <v>0</v>
      </c>
      <c r="AH145" s="41">
        <f t="shared" si="59"/>
        <v>0</v>
      </c>
      <c r="AI145" s="41">
        <v>373.83</v>
      </c>
      <c r="AJ145" s="41">
        <v>8.7500952000000005</v>
      </c>
      <c r="AK145" s="41">
        <f t="shared" si="71"/>
        <v>2.3406615841425248E-2</v>
      </c>
      <c r="AL145" s="41">
        <v>373.83</v>
      </c>
      <c r="AM145" s="41">
        <v>1.046034108</v>
      </c>
      <c r="AN145" s="41">
        <f t="shared" si="72"/>
        <v>2.798154530134018E-3</v>
      </c>
      <c r="AO145" s="41">
        <v>373.83</v>
      </c>
      <c r="AP145" s="41">
        <v>128.06399999999999</v>
      </c>
      <c r="AQ145" s="25">
        <f t="shared" si="60"/>
        <v>68.996996251456295</v>
      </c>
      <c r="AR145" s="41">
        <f t="shared" si="61"/>
        <v>0.3425728272209293</v>
      </c>
      <c r="AS145" s="41">
        <v>373.83</v>
      </c>
      <c r="AT145" s="41">
        <v>0</v>
      </c>
      <c r="AU145" s="25">
        <f t="shared" si="62"/>
        <v>0</v>
      </c>
      <c r="AV145" s="41"/>
      <c r="AW145" s="41">
        <v>0</v>
      </c>
      <c r="AX145" s="88">
        <v>0</v>
      </c>
      <c r="AY145" s="41">
        <f t="shared" si="63"/>
        <v>0</v>
      </c>
      <c r="AZ145" s="41">
        <v>373.83</v>
      </c>
      <c r="BA145" s="41">
        <f t="shared" si="49"/>
        <v>1639.8248725994426</v>
      </c>
      <c r="BB145" s="41">
        <f t="shared" si="64"/>
        <v>81.991243629972132</v>
      </c>
      <c r="BC145" s="45">
        <v>0.05</v>
      </c>
      <c r="BD145" s="41">
        <f t="shared" si="65"/>
        <v>0.21932761851636343</v>
      </c>
      <c r="BE145" s="41">
        <v>373.83</v>
      </c>
      <c r="BF145" s="41">
        <f t="shared" si="66"/>
        <v>1721.8161162294148</v>
      </c>
      <c r="BG145" s="99">
        <f t="shared" si="67"/>
        <v>4.6058799888436308</v>
      </c>
      <c r="BH145" s="99"/>
      <c r="BI145" s="100">
        <f t="shared" si="68"/>
        <v>4.6058799888436308</v>
      </c>
      <c r="BJ145" s="86">
        <f t="shared" si="50"/>
        <v>1721.8161162294145</v>
      </c>
      <c r="BK145" s="86"/>
      <c r="BL145" s="86">
        <f t="shared" si="51"/>
        <v>0</v>
      </c>
      <c r="BM145" s="86">
        <f t="shared" si="69"/>
        <v>1721.8161162294145</v>
      </c>
      <c r="BN145" s="78">
        <v>3.7208999999999999</v>
      </c>
      <c r="BO145" s="79"/>
      <c r="BP145" s="108">
        <f t="shared" si="52"/>
        <v>1.2378403044541995</v>
      </c>
      <c r="BQ145" s="107"/>
      <c r="BS145" s="113" t="s">
        <v>1610</v>
      </c>
      <c r="BT145" s="168">
        <f t="shared" si="53"/>
        <v>0</v>
      </c>
      <c r="BU145" s="88">
        <v>0</v>
      </c>
    </row>
    <row r="146" spans="1:73" x14ac:dyDescent="0.25">
      <c r="A146" s="87">
        <f t="shared" si="70"/>
        <v>137</v>
      </c>
      <c r="B146" s="2" t="s">
        <v>231</v>
      </c>
      <c r="C146" s="39" t="s">
        <v>26</v>
      </c>
      <c r="D146" s="68" t="s">
        <v>1273</v>
      </c>
      <c r="E146" s="41">
        <v>393</v>
      </c>
      <c r="F146" s="54">
        <v>393</v>
      </c>
      <c r="G146" s="54"/>
      <c r="H146" s="40">
        <v>0</v>
      </c>
      <c r="I146" s="41">
        <v>594.96699513622104</v>
      </c>
      <c r="J146" s="41">
        <f t="shared" si="48"/>
        <v>1.5139109290997992</v>
      </c>
      <c r="K146" s="41">
        <v>393</v>
      </c>
      <c r="L146" s="41">
        <v>0</v>
      </c>
      <c r="M146" s="41"/>
      <c r="N146" s="41">
        <v>0</v>
      </c>
      <c r="O146" s="41">
        <v>0</v>
      </c>
      <c r="P146" s="41"/>
      <c r="Q146" s="41">
        <v>0</v>
      </c>
      <c r="R146" s="41">
        <v>43.641210792583799</v>
      </c>
      <c r="S146" s="41">
        <f t="shared" si="54"/>
        <v>0.11104633789461527</v>
      </c>
      <c r="T146" s="41">
        <v>393</v>
      </c>
      <c r="U146" s="41">
        <v>543.95753831503396</v>
      </c>
      <c r="V146" s="41">
        <f t="shared" si="55"/>
        <v>1.38411587357515</v>
      </c>
      <c r="W146" s="41">
        <v>393</v>
      </c>
      <c r="X146" s="41">
        <v>88.602925155829595</v>
      </c>
      <c r="Y146" s="41">
        <f t="shared" si="56"/>
        <v>0.2254527357654697</v>
      </c>
      <c r="Z146" s="41">
        <v>393</v>
      </c>
      <c r="AA146" s="41">
        <v>333.100140049093</v>
      </c>
      <c r="AB146" s="41">
        <f t="shared" si="57"/>
        <v>0.84758305356003305</v>
      </c>
      <c r="AC146" s="41">
        <v>393</v>
      </c>
      <c r="AD146" s="41">
        <v>217.917117819353</v>
      </c>
      <c r="AE146" s="41">
        <f t="shared" si="58"/>
        <v>0.55449648300089815</v>
      </c>
      <c r="AF146" s="41">
        <v>393</v>
      </c>
      <c r="AG146" s="41">
        <v>71.9987309763209</v>
      </c>
      <c r="AH146" s="41">
        <f t="shared" si="59"/>
        <v>0.18320287780234326</v>
      </c>
      <c r="AI146" s="41">
        <v>393</v>
      </c>
      <c r="AJ146" s="41">
        <v>0</v>
      </c>
      <c r="AK146" s="41"/>
      <c r="AL146" s="41">
        <v>0</v>
      </c>
      <c r="AM146" s="41">
        <v>0</v>
      </c>
      <c r="AN146" s="41"/>
      <c r="AO146" s="41">
        <v>0</v>
      </c>
      <c r="AP146" s="41">
        <v>27.84</v>
      </c>
      <c r="AQ146" s="25">
        <f t="shared" si="60"/>
        <v>14.999347011186151</v>
      </c>
      <c r="AR146" s="41">
        <f t="shared" si="61"/>
        <v>7.0839694656488553E-2</v>
      </c>
      <c r="AS146" s="41">
        <v>393</v>
      </c>
      <c r="AT146" s="41">
        <v>0</v>
      </c>
      <c r="AU146" s="25">
        <f t="shared" si="62"/>
        <v>0</v>
      </c>
      <c r="AV146" s="41"/>
      <c r="AW146" s="41">
        <v>0</v>
      </c>
      <c r="AX146" s="88">
        <v>87.493770000000012</v>
      </c>
      <c r="AY146" s="41">
        <f t="shared" si="63"/>
        <v>0.22263045801526721</v>
      </c>
      <c r="AZ146" s="41">
        <v>393</v>
      </c>
      <c r="BA146" s="41">
        <f t="shared" si="49"/>
        <v>2009.5184282444352</v>
      </c>
      <c r="BB146" s="41">
        <f t="shared" si="64"/>
        <v>100.47592141222177</v>
      </c>
      <c r="BC146" s="45">
        <v>0.05</v>
      </c>
      <c r="BD146" s="41">
        <f t="shared" si="65"/>
        <v>0.2556639221685032</v>
      </c>
      <c r="BE146" s="41">
        <v>393</v>
      </c>
      <c r="BF146" s="41">
        <f t="shared" si="66"/>
        <v>2109.9943496566571</v>
      </c>
      <c r="BG146" s="99">
        <f t="shared" si="67"/>
        <v>5.368942365538568</v>
      </c>
      <c r="BH146" s="99"/>
      <c r="BI146" s="100">
        <f t="shared" si="68"/>
        <v>4.7867210583876245</v>
      </c>
      <c r="BJ146" s="86">
        <f t="shared" si="50"/>
        <v>2109.9943496566571</v>
      </c>
      <c r="BK146" s="86"/>
      <c r="BL146" s="86">
        <f t="shared" si="51"/>
        <v>0</v>
      </c>
      <c r="BM146" s="86">
        <f t="shared" si="69"/>
        <v>2109.9943496566571</v>
      </c>
      <c r="BN146" s="78">
        <v>5.2759999999999998</v>
      </c>
      <c r="BO146" s="79"/>
      <c r="BP146" s="108">
        <f t="shared" si="52"/>
        <v>1.0176160662506764</v>
      </c>
      <c r="BQ146" s="107"/>
      <c r="BS146" s="113" t="s">
        <v>1611</v>
      </c>
      <c r="BT146" s="168">
        <f t="shared" si="53"/>
        <v>72.91147500000001</v>
      </c>
      <c r="BU146" s="88">
        <v>87.493770000000012</v>
      </c>
    </row>
    <row r="147" spans="1:73" x14ac:dyDescent="0.25">
      <c r="A147" s="87">
        <f t="shared" si="70"/>
        <v>138</v>
      </c>
      <c r="B147" s="2" t="s">
        <v>232</v>
      </c>
      <c r="C147" s="39" t="s">
        <v>26</v>
      </c>
      <c r="D147" s="68" t="s">
        <v>1282</v>
      </c>
      <c r="E147" s="41">
        <v>479.2</v>
      </c>
      <c r="F147" s="54">
        <v>234.6</v>
      </c>
      <c r="G147" s="54">
        <v>244.6</v>
      </c>
      <c r="H147" s="40">
        <v>55.8</v>
      </c>
      <c r="I147" s="41">
        <v>874.63206873915794</v>
      </c>
      <c r="J147" s="41">
        <f t="shared" si="48"/>
        <v>1.8251921300900624</v>
      </c>
      <c r="K147" s="41">
        <v>479.2</v>
      </c>
      <c r="L147" s="41">
        <v>0</v>
      </c>
      <c r="M147" s="41"/>
      <c r="N147" s="41">
        <v>0</v>
      </c>
      <c r="O147" s="41">
        <v>0</v>
      </c>
      <c r="P147" s="41"/>
      <c r="Q147" s="41">
        <v>0</v>
      </c>
      <c r="R147" s="41">
        <v>49.487046944462897</v>
      </c>
      <c r="S147" s="41">
        <f t="shared" si="54"/>
        <v>0.10327013135321973</v>
      </c>
      <c r="T147" s="41">
        <v>479.2</v>
      </c>
      <c r="U147" s="41">
        <v>1017.01223859603</v>
      </c>
      <c r="V147" s="41">
        <f t="shared" si="55"/>
        <v>2.1223126848832012</v>
      </c>
      <c r="W147" s="41">
        <v>479.2</v>
      </c>
      <c r="X147" s="41">
        <v>152.45204032088299</v>
      </c>
      <c r="Y147" s="41">
        <f t="shared" si="56"/>
        <v>0.31813864841586603</v>
      </c>
      <c r="Z147" s="41">
        <v>479.2</v>
      </c>
      <c r="AA147" s="41">
        <v>1225.1381547479</v>
      </c>
      <c r="AB147" s="41">
        <f t="shared" si="57"/>
        <v>2.556632209407137</v>
      </c>
      <c r="AC147" s="41">
        <v>479.2</v>
      </c>
      <c r="AD147" s="41">
        <v>218.793681373043</v>
      </c>
      <c r="AE147" s="41">
        <f t="shared" si="58"/>
        <v>0.93262438777938195</v>
      </c>
      <c r="AF147" s="41">
        <v>234.6</v>
      </c>
      <c r="AG147" s="41">
        <v>221.16387592526499</v>
      </c>
      <c r="AH147" s="41">
        <f t="shared" si="59"/>
        <v>0.46152728698928419</v>
      </c>
      <c r="AI147" s="41">
        <v>479.2</v>
      </c>
      <c r="AJ147" s="41">
        <v>0</v>
      </c>
      <c r="AK147" s="41"/>
      <c r="AL147" s="41">
        <v>0</v>
      </c>
      <c r="AM147" s="41">
        <v>0</v>
      </c>
      <c r="AN147" s="41"/>
      <c r="AO147" s="41">
        <v>0</v>
      </c>
      <c r="AP147" s="41">
        <v>92.808000000000007</v>
      </c>
      <c r="AQ147" s="25">
        <f t="shared" si="60"/>
        <v>50.002133527807629</v>
      </c>
      <c r="AR147" s="41">
        <f t="shared" si="61"/>
        <v>0.19367278797996662</v>
      </c>
      <c r="AS147" s="41">
        <v>479.2</v>
      </c>
      <c r="AT147" s="41">
        <v>0</v>
      </c>
      <c r="AU147" s="25">
        <f t="shared" si="62"/>
        <v>0</v>
      </c>
      <c r="AV147" s="41"/>
      <c r="AW147" s="41">
        <v>0</v>
      </c>
      <c r="AX147" s="88">
        <v>106.13511749999999</v>
      </c>
      <c r="AY147" s="41">
        <f t="shared" si="63"/>
        <v>0.2214839680717863</v>
      </c>
      <c r="AZ147" s="41">
        <v>479.2</v>
      </c>
      <c r="BA147" s="41">
        <f t="shared" si="49"/>
        <v>3957.6222241467417</v>
      </c>
      <c r="BB147" s="41">
        <f t="shared" si="64"/>
        <v>197.88111120733709</v>
      </c>
      <c r="BC147" s="45">
        <v>0.05</v>
      </c>
      <c r="BD147" s="41">
        <f t="shared" si="65"/>
        <v>0.41294054926405904</v>
      </c>
      <c r="BE147" s="41">
        <v>479.2</v>
      </c>
      <c r="BF147" s="41">
        <f t="shared" si="66"/>
        <v>4155.5033353540784</v>
      </c>
      <c r="BG147" s="99">
        <f t="shared" si="67"/>
        <v>9.1715969467184006</v>
      </c>
      <c r="BH147" s="99"/>
      <c r="BI147" s="100">
        <f t="shared" si="68"/>
        <v>8.1923413395500493</v>
      </c>
      <c r="BJ147" s="86">
        <f t="shared" si="50"/>
        <v>2151.6566437001366</v>
      </c>
      <c r="BK147" s="86"/>
      <c r="BL147" s="86">
        <f t="shared" si="51"/>
        <v>2003.8466916539421</v>
      </c>
      <c r="BM147" s="86">
        <f t="shared" si="69"/>
        <v>4155.5033353540784</v>
      </c>
      <c r="BN147" s="78">
        <v>1.4389000000000001</v>
      </c>
      <c r="BO147" s="79"/>
      <c r="BP147" s="108">
        <f t="shared" si="52"/>
        <v>6.3740335997764959</v>
      </c>
      <c r="BQ147" s="107"/>
      <c r="BS147" s="113" t="s">
        <v>1612</v>
      </c>
      <c r="BT147" s="168">
        <f t="shared" si="53"/>
        <v>88.445931250000001</v>
      </c>
      <c r="BU147" s="88">
        <v>106.13511749999999</v>
      </c>
    </row>
    <row r="148" spans="1:73" x14ac:dyDescent="0.25">
      <c r="A148" s="87">
        <f t="shared" si="70"/>
        <v>139</v>
      </c>
      <c r="B148" s="2" t="s">
        <v>233</v>
      </c>
      <c r="C148" s="39" t="s">
        <v>26</v>
      </c>
      <c r="D148" s="68" t="s">
        <v>1283</v>
      </c>
      <c r="E148" s="41">
        <v>553.20000000000005</v>
      </c>
      <c r="F148" s="54">
        <v>553.20000000000005</v>
      </c>
      <c r="G148" s="54"/>
      <c r="H148" s="40">
        <v>0</v>
      </c>
      <c r="I148" s="41">
        <v>536.89536480487698</v>
      </c>
      <c r="J148" s="41">
        <f t="shared" si="48"/>
        <v>0.97052668981358814</v>
      </c>
      <c r="K148" s="41">
        <v>553.20000000000005</v>
      </c>
      <c r="L148" s="41">
        <v>0</v>
      </c>
      <c r="M148" s="41"/>
      <c r="N148" s="41">
        <v>0</v>
      </c>
      <c r="O148" s="41">
        <v>0</v>
      </c>
      <c r="P148" s="41"/>
      <c r="Q148" s="41">
        <v>0</v>
      </c>
      <c r="R148" s="41">
        <v>53.517619565870902</v>
      </c>
      <c r="S148" s="41">
        <f t="shared" si="54"/>
        <v>9.674190087829157E-2</v>
      </c>
      <c r="T148" s="41">
        <v>553.20000000000005</v>
      </c>
      <c r="U148" s="41">
        <v>1136.4746489940901</v>
      </c>
      <c r="V148" s="41">
        <f t="shared" si="55"/>
        <v>2.0543648752604664</v>
      </c>
      <c r="W148" s="41">
        <v>553.20000000000005</v>
      </c>
      <c r="X148" s="41">
        <v>16.5041562698514</v>
      </c>
      <c r="Y148" s="41">
        <f t="shared" si="56"/>
        <v>2.9833977349695225E-2</v>
      </c>
      <c r="Z148" s="41">
        <v>553.20000000000005</v>
      </c>
      <c r="AA148" s="41">
        <v>0</v>
      </c>
      <c r="AB148" s="41">
        <f t="shared" si="57"/>
        <v>0</v>
      </c>
      <c r="AC148" s="41">
        <v>553.20000000000005</v>
      </c>
      <c r="AD148" s="41">
        <v>0</v>
      </c>
      <c r="AE148" s="41"/>
      <c r="AF148" s="41">
        <v>0</v>
      </c>
      <c r="AG148" s="41">
        <v>0</v>
      </c>
      <c r="AH148" s="41">
        <f t="shared" si="59"/>
        <v>0</v>
      </c>
      <c r="AI148" s="41">
        <v>553.20000000000005</v>
      </c>
      <c r="AJ148" s="41">
        <v>0</v>
      </c>
      <c r="AK148" s="41"/>
      <c r="AL148" s="41">
        <v>0</v>
      </c>
      <c r="AM148" s="41">
        <v>0</v>
      </c>
      <c r="AN148" s="41"/>
      <c r="AO148" s="41">
        <v>0</v>
      </c>
      <c r="AP148" s="41">
        <v>0</v>
      </c>
      <c r="AQ148" s="25">
        <f t="shared" si="60"/>
        <v>0</v>
      </c>
      <c r="AR148" s="41">
        <f t="shared" si="61"/>
        <v>0</v>
      </c>
      <c r="AS148" s="41">
        <v>553.20000000000005</v>
      </c>
      <c r="AT148" s="41">
        <v>0</v>
      </c>
      <c r="AU148" s="25">
        <f t="shared" si="62"/>
        <v>0</v>
      </c>
      <c r="AV148" s="41"/>
      <c r="AW148" s="41">
        <v>0</v>
      </c>
      <c r="AX148" s="88">
        <v>157.65024499999998</v>
      </c>
      <c r="AY148" s="41">
        <f t="shared" si="63"/>
        <v>0.28497875090383218</v>
      </c>
      <c r="AZ148" s="41">
        <v>553.20000000000005</v>
      </c>
      <c r="BA148" s="41">
        <f t="shared" si="49"/>
        <v>1901.0420346346893</v>
      </c>
      <c r="BB148" s="41">
        <f t="shared" si="64"/>
        <v>95.052101731734467</v>
      </c>
      <c r="BC148" s="45">
        <v>0.05</v>
      </c>
      <c r="BD148" s="41">
        <f t="shared" si="65"/>
        <v>0.17182230971029366</v>
      </c>
      <c r="BE148" s="41">
        <v>553.20000000000005</v>
      </c>
      <c r="BF148" s="41">
        <f t="shared" si="66"/>
        <v>1996.0941363664238</v>
      </c>
      <c r="BG148" s="99">
        <f t="shared" si="67"/>
        <v>3.6082685039161677</v>
      </c>
      <c r="BH148" s="99"/>
      <c r="BI148" s="100">
        <f t="shared" si="68"/>
        <v>3.6082685039161677</v>
      </c>
      <c r="BJ148" s="86">
        <f t="shared" si="50"/>
        <v>1996.0941363664242</v>
      </c>
      <c r="BK148" s="86"/>
      <c r="BL148" s="86">
        <f t="shared" si="51"/>
        <v>0</v>
      </c>
      <c r="BM148" s="86">
        <f t="shared" si="69"/>
        <v>1996.0941363664242</v>
      </c>
      <c r="BN148" s="78">
        <v>3.6758000000000002</v>
      </c>
      <c r="BO148" s="79"/>
      <c r="BP148" s="108">
        <f t="shared" si="52"/>
        <v>0.98162808202735941</v>
      </c>
      <c r="BQ148" s="107"/>
      <c r="BS148" s="113" t="s">
        <v>1613</v>
      </c>
      <c r="BT148" s="168">
        <f t="shared" si="53"/>
        <v>131.37520416666666</v>
      </c>
      <c r="BU148" s="88">
        <v>157.65024499999998</v>
      </c>
    </row>
    <row r="149" spans="1:73" x14ac:dyDescent="0.25">
      <c r="A149" s="87">
        <f t="shared" si="70"/>
        <v>140</v>
      </c>
      <c r="B149" s="2" t="s">
        <v>234</v>
      </c>
      <c r="C149" s="39" t="s">
        <v>26</v>
      </c>
      <c r="D149" s="68" t="s">
        <v>1284</v>
      </c>
      <c r="E149" s="41">
        <v>358.84</v>
      </c>
      <c r="F149" s="54">
        <v>358.84</v>
      </c>
      <c r="G149" s="54"/>
      <c r="H149" s="40">
        <v>0</v>
      </c>
      <c r="I149" s="41">
        <v>555.07838576156996</v>
      </c>
      <c r="J149" s="41">
        <f t="shared" si="48"/>
        <v>1.5468687597858934</v>
      </c>
      <c r="K149" s="41">
        <v>358.84</v>
      </c>
      <c r="L149" s="41">
        <v>0</v>
      </c>
      <c r="M149" s="41"/>
      <c r="N149" s="41">
        <v>0</v>
      </c>
      <c r="O149" s="41">
        <v>0</v>
      </c>
      <c r="P149" s="41"/>
      <c r="Q149" s="41">
        <v>0</v>
      </c>
      <c r="R149" s="41">
        <v>28.8093923469768</v>
      </c>
      <c r="S149" s="41">
        <f t="shared" si="54"/>
        <v>8.0284785271922871E-2</v>
      </c>
      <c r="T149" s="41">
        <v>358.84</v>
      </c>
      <c r="U149" s="41">
        <v>538.47959188466996</v>
      </c>
      <c r="V149" s="41">
        <f t="shared" si="55"/>
        <v>1.5006119492940309</v>
      </c>
      <c r="W149" s="41">
        <v>358.84</v>
      </c>
      <c r="X149" s="41">
        <v>108.57390627487599</v>
      </c>
      <c r="Y149" s="41">
        <f t="shared" si="56"/>
        <v>0.30256912906832018</v>
      </c>
      <c r="Z149" s="41">
        <v>358.84</v>
      </c>
      <c r="AA149" s="41">
        <v>0</v>
      </c>
      <c r="AB149" s="41">
        <f t="shared" si="57"/>
        <v>0</v>
      </c>
      <c r="AC149" s="41">
        <v>358.84</v>
      </c>
      <c r="AD149" s="41">
        <v>0</v>
      </c>
      <c r="AE149" s="41"/>
      <c r="AF149" s="41">
        <v>0</v>
      </c>
      <c r="AG149" s="41">
        <v>0</v>
      </c>
      <c r="AH149" s="41">
        <f t="shared" si="59"/>
        <v>0</v>
      </c>
      <c r="AI149" s="41">
        <v>358.84</v>
      </c>
      <c r="AJ149" s="41">
        <v>0</v>
      </c>
      <c r="AK149" s="41"/>
      <c r="AL149" s="41">
        <v>0</v>
      </c>
      <c r="AM149" s="41">
        <v>0</v>
      </c>
      <c r="AN149" s="41"/>
      <c r="AO149" s="41">
        <v>0</v>
      </c>
      <c r="AP149" s="41">
        <v>85.38</v>
      </c>
      <c r="AQ149" s="25">
        <f t="shared" si="60"/>
        <v>46.000152579564421</v>
      </c>
      <c r="AR149" s="41">
        <f t="shared" si="61"/>
        <v>0.23793334076468622</v>
      </c>
      <c r="AS149" s="41">
        <v>358.84</v>
      </c>
      <c r="AT149" s="41">
        <v>0</v>
      </c>
      <c r="AU149" s="25">
        <f t="shared" si="62"/>
        <v>0</v>
      </c>
      <c r="AV149" s="41"/>
      <c r="AW149" s="41">
        <v>0</v>
      </c>
      <c r="AX149" s="88">
        <v>142.60167374999997</v>
      </c>
      <c r="AY149" s="41">
        <f t="shared" si="63"/>
        <v>0.39739625947497487</v>
      </c>
      <c r="AZ149" s="41">
        <v>358.84</v>
      </c>
      <c r="BA149" s="41">
        <f t="shared" si="49"/>
        <v>1458.9229500180927</v>
      </c>
      <c r="BB149" s="41">
        <f t="shared" si="64"/>
        <v>72.946147500904644</v>
      </c>
      <c r="BC149" s="45">
        <v>0.05</v>
      </c>
      <c r="BD149" s="41">
        <f t="shared" si="65"/>
        <v>0.20328321118299145</v>
      </c>
      <c r="BE149" s="41">
        <v>358.84</v>
      </c>
      <c r="BF149" s="41">
        <f t="shared" si="66"/>
        <v>1531.8690975189973</v>
      </c>
      <c r="BG149" s="99">
        <f t="shared" si="67"/>
        <v>4.2689474348428202</v>
      </c>
      <c r="BH149" s="99"/>
      <c r="BI149" s="100">
        <f t="shared" si="68"/>
        <v>4.2689474348428202</v>
      </c>
      <c r="BJ149" s="86">
        <f t="shared" si="50"/>
        <v>1531.8690975189975</v>
      </c>
      <c r="BK149" s="86"/>
      <c r="BL149" s="86">
        <f t="shared" si="51"/>
        <v>0</v>
      </c>
      <c r="BM149" s="86">
        <f t="shared" si="69"/>
        <v>1531.8690975189975</v>
      </c>
      <c r="BN149" s="78">
        <v>5.1779999999999999</v>
      </c>
      <c r="BO149" s="79"/>
      <c r="BP149" s="108">
        <f t="shared" si="52"/>
        <v>0.82443944280471615</v>
      </c>
      <c r="BQ149" s="107"/>
      <c r="BS149" s="113" t="s">
        <v>1614</v>
      </c>
      <c r="BT149" s="168">
        <f t="shared" si="53"/>
        <v>118.83472812499998</v>
      </c>
      <c r="BU149" s="88">
        <v>142.60167374999997</v>
      </c>
    </row>
    <row r="150" spans="1:73" x14ac:dyDescent="0.25">
      <c r="A150" s="87">
        <f t="shared" si="70"/>
        <v>141</v>
      </c>
      <c r="B150" s="2" t="s">
        <v>235</v>
      </c>
      <c r="C150" s="39" t="s">
        <v>26</v>
      </c>
      <c r="D150" s="68" t="s">
        <v>1285</v>
      </c>
      <c r="E150" s="41">
        <v>488.8</v>
      </c>
      <c r="F150" s="54">
        <v>170.2</v>
      </c>
      <c r="G150" s="54">
        <v>318.60000000000002</v>
      </c>
      <c r="H150" s="40">
        <v>0</v>
      </c>
      <c r="I150" s="41">
        <v>818.09242380722799</v>
      </c>
      <c r="J150" s="41">
        <f t="shared" si="48"/>
        <v>1.6736751714550491</v>
      </c>
      <c r="K150" s="41">
        <v>488.8</v>
      </c>
      <c r="L150" s="41">
        <v>0</v>
      </c>
      <c r="M150" s="41"/>
      <c r="N150" s="41">
        <v>0</v>
      </c>
      <c r="O150" s="41">
        <v>0</v>
      </c>
      <c r="P150" s="41"/>
      <c r="Q150" s="41">
        <v>0</v>
      </c>
      <c r="R150" s="41">
        <v>68.539170226783696</v>
      </c>
      <c r="S150" s="41">
        <f t="shared" si="54"/>
        <v>0.14021925169145599</v>
      </c>
      <c r="T150" s="41">
        <v>488.8</v>
      </c>
      <c r="U150" s="41">
        <v>1001.47882432608</v>
      </c>
      <c r="V150" s="41">
        <f t="shared" si="55"/>
        <v>2.0488519319273322</v>
      </c>
      <c r="W150" s="41">
        <v>488.8</v>
      </c>
      <c r="X150" s="41">
        <v>129.96780543755199</v>
      </c>
      <c r="Y150" s="41">
        <f t="shared" si="56"/>
        <v>0.26589158231905069</v>
      </c>
      <c r="Z150" s="41">
        <v>488.8</v>
      </c>
      <c r="AA150" s="41">
        <v>674.93532891843802</v>
      </c>
      <c r="AB150" s="41">
        <f t="shared" si="57"/>
        <v>1.3808005910770009</v>
      </c>
      <c r="AC150" s="41">
        <v>488.8</v>
      </c>
      <c r="AD150" s="41">
        <v>147.242602345031</v>
      </c>
      <c r="AE150" s="41">
        <f t="shared" si="58"/>
        <v>0.86511517241498836</v>
      </c>
      <c r="AF150" s="41">
        <v>170.2</v>
      </c>
      <c r="AG150" s="41">
        <v>116.259398180682</v>
      </c>
      <c r="AH150" s="41">
        <f t="shared" si="59"/>
        <v>0.23784655928944762</v>
      </c>
      <c r="AI150" s="41">
        <v>488.8</v>
      </c>
      <c r="AJ150" s="41">
        <v>0</v>
      </c>
      <c r="AK150" s="41"/>
      <c r="AL150" s="41">
        <v>0</v>
      </c>
      <c r="AM150" s="41">
        <v>0</v>
      </c>
      <c r="AN150" s="41"/>
      <c r="AO150" s="41">
        <v>0</v>
      </c>
      <c r="AP150" s="41">
        <v>11.135999999999999</v>
      </c>
      <c r="AQ150" s="25">
        <f t="shared" si="60"/>
        <v>5.9997388044744593</v>
      </c>
      <c r="AR150" s="41">
        <f t="shared" si="61"/>
        <v>2.2782324058919803E-2</v>
      </c>
      <c r="AS150" s="41">
        <v>488.8</v>
      </c>
      <c r="AT150" s="41">
        <v>0</v>
      </c>
      <c r="AU150" s="25">
        <f t="shared" si="62"/>
        <v>0</v>
      </c>
      <c r="AV150" s="41"/>
      <c r="AW150" s="41">
        <v>0</v>
      </c>
      <c r="AX150" s="88">
        <v>34.4827175</v>
      </c>
      <c r="AY150" s="41">
        <f t="shared" si="63"/>
        <v>7.0545657733224215E-2</v>
      </c>
      <c r="AZ150" s="41">
        <v>488.8</v>
      </c>
      <c r="BA150" s="41">
        <f t="shared" si="49"/>
        <v>3002.1342707417953</v>
      </c>
      <c r="BB150" s="41">
        <f t="shared" si="64"/>
        <v>150.10671353708977</v>
      </c>
      <c r="BC150" s="45">
        <v>0.05</v>
      </c>
      <c r="BD150" s="41">
        <f t="shared" si="65"/>
        <v>0.30709229447031461</v>
      </c>
      <c r="BE150" s="41">
        <v>488.8</v>
      </c>
      <c r="BF150" s="41">
        <f t="shared" si="66"/>
        <v>3152.2409842788852</v>
      </c>
      <c r="BG150" s="99">
        <f t="shared" si="67"/>
        <v>7.0410146540647931</v>
      </c>
      <c r="BH150" s="99"/>
      <c r="BI150" s="100">
        <f t="shared" si="68"/>
        <v>6.1326437230290551</v>
      </c>
      <c r="BJ150" s="86">
        <f t="shared" si="50"/>
        <v>1198.3806941218277</v>
      </c>
      <c r="BK150" s="86"/>
      <c r="BL150" s="86">
        <f t="shared" si="51"/>
        <v>1953.8602901570571</v>
      </c>
      <c r="BM150" s="86">
        <f t="shared" si="69"/>
        <v>3152.2409842788848</v>
      </c>
      <c r="BN150" s="78">
        <v>5.7872000000000003</v>
      </c>
      <c r="BO150" s="79"/>
      <c r="BP150" s="108">
        <f t="shared" si="52"/>
        <v>1.2166530712719092</v>
      </c>
      <c r="BQ150" s="107"/>
      <c r="BS150" s="113" t="s">
        <v>1615</v>
      </c>
      <c r="BT150" s="168">
        <f t="shared" si="53"/>
        <v>28.735597916666666</v>
      </c>
      <c r="BU150" s="88">
        <v>34.4827175</v>
      </c>
    </row>
    <row r="151" spans="1:73" x14ac:dyDescent="0.25">
      <c r="A151" s="87">
        <f t="shared" si="70"/>
        <v>142</v>
      </c>
      <c r="B151" s="2" t="s">
        <v>236</v>
      </c>
      <c r="C151" s="39" t="s">
        <v>26</v>
      </c>
      <c r="D151" s="68" t="s">
        <v>1286</v>
      </c>
      <c r="E151" s="41">
        <v>327.9</v>
      </c>
      <c r="F151" s="54">
        <v>239.5</v>
      </c>
      <c r="G151" s="54">
        <v>88.4</v>
      </c>
      <c r="H151" s="40">
        <v>44.2</v>
      </c>
      <c r="I151" s="41">
        <v>615.23742431123196</v>
      </c>
      <c r="J151" s="41">
        <f t="shared" si="48"/>
        <v>1.8762958960391338</v>
      </c>
      <c r="K151" s="41">
        <v>327.9</v>
      </c>
      <c r="L151" s="41">
        <v>0</v>
      </c>
      <c r="M151" s="41"/>
      <c r="N151" s="41">
        <v>0</v>
      </c>
      <c r="O151" s="41">
        <v>0</v>
      </c>
      <c r="P151" s="41"/>
      <c r="Q151" s="41">
        <v>0</v>
      </c>
      <c r="R151" s="41">
        <v>62.951968329313402</v>
      </c>
      <c r="S151" s="41">
        <f t="shared" si="54"/>
        <v>0.19198526480424949</v>
      </c>
      <c r="T151" s="41">
        <v>327.9</v>
      </c>
      <c r="U151" s="41">
        <v>729.55160150241102</v>
      </c>
      <c r="V151" s="41">
        <f t="shared" si="55"/>
        <v>2.2249210170857308</v>
      </c>
      <c r="W151" s="41">
        <v>327.9</v>
      </c>
      <c r="X151" s="41">
        <v>99.042341717743696</v>
      </c>
      <c r="Y151" s="41">
        <f t="shared" si="56"/>
        <v>0.30205044744661086</v>
      </c>
      <c r="Z151" s="41">
        <v>327.9</v>
      </c>
      <c r="AA151" s="41">
        <v>801.06878368564799</v>
      </c>
      <c r="AB151" s="41">
        <f t="shared" si="57"/>
        <v>2.4430277026094784</v>
      </c>
      <c r="AC151" s="41">
        <v>327.9</v>
      </c>
      <c r="AD151" s="41">
        <v>287.83214348327198</v>
      </c>
      <c r="AE151" s="41">
        <f t="shared" si="58"/>
        <v>1.2018043569238914</v>
      </c>
      <c r="AF151" s="41">
        <v>239.5</v>
      </c>
      <c r="AG151" s="41">
        <v>102.61802436693</v>
      </c>
      <c r="AH151" s="41">
        <f t="shared" si="59"/>
        <v>0.3129552435709973</v>
      </c>
      <c r="AI151" s="41">
        <v>327.9</v>
      </c>
      <c r="AJ151" s="41">
        <v>17.791860239999998</v>
      </c>
      <c r="AK151" s="41">
        <f t="shared" si="71"/>
        <v>5.4260019030192133E-2</v>
      </c>
      <c r="AL151" s="41">
        <v>327.9</v>
      </c>
      <c r="AM151" s="41">
        <v>2.1269360196</v>
      </c>
      <c r="AN151" s="41">
        <f t="shared" si="72"/>
        <v>6.486538638609333E-3</v>
      </c>
      <c r="AO151" s="41">
        <v>327.9</v>
      </c>
      <c r="AP151" s="41">
        <v>11.135999999999999</v>
      </c>
      <c r="AQ151" s="25">
        <f t="shared" si="60"/>
        <v>5.9997388044744593</v>
      </c>
      <c r="AR151" s="41">
        <f t="shared" si="61"/>
        <v>3.3961573650503202E-2</v>
      </c>
      <c r="AS151" s="41">
        <v>327.9</v>
      </c>
      <c r="AT151" s="41">
        <v>0</v>
      </c>
      <c r="AU151" s="25">
        <f t="shared" si="62"/>
        <v>0</v>
      </c>
      <c r="AV151" s="41"/>
      <c r="AW151" s="41">
        <v>0</v>
      </c>
      <c r="AX151" s="88">
        <v>114.86775375000001</v>
      </c>
      <c r="AY151" s="41">
        <f t="shared" si="63"/>
        <v>0.35031336916742911</v>
      </c>
      <c r="AZ151" s="41">
        <v>327.9</v>
      </c>
      <c r="BA151" s="41">
        <f t="shared" si="49"/>
        <v>2844.2248374061501</v>
      </c>
      <c r="BB151" s="41">
        <f t="shared" si="64"/>
        <v>142.2112418703075</v>
      </c>
      <c r="BC151" s="45">
        <v>0.05</v>
      </c>
      <c r="BD151" s="41">
        <f t="shared" si="65"/>
        <v>0.43370308591127632</v>
      </c>
      <c r="BE151" s="41">
        <v>327.9</v>
      </c>
      <c r="BF151" s="41">
        <f t="shared" si="66"/>
        <v>2986.4360792764573</v>
      </c>
      <c r="BG151" s="99">
        <f t="shared" si="67"/>
        <v>9.4479645004151678</v>
      </c>
      <c r="BH151" s="99"/>
      <c r="BI151" s="100">
        <f t="shared" si="68"/>
        <v>8.1860699256450822</v>
      </c>
      <c r="BJ151" s="86">
        <f t="shared" si="50"/>
        <v>2262.7874978494328</v>
      </c>
      <c r="BK151" s="86"/>
      <c r="BL151" s="86">
        <f t="shared" si="51"/>
        <v>723.64858142702531</v>
      </c>
      <c r="BM151" s="86">
        <f t="shared" si="69"/>
        <v>2986.4360792764583</v>
      </c>
      <c r="BN151" s="78">
        <v>4.3010000000000002</v>
      </c>
      <c r="BO151" s="79"/>
      <c r="BP151" s="108">
        <f t="shared" si="52"/>
        <v>2.196690188424824</v>
      </c>
      <c r="BQ151" s="107"/>
      <c r="BS151" s="113" t="s">
        <v>1616</v>
      </c>
      <c r="BT151" s="168">
        <f t="shared" si="53"/>
        <v>95.723128125000002</v>
      </c>
      <c r="BU151" s="88">
        <v>114.86775375000001</v>
      </c>
    </row>
    <row r="152" spans="1:73" x14ac:dyDescent="0.25">
      <c r="A152" s="87">
        <f t="shared" si="70"/>
        <v>143</v>
      </c>
      <c r="B152" s="2" t="s">
        <v>237</v>
      </c>
      <c r="C152" s="39" t="s">
        <v>26</v>
      </c>
      <c r="D152" s="68" t="s">
        <v>1288</v>
      </c>
      <c r="E152" s="41">
        <v>354.3</v>
      </c>
      <c r="F152" s="54">
        <v>354.3</v>
      </c>
      <c r="G152" s="54"/>
      <c r="H152" s="40">
        <v>0</v>
      </c>
      <c r="I152" s="41">
        <v>571.39250271822198</v>
      </c>
      <c r="J152" s="41">
        <f t="shared" si="48"/>
        <v>1.6127363892696076</v>
      </c>
      <c r="K152" s="41">
        <v>354.3</v>
      </c>
      <c r="L152" s="41">
        <v>0</v>
      </c>
      <c r="M152" s="41"/>
      <c r="N152" s="41">
        <v>0</v>
      </c>
      <c r="O152" s="41">
        <v>0</v>
      </c>
      <c r="P152" s="41"/>
      <c r="Q152" s="41">
        <v>0</v>
      </c>
      <c r="R152" s="41">
        <v>22.9879557173482</v>
      </c>
      <c r="S152" s="41">
        <f t="shared" si="54"/>
        <v>6.4882742639989277E-2</v>
      </c>
      <c r="T152" s="41">
        <v>354.3</v>
      </c>
      <c r="U152" s="41">
        <v>329.82386263142899</v>
      </c>
      <c r="V152" s="41">
        <f t="shared" si="55"/>
        <v>0.93091691400346877</v>
      </c>
      <c r="W152" s="41">
        <v>354.3</v>
      </c>
      <c r="X152" s="41">
        <v>80.814525259444594</v>
      </c>
      <c r="Y152" s="41">
        <f t="shared" si="56"/>
        <v>0.22809631741305275</v>
      </c>
      <c r="Z152" s="41">
        <v>354.3</v>
      </c>
      <c r="AA152" s="41">
        <v>953.67792575633803</v>
      </c>
      <c r="AB152" s="41">
        <f t="shared" si="57"/>
        <v>2.6917243176865311</v>
      </c>
      <c r="AC152" s="41">
        <v>354.3</v>
      </c>
      <c r="AD152" s="41">
        <v>0</v>
      </c>
      <c r="AE152" s="41"/>
      <c r="AF152" s="41">
        <v>0</v>
      </c>
      <c r="AG152" s="41">
        <v>105.225151341092</v>
      </c>
      <c r="AH152" s="41">
        <f t="shared" si="59"/>
        <v>0.29699449997485744</v>
      </c>
      <c r="AI152" s="41">
        <v>354.3</v>
      </c>
      <c r="AJ152" s="41">
        <v>0</v>
      </c>
      <c r="AK152" s="41"/>
      <c r="AL152" s="41">
        <v>0</v>
      </c>
      <c r="AM152" s="41">
        <v>0</v>
      </c>
      <c r="AN152" s="41"/>
      <c r="AO152" s="41">
        <v>0</v>
      </c>
      <c r="AP152" s="41">
        <v>0</v>
      </c>
      <c r="AQ152" s="25">
        <f t="shared" si="60"/>
        <v>0</v>
      </c>
      <c r="AR152" s="41">
        <f t="shared" si="61"/>
        <v>0</v>
      </c>
      <c r="AS152" s="41">
        <v>354.3</v>
      </c>
      <c r="AT152" s="41">
        <v>0</v>
      </c>
      <c r="AU152" s="25">
        <f t="shared" si="62"/>
        <v>0</v>
      </c>
      <c r="AV152" s="41"/>
      <c r="AW152" s="41">
        <v>0</v>
      </c>
      <c r="AX152" s="88">
        <v>122.30880500000001</v>
      </c>
      <c r="AY152" s="41">
        <f t="shared" si="63"/>
        <v>0.3452125458650861</v>
      </c>
      <c r="AZ152" s="41">
        <v>354.3</v>
      </c>
      <c r="BA152" s="41">
        <f t="shared" si="49"/>
        <v>2186.2307284238741</v>
      </c>
      <c r="BB152" s="41">
        <f t="shared" si="64"/>
        <v>109.31153642119371</v>
      </c>
      <c r="BC152" s="45">
        <v>0.05</v>
      </c>
      <c r="BD152" s="41">
        <f t="shared" si="65"/>
        <v>0.30852818634262968</v>
      </c>
      <c r="BE152" s="41">
        <v>354.3</v>
      </c>
      <c r="BF152" s="41">
        <f t="shared" si="66"/>
        <v>2295.5422648450676</v>
      </c>
      <c r="BG152" s="99">
        <f t="shared" si="67"/>
        <v>6.4790919131952238</v>
      </c>
      <c r="BH152" s="99"/>
      <c r="BI152" s="100">
        <f t="shared" si="68"/>
        <v>6.4790919131952238</v>
      </c>
      <c r="BJ152" s="86">
        <f t="shared" si="50"/>
        <v>2295.5422648450681</v>
      </c>
      <c r="BK152" s="86"/>
      <c r="BL152" s="86">
        <f t="shared" si="51"/>
        <v>0</v>
      </c>
      <c r="BM152" s="86">
        <f t="shared" si="69"/>
        <v>2295.5422648450681</v>
      </c>
      <c r="BN152" s="78">
        <v>5.3143000000000002</v>
      </c>
      <c r="BO152" s="79"/>
      <c r="BP152" s="108">
        <f t="shared" si="52"/>
        <v>1.2191806847929594</v>
      </c>
      <c r="BQ152" s="107"/>
      <c r="BS152" s="113" t="s">
        <v>1617</v>
      </c>
      <c r="BT152" s="168">
        <f t="shared" si="53"/>
        <v>101.92400416666668</v>
      </c>
      <c r="BU152" s="88">
        <v>122.30880500000001</v>
      </c>
    </row>
    <row r="153" spans="1:73" x14ac:dyDescent="0.25">
      <c r="A153" s="87">
        <f t="shared" si="70"/>
        <v>144</v>
      </c>
      <c r="B153" s="2" t="s">
        <v>238</v>
      </c>
      <c r="C153" s="39" t="s">
        <v>26</v>
      </c>
      <c r="D153" s="68" t="s">
        <v>1289</v>
      </c>
      <c r="E153" s="41">
        <v>474.3</v>
      </c>
      <c r="F153" s="54">
        <v>397.4</v>
      </c>
      <c r="G153" s="54">
        <v>76.900000000000006</v>
      </c>
      <c r="H153" s="40">
        <v>0</v>
      </c>
      <c r="I153" s="41">
        <v>878.65731174312998</v>
      </c>
      <c r="J153" s="41">
        <f t="shared" si="48"/>
        <v>1.852534918286169</v>
      </c>
      <c r="K153" s="41">
        <v>474.3</v>
      </c>
      <c r="L153" s="41">
        <v>0</v>
      </c>
      <c r="M153" s="41"/>
      <c r="N153" s="41">
        <v>0</v>
      </c>
      <c r="O153" s="41">
        <v>0</v>
      </c>
      <c r="P153" s="41"/>
      <c r="Q153" s="41">
        <v>0</v>
      </c>
      <c r="R153" s="41">
        <v>57.164220316370802</v>
      </c>
      <c r="S153" s="41">
        <f t="shared" si="54"/>
        <v>0.1205233403254708</v>
      </c>
      <c r="T153" s="41">
        <v>474.3</v>
      </c>
      <c r="U153" s="41">
        <v>1045.1134890399101</v>
      </c>
      <c r="V153" s="41">
        <f t="shared" si="55"/>
        <v>2.2034861670670671</v>
      </c>
      <c r="W153" s="41">
        <v>474.3</v>
      </c>
      <c r="X153" s="41">
        <v>155.58676813139999</v>
      </c>
      <c r="Y153" s="41">
        <f t="shared" si="56"/>
        <v>0.32803451008096141</v>
      </c>
      <c r="Z153" s="41">
        <v>474.3</v>
      </c>
      <c r="AA153" s="41">
        <v>951.73263503328599</v>
      </c>
      <c r="AB153" s="41">
        <f t="shared" si="57"/>
        <v>2.0066047544450472</v>
      </c>
      <c r="AC153" s="41">
        <v>474.3</v>
      </c>
      <c r="AD153" s="41">
        <v>181.908956225059</v>
      </c>
      <c r="AE153" s="41">
        <f t="shared" si="58"/>
        <v>0.45774775094378212</v>
      </c>
      <c r="AF153" s="41">
        <v>397.4</v>
      </c>
      <c r="AG153" s="41">
        <v>205.5516784472</v>
      </c>
      <c r="AH153" s="41">
        <f t="shared" si="59"/>
        <v>0.43337903952603835</v>
      </c>
      <c r="AI153" s="41">
        <v>474.3</v>
      </c>
      <c r="AJ153" s="41">
        <v>31.208672880000002</v>
      </c>
      <c r="AK153" s="41">
        <f t="shared" si="71"/>
        <v>6.5799436812144216E-2</v>
      </c>
      <c r="AL153" s="41">
        <v>474.3</v>
      </c>
      <c r="AM153" s="41">
        <v>3.7308549852000001</v>
      </c>
      <c r="AN153" s="41">
        <f t="shared" si="72"/>
        <v>7.8660235825426944E-3</v>
      </c>
      <c r="AO153" s="41">
        <v>474.3</v>
      </c>
      <c r="AP153" s="41">
        <v>128.06399999999999</v>
      </c>
      <c r="AQ153" s="25">
        <f t="shared" si="60"/>
        <v>68.996996251456295</v>
      </c>
      <c r="AR153" s="41">
        <f t="shared" si="61"/>
        <v>0.27000632511068939</v>
      </c>
      <c r="AS153" s="41">
        <v>474.3</v>
      </c>
      <c r="AT153" s="41">
        <v>0</v>
      </c>
      <c r="AU153" s="25">
        <f t="shared" si="62"/>
        <v>0</v>
      </c>
      <c r="AV153" s="41"/>
      <c r="AW153" s="41">
        <v>0</v>
      </c>
      <c r="AX153" s="88">
        <v>485.89283750000004</v>
      </c>
      <c r="AY153" s="41">
        <f t="shared" si="63"/>
        <v>1.0244419934640523</v>
      </c>
      <c r="AZ153" s="41">
        <v>474.3</v>
      </c>
      <c r="BA153" s="41">
        <f t="shared" si="49"/>
        <v>4124.6114243015554</v>
      </c>
      <c r="BB153" s="41">
        <f t="shared" si="64"/>
        <v>206.23057121507779</v>
      </c>
      <c r="BC153" s="45">
        <v>0.05</v>
      </c>
      <c r="BD153" s="41">
        <f t="shared" si="65"/>
        <v>0.43481039682706679</v>
      </c>
      <c r="BE153" s="41">
        <v>474.3</v>
      </c>
      <c r="BF153" s="41">
        <f t="shared" si="66"/>
        <v>4330.8419955166328</v>
      </c>
      <c r="BG153" s="99">
        <f t="shared" si="67"/>
        <v>9.2089454726261621</v>
      </c>
      <c r="BH153" s="99"/>
      <c r="BI153" s="100">
        <f t="shared" si="68"/>
        <v>8.7283103341351911</v>
      </c>
      <c r="BJ153" s="86">
        <f t="shared" si="50"/>
        <v>3659.6349308216368</v>
      </c>
      <c r="BK153" s="86"/>
      <c r="BL153" s="86">
        <f t="shared" si="51"/>
        <v>671.20706469499623</v>
      </c>
      <c r="BM153" s="86">
        <f t="shared" si="69"/>
        <v>4330.8419955166328</v>
      </c>
      <c r="BN153" s="78">
        <v>5.2423000000000002</v>
      </c>
      <c r="BO153" s="79"/>
      <c r="BP153" s="108">
        <f t="shared" si="52"/>
        <v>1.7566612884852377</v>
      </c>
      <c r="BQ153" s="107"/>
      <c r="BS153" s="113" t="s">
        <v>1618</v>
      </c>
      <c r="BT153" s="168">
        <f t="shared" si="53"/>
        <v>404.91069791666672</v>
      </c>
      <c r="BU153" s="88">
        <v>485.89283750000004</v>
      </c>
    </row>
    <row r="154" spans="1:73" x14ac:dyDescent="0.25">
      <c r="A154" s="87">
        <f t="shared" si="70"/>
        <v>145</v>
      </c>
      <c r="B154" s="2" t="s">
        <v>239</v>
      </c>
      <c r="C154" s="39" t="s">
        <v>26</v>
      </c>
      <c r="D154" s="68" t="s">
        <v>1292</v>
      </c>
      <c r="E154" s="41">
        <v>286.2</v>
      </c>
      <c r="F154" s="54">
        <v>286.2</v>
      </c>
      <c r="G154" s="54"/>
      <c r="H154" s="40">
        <v>0</v>
      </c>
      <c r="I154" s="41">
        <v>553.451865263282</v>
      </c>
      <c r="J154" s="41">
        <f t="shared" si="48"/>
        <v>1.9337940784880574</v>
      </c>
      <c r="K154" s="41">
        <v>286.2</v>
      </c>
      <c r="L154" s="41">
        <v>0</v>
      </c>
      <c r="M154" s="41"/>
      <c r="N154" s="41">
        <v>0</v>
      </c>
      <c r="O154" s="41">
        <v>0</v>
      </c>
      <c r="P154" s="41"/>
      <c r="Q154" s="41">
        <v>0</v>
      </c>
      <c r="R154" s="41">
        <v>48.198228944213596</v>
      </c>
      <c r="S154" s="41">
        <f t="shared" si="54"/>
        <v>0.16840750854022921</v>
      </c>
      <c r="T154" s="41">
        <v>286.2</v>
      </c>
      <c r="U154" s="41">
        <v>557.23012388370705</v>
      </c>
      <c r="V154" s="41">
        <f t="shared" si="55"/>
        <v>1.9469955411729807</v>
      </c>
      <c r="W154" s="41">
        <v>286.2</v>
      </c>
      <c r="X154" s="41">
        <v>87.399108746517797</v>
      </c>
      <c r="Y154" s="41">
        <f t="shared" si="56"/>
        <v>0.30537773845743466</v>
      </c>
      <c r="Z154" s="41">
        <v>286.2</v>
      </c>
      <c r="AA154" s="41">
        <v>609.05497825441</v>
      </c>
      <c r="AB154" s="41">
        <f t="shared" si="57"/>
        <v>2.1280746969056956</v>
      </c>
      <c r="AC154" s="41">
        <v>286.2</v>
      </c>
      <c r="AD154" s="41">
        <v>79.497750348281997</v>
      </c>
      <c r="AE154" s="41">
        <f t="shared" si="58"/>
        <v>0.27776991735947587</v>
      </c>
      <c r="AF154" s="41">
        <v>286.2</v>
      </c>
      <c r="AG154" s="41">
        <v>92.022649618877693</v>
      </c>
      <c r="AH154" s="41">
        <f t="shared" si="59"/>
        <v>0.3215326681302505</v>
      </c>
      <c r="AI154" s="41">
        <v>286.2</v>
      </c>
      <c r="AJ154" s="41">
        <v>0</v>
      </c>
      <c r="AK154" s="41"/>
      <c r="AL154" s="41">
        <v>0</v>
      </c>
      <c r="AM154" s="41">
        <v>0</v>
      </c>
      <c r="AN154" s="41"/>
      <c r="AO154" s="41">
        <v>0</v>
      </c>
      <c r="AP154" s="41">
        <v>111.36</v>
      </c>
      <c r="AQ154" s="25">
        <f t="shared" si="60"/>
        <v>59.997388044744604</v>
      </c>
      <c r="AR154" s="41">
        <f t="shared" si="61"/>
        <v>0.3890985324947589</v>
      </c>
      <c r="AS154" s="41">
        <v>286.2</v>
      </c>
      <c r="AT154" s="41">
        <v>0</v>
      </c>
      <c r="AU154" s="25">
        <f t="shared" si="62"/>
        <v>0</v>
      </c>
      <c r="AV154" s="41"/>
      <c r="AW154" s="41">
        <v>0</v>
      </c>
      <c r="AX154" s="88">
        <v>62.716741249999998</v>
      </c>
      <c r="AY154" s="41">
        <f t="shared" si="63"/>
        <v>0.21913606306778477</v>
      </c>
      <c r="AZ154" s="41">
        <v>286.2</v>
      </c>
      <c r="BA154" s="41">
        <f t="shared" si="49"/>
        <v>2200.9314463092896</v>
      </c>
      <c r="BB154" s="41">
        <f t="shared" si="64"/>
        <v>110.04657231546449</v>
      </c>
      <c r="BC154" s="45">
        <v>0.05</v>
      </c>
      <c r="BD154" s="41">
        <f t="shared" si="65"/>
        <v>0.3845093372308333</v>
      </c>
      <c r="BE154" s="41">
        <v>286.2</v>
      </c>
      <c r="BF154" s="41">
        <f t="shared" si="66"/>
        <v>2310.978018624754</v>
      </c>
      <c r="BG154" s="99">
        <f t="shared" si="67"/>
        <v>8.0746960818475007</v>
      </c>
      <c r="BH154" s="99"/>
      <c r="BI154" s="100">
        <f t="shared" si="68"/>
        <v>7.7830376686200511</v>
      </c>
      <c r="BJ154" s="86">
        <f t="shared" si="50"/>
        <v>2310.9780186247544</v>
      </c>
      <c r="BK154" s="86"/>
      <c r="BL154" s="86">
        <f t="shared" si="51"/>
        <v>0</v>
      </c>
      <c r="BM154" s="86">
        <f t="shared" si="69"/>
        <v>2310.9780186247544</v>
      </c>
      <c r="BN154" s="78">
        <v>5.3985000000000003</v>
      </c>
      <c r="BO154" s="79"/>
      <c r="BP154" s="108">
        <f t="shared" si="52"/>
        <v>1.4957295696670372</v>
      </c>
      <c r="BQ154" s="107"/>
      <c r="BS154" s="113" t="s">
        <v>1619</v>
      </c>
      <c r="BT154" s="168">
        <f t="shared" si="53"/>
        <v>52.263951041666665</v>
      </c>
      <c r="BU154" s="88">
        <v>62.716741249999998</v>
      </c>
    </row>
    <row r="155" spans="1:73" x14ac:dyDescent="0.25">
      <c r="A155" s="87">
        <f t="shared" si="70"/>
        <v>146</v>
      </c>
      <c r="B155" s="2" t="s">
        <v>240</v>
      </c>
      <c r="C155" s="39" t="s">
        <v>26</v>
      </c>
      <c r="D155" s="68" t="s">
        <v>1296</v>
      </c>
      <c r="E155" s="41">
        <v>479.4</v>
      </c>
      <c r="F155" s="54">
        <v>366</v>
      </c>
      <c r="G155" s="54">
        <v>113.4</v>
      </c>
      <c r="H155" s="40">
        <v>0</v>
      </c>
      <c r="I155" s="41">
        <v>850.52672535140903</v>
      </c>
      <c r="J155" s="41">
        <f t="shared" si="48"/>
        <v>1.7741483632695225</v>
      </c>
      <c r="K155" s="41">
        <v>479.4</v>
      </c>
      <c r="L155" s="41">
        <v>0</v>
      </c>
      <c r="M155" s="41"/>
      <c r="N155" s="41">
        <v>0</v>
      </c>
      <c r="O155" s="41">
        <v>0</v>
      </c>
      <c r="P155" s="41"/>
      <c r="Q155" s="41">
        <v>0</v>
      </c>
      <c r="R155" s="41">
        <v>50.0876543031791</v>
      </c>
      <c r="S155" s="41">
        <f t="shared" si="54"/>
        <v>0.10447987964784961</v>
      </c>
      <c r="T155" s="41">
        <v>479.4</v>
      </c>
      <c r="U155" s="41">
        <v>1020.43293858301</v>
      </c>
      <c r="V155" s="41">
        <f t="shared" si="55"/>
        <v>2.1285626587046518</v>
      </c>
      <c r="W155" s="41">
        <v>479.4</v>
      </c>
      <c r="X155" s="41">
        <v>148.27289883509999</v>
      </c>
      <c r="Y155" s="41">
        <f t="shared" si="56"/>
        <v>0.3092884831770964</v>
      </c>
      <c r="Z155" s="41">
        <v>479.4</v>
      </c>
      <c r="AA155" s="41">
        <v>1463.9567879344399</v>
      </c>
      <c r="AB155" s="41">
        <f t="shared" si="57"/>
        <v>3.0537271337806424</v>
      </c>
      <c r="AC155" s="41">
        <v>479.4</v>
      </c>
      <c r="AD155" s="41">
        <v>160.331327019648</v>
      </c>
      <c r="AE155" s="41">
        <f t="shared" si="58"/>
        <v>0.43806373502636065</v>
      </c>
      <c r="AF155" s="41">
        <v>366</v>
      </c>
      <c r="AG155" s="41">
        <v>136.21119753747701</v>
      </c>
      <c r="AH155" s="41">
        <f t="shared" si="59"/>
        <v>0.28412848881409475</v>
      </c>
      <c r="AI155" s="41">
        <v>479.4</v>
      </c>
      <c r="AJ155" s="41">
        <v>0</v>
      </c>
      <c r="AK155" s="41"/>
      <c r="AL155" s="41">
        <v>0</v>
      </c>
      <c r="AM155" s="41">
        <v>0</v>
      </c>
      <c r="AN155" s="41"/>
      <c r="AO155" s="41">
        <v>0</v>
      </c>
      <c r="AP155" s="41">
        <v>133.63200000000001</v>
      </c>
      <c r="AQ155" s="25">
        <f t="shared" si="60"/>
        <v>71.996865653693519</v>
      </c>
      <c r="AR155" s="41">
        <f t="shared" si="61"/>
        <v>0.27874843554443057</v>
      </c>
      <c r="AS155" s="41">
        <v>479.4</v>
      </c>
      <c r="AT155" s="41">
        <v>0</v>
      </c>
      <c r="AU155" s="25">
        <f t="shared" si="62"/>
        <v>0</v>
      </c>
      <c r="AV155" s="41"/>
      <c r="AW155" s="41">
        <v>0</v>
      </c>
      <c r="AX155" s="88">
        <v>481.41456249999999</v>
      </c>
      <c r="AY155" s="41">
        <f t="shared" si="63"/>
        <v>1.004202258030872</v>
      </c>
      <c r="AZ155" s="41">
        <v>479.4</v>
      </c>
      <c r="BA155" s="41">
        <f t="shared" si="49"/>
        <v>4444.8660920642633</v>
      </c>
      <c r="BB155" s="41">
        <f t="shared" si="64"/>
        <v>222.24330460321318</v>
      </c>
      <c r="BC155" s="45">
        <v>0.05</v>
      </c>
      <c r="BD155" s="41">
        <f t="shared" si="65"/>
        <v>0.46358636754946431</v>
      </c>
      <c r="BE155" s="41">
        <v>479.4</v>
      </c>
      <c r="BF155" s="41">
        <f t="shared" si="66"/>
        <v>4667.1093966674762</v>
      </c>
      <c r="BG155" s="99">
        <f t="shared" si="67"/>
        <v>9.8441169077952964</v>
      </c>
      <c r="BH155" s="99"/>
      <c r="BI155" s="100">
        <f t="shared" si="68"/>
        <v>9.3841499860176185</v>
      </c>
      <c r="BJ155" s="86">
        <f t="shared" si="50"/>
        <v>3602.9467882530785</v>
      </c>
      <c r="BK155" s="86"/>
      <c r="BL155" s="86">
        <f t="shared" si="51"/>
        <v>1064.1626084143979</v>
      </c>
      <c r="BM155" s="86">
        <f t="shared" si="69"/>
        <v>4667.1093966674762</v>
      </c>
      <c r="BN155" s="78">
        <v>5.3624999999999998</v>
      </c>
      <c r="BO155" s="79"/>
      <c r="BP155" s="108">
        <f t="shared" si="52"/>
        <v>1.8357327566984236</v>
      </c>
      <c r="BQ155" s="107"/>
      <c r="BS155" s="113" t="s">
        <v>1620</v>
      </c>
      <c r="BT155" s="168">
        <f t="shared" si="53"/>
        <v>401.17880208333332</v>
      </c>
      <c r="BU155" s="88">
        <v>481.41456249999999</v>
      </c>
    </row>
    <row r="156" spans="1:73" x14ac:dyDescent="0.25">
      <c r="A156" s="87">
        <f t="shared" si="70"/>
        <v>147</v>
      </c>
      <c r="B156" s="2" t="s">
        <v>241</v>
      </c>
      <c r="C156" s="39" t="s">
        <v>26</v>
      </c>
      <c r="D156" s="68" t="s">
        <v>1298</v>
      </c>
      <c r="E156" s="41">
        <v>404.5</v>
      </c>
      <c r="F156" s="54">
        <v>284.10000000000002</v>
      </c>
      <c r="G156" s="54">
        <v>120.4</v>
      </c>
      <c r="H156" s="40">
        <v>0</v>
      </c>
      <c r="I156" s="41">
        <v>619.31726460700304</v>
      </c>
      <c r="J156" s="41">
        <f t="shared" si="48"/>
        <v>1.5310686393251003</v>
      </c>
      <c r="K156" s="41">
        <v>404.5</v>
      </c>
      <c r="L156" s="41">
        <v>0</v>
      </c>
      <c r="M156" s="41"/>
      <c r="N156" s="41">
        <v>0</v>
      </c>
      <c r="O156" s="41">
        <v>0</v>
      </c>
      <c r="P156" s="41"/>
      <c r="Q156" s="41">
        <v>0</v>
      </c>
      <c r="R156" s="41">
        <v>23.230235745529399</v>
      </c>
      <c r="S156" s="41">
        <f t="shared" si="54"/>
        <v>5.742950740551149E-2</v>
      </c>
      <c r="T156" s="41">
        <v>404.5</v>
      </c>
      <c r="U156" s="41">
        <v>927.60424748615003</v>
      </c>
      <c r="V156" s="41">
        <f t="shared" si="55"/>
        <v>2.2932119838965388</v>
      </c>
      <c r="W156" s="41">
        <v>404.5</v>
      </c>
      <c r="X156" s="41">
        <v>105.02330093136899</v>
      </c>
      <c r="Y156" s="41">
        <f t="shared" si="56"/>
        <v>0.25963733233960196</v>
      </c>
      <c r="Z156" s="41">
        <v>404.5</v>
      </c>
      <c r="AA156" s="41">
        <v>1053.2356047353401</v>
      </c>
      <c r="AB156" s="41">
        <f t="shared" si="57"/>
        <v>2.6037963034248208</v>
      </c>
      <c r="AC156" s="41">
        <v>404.5</v>
      </c>
      <c r="AD156" s="41">
        <v>159.99064381191701</v>
      </c>
      <c r="AE156" s="41">
        <f t="shared" si="58"/>
        <v>0.56314904544849353</v>
      </c>
      <c r="AF156" s="41">
        <v>284.10000000000002</v>
      </c>
      <c r="AG156" s="41">
        <v>172.23023189612601</v>
      </c>
      <c r="AH156" s="41">
        <f t="shared" si="59"/>
        <v>0.42578549294468732</v>
      </c>
      <c r="AI156" s="41">
        <v>404.5</v>
      </c>
      <c r="AJ156" s="41">
        <v>0</v>
      </c>
      <c r="AK156" s="41"/>
      <c r="AL156" s="41">
        <v>0</v>
      </c>
      <c r="AM156" s="41">
        <v>0</v>
      </c>
      <c r="AN156" s="41"/>
      <c r="AO156" s="41">
        <v>0</v>
      </c>
      <c r="AP156" s="41">
        <v>40.835999999999999</v>
      </c>
      <c r="AQ156" s="25">
        <f t="shared" si="60"/>
        <v>22.001197361666581</v>
      </c>
      <c r="AR156" s="41">
        <f t="shared" si="61"/>
        <v>0.10095426452410383</v>
      </c>
      <c r="AS156" s="41">
        <v>404.5</v>
      </c>
      <c r="AT156" s="41">
        <v>0</v>
      </c>
      <c r="AU156" s="25">
        <f t="shared" si="62"/>
        <v>0</v>
      </c>
      <c r="AV156" s="41"/>
      <c r="AW156" s="41">
        <v>0</v>
      </c>
      <c r="AX156" s="88">
        <v>486.56457874999995</v>
      </c>
      <c r="AY156" s="41">
        <f t="shared" si="63"/>
        <v>1.2028790574783683</v>
      </c>
      <c r="AZ156" s="41">
        <v>404.5</v>
      </c>
      <c r="BA156" s="41">
        <f t="shared" si="49"/>
        <v>3588.0321079634341</v>
      </c>
      <c r="BB156" s="41">
        <f t="shared" si="64"/>
        <v>179.40160539817171</v>
      </c>
      <c r="BC156" s="45">
        <v>0.05</v>
      </c>
      <c r="BD156" s="41">
        <f t="shared" si="65"/>
        <v>0.44351447564442942</v>
      </c>
      <c r="BE156" s="41">
        <v>404.5</v>
      </c>
      <c r="BF156" s="41">
        <f t="shared" si="66"/>
        <v>3767.4337133616059</v>
      </c>
      <c r="BG156" s="99">
        <f t="shared" si="67"/>
        <v>9.489807208126587</v>
      </c>
      <c r="BH156" s="99"/>
      <c r="BI156" s="100">
        <f t="shared" si="68"/>
        <v>8.8985007104056688</v>
      </c>
      <c r="BJ156" s="86">
        <f t="shared" si="50"/>
        <v>2696.0542278287635</v>
      </c>
      <c r="BK156" s="86"/>
      <c r="BL156" s="86">
        <f t="shared" si="51"/>
        <v>1071.3794855328426</v>
      </c>
      <c r="BM156" s="86">
        <f t="shared" si="69"/>
        <v>3767.4337133616064</v>
      </c>
      <c r="BN156" s="78">
        <v>5.0006000000000004</v>
      </c>
      <c r="BO156" s="79"/>
      <c r="BP156" s="108">
        <f t="shared" si="52"/>
        <v>1.8977337135796877</v>
      </c>
      <c r="BQ156" s="107"/>
      <c r="BS156" s="113" t="s">
        <v>1621</v>
      </c>
      <c r="BT156" s="168">
        <f t="shared" si="53"/>
        <v>405.47048229166666</v>
      </c>
      <c r="BU156" s="88">
        <v>486.56457874999995</v>
      </c>
    </row>
    <row r="157" spans="1:73" x14ac:dyDescent="0.25">
      <c r="A157" s="87">
        <f t="shared" si="70"/>
        <v>148</v>
      </c>
      <c r="B157" s="2" t="s">
        <v>242</v>
      </c>
      <c r="C157" s="39" t="s">
        <v>26</v>
      </c>
      <c r="D157" s="68" t="s">
        <v>1304</v>
      </c>
      <c r="E157" s="41">
        <v>602.9</v>
      </c>
      <c r="F157" s="54">
        <v>418.2</v>
      </c>
      <c r="G157" s="54">
        <v>184.7</v>
      </c>
      <c r="H157" s="40">
        <v>52.3</v>
      </c>
      <c r="I157" s="41">
        <v>1088.6468159814999</v>
      </c>
      <c r="J157" s="41">
        <f t="shared" si="48"/>
        <v>1.8056838878445844</v>
      </c>
      <c r="K157" s="41">
        <v>602.9</v>
      </c>
      <c r="L157" s="41">
        <v>0</v>
      </c>
      <c r="M157" s="41"/>
      <c r="N157" s="41">
        <v>0</v>
      </c>
      <c r="O157" s="41">
        <v>0</v>
      </c>
      <c r="P157" s="41"/>
      <c r="Q157" s="41">
        <v>0</v>
      </c>
      <c r="R157" s="41">
        <v>56.875774805800901</v>
      </c>
      <c r="S157" s="41">
        <f t="shared" si="54"/>
        <v>9.4336995862997014E-2</v>
      </c>
      <c r="T157" s="41">
        <v>602.9</v>
      </c>
      <c r="U157" s="41">
        <v>1115.1717293501999</v>
      </c>
      <c r="V157" s="41">
        <f t="shared" si="55"/>
        <v>1.8496794316639575</v>
      </c>
      <c r="W157" s="41">
        <v>602.9</v>
      </c>
      <c r="X157" s="41">
        <v>190.412432959672</v>
      </c>
      <c r="Y157" s="41">
        <f t="shared" si="56"/>
        <v>0.3158275550832178</v>
      </c>
      <c r="Z157" s="41">
        <v>602.9</v>
      </c>
      <c r="AA157" s="41">
        <v>578.24769264359304</v>
      </c>
      <c r="AB157" s="41">
        <f t="shared" si="57"/>
        <v>0.95911045387890703</v>
      </c>
      <c r="AC157" s="41">
        <v>602.9</v>
      </c>
      <c r="AD157" s="41">
        <v>498.96857291396998</v>
      </c>
      <c r="AE157" s="41">
        <f t="shared" si="58"/>
        <v>1.1931338424532998</v>
      </c>
      <c r="AF157" s="41">
        <v>418.2</v>
      </c>
      <c r="AG157" s="41">
        <v>223.89487415753999</v>
      </c>
      <c r="AH157" s="41">
        <f t="shared" si="59"/>
        <v>0.37136320145553159</v>
      </c>
      <c r="AI157" s="41">
        <v>602.9</v>
      </c>
      <c r="AJ157" s="41">
        <v>59.500647360000002</v>
      </c>
      <c r="AK157" s="41">
        <f t="shared" si="71"/>
        <v>9.8690740354951081E-2</v>
      </c>
      <c r="AL157" s="41">
        <v>602.9</v>
      </c>
      <c r="AM157" s="41">
        <v>7.1130319344000004</v>
      </c>
      <c r="AN157" s="41">
        <f t="shared" si="72"/>
        <v>1.1798029415160061E-2</v>
      </c>
      <c r="AO157" s="41">
        <v>602.9</v>
      </c>
      <c r="AP157" s="41">
        <v>103.944</v>
      </c>
      <c r="AQ157" s="25">
        <f t="shared" si="60"/>
        <v>56.001872332282083</v>
      </c>
      <c r="AR157" s="41">
        <f t="shared" si="61"/>
        <v>0.17240670094543042</v>
      </c>
      <c r="AS157" s="41">
        <v>602.9</v>
      </c>
      <c r="AT157" s="41">
        <v>0</v>
      </c>
      <c r="AU157" s="25">
        <f t="shared" si="62"/>
        <v>0</v>
      </c>
      <c r="AV157" s="41"/>
      <c r="AW157" s="41">
        <v>0</v>
      </c>
      <c r="AX157" s="88">
        <v>456.33622249999996</v>
      </c>
      <c r="AY157" s="41">
        <f t="shared" si="63"/>
        <v>0.75690201111295408</v>
      </c>
      <c r="AZ157" s="41">
        <v>602.9</v>
      </c>
      <c r="BA157" s="41">
        <f t="shared" si="49"/>
        <v>4379.1117946066761</v>
      </c>
      <c r="BB157" s="41">
        <f t="shared" si="64"/>
        <v>218.95558973033383</v>
      </c>
      <c r="BC157" s="45">
        <v>0.05</v>
      </c>
      <c r="BD157" s="41">
        <f t="shared" si="65"/>
        <v>0.36317065803671228</v>
      </c>
      <c r="BE157" s="41">
        <v>602.9</v>
      </c>
      <c r="BF157" s="41">
        <f t="shared" si="66"/>
        <v>4598.0673843370096</v>
      </c>
      <c r="BG157" s="99">
        <f t="shared" si="67"/>
        <v>8.0103794925745397</v>
      </c>
      <c r="BH157" s="99"/>
      <c r="BI157" s="100">
        <f t="shared" si="68"/>
        <v>6.7575889579985748</v>
      </c>
      <c r="BJ157" s="86">
        <f t="shared" si="50"/>
        <v>3349.9407037946726</v>
      </c>
      <c r="BK157" s="86"/>
      <c r="BL157" s="86">
        <f t="shared" si="51"/>
        <v>1248.1266805423368</v>
      </c>
      <c r="BM157" s="86">
        <f t="shared" si="69"/>
        <v>4598.0673843370096</v>
      </c>
      <c r="BN157" s="78">
        <v>3.6924999999999999</v>
      </c>
      <c r="BO157" s="79"/>
      <c r="BP157" s="108">
        <f t="shared" si="52"/>
        <v>2.169364791489381</v>
      </c>
      <c r="BQ157" s="107"/>
      <c r="BS157" s="113" t="s">
        <v>1622</v>
      </c>
      <c r="BT157" s="168">
        <f t="shared" si="53"/>
        <v>380.28018541666665</v>
      </c>
      <c r="BU157" s="88">
        <v>456.33622249999996</v>
      </c>
    </row>
    <row r="158" spans="1:73" x14ac:dyDescent="0.25">
      <c r="A158" s="87">
        <f t="shared" si="70"/>
        <v>149</v>
      </c>
      <c r="B158" s="2" t="s">
        <v>243</v>
      </c>
      <c r="C158" s="39" t="s">
        <v>26</v>
      </c>
      <c r="D158" s="68" t="s">
        <v>1320</v>
      </c>
      <c r="E158" s="41">
        <v>762.81</v>
      </c>
      <c r="F158" s="54">
        <v>635.11</v>
      </c>
      <c r="G158" s="54">
        <v>127.7</v>
      </c>
      <c r="H158" s="40">
        <v>0</v>
      </c>
      <c r="I158" s="41">
        <v>1050.9882647875199</v>
      </c>
      <c r="J158" s="41">
        <f t="shared" si="48"/>
        <v>1.3777851165919692</v>
      </c>
      <c r="K158" s="41">
        <v>762.81</v>
      </c>
      <c r="L158" s="41">
        <v>0</v>
      </c>
      <c r="M158" s="41"/>
      <c r="N158" s="41">
        <v>0</v>
      </c>
      <c r="O158" s="41">
        <v>0</v>
      </c>
      <c r="P158" s="41"/>
      <c r="Q158" s="41">
        <v>0</v>
      </c>
      <c r="R158" s="41">
        <v>13.850580415528899</v>
      </c>
      <c r="S158" s="41">
        <f t="shared" si="54"/>
        <v>1.8157313637116583E-2</v>
      </c>
      <c r="T158" s="41">
        <v>762.81</v>
      </c>
      <c r="U158" s="41">
        <v>809.95627694271604</v>
      </c>
      <c r="V158" s="41">
        <f t="shared" si="55"/>
        <v>1.0618060551680184</v>
      </c>
      <c r="W158" s="41">
        <v>762.81</v>
      </c>
      <c r="X158" s="41">
        <v>150.86479811158799</v>
      </c>
      <c r="Y158" s="41">
        <f t="shared" si="56"/>
        <v>0.19777506602114286</v>
      </c>
      <c r="Z158" s="41">
        <v>762.81</v>
      </c>
      <c r="AA158" s="41">
        <v>363.24235992436701</v>
      </c>
      <c r="AB158" s="41">
        <f t="shared" si="57"/>
        <v>0.47618982436565727</v>
      </c>
      <c r="AC158" s="41">
        <v>762.81</v>
      </c>
      <c r="AD158" s="41">
        <v>0</v>
      </c>
      <c r="AE158" s="41"/>
      <c r="AF158" s="41">
        <v>0</v>
      </c>
      <c r="AG158" s="41">
        <v>158.73272468466601</v>
      </c>
      <c r="AH158" s="41">
        <f t="shared" si="59"/>
        <v>0.20808946485319546</v>
      </c>
      <c r="AI158" s="41">
        <v>762.81</v>
      </c>
      <c r="AJ158" s="41">
        <v>0</v>
      </c>
      <c r="AK158" s="41"/>
      <c r="AL158" s="41">
        <v>0</v>
      </c>
      <c r="AM158" s="41">
        <v>0</v>
      </c>
      <c r="AN158" s="41"/>
      <c r="AO158" s="41">
        <v>0</v>
      </c>
      <c r="AP158" s="41">
        <v>703.452</v>
      </c>
      <c r="AQ158" s="25">
        <f t="shared" si="60"/>
        <v>378.99858669945831</v>
      </c>
      <c r="AR158" s="41">
        <f t="shared" si="61"/>
        <v>0.92218507885318757</v>
      </c>
      <c r="AS158" s="41">
        <v>762.81</v>
      </c>
      <c r="AT158" s="41">
        <v>0</v>
      </c>
      <c r="AU158" s="25">
        <f t="shared" si="62"/>
        <v>0</v>
      </c>
      <c r="AV158" s="41"/>
      <c r="AW158" s="41">
        <v>0</v>
      </c>
      <c r="AX158" s="88">
        <v>0</v>
      </c>
      <c r="AY158" s="41">
        <f t="shared" si="63"/>
        <v>0</v>
      </c>
      <c r="AZ158" s="41">
        <v>762.81</v>
      </c>
      <c r="BA158" s="41">
        <f t="shared" si="49"/>
        <v>3251.0870048663855</v>
      </c>
      <c r="BB158" s="41">
        <f t="shared" si="64"/>
        <v>162.55435024331928</v>
      </c>
      <c r="BC158" s="45">
        <v>0.05</v>
      </c>
      <c r="BD158" s="41">
        <f t="shared" si="65"/>
        <v>0.21309939597451436</v>
      </c>
      <c r="BE158" s="41">
        <v>762.81</v>
      </c>
      <c r="BF158" s="41">
        <f t="shared" si="66"/>
        <v>3413.6413551097048</v>
      </c>
      <c r="BG158" s="99">
        <f t="shared" si="67"/>
        <v>4.4750873154648021</v>
      </c>
      <c r="BH158" s="99"/>
      <c r="BI158" s="100">
        <f t="shared" si="68"/>
        <v>4.4750873154648021</v>
      </c>
      <c r="BJ158" s="86">
        <f t="shared" si="50"/>
        <v>2842.1727049248507</v>
      </c>
      <c r="BK158" s="86"/>
      <c r="BL158" s="86">
        <f t="shared" si="51"/>
        <v>571.46865018485528</v>
      </c>
      <c r="BM158" s="86">
        <f t="shared" si="69"/>
        <v>3413.6413551097057</v>
      </c>
      <c r="BN158" s="78">
        <v>4.5650000000000004</v>
      </c>
      <c r="BO158" s="79"/>
      <c r="BP158" s="108">
        <f t="shared" si="52"/>
        <v>0.9803039026209861</v>
      </c>
      <c r="BQ158" s="107"/>
      <c r="BS158" s="113" t="s">
        <v>1623</v>
      </c>
      <c r="BT158" s="168">
        <f t="shared" si="53"/>
        <v>0</v>
      </c>
      <c r="BU158" s="88">
        <v>0</v>
      </c>
    </row>
    <row r="159" spans="1:73" x14ac:dyDescent="0.25">
      <c r="A159" s="87">
        <f t="shared" si="70"/>
        <v>150</v>
      </c>
      <c r="B159" s="2" t="s">
        <v>244</v>
      </c>
      <c r="C159" s="39" t="s">
        <v>26</v>
      </c>
      <c r="D159" s="68" t="s">
        <v>1322</v>
      </c>
      <c r="E159" s="41">
        <v>253.7</v>
      </c>
      <c r="F159" s="54">
        <v>253.7</v>
      </c>
      <c r="G159" s="54"/>
      <c r="H159" s="40">
        <v>0</v>
      </c>
      <c r="I159" s="41">
        <v>442.76966044309</v>
      </c>
      <c r="J159" s="41">
        <f t="shared" si="48"/>
        <v>1.7452489572057155</v>
      </c>
      <c r="K159" s="41">
        <v>253.7</v>
      </c>
      <c r="L159" s="41">
        <v>0</v>
      </c>
      <c r="M159" s="41"/>
      <c r="N159" s="41">
        <v>0</v>
      </c>
      <c r="O159" s="41">
        <v>0</v>
      </c>
      <c r="P159" s="41"/>
      <c r="Q159" s="41">
        <v>0</v>
      </c>
      <c r="R159" s="41">
        <v>34.733307559363197</v>
      </c>
      <c r="S159" s="41">
        <f t="shared" si="54"/>
        <v>0.13690700654065116</v>
      </c>
      <c r="T159" s="41">
        <v>253.7</v>
      </c>
      <c r="U159" s="41">
        <v>538.59743059425</v>
      </c>
      <c r="V159" s="41">
        <f t="shared" si="55"/>
        <v>2.122969769784194</v>
      </c>
      <c r="W159" s="41">
        <v>253.7</v>
      </c>
      <c r="X159" s="41">
        <v>56.998758905481601</v>
      </c>
      <c r="Y159" s="41">
        <f t="shared" si="56"/>
        <v>0.22466992079417267</v>
      </c>
      <c r="Z159" s="41">
        <v>253.7</v>
      </c>
      <c r="AA159" s="41">
        <v>386.90112781968702</v>
      </c>
      <c r="AB159" s="41">
        <f t="shared" si="57"/>
        <v>1.5250340079609264</v>
      </c>
      <c r="AC159" s="41">
        <v>253.7</v>
      </c>
      <c r="AD159" s="41">
        <v>178.51779000190001</v>
      </c>
      <c r="AE159" s="41">
        <f t="shared" si="58"/>
        <v>0.70365703587662598</v>
      </c>
      <c r="AF159" s="41">
        <v>253.7</v>
      </c>
      <c r="AG159" s="41">
        <v>87.342187387347394</v>
      </c>
      <c r="AH159" s="41">
        <f t="shared" si="59"/>
        <v>0.34427350172387622</v>
      </c>
      <c r="AI159" s="41">
        <v>253.7</v>
      </c>
      <c r="AJ159" s="41">
        <v>0</v>
      </c>
      <c r="AK159" s="41"/>
      <c r="AL159" s="41">
        <v>0</v>
      </c>
      <c r="AM159" s="41">
        <v>0</v>
      </c>
      <c r="AN159" s="41"/>
      <c r="AO159" s="41">
        <v>0</v>
      </c>
      <c r="AP159" s="41">
        <v>107.652</v>
      </c>
      <c r="AQ159" s="25">
        <f t="shared" si="60"/>
        <v>57.999630188513351</v>
      </c>
      <c r="AR159" s="41">
        <f t="shared" si="61"/>
        <v>0.42432794639337801</v>
      </c>
      <c r="AS159" s="41">
        <v>253.7</v>
      </c>
      <c r="AT159" s="41">
        <v>0</v>
      </c>
      <c r="AU159" s="25">
        <f t="shared" si="62"/>
        <v>0</v>
      </c>
      <c r="AV159" s="41"/>
      <c r="AW159" s="41">
        <v>0</v>
      </c>
      <c r="AX159" s="88">
        <v>92.595197499999983</v>
      </c>
      <c r="AY159" s="41">
        <f t="shared" si="63"/>
        <v>0.36497909932991718</v>
      </c>
      <c r="AZ159" s="41">
        <v>253.7</v>
      </c>
      <c r="BA159" s="41">
        <f t="shared" si="49"/>
        <v>1926.1074602111191</v>
      </c>
      <c r="BB159" s="41">
        <f t="shared" si="64"/>
        <v>96.305373010555968</v>
      </c>
      <c r="BC159" s="45">
        <v>0.05</v>
      </c>
      <c r="BD159" s="41">
        <f t="shared" si="65"/>
        <v>0.37960336228047287</v>
      </c>
      <c r="BE159" s="41">
        <v>253.7</v>
      </c>
      <c r="BF159" s="41">
        <f t="shared" si="66"/>
        <v>2022.4128332216751</v>
      </c>
      <c r="BG159" s="99">
        <f t="shared" si="67"/>
        <v>7.9716706078899309</v>
      </c>
      <c r="BH159" s="99"/>
      <c r="BI159" s="100">
        <f t="shared" si="68"/>
        <v>7.2328307202194733</v>
      </c>
      <c r="BJ159" s="86">
        <f t="shared" si="50"/>
        <v>2022.4128332216753</v>
      </c>
      <c r="BK159" s="86"/>
      <c r="BL159" s="86">
        <f t="shared" si="51"/>
        <v>0</v>
      </c>
      <c r="BM159" s="86">
        <f t="shared" si="69"/>
        <v>2022.4128332216753</v>
      </c>
      <c r="BN159" s="78">
        <v>5.1235999999999997</v>
      </c>
      <c r="BO159" s="79"/>
      <c r="BP159" s="108">
        <f t="shared" si="52"/>
        <v>1.5558729424408484</v>
      </c>
      <c r="BQ159" s="107"/>
      <c r="BS159" s="113" t="s">
        <v>1624</v>
      </c>
      <c r="BT159" s="168">
        <f t="shared" si="53"/>
        <v>77.162664583333324</v>
      </c>
      <c r="BU159" s="88">
        <v>92.595197499999983</v>
      </c>
    </row>
    <row r="160" spans="1:73" x14ac:dyDescent="0.25">
      <c r="A160" s="87">
        <f t="shared" si="70"/>
        <v>151</v>
      </c>
      <c r="B160" s="2" t="s">
        <v>245</v>
      </c>
      <c r="C160" s="39" t="s">
        <v>26</v>
      </c>
      <c r="D160" s="68" t="s">
        <v>1324</v>
      </c>
      <c r="E160" s="41">
        <v>427.1</v>
      </c>
      <c r="F160" s="54">
        <v>427.1</v>
      </c>
      <c r="G160" s="54"/>
      <c r="H160" s="40">
        <v>0</v>
      </c>
      <c r="I160" s="41">
        <v>809.98511698081199</v>
      </c>
      <c r="J160" s="41">
        <f t="shared" si="48"/>
        <v>1.896476508969356</v>
      </c>
      <c r="K160" s="41">
        <v>427.1</v>
      </c>
      <c r="L160" s="41">
        <v>0</v>
      </c>
      <c r="M160" s="41"/>
      <c r="N160" s="41">
        <v>0</v>
      </c>
      <c r="O160" s="41">
        <v>0</v>
      </c>
      <c r="P160" s="41"/>
      <c r="Q160" s="41">
        <v>0</v>
      </c>
      <c r="R160" s="41">
        <v>64.552948177708899</v>
      </c>
      <c r="S160" s="41">
        <f t="shared" si="54"/>
        <v>0.15114246822221702</v>
      </c>
      <c r="T160" s="41">
        <v>427.1</v>
      </c>
      <c r="U160" s="41">
        <v>783.16181013496703</v>
      </c>
      <c r="V160" s="41">
        <f t="shared" si="55"/>
        <v>1.8336731681923835</v>
      </c>
      <c r="W160" s="41">
        <v>427.1</v>
      </c>
      <c r="X160" s="41">
        <v>126.97364164347999</v>
      </c>
      <c r="Y160" s="41">
        <f t="shared" si="56"/>
        <v>0.29729253487117768</v>
      </c>
      <c r="Z160" s="41">
        <v>427.1</v>
      </c>
      <c r="AA160" s="41">
        <v>471.56926390645901</v>
      </c>
      <c r="AB160" s="41">
        <f t="shared" si="57"/>
        <v>1.1041190913286325</v>
      </c>
      <c r="AC160" s="41">
        <v>427.1</v>
      </c>
      <c r="AD160" s="41">
        <v>388.58578595338702</v>
      </c>
      <c r="AE160" s="41">
        <f t="shared" si="58"/>
        <v>0.90982389593394286</v>
      </c>
      <c r="AF160" s="41">
        <v>427.1</v>
      </c>
      <c r="AG160" s="41">
        <v>184.40265592956601</v>
      </c>
      <c r="AH160" s="41">
        <f t="shared" si="59"/>
        <v>0.431755223436118</v>
      </c>
      <c r="AI160" s="41">
        <v>427.1</v>
      </c>
      <c r="AJ160" s="41">
        <v>0</v>
      </c>
      <c r="AK160" s="41"/>
      <c r="AL160" s="41">
        <v>0</v>
      </c>
      <c r="AM160" s="41">
        <v>0</v>
      </c>
      <c r="AN160" s="41"/>
      <c r="AO160" s="41">
        <v>0</v>
      </c>
      <c r="AP160" s="41">
        <v>103.944</v>
      </c>
      <c r="AQ160" s="25">
        <f t="shared" si="60"/>
        <v>56.001872332282083</v>
      </c>
      <c r="AR160" s="41">
        <f t="shared" si="61"/>
        <v>0.24337157574338561</v>
      </c>
      <c r="AS160" s="41">
        <v>427.1</v>
      </c>
      <c r="AT160" s="41">
        <v>0</v>
      </c>
      <c r="AU160" s="25">
        <f t="shared" si="62"/>
        <v>0</v>
      </c>
      <c r="AV160" s="41"/>
      <c r="AW160" s="41">
        <v>0</v>
      </c>
      <c r="AX160" s="88">
        <v>316.78684812500001</v>
      </c>
      <c r="AY160" s="41">
        <f t="shared" si="63"/>
        <v>0.74171587011238582</v>
      </c>
      <c r="AZ160" s="41">
        <v>427.1</v>
      </c>
      <c r="BA160" s="41">
        <f t="shared" si="49"/>
        <v>3249.9620708513803</v>
      </c>
      <c r="BB160" s="41">
        <f t="shared" si="64"/>
        <v>162.49810354256903</v>
      </c>
      <c r="BC160" s="45">
        <v>0.05</v>
      </c>
      <c r="BD160" s="41">
        <f t="shared" si="65"/>
        <v>0.38046851684048</v>
      </c>
      <c r="BE160" s="41">
        <v>427.1</v>
      </c>
      <c r="BF160" s="41">
        <f t="shared" si="66"/>
        <v>3412.4601743939493</v>
      </c>
      <c r="BG160" s="99">
        <f t="shared" si="67"/>
        <v>7.9898388536500802</v>
      </c>
      <c r="BH160" s="99"/>
      <c r="BI160" s="100">
        <f t="shared" si="68"/>
        <v>7.0345237629194397</v>
      </c>
      <c r="BJ160" s="86">
        <f t="shared" si="50"/>
        <v>3412.4601743939493</v>
      </c>
      <c r="BK160" s="86"/>
      <c r="BL160" s="86">
        <f t="shared" si="51"/>
        <v>0</v>
      </c>
      <c r="BM160" s="86">
        <f t="shared" si="69"/>
        <v>3412.4601743939493</v>
      </c>
      <c r="BN160" s="78">
        <v>5.1428000000000003</v>
      </c>
      <c r="BO160" s="79"/>
      <c r="BP160" s="108">
        <f t="shared" si="52"/>
        <v>1.5535970392879521</v>
      </c>
      <c r="BQ160" s="107"/>
      <c r="BS160" s="113" t="s">
        <v>1625</v>
      </c>
      <c r="BT160" s="168">
        <f t="shared" si="53"/>
        <v>263.98904010416669</v>
      </c>
      <c r="BU160" s="88">
        <v>316.78684812500001</v>
      </c>
    </row>
    <row r="161" spans="1:73" x14ac:dyDescent="0.25">
      <c r="A161" s="87">
        <f t="shared" si="70"/>
        <v>152</v>
      </c>
      <c r="B161" s="2" t="s">
        <v>246</v>
      </c>
      <c r="C161" s="39" t="s">
        <v>26</v>
      </c>
      <c r="D161" s="68" t="s">
        <v>1326</v>
      </c>
      <c r="E161" s="41">
        <v>603.29999999999995</v>
      </c>
      <c r="F161" s="54">
        <v>603.29999999999995</v>
      </c>
      <c r="G161" s="54"/>
      <c r="H161" s="40">
        <v>0</v>
      </c>
      <c r="I161" s="41">
        <v>1088.66635190224</v>
      </c>
      <c r="J161" s="41">
        <f t="shared" si="48"/>
        <v>1.8045190649796785</v>
      </c>
      <c r="K161" s="41">
        <v>603.29999999999995</v>
      </c>
      <c r="L161" s="41">
        <v>0</v>
      </c>
      <c r="M161" s="41"/>
      <c r="N161" s="41">
        <v>0</v>
      </c>
      <c r="O161" s="41">
        <v>0</v>
      </c>
      <c r="P161" s="41"/>
      <c r="Q161" s="41">
        <v>0</v>
      </c>
      <c r="R161" s="41">
        <v>94.0841432854846</v>
      </c>
      <c r="S161" s="41">
        <f t="shared" si="54"/>
        <v>0.15594918495853574</v>
      </c>
      <c r="T161" s="41">
        <v>603.29999999999995</v>
      </c>
      <c r="U161" s="41">
        <v>1119.1497123541601</v>
      </c>
      <c r="V161" s="41">
        <f t="shared" si="55"/>
        <v>1.855046763391613</v>
      </c>
      <c r="W161" s="41">
        <v>603.29999999999995</v>
      </c>
      <c r="X161" s="41">
        <v>180.86679984758601</v>
      </c>
      <c r="Y161" s="41">
        <f t="shared" si="56"/>
        <v>0.2997957895700083</v>
      </c>
      <c r="Z161" s="41">
        <v>603.29999999999995</v>
      </c>
      <c r="AA161" s="41">
        <v>750.18667306015504</v>
      </c>
      <c r="AB161" s="41">
        <f t="shared" si="57"/>
        <v>1.2434720256259824</v>
      </c>
      <c r="AC161" s="41">
        <v>603.29999999999995</v>
      </c>
      <c r="AD161" s="41">
        <v>398.07925428533503</v>
      </c>
      <c r="AE161" s="41">
        <f t="shared" si="58"/>
        <v>0.65983632402674464</v>
      </c>
      <c r="AF161" s="41">
        <v>603.29999999999995</v>
      </c>
      <c r="AG161" s="41">
        <v>278.261486664811</v>
      </c>
      <c r="AH161" s="41">
        <f t="shared" si="59"/>
        <v>0.46123236642600868</v>
      </c>
      <c r="AI161" s="41">
        <v>603.29999999999995</v>
      </c>
      <c r="AJ161" s="41">
        <v>0</v>
      </c>
      <c r="AK161" s="41"/>
      <c r="AL161" s="41">
        <v>0</v>
      </c>
      <c r="AM161" s="41">
        <v>0</v>
      </c>
      <c r="AN161" s="41"/>
      <c r="AO161" s="41">
        <v>0</v>
      </c>
      <c r="AP161" s="41">
        <v>74.244</v>
      </c>
      <c r="AQ161" s="25">
        <f t="shared" si="60"/>
        <v>40.00041377508996</v>
      </c>
      <c r="AR161" s="41">
        <f t="shared" si="61"/>
        <v>0.12306315266036799</v>
      </c>
      <c r="AS161" s="41">
        <v>603.29999999999995</v>
      </c>
      <c r="AT161" s="41">
        <v>0</v>
      </c>
      <c r="AU161" s="25">
        <f t="shared" si="62"/>
        <v>0</v>
      </c>
      <c r="AV161" s="41"/>
      <c r="AW161" s="41">
        <v>0</v>
      </c>
      <c r="AX161" s="88">
        <v>200.38685000000001</v>
      </c>
      <c r="AY161" s="41">
        <f t="shared" si="63"/>
        <v>0.3321512514503564</v>
      </c>
      <c r="AZ161" s="41">
        <v>603.29999999999995</v>
      </c>
      <c r="BA161" s="41">
        <f t="shared" si="49"/>
        <v>4183.9252713997721</v>
      </c>
      <c r="BB161" s="41">
        <f t="shared" si="64"/>
        <v>209.19626356998862</v>
      </c>
      <c r="BC161" s="45">
        <v>0.05</v>
      </c>
      <c r="BD161" s="41">
        <f t="shared" si="65"/>
        <v>0.34675329615446482</v>
      </c>
      <c r="BE161" s="41">
        <v>603.29999999999995</v>
      </c>
      <c r="BF161" s="41">
        <f t="shared" si="66"/>
        <v>4393.1215349697604</v>
      </c>
      <c r="BG161" s="99">
        <f t="shared" si="67"/>
        <v>7.2818192192437605</v>
      </c>
      <c r="BH161" s="99"/>
      <c r="BI161" s="100">
        <f t="shared" si="68"/>
        <v>6.5889910790156785</v>
      </c>
      <c r="BJ161" s="86">
        <f t="shared" si="50"/>
        <v>4393.1215349697604</v>
      </c>
      <c r="BK161" s="86"/>
      <c r="BL161" s="86">
        <f t="shared" si="51"/>
        <v>0</v>
      </c>
      <c r="BM161" s="86">
        <f t="shared" si="69"/>
        <v>4393.1215349697604</v>
      </c>
      <c r="BN161" s="78">
        <v>4.8125</v>
      </c>
      <c r="BO161" s="79"/>
      <c r="BP161" s="108">
        <f t="shared" si="52"/>
        <v>1.5131052923103918</v>
      </c>
      <c r="BQ161" s="107"/>
      <c r="BS161" s="113" t="s">
        <v>1626</v>
      </c>
      <c r="BT161" s="168">
        <f t="shared" si="53"/>
        <v>166.98904166666668</v>
      </c>
      <c r="BU161" s="88">
        <v>200.38685000000001</v>
      </c>
    </row>
    <row r="162" spans="1:73" x14ac:dyDescent="0.25">
      <c r="A162" s="87">
        <f t="shared" si="70"/>
        <v>153</v>
      </c>
      <c r="B162" s="2" t="s">
        <v>247</v>
      </c>
      <c r="C162" s="39" t="s">
        <v>26</v>
      </c>
      <c r="D162" s="68" t="s">
        <v>1330</v>
      </c>
      <c r="E162" s="41">
        <v>409.7</v>
      </c>
      <c r="F162" s="54">
        <v>409.7</v>
      </c>
      <c r="G162" s="54"/>
      <c r="H162" s="40">
        <v>0</v>
      </c>
      <c r="I162" s="41">
        <v>757.28651432530603</v>
      </c>
      <c r="J162" s="41">
        <f t="shared" si="48"/>
        <v>1.8483927613505151</v>
      </c>
      <c r="K162" s="41">
        <v>409.7</v>
      </c>
      <c r="L162" s="41">
        <v>0</v>
      </c>
      <c r="M162" s="41"/>
      <c r="N162" s="41">
        <v>0</v>
      </c>
      <c r="O162" s="41">
        <v>0</v>
      </c>
      <c r="P162" s="41"/>
      <c r="Q162" s="41">
        <v>0</v>
      </c>
      <c r="R162" s="41">
        <v>65.153259424144096</v>
      </c>
      <c r="S162" s="41">
        <f t="shared" si="54"/>
        <v>0.1590267498758704</v>
      </c>
      <c r="T162" s="41">
        <v>409.7</v>
      </c>
      <c r="U162" s="41">
        <v>638.66476192800701</v>
      </c>
      <c r="V162" s="41">
        <f t="shared" si="55"/>
        <v>1.5588595604784159</v>
      </c>
      <c r="W162" s="41">
        <v>409.7</v>
      </c>
      <c r="X162" s="41">
        <v>104.54833811528999</v>
      </c>
      <c r="Y162" s="41">
        <f t="shared" si="56"/>
        <v>0.25518266564630215</v>
      </c>
      <c r="Z162" s="41">
        <v>409.7</v>
      </c>
      <c r="AA162" s="41">
        <v>654.735403448086</v>
      </c>
      <c r="AB162" s="41">
        <f t="shared" si="57"/>
        <v>1.5980849486162705</v>
      </c>
      <c r="AC162" s="41">
        <v>409.7</v>
      </c>
      <c r="AD162" s="41">
        <v>403.99787784407403</v>
      </c>
      <c r="AE162" s="41">
        <f t="shared" si="58"/>
        <v>0.98608220123034918</v>
      </c>
      <c r="AF162" s="41">
        <v>409.7</v>
      </c>
      <c r="AG162" s="41">
        <v>115.78574048857899</v>
      </c>
      <c r="AH162" s="41">
        <f t="shared" si="59"/>
        <v>0.28261103365530632</v>
      </c>
      <c r="AI162" s="41">
        <v>409.7</v>
      </c>
      <c r="AJ162" s="41">
        <v>0</v>
      </c>
      <c r="AK162" s="41"/>
      <c r="AL162" s="41">
        <v>0</v>
      </c>
      <c r="AM162" s="41">
        <v>0</v>
      </c>
      <c r="AN162" s="41"/>
      <c r="AO162" s="41">
        <v>0</v>
      </c>
      <c r="AP162" s="41">
        <v>68.676000000000002</v>
      </c>
      <c r="AQ162" s="25">
        <f t="shared" si="60"/>
        <v>37.000544372852737</v>
      </c>
      <c r="AR162" s="41">
        <f t="shared" si="61"/>
        <v>0.1676250915303881</v>
      </c>
      <c r="AS162" s="41">
        <v>409.7</v>
      </c>
      <c r="AT162" s="41">
        <v>0</v>
      </c>
      <c r="AU162" s="25">
        <f t="shared" si="62"/>
        <v>0</v>
      </c>
      <c r="AV162" s="41"/>
      <c r="AW162" s="41">
        <v>0</v>
      </c>
      <c r="AX162" s="88">
        <v>68.056916874999999</v>
      </c>
      <c r="AY162" s="41">
        <f t="shared" si="63"/>
        <v>0.16611402703197461</v>
      </c>
      <c r="AZ162" s="41">
        <v>409.7</v>
      </c>
      <c r="BA162" s="41">
        <f t="shared" si="49"/>
        <v>2876.9048124484857</v>
      </c>
      <c r="BB162" s="41">
        <f t="shared" si="64"/>
        <v>143.84524062242428</v>
      </c>
      <c r="BC162" s="45">
        <v>0.05</v>
      </c>
      <c r="BD162" s="41">
        <f t="shared" si="65"/>
        <v>0.35109895197076957</v>
      </c>
      <c r="BE162" s="41">
        <v>409.7</v>
      </c>
      <c r="BF162" s="41">
        <f t="shared" si="66"/>
        <v>3020.7500530709099</v>
      </c>
      <c r="BG162" s="99">
        <f t="shared" si="67"/>
        <v>7.3730779913861619</v>
      </c>
      <c r="BH162" s="99"/>
      <c r="BI162" s="100">
        <f t="shared" si="68"/>
        <v>6.3376916800942951</v>
      </c>
      <c r="BJ162" s="86">
        <f t="shared" si="50"/>
        <v>3020.7500530709103</v>
      </c>
      <c r="BK162" s="86"/>
      <c r="BL162" s="86">
        <f t="shared" si="51"/>
        <v>0</v>
      </c>
      <c r="BM162" s="86">
        <f t="shared" si="69"/>
        <v>3020.7500530709103</v>
      </c>
      <c r="BN162" s="78">
        <v>4.6685999999999996</v>
      </c>
      <c r="BO162" s="79"/>
      <c r="BP162" s="108">
        <f t="shared" si="52"/>
        <v>1.5792910061659089</v>
      </c>
      <c r="BQ162" s="107"/>
      <c r="BS162" s="113" t="s">
        <v>1627</v>
      </c>
      <c r="BT162" s="168">
        <f t="shared" si="53"/>
        <v>56.714097395833335</v>
      </c>
      <c r="BU162" s="88">
        <v>68.056916874999999</v>
      </c>
    </row>
    <row r="163" spans="1:73" x14ac:dyDescent="0.25">
      <c r="A163" s="87">
        <f t="shared" si="70"/>
        <v>154</v>
      </c>
      <c r="B163" s="2" t="s">
        <v>248</v>
      </c>
      <c r="C163" s="39" t="s">
        <v>26</v>
      </c>
      <c r="D163" s="68" t="s">
        <v>1332</v>
      </c>
      <c r="E163" s="41">
        <v>450.6</v>
      </c>
      <c r="F163" s="54">
        <v>386.5</v>
      </c>
      <c r="G163" s="54">
        <v>64.099999999999994</v>
      </c>
      <c r="H163" s="40">
        <v>0</v>
      </c>
      <c r="I163" s="41">
        <v>790.96788547377503</v>
      </c>
      <c r="J163" s="41">
        <f t="shared" si="48"/>
        <v>1.7553659242649244</v>
      </c>
      <c r="K163" s="41">
        <v>450.6</v>
      </c>
      <c r="L163" s="41">
        <v>0</v>
      </c>
      <c r="M163" s="41"/>
      <c r="N163" s="41">
        <v>0</v>
      </c>
      <c r="O163" s="41">
        <v>0</v>
      </c>
      <c r="P163" s="41"/>
      <c r="Q163" s="41">
        <v>0</v>
      </c>
      <c r="R163" s="41">
        <v>57.164220316370802</v>
      </c>
      <c r="S163" s="41">
        <f t="shared" si="54"/>
        <v>0.12686245076868796</v>
      </c>
      <c r="T163" s="41">
        <v>450.6</v>
      </c>
      <c r="U163" s="41">
        <v>690.53189523993797</v>
      </c>
      <c r="V163" s="41">
        <f t="shared" si="55"/>
        <v>1.5324720267197913</v>
      </c>
      <c r="W163" s="41">
        <v>450.6</v>
      </c>
      <c r="X163" s="41">
        <v>109.663810933866</v>
      </c>
      <c r="Y163" s="41">
        <f t="shared" si="56"/>
        <v>0.24337286048350198</v>
      </c>
      <c r="Z163" s="41">
        <v>450.6</v>
      </c>
      <c r="AA163" s="41">
        <v>565.94473114322295</v>
      </c>
      <c r="AB163" s="41">
        <f t="shared" si="57"/>
        <v>1.2559803176724875</v>
      </c>
      <c r="AC163" s="41">
        <v>450.6</v>
      </c>
      <c r="AD163" s="41">
        <v>404.02206186605298</v>
      </c>
      <c r="AE163" s="41">
        <f t="shared" si="58"/>
        <v>1.0453352182821551</v>
      </c>
      <c r="AF163" s="41">
        <v>386.5</v>
      </c>
      <c r="AG163" s="41">
        <v>145.47171016931901</v>
      </c>
      <c r="AH163" s="41">
        <f t="shared" si="59"/>
        <v>0.32284001369134269</v>
      </c>
      <c r="AI163" s="41">
        <v>450.6</v>
      </c>
      <c r="AJ163" s="41">
        <v>0</v>
      </c>
      <c r="AK163" s="41"/>
      <c r="AL163" s="41">
        <v>0</v>
      </c>
      <c r="AM163" s="41">
        <v>0</v>
      </c>
      <c r="AN163" s="41"/>
      <c r="AO163" s="41">
        <v>0</v>
      </c>
      <c r="AP163" s="41">
        <v>94.656000000000006</v>
      </c>
      <c r="AQ163" s="25">
        <f t="shared" si="60"/>
        <v>50.997779838032912</v>
      </c>
      <c r="AR163" s="41">
        <f t="shared" si="61"/>
        <v>0.21006657789613847</v>
      </c>
      <c r="AS163" s="41">
        <v>450.6</v>
      </c>
      <c r="AT163" s="41">
        <v>0</v>
      </c>
      <c r="AU163" s="25">
        <f t="shared" si="62"/>
        <v>0</v>
      </c>
      <c r="AV163" s="41"/>
      <c r="AW163" s="41">
        <v>0</v>
      </c>
      <c r="AX163" s="88">
        <v>123.19314547499997</v>
      </c>
      <c r="AY163" s="41">
        <f t="shared" si="63"/>
        <v>0.27339801481358178</v>
      </c>
      <c r="AZ163" s="41">
        <v>450.6</v>
      </c>
      <c r="BA163" s="41">
        <f t="shared" si="49"/>
        <v>2981.6154606175451</v>
      </c>
      <c r="BB163" s="41">
        <f t="shared" si="64"/>
        <v>149.08077303087725</v>
      </c>
      <c r="BC163" s="45">
        <v>0.05</v>
      </c>
      <c r="BD163" s="41">
        <f t="shared" si="65"/>
        <v>0.33084947410314525</v>
      </c>
      <c r="BE163" s="41">
        <v>450.6</v>
      </c>
      <c r="BF163" s="41">
        <f t="shared" si="66"/>
        <v>3130.6962336484221</v>
      </c>
      <c r="BG163" s="99">
        <f t="shared" si="67"/>
        <v>7.1039780748222423</v>
      </c>
      <c r="BH163" s="99"/>
      <c r="BI163" s="100">
        <f t="shared" si="68"/>
        <v>6.0063760956259795</v>
      </c>
      <c r="BJ163" s="86">
        <f t="shared" si="50"/>
        <v>2745.6875259187968</v>
      </c>
      <c r="BK163" s="86"/>
      <c r="BL163" s="86">
        <f t="shared" si="51"/>
        <v>385.00870772962526</v>
      </c>
      <c r="BM163" s="86">
        <f t="shared" si="69"/>
        <v>3130.6962336484221</v>
      </c>
      <c r="BN163" s="78">
        <v>1.9668000000000001</v>
      </c>
      <c r="BO163" s="79"/>
      <c r="BP163" s="108">
        <f t="shared" si="52"/>
        <v>3.6119473636476722</v>
      </c>
      <c r="BQ163" s="107"/>
      <c r="BS163" s="113" t="s">
        <v>1628</v>
      </c>
      <c r="BT163" s="168">
        <f t="shared" si="53"/>
        <v>102.66095456249998</v>
      </c>
      <c r="BU163" s="88">
        <v>123.19314547499997</v>
      </c>
    </row>
    <row r="164" spans="1:73" x14ac:dyDescent="0.25">
      <c r="A164" s="87">
        <f t="shared" si="70"/>
        <v>155</v>
      </c>
      <c r="B164" s="2" t="s">
        <v>250</v>
      </c>
      <c r="C164" s="39" t="s">
        <v>26</v>
      </c>
      <c r="D164" s="68" t="s">
        <v>1380</v>
      </c>
      <c r="E164" s="41">
        <v>261.2</v>
      </c>
      <c r="F164" s="54">
        <v>261.2</v>
      </c>
      <c r="G164" s="54"/>
      <c r="H164" s="40">
        <v>0</v>
      </c>
      <c r="I164" s="41">
        <v>455.38081449289803</v>
      </c>
      <c r="J164" s="41">
        <f t="shared" si="48"/>
        <v>1.7434181259299313</v>
      </c>
      <c r="K164" s="41">
        <v>261.2</v>
      </c>
      <c r="L164" s="41">
        <v>0</v>
      </c>
      <c r="M164" s="41"/>
      <c r="N164" s="41">
        <v>0</v>
      </c>
      <c r="O164" s="41">
        <v>0</v>
      </c>
      <c r="P164" s="41"/>
      <c r="Q164" s="41">
        <v>0</v>
      </c>
      <c r="R164" s="41">
        <v>32.4206968441394</v>
      </c>
      <c r="S164" s="41">
        <f t="shared" si="54"/>
        <v>0.12412211655489816</v>
      </c>
      <c r="T164" s="41">
        <v>261.2</v>
      </c>
      <c r="U164" s="41">
        <v>491.28872672603899</v>
      </c>
      <c r="V164" s="41">
        <f t="shared" si="55"/>
        <v>1.8808909905284801</v>
      </c>
      <c r="W164" s="41">
        <v>261.2</v>
      </c>
      <c r="X164" s="41">
        <v>67.103960075873005</v>
      </c>
      <c r="Y164" s="41">
        <f t="shared" si="56"/>
        <v>0.25690643214346481</v>
      </c>
      <c r="Z164" s="41">
        <v>261.2</v>
      </c>
      <c r="AA164" s="41">
        <v>646.43510225970397</v>
      </c>
      <c r="AB164" s="41">
        <f t="shared" si="57"/>
        <v>2.4748663945624196</v>
      </c>
      <c r="AC164" s="41">
        <v>261.2</v>
      </c>
      <c r="AD164" s="41">
        <v>181.83446042563801</v>
      </c>
      <c r="AE164" s="41">
        <f t="shared" si="58"/>
        <v>0.69615030790826193</v>
      </c>
      <c r="AF164" s="41">
        <v>261.2</v>
      </c>
      <c r="AG164" s="41">
        <v>127.096651269764</v>
      </c>
      <c r="AH164" s="41">
        <f t="shared" si="59"/>
        <v>0.48658748571885146</v>
      </c>
      <c r="AI164" s="41">
        <v>261.2</v>
      </c>
      <c r="AJ164" s="41">
        <v>0</v>
      </c>
      <c r="AK164" s="41"/>
      <c r="AL164" s="41">
        <v>0</v>
      </c>
      <c r="AM164" s="41">
        <v>0</v>
      </c>
      <c r="AN164" s="41"/>
      <c r="AO164" s="41">
        <v>0</v>
      </c>
      <c r="AP164" s="41">
        <v>92.808000000000007</v>
      </c>
      <c r="AQ164" s="25">
        <f t="shared" si="60"/>
        <v>50.002133527807629</v>
      </c>
      <c r="AR164" s="41">
        <f t="shared" si="61"/>
        <v>0.35531393568147018</v>
      </c>
      <c r="AS164" s="41">
        <v>261.2</v>
      </c>
      <c r="AT164" s="41">
        <v>0</v>
      </c>
      <c r="AU164" s="25">
        <f t="shared" si="62"/>
        <v>0</v>
      </c>
      <c r="AV164" s="41"/>
      <c r="AW164" s="41">
        <v>0</v>
      </c>
      <c r="AX164" s="88">
        <v>100.11872749999999</v>
      </c>
      <c r="AY164" s="41">
        <f t="shared" si="63"/>
        <v>0.38330293836140888</v>
      </c>
      <c r="AZ164" s="41">
        <v>261.2</v>
      </c>
      <c r="BA164" s="41">
        <f t="shared" si="49"/>
        <v>2194.4871395940559</v>
      </c>
      <c r="BB164" s="41">
        <f t="shared" si="64"/>
        <v>109.7243569797028</v>
      </c>
      <c r="BC164" s="45">
        <v>0.05</v>
      </c>
      <c r="BD164" s="41">
        <f t="shared" si="65"/>
        <v>0.42007793636945945</v>
      </c>
      <c r="BE164" s="41">
        <v>261.2</v>
      </c>
      <c r="BF164" s="41">
        <f t="shared" si="66"/>
        <v>2304.2114965737587</v>
      </c>
      <c r="BG164" s="99">
        <f t="shared" si="67"/>
        <v>8.8216366637586461</v>
      </c>
      <c r="BH164" s="99"/>
      <c r="BI164" s="100">
        <f t="shared" si="68"/>
        <v>8.0906788404549701</v>
      </c>
      <c r="BJ164" s="86">
        <f t="shared" si="50"/>
        <v>2304.2114965737583</v>
      </c>
      <c r="BK164" s="86"/>
      <c r="BL164" s="86">
        <f t="shared" si="51"/>
        <v>0</v>
      </c>
      <c r="BM164" s="86">
        <f t="shared" si="69"/>
        <v>2304.2114965737583</v>
      </c>
      <c r="BN164" s="78">
        <v>5.1268000000000002</v>
      </c>
      <c r="BO164" s="79"/>
      <c r="BP164" s="108">
        <f t="shared" si="52"/>
        <v>1.7206906186624493</v>
      </c>
      <c r="BQ164" s="107"/>
      <c r="BS164" s="113" t="s">
        <v>1630</v>
      </c>
      <c r="BT164" s="168">
        <f t="shared" si="53"/>
        <v>83.432272916666662</v>
      </c>
      <c r="BU164" s="88">
        <v>100.11872749999999</v>
      </c>
    </row>
    <row r="165" spans="1:73" x14ac:dyDescent="0.25">
      <c r="A165" s="87">
        <f t="shared" si="70"/>
        <v>156</v>
      </c>
      <c r="B165" s="2" t="s">
        <v>251</v>
      </c>
      <c r="C165" s="39" t="s">
        <v>26</v>
      </c>
      <c r="D165" s="68" t="s">
        <v>1395</v>
      </c>
      <c r="E165" s="41">
        <v>300.7</v>
      </c>
      <c r="F165" s="54">
        <v>194.4</v>
      </c>
      <c r="G165" s="54">
        <v>106.3</v>
      </c>
      <c r="H165" s="40">
        <v>0</v>
      </c>
      <c r="I165" s="41">
        <v>522.71289523039104</v>
      </c>
      <c r="J165" s="41">
        <f t="shared" si="48"/>
        <v>1.7383202368819124</v>
      </c>
      <c r="K165" s="41">
        <v>300.7</v>
      </c>
      <c r="L165" s="41">
        <v>0</v>
      </c>
      <c r="M165" s="41"/>
      <c r="N165" s="41">
        <v>0</v>
      </c>
      <c r="O165" s="41">
        <v>0</v>
      </c>
      <c r="P165" s="41"/>
      <c r="Q165" s="41">
        <v>0</v>
      </c>
      <c r="R165" s="41">
        <v>48.486674454783603</v>
      </c>
      <c r="S165" s="41">
        <f t="shared" si="54"/>
        <v>0.16124600749844897</v>
      </c>
      <c r="T165" s="41">
        <v>300.7</v>
      </c>
      <c r="U165" s="41">
        <v>598.33520212507301</v>
      </c>
      <c r="V165" s="41">
        <f t="shared" si="55"/>
        <v>1.9898077889094548</v>
      </c>
      <c r="W165" s="41">
        <v>300.7</v>
      </c>
      <c r="X165" s="41">
        <v>80.232421657935504</v>
      </c>
      <c r="Y165" s="41">
        <f t="shared" si="56"/>
        <v>0.26681882826051051</v>
      </c>
      <c r="Z165" s="41">
        <v>300.7</v>
      </c>
      <c r="AA165" s="41">
        <v>340.87673039676702</v>
      </c>
      <c r="AB165" s="41">
        <f t="shared" si="57"/>
        <v>1.1336106764109313</v>
      </c>
      <c r="AC165" s="41">
        <v>300.7</v>
      </c>
      <c r="AD165" s="41">
        <v>205.21489689031401</v>
      </c>
      <c r="AE165" s="41">
        <f t="shared" si="58"/>
        <v>1.0556321856497635</v>
      </c>
      <c r="AF165" s="41">
        <v>194.4</v>
      </c>
      <c r="AG165" s="41">
        <v>30.567904889987901</v>
      </c>
      <c r="AH165" s="41">
        <f t="shared" si="59"/>
        <v>0.10165581938805421</v>
      </c>
      <c r="AI165" s="41">
        <v>300.7</v>
      </c>
      <c r="AJ165" s="41">
        <v>0</v>
      </c>
      <c r="AK165" s="41"/>
      <c r="AL165" s="41">
        <v>0</v>
      </c>
      <c r="AM165" s="41">
        <v>0</v>
      </c>
      <c r="AN165" s="41"/>
      <c r="AO165" s="41">
        <v>0</v>
      </c>
      <c r="AP165" s="41">
        <v>0</v>
      </c>
      <c r="AQ165" s="25">
        <f t="shared" si="60"/>
        <v>0</v>
      </c>
      <c r="AR165" s="41">
        <f t="shared" si="61"/>
        <v>0</v>
      </c>
      <c r="AS165" s="41">
        <v>300.7</v>
      </c>
      <c r="AT165" s="41">
        <v>0</v>
      </c>
      <c r="AU165" s="25">
        <f t="shared" si="62"/>
        <v>0</v>
      </c>
      <c r="AV165" s="41"/>
      <c r="AW165" s="41">
        <v>0</v>
      </c>
      <c r="AX165" s="88">
        <v>0</v>
      </c>
      <c r="AY165" s="41">
        <f t="shared" si="63"/>
        <v>0</v>
      </c>
      <c r="AZ165" s="41">
        <v>300.7</v>
      </c>
      <c r="BA165" s="41">
        <f t="shared" si="49"/>
        <v>1826.426725645252</v>
      </c>
      <c r="BB165" s="41">
        <f t="shared" si="64"/>
        <v>91.321336282262607</v>
      </c>
      <c r="BC165" s="45">
        <v>0.05</v>
      </c>
      <c r="BD165" s="41">
        <f t="shared" si="65"/>
        <v>0.30369583066931366</v>
      </c>
      <c r="BE165" s="41">
        <v>300.7</v>
      </c>
      <c r="BF165" s="41">
        <f t="shared" si="66"/>
        <v>1917.7480619275145</v>
      </c>
      <c r="BG165" s="99">
        <f t="shared" si="67"/>
        <v>6.7694461201490306</v>
      </c>
      <c r="BH165" s="99"/>
      <c r="BI165" s="100">
        <f t="shared" si="68"/>
        <v>5.6610323252167785</v>
      </c>
      <c r="BJ165" s="86">
        <f t="shared" si="50"/>
        <v>1315.9803257569715</v>
      </c>
      <c r="BK165" s="86"/>
      <c r="BL165" s="86">
        <f t="shared" si="51"/>
        <v>601.76773617054357</v>
      </c>
      <c r="BM165" s="86">
        <f t="shared" si="69"/>
        <v>1917.7480619275152</v>
      </c>
      <c r="BN165" s="78">
        <v>4.5934999999999997</v>
      </c>
      <c r="BO165" s="79"/>
      <c r="BP165" s="108">
        <f t="shared" si="52"/>
        <v>1.4737011255358727</v>
      </c>
      <c r="BQ165" s="107"/>
      <c r="BS165" s="113" t="s">
        <v>1631</v>
      </c>
      <c r="BT165" s="168">
        <f t="shared" si="53"/>
        <v>0</v>
      </c>
      <c r="BU165" s="88">
        <v>0</v>
      </c>
    </row>
    <row r="166" spans="1:73" x14ac:dyDescent="0.25">
      <c r="A166" s="87">
        <f t="shared" si="70"/>
        <v>157</v>
      </c>
      <c r="B166" s="2" t="s">
        <v>252</v>
      </c>
      <c r="C166" s="39" t="s">
        <v>26</v>
      </c>
      <c r="D166" s="68" t="s">
        <v>1403</v>
      </c>
      <c r="E166" s="41">
        <v>373.3</v>
      </c>
      <c r="F166" s="54">
        <v>373.3</v>
      </c>
      <c r="G166" s="54"/>
      <c r="H166" s="40">
        <v>0</v>
      </c>
      <c r="I166" s="41">
        <v>650.48135064662597</v>
      </c>
      <c r="J166" s="41">
        <f t="shared" si="48"/>
        <v>1.7425163424768979</v>
      </c>
      <c r="K166" s="41">
        <v>373.3</v>
      </c>
      <c r="L166" s="41">
        <v>0</v>
      </c>
      <c r="M166" s="41"/>
      <c r="N166" s="41">
        <v>0</v>
      </c>
      <c r="O166" s="41">
        <v>0</v>
      </c>
      <c r="P166" s="41"/>
      <c r="Q166" s="41">
        <v>0</v>
      </c>
      <c r="R166" s="41">
        <v>44.245423234714799</v>
      </c>
      <c r="S166" s="41">
        <f t="shared" si="54"/>
        <v>0.11852510912058611</v>
      </c>
      <c r="T166" s="41">
        <v>373.3</v>
      </c>
      <c r="U166" s="41">
        <v>593.92294548826806</v>
      </c>
      <c r="V166" s="41">
        <f t="shared" si="55"/>
        <v>1.5910070867620361</v>
      </c>
      <c r="W166" s="41">
        <v>373.3</v>
      </c>
      <c r="X166" s="41">
        <v>87.564640907802797</v>
      </c>
      <c r="Y166" s="41">
        <f t="shared" si="56"/>
        <v>0.23456908895741441</v>
      </c>
      <c r="Z166" s="41">
        <v>373.3</v>
      </c>
      <c r="AA166" s="41">
        <v>298.29427956141399</v>
      </c>
      <c r="AB166" s="41">
        <f t="shared" si="57"/>
        <v>0.79907388042168226</v>
      </c>
      <c r="AC166" s="41">
        <v>373.3</v>
      </c>
      <c r="AD166" s="41">
        <v>205.76070292469399</v>
      </c>
      <c r="AE166" s="41">
        <f t="shared" si="58"/>
        <v>0.55119395372272695</v>
      </c>
      <c r="AF166" s="41">
        <v>373.3</v>
      </c>
      <c r="AG166" s="41">
        <v>101.28524266006301</v>
      </c>
      <c r="AH166" s="41">
        <f t="shared" si="59"/>
        <v>0.27132398248074741</v>
      </c>
      <c r="AI166" s="41">
        <v>373.3</v>
      </c>
      <c r="AJ166" s="41">
        <v>0</v>
      </c>
      <c r="AK166" s="41"/>
      <c r="AL166" s="41">
        <v>0</v>
      </c>
      <c r="AM166" s="41">
        <v>0</v>
      </c>
      <c r="AN166" s="41"/>
      <c r="AO166" s="41">
        <v>0</v>
      </c>
      <c r="AP166" s="41">
        <v>92.808000000000007</v>
      </c>
      <c r="AQ166" s="25">
        <f t="shared" si="60"/>
        <v>50.002133527807629</v>
      </c>
      <c r="AR166" s="41">
        <f t="shared" si="61"/>
        <v>0.24861505491561747</v>
      </c>
      <c r="AS166" s="41">
        <v>373.3</v>
      </c>
      <c r="AT166" s="41">
        <v>0</v>
      </c>
      <c r="AU166" s="25">
        <f t="shared" si="62"/>
        <v>0</v>
      </c>
      <c r="AV166" s="41"/>
      <c r="AW166" s="41">
        <v>0</v>
      </c>
      <c r="AX166" s="88">
        <v>48.669332499999989</v>
      </c>
      <c r="AY166" s="41">
        <f t="shared" si="63"/>
        <v>0.13037592418965976</v>
      </c>
      <c r="AZ166" s="41">
        <v>373.3</v>
      </c>
      <c r="BA166" s="41">
        <f t="shared" si="49"/>
        <v>2123.031917923583</v>
      </c>
      <c r="BB166" s="41">
        <f t="shared" si="64"/>
        <v>106.15159589617916</v>
      </c>
      <c r="BC166" s="45">
        <v>0.05</v>
      </c>
      <c r="BD166" s="41">
        <f t="shared" si="65"/>
        <v>0.28436002115236847</v>
      </c>
      <c r="BE166" s="41">
        <v>373.3</v>
      </c>
      <c r="BF166" s="41">
        <f t="shared" si="66"/>
        <v>2229.1835138197621</v>
      </c>
      <c r="BG166" s="99">
        <f t="shared" si="67"/>
        <v>5.9715604441997368</v>
      </c>
      <c r="BH166" s="99"/>
      <c r="BI166" s="100">
        <f t="shared" si="68"/>
        <v>5.3928067927908732</v>
      </c>
      <c r="BJ166" s="86">
        <f t="shared" si="50"/>
        <v>2229.1835138197616</v>
      </c>
      <c r="BK166" s="86"/>
      <c r="BL166" s="86">
        <f t="shared" si="51"/>
        <v>0</v>
      </c>
      <c r="BM166" s="86">
        <f t="shared" si="69"/>
        <v>2229.1835138197616</v>
      </c>
      <c r="BN166" s="78">
        <v>3.8169</v>
      </c>
      <c r="BO166" s="79"/>
      <c r="BP166" s="108">
        <f t="shared" si="52"/>
        <v>1.5645053431317919</v>
      </c>
      <c r="BQ166" s="107"/>
      <c r="BS166" s="113" t="s">
        <v>1632</v>
      </c>
      <c r="BT166" s="168">
        <f t="shared" si="53"/>
        <v>40.557777083333328</v>
      </c>
      <c r="BU166" s="88">
        <v>48.669332499999989</v>
      </c>
    </row>
    <row r="167" spans="1:73" x14ac:dyDescent="0.25">
      <c r="A167" s="87">
        <f t="shared" si="70"/>
        <v>158</v>
      </c>
      <c r="B167" s="2" t="s">
        <v>39</v>
      </c>
      <c r="C167" s="39" t="s">
        <v>26</v>
      </c>
      <c r="D167" s="68" t="s">
        <v>1433</v>
      </c>
      <c r="E167" s="41">
        <v>294.26</v>
      </c>
      <c r="F167" s="54">
        <v>232.46</v>
      </c>
      <c r="G167" s="54">
        <v>61.8</v>
      </c>
      <c r="H167" s="40">
        <v>0</v>
      </c>
      <c r="I167" s="41">
        <v>557.29724790536204</v>
      </c>
      <c r="J167" s="41">
        <f t="shared" si="48"/>
        <v>1.8938939981831104</v>
      </c>
      <c r="K167" s="41">
        <v>294.26</v>
      </c>
      <c r="L167" s="41">
        <v>0</v>
      </c>
      <c r="M167" s="41"/>
      <c r="N167" s="41">
        <v>0</v>
      </c>
      <c r="O167" s="41">
        <v>0</v>
      </c>
      <c r="P167" s="41"/>
      <c r="Q167" s="41">
        <v>0</v>
      </c>
      <c r="R167" s="41">
        <v>73.946797094583403</v>
      </c>
      <c r="S167" s="41">
        <f t="shared" si="54"/>
        <v>0.25129748214022768</v>
      </c>
      <c r="T167" s="41">
        <v>294.26</v>
      </c>
      <c r="U167" s="41">
        <v>211.41572832472099</v>
      </c>
      <c r="V167" s="41">
        <f t="shared" si="55"/>
        <v>0.71846573888643039</v>
      </c>
      <c r="W167" s="41">
        <v>294.26</v>
      </c>
      <c r="X167" s="41">
        <v>56.860589651605899</v>
      </c>
      <c r="Y167" s="41">
        <f t="shared" si="56"/>
        <v>0.19323248029499729</v>
      </c>
      <c r="Z167" s="41">
        <v>294.26</v>
      </c>
      <c r="AA167" s="41">
        <v>174.957840041764</v>
      </c>
      <c r="AB167" s="41">
        <f t="shared" si="57"/>
        <v>0.59456888480175363</v>
      </c>
      <c r="AC167" s="41">
        <v>294.26</v>
      </c>
      <c r="AD167" s="41">
        <v>0</v>
      </c>
      <c r="AE167" s="41"/>
      <c r="AF167" s="41">
        <v>0</v>
      </c>
      <c r="AG167" s="41">
        <v>112.637336390868</v>
      </c>
      <c r="AH167" s="41">
        <f t="shared" si="59"/>
        <v>0.38278167739709101</v>
      </c>
      <c r="AI167" s="41">
        <v>294.26</v>
      </c>
      <c r="AJ167" s="41">
        <v>0</v>
      </c>
      <c r="AK167" s="41"/>
      <c r="AL167" s="41">
        <v>0</v>
      </c>
      <c r="AM167" s="41">
        <v>0</v>
      </c>
      <c r="AN167" s="41"/>
      <c r="AO167" s="41">
        <v>0</v>
      </c>
      <c r="AP167" s="41">
        <v>0</v>
      </c>
      <c r="AQ167" s="25">
        <f t="shared" si="60"/>
        <v>0</v>
      </c>
      <c r="AR167" s="41">
        <f t="shared" si="61"/>
        <v>0</v>
      </c>
      <c r="AS167" s="41">
        <v>294.26</v>
      </c>
      <c r="AT167" s="41">
        <v>0</v>
      </c>
      <c r="AU167" s="25">
        <f t="shared" si="62"/>
        <v>0</v>
      </c>
      <c r="AV167" s="41"/>
      <c r="AW167" s="41">
        <v>0</v>
      </c>
      <c r="AX167" s="88">
        <v>164.96118375</v>
      </c>
      <c r="AY167" s="41">
        <f t="shared" si="63"/>
        <v>0.56059669594916062</v>
      </c>
      <c r="AZ167" s="41">
        <v>294.26</v>
      </c>
      <c r="BA167" s="41">
        <f t="shared" si="49"/>
        <v>1352.0767231589043</v>
      </c>
      <c r="BB167" s="41">
        <f t="shared" si="64"/>
        <v>67.603836157945224</v>
      </c>
      <c r="BC167" s="45">
        <v>0.05</v>
      </c>
      <c r="BD167" s="41">
        <f t="shared" si="65"/>
        <v>0.22974184788263857</v>
      </c>
      <c r="BE167" s="41">
        <v>294.26</v>
      </c>
      <c r="BF167" s="41">
        <f t="shared" si="66"/>
        <v>1419.6805593168494</v>
      </c>
      <c r="BG167" s="99">
        <f t="shared" si="67"/>
        <v>4.8245788055354097</v>
      </c>
      <c r="BH167" s="99"/>
      <c r="BI167" s="100">
        <f t="shared" si="68"/>
        <v>4.8245788055354097</v>
      </c>
      <c r="BJ167" s="86">
        <f t="shared" si="50"/>
        <v>1121.5215891347614</v>
      </c>
      <c r="BK167" s="86"/>
      <c r="BL167" s="86">
        <f t="shared" si="51"/>
        <v>298.1589701820883</v>
      </c>
      <c r="BM167" s="86">
        <f t="shared" si="69"/>
        <v>1419.6805593168497</v>
      </c>
      <c r="BN167" s="78">
        <v>2.6288999999999998</v>
      </c>
      <c r="BO167" s="79"/>
      <c r="BP167" s="108">
        <f t="shared" si="52"/>
        <v>1.8352081880388795</v>
      </c>
      <c r="BQ167" s="107"/>
      <c r="BS167" s="113" t="s">
        <v>1633</v>
      </c>
      <c r="BT167" s="168">
        <f t="shared" si="53"/>
        <v>137.467653125</v>
      </c>
      <c r="BU167" s="88">
        <v>164.96118375</v>
      </c>
    </row>
    <row r="168" spans="1:73" x14ac:dyDescent="0.25">
      <c r="A168" s="87">
        <f t="shared" si="70"/>
        <v>159</v>
      </c>
      <c r="B168" s="2" t="s">
        <v>40</v>
      </c>
      <c r="C168" s="39" t="s">
        <v>26</v>
      </c>
      <c r="D168" s="68" t="s">
        <v>1441</v>
      </c>
      <c r="E168" s="41">
        <v>472.1</v>
      </c>
      <c r="F168" s="54">
        <v>472.1</v>
      </c>
      <c r="G168" s="54"/>
      <c r="H168" s="40">
        <v>56</v>
      </c>
      <c r="I168" s="41">
        <v>802.76915525685604</v>
      </c>
      <c r="J168" s="41">
        <f t="shared" si="48"/>
        <v>1.7004218497285659</v>
      </c>
      <c r="K168" s="41">
        <v>472.1</v>
      </c>
      <c r="L168" s="41">
        <v>0</v>
      </c>
      <c r="M168" s="41"/>
      <c r="N168" s="41">
        <v>0</v>
      </c>
      <c r="O168" s="41">
        <v>0</v>
      </c>
      <c r="P168" s="41"/>
      <c r="Q168" s="41">
        <v>0</v>
      </c>
      <c r="R168" s="41">
        <v>64.2645026671388</v>
      </c>
      <c r="S168" s="41">
        <f t="shared" si="54"/>
        <v>0.13612476735254989</v>
      </c>
      <c r="T168" s="41">
        <v>472.1</v>
      </c>
      <c r="U168" s="41">
        <v>976.42184489475801</v>
      </c>
      <c r="V168" s="41">
        <f t="shared" si="55"/>
        <v>2.0682521603362805</v>
      </c>
      <c r="W168" s="41">
        <v>472.1</v>
      </c>
      <c r="X168" s="41">
        <v>109.50405192806301</v>
      </c>
      <c r="Y168" s="41">
        <f t="shared" si="56"/>
        <v>0.23195096786287439</v>
      </c>
      <c r="Z168" s="41">
        <v>472.1</v>
      </c>
      <c r="AA168" s="41">
        <v>326.800505964389</v>
      </c>
      <c r="AB168" s="41">
        <f t="shared" si="57"/>
        <v>0.6922272949891739</v>
      </c>
      <c r="AC168" s="41">
        <v>472.1</v>
      </c>
      <c r="AD168" s="41">
        <v>297.26493677331399</v>
      </c>
      <c r="AE168" s="41">
        <f t="shared" si="58"/>
        <v>0.62966519121650921</v>
      </c>
      <c r="AF168" s="41">
        <v>472.1</v>
      </c>
      <c r="AG168" s="41">
        <v>77.219819741503699</v>
      </c>
      <c r="AH168" s="41">
        <f t="shared" si="59"/>
        <v>0.16356665905847001</v>
      </c>
      <c r="AI168" s="41">
        <v>472.1</v>
      </c>
      <c r="AJ168" s="41">
        <v>0</v>
      </c>
      <c r="AK168" s="41"/>
      <c r="AL168" s="41">
        <v>0</v>
      </c>
      <c r="AM168" s="41">
        <v>0</v>
      </c>
      <c r="AN168" s="41"/>
      <c r="AO168" s="41">
        <v>0</v>
      </c>
      <c r="AP168" s="41">
        <v>128.06399999999999</v>
      </c>
      <c r="AQ168" s="25">
        <f t="shared" si="60"/>
        <v>68.996996251456295</v>
      </c>
      <c r="AR168" s="41">
        <f t="shared" si="61"/>
        <v>0.27126456259267101</v>
      </c>
      <c r="AS168" s="41">
        <v>472.1</v>
      </c>
      <c r="AT168" s="41">
        <v>0</v>
      </c>
      <c r="AU168" s="25">
        <f t="shared" si="62"/>
        <v>0</v>
      </c>
      <c r="AV168" s="41"/>
      <c r="AW168" s="41">
        <v>0</v>
      </c>
      <c r="AX168" s="88">
        <v>93.919525000000007</v>
      </c>
      <c r="AY168" s="41">
        <f t="shared" si="63"/>
        <v>0.19893989620843042</v>
      </c>
      <c r="AZ168" s="41">
        <v>472.1</v>
      </c>
      <c r="BA168" s="41">
        <f t="shared" si="49"/>
        <v>2876.2283422260221</v>
      </c>
      <c r="BB168" s="41">
        <f t="shared" si="64"/>
        <v>143.8114171113011</v>
      </c>
      <c r="BC168" s="45">
        <v>0.05</v>
      </c>
      <c r="BD168" s="41">
        <f t="shared" si="65"/>
        <v>0.30462066746727617</v>
      </c>
      <c r="BE168" s="41">
        <v>472.1</v>
      </c>
      <c r="BF168" s="41">
        <f t="shared" si="66"/>
        <v>3020.0397593373232</v>
      </c>
      <c r="BG168" s="99">
        <f t="shared" si="67"/>
        <v>6.3970340168128024</v>
      </c>
      <c r="BH168" s="99"/>
      <c r="BI168" s="100">
        <f t="shared" si="68"/>
        <v>5.735885566035468</v>
      </c>
      <c r="BJ168" s="86">
        <f t="shared" si="50"/>
        <v>3020.0397593373241</v>
      </c>
      <c r="BK168" s="86"/>
      <c r="BL168" s="86">
        <f t="shared" si="51"/>
        <v>0</v>
      </c>
      <c r="BM168" s="86">
        <f t="shared" si="69"/>
        <v>3020.0397593373241</v>
      </c>
      <c r="BN168" s="78">
        <v>4.3658000000000001</v>
      </c>
      <c r="BO168" s="79"/>
      <c r="BP168" s="108">
        <f t="shared" si="52"/>
        <v>1.4652604372194791</v>
      </c>
      <c r="BQ168" s="107"/>
      <c r="BS168" s="113" t="s">
        <v>1634</v>
      </c>
      <c r="BT168" s="168">
        <f t="shared" si="53"/>
        <v>78.266270833333337</v>
      </c>
      <c r="BU168" s="88">
        <v>93.919525000000007</v>
      </c>
    </row>
    <row r="169" spans="1:73" x14ac:dyDescent="0.25">
      <c r="A169" s="87">
        <f t="shared" si="70"/>
        <v>160</v>
      </c>
      <c r="B169" s="2" t="s">
        <v>102</v>
      </c>
      <c r="C169" s="39" t="s">
        <v>26</v>
      </c>
      <c r="D169" s="68" t="s">
        <v>1413</v>
      </c>
      <c r="E169" s="41">
        <v>148.4</v>
      </c>
      <c r="F169" s="54">
        <v>148.4</v>
      </c>
      <c r="G169" s="54"/>
      <c r="H169" s="40">
        <v>0</v>
      </c>
      <c r="I169" s="41">
        <v>318.94357615755501</v>
      </c>
      <c r="J169" s="41">
        <f t="shared" si="48"/>
        <v>2.1492154727598045</v>
      </c>
      <c r="K169" s="41">
        <v>148.4</v>
      </c>
      <c r="L169" s="41">
        <v>0</v>
      </c>
      <c r="M169" s="41"/>
      <c r="N169" s="41">
        <v>0</v>
      </c>
      <c r="O169" s="41">
        <v>0</v>
      </c>
      <c r="P169" s="41"/>
      <c r="Q169" s="41">
        <v>0</v>
      </c>
      <c r="R169" s="41">
        <v>21.8206053962918</v>
      </c>
      <c r="S169" s="41">
        <f t="shared" si="54"/>
        <v>0.14703911992110377</v>
      </c>
      <c r="T169" s="41">
        <v>148.4</v>
      </c>
      <c r="U169" s="41">
        <v>560.00395993367601</v>
      </c>
      <c r="V169" s="41">
        <f t="shared" si="55"/>
        <v>3.7736115898495686</v>
      </c>
      <c r="W169" s="41">
        <v>148.4</v>
      </c>
      <c r="X169" s="41">
        <v>60.569212053760701</v>
      </c>
      <c r="Y169" s="41">
        <f t="shared" si="56"/>
        <v>0.40814832920323924</v>
      </c>
      <c r="Z169" s="41">
        <v>148.4</v>
      </c>
      <c r="AA169" s="41">
        <v>15.616484210291301</v>
      </c>
      <c r="AB169" s="41">
        <f t="shared" si="57"/>
        <v>0.10523237338471227</v>
      </c>
      <c r="AC169" s="41">
        <v>148.4</v>
      </c>
      <c r="AD169" s="41">
        <v>0</v>
      </c>
      <c r="AE169" s="41"/>
      <c r="AF169" s="41">
        <v>0</v>
      </c>
      <c r="AG169" s="41">
        <v>13.9169496976488</v>
      </c>
      <c r="AH169" s="41">
        <f t="shared" si="59"/>
        <v>9.3779984485504037E-2</v>
      </c>
      <c r="AI169" s="41">
        <v>148.4</v>
      </c>
      <c r="AJ169" s="41">
        <v>0</v>
      </c>
      <c r="AK169" s="41"/>
      <c r="AL169" s="41">
        <v>0</v>
      </c>
      <c r="AM169" s="41">
        <v>0</v>
      </c>
      <c r="AN169" s="41"/>
      <c r="AO169" s="41">
        <v>0</v>
      </c>
      <c r="AP169" s="41">
        <v>11.135999999999999</v>
      </c>
      <c r="AQ169" s="25">
        <f t="shared" si="60"/>
        <v>5.9997388044744593</v>
      </c>
      <c r="AR169" s="41">
        <f t="shared" si="61"/>
        <v>7.5040431266846355E-2</v>
      </c>
      <c r="AS169" s="41">
        <v>148.4</v>
      </c>
      <c r="AT169" s="41">
        <v>0</v>
      </c>
      <c r="AU169" s="25">
        <f t="shared" si="62"/>
        <v>0</v>
      </c>
      <c r="AV169" s="41"/>
      <c r="AW169" s="41">
        <v>0</v>
      </c>
      <c r="AX169" s="88">
        <v>11.6819325</v>
      </c>
      <c r="AY169" s="41">
        <f t="shared" si="63"/>
        <v>7.8719221698113212E-2</v>
      </c>
      <c r="AZ169" s="41">
        <v>148.4</v>
      </c>
      <c r="BA169" s="41">
        <f t="shared" si="49"/>
        <v>1013.6887199492236</v>
      </c>
      <c r="BB169" s="41">
        <f t="shared" si="64"/>
        <v>50.684435997461179</v>
      </c>
      <c r="BC169" s="45">
        <v>0.05</v>
      </c>
      <c r="BD169" s="41">
        <f t="shared" si="65"/>
        <v>0.34153932612844456</v>
      </c>
      <c r="BE169" s="41">
        <v>148.4</v>
      </c>
      <c r="BF169" s="41">
        <f t="shared" si="66"/>
        <v>1064.3731559466848</v>
      </c>
      <c r="BG169" s="99">
        <f t="shared" si="67"/>
        <v>7.1723258486973389</v>
      </c>
      <c r="BH169" s="99"/>
      <c r="BI169" s="100">
        <f t="shared" si="68"/>
        <v>7.1723258486973389</v>
      </c>
      <c r="BJ169" s="86">
        <f t="shared" si="50"/>
        <v>1064.3731559466851</v>
      </c>
      <c r="BK169" s="86"/>
      <c r="BL169" s="86">
        <f t="shared" si="51"/>
        <v>0</v>
      </c>
      <c r="BM169" s="86">
        <f t="shared" si="69"/>
        <v>1064.3731559466851</v>
      </c>
      <c r="BN169" s="78">
        <v>3.8580999999999999</v>
      </c>
      <c r="BO169" s="79"/>
      <c r="BP169" s="108">
        <f t="shared" si="52"/>
        <v>1.8590305717055906</v>
      </c>
      <c r="BQ169" s="107"/>
      <c r="BS169" s="113" t="s">
        <v>1635</v>
      </c>
      <c r="BT169" s="168">
        <f t="shared" si="53"/>
        <v>9.7349437500000011</v>
      </c>
      <c r="BU169" s="88">
        <v>11.6819325</v>
      </c>
    </row>
    <row r="170" spans="1:73" x14ac:dyDescent="0.25">
      <c r="A170" s="87">
        <f t="shared" si="70"/>
        <v>161</v>
      </c>
      <c r="B170" s="2" t="s">
        <v>253</v>
      </c>
      <c r="C170" s="39" t="s">
        <v>27</v>
      </c>
      <c r="D170" s="68" t="s">
        <v>1091</v>
      </c>
      <c r="E170" s="41">
        <v>753.3</v>
      </c>
      <c r="F170" s="54">
        <v>664</v>
      </c>
      <c r="G170" s="54">
        <v>89.3</v>
      </c>
      <c r="H170" s="40">
        <v>0</v>
      </c>
      <c r="I170" s="41">
        <v>1359.7239039403</v>
      </c>
      <c r="J170" s="41">
        <f t="shared" si="48"/>
        <v>1.8050231035979027</v>
      </c>
      <c r="K170" s="41">
        <v>753.3</v>
      </c>
      <c r="L170" s="41">
        <v>0</v>
      </c>
      <c r="M170" s="41"/>
      <c r="N170" s="41">
        <v>0</v>
      </c>
      <c r="O170" s="41">
        <v>0</v>
      </c>
      <c r="P170" s="41"/>
      <c r="Q170" s="41">
        <v>0</v>
      </c>
      <c r="R170" s="41">
        <v>175.59701968738301</v>
      </c>
      <c r="S170" s="41">
        <f t="shared" si="54"/>
        <v>0.23310370328870705</v>
      </c>
      <c r="T170" s="41">
        <v>753.3</v>
      </c>
      <c r="U170" s="41">
        <v>1241.4313239601699</v>
      </c>
      <c r="V170" s="41">
        <f t="shared" si="55"/>
        <v>1.6479906066111376</v>
      </c>
      <c r="W170" s="41">
        <v>753.3</v>
      </c>
      <c r="X170" s="41">
        <v>210.00959833086</v>
      </c>
      <c r="Y170" s="41">
        <f t="shared" si="56"/>
        <v>0.27878613876391878</v>
      </c>
      <c r="Z170" s="41">
        <v>753.3</v>
      </c>
      <c r="AA170" s="41">
        <v>1265.30624802546</v>
      </c>
      <c r="AB170" s="41">
        <f t="shared" si="57"/>
        <v>1.6796843860685784</v>
      </c>
      <c r="AC170" s="41">
        <v>753.3</v>
      </c>
      <c r="AD170" s="41">
        <v>463.81239912630599</v>
      </c>
      <c r="AE170" s="41">
        <f t="shared" si="58"/>
        <v>0.69851264928660539</v>
      </c>
      <c r="AF170" s="41">
        <v>664</v>
      </c>
      <c r="AG170" s="41">
        <v>340.18055847041001</v>
      </c>
      <c r="AH170" s="41">
        <f t="shared" si="59"/>
        <v>0.45158709474367453</v>
      </c>
      <c r="AI170" s="41">
        <v>753.3</v>
      </c>
      <c r="AJ170" s="41">
        <v>45.2088252</v>
      </c>
      <c r="AK170" s="41">
        <f t="shared" si="71"/>
        <v>6.0014370370370371E-2</v>
      </c>
      <c r="AL170" s="41">
        <v>753.3</v>
      </c>
      <c r="AM170" s="41">
        <v>5.404509558</v>
      </c>
      <c r="AN170" s="41">
        <f t="shared" si="72"/>
        <v>7.1744451851851855E-3</v>
      </c>
      <c r="AO170" s="41">
        <v>753.3</v>
      </c>
      <c r="AP170" s="41">
        <v>172.62</v>
      </c>
      <c r="AQ170" s="25">
        <f t="shared" si="60"/>
        <v>93.00241670513482</v>
      </c>
      <c r="AR170" s="41">
        <f t="shared" si="61"/>
        <v>0.22915173237753886</v>
      </c>
      <c r="AS170" s="41">
        <v>753.3</v>
      </c>
      <c r="AT170" s="41">
        <v>0</v>
      </c>
      <c r="AU170" s="25">
        <f t="shared" si="62"/>
        <v>0</v>
      </c>
      <c r="AV170" s="41"/>
      <c r="AW170" s="41">
        <v>0</v>
      </c>
      <c r="AX170" s="88">
        <v>265.56170750000001</v>
      </c>
      <c r="AY170" s="41">
        <f t="shared" si="63"/>
        <v>0.35253113965219701</v>
      </c>
      <c r="AZ170" s="41">
        <v>753.3</v>
      </c>
      <c r="BA170" s="41">
        <f t="shared" si="49"/>
        <v>5544.8560937988896</v>
      </c>
      <c r="BB170" s="41">
        <f t="shared" si="64"/>
        <v>277.24280468994448</v>
      </c>
      <c r="BC170" s="45">
        <v>0.05</v>
      </c>
      <c r="BD170" s="41">
        <f t="shared" si="65"/>
        <v>0.368037707009086</v>
      </c>
      <c r="BE170" s="41">
        <v>753.3</v>
      </c>
      <c r="BF170" s="41">
        <f t="shared" si="66"/>
        <v>5822.0988984888336</v>
      </c>
      <c r="BG170" s="99">
        <f t="shared" si="67"/>
        <v>7.8157373384431086</v>
      </c>
      <c r="BH170" s="99"/>
      <c r="BI170" s="100">
        <f t="shared" si="68"/>
        <v>7.0822990566921726</v>
      </c>
      <c r="BJ170" s="86">
        <f t="shared" si="50"/>
        <v>5189.649592726224</v>
      </c>
      <c r="BK170" s="86"/>
      <c r="BL170" s="86">
        <f t="shared" si="51"/>
        <v>632.44930576261095</v>
      </c>
      <c r="BM170" s="86">
        <f t="shared" si="69"/>
        <v>5822.0988984888354</v>
      </c>
      <c r="BN170" s="78">
        <v>4.9596999999999998</v>
      </c>
      <c r="BO170" s="79"/>
      <c r="BP170" s="108">
        <f t="shared" si="52"/>
        <v>1.5758488090898863</v>
      </c>
      <c r="BQ170" s="107"/>
      <c r="BS170" s="113" t="s">
        <v>1636</v>
      </c>
      <c r="BT170" s="168">
        <f t="shared" si="53"/>
        <v>221.3014229166667</v>
      </c>
      <c r="BU170" s="88">
        <v>265.56170750000001</v>
      </c>
    </row>
    <row r="171" spans="1:73" x14ac:dyDescent="0.25">
      <c r="A171" s="87">
        <f t="shared" si="70"/>
        <v>162</v>
      </c>
      <c r="B171" s="2" t="s">
        <v>254</v>
      </c>
      <c r="C171" s="39" t="s">
        <v>27</v>
      </c>
      <c r="D171" s="68" t="s">
        <v>1095</v>
      </c>
      <c r="E171" s="41">
        <v>1469.53</v>
      </c>
      <c r="F171" s="54">
        <v>1132.9000000000001</v>
      </c>
      <c r="G171" s="54">
        <v>336.63</v>
      </c>
      <c r="H171" s="40">
        <v>31.1</v>
      </c>
      <c r="I171" s="41">
        <v>2462.3456125060302</v>
      </c>
      <c r="J171" s="41">
        <f t="shared" si="48"/>
        <v>1.6756007788245426</v>
      </c>
      <c r="K171" s="41">
        <v>1469.53</v>
      </c>
      <c r="L171" s="41">
        <v>0</v>
      </c>
      <c r="M171" s="41"/>
      <c r="N171" s="41">
        <v>0</v>
      </c>
      <c r="O171" s="41">
        <v>0</v>
      </c>
      <c r="P171" s="41"/>
      <c r="Q171" s="41">
        <v>0</v>
      </c>
      <c r="R171" s="41">
        <v>260.16970448490599</v>
      </c>
      <c r="S171" s="41">
        <f t="shared" si="54"/>
        <v>0.17704279904793097</v>
      </c>
      <c r="T171" s="41">
        <v>1469.53</v>
      </c>
      <c r="U171" s="41">
        <v>2028.7226864920999</v>
      </c>
      <c r="V171" s="41">
        <f t="shared" si="55"/>
        <v>1.3805248524984859</v>
      </c>
      <c r="W171" s="41">
        <v>1469.53</v>
      </c>
      <c r="X171" s="41">
        <v>363.54612313347099</v>
      </c>
      <c r="Y171" s="41">
        <f t="shared" si="56"/>
        <v>0.24738938513230146</v>
      </c>
      <c r="Z171" s="41">
        <v>1469.53</v>
      </c>
      <c r="AA171" s="41">
        <v>1134.8685477095501</v>
      </c>
      <c r="AB171" s="41">
        <f t="shared" si="57"/>
        <v>0.7722663352973741</v>
      </c>
      <c r="AC171" s="41">
        <v>1469.53</v>
      </c>
      <c r="AD171" s="41">
        <v>1149.8366159438001</v>
      </c>
      <c r="AE171" s="41">
        <f t="shared" si="58"/>
        <v>1.0149497889873775</v>
      </c>
      <c r="AF171" s="41">
        <v>1132.9000000000001</v>
      </c>
      <c r="AG171" s="41">
        <v>562.65778649719198</v>
      </c>
      <c r="AH171" s="41">
        <f t="shared" si="59"/>
        <v>0.38288281729341489</v>
      </c>
      <c r="AI171" s="41">
        <v>1469.53</v>
      </c>
      <c r="AJ171" s="41">
        <v>195.12712296000001</v>
      </c>
      <c r="AK171" s="41">
        <f t="shared" si="71"/>
        <v>0.13278199353534803</v>
      </c>
      <c r="AL171" s="41">
        <v>1469.53</v>
      </c>
      <c r="AM171" s="41">
        <v>23.326560608400001</v>
      </c>
      <c r="AN171" s="41">
        <f t="shared" si="72"/>
        <v>1.587348377263479E-2</v>
      </c>
      <c r="AO171" s="41">
        <v>1469.53</v>
      </c>
      <c r="AP171" s="41">
        <v>348.94799999999998</v>
      </c>
      <c r="AQ171" s="25">
        <f t="shared" si="60"/>
        <v>188.00259126650087</v>
      </c>
      <c r="AR171" s="41">
        <f t="shared" si="61"/>
        <v>0.23745551298714554</v>
      </c>
      <c r="AS171" s="41">
        <v>1469.53</v>
      </c>
      <c r="AT171" s="41">
        <v>0</v>
      </c>
      <c r="AU171" s="25">
        <f t="shared" si="62"/>
        <v>0</v>
      </c>
      <c r="AV171" s="41"/>
      <c r="AW171" s="41">
        <v>0</v>
      </c>
      <c r="AX171" s="88">
        <v>328.48147124999997</v>
      </c>
      <c r="AY171" s="41">
        <f t="shared" si="63"/>
        <v>0.22352825137969282</v>
      </c>
      <c r="AZ171" s="41">
        <v>1469.53</v>
      </c>
      <c r="BA171" s="41">
        <f t="shared" si="49"/>
        <v>8858.0302315854497</v>
      </c>
      <c r="BB171" s="41">
        <f t="shared" si="64"/>
        <v>442.90151157927249</v>
      </c>
      <c r="BC171" s="45">
        <v>0.05</v>
      </c>
      <c r="BD171" s="41">
        <f t="shared" si="65"/>
        <v>0.30138990805173932</v>
      </c>
      <c r="BE171" s="41">
        <v>1469.53</v>
      </c>
      <c r="BF171" s="41">
        <f t="shared" si="66"/>
        <v>9300.9317431647214</v>
      </c>
      <c r="BG171" s="99">
        <f t="shared" si="67"/>
        <v>6.5733107986940604</v>
      </c>
      <c r="BH171" s="99"/>
      <c r="BI171" s="100">
        <f t="shared" si="68"/>
        <v>5.5076135202573138</v>
      </c>
      <c r="BJ171" s="86">
        <f t="shared" si="50"/>
        <v>7446.9038038405015</v>
      </c>
      <c r="BK171" s="86"/>
      <c r="BL171" s="86">
        <f t="shared" si="51"/>
        <v>1854.0279393242195</v>
      </c>
      <c r="BM171" s="86">
        <f t="shared" si="69"/>
        <v>9300.9317431647214</v>
      </c>
      <c r="BN171" s="78">
        <v>5.0750999999999999</v>
      </c>
      <c r="BO171" s="79"/>
      <c r="BP171" s="108">
        <f t="shared" si="52"/>
        <v>1.2952081335725523</v>
      </c>
      <c r="BQ171" s="107"/>
      <c r="BS171" s="113" t="s">
        <v>1637</v>
      </c>
      <c r="BT171" s="168">
        <f t="shared" si="53"/>
        <v>273.734559375</v>
      </c>
      <c r="BU171" s="88">
        <v>328.48147124999997</v>
      </c>
    </row>
    <row r="172" spans="1:73" x14ac:dyDescent="0.25">
      <c r="A172" s="87">
        <f t="shared" si="70"/>
        <v>163</v>
      </c>
      <c r="B172" s="2" t="s">
        <v>255</v>
      </c>
      <c r="C172" s="39" t="s">
        <v>27</v>
      </c>
      <c r="D172" s="68" t="s">
        <v>1139</v>
      </c>
      <c r="E172" s="41">
        <v>847.5</v>
      </c>
      <c r="F172" s="54">
        <v>783.2</v>
      </c>
      <c r="G172" s="54">
        <v>64.3</v>
      </c>
      <c r="H172" s="40">
        <v>31</v>
      </c>
      <c r="I172" s="41">
        <v>1471.88425422362</v>
      </c>
      <c r="J172" s="41">
        <f t="shared" si="48"/>
        <v>1.7367365831547139</v>
      </c>
      <c r="K172" s="41">
        <v>847.5</v>
      </c>
      <c r="L172" s="41">
        <v>0</v>
      </c>
      <c r="M172" s="41"/>
      <c r="N172" s="41">
        <v>0</v>
      </c>
      <c r="O172" s="41">
        <v>0</v>
      </c>
      <c r="P172" s="41"/>
      <c r="Q172" s="41">
        <v>0</v>
      </c>
      <c r="R172" s="41">
        <v>141.30045667709601</v>
      </c>
      <c r="S172" s="41">
        <f t="shared" si="54"/>
        <v>0.16672620256884485</v>
      </c>
      <c r="T172" s="41">
        <v>847.5</v>
      </c>
      <c r="U172" s="41">
        <v>1126.5841066828</v>
      </c>
      <c r="V172" s="41">
        <f t="shared" si="55"/>
        <v>1.3293027807466666</v>
      </c>
      <c r="W172" s="41">
        <v>847.5</v>
      </c>
      <c r="X172" s="41">
        <v>225.86672515622499</v>
      </c>
      <c r="Y172" s="41">
        <f t="shared" si="56"/>
        <v>0.26650941021383479</v>
      </c>
      <c r="Z172" s="41">
        <v>847.5</v>
      </c>
      <c r="AA172" s="41">
        <v>1138.1422122025201</v>
      </c>
      <c r="AB172" s="41">
        <f t="shared" si="57"/>
        <v>1.3429406633658054</v>
      </c>
      <c r="AC172" s="41">
        <v>847.5</v>
      </c>
      <c r="AD172" s="41">
        <v>541.15337298821498</v>
      </c>
      <c r="AE172" s="41">
        <f t="shared" si="58"/>
        <v>0.69095170197678113</v>
      </c>
      <c r="AF172" s="41">
        <v>783.2</v>
      </c>
      <c r="AG172" s="41">
        <v>353.47325561785198</v>
      </c>
      <c r="AH172" s="41">
        <f t="shared" si="59"/>
        <v>0.41707758774967785</v>
      </c>
      <c r="AI172" s="41">
        <v>847.5</v>
      </c>
      <c r="AJ172" s="41">
        <v>81.084215520000001</v>
      </c>
      <c r="AK172" s="41">
        <f t="shared" si="71"/>
        <v>9.5674590584070796E-2</v>
      </c>
      <c r="AL172" s="41">
        <v>847.5</v>
      </c>
      <c r="AM172" s="41">
        <v>9.6932494007999992</v>
      </c>
      <c r="AN172" s="41">
        <f t="shared" si="72"/>
        <v>1.1437462419823009E-2</v>
      </c>
      <c r="AO172" s="41">
        <v>847.5</v>
      </c>
      <c r="AP172" s="41">
        <v>183.756</v>
      </c>
      <c r="AQ172" s="25">
        <f t="shared" si="60"/>
        <v>99.002155509609281</v>
      </c>
      <c r="AR172" s="41">
        <f t="shared" si="61"/>
        <v>0.21682123893805311</v>
      </c>
      <c r="AS172" s="41">
        <v>847.5</v>
      </c>
      <c r="AT172" s="41">
        <v>0</v>
      </c>
      <c r="AU172" s="25">
        <f t="shared" si="62"/>
        <v>0</v>
      </c>
      <c r="AV172" s="41"/>
      <c r="AW172" s="41">
        <v>0</v>
      </c>
      <c r="AX172" s="88">
        <v>435.44612875000001</v>
      </c>
      <c r="AY172" s="41">
        <f t="shared" si="63"/>
        <v>0.51380074188790559</v>
      </c>
      <c r="AZ172" s="41">
        <v>847.5</v>
      </c>
      <c r="BA172" s="41">
        <f t="shared" si="49"/>
        <v>5708.3839772191277</v>
      </c>
      <c r="BB172" s="41">
        <f t="shared" si="64"/>
        <v>285.41919886095639</v>
      </c>
      <c r="BC172" s="45">
        <v>0.05</v>
      </c>
      <c r="BD172" s="41">
        <f t="shared" si="65"/>
        <v>0.33677781576514026</v>
      </c>
      <c r="BE172" s="41">
        <v>847.5</v>
      </c>
      <c r="BF172" s="41">
        <f t="shared" si="66"/>
        <v>5993.8031760800841</v>
      </c>
      <c r="BG172" s="99">
        <f t="shared" si="67"/>
        <v>7.1273779117864873</v>
      </c>
      <c r="BH172" s="99"/>
      <c r="BI172" s="100">
        <f t="shared" si="68"/>
        <v>6.401878624710867</v>
      </c>
      <c r="BJ172" s="86">
        <f t="shared" si="50"/>
        <v>5582.1623805111767</v>
      </c>
      <c r="BK172" s="86"/>
      <c r="BL172" s="86">
        <f t="shared" si="51"/>
        <v>411.64079556890874</v>
      </c>
      <c r="BM172" s="86">
        <f t="shared" si="69"/>
        <v>5993.8031760800859</v>
      </c>
      <c r="BN172" s="78">
        <v>4.9598000000000004</v>
      </c>
      <c r="BO172" s="79"/>
      <c r="BP172" s="108">
        <f t="shared" si="52"/>
        <v>1.4370292979125139</v>
      </c>
      <c r="BQ172" s="107"/>
      <c r="BS172" s="113" t="s">
        <v>1638</v>
      </c>
      <c r="BT172" s="168">
        <f t="shared" si="53"/>
        <v>362.87177395833334</v>
      </c>
      <c r="BU172" s="88">
        <v>435.44612875000001</v>
      </c>
    </row>
    <row r="173" spans="1:73" x14ac:dyDescent="0.25">
      <c r="A173" s="87">
        <f t="shared" si="70"/>
        <v>164</v>
      </c>
      <c r="B173" s="2" t="s">
        <v>256</v>
      </c>
      <c r="C173" s="39" t="s">
        <v>27</v>
      </c>
      <c r="D173" s="68" t="s">
        <v>1194</v>
      </c>
      <c r="E173" s="41">
        <v>1108</v>
      </c>
      <c r="F173" s="54">
        <v>1053.5</v>
      </c>
      <c r="G173" s="54">
        <v>54.5</v>
      </c>
      <c r="H173" s="40">
        <v>0</v>
      </c>
      <c r="I173" s="41">
        <v>1779.5055396579601</v>
      </c>
      <c r="J173" s="41">
        <f t="shared" si="48"/>
        <v>1.606051931099242</v>
      </c>
      <c r="K173" s="41">
        <v>1108</v>
      </c>
      <c r="L173" s="41">
        <v>0</v>
      </c>
      <c r="M173" s="41"/>
      <c r="N173" s="41">
        <v>0</v>
      </c>
      <c r="O173" s="41">
        <v>0</v>
      </c>
      <c r="P173" s="41"/>
      <c r="Q173" s="41">
        <v>0</v>
      </c>
      <c r="R173" s="41">
        <v>199.54160512224999</v>
      </c>
      <c r="S173" s="41">
        <f t="shared" si="54"/>
        <v>0.18009170137387184</v>
      </c>
      <c r="T173" s="41">
        <v>1108</v>
      </c>
      <c r="U173" s="41">
        <v>1193.8094236808099</v>
      </c>
      <c r="V173" s="41">
        <f t="shared" si="55"/>
        <v>1.077445328231778</v>
      </c>
      <c r="W173" s="41">
        <v>1108</v>
      </c>
      <c r="X173" s="41">
        <v>280.955549775946</v>
      </c>
      <c r="Y173" s="41">
        <f t="shared" si="56"/>
        <v>0.25356999077251446</v>
      </c>
      <c r="Z173" s="41">
        <v>1108</v>
      </c>
      <c r="AA173" s="41">
        <v>1611.47770784404</v>
      </c>
      <c r="AB173" s="41">
        <f t="shared" si="57"/>
        <v>1.4544022633971481</v>
      </c>
      <c r="AC173" s="41">
        <v>1108</v>
      </c>
      <c r="AD173" s="41">
        <v>623.04142442284603</v>
      </c>
      <c r="AE173" s="41">
        <f t="shared" si="58"/>
        <v>0.59140144700792219</v>
      </c>
      <c r="AF173" s="41">
        <v>1053.5</v>
      </c>
      <c r="AG173" s="41">
        <v>488.58637085339899</v>
      </c>
      <c r="AH173" s="41">
        <f t="shared" si="59"/>
        <v>0.44096242856804962</v>
      </c>
      <c r="AI173" s="41">
        <v>1108</v>
      </c>
      <c r="AJ173" s="41">
        <v>25.66694592</v>
      </c>
      <c r="AK173" s="41">
        <f t="shared" si="71"/>
        <v>2.3165113646209386E-2</v>
      </c>
      <c r="AL173" s="41">
        <v>1108</v>
      </c>
      <c r="AM173" s="41">
        <v>3.0683667167999999</v>
      </c>
      <c r="AN173" s="41">
        <f t="shared" si="72"/>
        <v>2.7692840404332131E-3</v>
      </c>
      <c r="AO173" s="41">
        <v>1108</v>
      </c>
      <c r="AP173" s="41">
        <v>202.30799999999999</v>
      </c>
      <c r="AQ173" s="25">
        <f t="shared" si="60"/>
        <v>108.99741002654626</v>
      </c>
      <c r="AR173" s="41">
        <f t="shared" si="61"/>
        <v>0.1825884476534296</v>
      </c>
      <c r="AS173" s="41">
        <v>1108</v>
      </c>
      <c r="AT173" s="41">
        <v>0</v>
      </c>
      <c r="AU173" s="25">
        <f t="shared" si="62"/>
        <v>0</v>
      </c>
      <c r="AV173" s="41"/>
      <c r="AW173" s="41">
        <v>0</v>
      </c>
      <c r="AX173" s="88">
        <v>463.27754874999999</v>
      </c>
      <c r="AY173" s="41">
        <f t="shared" si="63"/>
        <v>0.41812053136281591</v>
      </c>
      <c r="AZ173" s="41">
        <v>1108</v>
      </c>
      <c r="BA173" s="41">
        <f t="shared" si="49"/>
        <v>6871.238482744051</v>
      </c>
      <c r="BB173" s="41">
        <f t="shared" si="64"/>
        <v>343.5619241372026</v>
      </c>
      <c r="BC173" s="45">
        <v>0.05</v>
      </c>
      <c r="BD173" s="41">
        <f t="shared" si="65"/>
        <v>0.31007393875198791</v>
      </c>
      <c r="BE173" s="41">
        <v>1108</v>
      </c>
      <c r="BF173" s="41">
        <f t="shared" si="66"/>
        <v>7214.8004068812534</v>
      </c>
      <c r="BG173" s="99">
        <f t="shared" si="67"/>
        <v>6.5420968905110861</v>
      </c>
      <c r="BH173" s="99"/>
      <c r="BI173" s="100">
        <f t="shared" si="68"/>
        <v>5.921125371152768</v>
      </c>
      <c r="BJ173" s="86">
        <f t="shared" si="50"/>
        <v>6892.0990741534288</v>
      </c>
      <c r="BK173" s="86"/>
      <c r="BL173" s="86">
        <f t="shared" si="51"/>
        <v>322.70133272782584</v>
      </c>
      <c r="BM173" s="86">
        <f t="shared" si="69"/>
        <v>7214.8004068812543</v>
      </c>
      <c r="BN173" s="78">
        <v>4.5708000000000002</v>
      </c>
      <c r="BO173" s="79"/>
      <c r="BP173" s="108">
        <f t="shared" si="52"/>
        <v>1.4312804958674819</v>
      </c>
      <c r="BQ173" s="107"/>
      <c r="BS173" s="113" t="s">
        <v>1639</v>
      </c>
      <c r="BT173" s="168">
        <f t="shared" si="53"/>
        <v>386.06462395833336</v>
      </c>
      <c r="BU173" s="88">
        <v>463.27754874999999</v>
      </c>
    </row>
    <row r="174" spans="1:73" x14ac:dyDescent="0.25">
      <c r="A174" s="87">
        <f t="shared" si="70"/>
        <v>165</v>
      </c>
      <c r="B174" s="2" t="s">
        <v>257</v>
      </c>
      <c r="C174" s="39" t="s">
        <v>27</v>
      </c>
      <c r="D174" s="68" t="s">
        <v>1323</v>
      </c>
      <c r="E174" s="41">
        <v>601.4</v>
      </c>
      <c r="F174" s="54">
        <v>601.4</v>
      </c>
      <c r="G174" s="54"/>
      <c r="H174" s="40">
        <v>0</v>
      </c>
      <c r="I174" s="41">
        <v>959.756826615818</v>
      </c>
      <c r="J174" s="41">
        <f t="shared" si="48"/>
        <v>1.5958710119983672</v>
      </c>
      <c r="K174" s="41">
        <v>601.4</v>
      </c>
      <c r="L174" s="41">
        <v>0</v>
      </c>
      <c r="M174" s="41"/>
      <c r="N174" s="41">
        <v>0</v>
      </c>
      <c r="O174" s="41">
        <v>0</v>
      </c>
      <c r="P174" s="41"/>
      <c r="Q174" s="41">
        <v>0</v>
      </c>
      <c r="R174" s="41">
        <v>99.614573580911497</v>
      </c>
      <c r="S174" s="41">
        <f t="shared" si="54"/>
        <v>0.16563780109895493</v>
      </c>
      <c r="T174" s="41">
        <v>601.4</v>
      </c>
      <c r="U174" s="41">
        <v>849.51528416610302</v>
      </c>
      <c r="V174" s="41">
        <f t="shared" si="55"/>
        <v>1.4125628270138062</v>
      </c>
      <c r="W174" s="41">
        <v>601.4</v>
      </c>
      <c r="X174" s="41">
        <v>131.56756089915501</v>
      </c>
      <c r="Y174" s="41">
        <f t="shared" si="56"/>
        <v>0.21876880761415865</v>
      </c>
      <c r="Z174" s="41">
        <v>601.4</v>
      </c>
      <c r="AA174" s="41">
        <v>507.03014334891202</v>
      </c>
      <c r="AB174" s="41">
        <f t="shared" si="57"/>
        <v>0.84308304514285337</v>
      </c>
      <c r="AC174" s="41">
        <v>601.4</v>
      </c>
      <c r="AD174" s="41">
        <v>430.21850924164801</v>
      </c>
      <c r="AE174" s="41">
        <f t="shared" si="58"/>
        <v>0.71536167150257401</v>
      </c>
      <c r="AF174" s="41">
        <v>601.4</v>
      </c>
      <c r="AG174" s="41">
        <v>210.82182075046401</v>
      </c>
      <c r="AH174" s="41">
        <f t="shared" si="59"/>
        <v>0.35055174717403398</v>
      </c>
      <c r="AI174" s="41">
        <v>601.4</v>
      </c>
      <c r="AJ174" s="41">
        <v>0</v>
      </c>
      <c r="AK174" s="41"/>
      <c r="AL174" s="41">
        <v>0</v>
      </c>
      <c r="AM174" s="41">
        <v>0</v>
      </c>
      <c r="AN174" s="41"/>
      <c r="AO174" s="41">
        <v>0</v>
      </c>
      <c r="AP174" s="41">
        <v>107.652</v>
      </c>
      <c r="AQ174" s="25">
        <f t="shared" si="60"/>
        <v>57.999630188513351</v>
      </c>
      <c r="AR174" s="41">
        <f t="shared" si="61"/>
        <v>0.17900232790156304</v>
      </c>
      <c r="AS174" s="41">
        <v>601.4</v>
      </c>
      <c r="AT174" s="41">
        <v>0</v>
      </c>
      <c r="AU174" s="25">
        <f t="shared" si="62"/>
        <v>0</v>
      </c>
      <c r="AV174" s="41"/>
      <c r="AW174" s="41">
        <v>0</v>
      </c>
      <c r="AX174" s="88">
        <v>272.49667499999998</v>
      </c>
      <c r="AY174" s="41">
        <f t="shared" si="63"/>
        <v>0.45310388260724976</v>
      </c>
      <c r="AZ174" s="41">
        <v>601.4</v>
      </c>
      <c r="BA174" s="41">
        <f t="shared" si="49"/>
        <v>3568.6733936030118</v>
      </c>
      <c r="BB174" s="41">
        <f t="shared" si="64"/>
        <v>178.43366968015062</v>
      </c>
      <c r="BC174" s="45">
        <v>0.05</v>
      </c>
      <c r="BD174" s="41">
        <f t="shared" si="65"/>
        <v>0.29669715610267811</v>
      </c>
      <c r="BE174" s="41">
        <v>601.4</v>
      </c>
      <c r="BF174" s="41">
        <f t="shared" si="66"/>
        <v>3747.1070632831625</v>
      </c>
      <c r="BG174" s="99">
        <f t="shared" si="67"/>
        <v>6.2306402781562396</v>
      </c>
      <c r="BH174" s="99"/>
      <c r="BI174" s="100">
        <f t="shared" si="68"/>
        <v>5.4795105230785364</v>
      </c>
      <c r="BJ174" s="86">
        <f t="shared" si="50"/>
        <v>3747.1070632831625</v>
      </c>
      <c r="BK174" s="86"/>
      <c r="BL174" s="86">
        <f t="shared" si="51"/>
        <v>0</v>
      </c>
      <c r="BM174" s="86">
        <f t="shared" si="69"/>
        <v>3747.1070632831625</v>
      </c>
      <c r="BN174" s="78">
        <v>4.4157999999999999</v>
      </c>
      <c r="BO174" s="79"/>
      <c r="BP174" s="108">
        <f t="shared" si="52"/>
        <v>1.4109878794683273</v>
      </c>
      <c r="BQ174" s="107"/>
      <c r="BS174" s="113" t="s">
        <v>1640</v>
      </c>
      <c r="BT174" s="168">
        <f t="shared" si="53"/>
        <v>227.08056249999998</v>
      </c>
      <c r="BU174" s="88">
        <v>272.49667499999998</v>
      </c>
    </row>
    <row r="175" spans="1:73" x14ac:dyDescent="0.25">
      <c r="A175" s="87">
        <f t="shared" si="70"/>
        <v>166</v>
      </c>
      <c r="B175" s="2" t="s">
        <v>258</v>
      </c>
      <c r="C175" s="39" t="s">
        <v>27</v>
      </c>
      <c r="D175" s="68" t="s">
        <v>1365</v>
      </c>
      <c r="E175" s="41">
        <v>1366.1</v>
      </c>
      <c r="F175" s="54">
        <v>1236.8</v>
      </c>
      <c r="G175" s="54">
        <v>129.30000000000001</v>
      </c>
      <c r="H175" s="40">
        <v>0</v>
      </c>
      <c r="I175" s="41">
        <v>2347.5580155382199</v>
      </c>
      <c r="J175" s="41">
        <f t="shared" si="48"/>
        <v>1.7184379002549008</v>
      </c>
      <c r="K175" s="41">
        <v>1366.1</v>
      </c>
      <c r="L175" s="41">
        <v>0</v>
      </c>
      <c r="M175" s="41"/>
      <c r="N175" s="41">
        <v>0</v>
      </c>
      <c r="O175" s="41">
        <v>0</v>
      </c>
      <c r="P175" s="41"/>
      <c r="Q175" s="41">
        <v>0</v>
      </c>
      <c r="R175" s="41">
        <v>186.96465120819801</v>
      </c>
      <c r="S175" s="41">
        <f t="shared" si="54"/>
        <v>0.13686015021462414</v>
      </c>
      <c r="T175" s="41">
        <v>1366.1</v>
      </c>
      <c r="U175" s="41">
        <v>1990.7389487677201</v>
      </c>
      <c r="V175" s="41">
        <f t="shared" si="55"/>
        <v>1.4572424776866411</v>
      </c>
      <c r="W175" s="41">
        <v>1366.1</v>
      </c>
      <c r="X175" s="41">
        <v>393.493778137373</v>
      </c>
      <c r="Y175" s="41">
        <f t="shared" si="56"/>
        <v>0.28804170861384454</v>
      </c>
      <c r="Z175" s="41">
        <v>1366.1</v>
      </c>
      <c r="AA175" s="41">
        <v>1088.67188502727</v>
      </c>
      <c r="AB175" s="41">
        <f t="shared" si="57"/>
        <v>0.79691961425025259</v>
      </c>
      <c r="AC175" s="41">
        <v>1366.1</v>
      </c>
      <c r="AD175" s="41">
        <v>1038.3822906108001</v>
      </c>
      <c r="AE175" s="41">
        <f t="shared" si="58"/>
        <v>0.83957170974353179</v>
      </c>
      <c r="AF175" s="41">
        <v>1236.8</v>
      </c>
      <c r="AG175" s="41">
        <v>531.17469717788504</v>
      </c>
      <c r="AH175" s="41">
        <f t="shared" si="59"/>
        <v>0.38882563295357958</v>
      </c>
      <c r="AI175" s="41">
        <v>1366.1</v>
      </c>
      <c r="AJ175" s="41">
        <v>100.6260948</v>
      </c>
      <c r="AK175" s="41">
        <f t="shared" si="71"/>
        <v>7.3659391552594988E-2</v>
      </c>
      <c r="AL175" s="41">
        <v>1366.1</v>
      </c>
      <c r="AM175" s="41">
        <v>12.029392242</v>
      </c>
      <c r="AN175" s="41">
        <f t="shared" si="72"/>
        <v>8.8056454446965825E-3</v>
      </c>
      <c r="AO175" s="41">
        <v>1366.1</v>
      </c>
      <c r="AP175" s="41">
        <v>118.788</v>
      </c>
      <c r="AQ175" s="25">
        <f t="shared" si="60"/>
        <v>63.999368992987797</v>
      </c>
      <c r="AR175" s="41">
        <f t="shared" si="61"/>
        <v>8.6954102920723225E-2</v>
      </c>
      <c r="AS175" s="41">
        <v>1366.1</v>
      </c>
      <c r="AT175" s="41">
        <v>0</v>
      </c>
      <c r="AU175" s="25">
        <f t="shared" si="62"/>
        <v>0</v>
      </c>
      <c r="AV175" s="41"/>
      <c r="AW175" s="41">
        <v>0</v>
      </c>
      <c r="AX175" s="88">
        <v>433.46517499999999</v>
      </c>
      <c r="AY175" s="41">
        <f t="shared" si="63"/>
        <v>0.31730120415782154</v>
      </c>
      <c r="AZ175" s="41">
        <v>1366.1</v>
      </c>
      <c r="BA175" s="41">
        <f t="shared" si="49"/>
        <v>8241.8929285094655</v>
      </c>
      <c r="BB175" s="41">
        <f t="shared" si="64"/>
        <v>412.09464642547329</v>
      </c>
      <c r="BC175" s="45">
        <v>0.05</v>
      </c>
      <c r="BD175" s="41">
        <f t="shared" si="65"/>
        <v>0.30165774571808307</v>
      </c>
      <c r="BE175" s="41">
        <v>1366.1</v>
      </c>
      <c r="BF175" s="41">
        <f t="shared" si="66"/>
        <v>8653.9875749349394</v>
      </c>
      <c r="BG175" s="99">
        <f t="shared" si="67"/>
        <v>6.4182505146828719</v>
      </c>
      <c r="BH175" s="99"/>
      <c r="BI175" s="100">
        <f t="shared" si="68"/>
        <v>5.5367002194521637</v>
      </c>
      <c r="BJ175" s="86">
        <f t="shared" si="50"/>
        <v>7938.0922365597753</v>
      </c>
      <c r="BK175" s="86"/>
      <c r="BL175" s="86">
        <f t="shared" si="51"/>
        <v>715.89533837516478</v>
      </c>
      <c r="BM175" s="86">
        <f t="shared" si="69"/>
        <v>8653.9875749349394</v>
      </c>
      <c r="BN175" s="78">
        <v>4.0510000000000002</v>
      </c>
      <c r="BO175" s="79"/>
      <c r="BP175" s="108">
        <f t="shared" si="52"/>
        <v>1.5843620130049054</v>
      </c>
      <c r="BQ175" s="107"/>
      <c r="BS175" s="113" t="s">
        <v>1641</v>
      </c>
      <c r="BT175" s="168">
        <f t="shared" si="53"/>
        <v>361.22097916666667</v>
      </c>
      <c r="BU175" s="88">
        <v>433.46517499999999</v>
      </c>
    </row>
    <row r="176" spans="1:73" x14ac:dyDescent="0.25">
      <c r="A176" s="87">
        <f t="shared" si="70"/>
        <v>167</v>
      </c>
      <c r="B176" s="2" t="s">
        <v>259</v>
      </c>
      <c r="C176" s="39" t="s">
        <v>27</v>
      </c>
      <c r="D176" s="68" t="s">
        <v>1375</v>
      </c>
      <c r="E176" s="41">
        <v>1578.7</v>
      </c>
      <c r="F176" s="54">
        <v>1578.7</v>
      </c>
      <c r="G176" s="54"/>
      <c r="H176" s="40">
        <v>523.79999999999995</v>
      </c>
      <c r="I176" s="41">
        <v>2500.74890757086</v>
      </c>
      <c r="J176" s="41">
        <f t="shared" si="48"/>
        <v>1.5840558102051434</v>
      </c>
      <c r="K176" s="41">
        <v>1578.7</v>
      </c>
      <c r="L176" s="41">
        <v>0</v>
      </c>
      <c r="M176" s="41"/>
      <c r="N176" s="41">
        <v>0</v>
      </c>
      <c r="O176" s="41">
        <v>0</v>
      </c>
      <c r="P176" s="41"/>
      <c r="Q176" s="41">
        <v>0</v>
      </c>
      <c r="R176" s="41">
        <v>66.207594844683598</v>
      </c>
      <c r="S176" s="41">
        <f t="shared" si="54"/>
        <v>4.1938047029000822E-2</v>
      </c>
      <c r="T176" s="41">
        <v>1578.7</v>
      </c>
      <c r="U176" s="41">
        <v>2481.5520677480199</v>
      </c>
      <c r="V176" s="41">
        <f t="shared" si="55"/>
        <v>1.5718959065991132</v>
      </c>
      <c r="W176" s="41">
        <v>1578.7</v>
      </c>
      <c r="X176" s="41">
        <v>511.166474046524</v>
      </c>
      <c r="Y176" s="41">
        <f t="shared" si="56"/>
        <v>0.32378949391684547</v>
      </c>
      <c r="Z176" s="41">
        <v>1578.7</v>
      </c>
      <c r="AA176" s="41">
        <v>2068.5496308444599</v>
      </c>
      <c r="AB176" s="41">
        <f t="shared" si="57"/>
        <v>1.3102867111195666</v>
      </c>
      <c r="AC176" s="41">
        <v>1578.7</v>
      </c>
      <c r="AD176" s="41">
        <v>1126.9122039500301</v>
      </c>
      <c r="AE176" s="41">
        <f t="shared" si="58"/>
        <v>0.71382289475519733</v>
      </c>
      <c r="AF176" s="41">
        <v>1578.7</v>
      </c>
      <c r="AG176" s="41">
        <v>577.46262043034801</v>
      </c>
      <c r="AH176" s="41">
        <f t="shared" si="59"/>
        <v>0.36578363237495914</v>
      </c>
      <c r="AI176" s="41">
        <v>1578.7</v>
      </c>
      <c r="AJ176" s="41">
        <v>93.334348800000001</v>
      </c>
      <c r="AK176" s="41">
        <f t="shared" si="71"/>
        <v>5.9121016532590102E-2</v>
      </c>
      <c r="AL176" s="41">
        <v>1578.7</v>
      </c>
      <c r="AM176" s="41">
        <v>11.157697152000001</v>
      </c>
      <c r="AN176" s="41">
        <f t="shared" si="72"/>
        <v>7.0676487945778178E-3</v>
      </c>
      <c r="AO176" s="41">
        <v>1578.7</v>
      </c>
      <c r="AP176" s="41">
        <v>386.06400000000002</v>
      </c>
      <c r="AQ176" s="25">
        <f t="shared" si="60"/>
        <v>207.99956553615553</v>
      </c>
      <c r="AR176" s="41">
        <f t="shared" si="61"/>
        <v>0.24454551213023373</v>
      </c>
      <c r="AS176" s="41">
        <v>1578.7</v>
      </c>
      <c r="AT176" s="41">
        <v>0</v>
      </c>
      <c r="AU176" s="25">
        <f t="shared" si="62"/>
        <v>0</v>
      </c>
      <c r="AV176" s="41"/>
      <c r="AW176" s="41">
        <v>0</v>
      </c>
      <c r="AX176" s="88">
        <v>870.445875</v>
      </c>
      <c r="AY176" s="41">
        <f t="shared" si="63"/>
        <v>0.55136876860708173</v>
      </c>
      <c r="AZ176" s="41">
        <v>1578.7</v>
      </c>
      <c r="BA176" s="41">
        <f t="shared" si="49"/>
        <v>10693.601420386925</v>
      </c>
      <c r="BB176" s="41">
        <f t="shared" si="64"/>
        <v>534.68007101934631</v>
      </c>
      <c r="BC176" s="45">
        <v>0.05</v>
      </c>
      <c r="BD176" s="41">
        <f t="shared" si="65"/>
        <v>0.33868377210321549</v>
      </c>
      <c r="BE176" s="41">
        <v>1578.7</v>
      </c>
      <c r="BF176" s="41">
        <f t="shared" si="66"/>
        <v>11228.281491406271</v>
      </c>
      <c r="BG176" s="99">
        <f t="shared" si="67"/>
        <v>7.1123592141675251</v>
      </c>
      <c r="BH176" s="99"/>
      <c r="BI176" s="100">
        <f t="shared" si="68"/>
        <v>6.3628451746745682</v>
      </c>
      <c r="BJ176" s="86">
        <f t="shared" si="50"/>
        <v>11228.281491406273</v>
      </c>
      <c r="BK176" s="86"/>
      <c r="BL176" s="86">
        <f t="shared" si="51"/>
        <v>0</v>
      </c>
      <c r="BM176" s="86">
        <f t="shared" si="69"/>
        <v>11228.281491406273</v>
      </c>
      <c r="BN176" s="78">
        <v>5.8029000000000002</v>
      </c>
      <c r="BO176" s="79"/>
      <c r="BP176" s="108">
        <f t="shared" si="52"/>
        <v>1.2256560020278697</v>
      </c>
      <c r="BQ176" s="107"/>
      <c r="BS176" s="113" t="s">
        <v>1642</v>
      </c>
      <c r="BT176" s="168">
        <f t="shared" si="53"/>
        <v>725.37156249999998</v>
      </c>
      <c r="BU176" s="88">
        <v>870.445875</v>
      </c>
    </row>
    <row r="177" spans="1:73" x14ac:dyDescent="0.25">
      <c r="A177" s="87">
        <f t="shared" si="70"/>
        <v>168</v>
      </c>
      <c r="B177" s="2" t="s">
        <v>260</v>
      </c>
      <c r="C177" s="39" t="s">
        <v>27</v>
      </c>
      <c r="D177" s="68" t="s">
        <v>1376</v>
      </c>
      <c r="E177" s="41">
        <v>631.1</v>
      </c>
      <c r="F177" s="54">
        <v>525.20000000000005</v>
      </c>
      <c r="G177" s="54">
        <v>105.9</v>
      </c>
      <c r="H177" s="40">
        <v>0</v>
      </c>
      <c r="I177" s="41">
        <v>1016.57038901444</v>
      </c>
      <c r="J177" s="41">
        <f t="shared" si="48"/>
        <v>1.6107912993415305</v>
      </c>
      <c r="K177" s="41">
        <v>631.1</v>
      </c>
      <c r="L177" s="41">
        <v>0</v>
      </c>
      <c r="M177" s="41"/>
      <c r="N177" s="41">
        <v>0</v>
      </c>
      <c r="O177" s="41">
        <v>0</v>
      </c>
      <c r="P177" s="41"/>
      <c r="Q177" s="41">
        <v>0</v>
      </c>
      <c r="R177" s="41">
        <v>112.59050333972</v>
      </c>
      <c r="S177" s="41">
        <f t="shared" si="54"/>
        <v>0.17840358634086514</v>
      </c>
      <c r="T177" s="41">
        <v>631.1</v>
      </c>
      <c r="U177" s="41">
        <v>800.57771227973296</v>
      </c>
      <c r="V177" s="41">
        <f t="shared" si="55"/>
        <v>1.2685433564882473</v>
      </c>
      <c r="W177" s="41">
        <v>631.1</v>
      </c>
      <c r="X177" s="41">
        <v>172.86238754996199</v>
      </c>
      <c r="Y177" s="41">
        <f t="shared" si="56"/>
        <v>0.27390649271107903</v>
      </c>
      <c r="Z177" s="41">
        <v>631.1</v>
      </c>
      <c r="AA177" s="41">
        <v>795.65790748562904</v>
      </c>
      <c r="AB177" s="41">
        <f t="shared" si="57"/>
        <v>1.2607477538989527</v>
      </c>
      <c r="AC177" s="41">
        <v>631.1</v>
      </c>
      <c r="AD177" s="41">
        <v>488.76982392481</v>
      </c>
      <c r="AE177" s="41">
        <f t="shared" si="58"/>
        <v>0.93063561295660691</v>
      </c>
      <c r="AF177" s="41">
        <v>525.20000000000005</v>
      </c>
      <c r="AG177" s="41">
        <v>231.31391573415399</v>
      </c>
      <c r="AH177" s="41">
        <f t="shared" si="59"/>
        <v>0.36652498135660588</v>
      </c>
      <c r="AI177" s="41">
        <v>631.1</v>
      </c>
      <c r="AJ177" s="41">
        <v>0</v>
      </c>
      <c r="AK177" s="41"/>
      <c r="AL177" s="41">
        <v>0</v>
      </c>
      <c r="AM177" s="41">
        <v>0</v>
      </c>
      <c r="AN177" s="41"/>
      <c r="AO177" s="41">
        <v>0</v>
      </c>
      <c r="AP177" s="41">
        <v>50.112000000000002</v>
      </c>
      <c r="AQ177" s="25">
        <f t="shared" si="60"/>
        <v>26.998824620135071</v>
      </c>
      <c r="AR177" s="41">
        <f t="shared" si="61"/>
        <v>7.9404214862937722E-2</v>
      </c>
      <c r="AS177" s="41">
        <v>631.1</v>
      </c>
      <c r="AT177" s="41">
        <v>0</v>
      </c>
      <c r="AU177" s="25">
        <f t="shared" si="62"/>
        <v>0</v>
      </c>
      <c r="AV177" s="41"/>
      <c r="AW177" s="41">
        <v>0</v>
      </c>
      <c r="AX177" s="88">
        <v>442.58824874999999</v>
      </c>
      <c r="AY177" s="41">
        <f t="shared" si="63"/>
        <v>0.7012965437331643</v>
      </c>
      <c r="AZ177" s="41">
        <v>631.1</v>
      </c>
      <c r="BA177" s="41">
        <f t="shared" si="49"/>
        <v>4111.0428880784484</v>
      </c>
      <c r="BB177" s="41">
        <f t="shared" si="64"/>
        <v>205.55214440392243</v>
      </c>
      <c r="BC177" s="45">
        <v>0.05</v>
      </c>
      <c r="BD177" s="41">
        <f t="shared" si="65"/>
        <v>0.32570455459344388</v>
      </c>
      <c r="BE177" s="41">
        <v>631.1</v>
      </c>
      <c r="BF177" s="41">
        <f t="shared" si="66"/>
        <v>4316.5950324823707</v>
      </c>
      <c r="BG177" s="99">
        <f t="shared" si="67"/>
        <v>7.0037665337744892</v>
      </c>
      <c r="BH177" s="99"/>
      <c r="BI177" s="100">
        <f t="shared" si="68"/>
        <v>6.0265991401700516</v>
      </c>
      <c r="BJ177" s="86">
        <f t="shared" si="50"/>
        <v>3678.378183538362</v>
      </c>
      <c r="BK177" s="86"/>
      <c r="BL177" s="86">
        <f t="shared" si="51"/>
        <v>638.21684894400846</v>
      </c>
      <c r="BM177" s="86">
        <f t="shared" si="69"/>
        <v>4316.5950324823707</v>
      </c>
      <c r="BN177" s="78">
        <v>4.5362999999999998</v>
      </c>
      <c r="BO177" s="79"/>
      <c r="BP177" s="108">
        <f t="shared" si="52"/>
        <v>1.5439381288218348</v>
      </c>
      <c r="BQ177" s="107"/>
      <c r="BS177" s="113" t="s">
        <v>1643</v>
      </c>
      <c r="BT177" s="168">
        <f t="shared" si="53"/>
        <v>368.82354062500002</v>
      </c>
      <c r="BU177" s="88">
        <v>442.58824874999999</v>
      </c>
    </row>
    <row r="178" spans="1:73" x14ac:dyDescent="0.25">
      <c r="A178" s="87">
        <f t="shared" si="70"/>
        <v>169</v>
      </c>
      <c r="B178" s="2" t="s">
        <v>41</v>
      </c>
      <c r="C178" s="39" t="s">
        <v>27</v>
      </c>
      <c r="D178" s="68" t="s">
        <v>1418</v>
      </c>
      <c r="E178" s="41">
        <v>3973.06</v>
      </c>
      <c r="F178" s="54">
        <v>3022.76</v>
      </c>
      <c r="G178" s="54">
        <v>950.3</v>
      </c>
      <c r="H178" s="40">
        <v>0</v>
      </c>
      <c r="I178" s="41">
        <v>5792.2527251457605</v>
      </c>
      <c r="J178" s="41">
        <f t="shared" si="48"/>
        <v>1.4578820166687039</v>
      </c>
      <c r="K178" s="41">
        <v>3973.06</v>
      </c>
      <c r="L178" s="41">
        <v>0</v>
      </c>
      <c r="M178" s="41"/>
      <c r="N178" s="41">
        <v>0</v>
      </c>
      <c r="O178" s="41">
        <v>0</v>
      </c>
      <c r="P178" s="41"/>
      <c r="Q178" s="41">
        <v>0</v>
      </c>
      <c r="R178" s="41">
        <v>432.49072038550003</v>
      </c>
      <c r="S178" s="41">
        <f t="shared" si="54"/>
        <v>0.10885582407149653</v>
      </c>
      <c r="T178" s="41">
        <v>3973.06</v>
      </c>
      <c r="U178" s="41">
        <v>4901.2427590612697</v>
      </c>
      <c r="V178" s="41">
        <f t="shared" si="55"/>
        <v>1.233619114501485</v>
      </c>
      <c r="W178" s="41">
        <v>3973.06</v>
      </c>
      <c r="X178" s="41">
        <v>880.60950617237495</v>
      </c>
      <c r="Y178" s="41">
        <f t="shared" si="56"/>
        <v>0.22164515667328832</v>
      </c>
      <c r="Z178" s="41">
        <v>3973.06</v>
      </c>
      <c r="AA178" s="41">
        <v>4648.4541094139204</v>
      </c>
      <c r="AB178" s="41">
        <f t="shared" si="57"/>
        <v>1.1699934331255808</v>
      </c>
      <c r="AC178" s="41">
        <v>3973.06</v>
      </c>
      <c r="AD178" s="41">
        <v>3382.7485456170102</v>
      </c>
      <c r="AE178" s="41">
        <f t="shared" si="58"/>
        <v>1.1190926655166173</v>
      </c>
      <c r="AF178" s="41">
        <v>3022.76</v>
      </c>
      <c r="AG178" s="41">
        <v>1413.34277348922</v>
      </c>
      <c r="AH178" s="41">
        <f t="shared" si="59"/>
        <v>0.35573154533010326</v>
      </c>
      <c r="AI178" s="41">
        <v>3973.06</v>
      </c>
      <c r="AJ178" s="41">
        <v>81.667555199999995</v>
      </c>
      <c r="AK178" s="41">
        <f t="shared" si="71"/>
        <v>2.0555328940413686E-2</v>
      </c>
      <c r="AL178" s="41">
        <v>3973.06</v>
      </c>
      <c r="AM178" s="41">
        <v>9.7629850079999994</v>
      </c>
      <c r="AN178" s="41">
        <f t="shared" si="72"/>
        <v>2.4572961415130906E-3</v>
      </c>
      <c r="AO178" s="41">
        <v>3973.06</v>
      </c>
      <c r="AP178" s="41">
        <v>291.40800000000002</v>
      </c>
      <c r="AQ178" s="25">
        <f t="shared" si="60"/>
        <v>157.00178569812263</v>
      </c>
      <c r="AR178" s="41">
        <f t="shared" si="61"/>
        <v>7.3345985210391998E-2</v>
      </c>
      <c r="AS178" s="41">
        <v>3973.06</v>
      </c>
      <c r="AT178" s="41">
        <v>0</v>
      </c>
      <c r="AU178" s="25">
        <f t="shared" si="62"/>
        <v>0</v>
      </c>
      <c r="AV178" s="41"/>
      <c r="AW178" s="41">
        <v>0</v>
      </c>
      <c r="AX178" s="88">
        <v>1365.2021337499998</v>
      </c>
      <c r="AY178" s="41">
        <f t="shared" si="63"/>
        <v>0.34361477897388909</v>
      </c>
      <c r="AZ178" s="41">
        <v>3973.06</v>
      </c>
      <c r="BA178" s="41">
        <f t="shared" si="49"/>
        <v>23199.18181324306</v>
      </c>
      <c r="BB178" s="41">
        <f t="shared" si="64"/>
        <v>1159.9590906621531</v>
      </c>
      <c r="BC178" s="45">
        <v>0.05</v>
      </c>
      <c r="BD178" s="41">
        <f t="shared" si="65"/>
        <v>0.29195609697868974</v>
      </c>
      <c r="BE178" s="41">
        <v>3973.06</v>
      </c>
      <c r="BF178" s="41">
        <f t="shared" si="66"/>
        <v>24359.140903905212</v>
      </c>
      <c r="BG178" s="99">
        <f t="shared" si="67"/>
        <v>6.4121328024111568</v>
      </c>
      <c r="BH178" s="99"/>
      <c r="BI178" s="100">
        <f t="shared" si="68"/>
        <v>5.2370855036187081</v>
      </c>
      <c r="BJ178" s="86">
        <f t="shared" si="50"/>
        <v>19382.338549816348</v>
      </c>
      <c r="BK178" s="86"/>
      <c r="BL178" s="86">
        <f t="shared" si="51"/>
        <v>4976.802354088858</v>
      </c>
      <c r="BM178" s="86">
        <f t="shared" si="69"/>
        <v>24359.140903905205</v>
      </c>
      <c r="BN178" s="78">
        <v>4.8429000000000002</v>
      </c>
      <c r="BO178" s="79"/>
      <c r="BP178" s="108">
        <f t="shared" si="52"/>
        <v>1.3240275046792533</v>
      </c>
      <c r="BQ178" s="107"/>
      <c r="BS178" s="113" t="s">
        <v>1644</v>
      </c>
      <c r="BT178" s="168">
        <f t="shared" si="53"/>
        <v>1137.6684447916666</v>
      </c>
      <c r="BU178" s="88">
        <v>1365.2021337499998</v>
      </c>
    </row>
    <row r="179" spans="1:73" x14ac:dyDescent="0.25">
      <c r="A179" s="87">
        <f t="shared" si="70"/>
        <v>170</v>
      </c>
      <c r="B179" s="2" t="s">
        <v>261</v>
      </c>
      <c r="C179" s="39" t="s">
        <v>28</v>
      </c>
      <c r="D179" s="68" t="s">
        <v>1107</v>
      </c>
      <c r="E179" s="41">
        <v>2167.6</v>
      </c>
      <c r="F179" s="54">
        <v>1931.4</v>
      </c>
      <c r="G179" s="54">
        <v>236.2</v>
      </c>
      <c r="H179" s="40">
        <v>0</v>
      </c>
      <c r="I179" s="41">
        <v>3445.6290301598601</v>
      </c>
      <c r="J179" s="41">
        <f t="shared" si="48"/>
        <v>1.589605568444298</v>
      </c>
      <c r="K179" s="41">
        <v>2167.6</v>
      </c>
      <c r="L179" s="41">
        <v>0</v>
      </c>
      <c r="M179" s="41"/>
      <c r="N179" s="41">
        <v>0</v>
      </c>
      <c r="O179" s="41">
        <v>0</v>
      </c>
      <c r="P179" s="41"/>
      <c r="Q179" s="41">
        <v>0</v>
      </c>
      <c r="R179" s="41">
        <v>392.80321362121703</v>
      </c>
      <c r="S179" s="41">
        <f t="shared" si="54"/>
        <v>0.18121572874202668</v>
      </c>
      <c r="T179" s="41">
        <v>2167.6</v>
      </c>
      <c r="U179" s="41">
        <v>2378.22112245055</v>
      </c>
      <c r="V179" s="41">
        <f t="shared" si="55"/>
        <v>1.0971678918852878</v>
      </c>
      <c r="W179" s="41">
        <v>2167.6</v>
      </c>
      <c r="X179" s="41">
        <v>508.79275905850898</v>
      </c>
      <c r="Y179" s="41">
        <f t="shared" si="56"/>
        <v>0.23472631438388494</v>
      </c>
      <c r="Z179" s="41">
        <v>2167.6</v>
      </c>
      <c r="AA179" s="41">
        <v>2230.0821316296101</v>
      </c>
      <c r="AB179" s="41">
        <f t="shared" si="57"/>
        <v>1.0288254897719182</v>
      </c>
      <c r="AC179" s="41">
        <v>2167.6</v>
      </c>
      <c r="AD179" s="41">
        <v>1156.91608068084</v>
      </c>
      <c r="AE179" s="41">
        <f t="shared" si="58"/>
        <v>0.59900387319086668</v>
      </c>
      <c r="AF179" s="41">
        <v>1931.4</v>
      </c>
      <c r="AG179" s="41">
        <v>562.56987374841106</v>
      </c>
      <c r="AH179" s="41">
        <f t="shared" si="59"/>
        <v>0.25953583398616492</v>
      </c>
      <c r="AI179" s="41">
        <v>2167.6</v>
      </c>
      <c r="AJ179" s="41">
        <v>132.70977719999999</v>
      </c>
      <c r="AK179" s="41">
        <f t="shared" si="71"/>
        <v>6.1224292858460969E-2</v>
      </c>
      <c r="AL179" s="41">
        <v>2167.6</v>
      </c>
      <c r="AM179" s="41">
        <v>15.864850638</v>
      </c>
      <c r="AN179" s="41">
        <f t="shared" si="72"/>
        <v>7.319085918988744E-3</v>
      </c>
      <c r="AO179" s="41">
        <v>2167.6</v>
      </c>
      <c r="AP179" s="41">
        <v>291.40800000000002</v>
      </c>
      <c r="AQ179" s="25">
        <f t="shared" si="60"/>
        <v>157.00178569812263</v>
      </c>
      <c r="AR179" s="41">
        <f t="shared" si="61"/>
        <v>0.1344380882081565</v>
      </c>
      <c r="AS179" s="41">
        <v>2167.6</v>
      </c>
      <c r="AT179" s="41">
        <v>0</v>
      </c>
      <c r="AU179" s="25">
        <f t="shared" si="62"/>
        <v>0</v>
      </c>
      <c r="AV179" s="41"/>
      <c r="AW179" s="41">
        <v>0</v>
      </c>
      <c r="AX179" s="88">
        <v>429.01874500000002</v>
      </c>
      <c r="AY179" s="41">
        <f t="shared" si="63"/>
        <v>0.19792339223103897</v>
      </c>
      <c r="AZ179" s="41">
        <v>2167.6</v>
      </c>
      <c r="BA179" s="41">
        <f t="shared" si="49"/>
        <v>11544.015584186995</v>
      </c>
      <c r="BB179" s="41">
        <f t="shared" si="64"/>
        <v>577.20077920934978</v>
      </c>
      <c r="BC179" s="45">
        <v>0.05</v>
      </c>
      <c r="BD179" s="41">
        <f t="shared" si="65"/>
        <v>0.26628565196962067</v>
      </c>
      <c r="BE179" s="41">
        <v>2167.6</v>
      </c>
      <c r="BF179" s="41">
        <f t="shared" si="66"/>
        <v>12121.216363396345</v>
      </c>
      <c r="BG179" s="99">
        <f t="shared" si="67"/>
        <v>5.6605348376021478</v>
      </c>
      <c r="BH179" s="99"/>
      <c r="BI179" s="100">
        <f t="shared" si="68"/>
        <v>5.0315807707517379</v>
      </c>
      <c r="BJ179" s="86">
        <f t="shared" si="50"/>
        <v>10932.756985344789</v>
      </c>
      <c r="BK179" s="86"/>
      <c r="BL179" s="86">
        <f t="shared" si="51"/>
        <v>1188.4593780515604</v>
      </c>
      <c r="BM179" s="86">
        <f t="shared" si="69"/>
        <v>12121.21636339635</v>
      </c>
      <c r="BN179" s="78">
        <v>4.2016</v>
      </c>
      <c r="BO179" s="79"/>
      <c r="BP179" s="108">
        <f t="shared" si="52"/>
        <v>1.3472331582259491</v>
      </c>
      <c r="BQ179" s="107"/>
      <c r="BS179" s="113" t="s">
        <v>1645</v>
      </c>
      <c r="BT179" s="168">
        <f t="shared" si="53"/>
        <v>357.51562083333334</v>
      </c>
      <c r="BU179" s="88">
        <v>429.01874500000002</v>
      </c>
    </row>
    <row r="180" spans="1:73" x14ac:dyDescent="0.25">
      <c r="A180" s="87">
        <f t="shared" si="70"/>
        <v>171</v>
      </c>
      <c r="B180" s="2" t="s">
        <v>262</v>
      </c>
      <c r="C180" s="39" t="s">
        <v>28</v>
      </c>
      <c r="D180" s="68" t="s">
        <v>1109</v>
      </c>
      <c r="E180" s="41">
        <v>2315.5700000000002</v>
      </c>
      <c r="F180" s="54">
        <v>1907.4</v>
      </c>
      <c r="G180" s="54">
        <v>408.17</v>
      </c>
      <c r="H180" s="40">
        <v>0</v>
      </c>
      <c r="I180" s="41">
        <v>3263.3193836324599</v>
      </c>
      <c r="J180" s="41">
        <f t="shared" si="48"/>
        <v>1.4092942055875917</v>
      </c>
      <c r="K180" s="41">
        <v>2315.5700000000002</v>
      </c>
      <c r="L180" s="41">
        <v>0</v>
      </c>
      <c r="M180" s="41"/>
      <c r="N180" s="41">
        <v>0</v>
      </c>
      <c r="O180" s="41">
        <v>0</v>
      </c>
      <c r="P180" s="41"/>
      <c r="Q180" s="41">
        <v>0</v>
      </c>
      <c r="R180" s="41">
        <v>197.29440113553099</v>
      </c>
      <c r="S180" s="41">
        <f t="shared" si="54"/>
        <v>8.5203384538377586E-2</v>
      </c>
      <c r="T180" s="41">
        <v>2315.5700000000002</v>
      </c>
      <c r="U180" s="41">
        <v>2577.2022813078602</v>
      </c>
      <c r="V180" s="41">
        <f t="shared" si="55"/>
        <v>1.1129882842271492</v>
      </c>
      <c r="W180" s="41">
        <v>2315.5700000000002</v>
      </c>
      <c r="X180" s="41">
        <v>515.74444365233603</v>
      </c>
      <c r="Y180" s="41">
        <f t="shared" si="56"/>
        <v>0.22272893656954271</v>
      </c>
      <c r="Z180" s="41">
        <v>2315.5700000000002</v>
      </c>
      <c r="AA180" s="41">
        <v>3784.0579367186401</v>
      </c>
      <c r="AB180" s="41">
        <f t="shared" si="57"/>
        <v>1.6341798938138945</v>
      </c>
      <c r="AC180" s="41">
        <v>2315.5700000000002</v>
      </c>
      <c r="AD180" s="41">
        <v>1955.86734312514</v>
      </c>
      <c r="AE180" s="41">
        <f t="shared" si="58"/>
        <v>1.0254101620662368</v>
      </c>
      <c r="AF180" s="41">
        <v>1907.4</v>
      </c>
      <c r="AG180" s="41">
        <v>885.02858835732002</v>
      </c>
      <c r="AH180" s="41">
        <f t="shared" si="59"/>
        <v>0.38220765874377366</v>
      </c>
      <c r="AI180" s="41">
        <v>2315.5700000000002</v>
      </c>
      <c r="AJ180" s="41">
        <v>0</v>
      </c>
      <c r="AK180" s="41"/>
      <c r="AL180" s="41">
        <v>0</v>
      </c>
      <c r="AM180" s="41">
        <v>0</v>
      </c>
      <c r="AN180" s="41"/>
      <c r="AO180" s="41">
        <v>0</v>
      </c>
      <c r="AP180" s="41">
        <v>282.12</v>
      </c>
      <c r="AQ180" s="25">
        <f t="shared" si="60"/>
        <v>151.99769320387347</v>
      </c>
      <c r="AR180" s="41">
        <f t="shared" si="61"/>
        <v>0.12183609219328286</v>
      </c>
      <c r="AS180" s="41">
        <v>2315.5700000000002</v>
      </c>
      <c r="AT180" s="41">
        <v>0</v>
      </c>
      <c r="AU180" s="25">
        <f t="shared" si="62"/>
        <v>0</v>
      </c>
      <c r="AV180" s="41"/>
      <c r="AW180" s="41">
        <v>0</v>
      </c>
      <c r="AX180" s="88">
        <v>648.59377249999989</v>
      </c>
      <c r="AY180" s="41">
        <f t="shared" si="63"/>
        <v>0.28010112952750288</v>
      </c>
      <c r="AZ180" s="41">
        <v>2315.5700000000002</v>
      </c>
      <c r="BA180" s="41">
        <f t="shared" si="49"/>
        <v>14109.22815042929</v>
      </c>
      <c r="BB180" s="41">
        <f t="shared" si="64"/>
        <v>705.46140752146448</v>
      </c>
      <c r="BC180" s="45">
        <v>0.05</v>
      </c>
      <c r="BD180" s="41">
        <f t="shared" si="65"/>
        <v>0.30465993579181994</v>
      </c>
      <c r="BE180" s="41">
        <v>2315.5700000000002</v>
      </c>
      <c r="BF180" s="41">
        <f t="shared" si="66"/>
        <v>14814.689557950755</v>
      </c>
      <c r="BG180" s="99">
        <f t="shared" si="67"/>
        <v>6.5876472346307198</v>
      </c>
      <c r="BH180" s="99"/>
      <c r="BI180" s="100">
        <f t="shared" si="68"/>
        <v>5.5109665644611709</v>
      </c>
      <c r="BJ180" s="86">
        <f t="shared" si="50"/>
        <v>12565.278335334635</v>
      </c>
      <c r="BK180" s="86"/>
      <c r="BL180" s="86">
        <f t="shared" si="51"/>
        <v>2249.4112226161164</v>
      </c>
      <c r="BM180" s="86">
        <f t="shared" si="69"/>
        <v>14814.689557950751</v>
      </c>
      <c r="BN180" s="78">
        <v>5.1409000000000002</v>
      </c>
      <c r="BO180" s="79"/>
      <c r="BP180" s="108">
        <f t="shared" si="52"/>
        <v>1.2814190578752203</v>
      </c>
      <c r="BQ180" s="107"/>
      <c r="BS180" s="113" t="s">
        <v>1646</v>
      </c>
      <c r="BT180" s="168">
        <f t="shared" si="53"/>
        <v>540.49481041666661</v>
      </c>
      <c r="BU180" s="88">
        <v>648.59377249999989</v>
      </c>
    </row>
    <row r="181" spans="1:73" x14ac:dyDescent="0.25">
      <c r="A181" s="87">
        <f t="shared" si="70"/>
        <v>172</v>
      </c>
      <c r="B181" s="2" t="s">
        <v>263</v>
      </c>
      <c r="C181" s="39" t="s">
        <v>28</v>
      </c>
      <c r="D181" s="68" t="s">
        <v>1110</v>
      </c>
      <c r="E181" s="41">
        <v>3253.33</v>
      </c>
      <c r="F181" s="54">
        <v>2888.6</v>
      </c>
      <c r="G181" s="54">
        <v>364.73</v>
      </c>
      <c r="H181" s="40">
        <v>0</v>
      </c>
      <c r="I181" s="41">
        <v>4803.6482258086899</v>
      </c>
      <c r="J181" s="41">
        <f t="shared" si="48"/>
        <v>1.4765327297903041</v>
      </c>
      <c r="K181" s="41">
        <v>3253.33</v>
      </c>
      <c r="L181" s="41">
        <v>0</v>
      </c>
      <c r="M181" s="41"/>
      <c r="N181" s="41">
        <v>0</v>
      </c>
      <c r="O181" s="41">
        <v>0</v>
      </c>
      <c r="P181" s="41"/>
      <c r="Q181" s="41">
        <v>0</v>
      </c>
      <c r="R181" s="41">
        <v>430.30032372375098</v>
      </c>
      <c r="S181" s="41">
        <f t="shared" si="54"/>
        <v>0.13226457928453339</v>
      </c>
      <c r="T181" s="41">
        <v>3253.33</v>
      </c>
      <c r="U181" s="41">
        <v>3417.7373867479901</v>
      </c>
      <c r="V181" s="41">
        <f t="shared" si="55"/>
        <v>1.0505351091798218</v>
      </c>
      <c r="W181" s="41">
        <v>3253.33</v>
      </c>
      <c r="X181" s="41">
        <v>710.85054341151101</v>
      </c>
      <c r="Y181" s="41">
        <f t="shared" si="56"/>
        <v>0.21849936631436437</v>
      </c>
      <c r="Z181" s="41">
        <v>3253.33</v>
      </c>
      <c r="AA181" s="41">
        <v>3540.8037820139202</v>
      </c>
      <c r="AB181" s="41">
        <f t="shared" si="57"/>
        <v>1.0883629333679401</v>
      </c>
      <c r="AC181" s="41">
        <v>3253.33</v>
      </c>
      <c r="AD181" s="41">
        <v>2283.5753893446799</v>
      </c>
      <c r="AE181" s="41">
        <f t="shared" si="58"/>
        <v>0.7905474587498027</v>
      </c>
      <c r="AF181" s="41">
        <v>2888.6</v>
      </c>
      <c r="AG181" s="41">
        <v>1231.7210249131199</v>
      </c>
      <c r="AH181" s="41">
        <f t="shared" si="59"/>
        <v>0.37860316196423971</v>
      </c>
      <c r="AI181" s="41">
        <v>3253.33</v>
      </c>
      <c r="AJ181" s="41">
        <v>100.6260948</v>
      </c>
      <c r="AK181" s="41">
        <f t="shared" si="71"/>
        <v>3.0930183780926008E-2</v>
      </c>
      <c r="AL181" s="41">
        <v>3253.33</v>
      </c>
      <c r="AM181" s="41">
        <v>12.029392242</v>
      </c>
      <c r="AN181" s="41">
        <f t="shared" si="72"/>
        <v>3.6975628792652454E-3</v>
      </c>
      <c r="AO181" s="41">
        <v>3253.33</v>
      </c>
      <c r="AP181" s="41">
        <v>230.16</v>
      </c>
      <c r="AQ181" s="25">
        <f t="shared" si="60"/>
        <v>124.00322227351309</v>
      </c>
      <c r="AR181" s="41">
        <f t="shared" si="61"/>
        <v>7.0745974124973493E-2</v>
      </c>
      <c r="AS181" s="41">
        <v>3253.33</v>
      </c>
      <c r="AT181" s="41">
        <v>0</v>
      </c>
      <c r="AU181" s="25">
        <f t="shared" si="62"/>
        <v>0</v>
      </c>
      <c r="AV181" s="41"/>
      <c r="AW181" s="41">
        <v>0</v>
      </c>
      <c r="AX181" s="88">
        <v>758.40386750000005</v>
      </c>
      <c r="AY181" s="41">
        <f t="shared" si="63"/>
        <v>0.23311618172764523</v>
      </c>
      <c r="AZ181" s="41">
        <v>3253.33</v>
      </c>
      <c r="BA181" s="41">
        <f t="shared" si="49"/>
        <v>17519.856030505664</v>
      </c>
      <c r="BB181" s="41">
        <f t="shared" si="64"/>
        <v>875.9928015252832</v>
      </c>
      <c r="BC181" s="45">
        <v>0.05</v>
      </c>
      <c r="BD181" s="41">
        <f t="shared" si="65"/>
        <v>0.26926035831756484</v>
      </c>
      <c r="BE181" s="41">
        <v>3253.33</v>
      </c>
      <c r="BF181" s="41">
        <f t="shared" si="66"/>
        <v>18395.848832030948</v>
      </c>
      <c r="BG181" s="99">
        <f t="shared" si="67"/>
        <v>5.7475270032220065</v>
      </c>
      <c r="BH181" s="99"/>
      <c r="BI181" s="100">
        <f t="shared" si="68"/>
        <v>4.9174521715347135</v>
      </c>
      <c r="BJ181" s="86">
        <f t="shared" si="50"/>
        <v>16602.306501507086</v>
      </c>
      <c r="BK181" s="86"/>
      <c r="BL181" s="86">
        <f t="shared" si="51"/>
        <v>1793.5423305238562</v>
      </c>
      <c r="BM181" s="86">
        <f t="shared" si="69"/>
        <v>18395.848832030941</v>
      </c>
      <c r="BN181" s="78">
        <v>4.1898</v>
      </c>
      <c r="BO181" s="79"/>
      <c r="BP181" s="108">
        <f t="shared" si="52"/>
        <v>1.3717903010220074</v>
      </c>
      <c r="BQ181" s="107"/>
      <c r="BS181" s="113" t="s">
        <v>1647</v>
      </c>
      <c r="BT181" s="168">
        <f t="shared" si="53"/>
        <v>632.00322291666669</v>
      </c>
      <c r="BU181" s="88">
        <v>758.40386750000005</v>
      </c>
    </row>
    <row r="182" spans="1:73" x14ac:dyDescent="0.25">
      <c r="A182" s="87">
        <f t="shared" si="70"/>
        <v>173</v>
      </c>
      <c r="B182" s="2" t="s">
        <v>264</v>
      </c>
      <c r="C182" s="39" t="s">
        <v>28</v>
      </c>
      <c r="D182" s="68" t="s">
        <v>1114</v>
      </c>
      <c r="E182" s="41">
        <v>1172.81</v>
      </c>
      <c r="F182" s="54">
        <v>934</v>
      </c>
      <c r="G182" s="54">
        <v>238.81</v>
      </c>
      <c r="H182" s="40">
        <v>0</v>
      </c>
      <c r="I182" s="41">
        <v>1874.50889422568</v>
      </c>
      <c r="J182" s="41">
        <f t="shared" si="48"/>
        <v>1.5983056882407893</v>
      </c>
      <c r="K182" s="41">
        <v>1172.81</v>
      </c>
      <c r="L182" s="41">
        <v>0</v>
      </c>
      <c r="M182" s="41"/>
      <c r="N182" s="41">
        <v>0</v>
      </c>
      <c r="O182" s="41">
        <v>0</v>
      </c>
      <c r="P182" s="41"/>
      <c r="Q182" s="41">
        <v>0</v>
      </c>
      <c r="R182" s="41">
        <v>167.32664825012401</v>
      </c>
      <c r="S182" s="41">
        <f t="shared" si="54"/>
        <v>0.14267157361390509</v>
      </c>
      <c r="T182" s="41">
        <v>1172.81</v>
      </c>
      <c r="U182" s="41">
        <v>1490.4159686114599</v>
      </c>
      <c r="V182" s="41">
        <f t="shared" si="55"/>
        <v>1.2708076914516928</v>
      </c>
      <c r="W182" s="41">
        <v>1172.81</v>
      </c>
      <c r="X182" s="41">
        <v>288.65543186931598</v>
      </c>
      <c r="Y182" s="41">
        <f t="shared" si="56"/>
        <v>0.246122928581199</v>
      </c>
      <c r="Z182" s="41">
        <v>1172.81</v>
      </c>
      <c r="AA182" s="41">
        <v>2306.8579075294601</v>
      </c>
      <c r="AB182" s="41">
        <f t="shared" si="57"/>
        <v>1.9669493844096317</v>
      </c>
      <c r="AC182" s="41">
        <v>1172.81</v>
      </c>
      <c r="AD182" s="41">
        <v>678.72741175018803</v>
      </c>
      <c r="AE182" s="41">
        <f t="shared" si="58"/>
        <v>0.72668887767686086</v>
      </c>
      <c r="AF182" s="41">
        <v>934</v>
      </c>
      <c r="AG182" s="41">
        <v>494.16948822432801</v>
      </c>
      <c r="AH182" s="41">
        <f t="shared" si="59"/>
        <v>0.42135511141986171</v>
      </c>
      <c r="AI182" s="41">
        <v>1172.81</v>
      </c>
      <c r="AJ182" s="41">
        <v>28.583644320000001</v>
      </c>
      <c r="AK182" s="41">
        <f t="shared" si="71"/>
        <v>2.4371930935104581E-2</v>
      </c>
      <c r="AL182" s="41">
        <v>1172.81</v>
      </c>
      <c r="AM182" s="41">
        <v>3.4170447527999999</v>
      </c>
      <c r="AN182" s="41">
        <f t="shared" si="72"/>
        <v>2.9135535617875017E-3</v>
      </c>
      <c r="AO182" s="41">
        <v>1172.81</v>
      </c>
      <c r="AP182" s="41">
        <v>274.70400000000001</v>
      </c>
      <c r="AQ182" s="25">
        <f t="shared" si="60"/>
        <v>148.00217749141095</v>
      </c>
      <c r="AR182" s="41">
        <f t="shared" si="61"/>
        <v>0.23422719792634786</v>
      </c>
      <c r="AS182" s="41">
        <v>1172.81</v>
      </c>
      <c r="AT182" s="41">
        <v>0</v>
      </c>
      <c r="AU182" s="25">
        <f t="shared" si="62"/>
        <v>0</v>
      </c>
      <c r="AV182" s="41"/>
      <c r="AW182" s="41">
        <v>0</v>
      </c>
      <c r="AX182" s="88">
        <v>352.66415625000002</v>
      </c>
      <c r="AY182" s="41">
        <f t="shared" si="63"/>
        <v>0.30070016136458594</v>
      </c>
      <c r="AZ182" s="41">
        <v>1172.81</v>
      </c>
      <c r="BA182" s="41">
        <f t="shared" si="49"/>
        <v>7960.0305957833561</v>
      </c>
      <c r="BB182" s="41">
        <f t="shared" si="64"/>
        <v>398.00152978916782</v>
      </c>
      <c r="BC182" s="45">
        <v>0.05</v>
      </c>
      <c r="BD182" s="41">
        <f t="shared" si="65"/>
        <v>0.33935721028058069</v>
      </c>
      <c r="BE182" s="41">
        <v>1172.81</v>
      </c>
      <c r="BF182" s="41">
        <f t="shared" si="66"/>
        <v>8358.0321255725248</v>
      </c>
      <c r="BG182" s="99">
        <f t="shared" si="67"/>
        <v>7.2818698041408556</v>
      </c>
      <c r="BH182" s="99"/>
      <c r="BI182" s="100">
        <f t="shared" si="68"/>
        <v>6.5188464825801518</v>
      </c>
      <c r="BJ182" s="86">
        <f t="shared" si="50"/>
        <v>6801.2663970675594</v>
      </c>
      <c r="BK182" s="86"/>
      <c r="BL182" s="86">
        <f t="shared" si="51"/>
        <v>1556.7657285049661</v>
      </c>
      <c r="BM182" s="86">
        <f t="shared" si="69"/>
        <v>8358.0321255725248</v>
      </c>
      <c r="BN182" s="78">
        <v>5.1776999999999997</v>
      </c>
      <c r="BO182" s="79"/>
      <c r="BP182" s="108">
        <f t="shared" si="52"/>
        <v>1.4063908307049184</v>
      </c>
      <c r="BQ182" s="107"/>
      <c r="BS182" s="113" t="s">
        <v>1648</v>
      </c>
      <c r="BT182" s="168">
        <f t="shared" si="53"/>
        <v>293.88679687500002</v>
      </c>
      <c r="BU182" s="88">
        <v>352.66415625000002</v>
      </c>
    </row>
    <row r="183" spans="1:73" x14ac:dyDescent="0.25">
      <c r="A183" s="87">
        <f t="shared" si="70"/>
        <v>174</v>
      </c>
      <c r="B183" s="2" t="s">
        <v>265</v>
      </c>
      <c r="C183" s="39" t="s">
        <v>28</v>
      </c>
      <c r="D183" s="68" t="s">
        <v>1115</v>
      </c>
      <c r="E183" s="41">
        <v>1448.3</v>
      </c>
      <c r="F183" s="54">
        <v>1264.5999999999999</v>
      </c>
      <c r="G183" s="54">
        <v>183.7</v>
      </c>
      <c r="H183" s="40">
        <v>0</v>
      </c>
      <c r="I183" s="41">
        <v>2213.2764274894198</v>
      </c>
      <c r="J183" s="41">
        <f t="shared" si="48"/>
        <v>1.528189206303542</v>
      </c>
      <c r="K183" s="41">
        <v>1448.3</v>
      </c>
      <c r="L183" s="41">
        <v>0</v>
      </c>
      <c r="M183" s="41"/>
      <c r="N183" s="41">
        <v>0</v>
      </c>
      <c r="O183" s="41">
        <v>0</v>
      </c>
      <c r="P183" s="41"/>
      <c r="Q183" s="41">
        <v>0</v>
      </c>
      <c r="R183" s="41">
        <v>263.16519848430102</v>
      </c>
      <c r="S183" s="41">
        <f t="shared" si="54"/>
        <v>0.18170627527742941</v>
      </c>
      <c r="T183" s="41">
        <v>1448.3</v>
      </c>
      <c r="U183" s="41">
        <v>1641.16407652979</v>
      </c>
      <c r="V183" s="41">
        <f t="shared" si="55"/>
        <v>1.1331658334114409</v>
      </c>
      <c r="W183" s="41">
        <v>1448.3</v>
      </c>
      <c r="X183" s="41">
        <v>332.49430761410201</v>
      </c>
      <c r="Y183" s="41">
        <f t="shared" si="56"/>
        <v>0.22957557661679351</v>
      </c>
      <c r="Z183" s="41">
        <v>1448.3</v>
      </c>
      <c r="AA183" s="41">
        <v>2518.1206354750898</v>
      </c>
      <c r="AB183" s="41">
        <f t="shared" si="57"/>
        <v>1.7386733656528963</v>
      </c>
      <c r="AC183" s="41">
        <v>1448.3</v>
      </c>
      <c r="AD183" s="41">
        <v>761.95749479250003</v>
      </c>
      <c r="AE183" s="41">
        <f t="shared" si="58"/>
        <v>0.60252846338170174</v>
      </c>
      <c r="AF183" s="41">
        <v>1264.5999999999999</v>
      </c>
      <c r="AG183" s="41">
        <v>760.93831979161405</v>
      </c>
      <c r="AH183" s="41">
        <f t="shared" si="59"/>
        <v>0.52540103555314099</v>
      </c>
      <c r="AI183" s="41">
        <v>1448.3</v>
      </c>
      <c r="AJ183" s="41">
        <v>89.834310720000005</v>
      </c>
      <c r="AK183" s="41">
        <f t="shared" si="71"/>
        <v>6.2027418849685843E-2</v>
      </c>
      <c r="AL183" s="41">
        <v>1448.3</v>
      </c>
      <c r="AM183" s="41">
        <v>10.7392835088</v>
      </c>
      <c r="AN183" s="41">
        <f t="shared" si="72"/>
        <v>7.4150959806669886E-3</v>
      </c>
      <c r="AO183" s="41">
        <v>1448.3</v>
      </c>
      <c r="AP183" s="41">
        <v>246.864</v>
      </c>
      <c r="AQ183" s="25">
        <f t="shared" si="60"/>
        <v>133.00283048022479</v>
      </c>
      <c r="AR183" s="41">
        <f t="shared" si="61"/>
        <v>0.17045087343782367</v>
      </c>
      <c r="AS183" s="41">
        <v>1448.3</v>
      </c>
      <c r="AT183" s="41">
        <v>0</v>
      </c>
      <c r="AU183" s="25">
        <f t="shared" si="62"/>
        <v>0</v>
      </c>
      <c r="AV183" s="41"/>
      <c r="AW183" s="41">
        <v>0</v>
      </c>
      <c r="AX183" s="88">
        <v>796.55056812499993</v>
      </c>
      <c r="AY183" s="41">
        <f t="shared" si="63"/>
        <v>0.5499900353000069</v>
      </c>
      <c r="AZ183" s="41">
        <v>1448.3</v>
      </c>
      <c r="BA183" s="41">
        <f t="shared" si="49"/>
        <v>9635.1046225306163</v>
      </c>
      <c r="BB183" s="41">
        <f t="shared" si="64"/>
        <v>481.75523112653082</v>
      </c>
      <c r="BC183" s="45">
        <v>0.05</v>
      </c>
      <c r="BD183" s="41">
        <f t="shared" si="65"/>
        <v>0.33263497281401011</v>
      </c>
      <c r="BE183" s="41">
        <v>1448.3</v>
      </c>
      <c r="BF183" s="41">
        <f t="shared" si="66"/>
        <v>10116.859853657148</v>
      </c>
      <c r="BG183" s="99">
        <f t="shared" si="67"/>
        <v>7.065579338753385</v>
      </c>
      <c r="BH183" s="99"/>
      <c r="BI183" s="100">
        <f t="shared" si="68"/>
        <v>6.4329244522025979</v>
      </c>
      <c r="BJ183" s="86">
        <f t="shared" si="50"/>
        <v>8935.1316317875298</v>
      </c>
      <c r="BK183" s="86"/>
      <c r="BL183" s="86">
        <f t="shared" si="51"/>
        <v>1181.7282218696171</v>
      </c>
      <c r="BM183" s="86">
        <f t="shared" si="69"/>
        <v>10116.859853657146</v>
      </c>
      <c r="BN183" s="78">
        <v>5.0515999999999996</v>
      </c>
      <c r="BO183" s="79"/>
      <c r="BP183" s="108">
        <f t="shared" si="52"/>
        <v>1.3986814749294056</v>
      </c>
      <c r="BQ183" s="107"/>
      <c r="BS183" s="113" t="s">
        <v>1649</v>
      </c>
      <c r="BT183" s="168">
        <f t="shared" si="53"/>
        <v>663.79214010416661</v>
      </c>
      <c r="BU183" s="88">
        <v>796.55056812499993</v>
      </c>
    </row>
    <row r="184" spans="1:73" x14ac:dyDescent="0.25">
      <c r="A184" s="87">
        <f t="shared" si="70"/>
        <v>175</v>
      </c>
      <c r="B184" s="2" t="s">
        <v>266</v>
      </c>
      <c r="C184" s="39" t="s">
        <v>28</v>
      </c>
      <c r="D184" s="68" t="s">
        <v>1126</v>
      </c>
      <c r="E184" s="41">
        <v>1173.1199999999999</v>
      </c>
      <c r="F184" s="54">
        <v>1173.1199999999999</v>
      </c>
      <c r="G184" s="54"/>
      <c r="H184" s="40">
        <v>0</v>
      </c>
      <c r="I184" s="41">
        <v>2095.8463338587298</v>
      </c>
      <c r="J184" s="41">
        <f t="shared" si="48"/>
        <v>1.7865574995386064</v>
      </c>
      <c r="K184" s="41">
        <v>1173.1199999999999</v>
      </c>
      <c r="L184" s="41">
        <v>0</v>
      </c>
      <c r="M184" s="41"/>
      <c r="N184" s="41">
        <v>0</v>
      </c>
      <c r="O184" s="41">
        <v>0</v>
      </c>
      <c r="P184" s="41"/>
      <c r="Q184" s="41">
        <v>0</v>
      </c>
      <c r="R184" s="41">
        <v>138.41505421228999</v>
      </c>
      <c r="S184" s="41">
        <f t="shared" si="54"/>
        <v>0.11798882826334049</v>
      </c>
      <c r="T184" s="41">
        <v>1173.1199999999999</v>
      </c>
      <c r="U184" s="41">
        <v>1473.88354145419</v>
      </c>
      <c r="V184" s="41">
        <f t="shared" si="55"/>
        <v>1.2563791781353912</v>
      </c>
      <c r="W184" s="41">
        <v>1173.1199999999999</v>
      </c>
      <c r="X184" s="41">
        <v>376.77416925315202</v>
      </c>
      <c r="Y184" s="41">
        <f t="shared" si="56"/>
        <v>0.32117274383963451</v>
      </c>
      <c r="Z184" s="41">
        <v>1173.1199999999999</v>
      </c>
      <c r="AA184" s="41">
        <v>2298.5932404305299</v>
      </c>
      <c r="AB184" s="41">
        <f t="shared" si="57"/>
        <v>1.9593845816545026</v>
      </c>
      <c r="AC184" s="41">
        <v>1173.1199999999999</v>
      </c>
      <c r="AD184" s="41">
        <v>672.65666951407695</v>
      </c>
      <c r="AE184" s="41">
        <f t="shared" si="58"/>
        <v>0.57339118718807713</v>
      </c>
      <c r="AF184" s="41">
        <v>1173.1199999999999</v>
      </c>
      <c r="AG184" s="41">
        <v>601.69589169696098</v>
      </c>
      <c r="AH184" s="41">
        <f t="shared" si="59"/>
        <v>0.5129022535605573</v>
      </c>
      <c r="AI184" s="41">
        <v>1173.1199999999999</v>
      </c>
      <c r="AJ184" s="41">
        <v>59.354812440000003</v>
      </c>
      <c r="AK184" s="41">
        <f t="shared" si="71"/>
        <v>5.0595687090834708E-2</v>
      </c>
      <c r="AL184" s="41">
        <v>1173.1199999999999</v>
      </c>
      <c r="AM184" s="41">
        <v>7.0955980325999999</v>
      </c>
      <c r="AN184" s="41">
        <f t="shared" si="72"/>
        <v>6.0484844113134215E-3</v>
      </c>
      <c r="AO184" s="41">
        <v>1173.1199999999999</v>
      </c>
      <c r="AP184" s="41">
        <v>161.48400000000001</v>
      </c>
      <c r="AQ184" s="25">
        <f t="shared" si="60"/>
        <v>87.002677900660359</v>
      </c>
      <c r="AR184" s="41">
        <f t="shared" si="61"/>
        <v>0.1376534369885434</v>
      </c>
      <c r="AS184" s="41">
        <v>1173.1199999999999</v>
      </c>
      <c r="AT184" s="41">
        <v>0</v>
      </c>
      <c r="AU184" s="25">
        <f t="shared" si="62"/>
        <v>0</v>
      </c>
      <c r="AV184" s="41"/>
      <c r="AW184" s="41">
        <v>0</v>
      </c>
      <c r="AX184" s="88">
        <v>491.65905937499997</v>
      </c>
      <c r="AY184" s="41">
        <f t="shared" si="63"/>
        <v>0.4191038081142594</v>
      </c>
      <c r="AZ184" s="41">
        <v>1173.1199999999999</v>
      </c>
      <c r="BA184" s="41">
        <f t="shared" si="49"/>
        <v>8377.45837026753</v>
      </c>
      <c r="BB184" s="41">
        <f t="shared" si="64"/>
        <v>418.87291851337653</v>
      </c>
      <c r="BC184" s="45">
        <v>0.05</v>
      </c>
      <c r="BD184" s="41">
        <f t="shared" si="65"/>
        <v>0.3570588844392531</v>
      </c>
      <c r="BE184" s="41">
        <v>1173.1199999999999</v>
      </c>
      <c r="BF184" s="41">
        <f t="shared" si="66"/>
        <v>8796.3312887809061</v>
      </c>
      <c r="BG184" s="99">
        <f t="shared" si="67"/>
        <v>7.4982365732243146</v>
      </c>
      <c r="BH184" s="99"/>
      <c r="BI184" s="100">
        <f t="shared" si="68"/>
        <v>6.8961758266768332</v>
      </c>
      <c r="BJ184" s="86">
        <f t="shared" si="50"/>
        <v>8796.3312887809079</v>
      </c>
      <c r="BK184" s="86"/>
      <c r="BL184" s="86">
        <f t="shared" si="51"/>
        <v>0</v>
      </c>
      <c r="BM184" s="86">
        <f t="shared" si="69"/>
        <v>8796.3312887809079</v>
      </c>
      <c r="BN184" s="78">
        <v>4.9283000000000001</v>
      </c>
      <c r="BO184" s="79"/>
      <c r="BP184" s="108">
        <f t="shared" si="52"/>
        <v>1.5214651245306321</v>
      </c>
      <c r="BQ184" s="107"/>
      <c r="BS184" s="113" t="s">
        <v>1650</v>
      </c>
      <c r="BT184" s="168">
        <f t="shared" si="53"/>
        <v>409.71588281250001</v>
      </c>
      <c r="BU184" s="88">
        <v>491.65905937499997</v>
      </c>
    </row>
    <row r="185" spans="1:73" x14ac:dyDescent="0.25">
      <c r="A185" s="87">
        <f t="shared" si="70"/>
        <v>176</v>
      </c>
      <c r="B185" s="2" t="s">
        <v>267</v>
      </c>
      <c r="C185" s="39" t="s">
        <v>28</v>
      </c>
      <c r="D185" s="68" t="s">
        <v>1133</v>
      </c>
      <c r="E185" s="41">
        <v>1469.3</v>
      </c>
      <c r="F185" s="54">
        <v>1469.3</v>
      </c>
      <c r="G185" s="54"/>
      <c r="H185" s="40">
        <v>0</v>
      </c>
      <c r="I185" s="41">
        <v>2150.1626054857102</v>
      </c>
      <c r="J185" s="41">
        <f t="shared" si="48"/>
        <v>1.4633925035634046</v>
      </c>
      <c r="K185" s="41">
        <v>1469.3</v>
      </c>
      <c r="L185" s="41">
        <v>0</v>
      </c>
      <c r="M185" s="41"/>
      <c r="N185" s="41">
        <v>0</v>
      </c>
      <c r="O185" s="41">
        <v>0</v>
      </c>
      <c r="P185" s="41"/>
      <c r="Q185" s="41">
        <v>0</v>
      </c>
      <c r="R185" s="41">
        <v>271.89712975277803</v>
      </c>
      <c r="S185" s="41">
        <f t="shared" si="54"/>
        <v>0.18505215391872187</v>
      </c>
      <c r="T185" s="41">
        <v>1469.3</v>
      </c>
      <c r="U185" s="41">
        <v>1659.9429393539999</v>
      </c>
      <c r="V185" s="41">
        <f t="shared" si="55"/>
        <v>1.1297508605145308</v>
      </c>
      <c r="W185" s="41">
        <v>1469.3</v>
      </c>
      <c r="X185" s="41">
        <v>291.802606974257</v>
      </c>
      <c r="Y185" s="41">
        <f t="shared" si="56"/>
        <v>0.19859974612009598</v>
      </c>
      <c r="Z185" s="41">
        <v>1469.3</v>
      </c>
      <c r="AA185" s="41">
        <v>1905.1810794652199</v>
      </c>
      <c r="AB185" s="41">
        <f t="shared" si="57"/>
        <v>1.2966590073267679</v>
      </c>
      <c r="AC185" s="41">
        <v>1469.3</v>
      </c>
      <c r="AD185" s="41">
        <v>610.041097016717</v>
      </c>
      <c r="AE185" s="41">
        <f t="shared" si="58"/>
        <v>0.41519165386014906</v>
      </c>
      <c r="AF185" s="41">
        <v>1469.3</v>
      </c>
      <c r="AG185" s="41">
        <v>677.147534935252</v>
      </c>
      <c r="AH185" s="41">
        <f t="shared" si="59"/>
        <v>0.46086404065558567</v>
      </c>
      <c r="AI185" s="41">
        <v>1469.3</v>
      </c>
      <c r="AJ185" s="41">
        <v>96.951054815999996</v>
      </c>
      <c r="AK185" s="41">
        <f t="shared" si="71"/>
        <v>6.5984519714149592E-2</v>
      </c>
      <c r="AL185" s="41">
        <v>1469.3</v>
      </c>
      <c r="AM185" s="41">
        <v>11.590057916639999</v>
      </c>
      <c r="AN185" s="41">
        <f t="shared" si="72"/>
        <v>7.8881494021915202E-3</v>
      </c>
      <c r="AO185" s="41">
        <v>1469.3</v>
      </c>
      <c r="AP185" s="41">
        <v>380.49599999999998</v>
      </c>
      <c r="AQ185" s="25">
        <f t="shared" si="60"/>
        <v>204.99969613391829</v>
      </c>
      <c r="AR185" s="41">
        <f t="shared" si="61"/>
        <v>0.25896413258014017</v>
      </c>
      <c r="AS185" s="41">
        <v>1469.3</v>
      </c>
      <c r="AT185" s="41">
        <v>0</v>
      </c>
      <c r="AU185" s="25">
        <f t="shared" si="62"/>
        <v>0</v>
      </c>
      <c r="AV185" s="41"/>
      <c r="AW185" s="41">
        <v>0</v>
      </c>
      <c r="AX185" s="88">
        <v>254.13955662500001</v>
      </c>
      <c r="AY185" s="41">
        <f t="shared" si="63"/>
        <v>0.17296641708636767</v>
      </c>
      <c r="AZ185" s="41">
        <v>1469.3</v>
      </c>
      <c r="BA185" s="41">
        <f t="shared" si="49"/>
        <v>8309.3516623415744</v>
      </c>
      <c r="BB185" s="41">
        <f t="shared" si="64"/>
        <v>415.46758311707873</v>
      </c>
      <c r="BC185" s="45">
        <v>0.05</v>
      </c>
      <c r="BD185" s="41">
        <f t="shared" si="65"/>
        <v>0.28276565923710523</v>
      </c>
      <c r="BE185" s="41">
        <v>1469.3</v>
      </c>
      <c r="BF185" s="41">
        <f t="shared" si="66"/>
        <v>8724.8192454586533</v>
      </c>
      <c r="BG185" s="99">
        <f t="shared" si="67"/>
        <v>5.93807884397921</v>
      </c>
      <c r="BH185" s="99"/>
      <c r="BI185" s="100">
        <f t="shared" si="68"/>
        <v>5.5021276074260532</v>
      </c>
      <c r="BJ185" s="86">
        <f t="shared" si="50"/>
        <v>8724.8192454586533</v>
      </c>
      <c r="BK185" s="86"/>
      <c r="BL185" s="86">
        <f t="shared" si="51"/>
        <v>0</v>
      </c>
      <c r="BM185" s="86">
        <f t="shared" si="69"/>
        <v>8724.8192454586533</v>
      </c>
      <c r="BN185" s="78">
        <v>4.4515000000000002</v>
      </c>
      <c r="BO185" s="79"/>
      <c r="BP185" s="108">
        <f t="shared" si="52"/>
        <v>1.3339500941209053</v>
      </c>
      <c r="BQ185" s="107"/>
      <c r="BS185" s="113" t="s">
        <v>1651</v>
      </c>
      <c r="BT185" s="168">
        <f t="shared" si="53"/>
        <v>211.7829638541667</v>
      </c>
      <c r="BU185" s="88">
        <v>254.13955662500001</v>
      </c>
    </row>
    <row r="186" spans="1:73" x14ac:dyDescent="0.25">
      <c r="A186" s="87">
        <f t="shared" si="70"/>
        <v>177</v>
      </c>
      <c r="B186" s="2" t="s">
        <v>268</v>
      </c>
      <c r="C186" s="39" t="s">
        <v>28</v>
      </c>
      <c r="D186" s="68" t="s">
        <v>1186</v>
      </c>
      <c r="E186" s="41">
        <v>2425.9</v>
      </c>
      <c r="F186" s="54">
        <v>2425.9</v>
      </c>
      <c r="G186" s="54">
        <v>0</v>
      </c>
      <c r="H186" s="40">
        <v>0</v>
      </c>
      <c r="I186" s="41">
        <v>2911.78611087834</v>
      </c>
      <c r="J186" s="41">
        <f t="shared" si="48"/>
        <v>1.2002910717170288</v>
      </c>
      <c r="K186" s="41">
        <v>2425.9</v>
      </c>
      <c r="L186" s="41">
        <v>0</v>
      </c>
      <c r="M186" s="41"/>
      <c r="N186" s="41">
        <v>0</v>
      </c>
      <c r="O186" s="41">
        <v>0</v>
      </c>
      <c r="P186" s="41"/>
      <c r="Q186" s="41">
        <v>0</v>
      </c>
      <c r="R186" s="41">
        <v>137.13556263248199</v>
      </c>
      <c r="S186" s="41">
        <f t="shared" si="54"/>
        <v>5.6529767357468154E-2</v>
      </c>
      <c r="T186" s="41">
        <v>2425.9</v>
      </c>
      <c r="U186" s="41">
        <v>3674.97856886114</v>
      </c>
      <c r="V186" s="41">
        <f t="shared" si="55"/>
        <v>1.5148928516678923</v>
      </c>
      <c r="W186" s="41">
        <v>2425.9</v>
      </c>
      <c r="X186" s="41">
        <v>331.502099732869</v>
      </c>
      <c r="Y186" s="41">
        <f t="shared" si="56"/>
        <v>0.13665118089487158</v>
      </c>
      <c r="Z186" s="41">
        <v>2425.9</v>
      </c>
      <c r="AA186" s="41">
        <v>1882.88198683614</v>
      </c>
      <c r="AB186" s="41">
        <f t="shared" si="57"/>
        <v>0.77615812145436325</v>
      </c>
      <c r="AC186" s="41">
        <v>2425.9</v>
      </c>
      <c r="AD186" s="41">
        <v>819.43732602645503</v>
      </c>
      <c r="AE186" s="41">
        <f t="shared" si="58"/>
        <v>0.33778693516899089</v>
      </c>
      <c r="AF186" s="41">
        <v>2425.9</v>
      </c>
      <c r="AG186" s="41">
        <v>369.92773801549203</v>
      </c>
      <c r="AH186" s="41">
        <f t="shared" si="59"/>
        <v>0.15249092626055979</v>
      </c>
      <c r="AI186" s="41">
        <v>2425.9</v>
      </c>
      <c r="AJ186" s="41">
        <v>8.7792621840000002</v>
      </c>
      <c r="AK186" s="41">
        <f t="shared" si="71"/>
        <v>3.6189711793561154E-3</v>
      </c>
      <c r="AL186" s="41">
        <v>2425.9</v>
      </c>
      <c r="AM186" s="41">
        <v>1.04952088836</v>
      </c>
      <c r="AN186" s="41">
        <f t="shared" si="72"/>
        <v>4.3263155462302649E-4</v>
      </c>
      <c r="AO186" s="41">
        <v>2425.9</v>
      </c>
      <c r="AP186" s="41">
        <v>766.56</v>
      </c>
      <c r="AQ186" s="25">
        <f t="shared" si="60"/>
        <v>412.99926167007379</v>
      </c>
      <c r="AR186" s="41">
        <f t="shared" si="61"/>
        <v>0.31598994187724139</v>
      </c>
      <c r="AS186" s="41">
        <v>2425.9</v>
      </c>
      <c r="AT186" s="41">
        <v>0</v>
      </c>
      <c r="AU186" s="25">
        <f t="shared" si="62"/>
        <v>0</v>
      </c>
      <c r="AV186" s="41"/>
      <c r="AW186" s="41">
        <v>0</v>
      </c>
      <c r="AX186" s="88">
        <v>0</v>
      </c>
      <c r="AY186" s="41">
        <f t="shared" si="63"/>
        <v>0</v>
      </c>
      <c r="AZ186" s="41">
        <v>2425.9</v>
      </c>
      <c r="BA186" s="41">
        <f t="shared" si="49"/>
        <v>10904.038176055279</v>
      </c>
      <c r="BB186" s="41">
        <f t="shared" si="64"/>
        <v>545.20190880276402</v>
      </c>
      <c r="BC186" s="45">
        <v>0.05</v>
      </c>
      <c r="BD186" s="41">
        <f t="shared" si="65"/>
        <v>0.2247421199566198</v>
      </c>
      <c r="BE186" s="41">
        <v>2425.9</v>
      </c>
      <c r="BF186" s="41">
        <f t="shared" si="66"/>
        <v>11449.240084858044</v>
      </c>
      <c r="BG186" s="99">
        <f t="shared" si="67"/>
        <v>4.7195845190890147</v>
      </c>
      <c r="BH186" s="99"/>
      <c r="BI186" s="100">
        <f t="shared" si="68"/>
        <v>4.3649082371615746</v>
      </c>
      <c r="BJ186" s="86">
        <f t="shared" si="50"/>
        <v>11449.240084858042</v>
      </c>
      <c r="BK186" s="86"/>
      <c r="BL186" s="86">
        <f t="shared" si="51"/>
        <v>0</v>
      </c>
      <c r="BM186" s="86">
        <f t="shared" si="69"/>
        <v>11449.240084858042</v>
      </c>
      <c r="BN186" s="78">
        <v>5.0632999999999999</v>
      </c>
      <c r="BO186" s="79"/>
      <c r="BP186" s="108">
        <f t="shared" si="52"/>
        <v>0.93211631131653561</v>
      </c>
      <c r="BQ186" s="107"/>
      <c r="BS186" s="113" t="s">
        <v>1652</v>
      </c>
      <c r="BT186" s="168">
        <f t="shared" si="53"/>
        <v>0</v>
      </c>
      <c r="BU186" s="88">
        <v>0</v>
      </c>
    </row>
    <row r="187" spans="1:73" x14ac:dyDescent="0.25">
      <c r="A187" s="87">
        <f t="shared" si="70"/>
        <v>178</v>
      </c>
      <c r="B187" s="2" t="s">
        <v>269</v>
      </c>
      <c r="C187" s="39" t="s">
        <v>28</v>
      </c>
      <c r="D187" s="68" t="s">
        <v>1195</v>
      </c>
      <c r="E187" s="41">
        <v>1472.6</v>
      </c>
      <c r="F187" s="54">
        <v>1379.8</v>
      </c>
      <c r="G187" s="54">
        <v>92.8</v>
      </c>
      <c r="H187" s="40">
        <v>0</v>
      </c>
      <c r="I187" s="41">
        <v>2256.4583733250602</v>
      </c>
      <c r="J187" s="41">
        <f t="shared" si="48"/>
        <v>1.5322955135984384</v>
      </c>
      <c r="K187" s="41">
        <v>1472.6</v>
      </c>
      <c r="L187" s="41">
        <v>0</v>
      </c>
      <c r="M187" s="41"/>
      <c r="N187" s="41">
        <v>0</v>
      </c>
      <c r="O187" s="41">
        <v>0</v>
      </c>
      <c r="P187" s="41"/>
      <c r="Q187" s="41">
        <v>0</v>
      </c>
      <c r="R187" s="41">
        <v>263.93151087029997</v>
      </c>
      <c r="S187" s="41">
        <f t="shared" si="54"/>
        <v>0.17922824315516772</v>
      </c>
      <c r="T187" s="41">
        <v>1472.6</v>
      </c>
      <c r="U187" s="41">
        <v>1764.6943889434399</v>
      </c>
      <c r="V187" s="41">
        <f t="shared" si="55"/>
        <v>1.1983528377994295</v>
      </c>
      <c r="W187" s="41">
        <v>1472.6</v>
      </c>
      <c r="X187" s="41">
        <v>320.459781451315</v>
      </c>
      <c r="Y187" s="41">
        <f t="shared" si="56"/>
        <v>0.21761495412964485</v>
      </c>
      <c r="Z187" s="41">
        <v>1472.6</v>
      </c>
      <c r="AA187" s="41">
        <v>1555.44755283936</v>
      </c>
      <c r="AB187" s="41">
        <f t="shared" si="57"/>
        <v>1.0562593731083527</v>
      </c>
      <c r="AC187" s="41">
        <v>1472.6</v>
      </c>
      <c r="AD187" s="41">
        <v>749.88863693123301</v>
      </c>
      <c r="AE187" s="41">
        <f t="shared" si="58"/>
        <v>0.54347632767881793</v>
      </c>
      <c r="AF187" s="41">
        <v>1379.8</v>
      </c>
      <c r="AG187" s="41">
        <v>802.06463771368897</v>
      </c>
      <c r="AH187" s="41">
        <f t="shared" si="59"/>
        <v>0.54465886032438482</v>
      </c>
      <c r="AI187" s="41">
        <v>1472.6</v>
      </c>
      <c r="AJ187" s="41">
        <v>36.458730000000003</v>
      </c>
      <c r="AK187" s="41">
        <f t="shared" si="71"/>
        <v>2.475806736384626E-2</v>
      </c>
      <c r="AL187" s="41">
        <v>1472.6</v>
      </c>
      <c r="AM187" s="41">
        <v>4.3584754500000003</v>
      </c>
      <c r="AN187" s="41">
        <f t="shared" si="72"/>
        <v>2.9597144166779847E-3</v>
      </c>
      <c r="AO187" s="41">
        <v>1472.6</v>
      </c>
      <c r="AP187" s="41">
        <v>300.68400000000003</v>
      </c>
      <c r="AQ187" s="25">
        <f t="shared" si="60"/>
        <v>161.99941295659113</v>
      </c>
      <c r="AR187" s="41">
        <f t="shared" si="61"/>
        <v>0.20418579383403507</v>
      </c>
      <c r="AS187" s="41">
        <v>1472.6</v>
      </c>
      <c r="AT187" s="41">
        <v>0</v>
      </c>
      <c r="AU187" s="25">
        <f t="shared" si="62"/>
        <v>0</v>
      </c>
      <c r="AV187" s="41"/>
      <c r="AW187" s="41">
        <v>0</v>
      </c>
      <c r="AX187" s="88">
        <v>598.07362624999996</v>
      </c>
      <c r="AY187" s="41">
        <f t="shared" si="63"/>
        <v>0.40613447388971885</v>
      </c>
      <c r="AZ187" s="41">
        <v>1472.6</v>
      </c>
      <c r="BA187" s="41">
        <f t="shared" si="49"/>
        <v>8652.519713774398</v>
      </c>
      <c r="BB187" s="41">
        <f t="shared" si="64"/>
        <v>432.62598568871994</v>
      </c>
      <c r="BC187" s="45">
        <v>0.05</v>
      </c>
      <c r="BD187" s="41">
        <f t="shared" si="65"/>
        <v>0.29378377406540812</v>
      </c>
      <c r="BE187" s="41">
        <v>1472.6</v>
      </c>
      <c r="BF187" s="41">
        <f t="shared" si="66"/>
        <v>9085.1456994631171</v>
      </c>
      <c r="BG187" s="99">
        <f t="shared" si="67"/>
        <v>6.205420367263442</v>
      </c>
      <c r="BH187" s="99"/>
      <c r="BI187" s="100">
        <f t="shared" si="68"/>
        <v>5.6347702232006833</v>
      </c>
      <c r="BJ187" s="86">
        <f t="shared" si="50"/>
        <v>8562.2390227500964</v>
      </c>
      <c r="BK187" s="86"/>
      <c r="BL187" s="86">
        <f t="shared" si="51"/>
        <v>522.90667671302344</v>
      </c>
      <c r="BM187" s="86">
        <f t="shared" si="69"/>
        <v>9085.1456994631189</v>
      </c>
      <c r="BN187" s="78">
        <v>4.5663</v>
      </c>
      <c r="BO187" s="79"/>
      <c r="BP187" s="108">
        <f t="shared" si="52"/>
        <v>1.3589602889130021</v>
      </c>
      <c r="BQ187" s="107"/>
      <c r="BS187" s="113" t="s">
        <v>1653</v>
      </c>
      <c r="BT187" s="168">
        <f t="shared" si="53"/>
        <v>498.39468854166665</v>
      </c>
      <c r="BU187" s="88">
        <v>598.07362624999996</v>
      </c>
    </row>
    <row r="188" spans="1:73" x14ac:dyDescent="0.25">
      <c r="A188" s="87">
        <f t="shared" si="70"/>
        <v>179</v>
      </c>
      <c r="B188" s="2" t="s">
        <v>270</v>
      </c>
      <c r="C188" s="39" t="s">
        <v>28</v>
      </c>
      <c r="D188" s="68" t="s">
        <v>1197</v>
      </c>
      <c r="E188" s="41">
        <v>1482.22</v>
      </c>
      <c r="F188" s="54">
        <v>1269.7</v>
      </c>
      <c r="G188" s="54">
        <v>212.52</v>
      </c>
      <c r="H188" s="40">
        <v>0</v>
      </c>
      <c r="I188" s="41">
        <v>2241.1507380007201</v>
      </c>
      <c r="J188" s="41">
        <f t="shared" si="48"/>
        <v>1.5120230046826517</v>
      </c>
      <c r="K188" s="41">
        <v>1482.22</v>
      </c>
      <c r="L188" s="41">
        <v>0</v>
      </c>
      <c r="M188" s="41"/>
      <c r="N188" s="41">
        <v>0</v>
      </c>
      <c r="O188" s="41">
        <v>0</v>
      </c>
      <c r="P188" s="41"/>
      <c r="Q188" s="41">
        <v>0</v>
      </c>
      <c r="R188" s="41">
        <v>240.56381645657299</v>
      </c>
      <c r="S188" s="41">
        <f t="shared" si="54"/>
        <v>0.16229966972282994</v>
      </c>
      <c r="T188" s="41">
        <v>1482.22</v>
      </c>
      <c r="U188" s="41">
        <v>1692.7861846343601</v>
      </c>
      <c r="V188" s="41">
        <f t="shared" si="55"/>
        <v>1.1420613570417077</v>
      </c>
      <c r="W188" s="41">
        <v>1482.22</v>
      </c>
      <c r="X188" s="41">
        <v>316.988288908794</v>
      </c>
      <c r="Y188" s="41">
        <f t="shared" si="56"/>
        <v>0.2138604855613836</v>
      </c>
      <c r="Z188" s="41">
        <v>1482.22</v>
      </c>
      <c r="AA188" s="41">
        <v>2186.4938638077101</v>
      </c>
      <c r="AB188" s="41">
        <f t="shared" si="57"/>
        <v>1.4751479967938026</v>
      </c>
      <c r="AC188" s="41">
        <v>1482.22</v>
      </c>
      <c r="AD188" s="41">
        <v>800.96703055442401</v>
      </c>
      <c r="AE188" s="41">
        <f t="shared" si="58"/>
        <v>0.63083171659007953</v>
      </c>
      <c r="AF188" s="41">
        <v>1269.7</v>
      </c>
      <c r="AG188" s="41">
        <v>688.98631861445597</v>
      </c>
      <c r="AH188" s="41">
        <f t="shared" si="59"/>
        <v>0.46483404529317912</v>
      </c>
      <c r="AI188" s="41">
        <v>1482.22</v>
      </c>
      <c r="AJ188" s="41">
        <v>32.95869192</v>
      </c>
      <c r="AK188" s="41">
        <f t="shared" si="71"/>
        <v>2.2236032383856647E-2</v>
      </c>
      <c r="AL188" s="41">
        <v>1482.22</v>
      </c>
      <c r="AM188" s="41">
        <v>3.9400618068000002</v>
      </c>
      <c r="AN188" s="41">
        <f t="shared" si="72"/>
        <v>2.6582165986155904E-3</v>
      </c>
      <c r="AO188" s="41">
        <v>1482.22</v>
      </c>
      <c r="AP188" s="41">
        <v>235.72800000000001</v>
      </c>
      <c r="AQ188" s="25">
        <f t="shared" si="60"/>
        <v>127.00309167575031</v>
      </c>
      <c r="AR188" s="41">
        <f t="shared" si="61"/>
        <v>0.15903711999568215</v>
      </c>
      <c r="AS188" s="41">
        <v>1482.22</v>
      </c>
      <c r="AT188" s="41">
        <v>0</v>
      </c>
      <c r="AU188" s="25">
        <f t="shared" si="62"/>
        <v>0</v>
      </c>
      <c r="AV188" s="41"/>
      <c r="AW188" s="41">
        <v>0</v>
      </c>
      <c r="AX188" s="88">
        <v>613.77593750000005</v>
      </c>
      <c r="AY188" s="41">
        <f t="shared" si="63"/>
        <v>0.41409233278460689</v>
      </c>
      <c r="AZ188" s="41">
        <v>1482.22</v>
      </c>
      <c r="BA188" s="41">
        <f t="shared" si="49"/>
        <v>9054.3389322038365</v>
      </c>
      <c r="BB188" s="41">
        <f t="shared" si="64"/>
        <v>452.71694661019183</v>
      </c>
      <c r="BC188" s="45">
        <v>0.05</v>
      </c>
      <c r="BD188" s="41">
        <f t="shared" si="65"/>
        <v>0.30543168126876702</v>
      </c>
      <c r="BE188" s="41">
        <v>1482.22</v>
      </c>
      <c r="BF188" s="41">
        <f t="shared" si="66"/>
        <v>9507.0558788140279</v>
      </c>
      <c r="BG188" s="99">
        <f t="shared" si="67"/>
        <v>6.5090360763208155</v>
      </c>
      <c r="BH188" s="99"/>
      <c r="BI188" s="100">
        <f t="shared" si="68"/>
        <v>5.8466627739012322</v>
      </c>
      <c r="BJ188" s="86">
        <f t="shared" si="50"/>
        <v>8264.5231061045397</v>
      </c>
      <c r="BK188" s="86"/>
      <c r="BL188" s="86">
        <f t="shared" si="51"/>
        <v>1242.53277270949</v>
      </c>
      <c r="BM188" s="86">
        <f t="shared" si="69"/>
        <v>9507.0558788140297</v>
      </c>
      <c r="BN188" s="78">
        <v>4.6923000000000004</v>
      </c>
      <c r="BO188" s="79"/>
      <c r="BP188" s="108">
        <f t="shared" si="52"/>
        <v>1.3871738968780374</v>
      </c>
      <c r="BQ188" s="107"/>
      <c r="BS188" s="113" t="s">
        <v>1654</v>
      </c>
      <c r="BT188" s="168">
        <f t="shared" si="53"/>
        <v>511.47994791666673</v>
      </c>
      <c r="BU188" s="88">
        <v>613.77593750000005</v>
      </c>
    </row>
    <row r="189" spans="1:73" x14ac:dyDescent="0.25">
      <c r="A189" s="87">
        <f t="shared" si="70"/>
        <v>180</v>
      </c>
      <c r="B189" s="2" t="s">
        <v>271</v>
      </c>
      <c r="C189" s="39" t="s">
        <v>28</v>
      </c>
      <c r="D189" s="68" t="s">
        <v>1228</v>
      </c>
      <c r="E189" s="41">
        <v>1485.6</v>
      </c>
      <c r="F189" s="54">
        <v>1440.1</v>
      </c>
      <c r="G189" s="54">
        <v>45.5</v>
      </c>
      <c r="H189" s="40">
        <v>55.4</v>
      </c>
      <c r="I189" s="41">
        <v>2222.8165357088501</v>
      </c>
      <c r="J189" s="41">
        <f t="shared" si="48"/>
        <v>1.4962416099278744</v>
      </c>
      <c r="K189" s="41">
        <v>1485.6</v>
      </c>
      <c r="L189" s="41">
        <v>0</v>
      </c>
      <c r="M189" s="41"/>
      <c r="N189" s="41">
        <v>0</v>
      </c>
      <c r="O189" s="41">
        <v>0</v>
      </c>
      <c r="P189" s="41"/>
      <c r="Q189" s="41">
        <v>0</v>
      </c>
      <c r="R189" s="41">
        <v>263.01874166343799</v>
      </c>
      <c r="S189" s="41">
        <f t="shared" si="54"/>
        <v>0.17704546423225498</v>
      </c>
      <c r="T189" s="41">
        <v>1485.6</v>
      </c>
      <c r="U189" s="41">
        <v>1383.75264800892</v>
      </c>
      <c r="V189" s="41">
        <f t="shared" si="55"/>
        <v>0.93144362413093706</v>
      </c>
      <c r="W189" s="41">
        <v>1485.6</v>
      </c>
      <c r="X189" s="41">
        <v>329.40251599125003</v>
      </c>
      <c r="Y189" s="41">
        <f t="shared" si="56"/>
        <v>0.2217302880931947</v>
      </c>
      <c r="Z189" s="41">
        <v>1485.6</v>
      </c>
      <c r="AA189" s="41">
        <v>3426.9403025994002</v>
      </c>
      <c r="AB189" s="41">
        <f t="shared" si="57"/>
        <v>2.3067718784325528</v>
      </c>
      <c r="AC189" s="41">
        <v>1485.6</v>
      </c>
      <c r="AD189" s="41">
        <v>809.38950936620904</v>
      </c>
      <c r="AE189" s="41">
        <f t="shared" si="58"/>
        <v>0.56203701782251869</v>
      </c>
      <c r="AF189" s="41">
        <v>1440.1</v>
      </c>
      <c r="AG189" s="41">
        <v>520.25984345206996</v>
      </c>
      <c r="AH189" s="41">
        <f t="shared" si="59"/>
        <v>0.35020183323375742</v>
      </c>
      <c r="AI189" s="41">
        <v>1485.6</v>
      </c>
      <c r="AJ189" s="41">
        <v>58.625637840000003</v>
      </c>
      <c r="AK189" s="41">
        <f t="shared" si="71"/>
        <v>3.9462599515347342E-2</v>
      </c>
      <c r="AL189" s="41">
        <v>1485.6</v>
      </c>
      <c r="AM189" s="41">
        <v>7.0084285236000001</v>
      </c>
      <c r="AN189" s="41">
        <f t="shared" si="72"/>
        <v>4.7175743966074313E-3</v>
      </c>
      <c r="AO189" s="41">
        <v>1485.6</v>
      </c>
      <c r="AP189" s="41">
        <v>161.48400000000001</v>
      </c>
      <c r="AQ189" s="25">
        <f t="shared" si="60"/>
        <v>87.002677900660359</v>
      </c>
      <c r="AR189" s="41">
        <f t="shared" si="61"/>
        <v>0.10869951534733442</v>
      </c>
      <c r="AS189" s="41">
        <v>1485.6</v>
      </c>
      <c r="AT189" s="41">
        <v>0</v>
      </c>
      <c r="AU189" s="25">
        <f t="shared" si="62"/>
        <v>0</v>
      </c>
      <c r="AV189" s="41"/>
      <c r="AW189" s="41">
        <v>0</v>
      </c>
      <c r="AX189" s="88">
        <v>382.22077125000004</v>
      </c>
      <c r="AY189" s="41">
        <f t="shared" si="63"/>
        <v>0.25728377170840067</v>
      </c>
      <c r="AZ189" s="41">
        <v>1485.6</v>
      </c>
      <c r="BA189" s="41">
        <f t="shared" si="49"/>
        <v>9564.9189344037368</v>
      </c>
      <c r="BB189" s="41">
        <f t="shared" si="64"/>
        <v>478.24594672018685</v>
      </c>
      <c r="BC189" s="45">
        <v>0.05</v>
      </c>
      <c r="BD189" s="41">
        <f t="shared" si="65"/>
        <v>0.32192107345192977</v>
      </c>
      <c r="BE189" s="41">
        <v>1485.6</v>
      </c>
      <c r="BF189" s="41">
        <f t="shared" si="66"/>
        <v>10043.164881123923</v>
      </c>
      <c r="BG189" s="99">
        <f t="shared" si="67"/>
        <v>6.7784169356828174</v>
      </c>
      <c r="BH189" s="99"/>
      <c r="BI189" s="100">
        <f t="shared" si="68"/>
        <v>6.1882780669691728</v>
      </c>
      <c r="BJ189" s="86">
        <f t="shared" si="50"/>
        <v>9761.5982290768243</v>
      </c>
      <c r="BK189" s="86"/>
      <c r="BL189" s="86">
        <f t="shared" si="51"/>
        <v>281.56665204709736</v>
      </c>
      <c r="BM189" s="86">
        <f t="shared" si="69"/>
        <v>10043.164881123921</v>
      </c>
      <c r="BN189" s="78">
        <v>4.7195</v>
      </c>
      <c r="BO189" s="79"/>
      <c r="BP189" s="108">
        <f t="shared" si="52"/>
        <v>1.4362574288977259</v>
      </c>
      <c r="BQ189" s="107"/>
      <c r="BS189" s="113" t="s">
        <v>1655</v>
      </c>
      <c r="BT189" s="168">
        <f t="shared" si="53"/>
        <v>318.51730937500002</v>
      </c>
      <c r="BU189" s="88">
        <v>382.22077125000004</v>
      </c>
    </row>
    <row r="190" spans="1:73" x14ac:dyDescent="0.25">
      <c r="A190" s="87">
        <f t="shared" si="70"/>
        <v>181</v>
      </c>
      <c r="B190" s="2" t="s">
        <v>272</v>
      </c>
      <c r="C190" s="39" t="s">
        <v>28</v>
      </c>
      <c r="D190" s="68" t="s">
        <v>1230</v>
      </c>
      <c r="E190" s="41">
        <v>1485</v>
      </c>
      <c r="F190" s="54">
        <v>1399.9</v>
      </c>
      <c r="G190" s="54">
        <v>85.1</v>
      </c>
      <c r="H190" s="40">
        <v>0</v>
      </c>
      <c r="I190" s="41">
        <v>2213.18865230543</v>
      </c>
      <c r="J190" s="41">
        <f t="shared" si="48"/>
        <v>1.4903627288252053</v>
      </c>
      <c r="K190" s="41">
        <v>1485</v>
      </c>
      <c r="L190" s="41">
        <v>0</v>
      </c>
      <c r="M190" s="41"/>
      <c r="N190" s="41">
        <v>0</v>
      </c>
      <c r="O190" s="41">
        <v>0</v>
      </c>
      <c r="P190" s="41"/>
      <c r="Q190" s="41">
        <v>0</v>
      </c>
      <c r="R190" s="41">
        <v>255.6300138021</v>
      </c>
      <c r="S190" s="41">
        <f t="shared" si="54"/>
        <v>0.17214142343575758</v>
      </c>
      <c r="T190" s="41">
        <v>1485</v>
      </c>
      <c r="U190" s="41">
        <v>1678.2644023129801</v>
      </c>
      <c r="V190" s="41">
        <f t="shared" si="55"/>
        <v>1.1301443786619394</v>
      </c>
      <c r="W190" s="41">
        <v>1485</v>
      </c>
      <c r="X190" s="41">
        <v>323.53777359759101</v>
      </c>
      <c r="Y190" s="41">
        <f t="shared" si="56"/>
        <v>0.21787055461117241</v>
      </c>
      <c r="Z190" s="41">
        <v>1485</v>
      </c>
      <c r="AA190" s="41">
        <v>894.931055789178</v>
      </c>
      <c r="AB190" s="41">
        <f t="shared" si="57"/>
        <v>0.6026471756156081</v>
      </c>
      <c r="AC190" s="41">
        <v>1485</v>
      </c>
      <c r="AD190" s="41">
        <v>677.33159202591003</v>
      </c>
      <c r="AE190" s="41">
        <f t="shared" si="58"/>
        <v>0.48384284022138008</v>
      </c>
      <c r="AF190" s="41">
        <v>1399.9</v>
      </c>
      <c r="AG190" s="41">
        <v>488.94270498608199</v>
      </c>
      <c r="AH190" s="41">
        <f t="shared" si="59"/>
        <v>0.32925434679197441</v>
      </c>
      <c r="AI190" s="41">
        <v>1485</v>
      </c>
      <c r="AJ190" s="41">
        <v>61.2506664</v>
      </c>
      <c r="AK190" s="41">
        <f t="shared" si="71"/>
        <v>4.1246240000000003E-2</v>
      </c>
      <c r="AL190" s="41">
        <v>1485</v>
      </c>
      <c r="AM190" s="41">
        <v>7.322238756</v>
      </c>
      <c r="AN190" s="41">
        <f t="shared" si="72"/>
        <v>4.9308005090909091E-3</v>
      </c>
      <c r="AO190" s="41">
        <v>1485</v>
      </c>
      <c r="AP190" s="41">
        <v>291.40800000000002</v>
      </c>
      <c r="AQ190" s="25">
        <f t="shared" si="60"/>
        <v>157.00178569812263</v>
      </c>
      <c r="AR190" s="41">
        <f t="shared" si="61"/>
        <v>0.19623434343434346</v>
      </c>
      <c r="AS190" s="41">
        <v>1485</v>
      </c>
      <c r="AT190" s="41">
        <v>0</v>
      </c>
      <c r="AU190" s="25">
        <f t="shared" si="62"/>
        <v>0</v>
      </c>
      <c r="AV190" s="41"/>
      <c r="AW190" s="41">
        <v>0</v>
      </c>
      <c r="AX190" s="88">
        <v>344.82717499999995</v>
      </c>
      <c r="AY190" s="41">
        <f t="shared" si="63"/>
        <v>0.23220685185185183</v>
      </c>
      <c r="AZ190" s="41">
        <v>1485</v>
      </c>
      <c r="BA190" s="41">
        <f t="shared" si="49"/>
        <v>7236.6342749752721</v>
      </c>
      <c r="BB190" s="41">
        <f t="shared" si="64"/>
        <v>361.8317137487636</v>
      </c>
      <c r="BC190" s="45">
        <v>0.05</v>
      </c>
      <c r="BD190" s="41">
        <f t="shared" si="65"/>
        <v>0.24365771969613712</v>
      </c>
      <c r="BE190" s="41">
        <v>1485</v>
      </c>
      <c r="BF190" s="41">
        <f t="shared" si="66"/>
        <v>7598.4659887240359</v>
      </c>
      <c r="BG190" s="99">
        <f t="shared" si="67"/>
        <v>5.14592576815624</v>
      </c>
      <c r="BH190" s="99"/>
      <c r="BI190" s="100">
        <f t="shared" si="68"/>
        <v>4.6378907859237906</v>
      </c>
      <c r="BJ190" s="86">
        <f t="shared" si="50"/>
        <v>7203.7814828419205</v>
      </c>
      <c r="BK190" s="86"/>
      <c r="BL190" s="86">
        <f t="shared" si="51"/>
        <v>394.68450588211454</v>
      </c>
      <c r="BM190" s="86">
        <f t="shared" si="69"/>
        <v>7598.465988724035</v>
      </c>
      <c r="BN190" s="78">
        <v>3.9861</v>
      </c>
      <c r="BO190" s="79"/>
      <c r="BP190" s="108">
        <f t="shared" si="52"/>
        <v>1.2909675542902186</v>
      </c>
      <c r="BQ190" s="107"/>
      <c r="BS190" s="113" t="s">
        <v>1656</v>
      </c>
      <c r="BT190" s="168">
        <f t="shared" si="53"/>
        <v>287.35597916666666</v>
      </c>
      <c r="BU190" s="88">
        <v>344.82717499999995</v>
      </c>
    </row>
    <row r="191" spans="1:73" x14ac:dyDescent="0.25">
      <c r="A191" s="87">
        <f t="shared" si="70"/>
        <v>182</v>
      </c>
      <c r="B191" s="2" t="s">
        <v>273</v>
      </c>
      <c r="C191" s="39" t="s">
        <v>28</v>
      </c>
      <c r="D191" s="68" t="s">
        <v>1237</v>
      </c>
      <c r="E191" s="41">
        <v>2046.2</v>
      </c>
      <c r="F191" s="54">
        <v>2000.1</v>
      </c>
      <c r="G191" s="54">
        <v>46.1</v>
      </c>
      <c r="H191" s="40">
        <v>0</v>
      </c>
      <c r="I191" s="41">
        <v>3249.9268443378</v>
      </c>
      <c r="J191" s="41">
        <f t="shared" si="48"/>
        <v>1.5882742861586354</v>
      </c>
      <c r="K191" s="41">
        <v>2046.2</v>
      </c>
      <c r="L191" s="41">
        <v>0</v>
      </c>
      <c r="M191" s="41"/>
      <c r="N191" s="41">
        <v>0</v>
      </c>
      <c r="O191" s="41">
        <v>0</v>
      </c>
      <c r="P191" s="41"/>
      <c r="Q191" s="41">
        <v>0</v>
      </c>
      <c r="R191" s="41">
        <v>406.04357644073798</v>
      </c>
      <c r="S191" s="41">
        <f t="shared" si="54"/>
        <v>0.19843787334607466</v>
      </c>
      <c r="T191" s="41">
        <v>2046.2</v>
      </c>
      <c r="U191" s="41">
        <v>2383.3429144919801</v>
      </c>
      <c r="V191" s="41">
        <f t="shared" si="55"/>
        <v>1.1647653770364481</v>
      </c>
      <c r="W191" s="41">
        <v>2046.2</v>
      </c>
      <c r="X191" s="41">
        <v>467.527852703039</v>
      </c>
      <c r="Y191" s="41">
        <f t="shared" si="56"/>
        <v>0.2284859020149736</v>
      </c>
      <c r="Z191" s="41">
        <v>2046.2</v>
      </c>
      <c r="AA191" s="41">
        <v>1106.75597273784</v>
      </c>
      <c r="AB191" s="41">
        <f t="shared" si="57"/>
        <v>0.54088357576866386</v>
      </c>
      <c r="AC191" s="41">
        <v>2046.2</v>
      </c>
      <c r="AD191" s="41">
        <v>931.25278417626805</v>
      </c>
      <c r="AE191" s="41">
        <f t="shared" si="58"/>
        <v>0.46560311193253739</v>
      </c>
      <c r="AF191" s="41">
        <v>2000.1</v>
      </c>
      <c r="AG191" s="41">
        <v>539.000299334028</v>
      </c>
      <c r="AH191" s="41">
        <f t="shared" si="59"/>
        <v>0.26341525722511389</v>
      </c>
      <c r="AI191" s="41">
        <v>2046.2</v>
      </c>
      <c r="AJ191" s="41">
        <v>199.093832784</v>
      </c>
      <c r="AK191" s="41">
        <f t="shared" si="71"/>
        <v>9.7299302504154042E-2</v>
      </c>
      <c r="AL191" s="41">
        <v>2046.2</v>
      </c>
      <c r="AM191" s="41">
        <v>23.800762737359999</v>
      </c>
      <c r="AN191" s="41">
        <f t="shared" si="72"/>
        <v>1.1631689344814778E-2</v>
      </c>
      <c r="AO191" s="41">
        <v>2046.2</v>
      </c>
      <c r="AP191" s="41">
        <v>328.524</v>
      </c>
      <c r="AQ191" s="25">
        <f t="shared" si="60"/>
        <v>176.99875996777726</v>
      </c>
      <c r="AR191" s="41">
        <f t="shared" si="61"/>
        <v>0.16055322060404653</v>
      </c>
      <c r="AS191" s="41">
        <v>2046.2</v>
      </c>
      <c r="AT191" s="41">
        <v>0</v>
      </c>
      <c r="AU191" s="25">
        <f t="shared" si="62"/>
        <v>0</v>
      </c>
      <c r="AV191" s="41"/>
      <c r="AW191" s="41">
        <v>0</v>
      </c>
      <c r="AX191" s="88">
        <v>347.21133750000001</v>
      </c>
      <c r="AY191" s="41">
        <f t="shared" si="63"/>
        <v>0.16968592390773141</v>
      </c>
      <c r="AZ191" s="41">
        <v>2046.2</v>
      </c>
      <c r="BA191" s="41">
        <f t="shared" si="49"/>
        <v>9982.4801772430528</v>
      </c>
      <c r="BB191" s="41">
        <f t="shared" si="64"/>
        <v>499.12400886215266</v>
      </c>
      <c r="BC191" s="45">
        <v>0.05</v>
      </c>
      <c r="BD191" s="41">
        <f t="shared" si="65"/>
        <v>0.24392728416682272</v>
      </c>
      <c r="BE191" s="41">
        <v>2046.2</v>
      </c>
      <c r="BF191" s="41">
        <f t="shared" si="66"/>
        <v>10481.604186105205</v>
      </c>
      <c r="BG191" s="99">
        <f t="shared" si="67"/>
        <v>5.1334872958353523</v>
      </c>
      <c r="BH191" s="99"/>
      <c r="BI191" s="100">
        <f t="shared" si="68"/>
        <v>4.6446040283061878</v>
      </c>
      <c r="BJ191" s="86">
        <f t="shared" si="50"/>
        <v>10267.487940400288</v>
      </c>
      <c r="BK191" s="86"/>
      <c r="BL191" s="86">
        <f t="shared" si="51"/>
        <v>214.11624570491526</v>
      </c>
      <c r="BM191" s="86">
        <f t="shared" si="69"/>
        <v>10481.604186105204</v>
      </c>
      <c r="BN191" s="78">
        <v>3.9491999999999998</v>
      </c>
      <c r="BO191" s="79"/>
      <c r="BP191" s="108">
        <f t="shared" si="52"/>
        <v>1.2998803038173181</v>
      </c>
      <c r="BQ191" s="107"/>
      <c r="BS191" s="113" t="s">
        <v>1657</v>
      </c>
      <c r="BT191" s="168">
        <f t="shared" si="53"/>
        <v>289.34278125000003</v>
      </c>
      <c r="BU191" s="88">
        <v>347.21133750000001</v>
      </c>
    </row>
    <row r="192" spans="1:73" x14ac:dyDescent="0.25">
      <c r="A192" s="87">
        <f t="shared" si="70"/>
        <v>183</v>
      </c>
      <c r="B192" s="2" t="s">
        <v>274</v>
      </c>
      <c r="C192" s="39" t="s">
        <v>28</v>
      </c>
      <c r="D192" s="68" t="s">
        <v>1267</v>
      </c>
      <c r="E192" s="41">
        <v>2055.6</v>
      </c>
      <c r="F192" s="54">
        <v>2055.6</v>
      </c>
      <c r="G192" s="54">
        <v>0</v>
      </c>
      <c r="H192" s="40">
        <v>0</v>
      </c>
      <c r="I192" s="41">
        <v>3214.5451887823201</v>
      </c>
      <c r="J192" s="41">
        <f t="shared" si="48"/>
        <v>1.5637989826728547</v>
      </c>
      <c r="K192" s="41">
        <v>2055.6</v>
      </c>
      <c r="L192" s="41">
        <v>0</v>
      </c>
      <c r="M192" s="41"/>
      <c r="N192" s="41">
        <v>0</v>
      </c>
      <c r="O192" s="41">
        <v>0</v>
      </c>
      <c r="P192" s="41"/>
      <c r="Q192" s="41">
        <v>0</v>
      </c>
      <c r="R192" s="41">
        <v>275.65290615700599</v>
      </c>
      <c r="S192" s="41">
        <f t="shared" si="54"/>
        <v>0.1340985143787731</v>
      </c>
      <c r="T192" s="41">
        <v>2055.6</v>
      </c>
      <c r="U192" s="41">
        <v>2111.24021960456</v>
      </c>
      <c r="V192" s="41">
        <f t="shared" si="55"/>
        <v>1.0270676296967114</v>
      </c>
      <c r="W192" s="41">
        <v>2055.6</v>
      </c>
      <c r="X192" s="41">
        <v>545.53188293579501</v>
      </c>
      <c r="Y192" s="41">
        <f t="shared" si="56"/>
        <v>0.26538815087361112</v>
      </c>
      <c r="Z192" s="41">
        <v>2055.6</v>
      </c>
      <c r="AA192" s="41">
        <v>2305.1781741423802</v>
      </c>
      <c r="AB192" s="41">
        <f t="shared" si="57"/>
        <v>1.1214137838793443</v>
      </c>
      <c r="AC192" s="41">
        <v>2055.6</v>
      </c>
      <c r="AD192" s="41">
        <v>932.46404786401399</v>
      </c>
      <c r="AE192" s="41">
        <f t="shared" si="58"/>
        <v>0.45362135039113349</v>
      </c>
      <c r="AF192" s="41">
        <v>2055.6</v>
      </c>
      <c r="AG192" s="41">
        <v>714.90626419703403</v>
      </c>
      <c r="AH192" s="41">
        <f t="shared" si="59"/>
        <v>0.34778471696683894</v>
      </c>
      <c r="AI192" s="41">
        <v>2055.6</v>
      </c>
      <c r="AJ192" s="41">
        <v>152.40624149519999</v>
      </c>
      <c r="AK192" s="41">
        <f t="shared" si="71"/>
        <v>7.4141973873905434E-2</v>
      </c>
      <c r="AL192" s="41">
        <v>2055.6</v>
      </c>
      <c r="AM192" s="41">
        <v>18.219473415107998</v>
      </c>
      <c r="AN192" s="41">
        <f t="shared" si="72"/>
        <v>8.8633359676532388E-3</v>
      </c>
      <c r="AO192" s="41">
        <v>2055.6</v>
      </c>
      <c r="AP192" s="41">
        <v>438.036</v>
      </c>
      <c r="AQ192" s="25">
        <f t="shared" si="60"/>
        <v>236.00050170229659</v>
      </c>
      <c r="AR192" s="41">
        <f t="shared" si="61"/>
        <v>0.21309398715703445</v>
      </c>
      <c r="AS192" s="41">
        <v>2055.6</v>
      </c>
      <c r="AT192" s="41">
        <v>0</v>
      </c>
      <c r="AU192" s="25">
        <f t="shared" si="62"/>
        <v>0</v>
      </c>
      <c r="AV192" s="41"/>
      <c r="AW192" s="41">
        <v>0</v>
      </c>
      <c r="AX192" s="88">
        <v>488.76386437500003</v>
      </c>
      <c r="AY192" s="41">
        <f t="shared" si="63"/>
        <v>0.23777187408785758</v>
      </c>
      <c r="AZ192" s="41">
        <v>2055.6</v>
      </c>
      <c r="BA192" s="41">
        <f t="shared" si="49"/>
        <v>11196.944262968416</v>
      </c>
      <c r="BB192" s="41">
        <f t="shared" si="64"/>
        <v>559.84721314842079</v>
      </c>
      <c r="BC192" s="45">
        <v>0.05</v>
      </c>
      <c r="BD192" s="41">
        <f t="shared" si="65"/>
        <v>0.27235221499728585</v>
      </c>
      <c r="BE192" s="41">
        <v>2055.6</v>
      </c>
      <c r="BF192" s="41">
        <f t="shared" si="66"/>
        <v>11756.791476116838</v>
      </c>
      <c r="BG192" s="99">
        <f t="shared" si="67"/>
        <v>5.7193965149430035</v>
      </c>
      <c r="BH192" s="99"/>
      <c r="BI192" s="100">
        <f t="shared" si="68"/>
        <v>5.243094097032313</v>
      </c>
      <c r="BJ192" s="86">
        <f t="shared" si="50"/>
        <v>11756.791476116838</v>
      </c>
      <c r="BK192" s="86"/>
      <c r="BL192" s="86">
        <f t="shared" si="51"/>
        <v>0</v>
      </c>
      <c r="BM192" s="86">
        <f t="shared" si="69"/>
        <v>11756.791476116838</v>
      </c>
      <c r="BN192" s="78">
        <v>4.2830000000000004</v>
      </c>
      <c r="BO192" s="79"/>
      <c r="BP192" s="108">
        <f t="shared" si="52"/>
        <v>1.3353715888262907</v>
      </c>
      <c r="BQ192" s="107"/>
      <c r="BS192" s="113" t="s">
        <v>1658</v>
      </c>
      <c r="BT192" s="168">
        <f t="shared" si="53"/>
        <v>407.30322031250006</v>
      </c>
      <c r="BU192" s="88">
        <v>488.76386437500003</v>
      </c>
    </row>
    <row r="193" spans="1:73" x14ac:dyDescent="0.25">
      <c r="A193" s="87">
        <f t="shared" si="70"/>
        <v>184</v>
      </c>
      <c r="B193" s="2" t="s">
        <v>275</v>
      </c>
      <c r="C193" s="39" t="s">
        <v>28</v>
      </c>
      <c r="D193" s="68" t="s">
        <v>1291</v>
      </c>
      <c r="E193" s="41">
        <v>1981.17</v>
      </c>
      <c r="F193" s="54">
        <v>1981.17</v>
      </c>
      <c r="G193" s="54"/>
      <c r="H193" s="40">
        <v>0</v>
      </c>
      <c r="I193" s="41">
        <v>2904.57937233761</v>
      </c>
      <c r="J193" s="41">
        <f t="shared" si="48"/>
        <v>1.4660929513053449</v>
      </c>
      <c r="K193" s="41">
        <v>1981.17</v>
      </c>
      <c r="L193" s="41">
        <v>0</v>
      </c>
      <c r="M193" s="41"/>
      <c r="N193" s="41">
        <v>0</v>
      </c>
      <c r="O193" s="41">
        <v>0</v>
      </c>
      <c r="P193" s="41"/>
      <c r="Q193" s="41">
        <v>0</v>
      </c>
      <c r="R193" s="41">
        <v>304.38868165947798</v>
      </c>
      <c r="S193" s="41">
        <f t="shared" si="54"/>
        <v>0.15364086961718479</v>
      </c>
      <c r="T193" s="41">
        <v>1981.17</v>
      </c>
      <c r="U193" s="41">
        <v>2284.5536862532899</v>
      </c>
      <c r="V193" s="41">
        <f t="shared" si="55"/>
        <v>1.1531335959323479</v>
      </c>
      <c r="W193" s="41">
        <v>1981.17</v>
      </c>
      <c r="X193" s="41">
        <v>414.68576650056701</v>
      </c>
      <c r="Y193" s="41">
        <f t="shared" si="56"/>
        <v>0.20931357051669822</v>
      </c>
      <c r="Z193" s="41">
        <v>1981.17</v>
      </c>
      <c r="AA193" s="41">
        <v>2765.0940146385401</v>
      </c>
      <c r="AB193" s="41">
        <f t="shared" si="57"/>
        <v>1.3956874042300964</v>
      </c>
      <c r="AC193" s="41">
        <v>1981.17</v>
      </c>
      <c r="AD193" s="41">
        <v>1255.00416839886</v>
      </c>
      <c r="AE193" s="41">
        <f t="shared" si="58"/>
        <v>0.63346616817277668</v>
      </c>
      <c r="AF193" s="41">
        <v>1981.17</v>
      </c>
      <c r="AG193" s="41">
        <v>640.34622004763196</v>
      </c>
      <c r="AH193" s="41">
        <f t="shared" si="59"/>
        <v>0.32321619045696831</v>
      </c>
      <c r="AI193" s="41">
        <v>1981.17</v>
      </c>
      <c r="AJ193" s="41">
        <v>0</v>
      </c>
      <c r="AK193" s="41"/>
      <c r="AL193" s="41">
        <v>0</v>
      </c>
      <c r="AM193" s="41">
        <v>0</v>
      </c>
      <c r="AN193" s="41"/>
      <c r="AO193" s="41">
        <v>0</v>
      </c>
      <c r="AP193" s="41">
        <v>655.20000000000005</v>
      </c>
      <c r="AQ193" s="25">
        <f t="shared" si="60"/>
        <v>353.00187362532927</v>
      </c>
      <c r="AR193" s="41">
        <f t="shared" si="61"/>
        <v>0.3307136691954754</v>
      </c>
      <c r="AS193" s="41">
        <v>1981.17</v>
      </c>
      <c r="AT193" s="41">
        <v>0</v>
      </c>
      <c r="AU193" s="25">
        <f t="shared" si="62"/>
        <v>0</v>
      </c>
      <c r="AV193" s="41"/>
      <c r="AW193" s="41">
        <v>0</v>
      </c>
      <c r="AX193" s="88">
        <v>784.29405249999991</v>
      </c>
      <c r="AY193" s="41">
        <f t="shared" si="63"/>
        <v>0.39587418167042698</v>
      </c>
      <c r="AZ193" s="41">
        <v>1981.17</v>
      </c>
      <c r="BA193" s="41">
        <f t="shared" si="49"/>
        <v>12008.145962335979</v>
      </c>
      <c r="BB193" s="41">
        <f t="shared" si="64"/>
        <v>600.40729811679898</v>
      </c>
      <c r="BC193" s="45">
        <v>0.05</v>
      </c>
      <c r="BD193" s="41">
        <f t="shared" si="65"/>
        <v>0.30305693005486606</v>
      </c>
      <c r="BE193" s="41">
        <v>1981.17</v>
      </c>
      <c r="BF193" s="41">
        <f t="shared" si="66"/>
        <v>12608.553260452778</v>
      </c>
      <c r="BG193" s="99">
        <f t="shared" si="67"/>
        <v>6.3641955311521858</v>
      </c>
      <c r="BH193" s="99"/>
      <c r="BI193" s="100">
        <f t="shared" si="68"/>
        <v>5.6990560545707698</v>
      </c>
      <c r="BJ193" s="86">
        <f t="shared" si="50"/>
        <v>12608.553260452776</v>
      </c>
      <c r="BK193" s="86"/>
      <c r="BL193" s="86">
        <f t="shared" si="51"/>
        <v>0</v>
      </c>
      <c r="BM193" s="86">
        <f t="shared" si="69"/>
        <v>12608.553260452776</v>
      </c>
      <c r="BN193" s="78">
        <v>4.6912000000000003</v>
      </c>
      <c r="BO193" s="79"/>
      <c r="BP193" s="108">
        <f t="shared" si="52"/>
        <v>1.3566242179297803</v>
      </c>
      <c r="BQ193" s="107"/>
      <c r="BS193" s="113" t="s">
        <v>1659</v>
      </c>
      <c r="BT193" s="168">
        <f t="shared" si="53"/>
        <v>653.57837708333329</v>
      </c>
      <c r="BU193" s="88">
        <v>784.29405249999991</v>
      </c>
    </row>
    <row r="194" spans="1:73" x14ac:dyDescent="0.25">
      <c r="A194" s="87">
        <f t="shared" si="70"/>
        <v>185</v>
      </c>
      <c r="B194" s="2" t="s">
        <v>276</v>
      </c>
      <c r="C194" s="39" t="s">
        <v>28</v>
      </c>
      <c r="D194" s="68" t="s">
        <v>1319</v>
      </c>
      <c r="E194" s="41">
        <v>2483.1999999999998</v>
      </c>
      <c r="F194" s="54">
        <v>2013</v>
      </c>
      <c r="G194" s="54">
        <v>470.2</v>
      </c>
      <c r="H194" s="40">
        <v>0</v>
      </c>
      <c r="I194" s="41">
        <v>4188.0023675904204</v>
      </c>
      <c r="J194" s="41">
        <f t="shared" si="48"/>
        <v>1.6865344585979465</v>
      </c>
      <c r="K194" s="41">
        <v>2483.1999999999998</v>
      </c>
      <c r="L194" s="41">
        <v>0</v>
      </c>
      <c r="M194" s="41"/>
      <c r="N194" s="41">
        <v>0</v>
      </c>
      <c r="O194" s="41">
        <v>0</v>
      </c>
      <c r="P194" s="41"/>
      <c r="Q194" s="41">
        <v>0</v>
      </c>
      <c r="R194" s="41">
        <v>286.09532796897099</v>
      </c>
      <c r="S194" s="41">
        <f t="shared" si="54"/>
        <v>0.11521235823492712</v>
      </c>
      <c r="T194" s="41">
        <v>2483.1999999999998</v>
      </c>
      <c r="U194" s="41">
        <v>3066.3320410902702</v>
      </c>
      <c r="V194" s="41">
        <f t="shared" si="55"/>
        <v>1.2348308799493679</v>
      </c>
      <c r="W194" s="41">
        <v>2483.1999999999998</v>
      </c>
      <c r="X194" s="41">
        <v>679.45838299540605</v>
      </c>
      <c r="Y194" s="41">
        <f t="shared" si="56"/>
        <v>0.27362209366760876</v>
      </c>
      <c r="Z194" s="41">
        <v>2483.1999999999998</v>
      </c>
      <c r="AA194" s="41">
        <v>1329.30302102012</v>
      </c>
      <c r="AB194" s="41">
        <f t="shared" si="57"/>
        <v>0.53531854905771592</v>
      </c>
      <c r="AC194" s="41">
        <v>2483.1999999999998</v>
      </c>
      <c r="AD194" s="41">
        <v>1421.5161561165201</v>
      </c>
      <c r="AE194" s="41">
        <f t="shared" si="58"/>
        <v>0.70616798614829612</v>
      </c>
      <c r="AF194" s="41">
        <v>2013</v>
      </c>
      <c r="AG194" s="41">
        <v>521.83981279132001</v>
      </c>
      <c r="AH194" s="41">
        <f t="shared" si="59"/>
        <v>0.21014812048619524</v>
      </c>
      <c r="AI194" s="41">
        <v>2483.1999999999998</v>
      </c>
      <c r="AJ194" s="41">
        <v>85.815100324799999</v>
      </c>
      <c r="AK194" s="41">
        <f t="shared" si="71"/>
        <v>3.4558271715850519E-2</v>
      </c>
      <c r="AL194" s="41">
        <v>2483.1999999999998</v>
      </c>
      <c r="AM194" s="41">
        <v>10.258805175192</v>
      </c>
      <c r="AN194" s="41">
        <f t="shared" si="72"/>
        <v>4.1312843005766754E-3</v>
      </c>
      <c r="AO194" s="41">
        <v>2483.1999999999998</v>
      </c>
      <c r="AP194" s="41">
        <v>473.30399999999997</v>
      </c>
      <c r="AQ194" s="25">
        <f t="shared" si="60"/>
        <v>255.00182966172588</v>
      </c>
      <c r="AR194" s="41">
        <f t="shared" si="61"/>
        <v>0.19060244845360824</v>
      </c>
      <c r="AS194" s="41">
        <v>2483.1999999999998</v>
      </c>
      <c r="AT194" s="41">
        <v>0</v>
      </c>
      <c r="AU194" s="25">
        <f t="shared" si="62"/>
        <v>0</v>
      </c>
      <c r="AV194" s="41"/>
      <c r="AW194" s="41">
        <v>0</v>
      </c>
      <c r="AX194" s="88">
        <v>453.24130500000001</v>
      </c>
      <c r="AY194" s="41">
        <f t="shared" si="63"/>
        <v>0.18252307707796395</v>
      </c>
      <c r="AZ194" s="41">
        <v>2483.1999999999998</v>
      </c>
      <c r="BA194" s="41">
        <f t="shared" si="49"/>
        <v>12515.16632007302</v>
      </c>
      <c r="BB194" s="41">
        <f t="shared" si="64"/>
        <v>625.75831600365109</v>
      </c>
      <c r="BC194" s="45">
        <v>0.05</v>
      </c>
      <c r="BD194" s="41">
        <f t="shared" si="65"/>
        <v>0.25199674452466619</v>
      </c>
      <c r="BE194" s="41">
        <v>2483.1999999999998</v>
      </c>
      <c r="BF194" s="41">
        <f t="shared" si="66"/>
        <v>13140.92463607667</v>
      </c>
      <c r="BG194" s="99">
        <f t="shared" si="67"/>
        <v>5.4323320040745608</v>
      </c>
      <c r="BH194" s="99"/>
      <c r="BI194" s="100">
        <f t="shared" si="68"/>
        <v>4.6908556186188495</v>
      </c>
      <c r="BJ194" s="86">
        <f t="shared" si="50"/>
        <v>10935.284324202092</v>
      </c>
      <c r="BK194" s="86"/>
      <c r="BL194" s="86">
        <f t="shared" si="51"/>
        <v>2205.6403118745829</v>
      </c>
      <c r="BM194" s="86">
        <f t="shared" si="69"/>
        <v>13140.924636076674</v>
      </c>
      <c r="BN194" s="78">
        <v>4.4363999999999999</v>
      </c>
      <c r="BO194" s="79"/>
      <c r="BP194" s="108">
        <f t="shared" si="52"/>
        <v>1.2244910296804978</v>
      </c>
      <c r="BQ194" s="107"/>
      <c r="BS194" s="113" t="s">
        <v>1660</v>
      </c>
      <c r="BT194" s="168">
        <f t="shared" si="53"/>
        <v>377.70108750000003</v>
      </c>
      <c r="BU194" s="88">
        <v>453.24130500000001</v>
      </c>
    </row>
    <row r="195" spans="1:73" x14ac:dyDescent="0.25">
      <c r="A195" s="87">
        <f t="shared" si="70"/>
        <v>186</v>
      </c>
      <c r="B195" s="2" t="s">
        <v>277</v>
      </c>
      <c r="C195" s="39" t="s">
        <v>28</v>
      </c>
      <c r="D195" s="68" t="s">
        <v>1325</v>
      </c>
      <c r="E195" s="41">
        <v>1282.0999999999999</v>
      </c>
      <c r="F195" s="54">
        <v>1282.0999999999999</v>
      </c>
      <c r="G195" s="54"/>
      <c r="H195" s="40">
        <v>0</v>
      </c>
      <c r="I195" s="41">
        <v>2012.3921106609801</v>
      </c>
      <c r="J195" s="41">
        <f t="shared" si="48"/>
        <v>1.5696062012799159</v>
      </c>
      <c r="K195" s="41">
        <v>1282.0999999999999</v>
      </c>
      <c r="L195" s="41">
        <v>0</v>
      </c>
      <c r="M195" s="41"/>
      <c r="N195" s="41">
        <v>0</v>
      </c>
      <c r="O195" s="41">
        <v>0</v>
      </c>
      <c r="P195" s="41"/>
      <c r="Q195" s="41">
        <v>0</v>
      </c>
      <c r="R195" s="41">
        <v>197.79544755671299</v>
      </c>
      <c r="S195" s="41">
        <f t="shared" si="54"/>
        <v>0.15427458665994306</v>
      </c>
      <c r="T195" s="41">
        <v>1282.0999999999999</v>
      </c>
      <c r="U195" s="41">
        <v>1397.2161894533299</v>
      </c>
      <c r="V195" s="41">
        <f t="shared" si="55"/>
        <v>1.0897872158593946</v>
      </c>
      <c r="W195" s="41">
        <v>1282.0999999999999</v>
      </c>
      <c r="X195" s="41">
        <v>298.12291674724798</v>
      </c>
      <c r="Y195" s="41">
        <f t="shared" si="56"/>
        <v>0.23252703903537009</v>
      </c>
      <c r="Z195" s="41">
        <v>1282.0999999999999</v>
      </c>
      <c r="AA195" s="41">
        <v>1710.4902061145499</v>
      </c>
      <c r="AB195" s="41">
        <f t="shared" si="57"/>
        <v>1.3341316637661258</v>
      </c>
      <c r="AC195" s="41">
        <v>1282.0999999999999</v>
      </c>
      <c r="AD195" s="41">
        <v>628.89862254638501</v>
      </c>
      <c r="AE195" s="41">
        <f t="shared" si="58"/>
        <v>0.49052228573932227</v>
      </c>
      <c r="AF195" s="41">
        <v>1282.0999999999999</v>
      </c>
      <c r="AG195" s="41">
        <v>317.07585516158798</v>
      </c>
      <c r="AH195" s="41">
        <f t="shared" si="59"/>
        <v>0.24730976925480697</v>
      </c>
      <c r="AI195" s="41">
        <v>1282.0999999999999</v>
      </c>
      <c r="AJ195" s="41">
        <v>88.81346628</v>
      </c>
      <c r="AK195" s="41">
        <f t="shared" si="71"/>
        <v>6.9271871367288046E-2</v>
      </c>
      <c r="AL195" s="41">
        <v>1282.0999999999999</v>
      </c>
      <c r="AM195" s="41">
        <v>10.6172461962</v>
      </c>
      <c r="AN195" s="41">
        <f t="shared" si="72"/>
        <v>8.2811373498167078E-3</v>
      </c>
      <c r="AO195" s="41">
        <v>1282.0999999999999</v>
      </c>
      <c r="AP195" s="41">
        <v>168.9</v>
      </c>
      <c r="AQ195" s="25">
        <f t="shared" si="60"/>
        <v>90.998193613122879</v>
      </c>
      <c r="AR195" s="41">
        <f t="shared" si="61"/>
        <v>0.13173699399422822</v>
      </c>
      <c r="AS195" s="41">
        <v>1282.0999999999999</v>
      </c>
      <c r="AT195" s="41">
        <v>0</v>
      </c>
      <c r="AU195" s="25">
        <f t="shared" si="62"/>
        <v>0</v>
      </c>
      <c r="AV195" s="41"/>
      <c r="AW195" s="41">
        <v>0</v>
      </c>
      <c r="AX195" s="88">
        <v>379.88565999999997</v>
      </c>
      <c r="AY195" s="41">
        <f t="shared" si="63"/>
        <v>0.29629955541689418</v>
      </c>
      <c r="AZ195" s="41">
        <v>1282.0999999999999</v>
      </c>
      <c r="BA195" s="41">
        <f t="shared" si="49"/>
        <v>7210.2077207169932</v>
      </c>
      <c r="BB195" s="41">
        <f t="shared" si="64"/>
        <v>360.51038603584971</v>
      </c>
      <c r="BC195" s="45">
        <v>0.05</v>
      </c>
      <c r="BD195" s="41">
        <f t="shared" si="65"/>
        <v>0.28118741598615532</v>
      </c>
      <c r="BE195" s="41">
        <v>1282.0999999999999</v>
      </c>
      <c r="BF195" s="41">
        <f t="shared" si="66"/>
        <v>7570.7181067528427</v>
      </c>
      <c r="BG195" s="99">
        <f t="shared" si="67"/>
        <v>5.9049357357092624</v>
      </c>
      <c r="BH195" s="99"/>
      <c r="BI195" s="100">
        <f t="shared" si="68"/>
        <v>5.3898873356829737</v>
      </c>
      <c r="BJ195" s="86">
        <f t="shared" si="50"/>
        <v>7570.7181067528445</v>
      </c>
      <c r="BK195" s="86"/>
      <c r="BL195" s="86">
        <f t="shared" si="51"/>
        <v>0</v>
      </c>
      <c r="BM195" s="86">
        <f t="shared" si="69"/>
        <v>7570.7181067528445</v>
      </c>
      <c r="BN195" s="78">
        <v>4.4904000000000002</v>
      </c>
      <c r="BO195" s="79"/>
      <c r="BP195" s="108">
        <f t="shared" si="52"/>
        <v>1.3150133029817528</v>
      </c>
      <c r="BQ195" s="107"/>
      <c r="BS195" s="113" t="s">
        <v>1661</v>
      </c>
      <c r="BT195" s="168">
        <f t="shared" si="53"/>
        <v>316.5713833333333</v>
      </c>
      <c r="BU195" s="88">
        <v>379.88565999999997</v>
      </c>
    </row>
    <row r="196" spans="1:73" x14ac:dyDescent="0.25">
      <c r="A196" s="87">
        <f t="shared" si="70"/>
        <v>187</v>
      </c>
      <c r="B196" s="2" t="s">
        <v>278</v>
      </c>
      <c r="C196" s="39" t="s">
        <v>28</v>
      </c>
      <c r="D196" s="68" t="s">
        <v>1334</v>
      </c>
      <c r="E196" s="41">
        <v>2791.9</v>
      </c>
      <c r="F196" s="54">
        <v>2723.3</v>
      </c>
      <c r="G196" s="54">
        <v>68.599999999999994</v>
      </c>
      <c r="H196" s="40">
        <v>44.3</v>
      </c>
      <c r="I196" s="41">
        <v>4257.8175152289496</v>
      </c>
      <c r="J196" s="41">
        <f t="shared" si="48"/>
        <v>1.5250608958877285</v>
      </c>
      <c r="K196" s="41">
        <v>2791.9</v>
      </c>
      <c r="L196" s="41">
        <v>0</v>
      </c>
      <c r="M196" s="41"/>
      <c r="N196" s="41">
        <v>0</v>
      </c>
      <c r="O196" s="41">
        <v>0</v>
      </c>
      <c r="P196" s="41"/>
      <c r="Q196" s="41">
        <v>0</v>
      </c>
      <c r="R196" s="41">
        <v>582.07799513791804</v>
      </c>
      <c r="S196" s="41">
        <f t="shared" si="54"/>
        <v>0.20848812462406174</v>
      </c>
      <c r="T196" s="41">
        <v>2791.9</v>
      </c>
      <c r="U196" s="41">
        <v>3323.52874062706</v>
      </c>
      <c r="V196" s="41">
        <f t="shared" si="55"/>
        <v>1.1904182601909308</v>
      </c>
      <c r="W196" s="41">
        <v>2791.9</v>
      </c>
      <c r="X196" s="41">
        <v>583.91533084959497</v>
      </c>
      <c r="Y196" s="41">
        <f t="shared" si="56"/>
        <v>0.20914621972477343</v>
      </c>
      <c r="Z196" s="41">
        <v>2791.9</v>
      </c>
      <c r="AA196" s="41">
        <v>3263.1352584092201</v>
      </c>
      <c r="AB196" s="41">
        <f t="shared" si="57"/>
        <v>1.1687865820442065</v>
      </c>
      <c r="AC196" s="41">
        <v>2791.9</v>
      </c>
      <c r="AD196" s="41">
        <v>1540.4088698907201</v>
      </c>
      <c r="AE196" s="41">
        <f t="shared" si="58"/>
        <v>0.56564053533974223</v>
      </c>
      <c r="AF196" s="41">
        <v>2723.3</v>
      </c>
      <c r="AG196" s="41">
        <v>853.13001237729202</v>
      </c>
      <c r="AH196" s="41">
        <f t="shared" si="59"/>
        <v>0.30557326995139222</v>
      </c>
      <c r="AI196" s="41">
        <v>2791.9</v>
      </c>
      <c r="AJ196" s="41">
        <v>0</v>
      </c>
      <c r="AK196" s="41"/>
      <c r="AL196" s="41">
        <v>0</v>
      </c>
      <c r="AM196" s="41">
        <v>0</v>
      </c>
      <c r="AN196" s="41"/>
      <c r="AO196" s="41">
        <v>0</v>
      </c>
      <c r="AP196" s="41">
        <v>202.30799999999999</v>
      </c>
      <c r="AQ196" s="25">
        <f t="shared" si="60"/>
        <v>108.99741002654626</v>
      </c>
      <c r="AR196" s="41">
        <f t="shared" si="61"/>
        <v>7.2462480747877783E-2</v>
      </c>
      <c r="AS196" s="41">
        <v>2791.9</v>
      </c>
      <c r="AT196" s="41">
        <v>0</v>
      </c>
      <c r="AU196" s="25">
        <f t="shared" si="62"/>
        <v>0</v>
      </c>
      <c r="AV196" s="41"/>
      <c r="AW196" s="41">
        <v>0</v>
      </c>
      <c r="AX196" s="88">
        <v>884.86684000000002</v>
      </c>
      <c r="AY196" s="41">
        <f t="shared" si="63"/>
        <v>0.31694073569970271</v>
      </c>
      <c r="AZ196" s="41">
        <v>2791.9</v>
      </c>
      <c r="BA196" s="41">
        <f t="shared" si="49"/>
        <v>15491.188562520756</v>
      </c>
      <c r="BB196" s="41">
        <f t="shared" si="64"/>
        <v>774.5594281260378</v>
      </c>
      <c r="BC196" s="45">
        <v>0.05</v>
      </c>
      <c r="BD196" s="41">
        <f t="shared" si="65"/>
        <v>0.27743093525055973</v>
      </c>
      <c r="BE196" s="41">
        <v>2791.9</v>
      </c>
      <c r="BF196" s="41">
        <f t="shared" si="66"/>
        <v>16265.747990646794</v>
      </c>
      <c r="BG196" s="99">
        <f t="shared" si="67"/>
        <v>5.8406429594209364</v>
      </c>
      <c r="BH196" s="99"/>
      <c r="BI196" s="100">
        <f t="shared" si="68"/>
        <v>5.2467203973142071</v>
      </c>
      <c r="BJ196" s="86">
        <f t="shared" si="50"/>
        <v>15905.822971391037</v>
      </c>
      <c r="BK196" s="86"/>
      <c r="BL196" s="86">
        <f t="shared" si="51"/>
        <v>359.92501925575459</v>
      </c>
      <c r="BM196" s="86">
        <f t="shared" si="69"/>
        <v>16265.747990646791</v>
      </c>
      <c r="BN196" s="78">
        <v>4.3395000000000001</v>
      </c>
      <c r="BO196" s="79"/>
      <c r="BP196" s="108">
        <f t="shared" si="52"/>
        <v>1.345925327669302</v>
      </c>
      <c r="BQ196" s="107"/>
      <c r="BS196" s="113" t="s">
        <v>1662</v>
      </c>
      <c r="BT196" s="168">
        <f t="shared" si="53"/>
        <v>737.38903333333337</v>
      </c>
      <c r="BU196" s="88">
        <v>884.86684000000002</v>
      </c>
    </row>
    <row r="197" spans="1:73" x14ac:dyDescent="0.25">
      <c r="A197" s="87">
        <f t="shared" si="70"/>
        <v>188</v>
      </c>
      <c r="B197" s="2" t="s">
        <v>279</v>
      </c>
      <c r="C197" s="39" t="s">
        <v>28</v>
      </c>
      <c r="D197" s="68" t="s">
        <v>1360</v>
      </c>
      <c r="E197" s="41">
        <v>2846.9</v>
      </c>
      <c r="F197" s="54">
        <v>2653.7</v>
      </c>
      <c r="G197" s="54">
        <v>193.2</v>
      </c>
      <c r="H197" s="40">
        <v>0</v>
      </c>
      <c r="I197" s="41">
        <v>4468.4780215216197</v>
      </c>
      <c r="J197" s="41">
        <f t="shared" si="48"/>
        <v>1.5695943031092134</v>
      </c>
      <c r="K197" s="41">
        <v>2846.9</v>
      </c>
      <c r="L197" s="41">
        <v>0</v>
      </c>
      <c r="M197" s="41"/>
      <c r="N197" s="41">
        <v>0</v>
      </c>
      <c r="O197" s="41">
        <v>0</v>
      </c>
      <c r="P197" s="41"/>
      <c r="Q197" s="41">
        <v>0</v>
      </c>
      <c r="R197" s="41">
        <v>542.61646501342</v>
      </c>
      <c r="S197" s="41">
        <f t="shared" si="54"/>
        <v>0.19059906038618146</v>
      </c>
      <c r="T197" s="41">
        <v>2846.9</v>
      </c>
      <c r="U197" s="41">
        <v>3359.3366180333501</v>
      </c>
      <c r="V197" s="41">
        <f t="shared" si="55"/>
        <v>1.1799981095343532</v>
      </c>
      <c r="W197" s="41">
        <v>2846.9</v>
      </c>
      <c r="X197" s="41">
        <v>636.16717282807701</v>
      </c>
      <c r="Y197" s="41">
        <f t="shared" si="56"/>
        <v>0.22345961320316027</v>
      </c>
      <c r="Z197" s="41">
        <v>2846.9</v>
      </c>
      <c r="AA197" s="41">
        <v>1648.1018444523199</v>
      </c>
      <c r="AB197" s="41">
        <f t="shared" si="57"/>
        <v>0.57891104164260065</v>
      </c>
      <c r="AC197" s="41">
        <v>2846.9</v>
      </c>
      <c r="AD197" s="41">
        <v>1631.9734997590899</v>
      </c>
      <c r="AE197" s="41">
        <f t="shared" si="58"/>
        <v>0.61498040462715831</v>
      </c>
      <c r="AF197" s="41">
        <v>2653.7</v>
      </c>
      <c r="AG197" s="41">
        <v>675.520119708371</v>
      </c>
      <c r="AH197" s="41">
        <f t="shared" si="59"/>
        <v>0.23728270037878779</v>
      </c>
      <c r="AI197" s="41">
        <v>2846.9</v>
      </c>
      <c r="AJ197" s="41">
        <v>59.354812440000003</v>
      </c>
      <c r="AK197" s="41">
        <f t="shared" si="71"/>
        <v>2.0848927760019672E-2</v>
      </c>
      <c r="AL197" s="41">
        <v>2846.9</v>
      </c>
      <c r="AM197" s="41">
        <v>7.0955980325999999</v>
      </c>
      <c r="AN197" s="41">
        <f t="shared" si="72"/>
        <v>2.4923945458568968E-3</v>
      </c>
      <c r="AO197" s="41">
        <v>2846.9</v>
      </c>
      <c r="AP197" s="41">
        <v>291.40800000000002</v>
      </c>
      <c r="AQ197" s="25">
        <f t="shared" si="60"/>
        <v>157.00178569812263</v>
      </c>
      <c r="AR197" s="41">
        <f t="shared" si="61"/>
        <v>0.10235975973866311</v>
      </c>
      <c r="AS197" s="41">
        <v>2846.9</v>
      </c>
      <c r="AT197" s="41">
        <v>0</v>
      </c>
      <c r="AU197" s="25">
        <f t="shared" si="62"/>
        <v>0</v>
      </c>
      <c r="AV197" s="41"/>
      <c r="AW197" s="41">
        <v>0</v>
      </c>
      <c r="AX197" s="88">
        <v>434.61495000000008</v>
      </c>
      <c r="AY197" s="41">
        <f t="shared" si="63"/>
        <v>0.1526625276616671</v>
      </c>
      <c r="AZ197" s="41">
        <v>2846.9</v>
      </c>
      <c r="BA197" s="41">
        <f t="shared" si="49"/>
        <v>13754.667101788846</v>
      </c>
      <c r="BB197" s="41">
        <f t="shared" si="64"/>
        <v>687.73335508944228</v>
      </c>
      <c r="BC197" s="45">
        <v>0.05</v>
      </c>
      <c r="BD197" s="41">
        <f t="shared" si="65"/>
        <v>0.24157271245545761</v>
      </c>
      <c r="BE197" s="41">
        <v>2846.9</v>
      </c>
      <c r="BF197" s="41">
        <f t="shared" si="66"/>
        <v>14442.400456878288</v>
      </c>
      <c r="BG197" s="99">
        <f t="shared" si="67"/>
        <v>5.1168482847170438</v>
      </c>
      <c r="BH197" s="99"/>
      <c r="BI197" s="100">
        <f t="shared" si="68"/>
        <v>4.4711188598585272</v>
      </c>
      <c r="BJ197" s="86">
        <f t="shared" si="50"/>
        <v>13578.580293153618</v>
      </c>
      <c r="BK197" s="86"/>
      <c r="BL197" s="86">
        <f t="shared" si="51"/>
        <v>863.8201637246674</v>
      </c>
      <c r="BM197" s="86">
        <f t="shared" si="69"/>
        <v>14442.400456878286</v>
      </c>
      <c r="BN197" s="78">
        <v>3.863</v>
      </c>
      <c r="BO197" s="79"/>
      <c r="BP197" s="108">
        <f t="shared" si="52"/>
        <v>1.324578898451215</v>
      </c>
      <c r="BQ197" s="107"/>
      <c r="BS197" s="113" t="s">
        <v>1663</v>
      </c>
      <c r="BT197" s="168">
        <f t="shared" si="53"/>
        <v>362.17912500000006</v>
      </c>
      <c r="BU197" s="88">
        <v>434.61495000000008</v>
      </c>
    </row>
    <row r="198" spans="1:73" x14ac:dyDescent="0.25">
      <c r="A198" s="87">
        <f t="shared" si="70"/>
        <v>189</v>
      </c>
      <c r="B198" s="2" t="s">
        <v>280</v>
      </c>
      <c r="C198" s="39" t="s">
        <v>28</v>
      </c>
      <c r="D198" s="68" t="s">
        <v>1361</v>
      </c>
      <c r="E198" s="41">
        <v>2296.6999999999998</v>
      </c>
      <c r="F198" s="54">
        <v>1773.9</v>
      </c>
      <c r="G198" s="54">
        <v>522.79999999999995</v>
      </c>
      <c r="H198" s="40">
        <v>0</v>
      </c>
      <c r="I198" s="41">
        <v>3383.6600258286599</v>
      </c>
      <c r="J198" s="41">
        <f t="shared" si="48"/>
        <v>1.4732703556531808</v>
      </c>
      <c r="K198" s="41">
        <v>2296.6999999999998</v>
      </c>
      <c r="L198" s="41">
        <v>0</v>
      </c>
      <c r="M198" s="41"/>
      <c r="N198" s="41">
        <v>0</v>
      </c>
      <c r="O198" s="41">
        <v>0</v>
      </c>
      <c r="P198" s="41"/>
      <c r="Q198" s="41">
        <v>0</v>
      </c>
      <c r="R198" s="41">
        <v>383.61718871591597</v>
      </c>
      <c r="S198" s="41">
        <f t="shared" si="54"/>
        <v>0.16702973340702573</v>
      </c>
      <c r="T198" s="41">
        <v>2296.6999999999998</v>
      </c>
      <c r="U198" s="41">
        <v>2315.6026652116998</v>
      </c>
      <c r="V198" s="41">
        <f t="shared" si="55"/>
        <v>1.0082303588678103</v>
      </c>
      <c r="W198" s="41">
        <v>2296.6999999999998</v>
      </c>
      <c r="X198" s="41">
        <v>455.18911005006498</v>
      </c>
      <c r="Y198" s="41">
        <f t="shared" si="56"/>
        <v>0.19819267211654332</v>
      </c>
      <c r="Z198" s="41">
        <v>2296.6999999999998</v>
      </c>
      <c r="AA198" s="41">
        <v>1073.04801439224</v>
      </c>
      <c r="AB198" s="41">
        <f t="shared" si="57"/>
        <v>0.46721296398843565</v>
      </c>
      <c r="AC198" s="41">
        <v>2296.6999999999998</v>
      </c>
      <c r="AD198" s="41">
        <v>982.00522807908601</v>
      </c>
      <c r="AE198" s="41">
        <f t="shared" si="58"/>
        <v>0.55358544905523754</v>
      </c>
      <c r="AF198" s="41">
        <v>1773.9</v>
      </c>
      <c r="AG198" s="41">
        <v>606.39330094778404</v>
      </c>
      <c r="AH198" s="41">
        <f t="shared" si="59"/>
        <v>0.2640280841850412</v>
      </c>
      <c r="AI198" s="41">
        <v>2296.6999999999998</v>
      </c>
      <c r="AJ198" s="41">
        <v>163.51011230399999</v>
      </c>
      <c r="AK198" s="41">
        <f t="shared" si="71"/>
        <v>7.1193500371837859E-2</v>
      </c>
      <c r="AL198" s="41">
        <v>2296.6999999999998</v>
      </c>
      <c r="AM198" s="41">
        <v>19.546890698159999</v>
      </c>
      <c r="AN198" s="41">
        <f t="shared" si="72"/>
        <v>8.5108593626333443E-3</v>
      </c>
      <c r="AO198" s="41">
        <v>2296.6999999999998</v>
      </c>
      <c r="AP198" s="41">
        <v>44.543999999999997</v>
      </c>
      <c r="AQ198" s="25">
        <f t="shared" si="60"/>
        <v>23.998955217897837</v>
      </c>
      <c r="AR198" s="41">
        <f t="shared" si="61"/>
        <v>1.9394783820263856E-2</v>
      </c>
      <c r="AS198" s="41">
        <v>2296.6999999999998</v>
      </c>
      <c r="AT198" s="41">
        <v>0</v>
      </c>
      <c r="AU198" s="25">
        <f t="shared" si="62"/>
        <v>0</v>
      </c>
      <c r="AV198" s="41"/>
      <c r="AW198" s="41">
        <v>0</v>
      </c>
      <c r="AX198" s="88">
        <v>283.07460499999996</v>
      </c>
      <c r="AY198" s="41">
        <f t="shared" si="63"/>
        <v>0.12325275612835808</v>
      </c>
      <c r="AZ198" s="41">
        <v>2296.6999999999998</v>
      </c>
      <c r="BA198" s="41">
        <f t="shared" si="49"/>
        <v>9710.1911412276113</v>
      </c>
      <c r="BB198" s="41">
        <f t="shared" si="64"/>
        <v>485.50955706138058</v>
      </c>
      <c r="BC198" s="45">
        <v>0.05</v>
      </c>
      <c r="BD198" s="41">
        <f t="shared" si="65"/>
        <v>0.21139441679861568</v>
      </c>
      <c r="BE198" s="41">
        <v>2296.6999999999998</v>
      </c>
      <c r="BF198" s="41">
        <f t="shared" si="66"/>
        <v>10195.700698288992</v>
      </c>
      <c r="BG198" s="99">
        <f t="shared" si="67"/>
        <v>4.5715965928041866</v>
      </c>
      <c r="BH198" s="99"/>
      <c r="BI198" s="100">
        <f t="shared" si="68"/>
        <v>3.990331871296187</v>
      </c>
      <c r="BJ198" s="86">
        <f t="shared" si="50"/>
        <v>8109.5551959753475</v>
      </c>
      <c r="BK198" s="86"/>
      <c r="BL198" s="86">
        <f t="shared" si="51"/>
        <v>2086.1455023136464</v>
      </c>
      <c r="BM198" s="86">
        <f t="shared" si="69"/>
        <v>10195.700698288994</v>
      </c>
      <c r="BN198" s="78">
        <v>3.5255000000000001</v>
      </c>
      <c r="BO198" s="79"/>
      <c r="BP198" s="108">
        <f t="shared" si="52"/>
        <v>1.2967229025114697</v>
      </c>
      <c r="BQ198" s="107"/>
      <c r="BS198" s="113" t="s">
        <v>1664</v>
      </c>
      <c r="BT198" s="168">
        <f t="shared" si="53"/>
        <v>235.89550416666665</v>
      </c>
      <c r="BU198" s="88">
        <v>283.07460499999996</v>
      </c>
    </row>
    <row r="199" spans="1:73" x14ac:dyDescent="0.25">
      <c r="A199" s="87">
        <f t="shared" si="70"/>
        <v>190</v>
      </c>
      <c r="B199" s="2" t="s">
        <v>281</v>
      </c>
      <c r="C199" s="39" t="s">
        <v>28</v>
      </c>
      <c r="D199" s="68" t="s">
        <v>1362</v>
      </c>
      <c r="E199" s="41">
        <v>2573.1</v>
      </c>
      <c r="F199" s="54">
        <v>2311.4</v>
      </c>
      <c r="G199" s="54">
        <v>261.7</v>
      </c>
      <c r="H199" s="40">
        <v>0</v>
      </c>
      <c r="I199" s="41">
        <v>4231.4014320895603</v>
      </c>
      <c r="J199" s="41">
        <f t="shared" si="48"/>
        <v>1.644476091908422</v>
      </c>
      <c r="K199" s="41">
        <v>2573.1</v>
      </c>
      <c r="L199" s="41">
        <v>0</v>
      </c>
      <c r="M199" s="41"/>
      <c r="N199" s="41">
        <v>0</v>
      </c>
      <c r="O199" s="41">
        <v>0</v>
      </c>
      <c r="P199" s="41"/>
      <c r="Q199" s="41">
        <v>0</v>
      </c>
      <c r="R199" s="41">
        <v>520.47772390553303</v>
      </c>
      <c r="S199" s="41">
        <f t="shared" si="54"/>
        <v>0.20227652400044036</v>
      </c>
      <c r="T199" s="41">
        <v>2573.1</v>
      </c>
      <c r="U199" s="41">
        <v>3114.5470314221302</v>
      </c>
      <c r="V199" s="41">
        <f t="shared" si="55"/>
        <v>1.2104259575695193</v>
      </c>
      <c r="W199" s="41">
        <v>2573.1</v>
      </c>
      <c r="X199" s="41">
        <v>585.04310620155195</v>
      </c>
      <c r="Y199" s="41">
        <f t="shared" si="56"/>
        <v>0.22736897368992731</v>
      </c>
      <c r="Z199" s="41">
        <v>2573.1</v>
      </c>
      <c r="AA199" s="41">
        <v>1181.7963570387301</v>
      </c>
      <c r="AB199" s="41">
        <f t="shared" si="57"/>
        <v>0.45928893437438506</v>
      </c>
      <c r="AC199" s="41">
        <v>2573.1</v>
      </c>
      <c r="AD199" s="41">
        <v>1237.5155292777499</v>
      </c>
      <c r="AE199" s="41">
        <f t="shared" si="58"/>
        <v>0.53539652560255679</v>
      </c>
      <c r="AF199" s="41">
        <v>2311.4</v>
      </c>
      <c r="AG199" s="41">
        <v>598.66102739282201</v>
      </c>
      <c r="AH199" s="41">
        <f t="shared" si="59"/>
        <v>0.23266139185916679</v>
      </c>
      <c r="AI199" s="41">
        <v>2573.1</v>
      </c>
      <c r="AJ199" s="41">
        <v>97.155223703999994</v>
      </c>
      <c r="AK199" s="41">
        <f t="shared" si="71"/>
        <v>3.7758044267226301E-2</v>
      </c>
      <c r="AL199" s="41">
        <v>2573.1</v>
      </c>
      <c r="AM199" s="41">
        <v>11.61446537916</v>
      </c>
      <c r="AN199" s="41">
        <f t="shared" si="72"/>
        <v>4.5138025646729628E-3</v>
      </c>
      <c r="AO199" s="41">
        <v>2573.1</v>
      </c>
      <c r="AP199" s="41">
        <v>399.06</v>
      </c>
      <c r="AQ199" s="25">
        <f t="shared" si="60"/>
        <v>215.00141588663598</v>
      </c>
      <c r="AR199" s="41">
        <f t="shared" si="61"/>
        <v>0.15508919202518365</v>
      </c>
      <c r="AS199" s="41">
        <v>2573.1</v>
      </c>
      <c r="AT199" s="41">
        <v>0</v>
      </c>
      <c r="AU199" s="25">
        <f t="shared" si="62"/>
        <v>0</v>
      </c>
      <c r="AV199" s="41"/>
      <c r="AW199" s="41">
        <v>0</v>
      </c>
      <c r="AX199" s="88">
        <v>384.94466999999997</v>
      </c>
      <c r="AY199" s="41">
        <f t="shared" si="63"/>
        <v>0.14960346274921302</v>
      </c>
      <c r="AZ199" s="41">
        <v>2573.1</v>
      </c>
      <c r="BA199" s="41">
        <f t="shared" si="49"/>
        <v>12362.216566411234</v>
      </c>
      <c r="BB199" s="41">
        <f t="shared" si="64"/>
        <v>618.11082832056172</v>
      </c>
      <c r="BC199" s="45">
        <v>0.05</v>
      </c>
      <c r="BD199" s="41">
        <f t="shared" si="65"/>
        <v>0.2402202900472433</v>
      </c>
      <c r="BE199" s="41">
        <v>2573.1</v>
      </c>
      <c r="BF199" s="41">
        <f t="shared" si="66"/>
        <v>12980.327394731796</v>
      </c>
      <c r="BG199" s="99">
        <f t="shared" si="67"/>
        <v>5.1018018456412486</v>
      </c>
      <c r="BH199" s="99"/>
      <c r="BI199" s="100">
        <f t="shared" si="68"/>
        <v>4.5396354937585635</v>
      </c>
      <c r="BJ199" s="86">
        <f t="shared" si="50"/>
        <v>11792.304786015182</v>
      </c>
      <c r="BK199" s="86"/>
      <c r="BL199" s="86">
        <f t="shared" si="51"/>
        <v>1188.0226087166161</v>
      </c>
      <c r="BM199" s="86">
        <f t="shared" si="69"/>
        <v>12980.327394731798</v>
      </c>
      <c r="BN199" s="78">
        <v>4.1016000000000004</v>
      </c>
      <c r="BO199" s="79"/>
      <c r="BP199" s="108">
        <f t="shared" si="52"/>
        <v>1.2438565061540003</v>
      </c>
      <c r="BQ199" s="107"/>
      <c r="BS199" s="113" t="s">
        <v>1665</v>
      </c>
      <c r="BT199" s="168">
        <f t="shared" si="53"/>
        <v>320.78722499999998</v>
      </c>
      <c r="BU199" s="88">
        <v>384.94466999999997</v>
      </c>
    </row>
    <row r="200" spans="1:73" x14ac:dyDescent="0.25">
      <c r="A200" s="87">
        <f t="shared" si="70"/>
        <v>191</v>
      </c>
      <c r="B200" s="2" t="s">
        <v>282</v>
      </c>
      <c r="C200" s="39" t="s">
        <v>28</v>
      </c>
      <c r="D200" s="68" t="s">
        <v>1364</v>
      </c>
      <c r="E200" s="41">
        <v>3631.7</v>
      </c>
      <c r="F200" s="54">
        <v>3340.7</v>
      </c>
      <c r="G200" s="54">
        <v>291</v>
      </c>
      <c r="H200" s="40">
        <v>31.9</v>
      </c>
      <c r="I200" s="41">
        <v>5776.1155077370404</v>
      </c>
      <c r="J200" s="41">
        <f t="shared" si="48"/>
        <v>1.5904715443833579</v>
      </c>
      <c r="K200" s="41">
        <v>3631.7</v>
      </c>
      <c r="L200" s="41">
        <v>0</v>
      </c>
      <c r="M200" s="41"/>
      <c r="N200" s="41">
        <v>0</v>
      </c>
      <c r="O200" s="41">
        <v>0</v>
      </c>
      <c r="P200" s="41"/>
      <c r="Q200" s="41">
        <v>0</v>
      </c>
      <c r="R200" s="41">
        <v>664.70004726171396</v>
      </c>
      <c r="S200" s="41">
        <f t="shared" si="54"/>
        <v>0.18302724543924717</v>
      </c>
      <c r="T200" s="41">
        <v>3631.7</v>
      </c>
      <c r="U200" s="41">
        <v>4028.9229079842098</v>
      </c>
      <c r="V200" s="41">
        <f t="shared" si="55"/>
        <v>1.1093765751532918</v>
      </c>
      <c r="W200" s="41">
        <v>3631.7</v>
      </c>
      <c r="X200" s="41">
        <v>831.03699048824501</v>
      </c>
      <c r="Y200" s="41">
        <f t="shared" si="56"/>
        <v>0.22882864512163589</v>
      </c>
      <c r="Z200" s="41">
        <v>3631.7</v>
      </c>
      <c r="AA200" s="41">
        <v>2237.82095414275</v>
      </c>
      <c r="AB200" s="41">
        <f t="shared" si="57"/>
        <v>0.61619102738187348</v>
      </c>
      <c r="AC200" s="41">
        <v>3631.7</v>
      </c>
      <c r="AD200" s="41">
        <v>1792.4273143565399</v>
      </c>
      <c r="AE200" s="41">
        <f t="shared" si="58"/>
        <v>0.53654243552445291</v>
      </c>
      <c r="AF200" s="41">
        <v>3340.7</v>
      </c>
      <c r="AG200" s="41">
        <v>812.38498060669599</v>
      </c>
      <c r="AH200" s="41">
        <f t="shared" si="59"/>
        <v>0.22369275562593166</v>
      </c>
      <c r="AI200" s="41">
        <v>3631.7</v>
      </c>
      <c r="AJ200" s="41">
        <v>270.55294358399999</v>
      </c>
      <c r="AK200" s="41">
        <f t="shared" si="71"/>
        <v>7.4497602661012755E-2</v>
      </c>
      <c r="AL200" s="41">
        <v>3631.7</v>
      </c>
      <c r="AM200" s="41">
        <v>32.343374619359999</v>
      </c>
      <c r="AN200" s="41">
        <f t="shared" si="72"/>
        <v>8.9058497726574332E-3</v>
      </c>
      <c r="AO200" s="41">
        <v>3631.7</v>
      </c>
      <c r="AP200" s="41">
        <v>339.66</v>
      </c>
      <c r="AQ200" s="25">
        <f t="shared" si="60"/>
        <v>182.99849877225174</v>
      </c>
      <c r="AR200" s="41">
        <f t="shared" si="61"/>
        <v>9.3526447669135676E-2</v>
      </c>
      <c r="AS200" s="41">
        <v>3631.7</v>
      </c>
      <c r="AT200" s="41">
        <v>0</v>
      </c>
      <c r="AU200" s="25">
        <f t="shared" si="62"/>
        <v>0</v>
      </c>
      <c r="AV200" s="41"/>
      <c r="AW200" s="41">
        <v>0</v>
      </c>
      <c r="AX200" s="88">
        <v>535.10528499999998</v>
      </c>
      <c r="AY200" s="41">
        <f t="shared" si="63"/>
        <v>0.14734292067076024</v>
      </c>
      <c r="AZ200" s="41">
        <v>3631.7</v>
      </c>
      <c r="BA200" s="41">
        <f t="shared" si="49"/>
        <v>17321.070305780555</v>
      </c>
      <c r="BB200" s="41">
        <f t="shared" si="64"/>
        <v>866.05351528902781</v>
      </c>
      <c r="BC200" s="45">
        <v>0.05</v>
      </c>
      <c r="BD200" s="41">
        <f t="shared" si="65"/>
        <v>0.23847055519151578</v>
      </c>
      <c r="BE200" s="41">
        <v>3631.7</v>
      </c>
      <c r="BF200" s="41">
        <f t="shared" si="66"/>
        <v>18187.123821069581</v>
      </c>
      <c r="BG200" s="99">
        <f t="shared" si="67"/>
        <v>5.0530232018735237</v>
      </c>
      <c r="BH200" s="99"/>
      <c r="BI200" s="100">
        <f t="shared" si="68"/>
        <v>4.4896536445728481</v>
      </c>
      <c r="BJ200" s="86">
        <f t="shared" si="50"/>
        <v>16880.634610498881</v>
      </c>
      <c r="BK200" s="86"/>
      <c r="BL200" s="86">
        <f t="shared" si="51"/>
        <v>1306.4892105706988</v>
      </c>
      <c r="BM200" s="86">
        <f t="shared" si="69"/>
        <v>18187.123821069581</v>
      </c>
      <c r="BN200" s="78">
        <v>4.008</v>
      </c>
      <c r="BO200" s="79"/>
      <c r="BP200" s="108">
        <f t="shared" si="52"/>
        <v>1.2607343318047715</v>
      </c>
      <c r="BQ200" s="107"/>
      <c r="BS200" s="113" t="s">
        <v>1666</v>
      </c>
      <c r="BT200" s="168">
        <f t="shared" si="53"/>
        <v>445.92107083333332</v>
      </c>
      <c r="BU200" s="88">
        <v>535.10528499999998</v>
      </c>
    </row>
    <row r="201" spans="1:73" x14ac:dyDescent="0.25">
      <c r="A201" s="87">
        <f t="shared" si="70"/>
        <v>192</v>
      </c>
      <c r="B201" s="2" t="s">
        <v>283</v>
      </c>
      <c r="C201" s="39" t="s">
        <v>28</v>
      </c>
      <c r="D201" s="68" t="s">
        <v>1366</v>
      </c>
      <c r="E201" s="41">
        <v>1504.4</v>
      </c>
      <c r="F201" s="54">
        <v>1504.4</v>
      </c>
      <c r="G201" s="54"/>
      <c r="H201" s="40">
        <v>0</v>
      </c>
      <c r="I201" s="41">
        <v>2334.5183915385601</v>
      </c>
      <c r="J201" s="41">
        <f t="shared" si="48"/>
        <v>1.5517936662713108</v>
      </c>
      <c r="K201" s="41">
        <v>1504.4</v>
      </c>
      <c r="L201" s="41">
        <v>0</v>
      </c>
      <c r="M201" s="41"/>
      <c r="N201" s="41">
        <v>0</v>
      </c>
      <c r="O201" s="41">
        <v>0</v>
      </c>
      <c r="P201" s="41"/>
      <c r="Q201" s="41">
        <v>0</v>
      </c>
      <c r="R201" s="41">
        <v>270.40746952477701</v>
      </c>
      <c r="S201" s="41">
        <f t="shared" si="54"/>
        <v>0.17974439612122906</v>
      </c>
      <c r="T201" s="41">
        <v>1504.4</v>
      </c>
      <c r="U201" s="41">
        <v>1822.0132214032601</v>
      </c>
      <c r="V201" s="41">
        <f t="shared" si="55"/>
        <v>1.2111228538974077</v>
      </c>
      <c r="W201" s="41">
        <v>1504.4</v>
      </c>
      <c r="X201" s="41">
        <v>344.76153472754902</v>
      </c>
      <c r="Y201" s="41">
        <f t="shared" si="56"/>
        <v>0.22916879468728329</v>
      </c>
      <c r="Z201" s="41">
        <v>1504.4</v>
      </c>
      <c r="AA201" s="41">
        <v>1892.18777617824</v>
      </c>
      <c r="AB201" s="41">
        <f t="shared" si="57"/>
        <v>1.2577690615383141</v>
      </c>
      <c r="AC201" s="41">
        <v>1504.4</v>
      </c>
      <c r="AD201" s="41">
        <v>607.17612663463103</v>
      </c>
      <c r="AE201" s="41">
        <f t="shared" si="58"/>
        <v>0.40360019053086349</v>
      </c>
      <c r="AF201" s="41">
        <v>1504.4</v>
      </c>
      <c r="AG201" s="41">
        <v>568.83867887403005</v>
      </c>
      <c r="AH201" s="41">
        <f t="shared" si="59"/>
        <v>0.3781166437609878</v>
      </c>
      <c r="AI201" s="41">
        <v>1504.4</v>
      </c>
      <c r="AJ201" s="41">
        <v>86.625942480000006</v>
      </c>
      <c r="AK201" s="41">
        <f t="shared" si="71"/>
        <v>5.758172193565541E-2</v>
      </c>
      <c r="AL201" s="41">
        <v>1504.4</v>
      </c>
      <c r="AM201" s="41">
        <v>10.3557376692</v>
      </c>
      <c r="AN201" s="41">
        <f t="shared" si="72"/>
        <v>6.8836331223078966E-3</v>
      </c>
      <c r="AO201" s="41">
        <v>1504.4</v>
      </c>
      <c r="AP201" s="41">
        <v>326.67599999999999</v>
      </c>
      <c r="AQ201" s="25">
        <f t="shared" si="60"/>
        <v>176.00311365755195</v>
      </c>
      <c r="AR201" s="41">
        <f t="shared" si="61"/>
        <v>0.21714703536293536</v>
      </c>
      <c r="AS201" s="41">
        <v>1504.4</v>
      </c>
      <c r="AT201" s="41">
        <v>0</v>
      </c>
      <c r="AU201" s="25">
        <f t="shared" si="62"/>
        <v>0</v>
      </c>
      <c r="AV201" s="41"/>
      <c r="AW201" s="41">
        <v>0</v>
      </c>
      <c r="AX201" s="88">
        <v>466.34873999999996</v>
      </c>
      <c r="AY201" s="41">
        <f t="shared" si="63"/>
        <v>0.30998985642116456</v>
      </c>
      <c r="AZ201" s="41">
        <v>1504.4</v>
      </c>
      <c r="BA201" s="41">
        <f t="shared" si="49"/>
        <v>8729.9096190302462</v>
      </c>
      <c r="BB201" s="41">
        <f t="shared" si="64"/>
        <v>436.49548095151232</v>
      </c>
      <c r="BC201" s="45">
        <v>0.05</v>
      </c>
      <c r="BD201" s="41">
        <f t="shared" si="65"/>
        <v>0.29014589268247293</v>
      </c>
      <c r="BE201" s="41">
        <v>1504.4</v>
      </c>
      <c r="BF201" s="41">
        <f t="shared" si="66"/>
        <v>9166.4050999817591</v>
      </c>
      <c r="BG201" s="99">
        <f t="shared" si="67"/>
        <v>6.093063746331933</v>
      </c>
      <c r="BH201" s="99"/>
      <c r="BI201" s="100">
        <f t="shared" si="68"/>
        <v>5.6692835462745261</v>
      </c>
      <c r="BJ201" s="86">
        <f t="shared" si="50"/>
        <v>9166.4050999817609</v>
      </c>
      <c r="BK201" s="86"/>
      <c r="BL201" s="86">
        <f t="shared" si="51"/>
        <v>0</v>
      </c>
      <c r="BM201" s="86">
        <f t="shared" si="69"/>
        <v>9166.4050999817609</v>
      </c>
      <c r="BN201" s="78">
        <v>4.4856999999999996</v>
      </c>
      <c r="BO201" s="79"/>
      <c r="BP201" s="108">
        <f t="shared" si="52"/>
        <v>1.3583306387702998</v>
      </c>
      <c r="BQ201" s="107"/>
      <c r="BS201" s="113" t="s">
        <v>1667</v>
      </c>
      <c r="BT201" s="168">
        <f t="shared" si="53"/>
        <v>388.62394999999998</v>
      </c>
      <c r="BU201" s="88">
        <v>466.34873999999996</v>
      </c>
    </row>
    <row r="202" spans="1:73" x14ac:dyDescent="0.25">
      <c r="A202" s="87">
        <f t="shared" si="70"/>
        <v>193</v>
      </c>
      <c r="B202" s="2" t="s">
        <v>284</v>
      </c>
      <c r="C202" s="39" t="s">
        <v>28</v>
      </c>
      <c r="D202" s="68" t="s">
        <v>1367</v>
      </c>
      <c r="E202" s="41">
        <v>2594.3000000000002</v>
      </c>
      <c r="F202" s="54">
        <v>2273.5</v>
      </c>
      <c r="G202" s="54">
        <v>320.8</v>
      </c>
      <c r="H202" s="40">
        <v>0</v>
      </c>
      <c r="I202" s="41">
        <v>4216.3748183023899</v>
      </c>
      <c r="J202" s="41">
        <f t="shared" ref="J202:J265" si="73">I202/K202</f>
        <v>1.6252456609884707</v>
      </c>
      <c r="K202" s="41">
        <v>2594.3000000000002</v>
      </c>
      <c r="L202" s="41">
        <v>0</v>
      </c>
      <c r="M202" s="41"/>
      <c r="N202" s="41">
        <v>0</v>
      </c>
      <c r="O202" s="41">
        <v>0</v>
      </c>
      <c r="P202" s="41"/>
      <c r="Q202" s="41">
        <v>0</v>
      </c>
      <c r="R202" s="41">
        <v>506.467289069147</v>
      </c>
      <c r="S202" s="41">
        <f t="shared" si="54"/>
        <v>0.19522310028491191</v>
      </c>
      <c r="T202" s="41">
        <v>2594.3000000000002</v>
      </c>
      <c r="U202" s="41">
        <v>3685.7015928905898</v>
      </c>
      <c r="V202" s="41">
        <f t="shared" si="55"/>
        <v>1.4206921300121764</v>
      </c>
      <c r="W202" s="41">
        <v>2594.3000000000002</v>
      </c>
      <c r="X202" s="41">
        <v>585.13596563127396</v>
      </c>
      <c r="Y202" s="41">
        <f t="shared" si="56"/>
        <v>0.22554676237569823</v>
      </c>
      <c r="Z202" s="41">
        <v>2594.3000000000002</v>
      </c>
      <c r="AA202" s="41">
        <v>2397.8599181593399</v>
      </c>
      <c r="AB202" s="41">
        <f t="shared" si="57"/>
        <v>0.924280121095995</v>
      </c>
      <c r="AC202" s="41">
        <v>2594.3000000000002</v>
      </c>
      <c r="AD202" s="41">
        <v>1540.8045106376201</v>
      </c>
      <c r="AE202" s="41">
        <f t="shared" si="58"/>
        <v>0.67772355867060485</v>
      </c>
      <c r="AF202" s="41">
        <v>2273.5</v>
      </c>
      <c r="AG202" s="41">
        <v>631.52151760132995</v>
      </c>
      <c r="AH202" s="41">
        <f t="shared" si="59"/>
        <v>0.24342655729920593</v>
      </c>
      <c r="AI202" s="41">
        <v>2594.3000000000002</v>
      </c>
      <c r="AJ202" s="41">
        <v>0</v>
      </c>
      <c r="AK202" s="41"/>
      <c r="AL202" s="41">
        <v>0</v>
      </c>
      <c r="AM202" s="41">
        <v>0</v>
      </c>
      <c r="AN202" s="41"/>
      <c r="AO202" s="41">
        <v>0</v>
      </c>
      <c r="AP202" s="41">
        <v>163.33199999999999</v>
      </c>
      <c r="AQ202" s="25">
        <f t="shared" si="60"/>
        <v>87.998324210885642</v>
      </c>
      <c r="AR202" s="41">
        <f t="shared" si="61"/>
        <v>6.2958023358902201E-2</v>
      </c>
      <c r="AS202" s="41">
        <v>2594.3000000000002</v>
      </c>
      <c r="AT202" s="41">
        <v>0</v>
      </c>
      <c r="AU202" s="25">
        <f t="shared" si="62"/>
        <v>0</v>
      </c>
      <c r="AV202" s="41"/>
      <c r="AW202" s="41">
        <v>0</v>
      </c>
      <c r="AX202" s="88">
        <v>641.34449499999994</v>
      </c>
      <c r="AY202" s="41">
        <f t="shared" si="63"/>
        <v>0.24721292641560338</v>
      </c>
      <c r="AZ202" s="41">
        <v>2594.3000000000002</v>
      </c>
      <c r="BA202" s="41">
        <f t="shared" ref="BA202:BA265" si="74">I202+L202+O202+R202+U202+X202+AA202+AD202+AG202+AJ202+AM202+AP202+AT202+AX202</f>
        <v>14368.542107291691</v>
      </c>
      <c r="BB202" s="41">
        <f t="shared" si="64"/>
        <v>718.42710536458458</v>
      </c>
      <c r="BC202" s="45">
        <v>0.05</v>
      </c>
      <c r="BD202" s="41">
        <f t="shared" si="65"/>
        <v>0.27692522274393266</v>
      </c>
      <c r="BE202" s="41">
        <v>2594.3000000000002</v>
      </c>
      <c r="BF202" s="41">
        <f t="shared" si="66"/>
        <v>15086.969212656275</v>
      </c>
      <c r="BG202" s="99">
        <f t="shared" si="67"/>
        <v>5.9034242825266476</v>
      </c>
      <c r="BH202" s="99"/>
      <c r="BI202" s="100">
        <f t="shared" si="68"/>
        <v>5.1918145459225125</v>
      </c>
      <c r="BJ202" s="86">
        <f t="shared" ref="BJ202:BJ265" si="75">BG202*F202</f>
        <v>13421.435106324334</v>
      </c>
      <c r="BK202" s="86"/>
      <c r="BL202" s="86">
        <f t="shared" ref="BL202:BL265" si="76">BI202*G202</f>
        <v>1665.534106331942</v>
      </c>
      <c r="BM202" s="86">
        <f t="shared" si="69"/>
        <v>15086.969212656277</v>
      </c>
      <c r="BN202" s="78">
        <v>4.3688000000000002</v>
      </c>
      <c r="BO202" s="79"/>
      <c r="BP202" s="108">
        <f t="shared" si="52"/>
        <v>1.351269063021115</v>
      </c>
      <c r="BQ202" s="107"/>
      <c r="BS202" s="113" t="s">
        <v>1668</v>
      </c>
      <c r="BT202" s="168">
        <f t="shared" si="53"/>
        <v>534.4537458333333</v>
      </c>
      <c r="BU202" s="88">
        <v>641.34449499999994</v>
      </c>
    </row>
    <row r="203" spans="1:73" x14ac:dyDescent="0.25">
      <c r="A203" s="87">
        <f t="shared" si="70"/>
        <v>194</v>
      </c>
      <c r="B203" s="2" t="s">
        <v>285</v>
      </c>
      <c r="C203" s="39" t="s">
        <v>28</v>
      </c>
      <c r="D203" s="68" t="s">
        <v>1384</v>
      </c>
      <c r="E203" s="41">
        <v>1317.9</v>
      </c>
      <c r="F203" s="54">
        <v>996.3</v>
      </c>
      <c r="G203" s="54">
        <v>321.60000000000002</v>
      </c>
      <c r="H203" s="40">
        <v>0</v>
      </c>
      <c r="I203" s="41">
        <v>1869.3637106625199</v>
      </c>
      <c r="J203" s="41">
        <f t="shared" si="73"/>
        <v>1.4184412403539872</v>
      </c>
      <c r="K203" s="41">
        <v>1317.9</v>
      </c>
      <c r="L203" s="41">
        <v>0</v>
      </c>
      <c r="M203" s="41"/>
      <c r="N203" s="41">
        <v>0</v>
      </c>
      <c r="O203" s="41">
        <v>0</v>
      </c>
      <c r="P203" s="41"/>
      <c r="Q203" s="41">
        <v>0</v>
      </c>
      <c r="R203" s="41">
        <v>167.347998102356</v>
      </c>
      <c r="S203" s="41">
        <f t="shared" ref="S203:S266" si="77">R203/T203</f>
        <v>0.12698080135242126</v>
      </c>
      <c r="T203" s="41">
        <v>1317.9</v>
      </c>
      <c r="U203" s="41">
        <v>1648.7622148640501</v>
      </c>
      <c r="V203" s="41">
        <f t="shared" ref="V203:V266" si="78">U203/W203</f>
        <v>1.2510525949344031</v>
      </c>
      <c r="W203" s="41">
        <v>1317.9</v>
      </c>
      <c r="X203" s="41">
        <v>275.33999307567598</v>
      </c>
      <c r="Y203" s="41">
        <f t="shared" ref="Y203:Y266" si="79">X203/Z203</f>
        <v>0.20892328179351694</v>
      </c>
      <c r="Z203" s="41">
        <v>1317.9</v>
      </c>
      <c r="AA203" s="41">
        <v>855.098943458755</v>
      </c>
      <c r="AB203" s="41">
        <f t="shared" ref="AB203:AB266" si="80">AA203/AC203</f>
        <v>0.64883446654431665</v>
      </c>
      <c r="AC203" s="41">
        <v>1317.9</v>
      </c>
      <c r="AD203" s="41">
        <v>759.47189937070596</v>
      </c>
      <c r="AE203" s="41">
        <f t="shared" ref="AE203:AE266" si="81">AD203/AF203</f>
        <v>0.76229238118107601</v>
      </c>
      <c r="AF203" s="41">
        <v>996.3</v>
      </c>
      <c r="AG203" s="41">
        <v>423.18869932607498</v>
      </c>
      <c r="AH203" s="41">
        <f t="shared" ref="AH203:AH266" si="82">AG203/AI203</f>
        <v>0.3211083536885006</v>
      </c>
      <c r="AI203" s="41">
        <v>1317.9</v>
      </c>
      <c r="AJ203" s="41">
        <v>139.35984955199999</v>
      </c>
      <c r="AK203" s="41">
        <f t="shared" ref="AK203:AK266" si="83">AJ203/AL203</f>
        <v>0.10574387248804915</v>
      </c>
      <c r="AL203" s="41">
        <v>1317.9</v>
      </c>
      <c r="AM203" s="41">
        <v>16.659836560079999</v>
      </c>
      <c r="AN203" s="41">
        <f t="shared" ref="AN203:AN266" si="84">AM203/AO203</f>
        <v>1.2641199301980422E-2</v>
      </c>
      <c r="AO203" s="41">
        <v>1317.9</v>
      </c>
      <c r="AP203" s="41">
        <v>306.25200000000001</v>
      </c>
      <c r="AQ203" s="25">
        <f t="shared" ref="AQ203:AQ266" si="85">AP203/1.68/1.10481</f>
        <v>164.99928235882834</v>
      </c>
      <c r="AR203" s="41">
        <f t="shared" ref="AR203:AR266" si="86">AP203/AS203</f>
        <v>0.23237878442977464</v>
      </c>
      <c r="AS203" s="41">
        <v>1317.9</v>
      </c>
      <c r="AT203" s="41">
        <v>0</v>
      </c>
      <c r="AU203" s="25">
        <f t="shared" ref="AU203:AU266" si="87">AT203/1.68/1.10481</f>
        <v>0</v>
      </c>
      <c r="AV203" s="41"/>
      <c r="AW203" s="41">
        <v>0</v>
      </c>
      <c r="AX203" s="88">
        <v>141.93073000000001</v>
      </c>
      <c r="AY203" s="41">
        <f t="shared" ref="AY203:AY266" si="88">AX203/AZ203</f>
        <v>0.10769461264132332</v>
      </c>
      <c r="AZ203" s="41">
        <v>1317.9</v>
      </c>
      <c r="BA203" s="41">
        <f t="shared" si="74"/>
        <v>6602.7758749722179</v>
      </c>
      <c r="BB203" s="41">
        <f t="shared" ref="BB203:BB266" si="89">BA203*BC203</f>
        <v>330.13879374861091</v>
      </c>
      <c r="BC203" s="45">
        <v>0.05</v>
      </c>
      <c r="BD203" s="41">
        <f t="shared" ref="BD203:BD266" si="90">BB203/BE203</f>
        <v>0.25050367535367696</v>
      </c>
      <c r="BE203" s="41">
        <v>1317.9</v>
      </c>
      <c r="BF203" s="41">
        <f t="shared" ref="BF203:BF266" si="91">BA203+BB203</f>
        <v>6932.9146687208286</v>
      </c>
      <c r="BG203" s="99">
        <f t="shared" ref="BG203:BG266" si="92">(J203+S203+V203+Y203+AB203+AE203+AH203+AK203+AN203+AR203+AY203)*(1+BC203)</f>
        <v>5.4558961681448164</v>
      </c>
      <c r="BH203" s="99"/>
      <c r="BI203" s="100">
        <f t="shared" ref="BI203:BI266" si="93">BG203-AE203*(1+BC203)</f>
        <v>4.6554891679046868</v>
      </c>
      <c r="BJ203" s="86">
        <f t="shared" si="75"/>
        <v>5435.7093523226804</v>
      </c>
      <c r="BK203" s="86"/>
      <c r="BL203" s="86">
        <f t="shared" si="76"/>
        <v>1497.2053163981475</v>
      </c>
      <c r="BM203" s="86">
        <f t="shared" ref="BM203:BM266" si="94">BJ203+BK203+BL203</f>
        <v>6932.9146687208276</v>
      </c>
      <c r="BN203" s="78">
        <v>4.2087000000000003</v>
      </c>
      <c r="BO203" s="79"/>
      <c r="BP203" s="108">
        <f t="shared" ref="BP203:BP266" si="95">BG203/BN203</f>
        <v>1.2963376263798361</v>
      </c>
      <c r="BQ203" s="107"/>
      <c r="BS203" s="113" t="s">
        <v>1669</v>
      </c>
      <c r="BT203" s="168">
        <f t="shared" ref="BT203:BT266" si="96">BU203/1.2</f>
        <v>118.27560833333335</v>
      </c>
      <c r="BU203" s="88">
        <v>141.93073000000001</v>
      </c>
    </row>
    <row r="204" spans="1:73" x14ac:dyDescent="0.25">
      <c r="A204" s="87">
        <f t="shared" ref="A204:A267" si="97">A203+1</f>
        <v>195</v>
      </c>
      <c r="B204" s="2" t="s">
        <v>286</v>
      </c>
      <c r="C204" s="39" t="s">
        <v>28</v>
      </c>
      <c r="D204" s="68" t="s">
        <v>1389</v>
      </c>
      <c r="E204" s="41">
        <v>1452.8</v>
      </c>
      <c r="F204" s="54">
        <v>1452.8</v>
      </c>
      <c r="G204" s="54"/>
      <c r="H204" s="40">
        <v>46.1</v>
      </c>
      <c r="I204" s="41">
        <v>2113.3875846719998</v>
      </c>
      <c r="J204" s="41">
        <f t="shared" si="73"/>
        <v>1.4546996039867841</v>
      </c>
      <c r="K204" s="41">
        <v>1452.8</v>
      </c>
      <c r="L204" s="41">
        <v>0</v>
      </c>
      <c r="M204" s="41"/>
      <c r="N204" s="41">
        <v>0</v>
      </c>
      <c r="O204" s="41">
        <v>0</v>
      </c>
      <c r="P204" s="41"/>
      <c r="Q204" s="41">
        <v>0</v>
      </c>
      <c r="R204" s="41">
        <v>270.09530767663</v>
      </c>
      <c r="S204" s="41">
        <f t="shared" si="77"/>
        <v>0.18591362037212969</v>
      </c>
      <c r="T204" s="41">
        <v>1452.8</v>
      </c>
      <c r="U204" s="41">
        <v>1701.10952082533</v>
      </c>
      <c r="V204" s="41">
        <f t="shared" si="78"/>
        <v>1.1709178970438672</v>
      </c>
      <c r="W204" s="41">
        <v>1452.8</v>
      </c>
      <c r="X204" s="41">
        <v>283.10204302826799</v>
      </c>
      <c r="Y204" s="41">
        <f t="shared" si="79"/>
        <v>0.19486649437518447</v>
      </c>
      <c r="Z204" s="41">
        <v>1452.8</v>
      </c>
      <c r="AA204" s="41">
        <v>823.02894024074499</v>
      </c>
      <c r="AB204" s="41">
        <f t="shared" si="80"/>
        <v>0.56651221106879479</v>
      </c>
      <c r="AC204" s="41">
        <v>1452.8</v>
      </c>
      <c r="AD204" s="41">
        <v>813.29381993271795</v>
      </c>
      <c r="AE204" s="41">
        <f t="shared" si="81"/>
        <v>0.55981127473342374</v>
      </c>
      <c r="AF204" s="41">
        <v>1452.8</v>
      </c>
      <c r="AG204" s="41">
        <v>478.703054843291</v>
      </c>
      <c r="AH204" s="41">
        <f t="shared" si="82"/>
        <v>0.3295037547104151</v>
      </c>
      <c r="AI204" s="41">
        <v>1452.8</v>
      </c>
      <c r="AJ204" s="41">
        <v>143.6473962</v>
      </c>
      <c r="AK204" s="41">
        <f t="shared" si="83"/>
        <v>9.8876236371145385E-2</v>
      </c>
      <c r="AL204" s="41">
        <v>1452.8</v>
      </c>
      <c r="AM204" s="41">
        <v>17.172393273000001</v>
      </c>
      <c r="AN204" s="41">
        <f t="shared" si="84"/>
        <v>1.182020462073238E-2</v>
      </c>
      <c r="AO204" s="41">
        <v>1452.8</v>
      </c>
      <c r="AP204" s="41">
        <v>309.95999999999998</v>
      </c>
      <c r="AQ204" s="25">
        <f t="shared" si="85"/>
        <v>166.9970402150596</v>
      </c>
      <c r="AR204" s="41">
        <f t="shared" si="86"/>
        <v>0.21335352422907489</v>
      </c>
      <c r="AS204" s="41">
        <v>1452.8</v>
      </c>
      <c r="AT204" s="41">
        <v>0</v>
      </c>
      <c r="AU204" s="25">
        <f t="shared" si="87"/>
        <v>0</v>
      </c>
      <c r="AV204" s="41"/>
      <c r="AW204" s="41">
        <v>0</v>
      </c>
      <c r="AX204" s="88">
        <v>240.11496200000002</v>
      </c>
      <c r="AY204" s="41">
        <f t="shared" si="88"/>
        <v>0.16527736921806169</v>
      </c>
      <c r="AZ204" s="41">
        <v>1452.8</v>
      </c>
      <c r="BA204" s="41">
        <f t="shared" si="74"/>
        <v>7193.6150226919826</v>
      </c>
      <c r="BB204" s="41">
        <f t="shared" si="89"/>
        <v>359.68075113459918</v>
      </c>
      <c r="BC204" s="45">
        <v>0.05</v>
      </c>
      <c r="BD204" s="41">
        <f t="shared" si="90"/>
        <v>0.24757760953648072</v>
      </c>
      <c r="BE204" s="41">
        <v>1452.8</v>
      </c>
      <c r="BF204" s="41">
        <f t="shared" si="91"/>
        <v>7553.2957738265814</v>
      </c>
      <c r="BG204" s="99">
        <f t="shared" si="92"/>
        <v>5.1991298002660935</v>
      </c>
      <c r="BH204" s="99"/>
      <c r="BI204" s="100">
        <f t="shared" si="93"/>
        <v>4.6113279617959986</v>
      </c>
      <c r="BJ204" s="86">
        <f t="shared" si="75"/>
        <v>7553.2957738265804</v>
      </c>
      <c r="BK204" s="86"/>
      <c r="BL204" s="86">
        <f t="shared" si="76"/>
        <v>0</v>
      </c>
      <c r="BM204" s="86">
        <f t="shared" si="94"/>
        <v>7553.2957738265804</v>
      </c>
      <c r="BN204" s="78">
        <v>3.8713000000000002</v>
      </c>
      <c r="BO204" s="79"/>
      <c r="BP204" s="108">
        <f t="shared" si="95"/>
        <v>1.3429932581474164</v>
      </c>
      <c r="BQ204" s="107"/>
      <c r="BS204" s="113" t="s">
        <v>1670</v>
      </c>
      <c r="BT204" s="168">
        <f t="shared" si="96"/>
        <v>200.09580166666669</v>
      </c>
      <c r="BU204" s="88">
        <v>240.11496200000002</v>
      </c>
    </row>
    <row r="205" spans="1:73" x14ac:dyDescent="0.25">
      <c r="A205" s="87">
        <f t="shared" si="97"/>
        <v>196</v>
      </c>
      <c r="B205" s="2" t="s">
        <v>287</v>
      </c>
      <c r="C205" s="39" t="s">
        <v>28</v>
      </c>
      <c r="D205" s="68" t="s">
        <v>1392</v>
      </c>
      <c r="E205" s="41">
        <v>1607.2</v>
      </c>
      <c r="F205" s="54">
        <v>1311.9</v>
      </c>
      <c r="G205" s="54">
        <v>295.3</v>
      </c>
      <c r="H205" s="40">
        <v>0</v>
      </c>
      <c r="I205" s="41">
        <v>2271.6325448225598</v>
      </c>
      <c r="J205" s="41">
        <f t="shared" si="73"/>
        <v>1.4134099955341959</v>
      </c>
      <c r="K205" s="41">
        <v>1607.2</v>
      </c>
      <c r="L205" s="41">
        <v>0</v>
      </c>
      <c r="M205" s="41"/>
      <c r="N205" s="41">
        <v>0</v>
      </c>
      <c r="O205" s="41">
        <v>0</v>
      </c>
      <c r="P205" s="41"/>
      <c r="Q205" s="41">
        <v>0</v>
      </c>
      <c r="R205" s="41">
        <v>256.54278300896198</v>
      </c>
      <c r="S205" s="41">
        <f t="shared" si="77"/>
        <v>0.15962094512752736</v>
      </c>
      <c r="T205" s="41">
        <v>1607.2</v>
      </c>
      <c r="U205" s="41">
        <v>1645.4258261779801</v>
      </c>
      <c r="V205" s="41">
        <f t="shared" si="78"/>
        <v>1.0237841128533973</v>
      </c>
      <c r="W205" s="41">
        <v>1607.2</v>
      </c>
      <c r="X205" s="41">
        <v>304.69116471934302</v>
      </c>
      <c r="Y205" s="41">
        <f t="shared" si="79"/>
        <v>0.18957887302099491</v>
      </c>
      <c r="Z205" s="41">
        <v>1607.2</v>
      </c>
      <c r="AA205" s="41">
        <v>471.07972787901502</v>
      </c>
      <c r="AB205" s="41">
        <f t="shared" si="80"/>
        <v>0.29310585358325969</v>
      </c>
      <c r="AC205" s="41">
        <v>1607.2</v>
      </c>
      <c r="AD205" s="41">
        <v>960.06657446026702</v>
      </c>
      <c r="AE205" s="41">
        <f t="shared" si="81"/>
        <v>0.73181383829580526</v>
      </c>
      <c r="AF205" s="41">
        <v>1311.9</v>
      </c>
      <c r="AG205" s="41">
        <v>256.521600311687</v>
      </c>
      <c r="AH205" s="41">
        <f t="shared" si="82"/>
        <v>0.15960776525117409</v>
      </c>
      <c r="AI205" s="41">
        <v>1607.2</v>
      </c>
      <c r="AJ205" s="41">
        <v>145.74741904800001</v>
      </c>
      <c r="AK205" s="41">
        <f t="shared" si="83"/>
        <v>9.0684058641114992E-2</v>
      </c>
      <c r="AL205" s="41">
        <v>1607.2</v>
      </c>
      <c r="AM205" s="41">
        <v>17.423441458919999</v>
      </c>
      <c r="AN205" s="41">
        <f t="shared" si="84"/>
        <v>1.0840867010278745E-2</v>
      </c>
      <c r="AO205" s="41">
        <v>1607.2</v>
      </c>
      <c r="AP205" s="41">
        <v>83.52</v>
      </c>
      <c r="AQ205" s="25">
        <f t="shared" si="85"/>
        <v>44.998041033558451</v>
      </c>
      <c r="AR205" s="41">
        <f t="shared" si="86"/>
        <v>5.1966152314584367E-2</v>
      </c>
      <c r="AS205" s="41">
        <v>1607.2</v>
      </c>
      <c r="AT205" s="41">
        <v>0</v>
      </c>
      <c r="AU205" s="25">
        <f t="shared" si="87"/>
        <v>0</v>
      </c>
      <c r="AV205" s="41"/>
      <c r="AW205" s="41">
        <v>0</v>
      </c>
      <c r="AX205" s="88">
        <v>194.39966250000001</v>
      </c>
      <c r="AY205" s="41">
        <f t="shared" si="88"/>
        <v>0.1209554893603783</v>
      </c>
      <c r="AZ205" s="41">
        <v>1607.2</v>
      </c>
      <c r="BA205" s="41">
        <f t="shared" si="74"/>
        <v>6607.0507443867346</v>
      </c>
      <c r="BB205" s="41">
        <f t="shared" si="89"/>
        <v>330.35253721933674</v>
      </c>
      <c r="BC205" s="45">
        <v>0.05</v>
      </c>
      <c r="BD205" s="41">
        <f t="shared" si="90"/>
        <v>0.20554538154513236</v>
      </c>
      <c r="BE205" s="41">
        <v>1607.2</v>
      </c>
      <c r="BF205" s="41">
        <f t="shared" si="91"/>
        <v>6937.4032816060717</v>
      </c>
      <c r="BG205" s="99">
        <f t="shared" si="92"/>
        <v>4.4576363485423469</v>
      </c>
      <c r="BH205" s="99"/>
      <c r="BI205" s="100">
        <f t="shared" si="93"/>
        <v>3.6892318183317512</v>
      </c>
      <c r="BJ205" s="86">
        <f t="shared" si="75"/>
        <v>5847.9731256527057</v>
      </c>
      <c r="BK205" s="86"/>
      <c r="BL205" s="86">
        <f t="shared" si="76"/>
        <v>1089.4301559533662</v>
      </c>
      <c r="BM205" s="86">
        <f t="shared" si="94"/>
        <v>6937.4032816060717</v>
      </c>
      <c r="BN205" s="78">
        <v>3.3029999999999999</v>
      </c>
      <c r="BO205" s="79"/>
      <c r="BP205" s="108">
        <f t="shared" si="95"/>
        <v>1.3495720098523605</v>
      </c>
      <c r="BQ205" s="107"/>
      <c r="BS205" s="113" t="s">
        <v>1671</v>
      </c>
      <c r="BT205" s="168">
        <f t="shared" si="96"/>
        <v>161.99971875</v>
      </c>
      <c r="BU205" s="88">
        <v>194.39966250000001</v>
      </c>
    </row>
    <row r="206" spans="1:73" x14ac:dyDescent="0.25">
      <c r="A206" s="87">
        <f t="shared" si="97"/>
        <v>197</v>
      </c>
      <c r="B206" s="2" t="s">
        <v>288</v>
      </c>
      <c r="C206" s="39" t="s">
        <v>28</v>
      </c>
      <c r="D206" s="68" t="s">
        <v>1394</v>
      </c>
      <c r="E206" s="41">
        <v>2716</v>
      </c>
      <c r="F206" s="54">
        <v>2014</v>
      </c>
      <c r="G206" s="54">
        <v>702</v>
      </c>
      <c r="H206" s="40">
        <v>0</v>
      </c>
      <c r="I206" s="41">
        <v>3942.3952445997502</v>
      </c>
      <c r="J206" s="41">
        <f t="shared" si="73"/>
        <v>1.4515446408688328</v>
      </c>
      <c r="K206" s="41">
        <v>2716</v>
      </c>
      <c r="L206" s="41">
        <v>0</v>
      </c>
      <c r="M206" s="41"/>
      <c r="N206" s="41">
        <v>0</v>
      </c>
      <c r="O206" s="41">
        <v>0</v>
      </c>
      <c r="P206" s="41"/>
      <c r="Q206" s="41">
        <v>0</v>
      </c>
      <c r="R206" s="41">
        <v>327.01882283280599</v>
      </c>
      <c r="S206" s="41">
        <f t="shared" si="77"/>
        <v>0.1204045739443321</v>
      </c>
      <c r="T206" s="41">
        <v>2716</v>
      </c>
      <c r="U206" s="41">
        <v>2813.1724575416001</v>
      </c>
      <c r="V206" s="41">
        <f t="shared" si="78"/>
        <v>1.0357777826000001</v>
      </c>
      <c r="W206" s="41">
        <v>2716</v>
      </c>
      <c r="X206" s="41">
        <v>567.05475720671905</v>
      </c>
      <c r="Y206" s="41">
        <f t="shared" si="79"/>
        <v>0.20878304757242969</v>
      </c>
      <c r="Z206" s="41">
        <v>2716</v>
      </c>
      <c r="AA206" s="41">
        <v>1708.3990506847799</v>
      </c>
      <c r="AB206" s="41">
        <f t="shared" si="80"/>
        <v>0.62901290525949183</v>
      </c>
      <c r="AC206" s="41">
        <v>2716</v>
      </c>
      <c r="AD206" s="41">
        <v>1250.7419167640601</v>
      </c>
      <c r="AE206" s="41">
        <f t="shared" si="81"/>
        <v>0.6210237918391559</v>
      </c>
      <c r="AF206" s="41">
        <v>2014</v>
      </c>
      <c r="AG206" s="41">
        <v>762.29536186490702</v>
      </c>
      <c r="AH206" s="41">
        <f t="shared" si="82"/>
        <v>0.28066839538472277</v>
      </c>
      <c r="AI206" s="41">
        <v>2716</v>
      </c>
      <c r="AJ206" s="41">
        <v>174.914403048</v>
      </c>
      <c r="AK206" s="41">
        <f t="shared" si="83"/>
        <v>6.4401473876288653E-2</v>
      </c>
      <c r="AL206" s="41">
        <v>2716</v>
      </c>
      <c r="AM206" s="41">
        <v>20.91022181892</v>
      </c>
      <c r="AN206" s="41">
        <f t="shared" si="84"/>
        <v>7.6989034679381448E-3</v>
      </c>
      <c r="AO206" s="41">
        <v>2716</v>
      </c>
      <c r="AP206" s="41">
        <v>436.17599999999999</v>
      </c>
      <c r="AQ206" s="25">
        <f t="shared" si="85"/>
        <v>234.99839015629061</v>
      </c>
      <c r="AR206" s="41">
        <f t="shared" si="86"/>
        <v>0.16059499263622976</v>
      </c>
      <c r="AS206" s="41">
        <v>2716</v>
      </c>
      <c r="AT206" s="41">
        <v>0</v>
      </c>
      <c r="AU206" s="25">
        <f t="shared" si="87"/>
        <v>0</v>
      </c>
      <c r="AV206" s="41"/>
      <c r="AW206" s="41">
        <v>0</v>
      </c>
      <c r="AX206" s="88">
        <v>161.96053973749997</v>
      </c>
      <c r="AY206" s="41">
        <f t="shared" si="88"/>
        <v>5.9632010212628858E-2</v>
      </c>
      <c r="AZ206" s="41">
        <v>2716</v>
      </c>
      <c r="BA206" s="41">
        <f t="shared" si="74"/>
        <v>12165.038776099042</v>
      </c>
      <c r="BB206" s="41">
        <f t="shared" si="89"/>
        <v>608.25193880495215</v>
      </c>
      <c r="BC206" s="45">
        <v>0.05</v>
      </c>
      <c r="BD206" s="41">
        <f t="shared" si="90"/>
        <v>0.22395137658503392</v>
      </c>
      <c r="BE206" s="41">
        <v>2716</v>
      </c>
      <c r="BF206" s="41">
        <f t="shared" si="91"/>
        <v>12773.290714903993</v>
      </c>
      <c r="BG206" s="99">
        <f t="shared" si="92"/>
        <v>4.8715196435451524</v>
      </c>
      <c r="BH206" s="99"/>
      <c r="BI206" s="100">
        <f t="shared" si="93"/>
        <v>4.2194446621140385</v>
      </c>
      <c r="BJ206" s="86">
        <f t="shared" si="75"/>
        <v>9811.2405620999361</v>
      </c>
      <c r="BK206" s="86"/>
      <c r="BL206" s="86">
        <f t="shared" si="76"/>
        <v>2962.050152804055</v>
      </c>
      <c r="BM206" s="86">
        <f t="shared" si="94"/>
        <v>12773.290714903991</v>
      </c>
      <c r="BN206" s="78">
        <v>4.2121000000000004</v>
      </c>
      <c r="BO206" s="79"/>
      <c r="BP206" s="108">
        <f t="shared" si="95"/>
        <v>1.1565536534140102</v>
      </c>
      <c r="BQ206" s="107"/>
      <c r="BS206" s="113" t="s">
        <v>1672</v>
      </c>
      <c r="BT206" s="168">
        <f t="shared" si="96"/>
        <v>134.96711644791665</v>
      </c>
      <c r="BU206" s="88">
        <v>161.96053973749997</v>
      </c>
    </row>
    <row r="207" spans="1:73" x14ac:dyDescent="0.25">
      <c r="A207" s="87">
        <f t="shared" si="97"/>
        <v>198</v>
      </c>
      <c r="B207" s="2" t="s">
        <v>289</v>
      </c>
      <c r="C207" s="39" t="s">
        <v>28</v>
      </c>
      <c r="D207" s="68" t="s">
        <v>1405</v>
      </c>
      <c r="E207" s="41">
        <v>2488.34</v>
      </c>
      <c r="F207" s="54">
        <v>2100.34</v>
      </c>
      <c r="G207" s="54">
        <v>388</v>
      </c>
      <c r="H207" s="40">
        <v>0</v>
      </c>
      <c r="I207" s="41">
        <v>4027.9333740739298</v>
      </c>
      <c r="J207" s="41">
        <f t="shared" si="73"/>
        <v>1.6187230740469267</v>
      </c>
      <c r="K207" s="41">
        <v>2488.34</v>
      </c>
      <c r="L207" s="41">
        <v>0</v>
      </c>
      <c r="M207" s="41"/>
      <c r="N207" s="41">
        <v>0</v>
      </c>
      <c r="O207" s="41">
        <v>0</v>
      </c>
      <c r="P207" s="41"/>
      <c r="Q207" s="41">
        <v>0</v>
      </c>
      <c r="R207" s="41">
        <v>328.15407984083402</v>
      </c>
      <c r="S207" s="41">
        <f t="shared" si="77"/>
        <v>0.13187670488793091</v>
      </c>
      <c r="T207" s="41">
        <v>2488.34</v>
      </c>
      <c r="U207" s="41">
        <v>2732.08564205122</v>
      </c>
      <c r="V207" s="41">
        <f t="shared" si="78"/>
        <v>1.0979551194978259</v>
      </c>
      <c r="W207" s="41">
        <v>2488.34</v>
      </c>
      <c r="X207" s="41">
        <v>642.77455751302398</v>
      </c>
      <c r="Y207" s="41">
        <f t="shared" si="79"/>
        <v>0.25831460231038522</v>
      </c>
      <c r="Z207" s="41">
        <v>2488.34</v>
      </c>
      <c r="AA207" s="41">
        <v>2743.1347838054398</v>
      </c>
      <c r="AB207" s="41">
        <f t="shared" si="80"/>
        <v>1.1023954860692027</v>
      </c>
      <c r="AC207" s="41">
        <v>2488.34</v>
      </c>
      <c r="AD207" s="41">
        <v>1205.98861678036</v>
      </c>
      <c r="AE207" s="41">
        <f t="shared" si="81"/>
        <v>0.57418733004197409</v>
      </c>
      <c r="AF207" s="41">
        <v>2100.34</v>
      </c>
      <c r="AG207" s="41">
        <v>745.632634533589</v>
      </c>
      <c r="AH207" s="41">
        <f t="shared" si="82"/>
        <v>0.29965062432528872</v>
      </c>
      <c r="AI207" s="41">
        <v>2488.34</v>
      </c>
      <c r="AJ207" s="41">
        <v>0</v>
      </c>
      <c r="AK207" s="41"/>
      <c r="AL207" s="41">
        <v>0</v>
      </c>
      <c r="AM207" s="41">
        <v>0</v>
      </c>
      <c r="AN207" s="41"/>
      <c r="AO207" s="41">
        <v>0</v>
      </c>
      <c r="AP207" s="41">
        <v>246.864</v>
      </c>
      <c r="AQ207" s="25">
        <f t="shared" si="85"/>
        <v>133.00283048022479</v>
      </c>
      <c r="AR207" s="41">
        <f t="shared" si="86"/>
        <v>9.9208307546396382E-2</v>
      </c>
      <c r="AS207" s="41">
        <v>2488.34</v>
      </c>
      <c r="AT207" s="41">
        <v>0</v>
      </c>
      <c r="AU207" s="25">
        <f t="shared" si="87"/>
        <v>0</v>
      </c>
      <c r="AV207" s="41"/>
      <c r="AW207" s="41">
        <v>0</v>
      </c>
      <c r="AX207" s="88">
        <v>651.95218749999992</v>
      </c>
      <c r="AY207" s="41">
        <f t="shared" si="88"/>
        <v>0.26200285632188525</v>
      </c>
      <c r="AZ207" s="41">
        <v>2488.34</v>
      </c>
      <c r="BA207" s="41">
        <f t="shared" si="74"/>
        <v>13324.519876098395</v>
      </c>
      <c r="BB207" s="41">
        <f t="shared" si="89"/>
        <v>666.22599380491977</v>
      </c>
      <c r="BC207" s="45">
        <v>0.05</v>
      </c>
      <c r="BD207" s="41">
        <f t="shared" si="90"/>
        <v>0.2677391328375221</v>
      </c>
      <c r="BE207" s="41">
        <v>2488.34</v>
      </c>
      <c r="BF207" s="41">
        <f t="shared" si="91"/>
        <v>13990.745869903314</v>
      </c>
      <c r="BG207" s="99">
        <f t="shared" si="92"/>
        <v>5.7165298103002078</v>
      </c>
      <c r="BH207" s="99"/>
      <c r="BI207" s="100">
        <f t="shared" si="93"/>
        <v>5.1136331137561353</v>
      </c>
      <c r="BJ207" s="86">
        <f t="shared" si="75"/>
        <v>12006.656221765939</v>
      </c>
      <c r="BK207" s="86"/>
      <c r="BL207" s="86">
        <f t="shared" si="76"/>
        <v>1984.0896481373804</v>
      </c>
      <c r="BM207" s="86">
        <f t="shared" si="94"/>
        <v>13990.74586990332</v>
      </c>
      <c r="BN207" s="78">
        <v>4.4119000000000002</v>
      </c>
      <c r="BO207" s="79"/>
      <c r="BP207" s="108">
        <f t="shared" si="95"/>
        <v>1.2957070219860394</v>
      </c>
      <c r="BQ207" s="107"/>
      <c r="BS207" s="113" t="s">
        <v>1673</v>
      </c>
      <c r="BT207" s="168">
        <f t="shared" si="96"/>
        <v>543.29348958333333</v>
      </c>
      <c r="BU207" s="88">
        <v>651.95218749999992</v>
      </c>
    </row>
    <row r="208" spans="1:73" x14ac:dyDescent="0.25">
      <c r="A208" s="87">
        <f t="shared" si="97"/>
        <v>199</v>
      </c>
      <c r="B208" s="2" t="s">
        <v>290</v>
      </c>
      <c r="C208" s="39" t="s">
        <v>28</v>
      </c>
      <c r="D208" s="68" t="s">
        <v>1406</v>
      </c>
      <c r="E208" s="41">
        <v>2581.1999999999998</v>
      </c>
      <c r="F208" s="54">
        <v>2581.1999999999998</v>
      </c>
      <c r="G208" s="54"/>
      <c r="H208" s="40">
        <v>30.7</v>
      </c>
      <c r="I208" s="41">
        <v>4014.8845612999799</v>
      </c>
      <c r="J208" s="41">
        <f t="shared" si="73"/>
        <v>1.5554333493336356</v>
      </c>
      <c r="K208" s="41">
        <v>2581.1999999999998</v>
      </c>
      <c r="L208" s="41">
        <v>0</v>
      </c>
      <c r="M208" s="41"/>
      <c r="N208" s="41">
        <v>0</v>
      </c>
      <c r="O208" s="41">
        <v>0</v>
      </c>
      <c r="P208" s="41"/>
      <c r="Q208" s="41">
        <v>0</v>
      </c>
      <c r="R208" s="41">
        <v>532.51344198135098</v>
      </c>
      <c r="S208" s="41">
        <f t="shared" si="77"/>
        <v>0.20630460327806874</v>
      </c>
      <c r="T208" s="41">
        <v>2581.1999999999998</v>
      </c>
      <c r="U208" s="41">
        <v>2910.8351972248602</v>
      </c>
      <c r="V208" s="41">
        <f t="shared" si="78"/>
        <v>1.1277061820954828</v>
      </c>
      <c r="W208" s="41">
        <v>2581.1999999999998</v>
      </c>
      <c r="X208" s="41">
        <v>554.364751934884</v>
      </c>
      <c r="Y208" s="41">
        <f t="shared" si="79"/>
        <v>0.21477016578912289</v>
      </c>
      <c r="Z208" s="41">
        <v>2581.1999999999998</v>
      </c>
      <c r="AA208" s="41">
        <v>2781.275577377</v>
      </c>
      <c r="AB208" s="41">
        <f t="shared" si="80"/>
        <v>1.0775126210200683</v>
      </c>
      <c r="AC208" s="41">
        <v>2581.1999999999998</v>
      </c>
      <c r="AD208" s="41">
        <v>1159.2459754850699</v>
      </c>
      <c r="AE208" s="41">
        <f t="shared" si="81"/>
        <v>0.44911125658029988</v>
      </c>
      <c r="AF208" s="41">
        <v>2581.1999999999998</v>
      </c>
      <c r="AG208" s="41">
        <v>739.30311029195502</v>
      </c>
      <c r="AH208" s="41">
        <f t="shared" si="82"/>
        <v>0.28641837528744579</v>
      </c>
      <c r="AI208" s="41">
        <v>2581.1999999999998</v>
      </c>
      <c r="AJ208" s="41">
        <v>0</v>
      </c>
      <c r="AK208" s="41"/>
      <c r="AL208" s="41">
        <v>0</v>
      </c>
      <c r="AM208" s="41">
        <v>0</v>
      </c>
      <c r="AN208" s="41"/>
      <c r="AO208" s="41">
        <v>0</v>
      </c>
      <c r="AP208" s="41">
        <v>439.89600000000002</v>
      </c>
      <c r="AQ208" s="25">
        <f t="shared" si="85"/>
        <v>237.00261324830254</v>
      </c>
      <c r="AR208" s="41">
        <f t="shared" si="86"/>
        <v>0.17042305904230592</v>
      </c>
      <c r="AS208" s="41">
        <v>2581.1999999999998</v>
      </c>
      <c r="AT208" s="41">
        <v>0</v>
      </c>
      <c r="AU208" s="25">
        <f t="shared" si="87"/>
        <v>0</v>
      </c>
      <c r="AV208" s="41"/>
      <c r="AW208" s="41">
        <v>0</v>
      </c>
      <c r="AX208" s="88">
        <v>655.8140975</v>
      </c>
      <c r="AY208" s="41">
        <f t="shared" si="88"/>
        <v>0.25407333701379203</v>
      </c>
      <c r="AZ208" s="41">
        <v>2581.1999999999998</v>
      </c>
      <c r="BA208" s="41">
        <f t="shared" si="74"/>
        <v>13788.132713095101</v>
      </c>
      <c r="BB208" s="41">
        <f t="shared" si="89"/>
        <v>689.40663565475506</v>
      </c>
      <c r="BC208" s="45">
        <v>0.05</v>
      </c>
      <c r="BD208" s="41">
        <f t="shared" si="90"/>
        <v>0.26708764747201114</v>
      </c>
      <c r="BE208" s="41">
        <v>2581.1999999999998</v>
      </c>
      <c r="BF208" s="41">
        <f t="shared" si="91"/>
        <v>14477.539348749857</v>
      </c>
      <c r="BG208" s="99">
        <f t="shared" si="92"/>
        <v>5.6088405969122324</v>
      </c>
      <c r="BH208" s="99"/>
      <c r="BI208" s="100">
        <f t="shared" si="93"/>
        <v>5.1372737775029176</v>
      </c>
      <c r="BJ208" s="86">
        <f t="shared" si="75"/>
        <v>14477.539348749853</v>
      </c>
      <c r="BK208" s="86"/>
      <c r="BL208" s="86">
        <f t="shared" si="76"/>
        <v>0</v>
      </c>
      <c r="BM208" s="86">
        <f t="shared" si="94"/>
        <v>14477.539348749853</v>
      </c>
      <c r="BN208" s="78">
        <v>4.2915999999999999</v>
      </c>
      <c r="BO208" s="79"/>
      <c r="BP208" s="108">
        <f t="shared" si="95"/>
        <v>1.3069346157405706</v>
      </c>
      <c r="BQ208" s="107"/>
      <c r="BS208" s="113" t="s">
        <v>1674</v>
      </c>
      <c r="BT208" s="168">
        <f t="shared" si="96"/>
        <v>546.51174791666665</v>
      </c>
      <c r="BU208" s="88">
        <v>655.8140975</v>
      </c>
    </row>
    <row r="209" spans="1:73" x14ac:dyDescent="0.25">
      <c r="A209" s="87">
        <f t="shared" si="97"/>
        <v>200</v>
      </c>
      <c r="B209" s="2" t="s">
        <v>291</v>
      </c>
      <c r="C209" s="39" t="s">
        <v>28</v>
      </c>
      <c r="D209" s="68" t="s">
        <v>1407</v>
      </c>
      <c r="E209" s="41">
        <v>4960.1000000000004</v>
      </c>
      <c r="F209" s="54">
        <v>3993</v>
      </c>
      <c r="G209" s="54">
        <v>967.1</v>
      </c>
      <c r="H209" s="40">
        <v>68.3</v>
      </c>
      <c r="I209" s="41">
        <v>8286.5024767744198</v>
      </c>
      <c r="J209" s="41">
        <f t="shared" si="73"/>
        <v>1.6706321398307331</v>
      </c>
      <c r="K209" s="41">
        <v>4960.1000000000004</v>
      </c>
      <c r="L209" s="41">
        <v>0</v>
      </c>
      <c r="M209" s="41"/>
      <c r="N209" s="41">
        <v>0</v>
      </c>
      <c r="O209" s="41">
        <v>0</v>
      </c>
      <c r="P209" s="41"/>
      <c r="Q209" s="41">
        <v>0</v>
      </c>
      <c r="R209" s="41">
        <v>650.19236950480899</v>
      </c>
      <c r="S209" s="41">
        <f t="shared" si="77"/>
        <v>0.1310845284378962</v>
      </c>
      <c r="T209" s="41">
        <v>4960.1000000000004</v>
      </c>
      <c r="U209" s="41">
        <v>5871.0087333772999</v>
      </c>
      <c r="V209" s="41">
        <f t="shared" si="78"/>
        <v>1.1836472517443801</v>
      </c>
      <c r="W209" s="41">
        <v>4960.1000000000004</v>
      </c>
      <c r="X209" s="41">
        <v>1271.75228555903</v>
      </c>
      <c r="Y209" s="41">
        <f t="shared" si="79"/>
        <v>0.25639650119131269</v>
      </c>
      <c r="Z209" s="41">
        <v>4960.1000000000004</v>
      </c>
      <c r="AA209" s="41">
        <v>2132.3566667425998</v>
      </c>
      <c r="AB209" s="41">
        <f t="shared" si="80"/>
        <v>0.42990195091683631</v>
      </c>
      <c r="AC209" s="41">
        <v>4960.1000000000004</v>
      </c>
      <c r="AD209" s="41">
        <v>4035.7826968230702</v>
      </c>
      <c r="AE209" s="41">
        <f t="shared" si="81"/>
        <v>1.0107144244485524</v>
      </c>
      <c r="AF209" s="41">
        <v>3993</v>
      </c>
      <c r="AG209" s="41">
        <v>1193.37894743009</v>
      </c>
      <c r="AH209" s="41">
        <f t="shared" si="82"/>
        <v>0.24059574351930202</v>
      </c>
      <c r="AI209" s="41">
        <v>4960.1000000000004</v>
      </c>
      <c r="AJ209" s="41">
        <v>81.667555199999995</v>
      </c>
      <c r="AK209" s="41">
        <f t="shared" si="83"/>
        <v>1.6464900949577626E-2</v>
      </c>
      <c r="AL209" s="41">
        <v>4960.1000000000004</v>
      </c>
      <c r="AM209" s="41">
        <v>9.7629850079999994</v>
      </c>
      <c r="AN209" s="41">
        <f t="shared" si="84"/>
        <v>1.9683040680631438E-3</v>
      </c>
      <c r="AO209" s="41">
        <v>4960.1000000000004</v>
      </c>
      <c r="AP209" s="41">
        <v>458.44799999999998</v>
      </c>
      <c r="AQ209" s="25">
        <f t="shared" si="85"/>
        <v>246.99786776523953</v>
      </c>
      <c r="AR209" s="41">
        <f t="shared" si="86"/>
        <v>9.242716880708049E-2</v>
      </c>
      <c r="AS209" s="41">
        <v>4960.1000000000004</v>
      </c>
      <c r="AT209" s="41">
        <v>0</v>
      </c>
      <c r="AU209" s="25">
        <f t="shared" si="87"/>
        <v>0</v>
      </c>
      <c r="AV209" s="41"/>
      <c r="AW209" s="41">
        <v>0</v>
      </c>
      <c r="AX209" s="88">
        <v>2072.8143700000001</v>
      </c>
      <c r="AY209" s="41">
        <f t="shared" si="88"/>
        <v>0.41789769762706397</v>
      </c>
      <c r="AZ209" s="41">
        <v>4960.1000000000004</v>
      </c>
      <c r="BA209" s="41">
        <f t="shared" si="74"/>
        <v>26063.667086419322</v>
      </c>
      <c r="BB209" s="41">
        <f t="shared" si="89"/>
        <v>1303.1833543209661</v>
      </c>
      <c r="BC209" s="45">
        <v>0.05</v>
      </c>
      <c r="BD209" s="41">
        <f t="shared" si="90"/>
        <v>0.2627332824582097</v>
      </c>
      <c r="BE209" s="41">
        <v>4960.1000000000004</v>
      </c>
      <c r="BF209" s="41">
        <f t="shared" si="91"/>
        <v>27366.850440740287</v>
      </c>
      <c r="BG209" s="99">
        <f t="shared" si="92"/>
        <v>5.7243171421178376</v>
      </c>
      <c r="BH209" s="99"/>
      <c r="BI209" s="100">
        <f t="shared" si="93"/>
        <v>4.6630669964468572</v>
      </c>
      <c r="BJ209" s="86">
        <f t="shared" si="75"/>
        <v>22857.198348476526</v>
      </c>
      <c r="BK209" s="86"/>
      <c r="BL209" s="86">
        <f t="shared" si="76"/>
        <v>4509.6520922637555</v>
      </c>
      <c r="BM209" s="86">
        <f t="shared" si="94"/>
        <v>27366.85044074028</v>
      </c>
      <c r="BN209" s="78">
        <v>4.5601000000000003</v>
      </c>
      <c r="BO209" s="79"/>
      <c r="BP209" s="108">
        <f t="shared" si="95"/>
        <v>1.2553051779824647</v>
      </c>
      <c r="BQ209" s="107"/>
      <c r="BS209" s="113" t="s">
        <v>1675</v>
      </c>
      <c r="BT209" s="168">
        <f t="shared" si="96"/>
        <v>1727.3453083333334</v>
      </c>
      <c r="BU209" s="88">
        <v>2072.8143700000001</v>
      </c>
    </row>
    <row r="210" spans="1:73" x14ac:dyDescent="0.25">
      <c r="A210" s="87">
        <f t="shared" si="97"/>
        <v>201</v>
      </c>
      <c r="B210" s="2" t="s">
        <v>42</v>
      </c>
      <c r="C210" s="39" t="s">
        <v>28</v>
      </c>
      <c r="D210" s="68" t="s">
        <v>1414</v>
      </c>
      <c r="E210" s="41">
        <v>3401.4</v>
      </c>
      <c r="F210" s="54">
        <v>2784.6</v>
      </c>
      <c r="G210" s="54">
        <v>616.79999999999995</v>
      </c>
      <c r="H210" s="40">
        <v>0</v>
      </c>
      <c r="I210" s="41">
        <v>5439.0259170443796</v>
      </c>
      <c r="J210" s="41">
        <f t="shared" si="73"/>
        <v>1.5990550705722288</v>
      </c>
      <c r="K210" s="41">
        <v>3401.4</v>
      </c>
      <c r="L210" s="41">
        <v>0</v>
      </c>
      <c r="M210" s="41"/>
      <c r="N210" s="41">
        <v>0</v>
      </c>
      <c r="O210" s="41">
        <v>0</v>
      </c>
      <c r="P210" s="41"/>
      <c r="Q210" s="41">
        <v>0</v>
      </c>
      <c r="R210" s="41">
        <v>391.89044441435402</v>
      </c>
      <c r="S210" s="41">
        <f t="shared" si="77"/>
        <v>0.11521445417015171</v>
      </c>
      <c r="T210" s="41">
        <v>3401.4</v>
      </c>
      <c r="U210" s="41">
        <v>4064.2712261592201</v>
      </c>
      <c r="V210" s="41">
        <f t="shared" si="78"/>
        <v>1.1948818798610044</v>
      </c>
      <c r="W210" s="41">
        <v>3401.4</v>
      </c>
      <c r="X210" s="41">
        <v>849.69143632082501</v>
      </c>
      <c r="Y210" s="41">
        <f t="shared" si="79"/>
        <v>0.24980638452426207</v>
      </c>
      <c r="Z210" s="41">
        <v>3401.4</v>
      </c>
      <c r="AA210" s="41">
        <v>3108.5263794510602</v>
      </c>
      <c r="AB210" s="41">
        <f t="shared" si="80"/>
        <v>0.91389615436322102</v>
      </c>
      <c r="AC210" s="41">
        <v>3401.4</v>
      </c>
      <c r="AD210" s="41">
        <v>2255.8445999092901</v>
      </c>
      <c r="AE210" s="41">
        <f t="shared" si="81"/>
        <v>0.81011441496419245</v>
      </c>
      <c r="AF210" s="41">
        <v>2784.6</v>
      </c>
      <c r="AG210" s="41">
        <v>1506.0193240271401</v>
      </c>
      <c r="AH210" s="41">
        <f t="shared" si="82"/>
        <v>0.44276454519525493</v>
      </c>
      <c r="AI210" s="41">
        <v>3401.4</v>
      </c>
      <c r="AJ210" s="41">
        <v>215.11525709520001</v>
      </c>
      <c r="AK210" s="41">
        <f t="shared" si="83"/>
        <v>6.3243151965426E-2</v>
      </c>
      <c r="AL210" s="41">
        <v>3401.4</v>
      </c>
      <c r="AM210" s="41">
        <v>25.716051189108001</v>
      </c>
      <c r="AN210" s="41">
        <f t="shared" si="84"/>
        <v>7.5604313485941087E-3</v>
      </c>
      <c r="AO210" s="41">
        <v>3401.4</v>
      </c>
      <c r="AP210" s="41">
        <v>686.74800000000005</v>
      </c>
      <c r="AQ210" s="25">
        <f t="shared" si="85"/>
        <v>369.99897849274669</v>
      </c>
      <c r="AR210" s="41">
        <f t="shared" si="86"/>
        <v>0.20190156994178868</v>
      </c>
      <c r="AS210" s="41">
        <v>3401.4</v>
      </c>
      <c r="AT210" s="41">
        <v>0</v>
      </c>
      <c r="AU210" s="25">
        <f t="shared" si="87"/>
        <v>0</v>
      </c>
      <c r="AV210" s="41"/>
      <c r="AW210" s="41">
        <v>0</v>
      </c>
      <c r="AX210" s="88">
        <v>715.61995999999999</v>
      </c>
      <c r="AY210" s="41">
        <f t="shared" si="88"/>
        <v>0.21038982771799847</v>
      </c>
      <c r="AZ210" s="41">
        <v>3401.4</v>
      </c>
      <c r="BA210" s="41">
        <f t="shared" si="74"/>
        <v>19258.468595610579</v>
      </c>
      <c r="BB210" s="41">
        <f t="shared" si="89"/>
        <v>962.92342978052898</v>
      </c>
      <c r="BC210" s="45">
        <v>0.05</v>
      </c>
      <c r="BD210" s="41">
        <f t="shared" si="90"/>
        <v>0.28309620443950401</v>
      </c>
      <c r="BE210" s="41">
        <v>3401.4</v>
      </c>
      <c r="BF210" s="41">
        <f t="shared" si="91"/>
        <v>20221.392025391109</v>
      </c>
      <c r="BG210" s="99">
        <f t="shared" si="92"/>
        <v>6.0992692788553278</v>
      </c>
      <c r="BH210" s="99"/>
      <c r="BI210" s="100">
        <f t="shared" si="93"/>
        <v>5.2486491431429254</v>
      </c>
      <c r="BJ210" s="86">
        <f t="shared" si="75"/>
        <v>16984.025233900546</v>
      </c>
      <c r="BK210" s="86"/>
      <c r="BL210" s="86">
        <f t="shared" si="76"/>
        <v>3237.3667914905564</v>
      </c>
      <c r="BM210" s="86">
        <f t="shared" si="94"/>
        <v>20221.392025391102</v>
      </c>
      <c r="BN210" s="78">
        <v>4.6002000000000001</v>
      </c>
      <c r="BO210" s="79"/>
      <c r="BP210" s="108">
        <f t="shared" si="95"/>
        <v>1.3258704575573514</v>
      </c>
      <c r="BQ210" s="107"/>
      <c r="BS210" s="113" t="s">
        <v>1676</v>
      </c>
      <c r="BT210" s="168">
        <f t="shared" si="96"/>
        <v>596.34996666666666</v>
      </c>
      <c r="BU210" s="88">
        <v>715.61995999999999</v>
      </c>
    </row>
    <row r="211" spans="1:73" x14ac:dyDescent="0.25">
      <c r="A211" s="87">
        <f t="shared" si="97"/>
        <v>202</v>
      </c>
      <c r="B211" s="2" t="s">
        <v>43</v>
      </c>
      <c r="C211" s="39" t="s">
        <v>28</v>
      </c>
      <c r="D211" s="68" t="s">
        <v>1415</v>
      </c>
      <c r="E211" s="41">
        <v>1210.4000000000001</v>
      </c>
      <c r="F211" s="54">
        <v>1113.4000000000001</v>
      </c>
      <c r="G211" s="54">
        <v>97</v>
      </c>
      <c r="H211" s="40">
        <v>0</v>
      </c>
      <c r="I211" s="41">
        <v>2416.6811767397298</v>
      </c>
      <c r="J211" s="41">
        <f t="shared" si="73"/>
        <v>1.9965971387472981</v>
      </c>
      <c r="K211" s="41">
        <v>1210.4000000000001</v>
      </c>
      <c r="L211" s="41">
        <v>0</v>
      </c>
      <c r="M211" s="41"/>
      <c r="N211" s="41">
        <v>0</v>
      </c>
      <c r="O211" s="41">
        <v>0</v>
      </c>
      <c r="P211" s="41"/>
      <c r="Q211" s="41">
        <v>0</v>
      </c>
      <c r="R211" s="41">
        <v>179.391814642074</v>
      </c>
      <c r="S211" s="41">
        <f t="shared" si="77"/>
        <v>0.14820870343859383</v>
      </c>
      <c r="T211" s="41">
        <v>1210.4000000000001</v>
      </c>
      <c r="U211" s="41">
        <v>1432.73177157433</v>
      </c>
      <c r="V211" s="41">
        <f t="shared" si="78"/>
        <v>1.1836845436007353</v>
      </c>
      <c r="W211" s="41">
        <v>1210.4000000000001</v>
      </c>
      <c r="X211" s="41">
        <v>521.06592580676499</v>
      </c>
      <c r="Y211" s="41">
        <f t="shared" si="79"/>
        <v>0.4304906855640821</v>
      </c>
      <c r="Z211" s="41">
        <v>1210.4000000000001</v>
      </c>
      <c r="AA211" s="41">
        <v>1621.9579705152501</v>
      </c>
      <c r="AB211" s="41">
        <f t="shared" si="80"/>
        <v>1.3400181514501404</v>
      </c>
      <c r="AC211" s="41">
        <v>1210.4000000000001</v>
      </c>
      <c r="AD211" s="41">
        <v>673.85316847350805</v>
      </c>
      <c r="AE211" s="41">
        <f t="shared" si="81"/>
        <v>0.60522109616805098</v>
      </c>
      <c r="AF211" s="41">
        <v>1113.4000000000001</v>
      </c>
      <c r="AG211" s="41">
        <v>454.01529008173702</v>
      </c>
      <c r="AH211" s="41">
        <f t="shared" si="82"/>
        <v>0.375095249571825</v>
      </c>
      <c r="AI211" s="41">
        <v>1210.4000000000001</v>
      </c>
      <c r="AJ211" s="41">
        <v>90.913489127999995</v>
      </c>
      <c r="AK211" s="41">
        <f t="shared" si="83"/>
        <v>7.5110285135492394E-2</v>
      </c>
      <c r="AL211" s="41">
        <v>1210.4000000000001</v>
      </c>
      <c r="AM211" s="41">
        <v>10.86829438212</v>
      </c>
      <c r="AN211" s="41">
        <f t="shared" si="84"/>
        <v>8.9790931775611364E-3</v>
      </c>
      <c r="AO211" s="41">
        <v>1210.4000000000001</v>
      </c>
      <c r="AP211" s="41">
        <v>135.49199999999999</v>
      </c>
      <c r="AQ211" s="25">
        <f t="shared" si="85"/>
        <v>72.998977199699482</v>
      </c>
      <c r="AR211" s="41">
        <f t="shared" si="86"/>
        <v>0.11193985459352279</v>
      </c>
      <c r="AS211" s="41">
        <v>1210.4000000000001</v>
      </c>
      <c r="AT211" s="41">
        <v>0</v>
      </c>
      <c r="AU211" s="25">
        <f t="shared" si="87"/>
        <v>0</v>
      </c>
      <c r="AV211" s="41"/>
      <c r="AW211" s="41">
        <v>0</v>
      </c>
      <c r="AX211" s="88">
        <v>442.89333000000005</v>
      </c>
      <c r="AY211" s="41">
        <f t="shared" si="88"/>
        <v>0.3659065846001322</v>
      </c>
      <c r="AZ211" s="41">
        <v>1210.4000000000001</v>
      </c>
      <c r="BA211" s="41">
        <f t="shared" si="74"/>
        <v>7979.8642313435157</v>
      </c>
      <c r="BB211" s="41">
        <f t="shared" si="89"/>
        <v>398.99321156717582</v>
      </c>
      <c r="BC211" s="45">
        <v>0.05</v>
      </c>
      <c r="BD211" s="41">
        <f t="shared" si="90"/>
        <v>0.32963748477129529</v>
      </c>
      <c r="BE211" s="41">
        <v>1210.4000000000001</v>
      </c>
      <c r="BF211" s="41">
        <f t="shared" si="91"/>
        <v>8378.857442910692</v>
      </c>
      <c r="BG211" s="99">
        <f t="shared" si="92"/>
        <v>6.9733139553498065</v>
      </c>
      <c r="BH211" s="99"/>
      <c r="BI211" s="100">
        <f t="shared" si="93"/>
        <v>6.3378318043733533</v>
      </c>
      <c r="BJ211" s="86">
        <f t="shared" si="75"/>
        <v>7764.0877578864747</v>
      </c>
      <c r="BK211" s="86"/>
      <c r="BL211" s="86">
        <f t="shared" si="76"/>
        <v>614.76968502421528</v>
      </c>
      <c r="BM211" s="86">
        <f t="shared" si="94"/>
        <v>8378.8574429106902</v>
      </c>
      <c r="BN211" s="78">
        <v>5.0037000000000003</v>
      </c>
      <c r="BO211" s="79"/>
      <c r="BP211" s="108">
        <f t="shared" si="95"/>
        <v>1.3936315037571809</v>
      </c>
      <c r="BQ211" s="107"/>
      <c r="BS211" s="113" t="s">
        <v>1677</v>
      </c>
      <c r="BT211" s="168">
        <f t="shared" si="96"/>
        <v>369.07777500000003</v>
      </c>
      <c r="BU211" s="88">
        <v>442.89333000000005</v>
      </c>
    </row>
    <row r="212" spans="1:73" x14ac:dyDescent="0.25">
      <c r="A212" s="87">
        <f t="shared" si="97"/>
        <v>203</v>
      </c>
      <c r="B212" s="2" t="s">
        <v>44</v>
      </c>
      <c r="C212" s="39" t="s">
        <v>28</v>
      </c>
      <c r="D212" s="68" t="s">
        <v>1416</v>
      </c>
      <c r="E212" s="41">
        <v>4486.1000000000004</v>
      </c>
      <c r="F212" s="54">
        <v>3517.1</v>
      </c>
      <c r="G212" s="54">
        <v>969</v>
      </c>
      <c r="H212" s="40">
        <v>0</v>
      </c>
      <c r="I212" s="41">
        <v>7355.0154109660198</v>
      </c>
      <c r="J212" s="41">
        <f t="shared" si="73"/>
        <v>1.6395121399358059</v>
      </c>
      <c r="K212" s="41">
        <v>4486.1000000000004</v>
      </c>
      <c r="L212" s="41">
        <v>0</v>
      </c>
      <c r="M212" s="41"/>
      <c r="N212" s="41">
        <v>0</v>
      </c>
      <c r="O212" s="41">
        <v>0</v>
      </c>
      <c r="P212" s="41"/>
      <c r="Q212" s="41">
        <v>0</v>
      </c>
      <c r="R212" s="41">
        <v>533.11404934006703</v>
      </c>
      <c r="S212" s="41">
        <f t="shared" si="77"/>
        <v>0.11883686260673346</v>
      </c>
      <c r="T212" s="41">
        <v>4486.1000000000004</v>
      </c>
      <c r="U212" s="41">
        <v>4956.0968494917497</v>
      </c>
      <c r="V212" s="41">
        <f t="shared" si="78"/>
        <v>1.1047673590628273</v>
      </c>
      <c r="W212" s="41">
        <v>4486.1000000000004</v>
      </c>
      <c r="X212" s="41">
        <v>1000.4551671829799</v>
      </c>
      <c r="Y212" s="41">
        <f t="shared" si="79"/>
        <v>0.22301223048594099</v>
      </c>
      <c r="Z212" s="41">
        <v>4486.1000000000004</v>
      </c>
      <c r="AA212" s="41">
        <v>6966.8183996768403</v>
      </c>
      <c r="AB212" s="41">
        <f t="shared" si="80"/>
        <v>1.5529788456960032</v>
      </c>
      <c r="AC212" s="41">
        <v>4486.1000000000004</v>
      </c>
      <c r="AD212" s="41">
        <v>2566.9776731899801</v>
      </c>
      <c r="AE212" s="41">
        <f t="shared" si="81"/>
        <v>0.72985632287679625</v>
      </c>
      <c r="AF212" s="41">
        <v>3517.1</v>
      </c>
      <c r="AG212" s="41">
        <v>1390.2206167808299</v>
      </c>
      <c r="AH212" s="41">
        <f t="shared" si="82"/>
        <v>0.30989514651497513</v>
      </c>
      <c r="AI212" s="41">
        <v>4486.1000000000004</v>
      </c>
      <c r="AJ212" s="41">
        <v>115.9387614</v>
      </c>
      <c r="AK212" s="41">
        <f t="shared" si="83"/>
        <v>2.5843998439624618E-2</v>
      </c>
      <c r="AL212" s="41">
        <v>4486.1000000000004</v>
      </c>
      <c r="AM212" s="41">
        <v>13.859951930999999</v>
      </c>
      <c r="AN212" s="41">
        <f t="shared" si="84"/>
        <v>3.0895325407369425E-3</v>
      </c>
      <c r="AO212" s="41">
        <v>4486.1000000000004</v>
      </c>
      <c r="AP212" s="41">
        <v>206.02799999999999</v>
      </c>
      <c r="AQ212" s="25">
        <f t="shared" si="85"/>
        <v>111.00163311855819</v>
      </c>
      <c r="AR212" s="41">
        <f t="shared" si="86"/>
        <v>4.5925859878290717E-2</v>
      </c>
      <c r="AS212" s="41">
        <v>4486.1000000000004</v>
      </c>
      <c r="AT212" s="41">
        <v>0</v>
      </c>
      <c r="AU212" s="25">
        <f t="shared" si="87"/>
        <v>0</v>
      </c>
      <c r="AV212" s="41"/>
      <c r="AW212" s="41">
        <v>0</v>
      </c>
      <c r="AX212" s="88">
        <v>1176.6797350000002</v>
      </c>
      <c r="AY212" s="41">
        <f t="shared" si="88"/>
        <v>0.26229458438287157</v>
      </c>
      <c r="AZ212" s="41">
        <v>4486.1000000000004</v>
      </c>
      <c r="BA212" s="41">
        <f t="shared" si="74"/>
        <v>26281.204614959464</v>
      </c>
      <c r="BB212" s="41">
        <f t="shared" si="89"/>
        <v>1314.0602307479733</v>
      </c>
      <c r="BC212" s="45">
        <v>0.05</v>
      </c>
      <c r="BD212" s="41">
        <f t="shared" si="90"/>
        <v>0.29291817631082079</v>
      </c>
      <c r="BE212" s="41">
        <v>4486.1000000000004</v>
      </c>
      <c r="BF212" s="41">
        <f t="shared" si="91"/>
        <v>27595.264845707439</v>
      </c>
      <c r="BG212" s="99">
        <f t="shared" si="92"/>
        <v>6.3168135265416376</v>
      </c>
      <c r="BH212" s="99"/>
      <c r="BI212" s="100">
        <f t="shared" si="93"/>
        <v>5.5504643875210018</v>
      </c>
      <c r="BJ212" s="86">
        <f t="shared" si="75"/>
        <v>22216.864854199594</v>
      </c>
      <c r="BK212" s="86"/>
      <c r="BL212" s="86">
        <f t="shared" si="76"/>
        <v>5378.3999915078512</v>
      </c>
      <c r="BM212" s="86">
        <f t="shared" si="94"/>
        <v>27595.264845707447</v>
      </c>
      <c r="BN212" s="78">
        <v>4.5598999999999998</v>
      </c>
      <c r="BO212" s="79"/>
      <c r="BP212" s="108">
        <f t="shared" si="95"/>
        <v>1.3852965035508757</v>
      </c>
      <c r="BQ212" s="107"/>
      <c r="BS212" s="113" t="s">
        <v>1678</v>
      </c>
      <c r="BT212" s="168">
        <f t="shared" si="96"/>
        <v>980.56644583333355</v>
      </c>
      <c r="BU212" s="88">
        <v>1176.6797350000002</v>
      </c>
    </row>
    <row r="213" spans="1:73" x14ac:dyDescent="0.25">
      <c r="A213" s="87">
        <f t="shared" si="97"/>
        <v>204</v>
      </c>
      <c r="B213" s="2" t="s">
        <v>45</v>
      </c>
      <c r="C213" s="39" t="s">
        <v>28</v>
      </c>
      <c r="D213" s="68" t="s">
        <v>1417</v>
      </c>
      <c r="E213" s="41">
        <v>3322.9</v>
      </c>
      <c r="F213" s="54">
        <v>2278.4</v>
      </c>
      <c r="G213" s="54">
        <v>1044.5</v>
      </c>
      <c r="H213" s="40">
        <v>0</v>
      </c>
      <c r="I213" s="41">
        <v>5230.84505465446</v>
      </c>
      <c r="J213" s="41">
        <f t="shared" si="73"/>
        <v>1.5741807019935778</v>
      </c>
      <c r="K213" s="41">
        <v>3322.9</v>
      </c>
      <c r="L213" s="41">
        <v>0</v>
      </c>
      <c r="M213" s="41"/>
      <c r="N213" s="41">
        <v>0</v>
      </c>
      <c r="O213" s="41">
        <v>0</v>
      </c>
      <c r="P213" s="41"/>
      <c r="Q213" s="41">
        <v>0</v>
      </c>
      <c r="R213" s="41">
        <v>253.93638494285301</v>
      </c>
      <c r="S213" s="41">
        <f t="shared" si="77"/>
        <v>7.6420110428497098E-2</v>
      </c>
      <c r="T213" s="41">
        <v>3322.9</v>
      </c>
      <c r="U213" s="41">
        <v>3552.0918109552799</v>
      </c>
      <c r="V213" s="41">
        <f t="shared" si="78"/>
        <v>1.0689734301228686</v>
      </c>
      <c r="W213" s="41">
        <v>3322.9</v>
      </c>
      <c r="X213" s="41">
        <v>925.81154869453997</v>
      </c>
      <c r="Y213" s="41">
        <f t="shared" si="79"/>
        <v>0.27861553122108396</v>
      </c>
      <c r="Z213" s="41">
        <v>3322.9</v>
      </c>
      <c r="AA213" s="41">
        <v>4238.6559323092997</v>
      </c>
      <c r="AB213" s="41">
        <f t="shared" si="80"/>
        <v>1.2755893744347706</v>
      </c>
      <c r="AC213" s="41">
        <v>3322.9</v>
      </c>
      <c r="AD213" s="41">
        <v>2414.89714747072</v>
      </c>
      <c r="AE213" s="41">
        <f t="shared" si="81"/>
        <v>1.0599092114952247</v>
      </c>
      <c r="AF213" s="41">
        <v>2278.4</v>
      </c>
      <c r="AG213" s="41">
        <v>1635.6058197741199</v>
      </c>
      <c r="AH213" s="41">
        <f t="shared" si="82"/>
        <v>0.49222240205065454</v>
      </c>
      <c r="AI213" s="41">
        <v>3322.9</v>
      </c>
      <c r="AJ213" s="41">
        <v>107.91784079999999</v>
      </c>
      <c r="AK213" s="41">
        <f t="shared" si="83"/>
        <v>3.2477005266484095E-2</v>
      </c>
      <c r="AL213" s="41">
        <v>3322.9</v>
      </c>
      <c r="AM213" s="41">
        <v>12.901087331999999</v>
      </c>
      <c r="AN213" s="41">
        <f t="shared" si="84"/>
        <v>3.8824783568569619E-3</v>
      </c>
      <c r="AO213" s="41">
        <v>3322.9</v>
      </c>
      <c r="AP213" s="41">
        <v>549.39599999999996</v>
      </c>
      <c r="AQ213" s="25">
        <f t="shared" si="85"/>
        <v>295.99788974704114</v>
      </c>
      <c r="AR213" s="41">
        <f t="shared" si="86"/>
        <v>0.16533630262722318</v>
      </c>
      <c r="AS213" s="41">
        <v>3322.9</v>
      </c>
      <c r="AT213" s="41">
        <v>0</v>
      </c>
      <c r="AU213" s="25">
        <f t="shared" si="87"/>
        <v>0</v>
      </c>
      <c r="AV213" s="41"/>
      <c r="AW213" s="41">
        <v>0</v>
      </c>
      <c r="AX213" s="88">
        <v>767.57633499999997</v>
      </c>
      <c r="AY213" s="41">
        <f t="shared" si="88"/>
        <v>0.23099591772247133</v>
      </c>
      <c r="AZ213" s="41">
        <v>3322.9</v>
      </c>
      <c r="BA213" s="41">
        <f t="shared" si="74"/>
        <v>19689.634961933276</v>
      </c>
      <c r="BB213" s="41">
        <f t="shared" si="89"/>
        <v>984.48174809666386</v>
      </c>
      <c r="BC213" s="45">
        <v>0.05</v>
      </c>
      <c r="BD213" s="41">
        <f t="shared" si="90"/>
        <v>0.29627185533620148</v>
      </c>
      <c r="BE213" s="41">
        <v>3322.9</v>
      </c>
      <c r="BF213" s="41">
        <f t="shared" si="91"/>
        <v>20674.116710029939</v>
      </c>
      <c r="BG213" s="99">
        <f t="shared" si="92"/>
        <v>6.5715325890056988</v>
      </c>
      <c r="BH213" s="99"/>
      <c r="BI213" s="100">
        <f t="shared" si="93"/>
        <v>5.458627916935713</v>
      </c>
      <c r="BJ213" s="86">
        <f t="shared" si="75"/>
        <v>14972.579850790586</v>
      </c>
      <c r="BK213" s="86"/>
      <c r="BL213" s="86">
        <f t="shared" si="76"/>
        <v>5701.5368592393525</v>
      </c>
      <c r="BM213" s="86">
        <f t="shared" si="94"/>
        <v>20674.116710029939</v>
      </c>
      <c r="BN213" s="78">
        <v>5.2458999999999998</v>
      </c>
      <c r="BO213" s="79"/>
      <c r="BP213" s="108">
        <f t="shared" si="95"/>
        <v>1.2526987912475835</v>
      </c>
      <c r="BQ213" s="107"/>
      <c r="BS213" s="113" t="s">
        <v>1679</v>
      </c>
      <c r="BT213" s="168">
        <f t="shared" si="96"/>
        <v>639.64694583333335</v>
      </c>
      <c r="BU213" s="88">
        <v>767.57633499999997</v>
      </c>
    </row>
    <row r="214" spans="1:73" x14ac:dyDescent="0.25">
      <c r="A214" s="87">
        <f t="shared" si="97"/>
        <v>205</v>
      </c>
      <c r="B214" s="2" t="s">
        <v>46</v>
      </c>
      <c r="C214" s="39" t="s">
        <v>28</v>
      </c>
      <c r="D214" s="68" t="s">
        <v>1465</v>
      </c>
      <c r="E214" s="41">
        <v>2396.4899999999998</v>
      </c>
      <c r="F214" s="54">
        <v>1686.26</v>
      </c>
      <c r="G214" s="54">
        <v>710.23</v>
      </c>
      <c r="H214" s="40">
        <v>0</v>
      </c>
      <c r="I214" s="41">
        <v>3319.6958626548799</v>
      </c>
      <c r="J214" s="41">
        <f t="shared" si="73"/>
        <v>1.3852325119883164</v>
      </c>
      <c r="K214" s="41">
        <v>2396.4899999999998</v>
      </c>
      <c r="L214" s="41">
        <v>0</v>
      </c>
      <c r="M214" s="41"/>
      <c r="N214" s="41">
        <v>0</v>
      </c>
      <c r="O214" s="41">
        <v>0</v>
      </c>
      <c r="P214" s="41"/>
      <c r="Q214" s="41">
        <v>0</v>
      </c>
      <c r="R214" s="41">
        <v>248.865313524774</v>
      </c>
      <c r="S214" s="41">
        <f t="shared" si="77"/>
        <v>0.10384575505208618</v>
      </c>
      <c r="T214" s="41">
        <v>2396.4899999999998</v>
      </c>
      <c r="U214" s="41">
        <v>2560.0686945337802</v>
      </c>
      <c r="V214" s="41">
        <f t="shared" si="78"/>
        <v>1.0682576161526984</v>
      </c>
      <c r="W214" s="41">
        <v>2396.4899999999998</v>
      </c>
      <c r="X214" s="41">
        <v>483.64504951935697</v>
      </c>
      <c r="Y214" s="41">
        <f t="shared" si="79"/>
        <v>0.20181392349617858</v>
      </c>
      <c r="Z214" s="41">
        <v>2396.4899999999998</v>
      </c>
      <c r="AA214" s="41">
        <v>2889.7744936039298</v>
      </c>
      <c r="AB214" s="41">
        <f t="shared" si="80"/>
        <v>1.2058362411710168</v>
      </c>
      <c r="AC214" s="41">
        <v>2396.4899999999998</v>
      </c>
      <c r="AD214" s="41">
        <v>1999.25400090067</v>
      </c>
      <c r="AE214" s="41">
        <f t="shared" si="81"/>
        <v>1.1856143186108132</v>
      </c>
      <c r="AF214" s="41">
        <v>1686.26</v>
      </c>
      <c r="AG214" s="41">
        <v>855.75613148900197</v>
      </c>
      <c r="AH214" s="41">
        <f t="shared" si="82"/>
        <v>0.35708729495595726</v>
      </c>
      <c r="AI214" s="41">
        <v>2396.4899999999998</v>
      </c>
      <c r="AJ214" s="41">
        <v>53.667250559999999</v>
      </c>
      <c r="AK214" s="41">
        <f t="shared" si="83"/>
        <v>2.2394105779702817E-2</v>
      </c>
      <c r="AL214" s="41">
        <v>2396.4899999999998</v>
      </c>
      <c r="AM214" s="41">
        <v>6.4156758623999997</v>
      </c>
      <c r="AN214" s="41">
        <f t="shared" si="84"/>
        <v>2.6771135545735638E-3</v>
      </c>
      <c r="AO214" s="41">
        <v>2396.4899999999998</v>
      </c>
      <c r="AP214" s="41">
        <v>241.29599999999999</v>
      </c>
      <c r="AQ214" s="25">
        <f t="shared" si="85"/>
        <v>130.00296107798755</v>
      </c>
      <c r="AR214" s="41">
        <f t="shared" si="86"/>
        <v>0.10068725511059926</v>
      </c>
      <c r="AS214" s="41">
        <v>2396.4899999999998</v>
      </c>
      <c r="AT214" s="41">
        <v>0</v>
      </c>
      <c r="AU214" s="25">
        <f t="shared" si="87"/>
        <v>0</v>
      </c>
      <c r="AV214" s="41"/>
      <c r="AW214" s="41">
        <v>0</v>
      </c>
      <c r="AX214" s="88">
        <v>499.55157624999998</v>
      </c>
      <c r="AY214" s="41">
        <f t="shared" si="88"/>
        <v>0.20845135020383979</v>
      </c>
      <c r="AZ214" s="41">
        <v>2396.4899999999998</v>
      </c>
      <c r="BA214" s="41">
        <f t="shared" si="74"/>
        <v>13157.990048898793</v>
      </c>
      <c r="BB214" s="41">
        <f t="shared" si="89"/>
        <v>657.89950244493969</v>
      </c>
      <c r="BC214" s="45">
        <v>0.05</v>
      </c>
      <c r="BD214" s="41">
        <f t="shared" si="90"/>
        <v>0.2745262873806858</v>
      </c>
      <c r="BE214" s="41">
        <v>2396.4899999999998</v>
      </c>
      <c r="BF214" s="41">
        <f t="shared" si="91"/>
        <v>13815.889551343733</v>
      </c>
      <c r="BG214" s="99">
        <f t="shared" si="92"/>
        <v>6.1339923603795716</v>
      </c>
      <c r="BH214" s="99"/>
      <c r="BI214" s="100">
        <f t="shared" si="93"/>
        <v>4.8890973258382182</v>
      </c>
      <c r="BJ214" s="86">
        <f t="shared" si="75"/>
        <v>10343.505957613657</v>
      </c>
      <c r="BK214" s="86"/>
      <c r="BL214" s="86">
        <f t="shared" si="76"/>
        <v>3472.3835937300778</v>
      </c>
      <c r="BM214" s="86">
        <f t="shared" si="94"/>
        <v>13815.889551343735</v>
      </c>
      <c r="BN214" s="78">
        <v>4.5735000000000001</v>
      </c>
      <c r="BO214" s="79"/>
      <c r="BP214" s="108">
        <f t="shared" si="95"/>
        <v>1.3412030961800747</v>
      </c>
      <c r="BQ214" s="107"/>
      <c r="BS214" s="113" t="s">
        <v>1680</v>
      </c>
      <c r="BT214" s="168">
        <f t="shared" si="96"/>
        <v>416.29298020833335</v>
      </c>
      <c r="BU214" s="88">
        <v>499.55157624999998</v>
      </c>
    </row>
    <row r="215" spans="1:73" x14ac:dyDescent="0.25">
      <c r="A215" s="87">
        <f t="shared" si="97"/>
        <v>206</v>
      </c>
      <c r="B215" s="2" t="s">
        <v>47</v>
      </c>
      <c r="C215" s="39" t="s">
        <v>28</v>
      </c>
      <c r="D215" s="68" t="s">
        <v>1467</v>
      </c>
      <c r="E215" s="41">
        <v>2726.35</v>
      </c>
      <c r="F215" s="54">
        <v>1891.75</v>
      </c>
      <c r="G215" s="54">
        <v>834.6</v>
      </c>
      <c r="H215" s="40">
        <v>0</v>
      </c>
      <c r="I215" s="41">
        <v>4079.75731482733</v>
      </c>
      <c r="J215" s="41">
        <f t="shared" si="73"/>
        <v>1.4964173032909678</v>
      </c>
      <c r="K215" s="41">
        <v>2726.35</v>
      </c>
      <c r="L215" s="41">
        <v>0</v>
      </c>
      <c r="M215" s="41"/>
      <c r="N215" s="41">
        <v>0</v>
      </c>
      <c r="O215" s="41">
        <v>0</v>
      </c>
      <c r="P215" s="41"/>
      <c r="Q215" s="41">
        <v>0</v>
      </c>
      <c r="R215" s="41">
        <v>256.23062116081599</v>
      </c>
      <c r="S215" s="41">
        <f t="shared" si="77"/>
        <v>9.3983025349209007E-2</v>
      </c>
      <c r="T215" s="41">
        <v>2726.35</v>
      </c>
      <c r="U215" s="41">
        <v>3020.5452820281498</v>
      </c>
      <c r="V215" s="41">
        <f t="shared" si="78"/>
        <v>1.1079081123216572</v>
      </c>
      <c r="W215" s="41">
        <v>2726.35</v>
      </c>
      <c r="X215" s="41">
        <v>618.20462563113597</v>
      </c>
      <c r="Y215" s="41">
        <f t="shared" si="79"/>
        <v>0.22675174707250939</v>
      </c>
      <c r="Z215" s="41">
        <v>2726.35</v>
      </c>
      <c r="AA215" s="41">
        <v>2093.5361154327702</v>
      </c>
      <c r="AB215" s="41">
        <f t="shared" si="80"/>
        <v>0.76788971167780007</v>
      </c>
      <c r="AC215" s="41">
        <v>2726.35</v>
      </c>
      <c r="AD215" s="41">
        <v>1592.3017897556999</v>
      </c>
      <c r="AE215" s="41">
        <f t="shared" si="81"/>
        <v>0.84170835985500192</v>
      </c>
      <c r="AF215" s="41">
        <v>1891.75</v>
      </c>
      <c r="AG215" s="41">
        <v>905.73921731369398</v>
      </c>
      <c r="AH215" s="41">
        <f t="shared" si="82"/>
        <v>0.3322167796921503</v>
      </c>
      <c r="AI215" s="41">
        <v>2726.35</v>
      </c>
      <c r="AJ215" s="41">
        <v>94.792698000000001</v>
      </c>
      <c r="AK215" s="41">
        <f t="shared" si="83"/>
        <v>3.4769086140810979E-2</v>
      </c>
      <c r="AL215" s="41">
        <v>2726.35</v>
      </c>
      <c r="AM215" s="41">
        <v>11.33203617</v>
      </c>
      <c r="AN215" s="41">
        <f t="shared" si="84"/>
        <v>4.1564862068333118E-3</v>
      </c>
      <c r="AO215" s="41">
        <v>2726.35</v>
      </c>
      <c r="AP215" s="41">
        <v>668.18399999999997</v>
      </c>
      <c r="AQ215" s="25">
        <f t="shared" si="85"/>
        <v>359.99725874002894</v>
      </c>
      <c r="AR215" s="41">
        <f t="shared" si="86"/>
        <v>0.2450837199919306</v>
      </c>
      <c r="AS215" s="41">
        <v>2726.35</v>
      </c>
      <c r="AT215" s="41">
        <v>0</v>
      </c>
      <c r="AU215" s="25">
        <f t="shared" si="87"/>
        <v>0</v>
      </c>
      <c r="AV215" s="41"/>
      <c r="AW215" s="41">
        <v>0</v>
      </c>
      <c r="AX215" s="88">
        <v>935.959475</v>
      </c>
      <c r="AY215" s="41">
        <f t="shared" si="88"/>
        <v>0.34330129110349</v>
      </c>
      <c r="AZ215" s="41">
        <v>2726.35</v>
      </c>
      <c r="BA215" s="41">
        <f t="shared" si="74"/>
        <v>14276.583175319594</v>
      </c>
      <c r="BB215" s="41">
        <f t="shared" si="89"/>
        <v>713.82915876597974</v>
      </c>
      <c r="BC215" s="45">
        <v>0.05</v>
      </c>
      <c r="BD215" s="41">
        <f t="shared" si="90"/>
        <v>0.26182594265812525</v>
      </c>
      <c r="BE215" s="41">
        <v>2726.35</v>
      </c>
      <c r="BF215" s="41">
        <f t="shared" si="91"/>
        <v>14990.412334085575</v>
      </c>
      <c r="BG215" s="99">
        <f t="shared" si="92"/>
        <v>5.7688949038374782</v>
      </c>
      <c r="BH215" s="99"/>
      <c r="BI215" s="100">
        <f t="shared" si="93"/>
        <v>4.8851011259897259</v>
      </c>
      <c r="BJ215" s="86">
        <f t="shared" si="75"/>
        <v>10913.306934334549</v>
      </c>
      <c r="BK215" s="86"/>
      <c r="BL215" s="86">
        <f t="shared" si="76"/>
        <v>4077.1053997510253</v>
      </c>
      <c r="BM215" s="86">
        <f t="shared" si="94"/>
        <v>14990.412334085573</v>
      </c>
      <c r="BN215" s="78">
        <v>4.3973000000000004</v>
      </c>
      <c r="BO215" s="79"/>
      <c r="BP215" s="108">
        <f t="shared" si="95"/>
        <v>1.3119175184402878</v>
      </c>
      <c r="BQ215" s="107"/>
      <c r="BS215" s="113" t="s">
        <v>1681</v>
      </c>
      <c r="BT215" s="168">
        <f t="shared" si="96"/>
        <v>779.96622916666672</v>
      </c>
      <c r="BU215" s="88">
        <v>935.959475</v>
      </c>
    </row>
    <row r="216" spans="1:73" x14ac:dyDescent="0.25">
      <c r="A216" s="87">
        <f t="shared" si="97"/>
        <v>207</v>
      </c>
      <c r="B216" s="2" t="s">
        <v>48</v>
      </c>
      <c r="C216" s="39" t="s">
        <v>28</v>
      </c>
      <c r="D216" s="68" t="s">
        <v>1472</v>
      </c>
      <c r="E216" s="41">
        <v>1494.6</v>
      </c>
      <c r="F216" s="54">
        <v>1448.4</v>
      </c>
      <c r="G216" s="54">
        <v>46.2</v>
      </c>
      <c r="H216" s="40">
        <v>0</v>
      </c>
      <c r="I216" s="41">
        <v>2295.7183585135099</v>
      </c>
      <c r="J216" s="41">
        <f t="shared" si="73"/>
        <v>1.5360085364067375</v>
      </c>
      <c r="K216" s="41">
        <v>1494.6</v>
      </c>
      <c r="L216" s="41">
        <v>0</v>
      </c>
      <c r="M216" s="41"/>
      <c r="N216" s="41">
        <v>0</v>
      </c>
      <c r="O216" s="41">
        <v>0</v>
      </c>
      <c r="P216" s="41"/>
      <c r="Q216" s="41">
        <v>0</v>
      </c>
      <c r="R216" s="41">
        <v>270.09530767663</v>
      </c>
      <c r="S216" s="41">
        <f t="shared" si="77"/>
        <v>0.1807141092443664</v>
      </c>
      <c r="T216" s="41">
        <v>1494.6</v>
      </c>
      <c r="U216" s="41">
        <v>1740.83298986933</v>
      </c>
      <c r="V216" s="41">
        <f t="shared" si="78"/>
        <v>1.1647484208947747</v>
      </c>
      <c r="W216" s="41">
        <v>1494.6</v>
      </c>
      <c r="X216" s="41">
        <v>310.629879827867</v>
      </c>
      <c r="Y216" s="41">
        <f t="shared" si="79"/>
        <v>0.2078347918024</v>
      </c>
      <c r="Z216" s="41">
        <v>1494.6</v>
      </c>
      <c r="AA216" s="41">
        <v>1750.7700908803099</v>
      </c>
      <c r="AB216" s="41">
        <f t="shared" si="80"/>
        <v>1.171397090111274</v>
      </c>
      <c r="AC216" s="41">
        <v>1494.6</v>
      </c>
      <c r="AD216" s="41">
        <v>799.46177708846199</v>
      </c>
      <c r="AE216" s="41">
        <f t="shared" si="81"/>
        <v>0.55196201124583122</v>
      </c>
      <c r="AF216" s="41">
        <v>1448.4</v>
      </c>
      <c r="AG216" s="41">
        <v>715.55672888335596</v>
      </c>
      <c r="AH216" s="41">
        <f t="shared" si="82"/>
        <v>0.47876136015211829</v>
      </c>
      <c r="AI216" s="41">
        <v>1494.6</v>
      </c>
      <c r="AJ216" s="41">
        <v>24.50026656</v>
      </c>
      <c r="AK216" s="41">
        <f t="shared" si="83"/>
        <v>1.6392524126856683E-2</v>
      </c>
      <c r="AL216" s="41">
        <v>1494.6</v>
      </c>
      <c r="AM216" s="41">
        <v>2.9288955024000001</v>
      </c>
      <c r="AN216" s="41">
        <f t="shared" si="84"/>
        <v>1.9596517478924127E-3</v>
      </c>
      <c r="AO216" s="41">
        <v>1494.6</v>
      </c>
      <c r="AP216" s="41">
        <v>167.05199999999999</v>
      </c>
      <c r="AQ216" s="25">
        <f t="shared" si="85"/>
        <v>90.002547302897582</v>
      </c>
      <c r="AR216" s="41">
        <f t="shared" si="86"/>
        <v>0.11177037334403854</v>
      </c>
      <c r="AS216" s="41">
        <v>1494.6</v>
      </c>
      <c r="AT216" s="41">
        <v>0</v>
      </c>
      <c r="AU216" s="25">
        <f t="shared" si="87"/>
        <v>0</v>
      </c>
      <c r="AV216" s="41"/>
      <c r="AW216" s="41">
        <v>0</v>
      </c>
      <c r="AX216" s="88">
        <v>188.15022375000001</v>
      </c>
      <c r="AY216" s="41">
        <f t="shared" si="88"/>
        <v>0.12588667452830191</v>
      </c>
      <c r="AZ216" s="41">
        <v>1494.6</v>
      </c>
      <c r="BA216" s="41">
        <f t="shared" si="74"/>
        <v>8265.6965185518657</v>
      </c>
      <c r="BB216" s="41">
        <f t="shared" si="89"/>
        <v>413.28482592759332</v>
      </c>
      <c r="BC216" s="45">
        <v>0.05</v>
      </c>
      <c r="BD216" s="41">
        <f t="shared" si="90"/>
        <v>0.27651868454944023</v>
      </c>
      <c r="BE216" s="41">
        <v>1494.6</v>
      </c>
      <c r="BF216" s="41">
        <f t="shared" si="91"/>
        <v>8678.9813444794581</v>
      </c>
      <c r="BG216" s="99">
        <f t="shared" si="92"/>
        <v>5.8248073207848217</v>
      </c>
      <c r="BH216" s="99"/>
      <c r="BI216" s="100">
        <f t="shared" si="93"/>
        <v>5.245247208976699</v>
      </c>
      <c r="BJ216" s="86">
        <f t="shared" si="75"/>
        <v>8436.6509234247369</v>
      </c>
      <c r="BK216" s="86"/>
      <c r="BL216" s="86">
        <f t="shared" si="76"/>
        <v>242.3304210547235</v>
      </c>
      <c r="BM216" s="86">
        <f t="shared" si="94"/>
        <v>8678.9813444794599</v>
      </c>
      <c r="BN216" s="78">
        <v>4.5694999999999997</v>
      </c>
      <c r="BO216" s="79"/>
      <c r="BP216" s="108">
        <f t="shared" si="95"/>
        <v>1.2747143715471763</v>
      </c>
      <c r="BQ216" s="107"/>
      <c r="BS216" s="113" t="s">
        <v>1682</v>
      </c>
      <c r="BT216" s="168">
        <f t="shared" si="96"/>
        <v>156.79185312500002</v>
      </c>
      <c r="BU216" s="88">
        <v>188.15022375000001</v>
      </c>
    </row>
    <row r="217" spans="1:73" x14ac:dyDescent="0.25">
      <c r="A217" s="87">
        <f t="shared" si="97"/>
        <v>208</v>
      </c>
      <c r="B217" s="2" t="s">
        <v>292</v>
      </c>
      <c r="C217" s="39" t="s">
        <v>29</v>
      </c>
      <c r="D217" s="68" t="s">
        <v>1079</v>
      </c>
      <c r="E217" s="41">
        <v>1840.7</v>
      </c>
      <c r="F217" s="54">
        <v>1840.7</v>
      </c>
      <c r="G217" s="54"/>
      <c r="H217" s="40">
        <v>77</v>
      </c>
      <c r="I217" s="41">
        <v>2924.8729328263398</v>
      </c>
      <c r="J217" s="41">
        <f t="shared" si="73"/>
        <v>1.5890003437965663</v>
      </c>
      <c r="K217" s="41">
        <v>1840.7</v>
      </c>
      <c r="L217" s="41">
        <v>0</v>
      </c>
      <c r="M217" s="41"/>
      <c r="N217" s="41">
        <v>0</v>
      </c>
      <c r="O217" s="41">
        <v>0</v>
      </c>
      <c r="P217" s="41"/>
      <c r="Q217" s="41">
        <v>0</v>
      </c>
      <c r="R217" s="41">
        <v>297.05288800505599</v>
      </c>
      <c r="S217" s="41">
        <f t="shared" si="77"/>
        <v>0.16138039224482859</v>
      </c>
      <c r="T217" s="41">
        <v>1840.7</v>
      </c>
      <c r="U217" s="41">
        <v>2182.3454245463399</v>
      </c>
      <c r="V217" s="41">
        <f t="shared" si="78"/>
        <v>1.1856062500930842</v>
      </c>
      <c r="W217" s="41">
        <v>1840.7</v>
      </c>
      <c r="X217" s="41">
        <v>547.43253057816401</v>
      </c>
      <c r="Y217" s="41">
        <f t="shared" si="79"/>
        <v>0.29740453663180527</v>
      </c>
      <c r="Z217" s="41">
        <v>1840.7</v>
      </c>
      <c r="AA217" s="41">
        <v>1282.8362099713599</v>
      </c>
      <c r="AB217" s="41">
        <f t="shared" si="80"/>
        <v>0.69692845654987767</v>
      </c>
      <c r="AC217" s="41">
        <v>1840.7</v>
      </c>
      <c r="AD217" s="41">
        <v>1258.6977729852699</v>
      </c>
      <c r="AE217" s="41">
        <f t="shared" si="81"/>
        <v>0.68381472971438573</v>
      </c>
      <c r="AF217" s="41">
        <v>1840.7</v>
      </c>
      <c r="AG217" s="41">
        <v>655.21851456509205</v>
      </c>
      <c r="AH217" s="41">
        <f t="shared" si="82"/>
        <v>0.35596159861199111</v>
      </c>
      <c r="AI217" s="41">
        <v>1840.7</v>
      </c>
      <c r="AJ217" s="41">
        <v>114.21790934400001</v>
      </c>
      <c r="AK217" s="41">
        <f t="shared" si="83"/>
        <v>6.2051344240777968E-2</v>
      </c>
      <c r="AL217" s="41">
        <v>1840.7</v>
      </c>
      <c r="AM217" s="41">
        <v>13.65423188976</v>
      </c>
      <c r="AN217" s="41">
        <f t="shared" si="84"/>
        <v>7.417956152420275E-3</v>
      </c>
      <c r="AO217" s="41">
        <v>1840.7</v>
      </c>
      <c r="AP217" s="41">
        <v>159.624</v>
      </c>
      <c r="AQ217" s="25">
        <f t="shared" si="85"/>
        <v>86.000566354654381</v>
      </c>
      <c r="AR217" s="41">
        <f t="shared" si="86"/>
        <v>8.6719182919541477E-2</v>
      </c>
      <c r="AS217" s="41">
        <v>1840.7</v>
      </c>
      <c r="AT217" s="41">
        <v>0</v>
      </c>
      <c r="AU217" s="25">
        <f t="shared" si="87"/>
        <v>0</v>
      </c>
      <c r="AV217" s="41"/>
      <c r="AW217" s="41">
        <v>0</v>
      </c>
      <c r="AX217" s="88">
        <v>525.22447</v>
      </c>
      <c r="AY217" s="41">
        <f t="shared" si="88"/>
        <v>0.28533952844026728</v>
      </c>
      <c r="AZ217" s="41">
        <v>1840.7</v>
      </c>
      <c r="BA217" s="41">
        <f t="shared" si="74"/>
        <v>9961.1768847113817</v>
      </c>
      <c r="BB217" s="41">
        <f t="shared" si="89"/>
        <v>498.0588442355691</v>
      </c>
      <c r="BC217" s="45">
        <v>0.05</v>
      </c>
      <c r="BD217" s="41">
        <f t="shared" si="90"/>
        <v>0.2705812159697773</v>
      </c>
      <c r="BE217" s="41">
        <v>1840.7</v>
      </c>
      <c r="BF217" s="41">
        <f t="shared" si="91"/>
        <v>10459.235728946951</v>
      </c>
      <c r="BG217" s="99">
        <f t="shared" si="92"/>
        <v>5.6822055353653234</v>
      </c>
      <c r="BH217" s="99"/>
      <c r="BI217" s="100">
        <f t="shared" si="93"/>
        <v>4.9642000691652184</v>
      </c>
      <c r="BJ217" s="86">
        <f t="shared" si="75"/>
        <v>10459.235728946951</v>
      </c>
      <c r="BK217" s="86"/>
      <c r="BL217" s="86">
        <f t="shared" si="76"/>
        <v>0</v>
      </c>
      <c r="BM217" s="86">
        <f t="shared" si="94"/>
        <v>10459.235728946951</v>
      </c>
      <c r="BN217" s="78">
        <v>4.5571999999999999</v>
      </c>
      <c r="BO217" s="79"/>
      <c r="BP217" s="108">
        <f t="shared" si="95"/>
        <v>1.2468633229538584</v>
      </c>
      <c r="BQ217" s="107"/>
      <c r="BS217" s="113" t="s">
        <v>1683</v>
      </c>
      <c r="BT217" s="168">
        <f t="shared" si="96"/>
        <v>437.68705833333337</v>
      </c>
      <c r="BU217" s="88">
        <v>525.22447</v>
      </c>
    </row>
    <row r="218" spans="1:73" x14ac:dyDescent="0.25">
      <c r="A218" s="87">
        <f t="shared" si="97"/>
        <v>209</v>
      </c>
      <c r="B218" s="2" t="s">
        <v>293</v>
      </c>
      <c r="C218" s="39" t="s">
        <v>29</v>
      </c>
      <c r="D218" s="68" t="s">
        <v>1080</v>
      </c>
      <c r="E218" s="41">
        <v>2805.68</v>
      </c>
      <c r="F218" s="54">
        <v>2805.68</v>
      </c>
      <c r="G218" s="54"/>
      <c r="H218" s="40">
        <v>0</v>
      </c>
      <c r="I218" s="41">
        <v>4476.1225739769498</v>
      </c>
      <c r="J218" s="41">
        <f t="shared" si="73"/>
        <v>1.595378865008465</v>
      </c>
      <c r="K218" s="41">
        <v>2805.68</v>
      </c>
      <c r="L218" s="41">
        <v>0</v>
      </c>
      <c r="M218" s="41"/>
      <c r="N218" s="41">
        <v>0</v>
      </c>
      <c r="O218" s="41">
        <v>0</v>
      </c>
      <c r="P218" s="41"/>
      <c r="Q218" s="41">
        <v>0</v>
      </c>
      <c r="R218" s="41">
        <v>543.51087435070599</v>
      </c>
      <c r="S218" s="41">
        <f t="shared" si="77"/>
        <v>0.19371805564095193</v>
      </c>
      <c r="T218" s="41">
        <v>2805.68</v>
      </c>
      <c r="U218" s="41">
        <v>4227.0186223216197</v>
      </c>
      <c r="V218" s="41">
        <f t="shared" si="78"/>
        <v>1.5065932758980425</v>
      </c>
      <c r="W218" s="41">
        <v>2805.68</v>
      </c>
      <c r="X218" s="41">
        <v>736.61553924069801</v>
      </c>
      <c r="Y218" s="41">
        <f t="shared" si="79"/>
        <v>0.26254438825550241</v>
      </c>
      <c r="Z218" s="41">
        <v>2805.68</v>
      </c>
      <c r="AA218" s="41">
        <v>2315.3879020787399</v>
      </c>
      <c r="AB218" s="41">
        <f t="shared" si="80"/>
        <v>0.82525017182242455</v>
      </c>
      <c r="AC218" s="41">
        <v>2805.68</v>
      </c>
      <c r="AD218" s="41">
        <v>1515.8698064556399</v>
      </c>
      <c r="AE218" s="41">
        <f t="shared" si="81"/>
        <v>0.54028606485972741</v>
      </c>
      <c r="AF218" s="41">
        <v>2805.68</v>
      </c>
      <c r="AG218" s="41">
        <v>775.52761851699699</v>
      </c>
      <c r="AH218" s="41">
        <f t="shared" si="82"/>
        <v>0.27641342509373734</v>
      </c>
      <c r="AI218" s="41">
        <v>2805.68</v>
      </c>
      <c r="AJ218" s="41">
        <v>167.56432308000001</v>
      </c>
      <c r="AK218" s="41">
        <f t="shared" si="83"/>
        <v>5.9723248225029231E-2</v>
      </c>
      <c r="AL218" s="41">
        <v>2805.68</v>
      </c>
      <c r="AM218" s="41">
        <v>20.031553168199999</v>
      </c>
      <c r="AN218" s="41">
        <f t="shared" si="84"/>
        <v>7.1396428559921303E-3</v>
      </c>
      <c r="AO218" s="41">
        <v>2805.68</v>
      </c>
      <c r="AP218" s="41">
        <v>924.32399999999996</v>
      </c>
      <c r="AQ218" s="25">
        <f t="shared" si="85"/>
        <v>497.99771647872228</v>
      </c>
      <c r="AR218" s="41">
        <f t="shared" si="86"/>
        <v>0.32944740668928746</v>
      </c>
      <c r="AS218" s="41">
        <v>2805.68</v>
      </c>
      <c r="AT218" s="41">
        <v>0</v>
      </c>
      <c r="AU218" s="25">
        <f t="shared" si="87"/>
        <v>0</v>
      </c>
      <c r="AV218" s="41"/>
      <c r="AW218" s="41">
        <v>0</v>
      </c>
      <c r="AX218" s="88">
        <v>614.69668687500007</v>
      </c>
      <c r="AY218" s="41">
        <f t="shared" si="88"/>
        <v>0.21909009112764111</v>
      </c>
      <c r="AZ218" s="41">
        <v>2805.68</v>
      </c>
      <c r="BA218" s="41">
        <f t="shared" si="74"/>
        <v>16316.669500064552</v>
      </c>
      <c r="BB218" s="41">
        <f t="shared" si="89"/>
        <v>815.8334750032277</v>
      </c>
      <c r="BC218" s="45">
        <v>0.05</v>
      </c>
      <c r="BD218" s="41">
        <f t="shared" si="90"/>
        <v>0.29077923177384013</v>
      </c>
      <c r="BE218" s="41">
        <v>2805.68</v>
      </c>
      <c r="BF218" s="41">
        <f t="shared" si="91"/>
        <v>17132.502975067779</v>
      </c>
      <c r="BG218" s="99">
        <f t="shared" si="92"/>
        <v>6.106363867250642</v>
      </c>
      <c r="BH218" s="99"/>
      <c r="BI218" s="100">
        <f t="shared" si="93"/>
        <v>5.5390634991479279</v>
      </c>
      <c r="BJ218" s="86">
        <f t="shared" si="75"/>
        <v>17132.502975067779</v>
      </c>
      <c r="BK218" s="86"/>
      <c r="BL218" s="86">
        <f t="shared" si="76"/>
        <v>0</v>
      </c>
      <c r="BM218" s="86">
        <f t="shared" si="94"/>
        <v>17132.502975067779</v>
      </c>
      <c r="BN218" s="78">
        <v>5.1090999999999998</v>
      </c>
      <c r="BO218" s="79"/>
      <c r="BP218" s="108">
        <f t="shared" si="95"/>
        <v>1.1951936480496843</v>
      </c>
      <c r="BQ218" s="107"/>
      <c r="BS218" s="113" t="s">
        <v>1684</v>
      </c>
      <c r="BT218" s="168">
        <f t="shared" si="96"/>
        <v>512.24723906250006</v>
      </c>
      <c r="BU218" s="88">
        <v>614.69668687500007</v>
      </c>
    </row>
    <row r="219" spans="1:73" x14ac:dyDescent="0.25">
      <c r="A219" s="87">
        <f t="shared" si="97"/>
        <v>210</v>
      </c>
      <c r="B219" s="2" t="s">
        <v>294</v>
      </c>
      <c r="C219" s="39" t="s">
        <v>29</v>
      </c>
      <c r="D219" s="68" t="s">
        <v>1090</v>
      </c>
      <c r="E219" s="41">
        <v>4890.7</v>
      </c>
      <c r="F219" s="54">
        <v>4845</v>
      </c>
      <c r="G219" s="54">
        <v>45.7</v>
      </c>
      <c r="H219" s="40">
        <v>30</v>
      </c>
      <c r="I219" s="41">
        <v>7709.2114218869301</v>
      </c>
      <c r="J219" s="41">
        <f t="shared" si="73"/>
        <v>1.576300206900225</v>
      </c>
      <c r="K219" s="41">
        <v>4890.7</v>
      </c>
      <c r="L219" s="41">
        <v>0</v>
      </c>
      <c r="M219" s="41"/>
      <c r="N219" s="41">
        <v>0</v>
      </c>
      <c r="O219" s="41">
        <v>0</v>
      </c>
      <c r="P219" s="41"/>
      <c r="Q219" s="41">
        <v>0</v>
      </c>
      <c r="R219" s="41">
        <v>962.691054332455</v>
      </c>
      <c r="S219" s="41">
        <f t="shared" si="77"/>
        <v>0.19684115859334145</v>
      </c>
      <c r="T219" s="41">
        <v>4890.7</v>
      </c>
      <c r="U219" s="41">
        <v>4640.2264736185598</v>
      </c>
      <c r="V219" s="41">
        <f t="shared" si="78"/>
        <v>0.94878575124594844</v>
      </c>
      <c r="W219" s="41">
        <v>4890.7</v>
      </c>
      <c r="X219" s="41">
        <v>1182.79023743007</v>
      </c>
      <c r="Y219" s="41">
        <f t="shared" si="79"/>
        <v>0.24184477425114401</v>
      </c>
      <c r="Z219" s="41">
        <v>4890.7</v>
      </c>
      <c r="AA219" s="41">
        <v>6554.3886276335197</v>
      </c>
      <c r="AB219" s="41">
        <f t="shared" si="80"/>
        <v>1.3401739275836833</v>
      </c>
      <c r="AC219" s="41">
        <v>4890.7</v>
      </c>
      <c r="AD219" s="41">
        <v>2223.65833518422</v>
      </c>
      <c r="AE219" s="41">
        <f t="shared" si="81"/>
        <v>0.45895940870675339</v>
      </c>
      <c r="AF219" s="41">
        <v>4845</v>
      </c>
      <c r="AG219" s="41">
        <v>3378.0682274402302</v>
      </c>
      <c r="AH219" s="41">
        <f t="shared" si="82"/>
        <v>0.69071262343636497</v>
      </c>
      <c r="AI219" s="41">
        <v>4890.7</v>
      </c>
      <c r="AJ219" s="41">
        <v>179.52278652000001</v>
      </c>
      <c r="AK219" s="41">
        <f t="shared" si="83"/>
        <v>3.6706971705481838E-2</v>
      </c>
      <c r="AL219" s="41">
        <v>4890.7</v>
      </c>
      <c r="AM219" s="41">
        <v>21.461133115799999</v>
      </c>
      <c r="AN219" s="41">
        <f t="shared" si="84"/>
        <v>4.3881516175189646E-3</v>
      </c>
      <c r="AO219" s="41">
        <v>4890.7</v>
      </c>
      <c r="AP219" s="41">
        <v>1026.4079999999999</v>
      </c>
      <c r="AQ219" s="25">
        <f t="shared" si="85"/>
        <v>552.99747726499834</v>
      </c>
      <c r="AR219" s="41">
        <f t="shared" si="86"/>
        <v>0.20986934385670761</v>
      </c>
      <c r="AS219" s="41">
        <v>4890.7</v>
      </c>
      <c r="AT219" s="41">
        <v>0</v>
      </c>
      <c r="AU219" s="25">
        <f t="shared" si="87"/>
        <v>0</v>
      </c>
      <c r="AV219" s="41"/>
      <c r="AW219" s="41">
        <v>0</v>
      </c>
      <c r="AX219" s="88">
        <v>711.73991749999993</v>
      </c>
      <c r="AY219" s="41">
        <f t="shared" si="88"/>
        <v>0.1455292529699225</v>
      </c>
      <c r="AZ219" s="41">
        <v>4890.7</v>
      </c>
      <c r="BA219" s="41">
        <f t="shared" si="74"/>
        <v>28590.166214661785</v>
      </c>
      <c r="BB219" s="41">
        <f t="shared" si="89"/>
        <v>1429.5083107330893</v>
      </c>
      <c r="BC219" s="45">
        <v>0.05</v>
      </c>
      <c r="BD219" s="41">
        <f t="shared" si="90"/>
        <v>0.29229114661154626</v>
      </c>
      <c r="BE219" s="41">
        <v>4890.7</v>
      </c>
      <c r="BF219" s="41">
        <f t="shared" si="91"/>
        <v>30019.674525394876</v>
      </c>
      <c r="BG219" s="99">
        <f t="shared" si="92"/>
        <v>6.1426171494104462</v>
      </c>
      <c r="BH219" s="99"/>
      <c r="BI219" s="100">
        <f t="shared" si="93"/>
        <v>5.6607097702683555</v>
      </c>
      <c r="BJ219" s="86">
        <f t="shared" si="75"/>
        <v>29760.980088893612</v>
      </c>
      <c r="BK219" s="86"/>
      <c r="BL219" s="86">
        <f t="shared" si="76"/>
        <v>258.69443650126385</v>
      </c>
      <c r="BM219" s="86">
        <f t="shared" si="94"/>
        <v>30019.674525394876</v>
      </c>
      <c r="BN219" s="78">
        <v>4.9353999999999996</v>
      </c>
      <c r="BO219" s="79"/>
      <c r="BP219" s="108">
        <f t="shared" si="95"/>
        <v>1.2446037098128717</v>
      </c>
      <c r="BQ219" s="107"/>
      <c r="BS219" s="113" t="s">
        <v>1685</v>
      </c>
      <c r="BT219" s="168">
        <f t="shared" si="96"/>
        <v>593.11659791666659</v>
      </c>
      <c r="BU219" s="88">
        <v>711.73991749999993</v>
      </c>
    </row>
    <row r="220" spans="1:73" x14ac:dyDescent="0.25">
      <c r="A220" s="87">
        <f t="shared" si="97"/>
        <v>211</v>
      </c>
      <c r="B220" s="2" t="s">
        <v>295</v>
      </c>
      <c r="C220" s="39" t="s">
        <v>29</v>
      </c>
      <c r="D220" s="68" t="s">
        <v>1094</v>
      </c>
      <c r="E220" s="41">
        <v>2947.6</v>
      </c>
      <c r="F220" s="54">
        <v>2589.4</v>
      </c>
      <c r="G220" s="54">
        <v>358.2</v>
      </c>
      <c r="H220" s="40">
        <v>0</v>
      </c>
      <c r="I220" s="41">
        <v>4113.9855388247797</v>
      </c>
      <c r="J220" s="41">
        <f t="shared" si="73"/>
        <v>1.395706859419453</v>
      </c>
      <c r="K220" s="41">
        <v>2947.6</v>
      </c>
      <c r="L220" s="41">
        <v>0</v>
      </c>
      <c r="M220" s="41"/>
      <c r="N220" s="41">
        <v>0</v>
      </c>
      <c r="O220" s="41">
        <v>0</v>
      </c>
      <c r="P220" s="41"/>
      <c r="Q220" s="41">
        <v>0</v>
      </c>
      <c r="R220" s="41">
        <v>472.70355797311697</v>
      </c>
      <c r="S220" s="41">
        <f t="shared" si="77"/>
        <v>0.16036896389371591</v>
      </c>
      <c r="T220" s="41">
        <v>2947.6</v>
      </c>
      <c r="U220" s="41">
        <v>2713.0835620164999</v>
      </c>
      <c r="V220" s="41">
        <f t="shared" si="78"/>
        <v>0.92043817411334639</v>
      </c>
      <c r="W220" s="41">
        <v>2947.6</v>
      </c>
      <c r="X220" s="41">
        <v>582.46656809060903</v>
      </c>
      <c r="Y220" s="41">
        <f t="shared" si="79"/>
        <v>0.19760705933322331</v>
      </c>
      <c r="Z220" s="41">
        <v>2947.6</v>
      </c>
      <c r="AA220" s="41">
        <v>2473.0339505155898</v>
      </c>
      <c r="AB220" s="41">
        <f t="shared" si="80"/>
        <v>0.83899916899022586</v>
      </c>
      <c r="AC220" s="41">
        <v>2947.6</v>
      </c>
      <c r="AD220" s="41">
        <v>980.34463515415302</v>
      </c>
      <c r="AE220" s="41">
        <f t="shared" si="81"/>
        <v>0.37859914851091103</v>
      </c>
      <c r="AF220" s="41">
        <v>2589.4</v>
      </c>
      <c r="AG220" s="41">
        <v>912.46486410927002</v>
      </c>
      <c r="AH220" s="41">
        <f t="shared" si="82"/>
        <v>0.309561970453681</v>
      </c>
      <c r="AI220" s="41">
        <v>2947.6</v>
      </c>
      <c r="AJ220" s="41">
        <v>137.872333368</v>
      </c>
      <c r="AK220" s="41">
        <f t="shared" si="83"/>
        <v>4.6774437972587866E-2</v>
      </c>
      <c r="AL220" s="41">
        <v>2947.6</v>
      </c>
      <c r="AM220" s="41">
        <v>16.482010761720002</v>
      </c>
      <c r="AN220" s="41">
        <f t="shared" si="84"/>
        <v>5.5916714485411871E-3</v>
      </c>
      <c r="AO220" s="41">
        <v>2947.6</v>
      </c>
      <c r="AP220" s="41">
        <v>369.36</v>
      </c>
      <c r="AQ220" s="25">
        <f t="shared" si="85"/>
        <v>198.99995732944384</v>
      </c>
      <c r="AR220" s="41">
        <f t="shared" si="86"/>
        <v>0.12530872574297736</v>
      </c>
      <c r="AS220" s="41">
        <v>2947.6</v>
      </c>
      <c r="AT220" s="41">
        <v>0</v>
      </c>
      <c r="AU220" s="25">
        <f t="shared" si="87"/>
        <v>0</v>
      </c>
      <c r="AV220" s="41"/>
      <c r="AW220" s="41">
        <v>0</v>
      </c>
      <c r="AX220" s="88">
        <v>1036.5091206249999</v>
      </c>
      <c r="AY220" s="41">
        <f t="shared" si="88"/>
        <v>0.35164510809641741</v>
      </c>
      <c r="AZ220" s="41">
        <v>2947.6</v>
      </c>
      <c r="BA220" s="41">
        <f t="shared" si="74"/>
        <v>13808.306141438741</v>
      </c>
      <c r="BB220" s="41">
        <f t="shared" si="89"/>
        <v>690.41530707193715</v>
      </c>
      <c r="BC220" s="45">
        <v>0.05</v>
      </c>
      <c r="BD220" s="41">
        <f t="shared" si="90"/>
        <v>0.23422964685572573</v>
      </c>
      <c r="BE220" s="41">
        <v>2947.6</v>
      </c>
      <c r="BF220" s="41">
        <f t="shared" si="91"/>
        <v>14498.721448510678</v>
      </c>
      <c r="BG220" s="99">
        <f t="shared" si="92"/>
        <v>4.9671313523738343</v>
      </c>
      <c r="BH220" s="99"/>
      <c r="BI220" s="100">
        <f t="shared" si="93"/>
        <v>4.5696022464373778</v>
      </c>
      <c r="BJ220" s="86">
        <f t="shared" si="75"/>
        <v>12861.889923836807</v>
      </c>
      <c r="BK220" s="86"/>
      <c r="BL220" s="86">
        <f t="shared" si="76"/>
        <v>1636.8315246738687</v>
      </c>
      <c r="BM220" s="86">
        <f t="shared" si="94"/>
        <v>14498.721448510676</v>
      </c>
      <c r="BN220" s="78">
        <v>3.8161</v>
      </c>
      <c r="BO220" s="79"/>
      <c r="BP220" s="108">
        <f t="shared" si="95"/>
        <v>1.3016250497559902</v>
      </c>
      <c r="BQ220" s="107"/>
      <c r="BS220" s="113" t="s">
        <v>1686</v>
      </c>
      <c r="BT220" s="168">
        <f t="shared" si="96"/>
        <v>863.75760052083331</v>
      </c>
      <c r="BU220" s="88">
        <v>1036.5091206249999</v>
      </c>
    </row>
    <row r="221" spans="1:73" x14ac:dyDescent="0.25">
      <c r="A221" s="87">
        <f t="shared" si="97"/>
        <v>212</v>
      </c>
      <c r="B221" s="2" t="s">
        <v>296</v>
      </c>
      <c r="C221" s="39" t="s">
        <v>29</v>
      </c>
      <c r="D221" s="68" t="s">
        <v>1113</v>
      </c>
      <c r="E221" s="41">
        <v>1867.1</v>
      </c>
      <c r="F221" s="54">
        <v>1730</v>
      </c>
      <c r="G221" s="54">
        <v>137.1</v>
      </c>
      <c r="H221" s="40">
        <v>40.700000000000003</v>
      </c>
      <c r="I221" s="41">
        <v>2716.9142288305102</v>
      </c>
      <c r="J221" s="41">
        <f t="shared" si="73"/>
        <v>1.4551519623108085</v>
      </c>
      <c r="K221" s="41">
        <v>1867.1</v>
      </c>
      <c r="L221" s="41">
        <v>0</v>
      </c>
      <c r="M221" s="41"/>
      <c r="N221" s="41">
        <v>0</v>
      </c>
      <c r="O221" s="41">
        <v>0</v>
      </c>
      <c r="P221" s="41"/>
      <c r="Q221" s="41">
        <v>0</v>
      </c>
      <c r="R221" s="41">
        <v>322.82878828313198</v>
      </c>
      <c r="S221" s="41">
        <f t="shared" si="77"/>
        <v>0.17290385532811955</v>
      </c>
      <c r="T221" s="41">
        <v>1867.1</v>
      </c>
      <c r="U221" s="41">
        <v>1777.08447352502</v>
      </c>
      <c r="V221" s="41">
        <f t="shared" si="78"/>
        <v>0.95178858846608116</v>
      </c>
      <c r="W221" s="41">
        <v>1867.1</v>
      </c>
      <c r="X221" s="41">
        <v>364.45428388735701</v>
      </c>
      <c r="Y221" s="41">
        <f t="shared" si="79"/>
        <v>0.19519805253460287</v>
      </c>
      <c r="Z221" s="41">
        <v>1867.1</v>
      </c>
      <c r="AA221" s="41">
        <v>1284.27711545136</v>
      </c>
      <c r="AB221" s="41">
        <f t="shared" si="80"/>
        <v>0.68784591904630721</v>
      </c>
      <c r="AC221" s="41">
        <v>1867.1</v>
      </c>
      <c r="AD221" s="41">
        <v>718.86344029148199</v>
      </c>
      <c r="AE221" s="41">
        <f t="shared" si="81"/>
        <v>0.41552800016848668</v>
      </c>
      <c r="AF221" s="41">
        <v>1730</v>
      </c>
      <c r="AG221" s="41">
        <v>589.86184543026502</v>
      </c>
      <c r="AH221" s="41">
        <f t="shared" si="82"/>
        <v>0.31592407767675273</v>
      </c>
      <c r="AI221" s="41">
        <v>1867.1</v>
      </c>
      <c r="AJ221" s="41">
        <v>0</v>
      </c>
      <c r="AK221" s="41"/>
      <c r="AL221" s="41">
        <v>0</v>
      </c>
      <c r="AM221" s="41">
        <v>0</v>
      </c>
      <c r="AN221" s="41"/>
      <c r="AO221" s="41">
        <v>0</v>
      </c>
      <c r="AP221" s="41">
        <v>222.732</v>
      </c>
      <c r="AQ221" s="25">
        <f t="shared" si="85"/>
        <v>120.00124132526987</v>
      </c>
      <c r="AR221" s="41">
        <f t="shared" si="86"/>
        <v>0.11929302126292111</v>
      </c>
      <c r="AS221" s="41">
        <v>1867.1</v>
      </c>
      <c r="AT221" s="41">
        <v>0</v>
      </c>
      <c r="AU221" s="25">
        <f t="shared" si="87"/>
        <v>0</v>
      </c>
      <c r="AV221" s="41"/>
      <c r="AW221" s="41">
        <v>0</v>
      </c>
      <c r="AX221" s="88">
        <v>421.9386806249999</v>
      </c>
      <c r="AY221" s="41">
        <f t="shared" si="88"/>
        <v>0.22598611784317924</v>
      </c>
      <c r="AZ221" s="41">
        <v>1867.1</v>
      </c>
      <c r="BA221" s="41">
        <f t="shared" si="74"/>
        <v>8418.954856324126</v>
      </c>
      <c r="BB221" s="41">
        <f t="shared" si="89"/>
        <v>420.9477428162063</v>
      </c>
      <c r="BC221" s="45">
        <v>0.05</v>
      </c>
      <c r="BD221" s="41">
        <f t="shared" si="90"/>
        <v>0.225455381509403</v>
      </c>
      <c r="BE221" s="41">
        <v>1867.1</v>
      </c>
      <c r="BF221" s="41">
        <f t="shared" si="91"/>
        <v>8839.9025991403323</v>
      </c>
      <c r="BG221" s="99">
        <f t="shared" si="92"/>
        <v>4.7666005743691224</v>
      </c>
      <c r="BH221" s="99"/>
      <c r="BI221" s="100">
        <f t="shared" si="93"/>
        <v>4.3302961741922115</v>
      </c>
      <c r="BJ221" s="86">
        <f t="shared" si="75"/>
        <v>8246.2189936585819</v>
      </c>
      <c r="BK221" s="86"/>
      <c r="BL221" s="86">
        <f t="shared" si="76"/>
        <v>593.68360548175212</v>
      </c>
      <c r="BM221" s="86">
        <f t="shared" si="94"/>
        <v>8839.9025991403341</v>
      </c>
      <c r="BN221" s="78">
        <v>3.8689</v>
      </c>
      <c r="BO221" s="79"/>
      <c r="BP221" s="108">
        <f t="shared" si="95"/>
        <v>1.2320299243632873</v>
      </c>
      <c r="BQ221" s="107"/>
      <c r="BS221" s="113" t="s">
        <v>1687</v>
      </c>
      <c r="BT221" s="168">
        <f t="shared" si="96"/>
        <v>351.61556718749995</v>
      </c>
      <c r="BU221" s="88">
        <v>421.9386806249999</v>
      </c>
    </row>
    <row r="222" spans="1:73" x14ac:dyDescent="0.25">
      <c r="A222" s="87">
        <f t="shared" si="97"/>
        <v>213</v>
      </c>
      <c r="B222" s="2" t="s">
        <v>297</v>
      </c>
      <c r="C222" s="39" t="s">
        <v>29</v>
      </c>
      <c r="D222" s="68" t="s">
        <v>1116</v>
      </c>
      <c r="E222" s="41">
        <v>2117.4</v>
      </c>
      <c r="F222" s="54">
        <v>1759.4</v>
      </c>
      <c r="G222" s="54">
        <v>358</v>
      </c>
      <c r="H222" s="40">
        <v>0</v>
      </c>
      <c r="I222" s="41">
        <v>2875.8525427703999</v>
      </c>
      <c r="J222" s="41">
        <f t="shared" si="73"/>
        <v>1.3581999351895719</v>
      </c>
      <c r="K222" s="41">
        <v>2117.4</v>
      </c>
      <c r="L222" s="41">
        <v>0</v>
      </c>
      <c r="M222" s="41"/>
      <c r="N222" s="41">
        <v>0</v>
      </c>
      <c r="O222" s="41">
        <v>0</v>
      </c>
      <c r="P222" s="41"/>
      <c r="Q222" s="41">
        <v>0</v>
      </c>
      <c r="R222" s="41">
        <v>322.51662643498599</v>
      </c>
      <c r="S222" s="41">
        <f t="shared" si="77"/>
        <v>0.15231728838905545</v>
      </c>
      <c r="T222" s="41">
        <v>2117.4</v>
      </c>
      <c r="U222" s="41">
        <v>1828.4281115932799</v>
      </c>
      <c r="V222" s="41">
        <f t="shared" si="78"/>
        <v>0.86352513062873326</v>
      </c>
      <c r="W222" s="41">
        <v>2117.4</v>
      </c>
      <c r="X222" s="41">
        <v>409.74293919268399</v>
      </c>
      <c r="Y222" s="41">
        <f t="shared" si="79"/>
        <v>0.19351229772016812</v>
      </c>
      <c r="Z222" s="41">
        <v>2117.4</v>
      </c>
      <c r="AA222" s="41">
        <v>2046.6445011164301</v>
      </c>
      <c r="AB222" s="41">
        <f t="shared" si="80"/>
        <v>0.96658378252405308</v>
      </c>
      <c r="AC222" s="41">
        <v>2117.4</v>
      </c>
      <c r="AD222" s="41">
        <v>844.49638388825895</v>
      </c>
      <c r="AE222" s="41">
        <f t="shared" si="81"/>
        <v>0.47999112418339146</v>
      </c>
      <c r="AF222" s="41">
        <v>1759.4</v>
      </c>
      <c r="AG222" s="41">
        <v>1026.3928832593001</v>
      </c>
      <c r="AH222" s="41">
        <f t="shared" si="82"/>
        <v>0.48474208144861625</v>
      </c>
      <c r="AI222" s="41">
        <v>2117.4</v>
      </c>
      <c r="AJ222" s="41">
        <v>0</v>
      </c>
      <c r="AK222" s="41"/>
      <c r="AL222" s="41">
        <v>0</v>
      </c>
      <c r="AM222" s="41">
        <v>0</v>
      </c>
      <c r="AN222" s="41"/>
      <c r="AO222" s="41">
        <v>0</v>
      </c>
      <c r="AP222" s="41">
        <v>306.25200000000001</v>
      </c>
      <c r="AQ222" s="25">
        <f t="shared" si="85"/>
        <v>164.99928235882834</v>
      </c>
      <c r="AR222" s="41">
        <f t="shared" si="86"/>
        <v>0.14463587418532162</v>
      </c>
      <c r="AS222" s="41">
        <v>2117.4</v>
      </c>
      <c r="AT222" s="41">
        <v>0</v>
      </c>
      <c r="AU222" s="25">
        <f t="shared" si="87"/>
        <v>0</v>
      </c>
      <c r="AV222" s="41"/>
      <c r="AW222" s="41">
        <v>0</v>
      </c>
      <c r="AX222" s="88">
        <v>611.14210437500003</v>
      </c>
      <c r="AY222" s="41">
        <f t="shared" si="88"/>
        <v>0.28862855595305564</v>
      </c>
      <c r="AZ222" s="41">
        <v>2117.4</v>
      </c>
      <c r="BA222" s="41">
        <f t="shared" si="74"/>
        <v>10271.468092630339</v>
      </c>
      <c r="BB222" s="41">
        <f t="shared" si="89"/>
        <v>513.57340463151695</v>
      </c>
      <c r="BC222" s="45">
        <v>0.05</v>
      </c>
      <c r="BD222" s="41">
        <f t="shared" si="90"/>
        <v>0.24254907180103755</v>
      </c>
      <c r="BE222" s="41">
        <v>2117.4</v>
      </c>
      <c r="BF222" s="41">
        <f t="shared" si="91"/>
        <v>10785.041497261856</v>
      </c>
      <c r="BG222" s="99">
        <f t="shared" si="92"/>
        <v>5.1787428737330652</v>
      </c>
      <c r="BH222" s="99"/>
      <c r="BI222" s="100">
        <f t="shared" si="93"/>
        <v>4.6747521933405043</v>
      </c>
      <c r="BJ222" s="86">
        <f t="shared" si="75"/>
        <v>9111.4802120459553</v>
      </c>
      <c r="BK222" s="86"/>
      <c r="BL222" s="86">
        <f t="shared" si="76"/>
        <v>1673.5612852159006</v>
      </c>
      <c r="BM222" s="86">
        <f t="shared" si="94"/>
        <v>10785.041497261856</v>
      </c>
      <c r="BN222" s="78">
        <v>3.5855999999999999</v>
      </c>
      <c r="BO222" s="79"/>
      <c r="BP222" s="108">
        <f t="shared" si="95"/>
        <v>1.4443169549679455</v>
      </c>
      <c r="BQ222" s="107"/>
      <c r="BS222" s="113" t="s">
        <v>1688</v>
      </c>
      <c r="BT222" s="168">
        <f t="shared" si="96"/>
        <v>509.28508697916669</v>
      </c>
      <c r="BU222" s="88">
        <v>611.14210437500003</v>
      </c>
    </row>
    <row r="223" spans="1:73" x14ac:dyDescent="0.25">
      <c r="A223" s="87">
        <f t="shared" si="97"/>
        <v>214</v>
      </c>
      <c r="B223" s="2" t="s">
        <v>298</v>
      </c>
      <c r="C223" s="39" t="s">
        <v>29</v>
      </c>
      <c r="D223" s="68" t="s">
        <v>1122</v>
      </c>
      <c r="E223" s="41">
        <v>3446.77</v>
      </c>
      <c r="F223" s="54">
        <v>3261</v>
      </c>
      <c r="G223" s="54">
        <v>185.77</v>
      </c>
      <c r="H223" s="40">
        <v>62.4</v>
      </c>
      <c r="I223" s="41">
        <v>5098.6806421961301</v>
      </c>
      <c r="J223" s="41">
        <f t="shared" si="73"/>
        <v>1.4792633805551663</v>
      </c>
      <c r="K223" s="41">
        <v>3446.77</v>
      </c>
      <c r="L223" s="41">
        <v>0</v>
      </c>
      <c r="M223" s="41"/>
      <c r="N223" s="41">
        <v>0</v>
      </c>
      <c r="O223" s="41">
        <v>0</v>
      </c>
      <c r="P223" s="41"/>
      <c r="Q223" s="41">
        <v>0</v>
      </c>
      <c r="R223" s="41">
        <v>630.59137922073501</v>
      </c>
      <c r="S223" s="41">
        <f t="shared" si="77"/>
        <v>0.18295139484814335</v>
      </c>
      <c r="T223" s="41">
        <v>3446.77</v>
      </c>
      <c r="U223" s="41">
        <v>4197.61033204246</v>
      </c>
      <c r="V223" s="41">
        <f t="shared" si="78"/>
        <v>1.2178388265078495</v>
      </c>
      <c r="W223" s="41">
        <v>3446.77</v>
      </c>
      <c r="X223" s="41">
        <v>739.62116291610801</v>
      </c>
      <c r="Y223" s="41">
        <f t="shared" si="79"/>
        <v>0.21458384601122443</v>
      </c>
      <c r="Z223" s="41">
        <v>3446.77</v>
      </c>
      <c r="AA223" s="41">
        <v>3458.25233262745</v>
      </c>
      <c r="AB223" s="41">
        <f t="shared" si="80"/>
        <v>1.0033313312543193</v>
      </c>
      <c r="AC223" s="41">
        <v>3446.77</v>
      </c>
      <c r="AD223" s="41">
        <v>2722.0687242694198</v>
      </c>
      <c r="AE223" s="41">
        <f t="shared" si="81"/>
        <v>0.83473435273517937</v>
      </c>
      <c r="AF223" s="41">
        <v>3261</v>
      </c>
      <c r="AG223" s="41">
        <v>1366.5031955026</v>
      </c>
      <c r="AH223" s="41">
        <f t="shared" si="82"/>
        <v>0.39645906036741646</v>
      </c>
      <c r="AI223" s="41">
        <v>3446.77</v>
      </c>
      <c r="AJ223" s="41">
        <v>0</v>
      </c>
      <c r="AK223" s="41"/>
      <c r="AL223" s="41">
        <v>0</v>
      </c>
      <c r="AM223" s="41">
        <v>0</v>
      </c>
      <c r="AN223" s="41"/>
      <c r="AO223" s="41">
        <v>0</v>
      </c>
      <c r="AP223" s="41">
        <v>545.68799999999999</v>
      </c>
      <c r="AQ223" s="25">
        <f t="shared" si="85"/>
        <v>294.00013189080994</v>
      </c>
      <c r="AR223" s="41">
        <f t="shared" si="86"/>
        <v>0.15831865775784285</v>
      </c>
      <c r="AS223" s="41">
        <v>3446.77</v>
      </c>
      <c r="AT223" s="41">
        <v>0</v>
      </c>
      <c r="AU223" s="25">
        <f t="shared" si="87"/>
        <v>0</v>
      </c>
      <c r="AV223" s="41"/>
      <c r="AW223" s="41">
        <v>0</v>
      </c>
      <c r="AX223" s="88">
        <v>479.39933874999991</v>
      </c>
      <c r="AY223" s="41">
        <f t="shared" si="88"/>
        <v>0.13908654733272016</v>
      </c>
      <c r="AZ223" s="41">
        <v>3446.77</v>
      </c>
      <c r="BA223" s="41">
        <f t="shared" si="74"/>
        <v>19238.415107524899</v>
      </c>
      <c r="BB223" s="41">
        <f t="shared" si="89"/>
        <v>961.92075537624498</v>
      </c>
      <c r="BC223" s="45">
        <v>0.05</v>
      </c>
      <c r="BD223" s="41">
        <f t="shared" si="90"/>
        <v>0.27907889281160186</v>
      </c>
      <c r="BE223" s="41">
        <v>3446.77</v>
      </c>
      <c r="BF223" s="41">
        <f t="shared" si="91"/>
        <v>20200.335862901145</v>
      </c>
      <c r="BG223" s="99">
        <f t="shared" si="92"/>
        <v>5.9078957672383554</v>
      </c>
      <c r="BH223" s="99"/>
      <c r="BI223" s="100">
        <f t="shared" si="93"/>
        <v>5.0314246968664174</v>
      </c>
      <c r="BJ223" s="86">
        <f t="shared" si="75"/>
        <v>19265.648096964276</v>
      </c>
      <c r="BK223" s="86"/>
      <c r="BL223" s="86">
        <f t="shared" si="76"/>
        <v>934.68776593687437</v>
      </c>
      <c r="BM223" s="86">
        <f t="shared" si="94"/>
        <v>20200.335862901149</v>
      </c>
      <c r="BN223" s="78">
        <v>4.6215999999999999</v>
      </c>
      <c r="BO223" s="79"/>
      <c r="BP223" s="108">
        <f t="shared" si="95"/>
        <v>1.2783226084555901</v>
      </c>
      <c r="BQ223" s="107"/>
      <c r="BS223" s="113" t="s">
        <v>1689</v>
      </c>
      <c r="BT223" s="168">
        <f t="shared" si="96"/>
        <v>399.49944895833329</v>
      </c>
      <c r="BU223" s="88">
        <v>479.39933874999991</v>
      </c>
    </row>
    <row r="224" spans="1:73" x14ac:dyDescent="0.25">
      <c r="A224" s="87">
        <f t="shared" si="97"/>
        <v>215</v>
      </c>
      <c r="B224" s="2" t="s">
        <v>299</v>
      </c>
      <c r="C224" s="39" t="s">
        <v>29</v>
      </c>
      <c r="D224" s="68" t="s">
        <v>1125</v>
      </c>
      <c r="E224" s="41">
        <v>2189.9</v>
      </c>
      <c r="F224" s="54">
        <v>2189.9</v>
      </c>
      <c r="G224" s="54"/>
      <c r="H224" s="40">
        <v>0</v>
      </c>
      <c r="I224" s="41">
        <v>3546.9441603374798</v>
      </c>
      <c r="J224" s="41">
        <f t="shared" si="73"/>
        <v>1.6196831637688842</v>
      </c>
      <c r="K224" s="41">
        <v>2189.9</v>
      </c>
      <c r="L224" s="41">
        <v>0</v>
      </c>
      <c r="M224" s="41"/>
      <c r="N224" s="41">
        <v>0</v>
      </c>
      <c r="O224" s="41">
        <v>0</v>
      </c>
      <c r="P224" s="41"/>
      <c r="Q224" s="41">
        <v>0</v>
      </c>
      <c r="R224" s="41">
        <v>174.784227482874</v>
      </c>
      <c r="S224" s="41">
        <f t="shared" si="77"/>
        <v>7.9813794001038399E-2</v>
      </c>
      <c r="T224" s="41">
        <v>2189.9</v>
      </c>
      <c r="U224" s="41">
        <v>2734.0100702954901</v>
      </c>
      <c r="V224" s="41">
        <f t="shared" si="78"/>
        <v>1.2484634322551211</v>
      </c>
      <c r="W224" s="41">
        <v>2189.9</v>
      </c>
      <c r="X224" s="41">
        <v>682.84275150937106</v>
      </c>
      <c r="Y224" s="41">
        <f t="shared" si="79"/>
        <v>0.31181458126369743</v>
      </c>
      <c r="Z224" s="41">
        <v>2189.9</v>
      </c>
      <c r="AA224" s="41">
        <v>3337.3742805593301</v>
      </c>
      <c r="AB224" s="41">
        <f t="shared" si="80"/>
        <v>1.5239847849487784</v>
      </c>
      <c r="AC224" s="41">
        <v>2189.9</v>
      </c>
      <c r="AD224" s="41">
        <v>1661.9365224170499</v>
      </c>
      <c r="AE224" s="41">
        <f t="shared" si="81"/>
        <v>0.75890977780585867</v>
      </c>
      <c r="AF224" s="41">
        <v>2189.9</v>
      </c>
      <c r="AG224" s="41">
        <v>627.63173730360495</v>
      </c>
      <c r="AH224" s="41">
        <f t="shared" si="82"/>
        <v>0.28660292127659021</v>
      </c>
      <c r="AI224" s="41">
        <v>2189.9</v>
      </c>
      <c r="AJ224" s="41">
        <v>66.631974948000007</v>
      </c>
      <c r="AK224" s="41">
        <f t="shared" si="83"/>
        <v>3.0426948695374219E-2</v>
      </c>
      <c r="AL224" s="41">
        <v>2189.9</v>
      </c>
      <c r="AM224" s="41">
        <v>7.1967146630399998</v>
      </c>
      <c r="AN224" s="41">
        <f t="shared" si="84"/>
        <v>3.2863211393396956E-3</v>
      </c>
      <c r="AO224" s="41">
        <v>2189.9</v>
      </c>
      <c r="AP224" s="41">
        <v>412.04399999999998</v>
      </c>
      <c r="AQ224" s="25">
        <f t="shared" si="85"/>
        <v>221.99680100133568</v>
      </c>
      <c r="AR224" s="41">
        <f t="shared" si="86"/>
        <v>0.18815653682816566</v>
      </c>
      <c r="AS224" s="41">
        <v>2189.9</v>
      </c>
      <c r="AT224" s="41">
        <v>0</v>
      </c>
      <c r="AU224" s="25">
        <f t="shared" si="87"/>
        <v>0</v>
      </c>
      <c r="AV224" s="41"/>
      <c r="AW224" s="41">
        <v>0</v>
      </c>
      <c r="AX224" s="88">
        <v>601.19519999999989</v>
      </c>
      <c r="AY224" s="41">
        <f t="shared" si="88"/>
        <v>0.27453089182154428</v>
      </c>
      <c r="AZ224" s="41">
        <v>2189.9</v>
      </c>
      <c r="BA224" s="41">
        <f t="shared" si="74"/>
        <v>13852.59163951624</v>
      </c>
      <c r="BB224" s="41">
        <f t="shared" si="89"/>
        <v>692.62958197581202</v>
      </c>
      <c r="BC224" s="45">
        <v>0.05</v>
      </c>
      <c r="BD224" s="41">
        <f t="shared" si="90"/>
        <v>0.31628365769021966</v>
      </c>
      <c r="BE224" s="41">
        <v>2189.9</v>
      </c>
      <c r="BF224" s="41">
        <f t="shared" si="91"/>
        <v>14545.221221492053</v>
      </c>
      <c r="BG224" s="99">
        <f t="shared" si="92"/>
        <v>6.6419568114946124</v>
      </c>
      <c r="BH224" s="99"/>
      <c r="BI224" s="100">
        <f t="shared" si="93"/>
        <v>5.8451015447984611</v>
      </c>
      <c r="BJ224" s="86">
        <f t="shared" si="75"/>
        <v>14545.221221492053</v>
      </c>
      <c r="BK224" s="86"/>
      <c r="BL224" s="86">
        <f t="shared" si="76"/>
        <v>0</v>
      </c>
      <c r="BM224" s="86">
        <f t="shared" si="94"/>
        <v>14545.221221492053</v>
      </c>
      <c r="BN224" s="78">
        <v>5.0772000000000004</v>
      </c>
      <c r="BO224" s="79"/>
      <c r="BP224" s="108">
        <f t="shared" si="95"/>
        <v>1.3081928644714826</v>
      </c>
      <c r="BQ224" s="107"/>
      <c r="BS224" s="113" t="s">
        <v>1690</v>
      </c>
      <c r="BT224" s="168">
        <f t="shared" si="96"/>
        <v>500.99599999999992</v>
      </c>
      <c r="BU224" s="88">
        <v>601.19519999999989</v>
      </c>
    </row>
    <row r="225" spans="1:73" x14ac:dyDescent="0.25">
      <c r="A225" s="87">
        <f t="shared" si="97"/>
        <v>216</v>
      </c>
      <c r="B225" s="2" t="s">
        <v>300</v>
      </c>
      <c r="C225" s="39" t="s">
        <v>29</v>
      </c>
      <c r="D225" s="68" t="s">
        <v>1127</v>
      </c>
      <c r="E225" s="41">
        <v>2743.1</v>
      </c>
      <c r="F225" s="54">
        <v>2743.1</v>
      </c>
      <c r="G225" s="54"/>
      <c r="H225" s="40">
        <v>89.4</v>
      </c>
      <c r="I225" s="41">
        <v>4631.8409798980001</v>
      </c>
      <c r="J225" s="41">
        <f t="shared" si="73"/>
        <v>1.6885425175524043</v>
      </c>
      <c r="K225" s="41">
        <v>2743.1</v>
      </c>
      <c r="L225" s="41">
        <v>0</v>
      </c>
      <c r="M225" s="41"/>
      <c r="N225" s="41">
        <v>0</v>
      </c>
      <c r="O225" s="41">
        <v>0</v>
      </c>
      <c r="P225" s="41"/>
      <c r="Q225" s="41">
        <v>0</v>
      </c>
      <c r="R225" s="41">
        <v>349.56875107802801</v>
      </c>
      <c r="S225" s="41">
        <f t="shared" si="77"/>
        <v>0.1274356571317225</v>
      </c>
      <c r="T225" s="41">
        <v>2743.1</v>
      </c>
      <c r="U225" s="41">
        <v>4455.9539333167304</v>
      </c>
      <c r="V225" s="41">
        <f t="shared" si="78"/>
        <v>1.624422709094357</v>
      </c>
      <c r="W225" s="41">
        <v>2743.1</v>
      </c>
      <c r="X225" s="41">
        <v>794.81469209445197</v>
      </c>
      <c r="Y225" s="41">
        <f t="shared" si="79"/>
        <v>0.2897505348308308</v>
      </c>
      <c r="Z225" s="41">
        <v>2743.1</v>
      </c>
      <c r="AA225" s="41">
        <v>1524.81217034411</v>
      </c>
      <c r="AB225" s="41">
        <f t="shared" si="80"/>
        <v>0.55587188594805514</v>
      </c>
      <c r="AC225" s="41">
        <v>2743.1</v>
      </c>
      <c r="AD225" s="41">
        <v>1626.0705841654201</v>
      </c>
      <c r="AE225" s="41">
        <f t="shared" si="81"/>
        <v>0.59278574757224312</v>
      </c>
      <c r="AF225" s="41">
        <v>2743.1</v>
      </c>
      <c r="AG225" s="41">
        <v>727.53638039993996</v>
      </c>
      <c r="AH225" s="41">
        <f t="shared" si="82"/>
        <v>0.26522415529872773</v>
      </c>
      <c r="AI225" s="41">
        <v>2743.1</v>
      </c>
      <c r="AJ225" s="41">
        <v>144.81407555999999</v>
      </c>
      <c r="AK225" s="41">
        <f t="shared" si="83"/>
        <v>5.2792124078597208E-2</v>
      </c>
      <c r="AL225" s="41">
        <v>2743.1</v>
      </c>
      <c r="AM225" s="41">
        <v>17.311864487400001</v>
      </c>
      <c r="AN225" s="41">
        <f t="shared" si="84"/>
        <v>6.3110584693959393E-3</v>
      </c>
      <c r="AO225" s="41">
        <v>2743.1</v>
      </c>
      <c r="AP225" s="41">
        <v>631.06799999999998</v>
      </c>
      <c r="AQ225" s="25">
        <f t="shared" si="85"/>
        <v>340.00028447037437</v>
      </c>
      <c r="AR225" s="41">
        <f t="shared" si="86"/>
        <v>0.23005650541358316</v>
      </c>
      <c r="AS225" s="41">
        <v>2743.1</v>
      </c>
      <c r="AT225" s="41">
        <v>0</v>
      </c>
      <c r="AU225" s="25">
        <f t="shared" si="87"/>
        <v>0</v>
      </c>
      <c r="AV225" s="41"/>
      <c r="AW225" s="41">
        <v>0</v>
      </c>
      <c r="AX225" s="88">
        <v>624.68880000000001</v>
      </c>
      <c r="AY225" s="41">
        <f t="shared" si="88"/>
        <v>0.22773096132113305</v>
      </c>
      <c r="AZ225" s="41">
        <v>2743.1</v>
      </c>
      <c r="BA225" s="41">
        <f t="shared" si="74"/>
        <v>15528.480231344081</v>
      </c>
      <c r="BB225" s="41">
        <f t="shared" si="89"/>
        <v>776.42401156720416</v>
      </c>
      <c r="BC225" s="45">
        <v>0.05</v>
      </c>
      <c r="BD225" s="41">
        <f t="shared" si="90"/>
        <v>0.28304619283555255</v>
      </c>
      <c r="BE225" s="41">
        <v>2743.1</v>
      </c>
      <c r="BF225" s="41">
        <f t="shared" si="91"/>
        <v>16304.904242911285</v>
      </c>
      <c r="BG225" s="99">
        <f t="shared" si="92"/>
        <v>5.9439700495466026</v>
      </c>
      <c r="BH225" s="99"/>
      <c r="BI225" s="100">
        <f t="shared" si="93"/>
        <v>5.3215450145957472</v>
      </c>
      <c r="BJ225" s="86">
        <f t="shared" si="75"/>
        <v>16304.904242911285</v>
      </c>
      <c r="BK225" s="86"/>
      <c r="BL225" s="86">
        <f t="shared" si="76"/>
        <v>0</v>
      </c>
      <c r="BM225" s="86">
        <f t="shared" si="94"/>
        <v>16304.904242911285</v>
      </c>
      <c r="BN225" s="78">
        <v>4.8300999999999998</v>
      </c>
      <c r="BO225" s="79"/>
      <c r="BP225" s="108">
        <f t="shared" si="95"/>
        <v>1.2306101425532809</v>
      </c>
      <c r="BQ225" s="107"/>
      <c r="BS225" s="113" t="s">
        <v>1691</v>
      </c>
      <c r="BT225" s="168">
        <f t="shared" si="96"/>
        <v>520.57400000000007</v>
      </c>
      <c r="BU225" s="88">
        <v>624.68880000000001</v>
      </c>
    </row>
    <row r="226" spans="1:73" x14ac:dyDescent="0.25">
      <c r="A226" s="87">
        <f t="shared" si="97"/>
        <v>217</v>
      </c>
      <c r="B226" s="2" t="s">
        <v>301</v>
      </c>
      <c r="C226" s="39" t="s">
        <v>29</v>
      </c>
      <c r="D226" s="68" t="s">
        <v>1129</v>
      </c>
      <c r="E226" s="41">
        <v>2889.06</v>
      </c>
      <c r="F226" s="54">
        <v>2796.95</v>
      </c>
      <c r="G226" s="54">
        <v>92.11</v>
      </c>
      <c r="H226" s="40">
        <v>0</v>
      </c>
      <c r="I226" s="41">
        <v>3759.33701966432</v>
      </c>
      <c r="J226" s="41">
        <f t="shared" si="73"/>
        <v>1.3012318953792306</v>
      </c>
      <c r="K226" s="41">
        <v>2889.06</v>
      </c>
      <c r="L226" s="41">
        <v>0</v>
      </c>
      <c r="M226" s="41"/>
      <c r="N226" s="41">
        <v>0</v>
      </c>
      <c r="O226" s="41">
        <v>0</v>
      </c>
      <c r="P226" s="41"/>
      <c r="Q226" s="41">
        <v>0</v>
      </c>
      <c r="R226" s="41">
        <v>199.83438479582199</v>
      </c>
      <c r="S226" s="41">
        <f t="shared" si="77"/>
        <v>6.9169343937412864E-2</v>
      </c>
      <c r="T226" s="41">
        <v>2889.06</v>
      </c>
      <c r="U226" s="41">
        <v>2409.3855645876602</v>
      </c>
      <c r="V226" s="41">
        <f t="shared" si="78"/>
        <v>0.83396868344293995</v>
      </c>
      <c r="W226" s="41">
        <v>2889.06</v>
      </c>
      <c r="X226" s="41">
        <v>513.25773986777403</v>
      </c>
      <c r="Y226" s="41">
        <f t="shared" si="79"/>
        <v>0.1776556180445453</v>
      </c>
      <c r="Z226" s="41">
        <v>2889.06</v>
      </c>
      <c r="AA226" s="41">
        <v>2596.0190603666601</v>
      </c>
      <c r="AB226" s="41">
        <f t="shared" si="80"/>
        <v>0.8985687595157803</v>
      </c>
      <c r="AC226" s="41">
        <v>2889.06</v>
      </c>
      <c r="AD226" s="41">
        <v>1426.8157083516201</v>
      </c>
      <c r="AE226" s="41">
        <f t="shared" si="81"/>
        <v>0.51013271898018209</v>
      </c>
      <c r="AF226" s="41">
        <v>2796.95</v>
      </c>
      <c r="AG226" s="41">
        <v>1114.81355128361</v>
      </c>
      <c r="AH226" s="41">
        <f t="shared" si="82"/>
        <v>0.38587414289893945</v>
      </c>
      <c r="AI226" s="41">
        <v>2889.06</v>
      </c>
      <c r="AJ226" s="41">
        <v>0</v>
      </c>
      <c r="AK226" s="41"/>
      <c r="AL226" s="41">
        <v>0</v>
      </c>
      <c r="AM226" s="41">
        <v>0</v>
      </c>
      <c r="AN226" s="41"/>
      <c r="AO226" s="41">
        <v>0</v>
      </c>
      <c r="AP226" s="41">
        <v>287.68799999999999</v>
      </c>
      <c r="AQ226" s="25">
        <f t="shared" si="85"/>
        <v>154.99756260611068</v>
      </c>
      <c r="AR226" s="41">
        <f t="shared" si="86"/>
        <v>9.9578409586509098E-2</v>
      </c>
      <c r="AS226" s="41">
        <v>2889.06</v>
      </c>
      <c r="AT226" s="41">
        <v>0</v>
      </c>
      <c r="AU226" s="25">
        <f t="shared" si="87"/>
        <v>0</v>
      </c>
      <c r="AV226" s="41"/>
      <c r="AW226" s="41">
        <v>0</v>
      </c>
      <c r="AX226" s="88">
        <v>291.58294000000001</v>
      </c>
      <c r="AY226" s="41">
        <f t="shared" si="88"/>
        <v>0.10092657819498384</v>
      </c>
      <c r="AZ226" s="41">
        <v>2889.06</v>
      </c>
      <c r="BA226" s="41">
        <f t="shared" si="74"/>
        <v>12598.733968917468</v>
      </c>
      <c r="BB226" s="41">
        <f t="shared" si="89"/>
        <v>629.93669844587339</v>
      </c>
      <c r="BC226" s="45">
        <v>0.05</v>
      </c>
      <c r="BD226" s="41">
        <f t="shared" si="90"/>
        <v>0.21804209619941206</v>
      </c>
      <c r="BE226" s="41">
        <v>2889.06</v>
      </c>
      <c r="BF226" s="41">
        <f t="shared" si="91"/>
        <v>13228.670667363342</v>
      </c>
      <c r="BG226" s="99">
        <f t="shared" si="92"/>
        <v>4.5959614574795502</v>
      </c>
      <c r="BH226" s="99"/>
      <c r="BI226" s="100">
        <f t="shared" si="93"/>
        <v>4.0603221025503586</v>
      </c>
      <c r="BJ226" s="86">
        <f t="shared" si="75"/>
        <v>12854.674398497427</v>
      </c>
      <c r="BK226" s="86"/>
      <c r="BL226" s="86">
        <f t="shared" si="76"/>
        <v>373.99626886591352</v>
      </c>
      <c r="BM226" s="86">
        <f t="shared" si="94"/>
        <v>13228.670667363342</v>
      </c>
      <c r="BN226" s="78">
        <v>3.5659999999999998</v>
      </c>
      <c r="BO226" s="79"/>
      <c r="BP226" s="108">
        <f t="shared" si="95"/>
        <v>1.288828226999313</v>
      </c>
      <c r="BQ226" s="107"/>
      <c r="BS226" s="113" t="s">
        <v>1692</v>
      </c>
      <c r="BT226" s="168">
        <f t="shared" si="96"/>
        <v>242.98578333333336</v>
      </c>
      <c r="BU226" s="88">
        <v>291.58294000000001</v>
      </c>
    </row>
    <row r="227" spans="1:73" x14ac:dyDescent="0.25">
      <c r="A227" s="87">
        <f t="shared" si="97"/>
        <v>218</v>
      </c>
      <c r="B227" s="2" t="s">
        <v>302</v>
      </c>
      <c r="C227" s="39" t="s">
        <v>29</v>
      </c>
      <c r="D227" s="68" t="s">
        <v>1130</v>
      </c>
      <c r="E227" s="41">
        <v>3219.5</v>
      </c>
      <c r="F227" s="54">
        <v>3219.5</v>
      </c>
      <c r="G227" s="54"/>
      <c r="H227" s="40">
        <v>30</v>
      </c>
      <c r="I227" s="41">
        <v>5172.5666759634996</v>
      </c>
      <c r="J227" s="41">
        <f t="shared" si="73"/>
        <v>1.6066366441880726</v>
      </c>
      <c r="K227" s="41">
        <v>3219.5</v>
      </c>
      <c r="L227" s="41">
        <v>0</v>
      </c>
      <c r="M227" s="41"/>
      <c r="N227" s="41">
        <v>0</v>
      </c>
      <c r="O227" s="41">
        <v>0</v>
      </c>
      <c r="P227" s="41"/>
      <c r="Q227" s="41">
        <v>0</v>
      </c>
      <c r="R227" s="41">
        <v>692.65680622986804</v>
      </c>
      <c r="S227" s="41">
        <f t="shared" si="77"/>
        <v>0.2151442168752502</v>
      </c>
      <c r="T227" s="41">
        <v>3219.5</v>
      </c>
      <c r="U227" s="41">
        <v>2919.7062152194098</v>
      </c>
      <c r="V227" s="41">
        <f t="shared" si="78"/>
        <v>0.90688188079497123</v>
      </c>
      <c r="W227" s="41">
        <v>3219.5</v>
      </c>
      <c r="X227" s="41">
        <v>748.12485983747194</v>
      </c>
      <c r="Y227" s="41">
        <f t="shared" si="79"/>
        <v>0.23237299575631992</v>
      </c>
      <c r="Z227" s="41">
        <v>3219.5</v>
      </c>
      <c r="AA227" s="41">
        <v>3184.5521550733802</v>
      </c>
      <c r="AB227" s="41">
        <f t="shared" si="80"/>
        <v>0.98914494644304396</v>
      </c>
      <c r="AC227" s="41">
        <v>3219.5</v>
      </c>
      <c r="AD227" s="41">
        <v>1637.31444161893</v>
      </c>
      <c r="AE227" s="41">
        <f t="shared" si="81"/>
        <v>0.50856171505480041</v>
      </c>
      <c r="AF227" s="41">
        <v>3219.5</v>
      </c>
      <c r="AG227" s="41">
        <v>1041.0116861438901</v>
      </c>
      <c r="AH227" s="41">
        <f t="shared" si="82"/>
        <v>0.32334576367258583</v>
      </c>
      <c r="AI227" s="41">
        <v>3219.5</v>
      </c>
      <c r="AJ227" s="41">
        <v>195.506293752</v>
      </c>
      <c r="AK227" s="41">
        <f t="shared" si="83"/>
        <v>6.072566974747632E-2</v>
      </c>
      <c r="AL227" s="41">
        <v>3219.5</v>
      </c>
      <c r="AM227" s="41">
        <v>23.37188875308</v>
      </c>
      <c r="AN227" s="41">
        <f t="shared" si="84"/>
        <v>7.2594777925392142E-3</v>
      </c>
      <c r="AO227" s="41">
        <v>3219.5</v>
      </c>
      <c r="AP227" s="41">
        <v>443.60399999999998</v>
      </c>
      <c r="AQ227" s="25">
        <f t="shared" si="85"/>
        <v>239.0003711045338</v>
      </c>
      <c r="AR227" s="41">
        <f t="shared" si="86"/>
        <v>0.13778661282807889</v>
      </c>
      <c r="AS227" s="41">
        <v>3219.5</v>
      </c>
      <c r="AT227" s="41">
        <v>0</v>
      </c>
      <c r="AU227" s="25">
        <f t="shared" si="87"/>
        <v>0</v>
      </c>
      <c r="AV227" s="41"/>
      <c r="AW227" s="41">
        <v>0</v>
      </c>
      <c r="AX227" s="88">
        <v>430.52806125000001</v>
      </c>
      <c r="AY227" s="41">
        <f t="shared" si="88"/>
        <v>0.13372513161981675</v>
      </c>
      <c r="AZ227" s="41">
        <v>3219.5</v>
      </c>
      <c r="BA227" s="41">
        <f t="shared" si="74"/>
        <v>16488.943083841525</v>
      </c>
      <c r="BB227" s="41">
        <f t="shared" si="89"/>
        <v>824.44715419207625</v>
      </c>
      <c r="BC227" s="45">
        <v>0.05</v>
      </c>
      <c r="BD227" s="41">
        <f t="shared" si="90"/>
        <v>0.25607925273864768</v>
      </c>
      <c r="BE227" s="41">
        <v>3219.5</v>
      </c>
      <c r="BF227" s="41">
        <f t="shared" si="91"/>
        <v>17313.3902380336</v>
      </c>
      <c r="BG227" s="99">
        <f t="shared" si="92"/>
        <v>5.377664307511604</v>
      </c>
      <c r="BH227" s="99"/>
      <c r="BI227" s="100">
        <f t="shared" si="93"/>
        <v>4.8436745067040636</v>
      </c>
      <c r="BJ227" s="86">
        <f t="shared" si="75"/>
        <v>17313.390238033608</v>
      </c>
      <c r="BK227" s="86"/>
      <c r="BL227" s="86">
        <f t="shared" si="76"/>
        <v>0</v>
      </c>
      <c r="BM227" s="86">
        <f t="shared" si="94"/>
        <v>17313.390238033608</v>
      </c>
      <c r="BN227" s="78">
        <v>4.3619000000000003</v>
      </c>
      <c r="BO227" s="79"/>
      <c r="BP227" s="108">
        <f t="shared" si="95"/>
        <v>1.2328719841150884</v>
      </c>
      <c r="BQ227" s="107"/>
      <c r="BS227" s="113" t="s">
        <v>1693</v>
      </c>
      <c r="BT227" s="168">
        <f t="shared" si="96"/>
        <v>358.77338437500003</v>
      </c>
      <c r="BU227" s="88">
        <v>430.52806125000001</v>
      </c>
    </row>
    <row r="228" spans="1:73" x14ac:dyDescent="0.25">
      <c r="A228" s="87">
        <f t="shared" si="97"/>
        <v>219</v>
      </c>
      <c r="B228" s="2" t="s">
        <v>303</v>
      </c>
      <c r="C228" s="39" t="s">
        <v>29</v>
      </c>
      <c r="D228" s="68" t="s">
        <v>1131</v>
      </c>
      <c r="E228" s="41">
        <v>1871.7</v>
      </c>
      <c r="F228" s="54">
        <v>1738.1</v>
      </c>
      <c r="G228" s="54">
        <v>133.6</v>
      </c>
      <c r="H228" s="40">
        <v>43.5</v>
      </c>
      <c r="I228" s="41">
        <v>2614.2191196505901</v>
      </c>
      <c r="J228" s="41">
        <f t="shared" si="73"/>
        <v>1.3967084039379121</v>
      </c>
      <c r="K228" s="41">
        <v>1871.7</v>
      </c>
      <c r="L228" s="41">
        <v>0</v>
      </c>
      <c r="M228" s="41"/>
      <c r="N228" s="41">
        <v>0</v>
      </c>
      <c r="O228" s="41">
        <v>0</v>
      </c>
      <c r="P228" s="41"/>
      <c r="Q228" s="41">
        <v>0</v>
      </c>
      <c r="R228" s="41">
        <v>323.42939564184701</v>
      </c>
      <c r="S228" s="41">
        <f t="shared" si="77"/>
        <v>0.17279980533303788</v>
      </c>
      <c r="T228" s="41">
        <v>1871.7</v>
      </c>
      <c r="U228" s="41">
        <v>1856.0842201166299</v>
      </c>
      <c r="V228" s="41">
        <f t="shared" si="78"/>
        <v>0.99165690020656616</v>
      </c>
      <c r="W228" s="41">
        <v>1871.7</v>
      </c>
      <c r="X228" s="41">
        <v>389.12815536246001</v>
      </c>
      <c r="Y228" s="41">
        <f t="shared" si="79"/>
        <v>0.20790092181570766</v>
      </c>
      <c r="Z228" s="41">
        <v>1871.7</v>
      </c>
      <c r="AA228" s="41">
        <v>955.66117658391101</v>
      </c>
      <c r="AB228" s="41">
        <f t="shared" si="80"/>
        <v>0.51058458972266441</v>
      </c>
      <c r="AC228" s="41">
        <v>1871.7</v>
      </c>
      <c r="AD228" s="41">
        <v>671.05508122466301</v>
      </c>
      <c r="AE228" s="41">
        <f t="shared" si="81"/>
        <v>0.38608542731986828</v>
      </c>
      <c r="AF228" s="41">
        <v>1738.1</v>
      </c>
      <c r="AG228" s="41">
        <v>703.30198001315296</v>
      </c>
      <c r="AH228" s="41">
        <f t="shared" si="82"/>
        <v>0.37575571940650371</v>
      </c>
      <c r="AI228" s="41">
        <v>1871.7</v>
      </c>
      <c r="AJ228" s="41">
        <v>51.742229616000003</v>
      </c>
      <c r="AK228" s="41">
        <f t="shared" si="83"/>
        <v>2.764451013303414E-2</v>
      </c>
      <c r="AL228" s="41">
        <v>1871.7</v>
      </c>
      <c r="AM228" s="41">
        <v>6.1855483586400002</v>
      </c>
      <c r="AN228" s="41">
        <f t="shared" si="84"/>
        <v>3.3047755295399902E-3</v>
      </c>
      <c r="AO228" s="41">
        <v>1871.7</v>
      </c>
      <c r="AP228" s="41">
        <v>428.76</v>
      </c>
      <c r="AQ228" s="25">
        <f t="shared" si="85"/>
        <v>231.00287444382809</v>
      </c>
      <c r="AR228" s="41">
        <f t="shared" si="86"/>
        <v>0.22907517230325372</v>
      </c>
      <c r="AS228" s="41">
        <v>1871.7</v>
      </c>
      <c r="AT228" s="41">
        <v>0</v>
      </c>
      <c r="AU228" s="25">
        <f t="shared" si="87"/>
        <v>0</v>
      </c>
      <c r="AV228" s="41"/>
      <c r="AW228" s="41">
        <v>0</v>
      </c>
      <c r="AX228" s="88">
        <v>246.72027937500002</v>
      </c>
      <c r="AY228" s="41">
        <f t="shared" si="88"/>
        <v>0.13181614541593203</v>
      </c>
      <c r="AZ228" s="41">
        <v>1871.7</v>
      </c>
      <c r="BA228" s="41">
        <f t="shared" si="74"/>
        <v>8246.2871859428942</v>
      </c>
      <c r="BB228" s="41">
        <f t="shared" si="89"/>
        <v>412.31435929714473</v>
      </c>
      <c r="BC228" s="45">
        <v>0.05</v>
      </c>
      <c r="BD228" s="41">
        <f t="shared" si="90"/>
        <v>0.22028869973668042</v>
      </c>
      <c r="BE228" s="41">
        <v>1871.7</v>
      </c>
      <c r="BF228" s="41">
        <f t="shared" si="91"/>
        <v>8658.6015452400388</v>
      </c>
      <c r="BG228" s="99">
        <f t="shared" si="92"/>
        <v>4.6549989896802213</v>
      </c>
      <c r="BH228" s="99"/>
      <c r="BI228" s="100">
        <f t="shared" si="93"/>
        <v>4.2496092909943597</v>
      </c>
      <c r="BJ228" s="86">
        <f t="shared" si="75"/>
        <v>8090.8537439631918</v>
      </c>
      <c r="BK228" s="86"/>
      <c r="BL228" s="86">
        <f t="shared" si="76"/>
        <v>567.74780127684642</v>
      </c>
      <c r="BM228" s="86">
        <f t="shared" si="94"/>
        <v>8658.6015452400388</v>
      </c>
      <c r="BN228" s="78">
        <v>3.6049000000000002</v>
      </c>
      <c r="BO228" s="79"/>
      <c r="BP228" s="108">
        <f t="shared" si="95"/>
        <v>1.2912976752975731</v>
      </c>
      <c r="BQ228" s="107"/>
      <c r="BS228" s="113" t="s">
        <v>1694</v>
      </c>
      <c r="BT228" s="168">
        <f t="shared" si="96"/>
        <v>205.60023281250002</v>
      </c>
      <c r="BU228" s="88">
        <v>246.72027937500002</v>
      </c>
    </row>
    <row r="229" spans="1:73" x14ac:dyDescent="0.25">
      <c r="A229" s="87">
        <f t="shared" si="97"/>
        <v>220</v>
      </c>
      <c r="B229" s="2" t="s">
        <v>304</v>
      </c>
      <c r="C229" s="39" t="s">
        <v>29</v>
      </c>
      <c r="D229" s="68" t="s">
        <v>1138</v>
      </c>
      <c r="E229" s="41">
        <v>1894.8</v>
      </c>
      <c r="F229" s="54">
        <v>1531.9</v>
      </c>
      <c r="G229" s="54">
        <v>362.9</v>
      </c>
      <c r="H229" s="40">
        <v>0</v>
      </c>
      <c r="I229" s="41">
        <v>2699.0042409878802</v>
      </c>
      <c r="J229" s="41">
        <f t="shared" si="73"/>
        <v>1.4244269796220606</v>
      </c>
      <c r="K229" s="41">
        <v>1894.8</v>
      </c>
      <c r="L229" s="41">
        <v>0</v>
      </c>
      <c r="M229" s="41"/>
      <c r="N229" s="41">
        <v>0</v>
      </c>
      <c r="O229" s="41">
        <v>0</v>
      </c>
      <c r="P229" s="41"/>
      <c r="Q229" s="41">
        <v>0</v>
      </c>
      <c r="R229" s="41">
        <v>308.67536014446699</v>
      </c>
      <c r="S229" s="41">
        <f t="shared" si="77"/>
        <v>0.16290656541295492</v>
      </c>
      <c r="T229" s="41">
        <v>1894.8</v>
      </c>
      <c r="U229" s="41">
        <v>1792.63281373531</v>
      </c>
      <c r="V229" s="41">
        <f t="shared" si="78"/>
        <v>0.94608022679718706</v>
      </c>
      <c r="W229" s="41">
        <v>1894.8</v>
      </c>
      <c r="X229" s="41">
        <v>407.836725023626</v>
      </c>
      <c r="Y229" s="41">
        <f t="shared" si="79"/>
        <v>0.21523998576294384</v>
      </c>
      <c r="Z229" s="41">
        <v>1894.8</v>
      </c>
      <c r="AA229" s="41">
        <v>812.31697643060397</v>
      </c>
      <c r="AB229" s="41">
        <f t="shared" si="80"/>
        <v>0.42870855838642813</v>
      </c>
      <c r="AC229" s="41">
        <v>1894.8</v>
      </c>
      <c r="AD229" s="41">
        <v>653.59959448106895</v>
      </c>
      <c r="AE229" s="41">
        <f t="shared" si="81"/>
        <v>0.42665943891968727</v>
      </c>
      <c r="AF229" s="41">
        <v>1531.9</v>
      </c>
      <c r="AG229" s="41">
        <v>538.30164482161297</v>
      </c>
      <c r="AH229" s="41">
        <f t="shared" si="82"/>
        <v>0.28409417607220444</v>
      </c>
      <c r="AI229" s="41">
        <v>1894.8</v>
      </c>
      <c r="AJ229" s="41">
        <v>0</v>
      </c>
      <c r="AK229" s="41"/>
      <c r="AL229" s="41">
        <v>0</v>
      </c>
      <c r="AM229" s="41">
        <v>0</v>
      </c>
      <c r="AN229" s="41"/>
      <c r="AO229" s="41">
        <v>0</v>
      </c>
      <c r="AP229" s="41">
        <v>289.548</v>
      </c>
      <c r="AQ229" s="25">
        <f t="shared" si="85"/>
        <v>155.99967415211663</v>
      </c>
      <c r="AR229" s="41">
        <f t="shared" si="86"/>
        <v>0.15281190626979102</v>
      </c>
      <c r="AS229" s="41">
        <v>1894.8</v>
      </c>
      <c r="AT229" s="41">
        <v>0</v>
      </c>
      <c r="AU229" s="25">
        <f t="shared" si="87"/>
        <v>0</v>
      </c>
      <c r="AV229" s="41"/>
      <c r="AW229" s="41">
        <v>0</v>
      </c>
      <c r="AX229" s="88">
        <v>183.51478399999999</v>
      </c>
      <c r="AY229" s="41">
        <f t="shared" si="88"/>
        <v>9.6851796495672368E-2</v>
      </c>
      <c r="AZ229" s="41">
        <v>1894.8</v>
      </c>
      <c r="BA229" s="41">
        <f t="shared" si="74"/>
        <v>7685.4301396245692</v>
      </c>
      <c r="BB229" s="41">
        <f t="shared" si="89"/>
        <v>384.27150698122847</v>
      </c>
      <c r="BC229" s="45">
        <v>0.05</v>
      </c>
      <c r="BD229" s="41">
        <f t="shared" si="90"/>
        <v>0.20280320191114021</v>
      </c>
      <c r="BE229" s="41">
        <v>1894.8</v>
      </c>
      <c r="BF229" s="41">
        <f t="shared" si="91"/>
        <v>8069.7016466057976</v>
      </c>
      <c r="BG229" s="99">
        <f t="shared" si="92"/>
        <v>4.344668615425876</v>
      </c>
      <c r="BH229" s="99"/>
      <c r="BI229" s="100">
        <f t="shared" si="93"/>
        <v>3.8966762045602046</v>
      </c>
      <c r="BJ229" s="86">
        <f t="shared" si="75"/>
        <v>6655.5978519708997</v>
      </c>
      <c r="BK229" s="86"/>
      <c r="BL229" s="86">
        <f t="shared" si="76"/>
        <v>1414.1037946348981</v>
      </c>
      <c r="BM229" s="86">
        <f t="shared" si="94"/>
        <v>8069.7016466057976</v>
      </c>
      <c r="BN229" s="78">
        <v>3.51</v>
      </c>
      <c r="BO229" s="79"/>
      <c r="BP229" s="108">
        <f t="shared" si="95"/>
        <v>1.2377973263321584</v>
      </c>
      <c r="BQ229" s="107"/>
      <c r="BS229" s="113" t="s">
        <v>1695</v>
      </c>
      <c r="BT229" s="168">
        <f t="shared" si="96"/>
        <v>152.92898666666667</v>
      </c>
      <c r="BU229" s="88">
        <v>183.51478399999999</v>
      </c>
    </row>
    <row r="230" spans="1:73" x14ac:dyDescent="0.25">
      <c r="A230" s="87">
        <f t="shared" si="97"/>
        <v>221</v>
      </c>
      <c r="B230" s="2" t="s">
        <v>305</v>
      </c>
      <c r="C230" s="39" t="s">
        <v>29</v>
      </c>
      <c r="D230" s="68" t="s">
        <v>1141</v>
      </c>
      <c r="E230" s="41">
        <v>1861.2</v>
      </c>
      <c r="F230" s="54">
        <v>1556.6</v>
      </c>
      <c r="G230" s="54">
        <v>304.60000000000002</v>
      </c>
      <c r="H230" s="40">
        <v>0</v>
      </c>
      <c r="I230" s="41">
        <v>2647.0097571531601</v>
      </c>
      <c r="J230" s="41">
        <f t="shared" si="73"/>
        <v>1.4222059731104448</v>
      </c>
      <c r="K230" s="41">
        <v>1861.2</v>
      </c>
      <c r="L230" s="41">
        <v>0</v>
      </c>
      <c r="M230" s="41"/>
      <c r="N230" s="41">
        <v>0</v>
      </c>
      <c r="O230" s="41">
        <v>0</v>
      </c>
      <c r="P230" s="41"/>
      <c r="Q230" s="41">
        <v>0</v>
      </c>
      <c r="R230" s="41">
        <v>300.974470434983</v>
      </c>
      <c r="S230" s="41">
        <f t="shared" si="77"/>
        <v>0.16170990244733666</v>
      </c>
      <c r="T230" s="41">
        <v>1861.2</v>
      </c>
      <c r="U230" s="41">
        <v>1801.65949255181</v>
      </c>
      <c r="V230" s="41">
        <f t="shared" si="78"/>
        <v>0.96800961344928538</v>
      </c>
      <c r="W230" s="41">
        <v>1861.2</v>
      </c>
      <c r="X230" s="41">
        <v>365.98413857249801</v>
      </c>
      <c r="Y230" s="41">
        <f t="shared" si="79"/>
        <v>0.1966388021558661</v>
      </c>
      <c r="Z230" s="41">
        <v>1861.2</v>
      </c>
      <c r="AA230" s="41">
        <v>2223.9076310376199</v>
      </c>
      <c r="AB230" s="41">
        <f t="shared" si="80"/>
        <v>1.1948783747247045</v>
      </c>
      <c r="AC230" s="41">
        <v>1861.2</v>
      </c>
      <c r="AD230" s="41">
        <v>640.19124033586604</v>
      </c>
      <c r="AE230" s="41">
        <f t="shared" si="81"/>
        <v>0.41127536961060396</v>
      </c>
      <c r="AF230" s="41">
        <v>1556.6</v>
      </c>
      <c r="AG230" s="41">
        <v>799.15763342673097</v>
      </c>
      <c r="AH230" s="41">
        <f t="shared" si="82"/>
        <v>0.42937762380546474</v>
      </c>
      <c r="AI230" s="41">
        <v>1861.2</v>
      </c>
      <c r="AJ230" s="41">
        <v>78.459186959999997</v>
      </c>
      <c r="AK230" s="41">
        <f t="shared" si="83"/>
        <v>4.2155161702127658E-2</v>
      </c>
      <c r="AL230" s="41">
        <v>1861.2</v>
      </c>
      <c r="AM230" s="41">
        <v>9.3794391683999994</v>
      </c>
      <c r="AN230" s="41">
        <f t="shared" si="84"/>
        <v>5.0394579671179879E-3</v>
      </c>
      <c r="AO230" s="41">
        <v>1861.2</v>
      </c>
      <c r="AP230" s="41">
        <v>443.60399999999998</v>
      </c>
      <c r="AQ230" s="25">
        <f t="shared" si="85"/>
        <v>239.0003711045338</v>
      </c>
      <c r="AR230" s="41">
        <f t="shared" si="86"/>
        <v>0.23834300451321727</v>
      </c>
      <c r="AS230" s="41">
        <v>1861.2</v>
      </c>
      <c r="AT230" s="41">
        <v>0</v>
      </c>
      <c r="AU230" s="25">
        <f t="shared" si="87"/>
        <v>0</v>
      </c>
      <c r="AV230" s="41"/>
      <c r="AW230" s="41">
        <v>0</v>
      </c>
      <c r="AX230" s="88">
        <v>373.39896125000001</v>
      </c>
      <c r="AY230" s="41">
        <f t="shared" si="88"/>
        <v>0.2006226957070707</v>
      </c>
      <c r="AZ230" s="41">
        <v>1861.2</v>
      </c>
      <c r="BA230" s="41">
        <f t="shared" si="74"/>
        <v>9683.7259508910684</v>
      </c>
      <c r="BB230" s="41">
        <f t="shared" si="89"/>
        <v>484.18629754455344</v>
      </c>
      <c r="BC230" s="45">
        <v>0.05</v>
      </c>
      <c r="BD230" s="41">
        <f t="shared" si="90"/>
        <v>0.26014737671639449</v>
      </c>
      <c r="BE230" s="41">
        <v>1861.2</v>
      </c>
      <c r="BF230" s="41">
        <f t="shared" si="91"/>
        <v>10167.912248435621</v>
      </c>
      <c r="BG230" s="99">
        <f t="shared" si="92"/>
        <v>5.5337687781529015</v>
      </c>
      <c r="BH230" s="99"/>
      <c r="BI230" s="100">
        <f t="shared" si="93"/>
        <v>5.1019296400617673</v>
      </c>
      <c r="BJ230" s="86">
        <f t="shared" si="75"/>
        <v>8613.8644800728052</v>
      </c>
      <c r="BK230" s="86"/>
      <c r="BL230" s="86">
        <f t="shared" si="76"/>
        <v>1554.0477683628144</v>
      </c>
      <c r="BM230" s="86">
        <f t="shared" si="94"/>
        <v>10167.912248435619</v>
      </c>
      <c r="BN230" s="78">
        <v>4.2766999999999999</v>
      </c>
      <c r="BO230" s="79"/>
      <c r="BP230" s="108">
        <f t="shared" si="95"/>
        <v>1.2939342900256978</v>
      </c>
      <c r="BQ230" s="107"/>
      <c r="BS230" s="113" t="s">
        <v>1696</v>
      </c>
      <c r="BT230" s="168">
        <f t="shared" si="96"/>
        <v>311.16580104166667</v>
      </c>
      <c r="BU230" s="88">
        <v>373.39896125000001</v>
      </c>
    </row>
    <row r="231" spans="1:73" x14ac:dyDescent="0.25">
      <c r="A231" s="87">
        <f t="shared" si="97"/>
        <v>222</v>
      </c>
      <c r="B231" s="2" t="s">
        <v>306</v>
      </c>
      <c r="C231" s="39" t="s">
        <v>29</v>
      </c>
      <c r="D231" s="68" t="s">
        <v>1153</v>
      </c>
      <c r="E231" s="41">
        <v>2489.87</v>
      </c>
      <c r="F231" s="54">
        <v>2489.87</v>
      </c>
      <c r="G231" s="54"/>
      <c r="H231" s="40">
        <v>55.1</v>
      </c>
      <c r="I231" s="41">
        <v>3876.6709983497299</v>
      </c>
      <c r="J231" s="41">
        <f t="shared" si="73"/>
        <v>1.5569772712429686</v>
      </c>
      <c r="K231" s="41">
        <v>2489.87</v>
      </c>
      <c r="L231" s="41">
        <v>0</v>
      </c>
      <c r="M231" s="41"/>
      <c r="N231" s="41">
        <v>0</v>
      </c>
      <c r="O231" s="41">
        <v>0</v>
      </c>
      <c r="P231" s="41"/>
      <c r="Q231" s="41">
        <v>0</v>
      </c>
      <c r="R231" s="41">
        <v>263.10215126978801</v>
      </c>
      <c r="S231" s="41">
        <f t="shared" si="77"/>
        <v>0.10566903142324219</v>
      </c>
      <c r="T231" s="41">
        <v>2489.87</v>
      </c>
      <c r="U231" s="41">
        <v>2595.6263460905898</v>
      </c>
      <c r="V231" s="41">
        <f t="shared" si="78"/>
        <v>1.0424746457006149</v>
      </c>
      <c r="W231" s="41">
        <v>2489.87</v>
      </c>
      <c r="X231" s="41">
        <v>626.40918525710197</v>
      </c>
      <c r="Y231" s="41">
        <f t="shared" si="79"/>
        <v>0.25158308877857155</v>
      </c>
      <c r="Z231" s="41">
        <v>2489.87</v>
      </c>
      <c r="AA231" s="41">
        <v>4634.0271671414503</v>
      </c>
      <c r="AB231" s="41">
        <f t="shared" si="80"/>
        <v>1.8611522557970699</v>
      </c>
      <c r="AC231" s="41">
        <v>2489.87</v>
      </c>
      <c r="AD231" s="41">
        <v>2083.9334856834798</v>
      </c>
      <c r="AE231" s="41">
        <f t="shared" si="81"/>
        <v>0.83696477554389581</v>
      </c>
      <c r="AF231" s="41">
        <v>2489.87</v>
      </c>
      <c r="AG231" s="41">
        <v>1088.87338129617</v>
      </c>
      <c r="AH231" s="41">
        <f t="shared" si="82"/>
        <v>0.43732137874514332</v>
      </c>
      <c r="AI231" s="41">
        <v>2489.87</v>
      </c>
      <c r="AJ231" s="41">
        <v>149.655794904</v>
      </c>
      <c r="AK231" s="41">
        <f t="shared" si="83"/>
        <v>6.0105866934418266E-2</v>
      </c>
      <c r="AL231" s="41">
        <v>2489.87</v>
      </c>
      <c r="AM231" s="41">
        <v>17.629161500159999</v>
      </c>
      <c r="AN231" s="41">
        <f t="shared" si="84"/>
        <v>7.0803541952632063E-3</v>
      </c>
      <c r="AO231" s="41">
        <v>2489.87</v>
      </c>
      <c r="AP231" s="41">
        <v>475.15199999999999</v>
      </c>
      <c r="AQ231" s="25">
        <f t="shared" si="85"/>
        <v>255.99747597195119</v>
      </c>
      <c r="AR231" s="41">
        <f t="shared" si="86"/>
        <v>0.19083405960953784</v>
      </c>
      <c r="AS231" s="41">
        <v>2489.87</v>
      </c>
      <c r="AT231" s="41">
        <v>0</v>
      </c>
      <c r="AU231" s="25">
        <f t="shared" si="87"/>
        <v>0</v>
      </c>
      <c r="AV231" s="41"/>
      <c r="AW231" s="41">
        <v>0</v>
      </c>
      <c r="AX231" s="88">
        <v>441.21277562499995</v>
      </c>
      <c r="AY231" s="41">
        <f t="shared" si="88"/>
        <v>0.17720313736259322</v>
      </c>
      <c r="AZ231" s="41">
        <v>2489.87</v>
      </c>
      <c r="BA231" s="41">
        <f t="shared" si="74"/>
        <v>16252.292447117468</v>
      </c>
      <c r="BB231" s="41">
        <f t="shared" si="89"/>
        <v>812.61462235587351</v>
      </c>
      <c r="BC231" s="45">
        <v>0.05</v>
      </c>
      <c r="BD231" s="41">
        <f t="shared" si="90"/>
        <v>0.32636829326666594</v>
      </c>
      <c r="BE231" s="41">
        <v>2489.87</v>
      </c>
      <c r="BF231" s="41">
        <f t="shared" si="91"/>
        <v>17064.907069473342</v>
      </c>
      <c r="BG231" s="99">
        <f t="shared" si="92"/>
        <v>6.8537341585999858</v>
      </c>
      <c r="BH231" s="99"/>
      <c r="BI231" s="100">
        <f t="shared" si="93"/>
        <v>5.9749211442788948</v>
      </c>
      <c r="BJ231" s="86">
        <f t="shared" si="75"/>
        <v>17064.907069473345</v>
      </c>
      <c r="BK231" s="86"/>
      <c r="BL231" s="86">
        <f t="shared" si="76"/>
        <v>0</v>
      </c>
      <c r="BM231" s="86">
        <f t="shared" si="94"/>
        <v>17064.907069473345</v>
      </c>
      <c r="BN231" s="78">
        <v>5.0891000000000002</v>
      </c>
      <c r="BO231" s="79"/>
      <c r="BP231" s="108">
        <f t="shared" si="95"/>
        <v>1.3467477861704398</v>
      </c>
      <c r="BQ231" s="107"/>
      <c r="BS231" s="113" t="s">
        <v>1697</v>
      </c>
      <c r="BT231" s="168">
        <f t="shared" si="96"/>
        <v>367.67731302083331</v>
      </c>
      <c r="BU231" s="88">
        <v>441.21277562499995</v>
      </c>
    </row>
    <row r="232" spans="1:73" x14ac:dyDescent="0.25">
      <c r="A232" s="87">
        <f t="shared" si="97"/>
        <v>223</v>
      </c>
      <c r="B232" s="2" t="s">
        <v>307</v>
      </c>
      <c r="C232" s="39" t="s">
        <v>29</v>
      </c>
      <c r="D232" s="68" t="s">
        <v>1155</v>
      </c>
      <c r="E232" s="41">
        <v>2481.4</v>
      </c>
      <c r="F232" s="54">
        <v>2481.4</v>
      </c>
      <c r="G232" s="54"/>
      <c r="H232" s="40">
        <v>0</v>
      </c>
      <c r="I232" s="41">
        <v>3854.0362717111898</v>
      </c>
      <c r="J232" s="41">
        <f t="shared" si="73"/>
        <v>1.5531700941852138</v>
      </c>
      <c r="K232" s="41">
        <v>2481.4</v>
      </c>
      <c r="L232" s="41">
        <v>0</v>
      </c>
      <c r="M232" s="41"/>
      <c r="N232" s="41">
        <v>0</v>
      </c>
      <c r="O232" s="41">
        <v>0</v>
      </c>
      <c r="P232" s="41"/>
      <c r="Q232" s="41">
        <v>0</v>
      </c>
      <c r="R232" s="41">
        <v>261.58907081649102</v>
      </c>
      <c r="S232" s="41">
        <f t="shared" si="77"/>
        <v>0.10541995277524421</v>
      </c>
      <c r="T232" s="41">
        <v>2481.4</v>
      </c>
      <c r="U232" s="41">
        <v>2818.98668197297</v>
      </c>
      <c r="V232" s="41">
        <f t="shared" si="78"/>
        <v>1.1360468614382888</v>
      </c>
      <c r="W232" s="41">
        <v>2481.4</v>
      </c>
      <c r="X232" s="41">
        <v>714.10475406930902</v>
      </c>
      <c r="Y232" s="41">
        <f t="shared" si="79"/>
        <v>0.28778300720130129</v>
      </c>
      <c r="Z232" s="41">
        <v>2481.4</v>
      </c>
      <c r="AA232" s="41">
        <v>6165.2707048540897</v>
      </c>
      <c r="AB232" s="41">
        <f t="shared" si="80"/>
        <v>2.4845936587628312</v>
      </c>
      <c r="AC232" s="41">
        <v>2481.4</v>
      </c>
      <c r="AD232" s="41">
        <v>1939.36842379002</v>
      </c>
      <c r="AE232" s="41">
        <f t="shared" si="81"/>
        <v>0.78156219222617063</v>
      </c>
      <c r="AF232" s="41">
        <v>2481.4</v>
      </c>
      <c r="AG232" s="41">
        <v>1129.1459499934001</v>
      </c>
      <c r="AH232" s="41">
        <f t="shared" si="82"/>
        <v>0.45504390666293226</v>
      </c>
      <c r="AI232" s="41">
        <v>2481.4</v>
      </c>
      <c r="AJ232" s="41">
        <v>160.65174787199999</v>
      </c>
      <c r="AK232" s="41">
        <f t="shared" si="83"/>
        <v>6.4742382474409596E-2</v>
      </c>
      <c r="AL232" s="41">
        <v>2481.4</v>
      </c>
      <c r="AM232" s="41">
        <v>18.839074285079999</v>
      </c>
      <c r="AN232" s="41">
        <f t="shared" si="84"/>
        <v>7.5921150500040295E-3</v>
      </c>
      <c r="AO232" s="41">
        <v>2481.4</v>
      </c>
      <c r="AP232" s="41">
        <v>484.44</v>
      </c>
      <c r="AQ232" s="25">
        <f t="shared" si="85"/>
        <v>261.00156846620041</v>
      </c>
      <c r="AR232" s="41">
        <f t="shared" si="86"/>
        <v>0.19522850004029982</v>
      </c>
      <c r="AS232" s="41">
        <v>2481.4</v>
      </c>
      <c r="AT232" s="41">
        <v>0</v>
      </c>
      <c r="AU232" s="25">
        <f t="shared" si="87"/>
        <v>0</v>
      </c>
      <c r="AV232" s="41"/>
      <c r="AW232" s="41">
        <v>0</v>
      </c>
      <c r="AX232" s="88">
        <v>549.80214187499996</v>
      </c>
      <c r="AY232" s="41">
        <f t="shared" si="88"/>
        <v>0.22156933258442812</v>
      </c>
      <c r="AZ232" s="41">
        <v>2481.4</v>
      </c>
      <c r="BA232" s="41">
        <f t="shared" si="74"/>
        <v>18096.234821239548</v>
      </c>
      <c r="BB232" s="41">
        <f t="shared" si="89"/>
        <v>904.8117410619775</v>
      </c>
      <c r="BC232" s="45">
        <v>0.05</v>
      </c>
      <c r="BD232" s="41">
        <f t="shared" si="90"/>
        <v>0.3646376001700562</v>
      </c>
      <c r="BE232" s="41">
        <v>2481.4</v>
      </c>
      <c r="BF232" s="41">
        <f t="shared" si="91"/>
        <v>19001.046562301526</v>
      </c>
      <c r="BG232" s="99">
        <f t="shared" si="92"/>
        <v>7.6573896035711808</v>
      </c>
      <c r="BH232" s="99"/>
      <c r="BI232" s="100">
        <f t="shared" si="93"/>
        <v>6.8367493017337013</v>
      </c>
      <c r="BJ232" s="86">
        <f t="shared" si="75"/>
        <v>19001.04656230153</v>
      </c>
      <c r="BK232" s="86"/>
      <c r="BL232" s="86">
        <f t="shared" si="76"/>
        <v>0</v>
      </c>
      <c r="BM232" s="86">
        <f t="shared" si="94"/>
        <v>19001.04656230153</v>
      </c>
      <c r="BN232" s="78">
        <v>5.2195999999999998</v>
      </c>
      <c r="BO232" s="79"/>
      <c r="BP232" s="108">
        <f t="shared" si="95"/>
        <v>1.4670452915110701</v>
      </c>
      <c r="BQ232" s="107"/>
      <c r="BS232" s="113" t="s">
        <v>1698</v>
      </c>
      <c r="BT232" s="168">
        <f t="shared" si="96"/>
        <v>458.16845156249997</v>
      </c>
      <c r="BU232" s="88">
        <v>549.80214187499996</v>
      </c>
    </row>
    <row r="233" spans="1:73" x14ac:dyDescent="0.25">
      <c r="A233" s="87">
        <f t="shared" si="97"/>
        <v>224</v>
      </c>
      <c r="B233" s="2" t="s">
        <v>308</v>
      </c>
      <c r="C233" s="39" t="s">
        <v>29</v>
      </c>
      <c r="D233" s="68" t="s">
        <v>1177</v>
      </c>
      <c r="E233" s="41">
        <v>1899.07</v>
      </c>
      <c r="F233" s="54">
        <v>1780.57</v>
      </c>
      <c r="G233" s="54">
        <v>118.5</v>
      </c>
      <c r="H233" s="40">
        <v>0</v>
      </c>
      <c r="I233" s="41">
        <v>2753.82015059891</v>
      </c>
      <c r="J233" s="41">
        <f t="shared" si="73"/>
        <v>1.4500888069417714</v>
      </c>
      <c r="K233" s="41">
        <v>1899.07</v>
      </c>
      <c r="L233" s="41">
        <v>0</v>
      </c>
      <c r="M233" s="41"/>
      <c r="N233" s="41">
        <v>0</v>
      </c>
      <c r="O233" s="41">
        <v>0</v>
      </c>
      <c r="P233" s="41"/>
      <c r="Q233" s="41">
        <v>0</v>
      </c>
      <c r="R233" s="41">
        <v>345.884024736431</v>
      </c>
      <c r="S233" s="41">
        <f t="shared" si="77"/>
        <v>0.18213337303860891</v>
      </c>
      <c r="T233" s="41">
        <v>1899.07</v>
      </c>
      <c r="U233" s="41">
        <v>1898.50916932924</v>
      </c>
      <c r="V233" s="41">
        <f t="shared" si="78"/>
        <v>0.99970468141208069</v>
      </c>
      <c r="W233" s="41">
        <v>1899.07</v>
      </c>
      <c r="X233" s="41">
        <v>367.214186519392</v>
      </c>
      <c r="Y233" s="41">
        <f t="shared" si="79"/>
        <v>0.19336527169582585</v>
      </c>
      <c r="Z233" s="41">
        <v>1899.07</v>
      </c>
      <c r="AA233" s="41">
        <v>1479.1387473138</v>
      </c>
      <c r="AB233" s="41">
        <f t="shared" si="80"/>
        <v>0.77887531650428898</v>
      </c>
      <c r="AC233" s="41">
        <v>1899.07</v>
      </c>
      <c r="AD233" s="41">
        <v>673.29219044460604</v>
      </c>
      <c r="AE233" s="41">
        <f t="shared" si="81"/>
        <v>0.37813295205726599</v>
      </c>
      <c r="AF233" s="41">
        <v>1780.57</v>
      </c>
      <c r="AG233" s="41">
        <v>721.20189098618903</v>
      </c>
      <c r="AH233" s="41">
        <f t="shared" si="82"/>
        <v>0.37976582800328007</v>
      </c>
      <c r="AI233" s="41">
        <v>1899.07</v>
      </c>
      <c r="AJ233" s="41">
        <v>69.417421919999995</v>
      </c>
      <c r="AK233" s="41">
        <f t="shared" si="83"/>
        <v>3.6553377137230329E-2</v>
      </c>
      <c r="AL233" s="41">
        <v>1899.07</v>
      </c>
      <c r="AM233" s="41">
        <v>8.2985372567999995</v>
      </c>
      <c r="AN233" s="41">
        <f t="shared" si="84"/>
        <v>4.3697900850416258E-3</v>
      </c>
      <c r="AO233" s="41">
        <v>1899.07</v>
      </c>
      <c r="AP233" s="41">
        <v>168.9</v>
      </c>
      <c r="AQ233" s="25">
        <f t="shared" si="85"/>
        <v>90.998193613122879</v>
      </c>
      <c r="AR233" s="41">
        <f t="shared" si="86"/>
        <v>8.8938269784684082E-2</v>
      </c>
      <c r="AS233" s="41">
        <v>1899.07</v>
      </c>
      <c r="AT233" s="41">
        <v>0</v>
      </c>
      <c r="AU233" s="25">
        <f t="shared" si="87"/>
        <v>0</v>
      </c>
      <c r="AV233" s="41"/>
      <c r="AW233" s="41">
        <v>0</v>
      </c>
      <c r="AX233" s="88">
        <v>430.31273000000004</v>
      </c>
      <c r="AY233" s="41">
        <f t="shared" si="88"/>
        <v>0.22659129468634651</v>
      </c>
      <c r="AZ233" s="41">
        <v>1899.07</v>
      </c>
      <c r="BA233" s="41">
        <f t="shared" si="74"/>
        <v>8915.9890491053666</v>
      </c>
      <c r="BB233" s="41">
        <f t="shared" si="89"/>
        <v>445.79945245526835</v>
      </c>
      <c r="BC233" s="45">
        <v>0.05</v>
      </c>
      <c r="BD233" s="41">
        <f t="shared" si="90"/>
        <v>0.23474619284979931</v>
      </c>
      <c r="BE233" s="41">
        <v>1899.07</v>
      </c>
      <c r="BF233" s="41">
        <f t="shared" si="91"/>
        <v>9361.7885015606353</v>
      </c>
      <c r="BG233" s="99">
        <f t="shared" si="92"/>
        <v>4.9544449094137457</v>
      </c>
      <c r="BH233" s="99"/>
      <c r="BI233" s="100">
        <f t="shared" si="93"/>
        <v>4.5574053097536167</v>
      </c>
      <c r="BJ233" s="86">
        <f t="shared" si="75"/>
        <v>8821.7359723548325</v>
      </c>
      <c r="BK233" s="86"/>
      <c r="BL233" s="86">
        <f t="shared" si="76"/>
        <v>540.05252920580358</v>
      </c>
      <c r="BM233" s="86">
        <f t="shared" si="94"/>
        <v>9361.7885015606353</v>
      </c>
      <c r="BN233" s="78">
        <v>3.6324999999999998</v>
      </c>
      <c r="BO233" s="79"/>
      <c r="BP233" s="108">
        <f t="shared" si="95"/>
        <v>1.3639215167002741</v>
      </c>
      <c r="BQ233" s="107"/>
      <c r="BS233" s="113" t="s">
        <v>1699</v>
      </c>
      <c r="BT233" s="168">
        <f t="shared" si="96"/>
        <v>358.59394166666669</v>
      </c>
      <c r="BU233" s="88">
        <v>430.31273000000004</v>
      </c>
    </row>
    <row r="234" spans="1:73" x14ac:dyDescent="0.25">
      <c r="A234" s="87">
        <f t="shared" si="97"/>
        <v>225</v>
      </c>
      <c r="B234" s="2" t="s">
        <v>309</v>
      </c>
      <c r="C234" s="39" t="s">
        <v>29</v>
      </c>
      <c r="D234" s="68" t="s">
        <v>1199</v>
      </c>
      <c r="E234" s="41">
        <v>2636.91</v>
      </c>
      <c r="F234" s="54">
        <v>2504.61</v>
      </c>
      <c r="G234" s="54">
        <v>132.30000000000001</v>
      </c>
      <c r="H234" s="40">
        <v>29.7</v>
      </c>
      <c r="I234" s="41">
        <v>3950.3513456416799</v>
      </c>
      <c r="J234" s="41">
        <f t="shared" si="73"/>
        <v>1.4980986630721869</v>
      </c>
      <c r="K234" s="41">
        <v>2636.91</v>
      </c>
      <c r="L234" s="41">
        <v>0</v>
      </c>
      <c r="M234" s="41"/>
      <c r="N234" s="41">
        <v>0</v>
      </c>
      <c r="O234" s="41">
        <v>0</v>
      </c>
      <c r="P234" s="41"/>
      <c r="Q234" s="41">
        <v>0</v>
      </c>
      <c r="R234" s="41">
        <v>511.73746486652601</v>
      </c>
      <c r="S234" s="41">
        <f t="shared" si="77"/>
        <v>0.19406709552716098</v>
      </c>
      <c r="T234" s="41">
        <v>2636.91</v>
      </c>
      <c r="U234" s="41">
        <v>2507.3421241660999</v>
      </c>
      <c r="V234" s="41">
        <f t="shared" si="78"/>
        <v>0.95086374740362778</v>
      </c>
      <c r="W234" s="41">
        <v>2636.91</v>
      </c>
      <c r="X234" s="41">
        <v>574.65675849776198</v>
      </c>
      <c r="Y234" s="41">
        <f t="shared" si="79"/>
        <v>0.21792808950542947</v>
      </c>
      <c r="Z234" s="41">
        <v>2636.91</v>
      </c>
      <c r="AA234" s="41">
        <v>6017.8852661048604</v>
      </c>
      <c r="AB234" s="41">
        <f t="shared" si="80"/>
        <v>2.2821731747025349</v>
      </c>
      <c r="AC234" s="41">
        <v>2636.91</v>
      </c>
      <c r="AD234" s="41">
        <v>1073.7011418381301</v>
      </c>
      <c r="AE234" s="41">
        <f t="shared" si="81"/>
        <v>0.42868995246291042</v>
      </c>
      <c r="AF234" s="41">
        <v>2504.61</v>
      </c>
      <c r="AG234" s="41">
        <v>993.72945229987602</v>
      </c>
      <c r="AH234" s="41">
        <f t="shared" si="82"/>
        <v>0.37685376152385786</v>
      </c>
      <c r="AI234" s="41">
        <v>2636.91</v>
      </c>
      <c r="AJ234" s="41">
        <v>76.125828240000004</v>
      </c>
      <c r="AK234" s="41">
        <f t="shared" si="83"/>
        <v>2.8869331239974063E-2</v>
      </c>
      <c r="AL234" s="41">
        <v>2636.91</v>
      </c>
      <c r="AM234" s="41">
        <v>9.1004967396000005</v>
      </c>
      <c r="AN234" s="41">
        <f t="shared" si="84"/>
        <v>3.4511973255059902E-3</v>
      </c>
      <c r="AO234" s="41">
        <v>2636.91</v>
      </c>
      <c r="AP234" s="41">
        <v>270.98399999999998</v>
      </c>
      <c r="AQ234" s="25">
        <f t="shared" si="85"/>
        <v>145.99795439939896</v>
      </c>
      <c r="AR234" s="41">
        <f t="shared" si="86"/>
        <v>0.10276573716964174</v>
      </c>
      <c r="AS234" s="41">
        <v>2636.91</v>
      </c>
      <c r="AT234" s="41">
        <v>0</v>
      </c>
      <c r="AU234" s="25">
        <f t="shared" si="87"/>
        <v>0</v>
      </c>
      <c r="AV234" s="41"/>
      <c r="AW234" s="41">
        <v>0</v>
      </c>
      <c r="AX234" s="88">
        <v>1021.09996875</v>
      </c>
      <c r="AY234" s="41">
        <f t="shared" si="88"/>
        <v>0.38723353043903663</v>
      </c>
      <c r="AZ234" s="41">
        <v>2636.91</v>
      </c>
      <c r="BA234" s="41">
        <f t="shared" si="74"/>
        <v>17006.713847144536</v>
      </c>
      <c r="BB234" s="41">
        <f t="shared" si="89"/>
        <v>850.33569235722689</v>
      </c>
      <c r="BC234" s="45">
        <v>0.05</v>
      </c>
      <c r="BD234" s="41">
        <f t="shared" si="90"/>
        <v>0.32247429466960453</v>
      </c>
      <c r="BE234" s="41">
        <v>2636.91</v>
      </c>
      <c r="BF234" s="41">
        <f t="shared" si="91"/>
        <v>17857.049539501764</v>
      </c>
      <c r="BG234" s="99">
        <f t="shared" si="92"/>
        <v>6.7945439943904606</v>
      </c>
      <c r="BH234" s="99"/>
      <c r="BI234" s="100">
        <f t="shared" si="93"/>
        <v>6.3444195443044045</v>
      </c>
      <c r="BJ234" s="86">
        <f t="shared" si="75"/>
        <v>17017.682833790292</v>
      </c>
      <c r="BK234" s="86"/>
      <c r="BL234" s="86">
        <f t="shared" si="76"/>
        <v>839.36670571147283</v>
      </c>
      <c r="BM234" s="86">
        <f t="shared" si="94"/>
        <v>17857.049539501764</v>
      </c>
      <c r="BN234" s="78">
        <v>4.9218999999999999</v>
      </c>
      <c r="BO234" s="79"/>
      <c r="BP234" s="108">
        <f t="shared" si="95"/>
        <v>1.3804717678925742</v>
      </c>
      <c r="BQ234" s="107"/>
      <c r="BS234" s="113" t="s">
        <v>1700</v>
      </c>
      <c r="BT234" s="168">
        <f t="shared" si="96"/>
        <v>850.91664062500001</v>
      </c>
      <c r="BU234" s="88">
        <v>1021.09996875</v>
      </c>
    </row>
    <row r="235" spans="1:73" x14ac:dyDescent="0.25">
      <c r="A235" s="87">
        <f t="shared" si="97"/>
        <v>226</v>
      </c>
      <c r="B235" s="2" t="s">
        <v>310</v>
      </c>
      <c r="C235" s="39" t="s">
        <v>29</v>
      </c>
      <c r="D235" s="68" t="s">
        <v>1200</v>
      </c>
      <c r="E235" s="41">
        <v>1804.3</v>
      </c>
      <c r="F235" s="54">
        <v>1804.3</v>
      </c>
      <c r="G235" s="54">
        <v>0</v>
      </c>
      <c r="H235" s="40">
        <v>0</v>
      </c>
      <c r="I235" s="41">
        <v>2689.1271181273701</v>
      </c>
      <c r="J235" s="41">
        <f t="shared" si="73"/>
        <v>1.4903991121916367</v>
      </c>
      <c r="K235" s="41">
        <v>1804.3</v>
      </c>
      <c r="L235" s="41">
        <v>0</v>
      </c>
      <c r="M235" s="41"/>
      <c r="N235" s="41">
        <v>0</v>
      </c>
      <c r="O235" s="41">
        <v>0</v>
      </c>
      <c r="P235" s="41"/>
      <c r="Q235" s="41">
        <v>0</v>
      </c>
      <c r="R235" s="41">
        <v>331.707176372471</v>
      </c>
      <c r="S235" s="41">
        <f t="shared" si="77"/>
        <v>0.18384258514242144</v>
      </c>
      <c r="T235" s="41">
        <v>1804.3</v>
      </c>
      <c r="U235" s="41">
        <v>1718.4032893928299</v>
      </c>
      <c r="V235" s="41">
        <f t="shared" si="78"/>
        <v>0.95239333225784517</v>
      </c>
      <c r="W235" s="41">
        <v>1804.3</v>
      </c>
      <c r="X235" s="41">
        <v>404.62800947903401</v>
      </c>
      <c r="Y235" s="41">
        <f t="shared" si="79"/>
        <v>0.22425761208171258</v>
      </c>
      <c r="Z235" s="41">
        <v>1804.3</v>
      </c>
      <c r="AA235" s="41">
        <v>1805.8700594222</v>
      </c>
      <c r="AB235" s="41">
        <f t="shared" si="80"/>
        <v>1.0008701764796319</v>
      </c>
      <c r="AC235" s="41">
        <v>1804.3</v>
      </c>
      <c r="AD235" s="41">
        <v>687.43770371379105</v>
      </c>
      <c r="AE235" s="41">
        <f t="shared" si="81"/>
        <v>0.38099966951936542</v>
      </c>
      <c r="AF235" s="41">
        <v>1804.3</v>
      </c>
      <c r="AG235" s="41">
        <v>592.52492625793798</v>
      </c>
      <c r="AH235" s="41">
        <f t="shared" si="82"/>
        <v>0.32839601300112953</v>
      </c>
      <c r="AI235" s="41">
        <v>1804.3</v>
      </c>
      <c r="AJ235" s="41">
        <v>61.2506664</v>
      </c>
      <c r="AK235" s="41">
        <f t="shared" si="83"/>
        <v>3.3947052264035917E-2</v>
      </c>
      <c r="AL235" s="41">
        <v>1804.3</v>
      </c>
      <c r="AM235" s="41">
        <v>7.322238756</v>
      </c>
      <c r="AN235" s="41">
        <f t="shared" si="84"/>
        <v>4.0582157933824756E-3</v>
      </c>
      <c r="AO235" s="41">
        <v>1804.3</v>
      </c>
      <c r="AP235" s="41">
        <v>90.947999999999993</v>
      </c>
      <c r="AQ235" s="25">
        <f t="shared" si="85"/>
        <v>49.000021981801652</v>
      </c>
      <c r="AR235" s="41">
        <f t="shared" si="86"/>
        <v>5.0406251731973613E-2</v>
      </c>
      <c r="AS235" s="41">
        <v>1804.3</v>
      </c>
      <c r="AT235" s="41">
        <v>0</v>
      </c>
      <c r="AU235" s="25">
        <f t="shared" si="87"/>
        <v>0</v>
      </c>
      <c r="AV235" s="41"/>
      <c r="AW235" s="41">
        <v>0</v>
      </c>
      <c r="AX235" s="88">
        <v>709.07860124999991</v>
      </c>
      <c r="AY235" s="41">
        <f t="shared" si="88"/>
        <v>0.39299373787618463</v>
      </c>
      <c r="AZ235" s="41">
        <v>1804.3</v>
      </c>
      <c r="BA235" s="41">
        <f t="shared" si="74"/>
        <v>9098.2977891716328</v>
      </c>
      <c r="BB235" s="41">
        <f t="shared" si="89"/>
        <v>454.91488945858168</v>
      </c>
      <c r="BC235" s="45">
        <v>0.05</v>
      </c>
      <c r="BD235" s="41">
        <f t="shared" si="90"/>
        <v>0.25212818791696595</v>
      </c>
      <c r="BE235" s="41">
        <v>1804.3</v>
      </c>
      <c r="BF235" s="41">
        <f t="shared" si="91"/>
        <v>9553.2126786302142</v>
      </c>
      <c r="BG235" s="99">
        <f t="shared" si="92"/>
        <v>5.2946919462562869</v>
      </c>
      <c r="BH235" s="99"/>
      <c r="BI235" s="100">
        <f t="shared" si="93"/>
        <v>4.8946422932609535</v>
      </c>
      <c r="BJ235" s="86">
        <f t="shared" si="75"/>
        <v>9553.2126786302179</v>
      </c>
      <c r="BK235" s="86"/>
      <c r="BL235" s="86">
        <f t="shared" si="76"/>
        <v>0</v>
      </c>
      <c r="BM235" s="86">
        <f t="shared" si="94"/>
        <v>9553.2126786302179</v>
      </c>
      <c r="BN235" s="78">
        <v>3.9994999999999998</v>
      </c>
      <c r="BO235" s="79"/>
      <c r="BP235" s="108">
        <f t="shared" si="95"/>
        <v>1.3238384663723683</v>
      </c>
      <c r="BQ235" s="107"/>
      <c r="BS235" s="113" t="s">
        <v>1701</v>
      </c>
      <c r="BT235" s="168">
        <f t="shared" si="96"/>
        <v>590.89883437499998</v>
      </c>
      <c r="BU235" s="88">
        <v>709.07860124999991</v>
      </c>
    </row>
    <row r="236" spans="1:73" x14ac:dyDescent="0.25">
      <c r="A236" s="87">
        <f t="shared" si="97"/>
        <v>227</v>
      </c>
      <c r="B236" s="2" t="s">
        <v>311</v>
      </c>
      <c r="C236" s="39" t="s">
        <v>29</v>
      </c>
      <c r="D236" s="68" t="s">
        <v>1211</v>
      </c>
      <c r="E236" s="41">
        <v>3175.8</v>
      </c>
      <c r="F236" s="54">
        <v>3175.8</v>
      </c>
      <c r="G236" s="54"/>
      <c r="H236" s="40">
        <v>0</v>
      </c>
      <c r="I236" s="41">
        <v>4924.8555930164903</v>
      </c>
      <c r="J236" s="41">
        <f t="shared" si="73"/>
        <v>1.5507448809800648</v>
      </c>
      <c r="K236" s="41">
        <v>3175.8</v>
      </c>
      <c r="L236" s="41">
        <v>0</v>
      </c>
      <c r="M236" s="41"/>
      <c r="N236" s="41">
        <v>0</v>
      </c>
      <c r="O236" s="41">
        <v>0</v>
      </c>
      <c r="P236" s="41"/>
      <c r="Q236" s="41">
        <v>0</v>
      </c>
      <c r="R236" s="41">
        <v>601.25642801653601</v>
      </c>
      <c r="S236" s="41">
        <f t="shared" si="77"/>
        <v>0.18932439952658731</v>
      </c>
      <c r="T236" s="41">
        <v>3175.8</v>
      </c>
      <c r="U236" s="41">
        <v>3753.3189199991898</v>
      </c>
      <c r="V236" s="41">
        <f t="shared" si="78"/>
        <v>1.181849902386545</v>
      </c>
      <c r="W236" s="41">
        <v>3175.8</v>
      </c>
      <c r="X236" s="41">
        <v>779.95843839079703</v>
      </c>
      <c r="Y236" s="41">
        <f t="shared" si="79"/>
        <v>0.24559431903482493</v>
      </c>
      <c r="Z236" s="41">
        <v>3175.8</v>
      </c>
      <c r="AA236" s="41">
        <v>3090.5730713633302</v>
      </c>
      <c r="AB236" s="41">
        <f t="shared" si="80"/>
        <v>0.97316363478913348</v>
      </c>
      <c r="AC236" s="41">
        <v>3175.8</v>
      </c>
      <c r="AD236" s="41">
        <v>1659.4806507124699</v>
      </c>
      <c r="AE236" s="41">
        <f t="shared" si="81"/>
        <v>0.52253940761775608</v>
      </c>
      <c r="AF236" s="41">
        <v>3175.8</v>
      </c>
      <c r="AG236" s="41">
        <v>994.735576092884</v>
      </c>
      <c r="AH236" s="41">
        <f t="shared" si="82"/>
        <v>0.31322362116407959</v>
      </c>
      <c r="AI236" s="41">
        <v>3175.8</v>
      </c>
      <c r="AJ236" s="41">
        <v>183.927001104</v>
      </c>
      <c r="AK236" s="41">
        <f t="shared" si="83"/>
        <v>5.7915171328169278E-2</v>
      </c>
      <c r="AL236" s="41">
        <v>3175.8</v>
      </c>
      <c r="AM236" s="41">
        <v>21.987636950159999</v>
      </c>
      <c r="AN236" s="41">
        <f t="shared" si="84"/>
        <v>6.9234954815038724E-3</v>
      </c>
      <c r="AO236" s="41">
        <v>3175.8</v>
      </c>
      <c r="AP236" s="41">
        <v>731.29200000000003</v>
      </c>
      <c r="AQ236" s="25">
        <f t="shared" si="85"/>
        <v>393.99793371064453</v>
      </c>
      <c r="AR236" s="41">
        <f t="shared" si="86"/>
        <v>0.23027016814660872</v>
      </c>
      <c r="AS236" s="41">
        <v>3175.8</v>
      </c>
      <c r="AT236" s="41">
        <v>0</v>
      </c>
      <c r="AU236" s="25">
        <f t="shared" si="87"/>
        <v>0</v>
      </c>
      <c r="AV236" s="41"/>
      <c r="AW236" s="41">
        <v>0</v>
      </c>
      <c r="AX236" s="88">
        <v>699.34005937500001</v>
      </c>
      <c r="AY236" s="41">
        <f t="shared" si="88"/>
        <v>0.22020909987247306</v>
      </c>
      <c r="AZ236" s="41">
        <v>3175.8</v>
      </c>
      <c r="BA236" s="41">
        <f t="shared" si="74"/>
        <v>17440.725375020862</v>
      </c>
      <c r="BB236" s="41">
        <f t="shared" si="89"/>
        <v>872.03626875104317</v>
      </c>
      <c r="BC236" s="45">
        <v>0.05</v>
      </c>
      <c r="BD236" s="41">
        <f t="shared" si="90"/>
        <v>0.27458790501638741</v>
      </c>
      <c r="BE236" s="41">
        <v>3175.8</v>
      </c>
      <c r="BF236" s="41">
        <f t="shared" si="91"/>
        <v>18312.761643771904</v>
      </c>
      <c r="BG236" s="99">
        <f t="shared" si="92"/>
        <v>5.7663460053441344</v>
      </c>
      <c r="BH236" s="99"/>
      <c r="BI236" s="100">
        <f t="shared" si="93"/>
        <v>5.2176796273454906</v>
      </c>
      <c r="BJ236" s="86">
        <f t="shared" si="75"/>
        <v>18312.761643771904</v>
      </c>
      <c r="BK236" s="86"/>
      <c r="BL236" s="86">
        <f t="shared" si="76"/>
        <v>0</v>
      </c>
      <c r="BM236" s="86">
        <f t="shared" si="94"/>
        <v>18312.761643771904</v>
      </c>
      <c r="BN236" s="78">
        <v>4.2858000000000001</v>
      </c>
      <c r="BO236" s="79"/>
      <c r="BP236" s="108">
        <f t="shared" si="95"/>
        <v>1.345453825503788</v>
      </c>
      <c r="BQ236" s="107"/>
      <c r="BS236" s="113" t="s">
        <v>1702</v>
      </c>
      <c r="BT236" s="168">
        <f t="shared" si="96"/>
        <v>582.78338281250001</v>
      </c>
      <c r="BU236" s="88">
        <v>699.34005937500001</v>
      </c>
    </row>
    <row r="237" spans="1:73" x14ac:dyDescent="0.25">
      <c r="A237" s="87">
        <f t="shared" si="97"/>
        <v>228</v>
      </c>
      <c r="B237" s="2" t="s">
        <v>312</v>
      </c>
      <c r="C237" s="39" t="s">
        <v>29</v>
      </c>
      <c r="D237" s="68" t="s">
        <v>1217</v>
      </c>
      <c r="E237" s="41">
        <v>3380.05</v>
      </c>
      <c r="F237" s="54">
        <v>3077.05</v>
      </c>
      <c r="G237" s="54">
        <v>303</v>
      </c>
      <c r="H237" s="40">
        <v>0</v>
      </c>
      <c r="I237" s="41">
        <v>5056.15628983238</v>
      </c>
      <c r="J237" s="41">
        <f t="shared" si="73"/>
        <v>1.4958820993276372</v>
      </c>
      <c r="K237" s="41">
        <v>3380.05</v>
      </c>
      <c r="L237" s="41">
        <v>0</v>
      </c>
      <c r="M237" s="41"/>
      <c r="N237" s="41">
        <v>0</v>
      </c>
      <c r="O237" s="41">
        <v>0</v>
      </c>
      <c r="P237" s="41"/>
      <c r="Q237" s="41">
        <v>0</v>
      </c>
      <c r="R237" s="41">
        <v>580.95223380722302</v>
      </c>
      <c r="S237" s="41">
        <f t="shared" si="77"/>
        <v>0.17187681655810505</v>
      </c>
      <c r="T237" s="41">
        <v>3380.05</v>
      </c>
      <c r="U237" s="41">
        <v>3926.4487890003802</v>
      </c>
      <c r="V237" s="41">
        <f t="shared" si="78"/>
        <v>1.1616540551176402</v>
      </c>
      <c r="W237" s="41">
        <v>3380.05</v>
      </c>
      <c r="X237" s="41">
        <v>750.97424031755804</v>
      </c>
      <c r="Y237" s="41">
        <f t="shared" si="79"/>
        <v>0.22217844124127098</v>
      </c>
      <c r="Z237" s="41">
        <v>3380.05</v>
      </c>
      <c r="AA237" s="41">
        <v>2153.7832347491999</v>
      </c>
      <c r="AB237" s="41">
        <f t="shared" si="80"/>
        <v>0.6372045486750787</v>
      </c>
      <c r="AC237" s="41">
        <v>3380.05</v>
      </c>
      <c r="AD237" s="41">
        <v>1517.452412615</v>
      </c>
      <c r="AE237" s="41">
        <f t="shared" si="81"/>
        <v>0.49315169159259675</v>
      </c>
      <c r="AF237" s="41">
        <v>3077.05</v>
      </c>
      <c r="AG237" s="41">
        <v>838.97547107083903</v>
      </c>
      <c r="AH237" s="41">
        <f t="shared" si="82"/>
        <v>0.24821392318777502</v>
      </c>
      <c r="AI237" s="41">
        <v>3380.05</v>
      </c>
      <c r="AJ237" s="41">
        <v>169.60601195999999</v>
      </c>
      <c r="AK237" s="41">
        <f t="shared" si="83"/>
        <v>5.0178551193029684E-2</v>
      </c>
      <c r="AL237" s="41">
        <v>3380.05</v>
      </c>
      <c r="AM237" s="41">
        <v>20.275627793400002</v>
      </c>
      <c r="AN237" s="41">
        <f t="shared" si="84"/>
        <v>5.9986177108030947E-3</v>
      </c>
      <c r="AO237" s="41">
        <v>3380.05</v>
      </c>
      <c r="AP237" s="41">
        <v>399.06</v>
      </c>
      <c r="AQ237" s="25">
        <f t="shared" si="85"/>
        <v>215.00141588663598</v>
      </c>
      <c r="AR237" s="41">
        <f t="shared" si="86"/>
        <v>0.11806334225825062</v>
      </c>
      <c r="AS237" s="41">
        <v>3380.05</v>
      </c>
      <c r="AT237" s="41">
        <v>0</v>
      </c>
      <c r="AU237" s="25">
        <f t="shared" si="87"/>
        <v>0</v>
      </c>
      <c r="AV237" s="41"/>
      <c r="AW237" s="41">
        <v>0</v>
      </c>
      <c r="AX237" s="88">
        <v>897.98566249999999</v>
      </c>
      <c r="AY237" s="41">
        <f t="shared" si="88"/>
        <v>0.2656723014452449</v>
      </c>
      <c r="AZ237" s="41">
        <v>3380.05</v>
      </c>
      <c r="BA237" s="41">
        <f t="shared" si="74"/>
        <v>16311.66997364598</v>
      </c>
      <c r="BB237" s="41">
        <f t="shared" si="89"/>
        <v>815.58349868229902</v>
      </c>
      <c r="BC237" s="45">
        <v>0.05</v>
      </c>
      <c r="BD237" s="41">
        <f t="shared" si="90"/>
        <v>0.24129332367340689</v>
      </c>
      <c r="BE237" s="41">
        <v>3380.05</v>
      </c>
      <c r="BF237" s="41">
        <f t="shared" si="91"/>
        <v>17127.253472328277</v>
      </c>
      <c r="BG237" s="99">
        <f t="shared" si="92"/>
        <v>5.1135781077228044</v>
      </c>
      <c r="BH237" s="99"/>
      <c r="BI237" s="100">
        <f t="shared" si="93"/>
        <v>4.5957688315505774</v>
      </c>
      <c r="BJ237" s="86">
        <f t="shared" si="75"/>
        <v>15734.735516368457</v>
      </c>
      <c r="BK237" s="86"/>
      <c r="BL237" s="86">
        <f t="shared" si="76"/>
        <v>1392.517955959825</v>
      </c>
      <c r="BM237" s="86">
        <f t="shared" si="94"/>
        <v>17127.253472328281</v>
      </c>
      <c r="BN237" s="78">
        <v>3.7469000000000001</v>
      </c>
      <c r="BO237" s="79"/>
      <c r="BP237" s="108">
        <f t="shared" si="95"/>
        <v>1.3647490212503148</v>
      </c>
      <c r="BQ237" s="107"/>
      <c r="BS237" s="113" t="s">
        <v>1703</v>
      </c>
      <c r="BT237" s="168">
        <f t="shared" si="96"/>
        <v>748.32138541666666</v>
      </c>
      <c r="BU237" s="88">
        <v>897.98566249999999</v>
      </c>
    </row>
    <row r="238" spans="1:73" x14ac:dyDescent="0.25">
      <c r="A238" s="87">
        <f t="shared" si="97"/>
        <v>229</v>
      </c>
      <c r="B238" s="2" t="s">
        <v>313</v>
      </c>
      <c r="C238" s="39" t="s">
        <v>29</v>
      </c>
      <c r="D238" s="68" t="s">
        <v>1233</v>
      </c>
      <c r="E238" s="41">
        <v>3476.23</v>
      </c>
      <c r="F238" s="54">
        <v>2612.75</v>
      </c>
      <c r="G238" s="54">
        <v>863.48</v>
      </c>
      <c r="H238" s="40">
        <v>0</v>
      </c>
      <c r="I238" s="41">
        <v>5191.9498766529196</v>
      </c>
      <c r="J238" s="41">
        <f t="shared" si="73"/>
        <v>1.4935576405050643</v>
      </c>
      <c r="K238" s="41">
        <v>3476.23</v>
      </c>
      <c r="L238" s="41">
        <v>0</v>
      </c>
      <c r="M238" s="41"/>
      <c r="N238" s="41">
        <v>0</v>
      </c>
      <c r="O238" s="41">
        <v>0</v>
      </c>
      <c r="P238" s="41"/>
      <c r="Q238" s="41">
        <v>0</v>
      </c>
      <c r="R238" s="41">
        <v>572.77436339704002</v>
      </c>
      <c r="S238" s="41">
        <f t="shared" si="77"/>
        <v>0.16476883387953042</v>
      </c>
      <c r="T238" s="41">
        <v>3476.23</v>
      </c>
      <c r="U238" s="41">
        <v>3225.6473045980001</v>
      </c>
      <c r="V238" s="41">
        <f t="shared" si="78"/>
        <v>0.92791538666831597</v>
      </c>
      <c r="W238" s="41">
        <v>3476.23</v>
      </c>
      <c r="X238" s="41">
        <v>779.568697691083</v>
      </c>
      <c r="Y238" s="41">
        <f t="shared" si="79"/>
        <v>0.22425693860621507</v>
      </c>
      <c r="Z238" s="41">
        <v>3476.23</v>
      </c>
      <c r="AA238" s="41">
        <v>2417.9989042162301</v>
      </c>
      <c r="AB238" s="41">
        <f t="shared" si="80"/>
        <v>0.69558081721181575</v>
      </c>
      <c r="AC238" s="41">
        <v>3476.23</v>
      </c>
      <c r="AD238" s="41">
        <v>1767.22773192874</v>
      </c>
      <c r="AE238" s="41">
        <f t="shared" si="81"/>
        <v>0.67638608053917904</v>
      </c>
      <c r="AF238" s="41">
        <v>2612.75</v>
      </c>
      <c r="AG238" s="41">
        <v>1008.62713630393</v>
      </c>
      <c r="AH238" s="41">
        <f t="shared" si="82"/>
        <v>0.29014971285097074</v>
      </c>
      <c r="AI238" s="41">
        <v>3476.23</v>
      </c>
      <c r="AJ238" s="41">
        <v>87.209282160000001</v>
      </c>
      <c r="AK238" s="41">
        <f t="shared" si="83"/>
        <v>2.5087316477908538E-2</v>
      </c>
      <c r="AL238" s="41">
        <v>3476.23</v>
      </c>
      <c r="AM238" s="41">
        <v>10.4254732764</v>
      </c>
      <c r="AN238" s="41">
        <f t="shared" si="84"/>
        <v>2.9990746516772482E-3</v>
      </c>
      <c r="AO238" s="41">
        <v>3476.23</v>
      </c>
      <c r="AP238" s="41">
        <v>480.72</v>
      </c>
      <c r="AQ238" s="25">
        <f t="shared" si="85"/>
        <v>258.99734537418846</v>
      </c>
      <c r="AR238" s="41">
        <f t="shared" si="86"/>
        <v>0.13828774275580155</v>
      </c>
      <c r="AS238" s="41">
        <v>3476.23</v>
      </c>
      <c r="AT238" s="41">
        <v>0</v>
      </c>
      <c r="AU238" s="25">
        <f t="shared" si="87"/>
        <v>0</v>
      </c>
      <c r="AV238" s="41"/>
      <c r="AW238" s="41">
        <v>0</v>
      </c>
      <c r="AX238" s="88">
        <v>943.79645625000012</v>
      </c>
      <c r="AY238" s="41">
        <f t="shared" si="88"/>
        <v>0.27150000323626461</v>
      </c>
      <c r="AZ238" s="41">
        <v>3476.23</v>
      </c>
      <c r="BA238" s="41">
        <f t="shared" si="74"/>
        <v>16485.945226474345</v>
      </c>
      <c r="BB238" s="41">
        <f t="shared" si="89"/>
        <v>824.29726132371729</v>
      </c>
      <c r="BC238" s="45">
        <v>0.05</v>
      </c>
      <c r="BD238" s="41">
        <f t="shared" si="90"/>
        <v>0.23712391335547914</v>
      </c>
      <c r="BE238" s="41">
        <v>3476.23</v>
      </c>
      <c r="BF238" s="41">
        <f t="shared" si="91"/>
        <v>17310.242487798063</v>
      </c>
      <c r="BG238" s="99">
        <f t="shared" si="92"/>
        <v>5.1560140247518804</v>
      </c>
      <c r="BH238" s="99"/>
      <c r="BI238" s="100">
        <f t="shared" si="93"/>
        <v>4.4458086401857422</v>
      </c>
      <c r="BJ238" s="86">
        <f t="shared" si="75"/>
        <v>13471.375643170475</v>
      </c>
      <c r="BK238" s="86"/>
      <c r="BL238" s="86">
        <f t="shared" si="76"/>
        <v>3838.8668446275847</v>
      </c>
      <c r="BM238" s="86">
        <f t="shared" si="94"/>
        <v>17310.242487798059</v>
      </c>
      <c r="BN238" s="78">
        <v>3.9218000000000002</v>
      </c>
      <c r="BO238" s="79"/>
      <c r="BP238" s="108">
        <f t="shared" si="95"/>
        <v>1.3147060086572186</v>
      </c>
      <c r="BQ238" s="107"/>
      <c r="BS238" s="113" t="s">
        <v>1704</v>
      </c>
      <c r="BT238" s="168">
        <f t="shared" si="96"/>
        <v>786.49704687500014</v>
      </c>
      <c r="BU238" s="88">
        <v>943.79645625000012</v>
      </c>
    </row>
    <row r="239" spans="1:73" x14ac:dyDescent="0.25">
      <c r="A239" s="87">
        <f t="shared" si="97"/>
        <v>230</v>
      </c>
      <c r="B239" s="2" t="s">
        <v>314</v>
      </c>
      <c r="C239" s="39" t="s">
        <v>29</v>
      </c>
      <c r="D239" s="68" t="s">
        <v>1236</v>
      </c>
      <c r="E239" s="41">
        <v>3298.28</v>
      </c>
      <c r="F239" s="54">
        <v>2162.08</v>
      </c>
      <c r="G239" s="54">
        <v>1136.2</v>
      </c>
      <c r="H239" s="40">
        <v>0</v>
      </c>
      <c r="I239" s="41">
        <v>4015.0570058047401</v>
      </c>
      <c r="J239" s="41">
        <f t="shared" si="73"/>
        <v>1.2173184222700135</v>
      </c>
      <c r="K239" s="41">
        <v>3298.28</v>
      </c>
      <c r="L239" s="41">
        <v>0</v>
      </c>
      <c r="M239" s="41"/>
      <c r="N239" s="41">
        <v>0</v>
      </c>
      <c r="O239" s="41">
        <v>0</v>
      </c>
      <c r="P239" s="41"/>
      <c r="Q239" s="41">
        <v>0</v>
      </c>
      <c r="R239" s="41">
        <v>252.92630239850899</v>
      </c>
      <c r="S239" s="41">
        <f t="shared" si="77"/>
        <v>7.6684302848305477E-2</v>
      </c>
      <c r="T239" s="41">
        <v>3298.28</v>
      </c>
      <c r="U239" s="41">
        <v>3546.39200537742</v>
      </c>
      <c r="V239" s="41">
        <f t="shared" si="78"/>
        <v>1.0752246641817613</v>
      </c>
      <c r="W239" s="41">
        <v>3298.28</v>
      </c>
      <c r="X239" s="41">
        <v>673.74752250337099</v>
      </c>
      <c r="Y239" s="41">
        <f t="shared" si="79"/>
        <v>0.20427238515328322</v>
      </c>
      <c r="Z239" s="41">
        <v>3298.28</v>
      </c>
      <c r="AA239" s="41">
        <v>3280.3412521052201</v>
      </c>
      <c r="AB239" s="41">
        <f t="shared" si="80"/>
        <v>0.99456118101107849</v>
      </c>
      <c r="AC239" s="41">
        <v>3298.28</v>
      </c>
      <c r="AD239" s="41">
        <v>1348.5413138035999</v>
      </c>
      <c r="AE239" s="41">
        <f t="shared" si="81"/>
        <v>0.62372405914841267</v>
      </c>
      <c r="AF239" s="41">
        <v>2162.08</v>
      </c>
      <c r="AG239" s="41">
        <v>1345.8921170229401</v>
      </c>
      <c r="AH239" s="41">
        <f t="shared" si="82"/>
        <v>0.40805878125051237</v>
      </c>
      <c r="AI239" s="41">
        <v>3298.28</v>
      </c>
      <c r="AJ239" s="41">
        <v>0</v>
      </c>
      <c r="AK239" s="41"/>
      <c r="AL239" s="41">
        <v>0</v>
      </c>
      <c r="AM239" s="41">
        <v>0</v>
      </c>
      <c r="AN239" s="41"/>
      <c r="AO239" s="41">
        <v>0</v>
      </c>
      <c r="AP239" s="41">
        <v>337.81200000000001</v>
      </c>
      <c r="AQ239" s="25">
        <f t="shared" si="85"/>
        <v>182.00285246202645</v>
      </c>
      <c r="AR239" s="41">
        <f t="shared" si="86"/>
        <v>0.10242065561444147</v>
      </c>
      <c r="AS239" s="41">
        <v>3298.28</v>
      </c>
      <c r="AT239" s="41">
        <v>0</v>
      </c>
      <c r="AU239" s="25">
        <f t="shared" si="87"/>
        <v>0</v>
      </c>
      <c r="AV239" s="41"/>
      <c r="AW239" s="41">
        <v>0</v>
      </c>
      <c r="AX239" s="88">
        <v>922.89581874999999</v>
      </c>
      <c r="AY239" s="41">
        <f t="shared" si="88"/>
        <v>0.27981124063148061</v>
      </c>
      <c r="AZ239" s="41">
        <v>3298.28</v>
      </c>
      <c r="BA239" s="41">
        <f t="shared" si="74"/>
        <v>15723.605337765799</v>
      </c>
      <c r="BB239" s="41">
        <f t="shared" si="89"/>
        <v>786.18026688829002</v>
      </c>
      <c r="BC239" s="45">
        <v>0.05</v>
      </c>
      <c r="BD239" s="41">
        <f t="shared" si="90"/>
        <v>0.2383606809877542</v>
      </c>
      <c r="BE239" s="41">
        <v>3298.28</v>
      </c>
      <c r="BF239" s="41">
        <f t="shared" si="91"/>
        <v>16509.785604654087</v>
      </c>
      <c r="BG239" s="99">
        <f t="shared" si="92"/>
        <v>5.2311794767147548</v>
      </c>
      <c r="BH239" s="99"/>
      <c r="BI239" s="100">
        <f t="shared" si="93"/>
        <v>4.5762692146089217</v>
      </c>
      <c r="BJ239" s="86">
        <f t="shared" si="75"/>
        <v>11310.228523015438</v>
      </c>
      <c r="BK239" s="86"/>
      <c r="BL239" s="86">
        <f t="shared" si="76"/>
        <v>5199.5570816386571</v>
      </c>
      <c r="BM239" s="86">
        <f t="shared" si="94"/>
        <v>16509.785604654095</v>
      </c>
      <c r="BN239" s="78">
        <v>4.0392999999999999</v>
      </c>
      <c r="BO239" s="79"/>
      <c r="BP239" s="108">
        <f t="shared" si="95"/>
        <v>1.2950707985826146</v>
      </c>
      <c r="BQ239" s="107"/>
      <c r="BS239" s="113" t="s">
        <v>1705</v>
      </c>
      <c r="BT239" s="168">
        <f t="shared" si="96"/>
        <v>769.0798489583334</v>
      </c>
      <c r="BU239" s="88">
        <v>922.89581874999999</v>
      </c>
    </row>
    <row r="240" spans="1:73" x14ac:dyDescent="0.25">
      <c r="A240" s="87">
        <f t="shared" si="97"/>
        <v>231</v>
      </c>
      <c r="B240" s="2" t="s">
        <v>315</v>
      </c>
      <c r="C240" s="39" t="s">
        <v>29</v>
      </c>
      <c r="D240" s="68" t="s">
        <v>1238</v>
      </c>
      <c r="E240" s="41">
        <v>2816.07</v>
      </c>
      <c r="F240" s="54">
        <v>2338.0700000000002</v>
      </c>
      <c r="G240" s="54">
        <v>478</v>
      </c>
      <c r="H240" s="40">
        <v>0</v>
      </c>
      <c r="I240" s="41">
        <v>3995.9708122801799</v>
      </c>
      <c r="J240" s="41">
        <f t="shared" si="73"/>
        <v>1.4189884528013081</v>
      </c>
      <c r="K240" s="41">
        <v>2816.07</v>
      </c>
      <c r="L240" s="41">
        <v>0</v>
      </c>
      <c r="M240" s="41"/>
      <c r="N240" s="41">
        <v>0</v>
      </c>
      <c r="O240" s="41">
        <v>0</v>
      </c>
      <c r="P240" s="41"/>
      <c r="Q240" s="41">
        <v>0</v>
      </c>
      <c r="R240" s="41">
        <v>219.12737477813201</v>
      </c>
      <c r="S240" s="41">
        <f t="shared" si="77"/>
        <v>7.7813184607673808E-2</v>
      </c>
      <c r="T240" s="41">
        <v>2816.07</v>
      </c>
      <c r="U240" s="41">
        <v>2592.3822092710402</v>
      </c>
      <c r="V240" s="41">
        <f t="shared" si="78"/>
        <v>0.92056738975630581</v>
      </c>
      <c r="W240" s="41">
        <v>2816.07</v>
      </c>
      <c r="X240" s="41">
        <v>643.54766021420505</v>
      </c>
      <c r="Y240" s="41">
        <f t="shared" si="79"/>
        <v>0.22852686908145217</v>
      </c>
      <c r="Z240" s="41">
        <v>2816.07</v>
      </c>
      <c r="AA240" s="41">
        <v>2729.4169010696801</v>
      </c>
      <c r="AB240" s="41">
        <f t="shared" si="80"/>
        <v>0.96922906783910912</v>
      </c>
      <c r="AC240" s="41">
        <v>2816.07</v>
      </c>
      <c r="AD240" s="41">
        <v>1804.60218238474</v>
      </c>
      <c r="AE240" s="41">
        <f t="shared" si="81"/>
        <v>0.77183411206026331</v>
      </c>
      <c r="AF240" s="41">
        <v>2338.0700000000002</v>
      </c>
      <c r="AG240" s="41">
        <v>1047.69482437396</v>
      </c>
      <c r="AH240" s="41">
        <f t="shared" si="82"/>
        <v>0.37204147069283078</v>
      </c>
      <c r="AI240" s="41">
        <v>2816.07</v>
      </c>
      <c r="AJ240" s="41">
        <v>170.33518656000001</v>
      </c>
      <c r="AK240" s="41">
        <f t="shared" si="83"/>
        <v>6.0486843920783219E-2</v>
      </c>
      <c r="AL240" s="41">
        <v>2816.07</v>
      </c>
      <c r="AM240" s="41">
        <v>20.362797302400001</v>
      </c>
      <c r="AN240" s="41">
        <f t="shared" si="84"/>
        <v>7.2309272505299942E-3</v>
      </c>
      <c r="AO240" s="41">
        <v>2816.07</v>
      </c>
      <c r="AP240" s="41">
        <v>57.54</v>
      </c>
      <c r="AQ240" s="25">
        <f t="shared" si="85"/>
        <v>31.000805568378272</v>
      </c>
      <c r="AR240" s="41">
        <f t="shared" si="86"/>
        <v>2.0432730720472147E-2</v>
      </c>
      <c r="AS240" s="41">
        <v>2816.07</v>
      </c>
      <c r="AT240" s="41">
        <v>0</v>
      </c>
      <c r="AU240" s="25">
        <f t="shared" si="87"/>
        <v>0</v>
      </c>
      <c r="AV240" s="41"/>
      <c r="AW240" s="41">
        <v>0</v>
      </c>
      <c r="AX240" s="88">
        <v>739.56624499999987</v>
      </c>
      <c r="AY240" s="41">
        <f t="shared" si="88"/>
        <v>0.26262353030997093</v>
      </c>
      <c r="AZ240" s="41">
        <v>2816.07</v>
      </c>
      <c r="BA240" s="41">
        <f t="shared" si="74"/>
        <v>14020.546193234339</v>
      </c>
      <c r="BB240" s="41">
        <f t="shared" si="89"/>
        <v>701.02730966171703</v>
      </c>
      <c r="BC240" s="45">
        <v>0.05</v>
      </c>
      <c r="BD240" s="41">
        <f t="shared" si="90"/>
        <v>0.24893816903049887</v>
      </c>
      <c r="BE240" s="41">
        <v>2816.07</v>
      </c>
      <c r="BF240" s="41">
        <f t="shared" si="91"/>
        <v>14721.573502896055</v>
      </c>
      <c r="BG240" s="99">
        <f t="shared" si="92"/>
        <v>5.365263307992735</v>
      </c>
      <c r="BH240" s="99"/>
      <c r="BI240" s="100">
        <f t="shared" si="93"/>
        <v>4.5548374903294588</v>
      </c>
      <c r="BJ240" s="86">
        <f t="shared" si="75"/>
        <v>12544.361182518574</v>
      </c>
      <c r="BK240" s="86"/>
      <c r="BL240" s="86">
        <f t="shared" si="76"/>
        <v>2177.2123203774813</v>
      </c>
      <c r="BM240" s="86">
        <f t="shared" si="94"/>
        <v>14721.573502896055</v>
      </c>
      <c r="BN240" s="78">
        <v>4.3085000000000004</v>
      </c>
      <c r="BO240" s="79"/>
      <c r="BP240" s="108">
        <f t="shared" si="95"/>
        <v>1.245274064754029</v>
      </c>
      <c r="BQ240" s="107"/>
      <c r="BS240" s="113" t="s">
        <v>1706</v>
      </c>
      <c r="BT240" s="168">
        <f t="shared" si="96"/>
        <v>616.30520416666661</v>
      </c>
      <c r="BU240" s="88">
        <v>739.56624499999987</v>
      </c>
    </row>
    <row r="241" spans="1:73" x14ac:dyDescent="0.25">
      <c r="A241" s="87">
        <f t="shared" si="97"/>
        <v>232</v>
      </c>
      <c r="B241" s="2" t="s">
        <v>316</v>
      </c>
      <c r="C241" s="39" t="s">
        <v>29</v>
      </c>
      <c r="D241" s="68" t="s">
        <v>1242</v>
      </c>
      <c r="E241" s="41">
        <v>2850.7</v>
      </c>
      <c r="F241" s="54">
        <v>2771.3</v>
      </c>
      <c r="G241" s="54">
        <v>79.400000000000006</v>
      </c>
      <c r="H241" s="40">
        <v>43.9</v>
      </c>
      <c r="I241" s="41">
        <v>4697.0311661735996</v>
      </c>
      <c r="J241" s="41">
        <f t="shared" si="73"/>
        <v>1.6476764184844424</v>
      </c>
      <c r="K241" s="41">
        <v>2850.7</v>
      </c>
      <c r="L241" s="41">
        <v>0</v>
      </c>
      <c r="M241" s="41"/>
      <c r="N241" s="41">
        <v>0</v>
      </c>
      <c r="O241" s="41">
        <v>0</v>
      </c>
      <c r="P241" s="41"/>
      <c r="Q241" s="41">
        <v>0</v>
      </c>
      <c r="R241" s="41">
        <v>349.56875107802801</v>
      </c>
      <c r="S241" s="41">
        <f t="shared" si="77"/>
        <v>0.12262558356825623</v>
      </c>
      <c r="T241" s="41">
        <v>2850.7</v>
      </c>
      <c r="U241" s="41">
        <v>4656.1966527862596</v>
      </c>
      <c r="V241" s="41">
        <f t="shared" si="78"/>
        <v>1.6333520373193462</v>
      </c>
      <c r="W241" s="41">
        <v>2850.7</v>
      </c>
      <c r="X241" s="41">
        <v>930.500787461615</v>
      </c>
      <c r="Y241" s="41">
        <f t="shared" si="79"/>
        <v>0.32641133316785881</v>
      </c>
      <c r="Z241" s="41">
        <v>2850.7</v>
      </c>
      <c r="AA241" s="41">
        <v>3989.2264006867099</v>
      </c>
      <c r="AB241" s="41">
        <f t="shared" si="80"/>
        <v>1.3993848530840531</v>
      </c>
      <c r="AC241" s="41">
        <v>2850.7</v>
      </c>
      <c r="AD241" s="41">
        <v>1615.55188544718</v>
      </c>
      <c r="AE241" s="41">
        <f t="shared" si="81"/>
        <v>0.58295813713678779</v>
      </c>
      <c r="AF241" s="41">
        <v>2771.3</v>
      </c>
      <c r="AG241" s="41">
        <v>1602.92524188578</v>
      </c>
      <c r="AH241" s="41">
        <f t="shared" si="82"/>
        <v>0.5622918026750553</v>
      </c>
      <c r="AI241" s="41">
        <v>2850.7</v>
      </c>
      <c r="AJ241" s="41">
        <v>165.66846912</v>
      </c>
      <c r="AK241" s="41">
        <f t="shared" si="83"/>
        <v>5.8115013547549728E-2</v>
      </c>
      <c r="AL241" s="41">
        <v>2850.7</v>
      </c>
      <c r="AM241" s="41">
        <v>19.804912444799999</v>
      </c>
      <c r="AN241" s="41">
        <f t="shared" si="84"/>
        <v>6.9473857104570807E-3</v>
      </c>
      <c r="AO241" s="41">
        <v>2850.7</v>
      </c>
      <c r="AP241" s="41">
        <v>597.66</v>
      </c>
      <c r="AQ241" s="25">
        <f t="shared" si="85"/>
        <v>322.00106805695094</v>
      </c>
      <c r="AR241" s="41">
        <f t="shared" si="86"/>
        <v>0.20965376924965798</v>
      </c>
      <c r="AS241" s="41">
        <v>2850.7</v>
      </c>
      <c r="AT241" s="41">
        <v>0</v>
      </c>
      <c r="AU241" s="25">
        <f t="shared" si="87"/>
        <v>0</v>
      </c>
      <c r="AV241" s="41"/>
      <c r="AW241" s="41">
        <v>0</v>
      </c>
      <c r="AX241" s="88">
        <v>1060.3816287499999</v>
      </c>
      <c r="AY241" s="41">
        <f t="shared" si="88"/>
        <v>0.37197236775178028</v>
      </c>
      <c r="AZ241" s="41">
        <v>2850.7</v>
      </c>
      <c r="BA241" s="41">
        <f t="shared" si="74"/>
        <v>19684.515895833974</v>
      </c>
      <c r="BB241" s="41">
        <f t="shared" si="89"/>
        <v>984.22579479169872</v>
      </c>
      <c r="BC241" s="45">
        <v>0.05</v>
      </c>
      <c r="BD241" s="41">
        <f t="shared" si="90"/>
        <v>0.34525758402908013</v>
      </c>
      <c r="BE241" s="41">
        <v>2850.7</v>
      </c>
      <c r="BF241" s="41">
        <f t="shared" si="91"/>
        <v>20668.741690625673</v>
      </c>
      <c r="BG241" s="99">
        <f t="shared" si="92"/>
        <v>7.2674581367800082</v>
      </c>
      <c r="BH241" s="99"/>
      <c r="BI241" s="100">
        <f t="shared" si="93"/>
        <v>6.655352092786381</v>
      </c>
      <c r="BJ241" s="86">
        <f t="shared" si="75"/>
        <v>20140.306734458438</v>
      </c>
      <c r="BK241" s="86"/>
      <c r="BL241" s="86">
        <f t="shared" si="76"/>
        <v>528.43495616723874</v>
      </c>
      <c r="BM241" s="86">
        <f t="shared" si="94"/>
        <v>20668.741690625677</v>
      </c>
      <c r="BN241" s="78">
        <v>4.9962</v>
      </c>
      <c r="BO241" s="79"/>
      <c r="BP241" s="108">
        <f t="shared" si="95"/>
        <v>1.4545971211680895</v>
      </c>
      <c r="BQ241" s="107"/>
      <c r="BS241" s="113" t="s">
        <v>1707</v>
      </c>
      <c r="BT241" s="168">
        <f t="shared" si="96"/>
        <v>883.65135729166661</v>
      </c>
      <c r="BU241" s="88">
        <v>1060.3816287499999</v>
      </c>
    </row>
    <row r="242" spans="1:73" x14ac:dyDescent="0.25">
      <c r="A242" s="87">
        <f t="shared" si="97"/>
        <v>233</v>
      </c>
      <c r="B242" s="2" t="s">
        <v>317</v>
      </c>
      <c r="C242" s="39" t="s">
        <v>29</v>
      </c>
      <c r="D242" s="68" t="s">
        <v>1266</v>
      </c>
      <c r="E242" s="41">
        <v>4529.63</v>
      </c>
      <c r="F242" s="54">
        <v>4489.03</v>
      </c>
      <c r="G242" s="54">
        <v>40.6</v>
      </c>
      <c r="H242" s="40">
        <v>44</v>
      </c>
      <c r="I242" s="41">
        <v>7238.4122098023499</v>
      </c>
      <c r="J242" s="41">
        <f t="shared" si="73"/>
        <v>1.5980140121383755</v>
      </c>
      <c r="K242" s="41">
        <v>4529.63</v>
      </c>
      <c r="L242" s="41">
        <v>0</v>
      </c>
      <c r="M242" s="41"/>
      <c r="N242" s="41">
        <v>0</v>
      </c>
      <c r="O242" s="41">
        <v>0</v>
      </c>
      <c r="P242" s="41"/>
      <c r="Q242" s="41">
        <v>0</v>
      </c>
      <c r="R242" s="41">
        <v>880.80495650836599</v>
      </c>
      <c r="S242" s="41">
        <f t="shared" si="77"/>
        <v>0.19445406280609365</v>
      </c>
      <c r="T242" s="41">
        <v>4529.63</v>
      </c>
      <c r="U242" s="41">
        <v>4763.1421533878001</v>
      </c>
      <c r="V242" s="41">
        <f t="shared" si="78"/>
        <v>1.0515521473912439</v>
      </c>
      <c r="W242" s="41">
        <v>4529.63</v>
      </c>
      <c r="X242" s="41">
        <v>1178.08106191446</v>
      </c>
      <c r="Y242" s="41">
        <f t="shared" si="79"/>
        <v>0.2600832875785572</v>
      </c>
      <c r="Z242" s="41">
        <v>4529.63</v>
      </c>
      <c r="AA242" s="41">
        <v>2914.0182172452401</v>
      </c>
      <c r="AB242" s="41">
        <f t="shared" si="80"/>
        <v>0.64332367483552522</v>
      </c>
      <c r="AC242" s="41">
        <v>4529.63</v>
      </c>
      <c r="AD242" s="41">
        <v>2175.4900907389201</v>
      </c>
      <c r="AE242" s="41">
        <f t="shared" si="81"/>
        <v>0.48462364714402001</v>
      </c>
      <c r="AF242" s="41">
        <v>4489.03</v>
      </c>
      <c r="AG242" s="41">
        <v>1463.3601008856399</v>
      </c>
      <c r="AH242" s="41">
        <f t="shared" si="82"/>
        <v>0.32306393698506058</v>
      </c>
      <c r="AI242" s="41">
        <v>4529.63</v>
      </c>
      <c r="AJ242" s="41">
        <v>263.144529648</v>
      </c>
      <c r="AK242" s="41">
        <f t="shared" si="83"/>
        <v>5.8094045131280039E-2</v>
      </c>
      <c r="AL242" s="41">
        <v>4529.63</v>
      </c>
      <c r="AM242" s="41">
        <v>31.457732407919998</v>
      </c>
      <c r="AN242" s="41">
        <f t="shared" si="84"/>
        <v>6.9448790316030224E-3</v>
      </c>
      <c r="AO242" s="41">
        <v>4529.63</v>
      </c>
      <c r="AP242" s="41">
        <v>740.58</v>
      </c>
      <c r="AQ242" s="25">
        <f t="shared" si="85"/>
        <v>399.0020262048937</v>
      </c>
      <c r="AR242" s="41">
        <f t="shared" si="86"/>
        <v>0.16349679775169274</v>
      </c>
      <c r="AS242" s="41">
        <v>4529.63</v>
      </c>
      <c r="AT242" s="41">
        <v>0</v>
      </c>
      <c r="AU242" s="25">
        <f t="shared" si="87"/>
        <v>0</v>
      </c>
      <c r="AV242" s="41"/>
      <c r="AW242" s="41">
        <v>0</v>
      </c>
      <c r="AX242" s="88">
        <v>1067.6763612500001</v>
      </c>
      <c r="AY242" s="41">
        <f t="shared" si="88"/>
        <v>0.23570939817380229</v>
      </c>
      <c r="AZ242" s="41">
        <v>4529.63</v>
      </c>
      <c r="BA242" s="41">
        <f t="shared" si="74"/>
        <v>22716.167413788695</v>
      </c>
      <c r="BB242" s="41">
        <f t="shared" si="89"/>
        <v>1135.8083706894347</v>
      </c>
      <c r="BC242" s="45">
        <v>0.05</v>
      </c>
      <c r="BD242" s="41">
        <f t="shared" si="90"/>
        <v>0.25075080540561473</v>
      </c>
      <c r="BE242" s="41">
        <v>4529.63</v>
      </c>
      <c r="BF242" s="41">
        <f t="shared" si="91"/>
        <v>23851.975784478131</v>
      </c>
      <c r="BG242" s="99">
        <f t="shared" si="92"/>
        <v>5.2703278834156162</v>
      </c>
      <c r="BH242" s="99"/>
      <c r="BI242" s="100">
        <f t="shared" si="93"/>
        <v>4.7614730539143952</v>
      </c>
      <c r="BJ242" s="86">
        <f t="shared" si="75"/>
        <v>23658.659978489202</v>
      </c>
      <c r="BK242" s="86"/>
      <c r="BL242" s="86">
        <f t="shared" si="76"/>
        <v>193.31580598892447</v>
      </c>
      <c r="BM242" s="86">
        <f t="shared" si="94"/>
        <v>23851.975784478127</v>
      </c>
      <c r="BN242" s="78">
        <v>4.5137999999999998</v>
      </c>
      <c r="BO242" s="79"/>
      <c r="BP242" s="108">
        <f t="shared" si="95"/>
        <v>1.1676033238990686</v>
      </c>
      <c r="BQ242" s="107"/>
      <c r="BS242" s="113" t="s">
        <v>1708</v>
      </c>
      <c r="BT242" s="168">
        <f t="shared" si="96"/>
        <v>889.73030104166685</v>
      </c>
      <c r="BU242" s="88">
        <v>1067.6763612500001</v>
      </c>
    </row>
    <row r="243" spans="1:73" x14ac:dyDescent="0.25">
      <c r="A243" s="87">
        <f t="shared" si="97"/>
        <v>234</v>
      </c>
      <c r="B243" s="2" t="s">
        <v>318</v>
      </c>
      <c r="C243" s="39" t="s">
        <v>29</v>
      </c>
      <c r="D243" s="68" t="s">
        <v>1274</v>
      </c>
      <c r="E243" s="41">
        <v>4524.01</v>
      </c>
      <c r="F243" s="54">
        <v>4524.01</v>
      </c>
      <c r="G243" s="54"/>
      <c r="H243" s="40">
        <v>44.3</v>
      </c>
      <c r="I243" s="41">
        <v>7202.3587401100604</v>
      </c>
      <c r="J243" s="41">
        <f t="shared" si="73"/>
        <v>1.5920298010194629</v>
      </c>
      <c r="K243" s="41">
        <v>4524.01</v>
      </c>
      <c r="L243" s="41">
        <v>0</v>
      </c>
      <c r="M243" s="41"/>
      <c r="N243" s="41">
        <v>0</v>
      </c>
      <c r="O243" s="41">
        <v>0</v>
      </c>
      <c r="P243" s="41"/>
      <c r="Q243" s="41">
        <v>0</v>
      </c>
      <c r="R243" s="41">
        <v>859.42538421428299</v>
      </c>
      <c r="S243" s="41">
        <f t="shared" si="77"/>
        <v>0.18996982416358119</v>
      </c>
      <c r="T243" s="41">
        <v>4524.01</v>
      </c>
      <c r="U243" s="41">
        <v>5531.6132058345001</v>
      </c>
      <c r="V243" s="41">
        <f t="shared" si="78"/>
        <v>1.2227234700706895</v>
      </c>
      <c r="W243" s="41">
        <v>4524.01</v>
      </c>
      <c r="X243" s="41">
        <v>1248.12182322218</v>
      </c>
      <c r="Y243" s="41">
        <f t="shared" si="79"/>
        <v>0.27588838734268489</v>
      </c>
      <c r="Z243" s="41">
        <v>4524.01</v>
      </c>
      <c r="AA243" s="41">
        <v>3480.9053614589302</v>
      </c>
      <c r="AB243" s="41">
        <f t="shared" si="80"/>
        <v>0.76942919256565079</v>
      </c>
      <c r="AC243" s="41">
        <v>4524.01</v>
      </c>
      <c r="AD243" s="41">
        <v>2303.41516520496</v>
      </c>
      <c r="AE243" s="41">
        <f t="shared" si="81"/>
        <v>0.50915342035162603</v>
      </c>
      <c r="AF243" s="41">
        <v>4524.01</v>
      </c>
      <c r="AG243" s="41">
        <v>1235.30449290042</v>
      </c>
      <c r="AH243" s="41">
        <f t="shared" si="82"/>
        <v>0.27305520829980923</v>
      </c>
      <c r="AI243" s="41">
        <v>4524.01</v>
      </c>
      <c r="AJ243" s="41">
        <v>206.44391275199999</v>
      </c>
      <c r="AK243" s="41">
        <f t="shared" si="83"/>
        <v>4.5632947927170799E-2</v>
      </c>
      <c r="AL243" s="41">
        <v>4524.01</v>
      </c>
      <c r="AM243" s="41">
        <v>24.679431388080001</v>
      </c>
      <c r="AN243" s="41">
        <f t="shared" si="84"/>
        <v>5.4552115022026915E-3</v>
      </c>
      <c r="AO243" s="41">
        <v>4524.01</v>
      </c>
      <c r="AP243" s="41">
        <v>731.29200000000003</v>
      </c>
      <c r="AQ243" s="25">
        <f t="shared" si="85"/>
        <v>393.99793371064453</v>
      </c>
      <c r="AR243" s="41">
        <f t="shared" si="86"/>
        <v>0.16164685754452354</v>
      </c>
      <c r="AS243" s="41">
        <v>4524.01</v>
      </c>
      <c r="AT243" s="41">
        <v>0</v>
      </c>
      <c r="AU243" s="25">
        <f t="shared" si="87"/>
        <v>0</v>
      </c>
      <c r="AV243" s="41"/>
      <c r="AW243" s="41">
        <v>0</v>
      </c>
      <c r="AX243" s="88">
        <v>1081.629375</v>
      </c>
      <c r="AY243" s="41">
        <f t="shared" si="88"/>
        <v>0.23908642443319089</v>
      </c>
      <c r="AZ243" s="41">
        <v>4524.01</v>
      </c>
      <c r="BA243" s="41">
        <f t="shared" si="74"/>
        <v>23905.188892085418</v>
      </c>
      <c r="BB243" s="41">
        <f t="shared" si="89"/>
        <v>1195.259444604271</v>
      </c>
      <c r="BC243" s="45">
        <v>0.05</v>
      </c>
      <c r="BD243" s="41">
        <f t="shared" si="90"/>
        <v>0.26420353726102969</v>
      </c>
      <c r="BE243" s="41">
        <v>4524.01</v>
      </c>
      <c r="BF243" s="41">
        <f t="shared" si="91"/>
        <v>25100.448336689689</v>
      </c>
      <c r="BG243" s="99">
        <f t="shared" si="92"/>
        <v>5.5482742824816231</v>
      </c>
      <c r="BH243" s="99"/>
      <c r="BI243" s="100">
        <f t="shared" si="93"/>
        <v>5.0136631911124159</v>
      </c>
      <c r="BJ243" s="86">
        <f t="shared" si="75"/>
        <v>25100.448336689689</v>
      </c>
      <c r="BK243" s="86"/>
      <c r="BL243" s="86">
        <f t="shared" si="76"/>
        <v>0</v>
      </c>
      <c r="BM243" s="86">
        <f t="shared" si="94"/>
        <v>25100.448336689689</v>
      </c>
      <c r="BN243" s="78">
        <v>4.5812999999999997</v>
      </c>
      <c r="BO243" s="79"/>
      <c r="BP243" s="108">
        <f t="shared" si="95"/>
        <v>1.2110698453455622</v>
      </c>
      <c r="BQ243" s="107"/>
      <c r="BS243" s="113" t="s">
        <v>1709</v>
      </c>
      <c r="BT243" s="168">
        <f t="shared" si="96"/>
        <v>901.35781250000002</v>
      </c>
      <c r="BU243" s="88">
        <v>1081.629375</v>
      </c>
    </row>
    <row r="244" spans="1:73" x14ac:dyDescent="0.25">
      <c r="A244" s="87">
        <f t="shared" si="97"/>
        <v>235</v>
      </c>
      <c r="B244" s="2" t="s">
        <v>319</v>
      </c>
      <c r="C244" s="39" t="s">
        <v>29</v>
      </c>
      <c r="D244" s="68" t="s">
        <v>1277</v>
      </c>
      <c r="E244" s="41">
        <v>2744.3</v>
      </c>
      <c r="F244" s="54">
        <v>2744.3</v>
      </c>
      <c r="G244" s="54"/>
      <c r="H244" s="40">
        <v>0</v>
      </c>
      <c r="I244" s="41">
        <v>4756.4574155826103</v>
      </c>
      <c r="J244" s="41">
        <f t="shared" si="73"/>
        <v>1.7332133569881609</v>
      </c>
      <c r="K244" s="41">
        <v>2744.3</v>
      </c>
      <c r="L244" s="41">
        <v>0</v>
      </c>
      <c r="M244" s="41"/>
      <c r="N244" s="41">
        <v>0</v>
      </c>
      <c r="O244" s="41">
        <v>0</v>
      </c>
      <c r="P244" s="41"/>
      <c r="Q244" s="41">
        <v>0</v>
      </c>
      <c r="R244" s="41">
        <v>348.39332192554599</v>
      </c>
      <c r="S244" s="41">
        <f t="shared" si="77"/>
        <v>0.12695161677861239</v>
      </c>
      <c r="T244" s="41">
        <v>2744.3</v>
      </c>
      <c r="U244" s="41">
        <v>4005.5481103417801</v>
      </c>
      <c r="V244" s="41">
        <f t="shared" si="78"/>
        <v>1.4595882776452209</v>
      </c>
      <c r="W244" s="41">
        <v>2744.3</v>
      </c>
      <c r="X244" s="41">
        <v>881.52365616339102</v>
      </c>
      <c r="Y244" s="41">
        <f t="shared" si="79"/>
        <v>0.32121985794679553</v>
      </c>
      <c r="Z244" s="41">
        <v>2744.3</v>
      </c>
      <c r="AA244" s="41">
        <v>2315.0435862215299</v>
      </c>
      <c r="AB244" s="41">
        <f t="shared" si="80"/>
        <v>0.84358254790712739</v>
      </c>
      <c r="AC244" s="41">
        <v>2744.3</v>
      </c>
      <c r="AD244" s="41">
        <v>1673.4814072011</v>
      </c>
      <c r="AE244" s="41">
        <f t="shared" si="81"/>
        <v>0.60980264810738616</v>
      </c>
      <c r="AF244" s="41">
        <v>2744.3</v>
      </c>
      <c r="AG244" s="41">
        <v>876.318235141625</v>
      </c>
      <c r="AH244" s="41">
        <f t="shared" si="82"/>
        <v>0.31932304600139377</v>
      </c>
      <c r="AI244" s="41">
        <v>2744.3</v>
      </c>
      <c r="AJ244" s="41">
        <v>160.41841199999999</v>
      </c>
      <c r="AK244" s="41">
        <f t="shared" si="83"/>
        <v>5.8455129541230909E-2</v>
      </c>
      <c r="AL244" s="41">
        <v>2744.3</v>
      </c>
      <c r="AM244" s="41">
        <v>19.17729198</v>
      </c>
      <c r="AN244" s="41">
        <f t="shared" si="84"/>
        <v>6.988045031519877E-3</v>
      </c>
      <c r="AO244" s="41">
        <v>2744.3</v>
      </c>
      <c r="AP244" s="41">
        <v>850.08</v>
      </c>
      <c r="AQ244" s="25">
        <f t="shared" si="85"/>
        <v>457.99730270363233</v>
      </c>
      <c r="AR244" s="41">
        <f t="shared" si="86"/>
        <v>0.30976205225376235</v>
      </c>
      <c r="AS244" s="41">
        <v>2744.3</v>
      </c>
      <c r="AT244" s="41">
        <v>0</v>
      </c>
      <c r="AU244" s="25">
        <f t="shared" si="87"/>
        <v>0</v>
      </c>
      <c r="AV244" s="41"/>
      <c r="AW244" s="41">
        <v>0</v>
      </c>
      <c r="AX244" s="88">
        <v>128.61457062500003</v>
      </c>
      <c r="AY244" s="41">
        <f t="shared" si="88"/>
        <v>4.6866075365302635E-2</v>
      </c>
      <c r="AZ244" s="41">
        <v>2744.3</v>
      </c>
      <c r="BA244" s="41">
        <f t="shared" si="74"/>
        <v>16015.056007182584</v>
      </c>
      <c r="BB244" s="41">
        <f t="shared" si="89"/>
        <v>800.7528003591292</v>
      </c>
      <c r="BC244" s="45">
        <v>0.05</v>
      </c>
      <c r="BD244" s="41">
        <f t="shared" si="90"/>
        <v>0.29178763267832569</v>
      </c>
      <c r="BE244" s="41">
        <v>2744.3</v>
      </c>
      <c r="BF244" s="41">
        <f t="shared" si="91"/>
        <v>16815.808807541714</v>
      </c>
      <c r="BG244" s="99">
        <f t="shared" si="92"/>
        <v>6.1275402862448383</v>
      </c>
      <c r="BH244" s="99"/>
      <c r="BI244" s="100">
        <f t="shared" si="93"/>
        <v>5.4872475057320829</v>
      </c>
      <c r="BJ244" s="86">
        <f t="shared" si="75"/>
        <v>16815.808807541711</v>
      </c>
      <c r="BK244" s="86"/>
      <c r="BL244" s="86">
        <f t="shared" si="76"/>
        <v>0</v>
      </c>
      <c r="BM244" s="86">
        <f t="shared" si="94"/>
        <v>16815.808807541711</v>
      </c>
      <c r="BN244" s="78">
        <v>5.0983000000000001</v>
      </c>
      <c r="BO244" s="79"/>
      <c r="BP244" s="108">
        <f t="shared" si="95"/>
        <v>1.201879113870278</v>
      </c>
      <c r="BQ244" s="107"/>
      <c r="BS244" s="113" t="s">
        <v>1710</v>
      </c>
      <c r="BT244" s="168">
        <f t="shared" si="96"/>
        <v>107.17880885416669</v>
      </c>
      <c r="BU244" s="88">
        <v>128.61457062500003</v>
      </c>
    </row>
    <row r="245" spans="1:73" x14ac:dyDescent="0.25">
      <c r="A245" s="87">
        <f t="shared" si="97"/>
        <v>236</v>
      </c>
      <c r="B245" s="2" t="s">
        <v>320</v>
      </c>
      <c r="C245" s="39" t="s">
        <v>29</v>
      </c>
      <c r="D245" s="68" t="s">
        <v>1287</v>
      </c>
      <c r="E245" s="41">
        <v>2292.33</v>
      </c>
      <c r="F245" s="54">
        <v>2128.4299999999998</v>
      </c>
      <c r="G245" s="54">
        <v>163.9</v>
      </c>
      <c r="H245" s="40">
        <v>0</v>
      </c>
      <c r="I245" s="41">
        <v>3645.6679324888</v>
      </c>
      <c r="J245" s="41">
        <f t="shared" si="73"/>
        <v>1.5903765742667069</v>
      </c>
      <c r="K245" s="41">
        <v>2292.33</v>
      </c>
      <c r="L245" s="41">
        <v>0</v>
      </c>
      <c r="M245" s="41"/>
      <c r="N245" s="41">
        <v>0</v>
      </c>
      <c r="O245" s="41">
        <v>0</v>
      </c>
      <c r="P245" s="41"/>
      <c r="Q245" s="41">
        <v>0</v>
      </c>
      <c r="R245" s="41">
        <v>222.964762545816</v>
      </c>
      <c r="S245" s="41">
        <f t="shared" si="77"/>
        <v>9.7265560606813156E-2</v>
      </c>
      <c r="T245" s="41">
        <v>2292.33</v>
      </c>
      <c r="U245" s="41">
        <v>3005.3300177619099</v>
      </c>
      <c r="V245" s="41">
        <f t="shared" si="78"/>
        <v>1.3110372493322995</v>
      </c>
      <c r="W245" s="41">
        <v>2292.33</v>
      </c>
      <c r="X245" s="41">
        <v>693.10883261924198</v>
      </c>
      <c r="Y245" s="41">
        <f t="shared" si="79"/>
        <v>0.30235997112948049</v>
      </c>
      <c r="Z245" s="41">
        <v>2292.33</v>
      </c>
      <c r="AA245" s="41">
        <v>3417.9670263766302</v>
      </c>
      <c r="AB245" s="41">
        <f t="shared" si="80"/>
        <v>1.4910449308679947</v>
      </c>
      <c r="AC245" s="41">
        <v>2292.33</v>
      </c>
      <c r="AD245" s="41">
        <v>2176.2164833613201</v>
      </c>
      <c r="AE245" s="41">
        <f t="shared" si="81"/>
        <v>1.022451517485339</v>
      </c>
      <c r="AF245" s="41">
        <v>2128.4299999999998</v>
      </c>
      <c r="AG245" s="41">
        <v>1074.0682408923501</v>
      </c>
      <c r="AH245" s="41">
        <f t="shared" si="82"/>
        <v>0.4685486997475713</v>
      </c>
      <c r="AI245" s="41">
        <v>2292.33</v>
      </c>
      <c r="AJ245" s="41">
        <v>195.41879280000001</v>
      </c>
      <c r="AK245" s="41">
        <f t="shared" si="83"/>
        <v>8.5248979335436001E-2</v>
      </c>
      <c r="AL245" s="41">
        <v>2292.33</v>
      </c>
      <c r="AM245" s="41">
        <v>23.361428411999999</v>
      </c>
      <c r="AN245" s="41">
        <f t="shared" si="84"/>
        <v>1.0191127984190758E-2</v>
      </c>
      <c r="AO245" s="41">
        <v>2292.33</v>
      </c>
      <c r="AP245" s="41">
        <v>415.76400000000001</v>
      </c>
      <c r="AQ245" s="25">
        <f t="shared" si="85"/>
        <v>224.00102409334767</v>
      </c>
      <c r="AR245" s="41">
        <f t="shared" si="86"/>
        <v>0.18137179201947365</v>
      </c>
      <c r="AS245" s="41">
        <v>2292.33</v>
      </c>
      <c r="AT245" s="41">
        <v>0</v>
      </c>
      <c r="AU245" s="25">
        <f t="shared" si="87"/>
        <v>0</v>
      </c>
      <c r="AV245" s="41"/>
      <c r="AW245" s="41">
        <v>0</v>
      </c>
      <c r="AX245" s="88">
        <v>454.86376749999999</v>
      </c>
      <c r="AY245" s="41">
        <f t="shared" si="88"/>
        <v>0.19842857158437049</v>
      </c>
      <c r="AZ245" s="41">
        <v>2292.33</v>
      </c>
      <c r="BA245" s="41">
        <f t="shared" si="74"/>
        <v>15324.731284758065</v>
      </c>
      <c r="BB245" s="41">
        <f t="shared" si="89"/>
        <v>766.23656423790328</v>
      </c>
      <c r="BC245" s="45">
        <v>0.05</v>
      </c>
      <c r="BD245" s="41">
        <f t="shared" si="90"/>
        <v>0.33426102011399028</v>
      </c>
      <c r="BE245" s="41">
        <v>2292.33</v>
      </c>
      <c r="BF245" s="41">
        <f t="shared" si="91"/>
        <v>16090.967848995968</v>
      </c>
      <c r="BG245" s="99">
        <f t="shared" si="92"/>
        <v>7.0962412230776604</v>
      </c>
      <c r="BH245" s="99"/>
      <c r="BI245" s="100">
        <f t="shared" si="93"/>
        <v>6.0226671297180543</v>
      </c>
      <c r="BJ245" s="86">
        <f t="shared" si="75"/>
        <v>15103.852706435184</v>
      </c>
      <c r="BK245" s="86"/>
      <c r="BL245" s="86">
        <f t="shared" si="76"/>
        <v>987.11514256078908</v>
      </c>
      <c r="BM245" s="86">
        <f t="shared" si="94"/>
        <v>16090.967848995973</v>
      </c>
      <c r="BN245" s="78">
        <v>4.7332999999999998</v>
      </c>
      <c r="BO245" s="79"/>
      <c r="BP245" s="108">
        <f t="shared" si="95"/>
        <v>1.4992164500618301</v>
      </c>
      <c r="BQ245" s="107"/>
      <c r="BS245" s="113" t="s">
        <v>1711</v>
      </c>
      <c r="BT245" s="168">
        <f t="shared" si="96"/>
        <v>379.05313958333335</v>
      </c>
      <c r="BU245" s="88">
        <v>454.86376749999999</v>
      </c>
    </row>
    <row r="246" spans="1:73" x14ac:dyDescent="0.25">
      <c r="A246" s="87">
        <f t="shared" si="97"/>
        <v>237</v>
      </c>
      <c r="B246" s="2" t="s">
        <v>321</v>
      </c>
      <c r="C246" s="39" t="s">
        <v>29</v>
      </c>
      <c r="D246" s="68" t="s">
        <v>1290</v>
      </c>
      <c r="E246" s="41">
        <v>4735.07</v>
      </c>
      <c r="F246" s="54">
        <v>4358.7700000000004</v>
      </c>
      <c r="G246" s="54">
        <v>376.3</v>
      </c>
      <c r="H246" s="40">
        <v>176.4</v>
      </c>
      <c r="I246" s="41">
        <v>7051.2219454816204</v>
      </c>
      <c r="J246" s="41">
        <f t="shared" si="73"/>
        <v>1.4891484065666656</v>
      </c>
      <c r="K246" s="41">
        <v>4735.07</v>
      </c>
      <c r="L246" s="41">
        <v>0</v>
      </c>
      <c r="M246" s="41"/>
      <c r="N246" s="41">
        <v>0</v>
      </c>
      <c r="O246" s="41">
        <v>0</v>
      </c>
      <c r="P246" s="41"/>
      <c r="Q246" s="41">
        <v>0</v>
      </c>
      <c r="R246" s="41">
        <v>476.92623439055802</v>
      </c>
      <c r="S246" s="41">
        <f t="shared" si="77"/>
        <v>0.10072210852016085</v>
      </c>
      <c r="T246" s="41">
        <v>4735.07</v>
      </c>
      <c r="U246" s="41">
        <v>4221.7247621367596</v>
      </c>
      <c r="V246" s="41">
        <f t="shared" si="78"/>
        <v>0.89158655777776463</v>
      </c>
      <c r="W246" s="41">
        <v>4735.07</v>
      </c>
      <c r="X246" s="41">
        <v>1254.57238067812</v>
      </c>
      <c r="Y246" s="41">
        <f t="shared" si="79"/>
        <v>0.26495329122444233</v>
      </c>
      <c r="Z246" s="41">
        <v>4735.07</v>
      </c>
      <c r="AA246" s="41">
        <v>6005.9518136506804</v>
      </c>
      <c r="AB246" s="41">
        <f t="shared" si="80"/>
        <v>1.2683976823258538</v>
      </c>
      <c r="AC246" s="41">
        <v>4735.07</v>
      </c>
      <c r="AD246" s="41">
        <v>2793.1970161460999</v>
      </c>
      <c r="AE246" s="41">
        <f t="shared" si="81"/>
        <v>0.64082229990251827</v>
      </c>
      <c r="AF246" s="41">
        <v>4358.7700000000004</v>
      </c>
      <c r="AG246" s="41">
        <v>1536.58331415413</v>
      </c>
      <c r="AH246" s="41">
        <f t="shared" si="82"/>
        <v>0.32451121401671573</v>
      </c>
      <c r="AI246" s="41">
        <v>4735.07</v>
      </c>
      <c r="AJ246" s="41">
        <v>269.21126232</v>
      </c>
      <c r="AK246" s="41">
        <f t="shared" si="83"/>
        <v>5.6854758708952562E-2</v>
      </c>
      <c r="AL246" s="41">
        <v>4735.07</v>
      </c>
      <c r="AM246" s="41">
        <v>32.182982722799998</v>
      </c>
      <c r="AN246" s="41">
        <f t="shared" si="84"/>
        <v>6.7967279729338748E-3</v>
      </c>
      <c r="AO246" s="41">
        <v>4735.07</v>
      </c>
      <c r="AP246" s="41">
        <v>872.35199999999998</v>
      </c>
      <c r="AQ246" s="25">
        <f t="shared" si="85"/>
        <v>469.99678031258122</v>
      </c>
      <c r="AR246" s="41">
        <f t="shared" si="86"/>
        <v>0.18423212328434427</v>
      </c>
      <c r="AS246" s="41">
        <v>4735.07</v>
      </c>
      <c r="AT246" s="41">
        <v>0</v>
      </c>
      <c r="AU246" s="25">
        <f t="shared" si="87"/>
        <v>0</v>
      </c>
      <c r="AV246" s="41"/>
      <c r="AW246" s="41">
        <v>0</v>
      </c>
      <c r="AX246" s="88">
        <v>1564.7938537499999</v>
      </c>
      <c r="AY246" s="41">
        <f t="shared" si="88"/>
        <v>0.33046900125024553</v>
      </c>
      <c r="AZ246" s="41">
        <v>4735.07</v>
      </c>
      <c r="BA246" s="41">
        <f t="shared" si="74"/>
        <v>26078.717565430768</v>
      </c>
      <c r="BB246" s="41">
        <f t="shared" si="89"/>
        <v>1303.9358782715385</v>
      </c>
      <c r="BC246" s="45">
        <v>0.05</v>
      </c>
      <c r="BD246" s="41">
        <f t="shared" si="90"/>
        <v>0.27537837418909089</v>
      </c>
      <c r="BE246" s="41">
        <v>4735.07</v>
      </c>
      <c r="BF246" s="41">
        <f t="shared" si="91"/>
        <v>27382.653443702307</v>
      </c>
      <c r="BG246" s="99">
        <f t="shared" si="92"/>
        <v>5.8364188801281278</v>
      </c>
      <c r="BH246" s="99"/>
      <c r="BI246" s="100">
        <f t="shared" si="93"/>
        <v>5.163555465230484</v>
      </c>
      <c r="BJ246" s="86">
        <f t="shared" si="75"/>
        <v>25439.607522136081</v>
      </c>
      <c r="BK246" s="86"/>
      <c r="BL246" s="86">
        <f t="shared" si="76"/>
        <v>1943.0459215662313</v>
      </c>
      <c r="BM246" s="86">
        <f t="shared" si="94"/>
        <v>27382.653443702311</v>
      </c>
      <c r="BN246" s="78">
        <v>4.4302999999999999</v>
      </c>
      <c r="BO246" s="79"/>
      <c r="BP246" s="108">
        <f t="shared" si="95"/>
        <v>1.3173868316204609</v>
      </c>
      <c r="BQ246" s="107"/>
      <c r="BS246" s="113" t="s">
        <v>1712</v>
      </c>
      <c r="BT246" s="168">
        <f t="shared" si="96"/>
        <v>1303.994878125</v>
      </c>
      <c r="BU246" s="88">
        <v>1564.7938537499999</v>
      </c>
    </row>
    <row r="247" spans="1:73" x14ac:dyDescent="0.25">
      <c r="A247" s="87">
        <f t="shared" si="97"/>
        <v>238</v>
      </c>
      <c r="B247" s="2" t="s">
        <v>322</v>
      </c>
      <c r="C247" s="39" t="s">
        <v>29</v>
      </c>
      <c r="D247" s="68" t="s">
        <v>1312</v>
      </c>
      <c r="E247" s="41">
        <v>3267.3</v>
      </c>
      <c r="F247" s="54">
        <v>3267.3</v>
      </c>
      <c r="G247" s="54"/>
      <c r="H247" s="40">
        <v>0</v>
      </c>
      <c r="I247" s="41">
        <v>5287.2131148445396</v>
      </c>
      <c r="J247" s="41">
        <f t="shared" si="73"/>
        <v>1.6182208902900068</v>
      </c>
      <c r="K247" s="41">
        <v>3267.3</v>
      </c>
      <c r="L247" s="41">
        <v>0</v>
      </c>
      <c r="M247" s="41"/>
      <c r="N247" s="41">
        <v>0</v>
      </c>
      <c r="O247" s="41">
        <v>0</v>
      </c>
      <c r="P247" s="41"/>
      <c r="Q247" s="41">
        <v>0</v>
      </c>
      <c r="R247" s="41">
        <v>348.65598187116501</v>
      </c>
      <c r="S247" s="41">
        <f t="shared" si="77"/>
        <v>0.10671073420596976</v>
      </c>
      <c r="T247" s="41">
        <v>3267.3</v>
      </c>
      <c r="U247" s="41">
        <v>3799.9404293745802</v>
      </c>
      <c r="V247" s="41">
        <f t="shared" si="78"/>
        <v>1.1630215864397453</v>
      </c>
      <c r="W247" s="41">
        <v>3267.3</v>
      </c>
      <c r="X247" s="41">
        <v>1000.4976890576499</v>
      </c>
      <c r="Y247" s="41">
        <f t="shared" si="79"/>
        <v>0.30621543447422944</v>
      </c>
      <c r="Z247" s="41">
        <v>3267.3</v>
      </c>
      <c r="AA247" s="41">
        <v>3224.76570015472</v>
      </c>
      <c r="AB247" s="41">
        <f t="shared" si="80"/>
        <v>0.98698181989860734</v>
      </c>
      <c r="AC247" s="41">
        <v>3267.3</v>
      </c>
      <c r="AD247" s="41">
        <v>1770.81079404655</v>
      </c>
      <c r="AE247" s="41">
        <f t="shared" si="81"/>
        <v>0.54197985922521652</v>
      </c>
      <c r="AF247" s="41">
        <v>3267.3</v>
      </c>
      <c r="AG247" s="41">
        <v>956.55233602564499</v>
      </c>
      <c r="AH247" s="41">
        <f t="shared" si="82"/>
        <v>0.29276538304583138</v>
      </c>
      <c r="AI247" s="41">
        <v>3267.3</v>
      </c>
      <c r="AJ247" s="41">
        <v>111.505379832</v>
      </c>
      <c r="AK247" s="41">
        <f t="shared" si="83"/>
        <v>3.4127683356900189E-2</v>
      </c>
      <c r="AL247" s="41">
        <v>3267.3</v>
      </c>
      <c r="AM247" s="41">
        <v>13.32996131628</v>
      </c>
      <c r="AN247" s="41">
        <f t="shared" si="84"/>
        <v>4.0798094194839773E-3</v>
      </c>
      <c r="AO247" s="41">
        <v>3267.3</v>
      </c>
      <c r="AP247" s="41">
        <v>773.98800000000006</v>
      </c>
      <c r="AQ247" s="25">
        <f t="shared" si="85"/>
        <v>417.00124261831706</v>
      </c>
      <c r="AR247" s="41">
        <f t="shared" si="86"/>
        <v>0.23688917454779176</v>
      </c>
      <c r="AS247" s="41">
        <v>3267.3</v>
      </c>
      <c r="AT247" s="41">
        <v>0</v>
      </c>
      <c r="AU247" s="25">
        <f t="shared" si="87"/>
        <v>0</v>
      </c>
      <c r="AV247" s="41"/>
      <c r="AW247" s="41">
        <v>0</v>
      </c>
      <c r="AX247" s="88">
        <v>967.05279999999993</v>
      </c>
      <c r="AY247" s="41">
        <f t="shared" si="88"/>
        <v>0.29597918770850545</v>
      </c>
      <c r="AZ247" s="41">
        <v>3267.3</v>
      </c>
      <c r="BA247" s="41">
        <f t="shared" si="74"/>
        <v>18254.312186523137</v>
      </c>
      <c r="BB247" s="41">
        <f t="shared" si="89"/>
        <v>912.71560932615694</v>
      </c>
      <c r="BC247" s="45">
        <v>0.05</v>
      </c>
      <c r="BD247" s="41">
        <f t="shared" si="90"/>
        <v>0.27934857813061453</v>
      </c>
      <c r="BE247" s="41">
        <v>3267.3</v>
      </c>
      <c r="BF247" s="41">
        <f t="shared" si="91"/>
        <v>19167.027795849295</v>
      </c>
      <c r="BG247" s="99">
        <f t="shared" si="92"/>
        <v>5.8663201407429035</v>
      </c>
      <c r="BH247" s="99"/>
      <c r="BI247" s="100">
        <f t="shared" si="93"/>
        <v>5.2972412885564264</v>
      </c>
      <c r="BJ247" s="86">
        <f t="shared" si="75"/>
        <v>19167.027795849292</v>
      </c>
      <c r="BK247" s="86"/>
      <c r="BL247" s="86">
        <f t="shared" si="76"/>
        <v>0</v>
      </c>
      <c r="BM247" s="86">
        <f t="shared" si="94"/>
        <v>19167.027795849292</v>
      </c>
      <c r="BN247" s="78">
        <v>4.6806999999999999</v>
      </c>
      <c r="BO247" s="79"/>
      <c r="BP247" s="108">
        <f t="shared" si="95"/>
        <v>1.2532997501961038</v>
      </c>
      <c r="BQ247" s="107"/>
      <c r="BS247" s="113" t="s">
        <v>1713</v>
      </c>
      <c r="BT247" s="168">
        <f t="shared" si="96"/>
        <v>805.87733333333335</v>
      </c>
      <c r="BU247" s="88">
        <v>967.05279999999993</v>
      </c>
    </row>
    <row r="248" spans="1:73" x14ac:dyDescent="0.25">
      <c r="A248" s="87">
        <f t="shared" si="97"/>
        <v>239</v>
      </c>
      <c r="B248" s="2" t="s">
        <v>323</v>
      </c>
      <c r="C248" s="39" t="s">
        <v>29</v>
      </c>
      <c r="D248" s="68" t="s">
        <v>1315</v>
      </c>
      <c r="E248" s="41">
        <v>3505.5</v>
      </c>
      <c r="F248" s="54">
        <v>3228.8</v>
      </c>
      <c r="G248" s="54">
        <v>276.7</v>
      </c>
      <c r="H248" s="40">
        <v>0</v>
      </c>
      <c r="I248" s="41">
        <v>5334.6587475819797</v>
      </c>
      <c r="J248" s="41">
        <f t="shared" si="73"/>
        <v>1.5217968185942032</v>
      </c>
      <c r="K248" s="41">
        <v>3505.5</v>
      </c>
      <c r="L248" s="41">
        <v>0</v>
      </c>
      <c r="M248" s="41"/>
      <c r="N248" s="41">
        <v>0</v>
      </c>
      <c r="O248" s="41">
        <v>0</v>
      </c>
      <c r="P248" s="41"/>
      <c r="Q248" s="41">
        <v>0</v>
      </c>
      <c r="R248" s="41">
        <v>692.65680622986804</v>
      </c>
      <c r="S248" s="41">
        <f t="shared" si="77"/>
        <v>0.19759144379685295</v>
      </c>
      <c r="T248" s="41">
        <v>3505.5</v>
      </c>
      <c r="U248" s="41">
        <v>3046.6649732094802</v>
      </c>
      <c r="V248" s="41">
        <f t="shared" si="78"/>
        <v>0.86910996240464422</v>
      </c>
      <c r="W248" s="41">
        <v>3505.5</v>
      </c>
      <c r="X248" s="41">
        <v>783.48035275178404</v>
      </c>
      <c r="Y248" s="41">
        <f t="shared" si="79"/>
        <v>0.22350031457760205</v>
      </c>
      <c r="Z248" s="41">
        <v>3505.5</v>
      </c>
      <c r="AA248" s="41">
        <v>1866.9793014096499</v>
      </c>
      <c r="AB248" s="41">
        <f t="shared" si="80"/>
        <v>0.53258573710159751</v>
      </c>
      <c r="AC248" s="41">
        <v>3505.5</v>
      </c>
      <c r="AD248" s="41">
        <v>1250.48811039155</v>
      </c>
      <c r="AE248" s="41">
        <f t="shared" si="81"/>
        <v>0.38729190733137697</v>
      </c>
      <c r="AF248" s="41">
        <v>3228.8</v>
      </c>
      <c r="AG248" s="41">
        <v>961.80133451206405</v>
      </c>
      <c r="AH248" s="41">
        <f t="shared" si="82"/>
        <v>0.27436922964257998</v>
      </c>
      <c r="AI248" s="41">
        <v>3505.5</v>
      </c>
      <c r="AJ248" s="41">
        <v>128.568065472</v>
      </c>
      <c r="AK248" s="41">
        <f t="shared" si="83"/>
        <v>3.6676099121951217E-2</v>
      </c>
      <c r="AL248" s="41">
        <v>3505.5</v>
      </c>
      <c r="AM248" s="41">
        <v>15.36972782688</v>
      </c>
      <c r="AN248" s="41">
        <f t="shared" si="84"/>
        <v>4.3844609404878046E-3</v>
      </c>
      <c r="AO248" s="41">
        <v>3505.5</v>
      </c>
      <c r="AP248" s="41">
        <v>471.44400000000002</v>
      </c>
      <c r="AQ248" s="25">
        <f t="shared" si="85"/>
        <v>253.99971811571993</v>
      </c>
      <c r="AR248" s="41">
        <f t="shared" si="86"/>
        <v>0.13448694908001713</v>
      </c>
      <c r="AS248" s="41">
        <v>3505.5</v>
      </c>
      <c r="AT248" s="41">
        <v>0</v>
      </c>
      <c r="AU248" s="25">
        <f t="shared" si="87"/>
        <v>0</v>
      </c>
      <c r="AV248" s="41"/>
      <c r="AW248" s="41">
        <v>0</v>
      </c>
      <c r="AX248" s="88">
        <v>520.61811999999998</v>
      </c>
      <c r="AY248" s="41">
        <f t="shared" si="88"/>
        <v>0.1485146541149622</v>
      </c>
      <c r="AZ248" s="41">
        <v>3505.5</v>
      </c>
      <c r="BA248" s="41">
        <f t="shared" si="74"/>
        <v>15072.729539385255</v>
      </c>
      <c r="BB248" s="41">
        <f t="shared" si="89"/>
        <v>753.63647696926273</v>
      </c>
      <c r="BC248" s="45">
        <v>0.05</v>
      </c>
      <c r="BD248" s="41">
        <f t="shared" si="90"/>
        <v>0.21498687119362794</v>
      </c>
      <c r="BE248" s="41">
        <v>3505.5</v>
      </c>
      <c r="BF248" s="41">
        <f t="shared" si="91"/>
        <v>15826.366016354517</v>
      </c>
      <c r="BG248" s="99">
        <f t="shared" si="92"/>
        <v>4.5468229555415887</v>
      </c>
      <c r="BH248" s="99"/>
      <c r="BI248" s="100">
        <f t="shared" si="93"/>
        <v>4.1401664528436424</v>
      </c>
      <c r="BJ248" s="86">
        <f t="shared" si="75"/>
        <v>14680.781958852682</v>
      </c>
      <c r="BK248" s="86"/>
      <c r="BL248" s="86">
        <f t="shared" si="76"/>
        <v>1145.5840575018358</v>
      </c>
      <c r="BM248" s="86">
        <f t="shared" si="94"/>
        <v>15826.366016354517</v>
      </c>
      <c r="BN248" s="78">
        <v>3.4719000000000002</v>
      </c>
      <c r="BO248" s="79"/>
      <c r="BP248" s="108">
        <f t="shared" si="95"/>
        <v>1.3096065426831385</v>
      </c>
      <c r="BQ248" s="107"/>
      <c r="BS248" s="113" t="s">
        <v>1714</v>
      </c>
      <c r="BT248" s="168">
        <f t="shared" si="96"/>
        <v>433.84843333333333</v>
      </c>
      <c r="BU248" s="88">
        <v>520.61811999999998</v>
      </c>
    </row>
    <row r="249" spans="1:73" x14ac:dyDescent="0.25">
      <c r="A249" s="87">
        <f t="shared" si="97"/>
        <v>240</v>
      </c>
      <c r="B249" s="2" t="s">
        <v>324</v>
      </c>
      <c r="C249" s="39" t="s">
        <v>29</v>
      </c>
      <c r="D249" s="68" t="s">
        <v>1316</v>
      </c>
      <c r="E249" s="41">
        <v>3564.3</v>
      </c>
      <c r="F249" s="54">
        <v>3564.3</v>
      </c>
      <c r="G249" s="54"/>
      <c r="H249" s="40">
        <v>44.6</v>
      </c>
      <c r="I249" s="41">
        <v>5317.6983890275897</v>
      </c>
      <c r="J249" s="41">
        <f t="shared" si="73"/>
        <v>1.491933448090113</v>
      </c>
      <c r="K249" s="41">
        <v>3564.3</v>
      </c>
      <c r="L249" s="41">
        <v>0</v>
      </c>
      <c r="M249" s="41"/>
      <c r="N249" s="41">
        <v>0</v>
      </c>
      <c r="O249" s="41">
        <v>0</v>
      </c>
      <c r="P249" s="41"/>
      <c r="Q249" s="41">
        <v>0</v>
      </c>
      <c r="R249" s="41">
        <v>708.18888863612005</v>
      </c>
      <c r="S249" s="41">
        <f t="shared" si="77"/>
        <v>0.19868947300623405</v>
      </c>
      <c r="T249" s="41">
        <v>3564.3</v>
      </c>
      <c r="U249" s="41">
        <v>4797.8321294223397</v>
      </c>
      <c r="V249" s="41">
        <f t="shared" si="78"/>
        <v>1.3460797714620933</v>
      </c>
      <c r="W249" s="41">
        <v>3564.3</v>
      </c>
      <c r="X249" s="41">
        <v>765.11101307987599</v>
      </c>
      <c r="Y249" s="41">
        <f t="shared" si="79"/>
        <v>0.21465954411241364</v>
      </c>
      <c r="Z249" s="41">
        <v>3564.3</v>
      </c>
      <c r="AA249" s="41">
        <v>1586.84395582404</v>
      </c>
      <c r="AB249" s="41">
        <f t="shared" si="80"/>
        <v>0.44520493668435313</v>
      </c>
      <c r="AC249" s="41">
        <v>3564.3</v>
      </c>
      <c r="AD249" s="41">
        <v>1325.4451127182399</v>
      </c>
      <c r="AE249" s="41">
        <f t="shared" si="81"/>
        <v>0.37186687784929434</v>
      </c>
      <c r="AF249" s="41">
        <v>3564.3</v>
      </c>
      <c r="AG249" s="41">
        <v>815.12099015716694</v>
      </c>
      <c r="AH249" s="41">
        <f t="shared" si="82"/>
        <v>0.22869034316897199</v>
      </c>
      <c r="AI249" s="41">
        <v>3564.3</v>
      </c>
      <c r="AJ249" s="41">
        <v>208.10643084</v>
      </c>
      <c r="AK249" s="41">
        <f t="shared" si="83"/>
        <v>5.838633976937968E-2</v>
      </c>
      <c r="AL249" s="41">
        <v>3564.3</v>
      </c>
      <c r="AM249" s="41">
        <v>24.878177868600002</v>
      </c>
      <c r="AN249" s="41">
        <f t="shared" si="84"/>
        <v>6.9798215269758438E-3</v>
      </c>
      <c r="AO249" s="41">
        <v>3564.3</v>
      </c>
      <c r="AP249" s="41">
        <v>165.19200000000001</v>
      </c>
      <c r="AQ249" s="25">
        <f t="shared" si="85"/>
        <v>89.000435756891619</v>
      </c>
      <c r="AR249" s="41">
        <f t="shared" si="86"/>
        <v>4.6346267149229861E-2</v>
      </c>
      <c r="AS249" s="41">
        <v>3564.3</v>
      </c>
      <c r="AT249" s="41">
        <v>0</v>
      </c>
      <c r="AU249" s="25">
        <f t="shared" si="87"/>
        <v>0</v>
      </c>
      <c r="AV249" s="41"/>
      <c r="AW249" s="41">
        <v>0</v>
      </c>
      <c r="AX249" s="88">
        <v>415.29872999999998</v>
      </c>
      <c r="AY249" s="41">
        <f t="shared" si="88"/>
        <v>0.1165162107566703</v>
      </c>
      <c r="AZ249" s="41">
        <v>3564.3</v>
      </c>
      <c r="BA249" s="41">
        <f t="shared" si="74"/>
        <v>16129.715817573973</v>
      </c>
      <c r="BB249" s="41">
        <f t="shared" si="89"/>
        <v>806.48579087869871</v>
      </c>
      <c r="BC249" s="45">
        <v>0.05</v>
      </c>
      <c r="BD249" s="41">
        <f t="shared" si="90"/>
        <v>0.22626765167878649</v>
      </c>
      <c r="BE249" s="41">
        <v>3564.3</v>
      </c>
      <c r="BF249" s="41">
        <f t="shared" si="91"/>
        <v>16936.201608452673</v>
      </c>
      <c r="BG249" s="99">
        <f t="shared" si="92"/>
        <v>4.7516206852545144</v>
      </c>
      <c r="BH249" s="99"/>
      <c r="BI249" s="100">
        <f t="shared" si="93"/>
        <v>4.3611604635127552</v>
      </c>
      <c r="BJ249" s="86">
        <f t="shared" si="75"/>
        <v>16936.201608452666</v>
      </c>
      <c r="BK249" s="86"/>
      <c r="BL249" s="86">
        <f t="shared" si="76"/>
        <v>0</v>
      </c>
      <c r="BM249" s="86">
        <f t="shared" si="94"/>
        <v>16936.201608452666</v>
      </c>
      <c r="BN249" s="78">
        <v>3.9821</v>
      </c>
      <c r="BO249" s="79"/>
      <c r="BP249" s="108">
        <f t="shared" si="95"/>
        <v>1.1932449424310074</v>
      </c>
      <c r="BQ249" s="107"/>
      <c r="BS249" s="113" t="s">
        <v>1715</v>
      </c>
      <c r="BT249" s="168">
        <f t="shared" si="96"/>
        <v>346.08227499999998</v>
      </c>
      <c r="BU249" s="88">
        <v>415.29872999999998</v>
      </c>
    </row>
    <row r="250" spans="1:73" x14ac:dyDescent="0.25">
      <c r="A250" s="87">
        <f t="shared" si="97"/>
        <v>241</v>
      </c>
      <c r="B250" s="2" t="s">
        <v>325</v>
      </c>
      <c r="C250" s="39" t="s">
        <v>29</v>
      </c>
      <c r="D250" s="68" t="s">
        <v>1317</v>
      </c>
      <c r="E250" s="41">
        <v>3571.4</v>
      </c>
      <c r="F250" s="54">
        <v>3571.4</v>
      </c>
      <c r="G250" s="54"/>
      <c r="H250" s="40">
        <v>0</v>
      </c>
      <c r="I250" s="41">
        <v>5343.5160197917903</v>
      </c>
      <c r="J250" s="41">
        <f t="shared" si="73"/>
        <v>1.4961964551133422</v>
      </c>
      <c r="K250" s="41">
        <v>3571.4</v>
      </c>
      <c r="L250" s="41">
        <v>0</v>
      </c>
      <c r="M250" s="41"/>
      <c r="N250" s="41">
        <v>0</v>
      </c>
      <c r="O250" s="41">
        <v>0</v>
      </c>
      <c r="P250" s="41"/>
      <c r="Q250" s="41">
        <v>0</v>
      </c>
      <c r="R250" s="41">
        <v>711.50408727784702</v>
      </c>
      <c r="S250" s="41">
        <f t="shared" si="77"/>
        <v>0.19922273821970291</v>
      </c>
      <c r="T250" s="41">
        <v>3571.4</v>
      </c>
      <c r="U250" s="41">
        <v>4755.69408999598</v>
      </c>
      <c r="V250" s="41">
        <f t="shared" si="78"/>
        <v>1.3316049980388587</v>
      </c>
      <c r="W250" s="41">
        <v>3571.4</v>
      </c>
      <c r="X250" s="41">
        <v>778.72236125875395</v>
      </c>
      <c r="Y250" s="41">
        <f t="shared" si="79"/>
        <v>0.21804400550449513</v>
      </c>
      <c r="Z250" s="41">
        <v>3571.4</v>
      </c>
      <c r="AA250" s="41">
        <v>1282.8703870602801</v>
      </c>
      <c r="AB250" s="41">
        <f t="shared" si="80"/>
        <v>0.35920658202953465</v>
      </c>
      <c r="AC250" s="41">
        <v>3571.4</v>
      </c>
      <c r="AD250" s="41">
        <v>1563.79129855223</v>
      </c>
      <c r="AE250" s="41">
        <f t="shared" si="81"/>
        <v>0.4378650665151565</v>
      </c>
      <c r="AF250" s="41">
        <v>3571.4</v>
      </c>
      <c r="AG250" s="41">
        <v>830.95335369446605</v>
      </c>
      <c r="AH250" s="41">
        <f t="shared" si="82"/>
        <v>0.23266880038485357</v>
      </c>
      <c r="AI250" s="41">
        <v>3571.4</v>
      </c>
      <c r="AJ250" s="41">
        <v>211.95647272799999</v>
      </c>
      <c r="AK250" s="41">
        <f t="shared" si="83"/>
        <v>5.9348287150137201E-2</v>
      </c>
      <c r="AL250" s="41">
        <v>3571.4</v>
      </c>
      <c r="AM250" s="41">
        <v>25.338432876119999</v>
      </c>
      <c r="AN250" s="41">
        <f t="shared" si="84"/>
        <v>7.0948179638573106E-3</v>
      </c>
      <c r="AO250" s="41">
        <v>3571.4</v>
      </c>
      <c r="AP250" s="41">
        <v>876.072</v>
      </c>
      <c r="AQ250" s="25">
        <f t="shared" si="85"/>
        <v>472.00100340459318</v>
      </c>
      <c r="AR250" s="41">
        <f t="shared" si="86"/>
        <v>0.24530212241697932</v>
      </c>
      <c r="AS250" s="41">
        <v>3571.4</v>
      </c>
      <c r="AT250" s="41">
        <v>0</v>
      </c>
      <c r="AU250" s="25">
        <f t="shared" si="87"/>
        <v>0</v>
      </c>
      <c r="AV250" s="41"/>
      <c r="AW250" s="41">
        <v>0</v>
      </c>
      <c r="AX250" s="88">
        <v>417.82823499999995</v>
      </c>
      <c r="AY250" s="41">
        <f t="shared" si="88"/>
        <v>0.11699284174273393</v>
      </c>
      <c r="AZ250" s="41">
        <v>3571.4</v>
      </c>
      <c r="BA250" s="41">
        <f t="shared" si="74"/>
        <v>16798.246738235466</v>
      </c>
      <c r="BB250" s="41">
        <f t="shared" si="89"/>
        <v>839.91233691177331</v>
      </c>
      <c r="BC250" s="45">
        <v>0.05</v>
      </c>
      <c r="BD250" s="41">
        <f t="shared" si="90"/>
        <v>0.23517733575398256</v>
      </c>
      <c r="BE250" s="41">
        <v>3571.4</v>
      </c>
      <c r="BF250" s="41">
        <f t="shared" si="91"/>
        <v>17638.159075147239</v>
      </c>
      <c r="BG250" s="99">
        <f t="shared" si="92"/>
        <v>4.9387240508336347</v>
      </c>
      <c r="BH250" s="99"/>
      <c r="BI250" s="100">
        <f t="shared" si="93"/>
        <v>4.4789657309927202</v>
      </c>
      <c r="BJ250" s="86">
        <f t="shared" si="75"/>
        <v>17638.159075147243</v>
      </c>
      <c r="BK250" s="86"/>
      <c r="BL250" s="86">
        <f t="shared" si="76"/>
        <v>0</v>
      </c>
      <c r="BM250" s="86">
        <f t="shared" si="94"/>
        <v>17638.159075147243</v>
      </c>
      <c r="BN250" s="78">
        <v>4.2823000000000002</v>
      </c>
      <c r="BO250" s="79"/>
      <c r="BP250" s="108">
        <f t="shared" si="95"/>
        <v>1.1532877310869474</v>
      </c>
      <c r="BQ250" s="107"/>
      <c r="BS250" s="113" t="s">
        <v>1716</v>
      </c>
      <c r="BT250" s="168">
        <f t="shared" si="96"/>
        <v>348.19019583333329</v>
      </c>
      <c r="BU250" s="88">
        <v>417.82823499999995</v>
      </c>
    </row>
    <row r="251" spans="1:73" x14ac:dyDescent="0.25">
      <c r="A251" s="87">
        <f t="shared" si="97"/>
        <v>242</v>
      </c>
      <c r="B251" s="2" t="s">
        <v>326</v>
      </c>
      <c r="C251" s="39" t="s">
        <v>29</v>
      </c>
      <c r="D251" s="68" t="s">
        <v>1318</v>
      </c>
      <c r="E251" s="41">
        <v>2681.5</v>
      </c>
      <c r="F251" s="54">
        <v>2470.9</v>
      </c>
      <c r="G251" s="54">
        <v>210.6</v>
      </c>
      <c r="H251" s="40">
        <v>57.2</v>
      </c>
      <c r="I251" s="41">
        <v>3952.6785794461298</v>
      </c>
      <c r="J251" s="41">
        <f t="shared" si="73"/>
        <v>1.4740550361536937</v>
      </c>
      <c r="K251" s="41">
        <v>2681.5</v>
      </c>
      <c r="L251" s="41">
        <v>0</v>
      </c>
      <c r="M251" s="41"/>
      <c r="N251" s="41">
        <v>0</v>
      </c>
      <c r="O251" s="41">
        <v>0</v>
      </c>
      <c r="P251" s="41"/>
      <c r="Q251" s="41">
        <v>0</v>
      </c>
      <c r="R251" s="41">
        <v>504.34873700518801</v>
      </c>
      <c r="S251" s="41">
        <f t="shared" si="77"/>
        <v>0.18808455603400634</v>
      </c>
      <c r="T251" s="41">
        <v>2681.5</v>
      </c>
      <c r="U251" s="41">
        <v>2580.5403198300601</v>
      </c>
      <c r="V251" s="41">
        <f t="shared" si="78"/>
        <v>0.96234955056127547</v>
      </c>
      <c r="W251" s="41">
        <v>2681.5</v>
      </c>
      <c r="X251" s="41">
        <v>578.48460806009996</v>
      </c>
      <c r="Y251" s="41">
        <f t="shared" si="79"/>
        <v>0.21573172032821181</v>
      </c>
      <c r="Z251" s="41">
        <v>2681.5</v>
      </c>
      <c r="AA251" s="41">
        <v>1730.26082702146</v>
      </c>
      <c r="AB251" s="41">
        <f t="shared" si="80"/>
        <v>0.64525855939640497</v>
      </c>
      <c r="AC251" s="41">
        <v>2681.5</v>
      </c>
      <c r="AD251" s="41">
        <v>943.033451935637</v>
      </c>
      <c r="AE251" s="41">
        <f t="shared" si="81"/>
        <v>0.38165585492558862</v>
      </c>
      <c r="AF251" s="41">
        <v>2470.9</v>
      </c>
      <c r="AG251" s="41">
        <v>949.66049740466406</v>
      </c>
      <c r="AH251" s="41">
        <f t="shared" si="82"/>
        <v>0.35415271206588256</v>
      </c>
      <c r="AI251" s="41">
        <v>2681.5</v>
      </c>
      <c r="AJ251" s="41">
        <v>68.804915256000001</v>
      </c>
      <c r="AK251" s="41">
        <f t="shared" si="83"/>
        <v>2.5659114397165766E-2</v>
      </c>
      <c r="AL251" s="41">
        <v>2681.5</v>
      </c>
      <c r="AM251" s="41">
        <v>8.22531486924</v>
      </c>
      <c r="AN251" s="41">
        <f t="shared" si="84"/>
        <v>3.0674304938429985E-3</v>
      </c>
      <c r="AO251" s="41">
        <v>2681.5</v>
      </c>
      <c r="AP251" s="41">
        <v>477.012</v>
      </c>
      <c r="AQ251" s="25">
        <f t="shared" si="85"/>
        <v>256.9995875179572</v>
      </c>
      <c r="AR251" s="41">
        <f t="shared" si="86"/>
        <v>0.17788998694760394</v>
      </c>
      <c r="AS251" s="41">
        <v>2681.5</v>
      </c>
      <c r="AT251" s="41">
        <v>0</v>
      </c>
      <c r="AU251" s="25">
        <f t="shared" si="87"/>
        <v>0</v>
      </c>
      <c r="AV251" s="41"/>
      <c r="AW251" s="41">
        <v>0</v>
      </c>
      <c r="AX251" s="88">
        <v>415.528685</v>
      </c>
      <c r="AY251" s="41">
        <f t="shared" si="88"/>
        <v>0.15496128472869664</v>
      </c>
      <c r="AZ251" s="41">
        <v>2681.5</v>
      </c>
      <c r="BA251" s="41">
        <f t="shared" si="74"/>
        <v>12208.577935828478</v>
      </c>
      <c r="BB251" s="41">
        <f t="shared" si="89"/>
        <v>610.42889679142388</v>
      </c>
      <c r="BC251" s="45">
        <v>0.05</v>
      </c>
      <c r="BD251" s="41">
        <f t="shared" si="90"/>
        <v>0.22764456341280026</v>
      </c>
      <c r="BE251" s="41">
        <v>2681.5</v>
      </c>
      <c r="BF251" s="41">
        <f t="shared" si="91"/>
        <v>12819.006832619902</v>
      </c>
      <c r="BG251" s="99">
        <f t="shared" si="92"/>
        <v>4.8120090963339912</v>
      </c>
      <c r="BH251" s="99"/>
      <c r="BI251" s="100">
        <f t="shared" si="93"/>
        <v>4.4112704486621235</v>
      </c>
      <c r="BJ251" s="86">
        <f t="shared" si="75"/>
        <v>11889.99327613166</v>
      </c>
      <c r="BK251" s="86"/>
      <c r="BL251" s="86">
        <f t="shared" si="76"/>
        <v>929.01355648824313</v>
      </c>
      <c r="BM251" s="86">
        <f t="shared" si="94"/>
        <v>12819.006832619903</v>
      </c>
      <c r="BN251" s="78">
        <v>3.7099000000000002</v>
      </c>
      <c r="BO251" s="79"/>
      <c r="BP251" s="108">
        <f t="shared" si="95"/>
        <v>1.2970724537949785</v>
      </c>
      <c r="BQ251" s="107"/>
      <c r="BS251" s="113" t="s">
        <v>1717</v>
      </c>
      <c r="BT251" s="168">
        <f t="shared" si="96"/>
        <v>346.27390416666668</v>
      </c>
      <c r="BU251" s="88">
        <v>415.528685</v>
      </c>
    </row>
    <row r="252" spans="1:73" x14ac:dyDescent="0.25">
      <c r="A252" s="87">
        <f t="shared" si="97"/>
        <v>243</v>
      </c>
      <c r="B252" s="2" t="s">
        <v>327</v>
      </c>
      <c r="C252" s="39" t="s">
        <v>29</v>
      </c>
      <c r="D252" s="68"/>
      <c r="E252" s="41">
        <v>3174.5</v>
      </c>
      <c r="F252" s="54">
        <v>3107.5</v>
      </c>
      <c r="G252" s="54">
        <v>67</v>
      </c>
      <c r="H252" s="40">
        <v>88.6</v>
      </c>
      <c r="I252" s="41">
        <v>5222.3276442423003</v>
      </c>
      <c r="J252" s="41">
        <f t="shared" si="73"/>
        <v>1.6450866732532052</v>
      </c>
      <c r="K252" s="41">
        <v>3174.5</v>
      </c>
      <c r="L252" s="41">
        <v>0</v>
      </c>
      <c r="M252" s="41"/>
      <c r="N252" s="41">
        <v>0</v>
      </c>
      <c r="O252" s="41">
        <v>0</v>
      </c>
      <c r="P252" s="41"/>
      <c r="Q252" s="41">
        <v>0</v>
      </c>
      <c r="R252" s="41">
        <v>610.18004854859896</v>
      </c>
      <c r="S252" s="41">
        <f t="shared" si="77"/>
        <v>0.19221296221408063</v>
      </c>
      <c r="T252" s="41">
        <v>3174.5</v>
      </c>
      <c r="U252" s="41">
        <v>3376.15968535097</v>
      </c>
      <c r="V252" s="41">
        <f t="shared" si="78"/>
        <v>1.0635248654436824</v>
      </c>
      <c r="W252" s="41">
        <v>3174.5</v>
      </c>
      <c r="X252" s="41">
        <v>920.66696525717202</v>
      </c>
      <c r="Y252" s="41">
        <f t="shared" si="79"/>
        <v>0.29001951969039913</v>
      </c>
      <c r="Z252" s="41">
        <v>3174.5</v>
      </c>
      <c r="AA252" s="41">
        <v>2064.88144270045</v>
      </c>
      <c r="AB252" s="41">
        <f t="shared" si="80"/>
        <v>0.65045879436145848</v>
      </c>
      <c r="AC252" s="41">
        <v>3174.5</v>
      </c>
      <c r="AD252" s="41">
        <v>1138.57746591823</v>
      </c>
      <c r="AE252" s="41">
        <f t="shared" si="81"/>
        <v>0.36639661011045216</v>
      </c>
      <c r="AF252" s="41">
        <v>3107.5</v>
      </c>
      <c r="AG252" s="41">
        <v>1026.45897716524</v>
      </c>
      <c r="AH252" s="41">
        <f t="shared" si="82"/>
        <v>0.32334508652236255</v>
      </c>
      <c r="AI252" s="41">
        <v>3174.5</v>
      </c>
      <c r="AJ252" s="41">
        <v>104.12613288</v>
      </c>
      <c r="AK252" s="41">
        <f t="shared" si="83"/>
        <v>3.28007978831312E-2</v>
      </c>
      <c r="AL252" s="41">
        <v>3174.5</v>
      </c>
      <c r="AM252" s="41">
        <v>12.447805885199999</v>
      </c>
      <c r="AN252" s="41">
        <f t="shared" si="84"/>
        <v>3.9211862923925027E-3</v>
      </c>
      <c r="AO252" s="41">
        <v>3174.5</v>
      </c>
      <c r="AP252" s="41">
        <v>922.476</v>
      </c>
      <c r="AQ252" s="25">
        <f t="shared" si="85"/>
        <v>497.00207016849697</v>
      </c>
      <c r="AR252" s="41">
        <f t="shared" si="86"/>
        <v>0.29058938415498503</v>
      </c>
      <c r="AS252" s="41">
        <v>3174.5</v>
      </c>
      <c r="AT252" s="41">
        <v>0</v>
      </c>
      <c r="AU252" s="25">
        <f t="shared" si="87"/>
        <v>0</v>
      </c>
      <c r="AV252" s="41"/>
      <c r="AW252" s="41">
        <v>0</v>
      </c>
      <c r="AX252" s="88">
        <v>402.44125187499998</v>
      </c>
      <c r="AY252" s="41">
        <f t="shared" si="88"/>
        <v>0.12677311446684517</v>
      </c>
      <c r="AZ252" s="41">
        <v>3174.5</v>
      </c>
      <c r="BA252" s="41">
        <f t="shared" si="74"/>
        <v>15800.743419823162</v>
      </c>
      <c r="BB252" s="41">
        <f t="shared" si="89"/>
        <v>790.03717099115818</v>
      </c>
      <c r="BC252" s="45">
        <v>0.05</v>
      </c>
      <c r="BD252" s="41">
        <f t="shared" si="90"/>
        <v>0.24886979713062157</v>
      </c>
      <c r="BE252" s="41">
        <v>3174.5</v>
      </c>
      <c r="BF252" s="41">
        <f t="shared" si="91"/>
        <v>16590.78059081432</v>
      </c>
      <c r="BG252" s="99">
        <f t="shared" si="92"/>
        <v>5.2343854441126432</v>
      </c>
      <c r="BH252" s="99"/>
      <c r="BI252" s="100">
        <f t="shared" si="93"/>
        <v>4.8496690034966683</v>
      </c>
      <c r="BJ252" s="86">
        <f t="shared" si="75"/>
        <v>16265.852767580038</v>
      </c>
      <c r="BK252" s="86"/>
      <c r="BL252" s="86">
        <f t="shared" si="76"/>
        <v>324.92782323427679</v>
      </c>
      <c r="BM252" s="86">
        <f t="shared" si="94"/>
        <v>16590.780590814316</v>
      </c>
      <c r="BN252" s="78">
        <v>4.1787999999999998</v>
      </c>
      <c r="BO252" s="79"/>
      <c r="BP252" s="108">
        <f t="shared" si="95"/>
        <v>1.2526049210569166</v>
      </c>
      <c r="BQ252" s="107"/>
      <c r="BS252" s="113" t="s">
        <v>1718</v>
      </c>
      <c r="BT252" s="168">
        <f t="shared" si="96"/>
        <v>335.36770989583334</v>
      </c>
      <c r="BU252" s="88">
        <v>402.44125187499998</v>
      </c>
    </row>
    <row r="253" spans="1:73" x14ac:dyDescent="0.25">
      <c r="A253" s="87">
        <f t="shared" si="97"/>
        <v>244</v>
      </c>
      <c r="B253" s="2" t="s">
        <v>328</v>
      </c>
      <c r="C253" s="39" t="s">
        <v>29</v>
      </c>
      <c r="D253" s="68" t="s">
        <v>1333</v>
      </c>
      <c r="E253" s="41">
        <v>2102.6</v>
      </c>
      <c r="F253" s="54">
        <v>2102.6</v>
      </c>
      <c r="G253" s="54"/>
      <c r="H253" s="40">
        <v>0</v>
      </c>
      <c r="I253" s="41">
        <v>3466.6245688250801</v>
      </c>
      <c r="J253" s="41">
        <f t="shared" si="73"/>
        <v>1.6487323165723773</v>
      </c>
      <c r="K253" s="41">
        <v>2102.6</v>
      </c>
      <c r="L253" s="41">
        <v>0</v>
      </c>
      <c r="M253" s="41"/>
      <c r="N253" s="41">
        <v>0</v>
      </c>
      <c r="O253" s="41">
        <v>0</v>
      </c>
      <c r="P253" s="41"/>
      <c r="Q253" s="41">
        <v>0</v>
      </c>
      <c r="R253" s="41">
        <v>372.38239417128699</v>
      </c>
      <c r="S253" s="41">
        <f t="shared" si="77"/>
        <v>0.17710567591138923</v>
      </c>
      <c r="T253" s="41">
        <v>2102.6</v>
      </c>
      <c r="U253" s="41">
        <v>2298.4097735985501</v>
      </c>
      <c r="V253" s="41">
        <f t="shared" si="78"/>
        <v>1.093127448681894</v>
      </c>
      <c r="W253" s="41">
        <v>2102.6</v>
      </c>
      <c r="X253" s="41">
        <v>548.53188380679103</v>
      </c>
      <c r="Y253" s="41">
        <f t="shared" si="79"/>
        <v>0.26088266137486493</v>
      </c>
      <c r="Z253" s="41">
        <v>2102.6</v>
      </c>
      <c r="AA253" s="41">
        <v>1123.61684088628</v>
      </c>
      <c r="AB253" s="41">
        <f t="shared" si="80"/>
        <v>0.53439400784090174</v>
      </c>
      <c r="AC253" s="41">
        <v>2102.6</v>
      </c>
      <c r="AD253" s="41">
        <v>983.95632485582996</v>
      </c>
      <c r="AE253" s="41">
        <f t="shared" si="81"/>
        <v>0.46797123792249118</v>
      </c>
      <c r="AF253" s="41">
        <v>2102.6</v>
      </c>
      <c r="AG253" s="41">
        <v>702.94771543482398</v>
      </c>
      <c r="AH253" s="41">
        <f t="shared" si="82"/>
        <v>0.33432308353220963</v>
      </c>
      <c r="AI253" s="41">
        <v>2102.6</v>
      </c>
      <c r="AJ253" s="41">
        <v>110.25119952</v>
      </c>
      <c r="AK253" s="41">
        <f t="shared" si="83"/>
        <v>5.2435650870350993E-2</v>
      </c>
      <c r="AL253" s="41">
        <v>2102.6</v>
      </c>
      <c r="AM253" s="41">
        <v>13.1800297608</v>
      </c>
      <c r="AN253" s="41">
        <f t="shared" si="84"/>
        <v>6.2684437176828691E-3</v>
      </c>
      <c r="AO253" s="41">
        <v>2102.6</v>
      </c>
      <c r="AP253" s="41">
        <v>269.13600000000002</v>
      </c>
      <c r="AQ253" s="25">
        <f t="shared" si="85"/>
        <v>145.00230808917371</v>
      </c>
      <c r="AR253" s="41">
        <f t="shared" si="86"/>
        <v>0.12800152192523545</v>
      </c>
      <c r="AS253" s="41">
        <v>2102.6</v>
      </c>
      <c r="AT253" s="41">
        <v>0</v>
      </c>
      <c r="AU253" s="25">
        <f t="shared" si="87"/>
        <v>0</v>
      </c>
      <c r="AV253" s="41"/>
      <c r="AW253" s="41">
        <v>0</v>
      </c>
      <c r="AX253" s="88">
        <v>291.84670937499999</v>
      </c>
      <c r="AY253" s="41">
        <f t="shared" si="88"/>
        <v>0.13880277246028727</v>
      </c>
      <c r="AZ253" s="41">
        <v>2102.6</v>
      </c>
      <c r="BA253" s="41">
        <f t="shared" si="74"/>
        <v>10180.883440234444</v>
      </c>
      <c r="BB253" s="41">
        <f t="shared" si="89"/>
        <v>509.0441720117222</v>
      </c>
      <c r="BC253" s="45">
        <v>0.05</v>
      </c>
      <c r="BD253" s="41">
        <f t="shared" si="90"/>
        <v>0.24210224104048428</v>
      </c>
      <c r="BE253" s="41">
        <v>2102.6</v>
      </c>
      <c r="BF253" s="41">
        <f t="shared" si="91"/>
        <v>10689.927612246165</v>
      </c>
      <c r="BG253" s="99">
        <f t="shared" si="92"/>
        <v>5.0841470618501692</v>
      </c>
      <c r="BH253" s="99"/>
      <c r="BI253" s="100">
        <f t="shared" si="93"/>
        <v>4.5927772620315537</v>
      </c>
      <c r="BJ253" s="86">
        <f t="shared" si="75"/>
        <v>10689.927612246165</v>
      </c>
      <c r="BK253" s="86"/>
      <c r="BL253" s="86">
        <f t="shared" si="76"/>
        <v>0</v>
      </c>
      <c r="BM253" s="86">
        <f t="shared" si="94"/>
        <v>10689.927612246165</v>
      </c>
      <c r="BN253" s="78">
        <v>4.0724</v>
      </c>
      <c r="BO253" s="79"/>
      <c r="BP253" s="108">
        <f t="shared" si="95"/>
        <v>1.2484400014365409</v>
      </c>
      <c r="BQ253" s="107"/>
      <c r="BS253" s="113" t="s">
        <v>1719</v>
      </c>
      <c r="BT253" s="168">
        <f t="shared" si="96"/>
        <v>243.20559114583332</v>
      </c>
      <c r="BU253" s="88">
        <v>291.84670937499999</v>
      </c>
    </row>
    <row r="254" spans="1:73" x14ac:dyDescent="0.25">
      <c r="A254" s="87">
        <f t="shared" si="97"/>
        <v>245</v>
      </c>
      <c r="B254" s="2" t="s">
        <v>329</v>
      </c>
      <c r="C254" s="39" t="s">
        <v>29</v>
      </c>
      <c r="D254" s="68" t="s">
        <v>1335</v>
      </c>
      <c r="E254" s="41">
        <v>3559.5</v>
      </c>
      <c r="F254" s="54">
        <v>3559.5</v>
      </c>
      <c r="G254" s="54"/>
      <c r="H254" s="40">
        <v>0</v>
      </c>
      <c r="I254" s="41">
        <v>5417.4570676481399</v>
      </c>
      <c r="J254" s="41">
        <f t="shared" si="73"/>
        <v>1.5219713632948841</v>
      </c>
      <c r="K254" s="41">
        <v>3559.5</v>
      </c>
      <c r="L254" s="41">
        <v>0</v>
      </c>
      <c r="M254" s="41"/>
      <c r="N254" s="41">
        <v>0</v>
      </c>
      <c r="O254" s="41">
        <v>0</v>
      </c>
      <c r="P254" s="41"/>
      <c r="Q254" s="41">
        <v>0</v>
      </c>
      <c r="R254" s="41">
        <v>685.74212871206396</v>
      </c>
      <c r="S254" s="41">
        <f t="shared" si="77"/>
        <v>0.19265125121844753</v>
      </c>
      <c r="T254" s="41">
        <v>3559.5</v>
      </c>
      <c r="U254" s="41">
        <v>4851.5834906704904</v>
      </c>
      <c r="V254" s="41">
        <f t="shared" si="78"/>
        <v>1.3629957833039725</v>
      </c>
      <c r="W254" s="41">
        <v>3559.5</v>
      </c>
      <c r="X254" s="41">
        <v>785.04391330196495</v>
      </c>
      <c r="Y254" s="41">
        <f t="shared" si="79"/>
        <v>0.22054892914790419</v>
      </c>
      <c r="Z254" s="41">
        <v>3559.5</v>
      </c>
      <c r="AA254" s="41">
        <v>2153.3950997121701</v>
      </c>
      <c r="AB254" s="41">
        <f t="shared" si="80"/>
        <v>0.60497123183373225</v>
      </c>
      <c r="AC254" s="41">
        <v>3559.5</v>
      </c>
      <c r="AD254" s="41">
        <v>1545.90018989183</v>
      </c>
      <c r="AE254" s="41">
        <f t="shared" si="81"/>
        <v>0.43430262393365077</v>
      </c>
      <c r="AF254" s="41">
        <v>3559.5</v>
      </c>
      <c r="AG254" s="41">
        <v>1138.01374609654</v>
      </c>
      <c r="AH254" s="41">
        <f t="shared" si="82"/>
        <v>0.31971168593806432</v>
      </c>
      <c r="AI254" s="41">
        <v>3559.5</v>
      </c>
      <c r="AJ254" s="41">
        <v>181.94364619199999</v>
      </c>
      <c r="AK254" s="41">
        <f t="shared" si="83"/>
        <v>5.1114944849557517E-2</v>
      </c>
      <c r="AL254" s="41">
        <v>3559.5</v>
      </c>
      <c r="AM254" s="41">
        <v>21.750535885680002</v>
      </c>
      <c r="AN254" s="41">
        <f t="shared" si="84"/>
        <v>6.1105593161061948E-3</v>
      </c>
      <c r="AO254" s="41">
        <v>3559.5</v>
      </c>
      <c r="AP254" s="41">
        <v>185.60400000000001</v>
      </c>
      <c r="AQ254" s="25">
        <f t="shared" si="85"/>
        <v>99.997801819834578</v>
      </c>
      <c r="AR254" s="41">
        <f t="shared" si="86"/>
        <v>5.2143278550358198E-2</v>
      </c>
      <c r="AS254" s="41">
        <v>3559.5</v>
      </c>
      <c r="AT254" s="41">
        <v>0</v>
      </c>
      <c r="AU254" s="25">
        <f t="shared" si="87"/>
        <v>0</v>
      </c>
      <c r="AV254" s="41"/>
      <c r="AW254" s="41">
        <v>0</v>
      </c>
      <c r="AX254" s="88">
        <v>502.91158499999995</v>
      </c>
      <c r="AY254" s="41">
        <f t="shared" si="88"/>
        <v>0.14128714285714283</v>
      </c>
      <c r="AZ254" s="41">
        <v>3559.5</v>
      </c>
      <c r="BA254" s="41">
        <f t="shared" si="74"/>
        <v>17469.345403110881</v>
      </c>
      <c r="BB254" s="41">
        <f t="shared" si="89"/>
        <v>873.46727015554416</v>
      </c>
      <c r="BC254" s="45">
        <v>0.05</v>
      </c>
      <c r="BD254" s="41">
        <f t="shared" si="90"/>
        <v>0.24539043971219107</v>
      </c>
      <c r="BE254" s="41">
        <v>3559.5</v>
      </c>
      <c r="BF254" s="41">
        <f t="shared" si="91"/>
        <v>18342.812673266424</v>
      </c>
      <c r="BG254" s="99">
        <f t="shared" si="92"/>
        <v>5.1531992339560126</v>
      </c>
      <c r="BH254" s="99"/>
      <c r="BI254" s="100">
        <f t="shared" si="93"/>
        <v>4.6971814788256792</v>
      </c>
      <c r="BJ254" s="86">
        <f t="shared" si="75"/>
        <v>18342.812673266428</v>
      </c>
      <c r="BK254" s="86"/>
      <c r="BL254" s="86">
        <f t="shared" si="76"/>
        <v>0</v>
      </c>
      <c r="BM254" s="86">
        <f t="shared" si="94"/>
        <v>18342.812673266428</v>
      </c>
      <c r="BN254" s="78">
        <v>4.2636000000000003</v>
      </c>
      <c r="BO254" s="79"/>
      <c r="BP254" s="108">
        <f t="shared" si="95"/>
        <v>1.2086497874932012</v>
      </c>
      <c r="BQ254" s="107"/>
      <c r="BS254" s="113" t="s">
        <v>1720</v>
      </c>
      <c r="BT254" s="168">
        <f t="shared" si="96"/>
        <v>419.09298749999999</v>
      </c>
      <c r="BU254" s="88">
        <v>502.91158499999995</v>
      </c>
    </row>
    <row r="255" spans="1:73" x14ac:dyDescent="0.25">
      <c r="A255" s="87">
        <f t="shared" si="97"/>
        <v>246</v>
      </c>
      <c r="B255" s="2" t="s">
        <v>330</v>
      </c>
      <c r="C255" s="39" t="s">
        <v>29</v>
      </c>
      <c r="D255" s="68" t="s">
        <v>1336</v>
      </c>
      <c r="E255" s="41">
        <v>3575.2</v>
      </c>
      <c r="F255" s="54">
        <v>3575.2</v>
      </c>
      <c r="G255" s="54"/>
      <c r="H255" s="40">
        <v>57.2</v>
      </c>
      <c r="I255" s="41">
        <v>5353.9206096139296</v>
      </c>
      <c r="J255" s="41">
        <f t="shared" si="73"/>
        <v>1.4975163933804905</v>
      </c>
      <c r="K255" s="41">
        <v>3575.2</v>
      </c>
      <c r="L255" s="41">
        <v>0</v>
      </c>
      <c r="M255" s="41"/>
      <c r="N255" s="41">
        <v>0</v>
      </c>
      <c r="O255" s="41">
        <v>0</v>
      </c>
      <c r="P255" s="41"/>
      <c r="Q255" s="41">
        <v>0</v>
      </c>
      <c r="R255" s="41">
        <v>686.34273607078001</v>
      </c>
      <c r="S255" s="41">
        <f t="shared" si="77"/>
        <v>0.19197324235589058</v>
      </c>
      <c r="T255" s="41">
        <v>3575.2</v>
      </c>
      <c r="U255" s="41">
        <v>4851.5222840197202</v>
      </c>
      <c r="V255" s="41">
        <f t="shared" si="78"/>
        <v>1.3569932546486128</v>
      </c>
      <c r="W255" s="41">
        <v>3575.2</v>
      </c>
      <c r="X255" s="41">
        <v>786.64476540327996</v>
      </c>
      <c r="Y255" s="41">
        <f t="shared" si="79"/>
        <v>0.22002818455003356</v>
      </c>
      <c r="Z255" s="41">
        <v>3575.2</v>
      </c>
      <c r="AA255" s="41">
        <v>2547.00477169634</v>
      </c>
      <c r="AB255" s="41">
        <f t="shared" si="80"/>
        <v>0.71240903213703854</v>
      </c>
      <c r="AC255" s="41">
        <v>3575.2</v>
      </c>
      <c r="AD255" s="41">
        <v>1671.9623843043</v>
      </c>
      <c r="AE255" s="41">
        <f t="shared" si="81"/>
        <v>0.46765562326703403</v>
      </c>
      <c r="AF255" s="41">
        <v>3575.2</v>
      </c>
      <c r="AG255" s="41">
        <v>1210.79254042396</v>
      </c>
      <c r="AH255" s="41">
        <f t="shared" si="82"/>
        <v>0.33866428183708885</v>
      </c>
      <c r="AI255" s="41">
        <v>3575.2</v>
      </c>
      <c r="AJ255" s="41">
        <v>251.186066208</v>
      </c>
      <c r="AK255" s="41">
        <f t="shared" si="83"/>
        <v>7.0257906189304095E-2</v>
      </c>
      <c r="AL255" s="41">
        <v>3575.2</v>
      </c>
      <c r="AM255" s="41">
        <v>30.028152460320001</v>
      </c>
      <c r="AN255" s="41">
        <f t="shared" si="84"/>
        <v>8.3990133308122633E-3</v>
      </c>
      <c r="AO255" s="41">
        <v>3575.2</v>
      </c>
      <c r="AP255" s="41">
        <v>449.17200000000003</v>
      </c>
      <c r="AQ255" s="25">
        <f t="shared" si="85"/>
        <v>242.00024050677106</v>
      </c>
      <c r="AR255" s="41">
        <f t="shared" si="86"/>
        <v>0.12563548892369658</v>
      </c>
      <c r="AS255" s="41">
        <v>3575.2</v>
      </c>
      <c r="AT255" s="41">
        <v>0</v>
      </c>
      <c r="AU255" s="25">
        <f t="shared" si="87"/>
        <v>0</v>
      </c>
      <c r="AV255" s="41"/>
      <c r="AW255" s="41">
        <v>0</v>
      </c>
      <c r="AX255" s="88">
        <v>573.04378125000005</v>
      </c>
      <c r="AY255" s="41">
        <f t="shared" si="88"/>
        <v>0.1602829999021034</v>
      </c>
      <c r="AZ255" s="41">
        <v>3575.2</v>
      </c>
      <c r="BA255" s="41">
        <f t="shared" si="74"/>
        <v>18411.62009145063</v>
      </c>
      <c r="BB255" s="41">
        <f t="shared" si="89"/>
        <v>920.58100457253158</v>
      </c>
      <c r="BC255" s="45">
        <v>0.05</v>
      </c>
      <c r="BD255" s="41">
        <f t="shared" si="90"/>
        <v>0.25749077102610529</v>
      </c>
      <c r="BE255" s="41">
        <v>3575.2</v>
      </c>
      <c r="BF255" s="41">
        <f t="shared" si="91"/>
        <v>19332.20109602316</v>
      </c>
      <c r="BG255" s="99">
        <f t="shared" si="92"/>
        <v>5.4073061915482112</v>
      </c>
      <c r="BH255" s="99"/>
      <c r="BI255" s="100">
        <f t="shared" si="93"/>
        <v>4.9162677871178255</v>
      </c>
      <c r="BJ255" s="86">
        <f t="shared" si="75"/>
        <v>19332.201096023164</v>
      </c>
      <c r="BK255" s="86"/>
      <c r="BL255" s="86">
        <f t="shared" si="76"/>
        <v>0</v>
      </c>
      <c r="BM255" s="86">
        <f t="shared" si="94"/>
        <v>19332.201096023164</v>
      </c>
      <c r="BN255" s="78">
        <v>4.4538000000000002</v>
      </c>
      <c r="BO255" s="79"/>
      <c r="BP255" s="108">
        <f t="shared" si="95"/>
        <v>1.2140882373587074</v>
      </c>
      <c r="BQ255" s="107"/>
      <c r="BS255" s="113" t="s">
        <v>1721</v>
      </c>
      <c r="BT255" s="168">
        <f t="shared" si="96"/>
        <v>477.53648437500004</v>
      </c>
      <c r="BU255" s="88">
        <v>573.04378125000005</v>
      </c>
    </row>
    <row r="256" spans="1:73" x14ac:dyDescent="0.25">
      <c r="A256" s="87">
        <f t="shared" si="97"/>
        <v>247</v>
      </c>
      <c r="B256" s="2" t="s">
        <v>331</v>
      </c>
      <c r="C256" s="39" t="s">
        <v>29</v>
      </c>
      <c r="D256" s="68" t="s">
        <v>1337</v>
      </c>
      <c r="E256" s="41">
        <v>3564.2</v>
      </c>
      <c r="F256" s="54">
        <v>3564.2</v>
      </c>
      <c r="G256" s="54"/>
      <c r="H256" s="40">
        <v>0</v>
      </c>
      <c r="I256" s="41">
        <v>5326.7559316792904</v>
      </c>
      <c r="J256" s="41">
        <f t="shared" si="73"/>
        <v>1.4945165623924839</v>
      </c>
      <c r="K256" s="41">
        <v>3564.2</v>
      </c>
      <c r="L256" s="41">
        <v>0</v>
      </c>
      <c r="M256" s="41"/>
      <c r="N256" s="41">
        <v>0</v>
      </c>
      <c r="O256" s="41">
        <v>0</v>
      </c>
      <c r="P256" s="41"/>
      <c r="Q256" s="41">
        <v>0</v>
      </c>
      <c r="R256" s="41">
        <v>686.34273607078001</v>
      </c>
      <c r="S256" s="41">
        <f t="shared" si="77"/>
        <v>0.19256571911530779</v>
      </c>
      <c r="T256" s="41">
        <v>3564.2</v>
      </c>
      <c r="U256" s="41">
        <v>4858.2003189382604</v>
      </c>
      <c r="V256" s="41">
        <f t="shared" si="78"/>
        <v>1.3630549124455027</v>
      </c>
      <c r="W256" s="41">
        <v>3564.2</v>
      </c>
      <c r="X256" s="41">
        <v>786.61953374415202</v>
      </c>
      <c r="Y256" s="41">
        <f t="shared" si="79"/>
        <v>0.22070016658553168</v>
      </c>
      <c r="Z256" s="41">
        <v>3564.2</v>
      </c>
      <c r="AA256" s="41">
        <v>2411.9352120743501</v>
      </c>
      <c r="AB256" s="41">
        <f t="shared" si="80"/>
        <v>0.67671152350439101</v>
      </c>
      <c r="AC256" s="41">
        <v>3564.2</v>
      </c>
      <c r="AD256" s="41">
        <v>1618.34541199356</v>
      </c>
      <c r="AE256" s="41">
        <f t="shared" si="81"/>
        <v>0.45405572414386403</v>
      </c>
      <c r="AF256" s="41">
        <v>3564.2</v>
      </c>
      <c r="AG256" s="41">
        <v>1045.4807556902599</v>
      </c>
      <c r="AH256" s="41">
        <f t="shared" si="82"/>
        <v>0.29332830808884464</v>
      </c>
      <c r="AI256" s="41">
        <v>3564.2</v>
      </c>
      <c r="AJ256" s="41">
        <v>208.718937504</v>
      </c>
      <c r="AK256" s="41">
        <f t="shared" si="83"/>
        <v>5.8559827592166547E-2</v>
      </c>
      <c r="AL256" s="41">
        <v>3564.2</v>
      </c>
      <c r="AM256" s="41">
        <v>24.951400256159999</v>
      </c>
      <c r="AN256" s="41">
        <f t="shared" si="84"/>
        <v>7.0005612076090009E-3</v>
      </c>
      <c r="AO256" s="41">
        <v>3564.2</v>
      </c>
      <c r="AP256" s="41">
        <v>760.99199999999996</v>
      </c>
      <c r="AQ256" s="25">
        <f t="shared" si="85"/>
        <v>409.99939226783658</v>
      </c>
      <c r="AR256" s="41">
        <f t="shared" si="86"/>
        <v>0.21350990404578868</v>
      </c>
      <c r="AS256" s="41">
        <v>3564.2</v>
      </c>
      <c r="AT256" s="41">
        <v>0</v>
      </c>
      <c r="AU256" s="25">
        <f t="shared" si="87"/>
        <v>0</v>
      </c>
      <c r="AV256" s="41"/>
      <c r="AW256" s="41">
        <v>0</v>
      </c>
      <c r="AX256" s="88">
        <v>559.02060499999993</v>
      </c>
      <c r="AY256" s="41">
        <f t="shared" si="88"/>
        <v>0.15684322007743673</v>
      </c>
      <c r="AZ256" s="41">
        <v>3564.2</v>
      </c>
      <c r="BA256" s="41">
        <f t="shared" si="74"/>
        <v>18287.36284295081</v>
      </c>
      <c r="BB256" s="41">
        <f t="shared" si="89"/>
        <v>914.36814214754054</v>
      </c>
      <c r="BC256" s="45">
        <v>0.05</v>
      </c>
      <c r="BD256" s="41">
        <f t="shared" si="90"/>
        <v>0.25654232145994632</v>
      </c>
      <c r="BE256" s="41">
        <v>3564.2</v>
      </c>
      <c r="BF256" s="41">
        <f t="shared" si="91"/>
        <v>19201.730985098351</v>
      </c>
      <c r="BG256" s="99">
        <f t="shared" si="92"/>
        <v>5.3873887506588725</v>
      </c>
      <c r="BH256" s="99"/>
      <c r="BI256" s="100">
        <f t="shared" si="93"/>
        <v>4.9106302403078148</v>
      </c>
      <c r="BJ256" s="86">
        <f t="shared" si="75"/>
        <v>19201.730985098351</v>
      </c>
      <c r="BK256" s="86"/>
      <c r="BL256" s="86">
        <f t="shared" si="76"/>
        <v>0</v>
      </c>
      <c r="BM256" s="86">
        <f t="shared" si="94"/>
        <v>19201.730985098351</v>
      </c>
      <c r="BN256" s="78">
        <v>4.4161999999999999</v>
      </c>
      <c r="BO256" s="79"/>
      <c r="BP256" s="108">
        <f t="shared" si="95"/>
        <v>1.21991502890695</v>
      </c>
      <c r="BQ256" s="107"/>
      <c r="BS256" s="113" t="s">
        <v>1722</v>
      </c>
      <c r="BT256" s="168">
        <f t="shared" si="96"/>
        <v>465.85050416666661</v>
      </c>
      <c r="BU256" s="88">
        <v>559.02060499999993</v>
      </c>
    </row>
    <row r="257" spans="1:73" x14ac:dyDescent="0.25">
      <c r="A257" s="87">
        <f t="shared" si="97"/>
        <v>248</v>
      </c>
      <c r="B257" s="2" t="s">
        <v>332</v>
      </c>
      <c r="C257" s="39" t="s">
        <v>29</v>
      </c>
      <c r="D257" s="68" t="s">
        <v>1338</v>
      </c>
      <c r="E257" s="41">
        <v>3571.96</v>
      </c>
      <c r="F257" s="54">
        <v>3571.96</v>
      </c>
      <c r="G257" s="54"/>
      <c r="H257" s="40">
        <v>0</v>
      </c>
      <c r="I257" s="41">
        <v>5325.3835004694402</v>
      </c>
      <c r="J257" s="41">
        <f t="shared" si="73"/>
        <v>1.4908855363636324</v>
      </c>
      <c r="K257" s="41">
        <v>3571.96</v>
      </c>
      <c r="L257" s="41">
        <v>0</v>
      </c>
      <c r="M257" s="41"/>
      <c r="N257" s="41">
        <v>0</v>
      </c>
      <c r="O257" s="41">
        <v>0</v>
      </c>
      <c r="P257" s="41"/>
      <c r="Q257" s="41">
        <v>0</v>
      </c>
      <c r="R257" s="41">
        <v>686.94304731721502</v>
      </c>
      <c r="S257" s="41">
        <f t="shared" si="77"/>
        <v>0.19231543671183748</v>
      </c>
      <c r="T257" s="41">
        <v>3571.96</v>
      </c>
      <c r="U257" s="41">
        <v>4852.80984712397</v>
      </c>
      <c r="V257" s="41">
        <f t="shared" si="78"/>
        <v>1.3585845998062605</v>
      </c>
      <c r="W257" s="41">
        <v>3571.96</v>
      </c>
      <c r="X257" s="41">
        <v>784.76096761084204</v>
      </c>
      <c r="Y257" s="41">
        <f t="shared" si="79"/>
        <v>0.219700379514564</v>
      </c>
      <c r="Z257" s="41">
        <v>3571.96</v>
      </c>
      <c r="AA257" s="41">
        <v>3241.7787839438802</v>
      </c>
      <c r="AB257" s="41">
        <f t="shared" si="80"/>
        <v>0.90756301412778417</v>
      </c>
      <c r="AC257" s="41">
        <v>3571.96</v>
      </c>
      <c r="AD257" s="41">
        <v>1652.26301528504</v>
      </c>
      <c r="AE257" s="41">
        <f t="shared" si="81"/>
        <v>0.46256481463539345</v>
      </c>
      <c r="AF257" s="41">
        <v>3571.96</v>
      </c>
      <c r="AG257" s="41">
        <v>1102.0408975082</v>
      </c>
      <c r="AH257" s="41">
        <f t="shared" si="82"/>
        <v>0.30852554270154203</v>
      </c>
      <c r="AI257" s="41">
        <v>3571.96</v>
      </c>
      <c r="AJ257" s="41">
        <v>208.077263856</v>
      </c>
      <c r="AK257" s="41">
        <f t="shared" si="83"/>
        <v>5.8252965838363251E-2</v>
      </c>
      <c r="AL257" s="41">
        <v>3571.96</v>
      </c>
      <c r="AM257" s="41">
        <v>24.874691088239999</v>
      </c>
      <c r="AN257" s="41">
        <f t="shared" si="84"/>
        <v>6.9638772797679703E-3</v>
      </c>
      <c r="AO257" s="41">
        <v>3571.96</v>
      </c>
      <c r="AP257" s="41">
        <v>733.15200000000004</v>
      </c>
      <c r="AQ257" s="25">
        <f t="shared" si="85"/>
        <v>395.00004525665048</v>
      </c>
      <c r="AR257" s="41">
        <f t="shared" si="86"/>
        <v>0.20525201849964728</v>
      </c>
      <c r="AS257" s="41">
        <v>3571.96</v>
      </c>
      <c r="AT257" s="41">
        <v>0</v>
      </c>
      <c r="AU257" s="25">
        <f t="shared" si="87"/>
        <v>0</v>
      </c>
      <c r="AV257" s="41"/>
      <c r="AW257" s="41">
        <v>0</v>
      </c>
      <c r="AX257" s="88">
        <v>574.97810624999988</v>
      </c>
      <c r="AY257" s="41">
        <f t="shared" si="88"/>
        <v>0.16096991742628694</v>
      </c>
      <c r="AZ257" s="41">
        <v>3571.96</v>
      </c>
      <c r="BA257" s="41">
        <f t="shared" si="74"/>
        <v>19187.062120452832</v>
      </c>
      <c r="BB257" s="41">
        <f t="shared" si="89"/>
        <v>959.35310602264167</v>
      </c>
      <c r="BC257" s="45">
        <v>0.05</v>
      </c>
      <c r="BD257" s="41">
        <f t="shared" si="90"/>
        <v>0.26857890514525407</v>
      </c>
      <c r="BE257" s="41">
        <v>3571.96</v>
      </c>
      <c r="BF257" s="41">
        <f t="shared" si="91"/>
        <v>20146.415226475474</v>
      </c>
      <c r="BG257" s="99">
        <f t="shared" si="92"/>
        <v>5.6401570080503332</v>
      </c>
      <c r="BH257" s="99"/>
      <c r="BI257" s="100">
        <f t="shared" si="93"/>
        <v>5.1544639526831704</v>
      </c>
      <c r="BJ257" s="86">
        <f t="shared" si="75"/>
        <v>20146.415226475467</v>
      </c>
      <c r="BK257" s="86"/>
      <c r="BL257" s="86">
        <f t="shared" si="76"/>
        <v>0</v>
      </c>
      <c r="BM257" s="86">
        <f t="shared" si="94"/>
        <v>20146.415226475467</v>
      </c>
      <c r="BN257" s="78">
        <v>4.6618000000000004</v>
      </c>
      <c r="BO257" s="79"/>
      <c r="BP257" s="108">
        <f t="shared" si="95"/>
        <v>1.2098667913789378</v>
      </c>
      <c r="BQ257" s="107"/>
      <c r="BS257" s="113" t="s">
        <v>1723</v>
      </c>
      <c r="BT257" s="168">
        <f t="shared" si="96"/>
        <v>479.14842187499994</v>
      </c>
      <c r="BU257" s="88">
        <v>574.97810624999988</v>
      </c>
    </row>
    <row r="258" spans="1:73" x14ac:dyDescent="0.25">
      <c r="A258" s="87">
        <f t="shared" si="97"/>
        <v>249</v>
      </c>
      <c r="B258" s="2" t="s">
        <v>333</v>
      </c>
      <c r="C258" s="39" t="s">
        <v>29</v>
      </c>
      <c r="D258" s="68" t="s">
        <v>1339</v>
      </c>
      <c r="E258" s="41">
        <v>4572.3</v>
      </c>
      <c r="F258" s="54">
        <v>4471.5</v>
      </c>
      <c r="G258" s="54">
        <v>100.8</v>
      </c>
      <c r="H258" s="40">
        <v>0</v>
      </c>
      <c r="I258" s="41">
        <v>7367.7435694040396</v>
      </c>
      <c r="J258" s="41">
        <f t="shared" si="73"/>
        <v>1.6113867352107341</v>
      </c>
      <c r="K258" s="41">
        <v>4572.3</v>
      </c>
      <c r="L258" s="41">
        <v>0</v>
      </c>
      <c r="M258" s="41"/>
      <c r="N258" s="41">
        <v>0</v>
      </c>
      <c r="O258" s="41">
        <v>0</v>
      </c>
      <c r="P258" s="41"/>
      <c r="Q258" s="41">
        <v>0</v>
      </c>
      <c r="R258" s="41">
        <v>842.88027817218494</v>
      </c>
      <c r="S258" s="41">
        <f t="shared" si="77"/>
        <v>0.18434492009977144</v>
      </c>
      <c r="T258" s="41">
        <v>4572.3</v>
      </c>
      <c r="U258" s="41">
        <v>4547.7964332298598</v>
      </c>
      <c r="V258" s="41">
        <f t="shared" si="78"/>
        <v>0.99464086635388305</v>
      </c>
      <c r="W258" s="41">
        <v>4572.3</v>
      </c>
      <c r="X258" s="41">
        <v>1068.56144004564</v>
      </c>
      <c r="Y258" s="41">
        <f t="shared" si="79"/>
        <v>0.23370326532503116</v>
      </c>
      <c r="Z258" s="41">
        <v>4572.3</v>
      </c>
      <c r="AA258" s="41">
        <v>4196.0324882376599</v>
      </c>
      <c r="AB258" s="41">
        <f t="shared" si="80"/>
        <v>0.9177071688729217</v>
      </c>
      <c r="AC258" s="41">
        <v>4572.3</v>
      </c>
      <c r="AD258" s="41">
        <v>2182.8975730255302</v>
      </c>
      <c r="AE258" s="41">
        <f t="shared" si="81"/>
        <v>0.48818015722364533</v>
      </c>
      <c r="AF258" s="41">
        <v>4471.5</v>
      </c>
      <c r="AG258" s="41">
        <v>1653.0671651262701</v>
      </c>
      <c r="AH258" s="41">
        <f t="shared" si="82"/>
        <v>0.36153952389962818</v>
      </c>
      <c r="AI258" s="41">
        <v>4572.3</v>
      </c>
      <c r="AJ258" s="41">
        <v>58.333967999999999</v>
      </c>
      <c r="AK258" s="41">
        <f t="shared" si="83"/>
        <v>1.2758123482711107E-2</v>
      </c>
      <c r="AL258" s="41">
        <v>4572.3</v>
      </c>
      <c r="AM258" s="41">
        <v>6.97356072</v>
      </c>
      <c r="AN258" s="41">
        <f t="shared" si="84"/>
        <v>1.525175670887737E-3</v>
      </c>
      <c r="AO258" s="41">
        <v>4572.3</v>
      </c>
      <c r="AP258" s="41">
        <v>460.30799999999999</v>
      </c>
      <c r="AQ258" s="25">
        <f t="shared" si="85"/>
        <v>247.99997931124548</v>
      </c>
      <c r="AR258" s="41">
        <f t="shared" si="86"/>
        <v>0.10067318417426678</v>
      </c>
      <c r="AS258" s="41">
        <v>4572.3</v>
      </c>
      <c r="AT258" s="41">
        <v>0</v>
      </c>
      <c r="AU258" s="25">
        <f t="shared" si="87"/>
        <v>0</v>
      </c>
      <c r="AV258" s="41"/>
      <c r="AW258" s="41">
        <v>0</v>
      </c>
      <c r="AX258" s="88">
        <v>280.48197249999998</v>
      </c>
      <c r="AY258" s="41">
        <f t="shared" si="88"/>
        <v>6.134373783435032E-2</v>
      </c>
      <c r="AZ258" s="41">
        <v>4572.3</v>
      </c>
      <c r="BA258" s="41">
        <f t="shared" si="74"/>
        <v>22665.076448461183</v>
      </c>
      <c r="BB258" s="41">
        <f t="shared" si="89"/>
        <v>1133.2538224230591</v>
      </c>
      <c r="BC258" s="45">
        <v>0.05</v>
      </c>
      <c r="BD258" s="41">
        <f t="shared" si="90"/>
        <v>0.24785202686242352</v>
      </c>
      <c r="BE258" s="41">
        <v>4572.3</v>
      </c>
      <c r="BF258" s="41">
        <f t="shared" si="91"/>
        <v>23798.330270884242</v>
      </c>
      <c r="BG258" s="99">
        <f t="shared" si="92"/>
        <v>5.2161930010552213</v>
      </c>
      <c r="BH258" s="99"/>
      <c r="BI258" s="100">
        <f t="shared" si="93"/>
        <v>4.7036038359703936</v>
      </c>
      <c r="BJ258" s="86">
        <f t="shared" si="75"/>
        <v>23324.20700421842</v>
      </c>
      <c r="BK258" s="86"/>
      <c r="BL258" s="86">
        <f t="shared" si="76"/>
        <v>474.12326666581566</v>
      </c>
      <c r="BM258" s="86">
        <f t="shared" si="94"/>
        <v>23798.330270884235</v>
      </c>
      <c r="BN258" s="78">
        <v>4.2107999999999999</v>
      </c>
      <c r="BO258" s="79"/>
      <c r="BP258" s="108">
        <f t="shared" si="95"/>
        <v>1.2387653180049447</v>
      </c>
      <c r="BQ258" s="107"/>
      <c r="BS258" s="113" t="s">
        <v>1724</v>
      </c>
      <c r="BT258" s="168">
        <f t="shared" si="96"/>
        <v>233.73497708333332</v>
      </c>
      <c r="BU258" s="88">
        <v>280.48197249999998</v>
      </c>
    </row>
    <row r="259" spans="1:73" x14ac:dyDescent="0.25">
      <c r="A259" s="87">
        <f t="shared" si="97"/>
        <v>250</v>
      </c>
      <c r="B259" s="2" t="s">
        <v>334</v>
      </c>
      <c r="C259" s="39" t="s">
        <v>29</v>
      </c>
      <c r="D259" s="68" t="s">
        <v>1340</v>
      </c>
      <c r="E259" s="41">
        <v>4577.8</v>
      </c>
      <c r="F259" s="54">
        <v>4538</v>
      </c>
      <c r="G259" s="54">
        <v>39.799999999999997</v>
      </c>
      <c r="H259" s="40">
        <v>103.5</v>
      </c>
      <c r="I259" s="41">
        <v>7514.9170954356796</v>
      </c>
      <c r="J259" s="41">
        <f t="shared" si="73"/>
        <v>1.6416001344391802</v>
      </c>
      <c r="K259" s="41">
        <v>4577.8</v>
      </c>
      <c r="L259" s="41">
        <v>0</v>
      </c>
      <c r="M259" s="41"/>
      <c r="N259" s="41">
        <v>0</v>
      </c>
      <c r="O259" s="41">
        <v>0</v>
      </c>
      <c r="P259" s="41"/>
      <c r="Q259" s="41">
        <v>0</v>
      </c>
      <c r="R259" s="41">
        <v>855.74140317088302</v>
      </c>
      <c r="S259" s="41">
        <f t="shared" si="77"/>
        <v>0.1869328942223083</v>
      </c>
      <c r="T259" s="41">
        <v>4577.8</v>
      </c>
      <c r="U259" s="41">
        <v>5551.2784489202004</v>
      </c>
      <c r="V259" s="41">
        <f t="shared" si="78"/>
        <v>1.212652026938748</v>
      </c>
      <c r="W259" s="41">
        <v>4577.8</v>
      </c>
      <c r="X259" s="41">
        <v>1190.2894454320999</v>
      </c>
      <c r="Y259" s="41">
        <f t="shared" si="79"/>
        <v>0.26001342248068937</v>
      </c>
      <c r="Z259" s="41">
        <v>4577.8</v>
      </c>
      <c r="AA259" s="41">
        <v>4120.3266257416599</v>
      </c>
      <c r="AB259" s="41">
        <f t="shared" si="80"/>
        <v>0.90006698102618277</v>
      </c>
      <c r="AC259" s="41">
        <v>4577.8</v>
      </c>
      <c r="AD259" s="41">
        <v>2338.5796936424499</v>
      </c>
      <c r="AE259" s="41">
        <f t="shared" si="81"/>
        <v>0.51533267819357642</v>
      </c>
      <c r="AF259" s="41">
        <v>4538</v>
      </c>
      <c r="AG259" s="41">
        <v>1546.7870906386399</v>
      </c>
      <c r="AH259" s="41">
        <f t="shared" si="82"/>
        <v>0.33788874364075316</v>
      </c>
      <c r="AI259" s="41">
        <v>4577.8</v>
      </c>
      <c r="AJ259" s="41">
        <v>58.333967999999999</v>
      </c>
      <c r="AK259" s="41">
        <f t="shared" si="83"/>
        <v>1.2742795229149373E-2</v>
      </c>
      <c r="AL259" s="41">
        <v>4577.8</v>
      </c>
      <c r="AM259" s="41">
        <v>6.97356072</v>
      </c>
      <c r="AN259" s="41">
        <f t="shared" si="84"/>
        <v>1.5233432478483115E-3</v>
      </c>
      <c r="AO259" s="41">
        <v>4577.8</v>
      </c>
      <c r="AP259" s="41">
        <v>560.53200000000004</v>
      </c>
      <c r="AQ259" s="25">
        <f t="shared" si="85"/>
        <v>301.99762855151567</v>
      </c>
      <c r="AR259" s="41">
        <f t="shared" si="86"/>
        <v>0.12244571628293068</v>
      </c>
      <c r="AS259" s="41">
        <v>4577.8</v>
      </c>
      <c r="AT259" s="41">
        <v>0</v>
      </c>
      <c r="AU259" s="25">
        <f t="shared" si="87"/>
        <v>0</v>
      </c>
      <c r="AV259" s="41"/>
      <c r="AW259" s="41">
        <v>0</v>
      </c>
      <c r="AX259" s="88">
        <v>249.28541874999999</v>
      </c>
      <c r="AY259" s="41">
        <f t="shared" si="88"/>
        <v>5.4455288293503427E-2</v>
      </c>
      <c r="AZ259" s="41">
        <v>4577.8</v>
      </c>
      <c r="BA259" s="41">
        <f t="shared" si="74"/>
        <v>23993.044750451609</v>
      </c>
      <c r="BB259" s="41">
        <f t="shared" si="89"/>
        <v>1199.6522375225804</v>
      </c>
      <c r="BC259" s="45">
        <v>0.05</v>
      </c>
      <c r="BD259" s="41">
        <f t="shared" si="90"/>
        <v>0.26205868266909443</v>
      </c>
      <c r="BE259" s="41">
        <v>4577.8</v>
      </c>
      <c r="BF259" s="41">
        <f t="shared" si="91"/>
        <v>25192.696987974188</v>
      </c>
      <c r="BG259" s="99">
        <f t="shared" si="92"/>
        <v>5.5079367251946145</v>
      </c>
      <c r="BH259" s="99"/>
      <c r="BI259" s="100">
        <f t="shared" si="93"/>
        <v>4.9668374130913593</v>
      </c>
      <c r="BJ259" s="86">
        <f t="shared" si="75"/>
        <v>24995.016858933162</v>
      </c>
      <c r="BK259" s="86"/>
      <c r="BL259" s="86">
        <f t="shared" si="76"/>
        <v>197.68012904103608</v>
      </c>
      <c r="BM259" s="86">
        <f t="shared" si="94"/>
        <v>25192.696987974199</v>
      </c>
      <c r="BN259" s="78">
        <v>4.4782000000000002</v>
      </c>
      <c r="BO259" s="79"/>
      <c r="BP259" s="108">
        <f t="shared" si="95"/>
        <v>1.2299443359373441</v>
      </c>
      <c r="BQ259" s="107"/>
      <c r="BS259" s="113" t="s">
        <v>1725</v>
      </c>
      <c r="BT259" s="168">
        <f t="shared" si="96"/>
        <v>207.73784895833333</v>
      </c>
      <c r="BU259" s="88">
        <v>249.28541874999999</v>
      </c>
    </row>
    <row r="260" spans="1:73" x14ac:dyDescent="0.25">
      <c r="A260" s="87">
        <f t="shared" si="97"/>
        <v>251</v>
      </c>
      <c r="B260" s="2" t="s">
        <v>335</v>
      </c>
      <c r="C260" s="39" t="s">
        <v>29</v>
      </c>
      <c r="D260" s="68" t="s">
        <v>1341</v>
      </c>
      <c r="E260" s="41">
        <v>3208.93</v>
      </c>
      <c r="F260" s="54">
        <v>3208.93</v>
      </c>
      <c r="G260" s="54"/>
      <c r="H260" s="40">
        <v>74.7</v>
      </c>
      <c r="I260" s="41">
        <v>4994.5728990202397</v>
      </c>
      <c r="J260" s="41">
        <f t="shared" si="73"/>
        <v>1.5564605332681736</v>
      </c>
      <c r="K260" s="41">
        <v>3208.93</v>
      </c>
      <c r="L260" s="41">
        <v>0</v>
      </c>
      <c r="M260" s="41"/>
      <c r="N260" s="41">
        <v>0</v>
      </c>
      <c r="O260" s="41">
        <v>0</v>
      </c>
      <c r="P260" s="41"/>
      <c r="Q260" s="41">
        <v>0</v>
      </c>
      <c r="R260" s="41">
        <v>599.14244409224</v>
      </c>
      <c r="S260" s="41">
        <f t="shared" si="77"/>
        <v>0.1867109734684895</v>
      </c>
      <c r="T260" s="41">
        <v>3208.93</v>
      </c>
      <c r="U260" s="41">
        <v>3769.4599478916598</v>
      </c>
      <c r="V260" s="41">
        <f t="shared" si="78"/>
        <v>1.1746781475107466</v>
      </c>
      <c r="W260" s="41">
        <v>3208.93</v>
      </c>
      <c r="X260" s="41">
        <v>712.00111397508795</v>
      </c>
      <c r="Y260" s="41">
        <f t="shared" si="79"/>
        <v>0.22188116100229296</v>
      </c>
      <c r="Z260" s="41">
        <v>3208.93</v>
      </c>
      <c r="AA260" s="41">
        <v>4005.4074324550802</v>
      </c>
      <c r="AB260" s="41">
        <f t="shared" si="80"/>
        <v>1.2482065462490863</v>
      </c>
      <c r="AC260" s="41">
        <v>3208.93</v>
      </c>
      <c r="AD260" s="41">
        <v>1626.7682232662901</v>
      </c>
      <c r="AE260" s="41">
        <f t="shared" si="81"/>
        <v>0.50695036141838246</v>
      </c>
      <c r="AF260" s="41">
        <v>3208.93</v>
      </c>
      <c r="AG260" s="41">
        <v>1117.99163160015</v>
      </c>
      <c r="AH260" s="41">
        <f t="shared" si="82"/>
        <v>0.34840013076014437</v>
      </c>
      <c r="AI260" s="41">
        <v>3208.93</v>
      </c>
      <c r="AJ260" s="41">
        <v>29.166983999999999</v>
      </c>
      <c r="AK260" s="41">
        <f t="shared" si="83"/>
        <v>9.0893176230082921E-3</v>
      </c>
      <c r="AL260" s="41">
        <v>3208.93</v>
      </c>
      <c r="AM260" s="41">
        <v>3.48678036</v>
      </c>
      <c r="AN260" s="41">
        <f t="shared" si="84"/>
        <v>1.0865866067505368E-3</v>
      </c>
      <c r="AO260" s="41">
        <v>3208.93</v>
      </c>
      <c r="AP260" s="41">
        <v>389.77199999999999</v>
      </c>
      <c r="AQ260" s="25">
        <f t="shared" si="85"/>
        <v>209.99732339238679</v>
      </c>
      <c r="AR260" s="41">
        <f t="shared" si="86"/>
        <v>0.12146478732786319</v>
      </c>
      <c r="AS260" s="41">
        <v>3208.93</v>
      </c>
      <c r="AT260" s="41">
        <v>0</v>
      </c>
      <c r="AU260" s="25">
        <f t="shared" si="87"/>
        <v>0</v>
      </c>
      <c r="AV260" s="41"/>
      <c r="AW260" s="41">
        <v>0</v>
      </c>
      <c r="AX260" s="88">
        <v>171.43564062499999</v>
      </c>
      <c r="AY260" s="41">
        <f t="shared" si="88"/>
        <v>5.3424549810996189E-2</v>
      </c>
      <c r="AZ260" s="41">
        <v>3208.93</v>
      </c>
      <c r="BA260" s="41">
        <f t="shared" si="74"/>
        <v>17419.205097285747</v>
      </c>
      <c r="BB260" s="41">
        <f t="shared" si="89"/>
        <v>870.96025486428744</v>
      </c>
      <c r="BC260" s="45">
        <v>0.05</v>
      </c>
      <c r="BD260" s="41">
        <f t="shared" si="90"/>
        <v>0.27141765475229673</v>
      </c>
      <c r="BE260" s="41">
        <v>3208.93</v>
      </c>
      <c r="BF260" s="41">
        <f t="shared" si="91"/>
        <v>18290.165352150034</v>
      </c>
      <c r="BG260" s="99">
        <f t="shared" si="92"/>
        <v>5.6997707497982315</v>
      </c>
      <c r="BH260" s="99"/>
      <c r="BI260" s="100">
        <f t="shared" si="93"/>
        <v>5.1674728703089299</v>
      </c>
      <c r="BJ260" s="86">
        <f t="shared" si="75"/>
        <v>18290.165352150038</v>
      </c>
      <c r="BK260" s="86"/>
      <c r="BL260" s="86">
        <f t="shared" si="76"/>
        <v>0</v>
      </c>
      <c r="BM260" s="86">
        <f t="shared" si="94"/>
        <v>18290.165352150038</v>
      </c>
      <c r="BN260" s="78">
        <v>4.5278999999999998</v>
      </c>
      <c r="BO260" s="79"/>
      <c r="BP260" s="108">
        <f t="shared" si="95"/>
        <v>1.2588110933983152</v>
      </c>
      <c r="BQ260" s="107"/>
      <c r="BS260" s="113" t="s">
        <v>1726</v>
      </c>
      <c r="BT260" s="168">
        <f t="shared" si="96"/>
        <v>142.86303385416667</v>
      </c>
      <c r="BU260" s="88">
        <v>171.43564062499999</v>
      </c>
    </row>
    <row r="261" spans="1:73" x14ac:dyDescent="0.25">
      <c r="A261" s="87">
        <f t="shared" si="97"/>
        <v>252</v>
      </c>
      <c r="B261" s="2" t="s">
        <v>336</v>
      </c>
      <c r="C261" s="39" t="s">
        <v>29</v>
      </c>
      <c r="D261" s="68" t="s">
        <v>1342</v>
      </c>
      <c r="E261" s="41">
        <v>6256.6</v>
      </c>
      <c r="F261" s="54">
        <v>5131.2</v>
      </c>
      <c r="G261" s="54">
        <v>1125.4000000000001</v>
      </c>
      <c r="H261" s="40">
        <v>0</v>
      </c>
      <c r="I261" s="41">
        <v>10240.600679891801</v>
      </c>
      <c r="J261" s="41">
        <f t="shared" si="73"/>
        <v>1.6367676821103794</v>
      </c>
      <c r="K261" s="41">
        <v>6256.6</v>
      </c>
      <c r="L261" s="41">
        <v>0</v>
      </c>
      <c r="M261" s="41"/>
      <c r="N261" s="41">
        <v>0</v>
      </c>
      <c r="O261" s="41">
        <v>0</v>
      </c>
      <c r="P261" s="41"/>
      <c r="Q261" s="41">
        <v>0</v>
      </c>
      <c r="R261" s="41">
        <v>1088.1090454908301</v>
      </c>
      <c r="S261" s="41">
        <f t="shared" si="77"/>
        <v>0.17391379431173962</v>
      </c>
      <c r="T261" s="41">
        <v>6256.6</v>
      </c>
      <c r="U261" s="41">
        <v>7200.5518695233995</v>
      </c>
      <c r="V261" s="41">
        <f t="shared" si="78"/>
        <v>1.1508729772597575</v>
      </c>
      <c r="W261" s="41">
        <v>6256.6</v>
      </c>
      <c r="X261" s="41">
        <v>1663.1992779438599</v>
      </c>
      <c r="Y261" s="41">
        <f t="shared" si="79"/>
        <v>0.26583116675892016</v>
      </c>
      <c r="Z261" s="41">
        <v>6256.6</v>
      </c>
      <c r="AA261" s="41">
        <v>5267.6333252431696</v>
      </c>
      <c r="AB261" s="41">
        <f t="shared" si="80"/>
        <v>0.8419322515812373</v>
      </c>
      <c r="AC261" s="41">
        <v>6256.6</v>
      </c>
      <c r="AD261" s="41">
        <v>3006.5620827513399</v>
      </c>
      <c r="AE261" s="41">
        <f t="shared" si="81"/>
        <v>0.58593741868399984</v>
      </c>
      <c r="AF261" s="41">
        <v>5131.2</v>
      </c>
      <c r="AG261" s="41">
        <v>2003.01412907908</v>
      </c>
      <c r="AH261" s="41">
        <f t="shared" si="82"/>
        <v>0.32014418838971326</v>
      </c>
      <c r="AI261" s="41">
        <v>6256.6</v>
      </c>
      <c r="AJ261" s="41">
        <v>87.500951999999998</v>
      </c>
      <c r="AK261" s="41">
        <f t="shared" si="83"/>
        <v>1.3985383754754978E-2</v>
      </c>
      <c r="AL261" s="41">
        <v>6256.6</v>
      </c>
      <c r="AM261" s="41">
        <v>10.460341079999999</v>
      </c>
      <c r="AN261" s="41">
        <f t="shared" si="84"/>
        <v>1.6718890579547996E-3</v>
      </c>
      <c r="AO261" s="41">
        <v>6256.6</v>
      </c>
      <c r="AP261" s="41">
        <v>285.83999999999997</v>
      </c>
      <c r="AQ261" s="25">
        <f t="shared" si="85"/>
        <v>154.00191629588539</v>
      </c>
      <c r="AR261" s="41">
        <f t="shared" si="86"/>
        <v>4.5686155419876605E-2</v>
      </c>
      <c r="AS261" s="41">
        <v>6256.6</v>
      </c>
      <c r="AT261" s="41">
        <v>0</v>
      </c>
      <c r="AU261" s="25">
        <f t="shared" si="87"/>
        <v>0</v>
      </c>
      <c r="AV261" s="41"/>
      <c r="AW261" s="41">
        <v>0</v>
      </c>
      <c r="AX261" s="88">
        <v>378.26593437499997</v>
      </c>
      <c r="AY261" s="41">
        <f t="shared" si="88"/>
        <v>6.0458705107406571E-2</v>
      </c>
      <c r="AZ261" s="41">
        <v>6256.6</v>
      </c>
      <c r="BA261" s="41">
        <f t="shared" si="74"/>
        <v>31231.737637378479</v>
      </c>
      <c r="BB261" s="41">
        <f t="shared" si="89"/>
        <v>1561.5868818689241</v>
      </c>
      <c r="BC261" s="45">
        <v>0.05</v>
      </c>
      <c r="BD261" s="41">
        <f t="shared" si="90"/>
        <v>0.24959033370663364</v>
      </c>
      <c r="BE261" s="41">
        <v>6256.6</v>
      </c>
      <c r="BF261" s="41">
        <f t="shared" si="91"/>
        <v>32793.324519247406</v>
      </c>
      <c r="BG261" s="99">
        <f t="shared" si="92"/>
        <v>5.3520616930575287</v>
      </c>
      <c r="BH261" s="99"/>
      <c r="BI261" s="100">
        <f t="shared" si="93"/>
        <v>4.736827403439329</v>
      </c>
      <c r="BJ261" s="86">
        <f t="shared" si="75"/>
        <v>27462.498959416789</v>
      </c>
      <c r="BK261" s="86"/>
      <c r="BL261" s="86">
        <f t="shared" si="76"/>
        <v>5330.8255598306214</v>
      </c>
      <c r="BM261" s="86">
        <f t="shared" si="94"/>
        <v>32793.324519247413</v>
      </c>
      <c r="BN261" s="78">
        <v>4.4096000000000002</v>
      </c>
      <c r="BO261" s="79"/>
      <c r="BP261" s="108">
        <f t="shared" si="95"/>
        <v>1.2137295203777052</v>
      </c>
      <c r="BQ261" s="107"/>
      <c r="BS261" s="113" t="s">
        <v>1727</v>
      </c>
      <c r="BT261" s="168">
        <f t="shared" si="96"/>
        <v>315.22161197916665</v>
      </c>
      <c r="BU261" s="88">
        <v>378.26593437499997</v>
      </c>
    </row>
    <row r="262" spans="1:73" x14ac:dyDescent="0.25">
      <c r="A262" s="87">
        <f t="shared" si="97"/>
        <v>253</v>
      </c>
      <c r="B262" s="2" t="s">
        <v>337</v>
      </c>
      <c r="C262" s="39" t="s">
        <v>29</v>
      </c>
      <c r="D262" s="68" t="s">
        <v>1343</v>
      </c>
      <c r="E262" s="41">
        <v>2767.8</v>
      </c>
      <c r="F262" s="54">
        <v>2767.8</v>
      </c>
      <c r="G262" s="54"/>
      <c r="H262" s="40">
        <v>0</v>
      </c>
      <c r="I262" s="41">
        <v>4480.4283848097102</v>
      </c>
      <c r="J262" s="41">
        <f t="shared" si="73"/>
        <v>1.6187688361910939</v>
      </c>
      <c r="K262" s="41">
        <v>2767.8</v>
      </c>
      <c r="L262" s="41">
        <v>0</v>
      </c>
      <c r="M262" s="41"/>
      <c r="N262" s="41">
        <v>0</v>
      </c>
      <c r="O262" s="41">
        <v>0</v>
      </c>
      <c r="P262" s="41"/>
      <c r="Q262" s="41">
        <v>0</v>
      </c>
      <c r="R262" s="41">
        <v>513.24641449710498</v>
      </c>
      <c r="S262" s="41">
        <f t="shared" si="77"/>
        <v>0.18543479098818735</v>
      </c>
      <c r="T262" s="41">
        <v>2767.8</v>
      </c>
      <c r="U262" s="41">
        <v>4372.0272765850996</v>
      </c>
      <c r="V262" s="41">
        <f t="shared" si="78"/>
        <v>1.5796037562631329</v>
      </c>
      <c r="W262" s="41">
        <v>2767.8</v>
      </c>
      <c r="X262" s="41">
        <v>665.24933109112601</v>
      </c>
      <c r="Y262" s="41">
        <f t="shared" si="79"/>
        <v>0.24035310755514341</v>
      </c>
      <c r="Z262" s="41">
        <v>2767.8</v>
      </c>
      <c r="AA262" s="41">
        <v>3115.8010917368601</v>
      </c>
      <c r="AB262" s="41">
        <f t="shared" si="80"/>
        <v>1.1257320224499097</v>
      </c>
      <c r="AC262" s="41">
        <v>2767.8</v>
      </c>
      <c r="AD262" s="41">
        <v>1625.8383510441699</v>
      </c>
      <c r="AE262" s="41">
        <f t="shared" si="81"/>
        <v>0.58741178952387085</v>
      </c>
      <c r="AF262" s="41">
        <v>2767.8</v>
      </c>
      <c r="AG262" s="41">
        <v>925.47422134539795</v>
      </c>
      <c r="AH262" s="41">
        <f t="shared" si="82"/>
        <v>0.33437178312934385</v>
      </c>
      <c r="AI262" s="41">
        <v>2767.8</v>
      </c>
      <c r="AJ262" s="41">
        <v>58.333967999999999</v>
      </c>
      <c r="AK262" s="41">
        <f t="shared" si="83"/>
        <v>2.1075933232169951E-2</v>
      </c>
      <c r="AL262" s="41">
        <v>2767.8</v>
      </c>
      <c r="AM262" s="41">
        <v>6.97356072</v>
      </c>
      <c r="AN262" s="41">
        <f t="shared" si="84"/>
        <v>2.519532018209408E-3</v>
      </c>
      <c r="AO262" s="41">
        <v>2767.8</v>
      </c>
      <c r="AP262" s="41">
        <v>972.58799999999997</v>
      </c>
      <c r="AQ262" s="25">
        <f t="shared" si="85"/>
        <v>524.00089478863197</v>
      </c>
      <c r="AR262" s="41">
        <f t="shared" si="86"/>
        <v>0.35139388684153477</v>
      </c>
      <c r="AS262" s="41">
        <v>2767.8</v>
      </c>
      <c r="AT262" s="41">
        <v>0</v>
      </c>
      <c r="AU262" s="25">
        <f t="shared" si="87"/>
        <v>0</v>
      </c>
      <c r="AV262" s="41"/>
      <c r="AW262" s="41">
        <v>0</v>
      </c>
      <c r="AX262" s="88">
        <v>130.180334375</v>
      </c>
      <c r="AY262" s="41">
        <f t="shared" si="88"/>
        <v>4.7033866021750123E-2</v>
      </c>
      <c r="AZ262" s="41">
        <v>2767.8</v>
      </c>
      <c r="BA262" s="41">
        <f t="shared" si="74"/>
        <v>16866.140934204468</v>
      </c>
      <c r="BB262" s="41">
        <f t="shared" si="89"/>
        <v>843.3070467102234</v>
      </c>
      <c r="BC262" s="45">
        <v>0.05</v>
      </c>
      <c r="BD262" s="41">
        <f t="shared" si="90"/>
        <v>0.30468496521071731</v>
      </c>
      <c r="BE262" s="41">
        <v>2767.8</v>
      </c>
      <c r="BF262" s="41">
        <f t="shared" si="91"/>
        <v>17709.447980914691</v>
      </c>
      <c r="BG262" s="99">
        <f t="shared" si="92"/>
        <v>6.3983842694250637</v>
      </c>
      <c r="BH262" s="99"/>
      <c r="BI262" s="100">
        <f t="shared" si="93"/>
        <v>5.7816018904249997</v>
      </c>
      <c r="BJ262" s="86">
        <f t="shared" si="75"/>
        <v>17709.447980914691</v>
      </c>
      <c r="BK262" s="86"/>
      <c r="BL262" s="86">
        <f t="shared" si="76"/>
        <v>0</v>
      </c>
      <c r="BM262" s="86">
        <f t="shared" si="94"/>
        <v>17709.447980914691</v>
      </c>
      <c r="BN262" s="78">
        <v>4.8407999999999998</v>
      </c>
      <c r="BO262" s="79"/>
      <c r="BP262" s="108">
        <f t="shared" si="95"/>
        <v>1.3217617479394035</v>
      </c>
      <c r="BQ262" s="107"/>
      <c r="BS262" s="113" t="s">
        <v>1728</v>
      </c>
      <c r="BT262" s="168">
        <f t="shared" si="96"/>
        <v>108.48361197916667</v>
      </c>
      <c r="BU262" s="88">
        <v>130.180334375</v>
      </c>
    </row>
    <row r="263" spans="1:73" x14ac:dyDescent="0.25">
      <c r="A263" s="87">
        <f t="shared" si="97"/>
        <v>254</v>
      </c>
      <c r="B263" s="2" t="s">
        <v>338</v>
      </c>
      <c r="C263" s="39" t="s">
        <v>29</v>
      </c>
      <c r="D263" s="68" t="s">
        <v>1344</v>
      </c>
      <c r="E263" s="41">
        <v>4580.3</v>
      </c>
      <c r="F263" s="54">
        <v>4580.3</v>
      </c>
      <c r="G263" s="54"/>
      <c r="H263" s="40">
        <v>0</v>
      </c>
      <c r="I263" s="41">
        <v>7529.4521704539602</v>
      </c>
      <c r="J263" s="41">
        <f t="shared" si="73"/>
        <v>1.6438775124891296</v>
      </c>
      <c r="K263" s="41">
        <v>4580.3</v>
      </c>
      <c r="L263" s="41">
        <v>0</v>
      </c>
      <c r="M263" s="41"/>
      <c r="N263" s="41">
        <v>0</v>
      </c>
      <c r="O263" s="41">
        <v>0</v>
      </c>
      <c r="P263" s="41"/>
      <c r="Q263" s="41">
        <v>0</v>
      </c>
      <c r="R263" s="41">
        <v>855.42924132273595</v>
      </c>
      <c r="S263" s="41">
        <f t="shared" si="77"/>
        <v>0.18676271015495402</v>
      </c>
      <c r="T263" s="41">
        <v>4580.3</v>
      </c>
      <c r="U263" s="41">
        <v>5487.0942501111003</v>
      </c>
      <c r="V263" s="41">
        <f t="shared" si="78"/>
        <v>1.1979770430127066</v>
      </c>
      <c r="W263" s="41">
        <v>4580.3</v>
      </c>
      <c r="X263" s="41">
        <v>1199.2471106262501</v>
      </c>
      <c r="Y263" s="41">
        <f t="shared" si="79"/>
        <v>0.26182719704522633</v>
      </c>
      <c r="Z263" s="41">
        <v>4580.3</v>
      </c>
      <c r="AA263" s="41">
        <v>4092.2612192759502</v>
      </c>
      <c r="AB263" s="41">
        <f t="shared" si="80"/>
        <v>0.89344829362180422</v>
      </c>
      <c r="AC263" s="41">
        <v>4580.3</v>
      </c>
      <c r="AD263" s="41">
        <v>2182.10463079398</v>
      </c>
      <c r="AE263" s="41">
        <f t="shared" si="81"/>
        <v>0.47641085317424187</v>
      </c>
      <c r="AF263" s="41">
        <v>4580.3</v>
      </c>
      <c r="AG263" s="41">
        <v>1470.1802298386499</v>
      </c>
      <c r="AH263" s="41">
        <f t="shared" si="82"/>
        <v>0.32097902535612294</v>
      </c>
      <c r="AI263" s="41">
        <v>4580.3</v>
      </c>
      <c r="AJ263" s="41">
        <v>58.333967999999999</v>
      </c>
      <c r="AK263" s="41">
        <f t="shared" si="83"/>
        <v>1.2735840010479662E-2</v>
      </c>
      <c r="AL263" s="41">
        <v>4580.3</v>
      </c>
      <c r="AM263" s="41">
        <v>6.97356072</v>
      </c>
      <c r="AN263" s="41">
        <f t="shared" si="84"/>
        <v>1.5225117830709779E-3</v>
      </c>
      <c r="AO263" s="41">
        <v>4580.3</v>
      </c>
      <c r="AP263" s="41">
        <v>532.69200000000001</v>
      </c>
      <c r="AQ263" s="25">
        <f t="shared" si="85"/>
        <v>286.99828154032946</v>
      </c>
      <c r="AR263" s="41">
        <f t="shared" si="86"/>
        <v>0.11630067899482566</v>
      </c>
      <c r="AS263" s="41">
        <v>4580.3</v>
      </c>
      <c r="AT263" s="41">
        <v>0</v>
      </c>
      <c r="AU263" s="25">
        <f t="shared" si="87"/>
        <v>0</v>
      </c>
      <c r="AV263" s="41"/>
      <c r="AW263" s="41">
        <v>0</v>
      </c>
      <c r="AX263" s="88">
        <v>205.44588750000003</v>
      </c>
      <c r="AY263" s="41">
        <f t="shared" si="88"/>
        <v>4.485424262602887E-2</v>
      </c>
      <c r="AZ263" s="41">
        <v>4580.3</v>
      </c>
      <c r="BA263" s="41">
        <f t="shared" si="74"/>
        <v>23619.214268642623</v>
      </c>
      <c r="BB263" s="41">
        <f t="shared" si="89"/>
        <v>1180.9607134321311</v>
      </c>
      <c r="BC263" s="45">
        <v>0.05</v>
      </c>
      <c r="BD263" s="41">
        <f t="shared" si="90"/>
        <v>0.25783479541342946</v>
      </c>
      <c r="BE263" s="41">
        <v>4580.3</v>
      </c>
      <c r="BF263" s="41">
        <f t="shared" si="91"/>
        <v>24800.174982074754</v>
      </c>
      <c r="BG263" s="99">
        <f t="shared" si="92"/>
        <v>5.4145307036820203</v>
      </c>
      <c r="BH263" s="99"/>
      <c r="BI263" s="100">
        <f t="shared" si="93"/>
        <v>4.914299307849066</v>
      </c>
      <c r="BJ263" s="86">
        <f t="shared" si="75"/>
        <v>24800.174982074757</v>
      </c>
      <c r="BK263" s="86"/>
      <c r="BL263" s="86">
        <f t="shared" si="76"/>
        <v>0</v>
      </c>
      <c r="BM263" s="86">
        <f t="shared" si="94"/>
        <v>24800.174982074757</v>
      </c>
      <c r="BN263" s="78">
        <v>4.4450000000000003</v>
      </c>
      <c r="BO263" s="79"/>
      <c r="BP263" s="108">
        <f t="shared" si="95"/>
        <v>1.2181171436854938</v>
      </c>
      <c r="BQ263" s="107"/>
      <c r="BS263" s="113" t="s">
        <v>1729</v>
      </c>
      <c r="BT263" s="168">
        <f t="shared" si="96"/>
        <v>171.20490625000002</v>
      </c>
      <c r="BU263" s="88">
        <v>205.44588750000003</v>
      </c>
    </row>
    <row r="264" spans="1:73" x14ac:dyDescent="0.25">
      <c r="A264" s="87">
        <f t="shared" si="97"/>
        <v>255</v>
      </c>
      <c r="B264" s="2" t="s">
        <v>339</v>
      </c>
      <c r="C264" s="39" t="s">
        <v>29</v>
      </c>
      <c r="D264" s="68" t="s">
        <v>1345</v>
      </c>
      <c r="E264" s="41">
        <v>6211.1</v>
      </c>
      <c r="F264" s="54">
        <v>5975.2</v>
      </c>
      <c r="G264" s="54">
        <v>235.9</v>
      </c>
      <c r="H264" s="40">
        <v>0</v>
      </c>
      <c r="I264" s="41">
        <v>10257.9998777048</v>
      </c>
      <c r="J264" s="41">
        <f t="shared" si="73"/>
        <v>1.6515592854252548</v>
      </c>
      <c r="K264" s="41">
        <v>6211.1</v>
      </c>
      <c r="L264" s="41">
        <v>0</v>
      </c>
      <c r="M264" s="41"/>
      <c r="N264" s="41">
        <v>0</v>
      </c>
      <c r="O264" s="41">
        <v>0</v>
      </c>
      <c r="P264" s="41"/>
      <c r="Q264" s="41">
        <v>0</v>
      </c>
      <c r="R264" s="41">
        <v>1101.57041466073</v>
      </c>
      <c r="S264" s="41">
        <f t="shared" si="77"/>
        <v>0.1773551246414854</v>
      </c>
      <c r="T264" s="41">
        <v>6211.1</v>
      </c>
      <c r="U264" s="41">
        <v>5983.2432023377296</v>
      </c>
      <c r="V264" s="41">
        <f t="shared" si="78"/>
        <v>0.96331458233448652</v>
      </c>
      <c r="W264" s="41">
        <v>6211.1</v>
      </c>
      <c r="X264" s="41">
        <v>1675.79201540178</v>
      </c>
      <c r="Y264" s="41">
        <f t="shared" si="79"/>
        <v>0.26980599497702173</v>
      </c>
      <c r="Z264" s="41">
        <v>6211.1</v>
      </c>
      <c r="AA264" s="41">
        <v>6464.9406547327899</v>
      </c>
      <c r="AB264" s="41">
        <f t="shared" si="80"/>
        <v>1.0408688726204358</v>
      </c>
      <c r="AC264" s="41">
        <v>6211.1</v>
      </c>
      <c r="AD264" s="41">
        <v>3180.7532808358901</v>
      </c>
      <c r="AE264" s="41">
        <f t="shared" si="81"/>
        <v>0.53232582689046226</v>
      </c>
      <c r="AF264" s="41">
        <v>5975.2</v>
      </c>
      <c r="AG264" s="41">
        <v>1928.92352138812</v>
      </c>
      <c r="AH264" s="41">
        <f t="shared" si="82"/>
        <v>0.31056069317642926</v>
      </c>
      <c r="AI264" s="41">
        <v>6211.1</v>
      </c>
      <c r="AJ264" s="41">
        <v>352.39550068800003</v>
      </c>
      <c r="AK264" s="41">
        <f t="shared" si="83"/>
        <v>5.6736407510424886E-2</v>
      </c>
      <c r="AL264" s="41">
        <v>6211.1</v>
      </c>
      <c r="AM264" s="41">
        <v>42.127280309520003</v>
      </c>
      <c r="AN264" s="41">
        <f t="shared" si="84"/>
        <v>6.7825796251098844E-3</v>
      </c>
      <c r="AO264" s="41">
        <v>6211.1</v>
      </c>
      <c r="AP264" s="41">
        <v>1839.3720000000001</v>
      </c>
      <c r="AQ264" s="25">
        <f t="shared" si="85"/>
        <v>990.99780569897609</v>
      </c>
      <c r="AR264" s="41">
        <f t="shared" si="86"/>
        <v>0.29614271224098793</v>
      </c>
      <c r="AS264" s="41">
        <v>6211.1</v>
      </c>
      <c r="AT264" s="41">
        <v>0</v>
      </c>
      <c r="AU264" s="25">
        <f t="shared" si="87"/>
        <v>0</v>
      </c>
      <c r="AV264" s="41"/>
      <c r="AW264" s="41">
        <v>0</v>
      </c>
      <c r="AX264" s="88">
        <v>1081.2017699999999</v>
      </c>
      <c r="AY264" s="41">
        <f t="shared" si="88"/>
        <v>0.17407573054692402</v>
      </c>
      <c r="AZ264" s="41">
        <v>6211.1</v>
      </c>
      <c r="BA264" s="41">
        <f t="shared" si="74"/>
        <v>33908.319518059361</v>
      </c>
      <c r="BB264" s="41">
        <f t="shared" si="89"/>
        <v>1695.4159759029681</v>
      </c>
      <c r="BC264" s="45">
        <v>0.05</v>
      </c>
      <c r="BD264" s="41">
        <f t="shared" si="90"/>
        <v>0.2729654933752424</v>
      </c>
      <c r="BE264" s="41">
        <v>6211.1</v>
      </c>
      <c r="BF264" s="41">
        <f t="shared" si="91"/>
        <v>35603.735493962333</v>
      </c>
      <c r="BG264" s="99">
        <f t="shared" si="92"/>
        <v>5.7535042004884733</v>
      </c>
      <c r="BH264" s="99"/>
      <c r="BI264" s="100">
        <f t="shared" si="93"/>
        <v>5.1945620822534879</v>
      </c>
      <c r="BJ264" s="86">
        <f t="shared" si="75"/>
        <v>34378.338298758725</v>
      </c>
      <c r="BK264" s="86"/>
      <c r="BL264" s="86">
        <f t="shared" si="76"/>
        <v>1225.3971952035979</v>
      </c>
      <c r="BM264" s="86">
        <f t="shared" si="94"/>
        <v>35603.735493962326</v>
      </c>
      <c r="BN264" s="78">
        <v>4.7293000000000003</v>
      </c>
      <c r="BO264" s="79"/>
      <c r="BP264" s="108">
        <f t="shared" si="95"/>
        <v>1.2165657075018446</v>
      </c>
      <c r="BQ264" s="107"/>
      <c r="BS264" s="113" t="s">
        <v>1730</v>
      </c>
      <c r="BT264" s="168">
        <f t="shared" si="96"/>
        <v>901.00147499999991</v>
      </c>
      <c r="BU264" s="88">
        <v>1081.2017699999999</v>
      </c>
    </row>
    <row r="265" spans="1:73" x14ac:dyDescent="0.25">
      <c r="A265" s="87">
        <f t="shared" si="97"/>
        <v>256</v>
      </c>
      <c r="B265" s="2" t="s">
        <v>340</v>
      </c>
      <c r="C265" s="39" t="s">
        <v>29</v>
      </c>
      <c r="D265" s="68" t="s">
        <v>1346</v>
      </c>
      <c r="E265" s="41">
        <v>3171.42</v>
      </c>
      <c r="F265" s="54">
        <v>2685</v>
      </c>
      <c r="G265" s="54">
        <v>486.42</v>
      </c>
      <c r="H265" s="40">
        <v>0</v>
      </c>
      <c r="I265" s="41">
        <v>4998.4082813608302</v>
      </c>
      <c r="J265" s="41">
        <f t="shared" si="73"/>
        <v>1.5760789429847923</v>
      </c>
      <c r="K265" s="41">
        <v>3171.42</v>
      </c>
      <c r="L265" s="41">
        <v>0</v>
      </c>
      <c r="M265" s="41"/>
      <c r="N265" s="41">
        <v>0</v>
      </c>
      <c r="O265" s="41">
        <v>0</v>
      </c>
      <c r="P265" s="41"/>
      <c r="Q265" s="41">
        <v>0</v>
      </c>
      <c r="R265" s="41">
        <v>532.32638710183403</v>
      </c>
      <c r="S265" s="41">
        <f t="shared" si="77"/>
        <v>0.16785111625134294</v>
      </c>
      <c r="T265" s="41">
        <v>3171.42</v>
      </c>
      <c r="U265" s="41">
        <v>3855.86787092032</v>
      </c>
      <c r="V265" s="41">
        <f t="shared" si="78"/>
        <v>1.2158174795266221</v>
      </c>
      <c r="W265" s="41">
        <v>3171.42</v>
      </c>
      <c r="X265" s="41">
        <v>755.58787097008701</v>
      </c>
      <c r="Y265" s="41">
        <f t="shared" si="79"/>
        <v>0.23824907169977078</v>
      </c>
      <c r="Z265" s="41">
        <v>3171.42</v>
      </c>
      <c r="AA265" s="41">
        <v>1402.3654936343801</v>
      </c>
      <c r="AB265" s="41">
        <f t="shared" si="80"/>
        <v>0.44218851291673134</v>
      </c>
      <c r="AC265" s="41">
        <v>3171.42</v>
      </c>
      <c r="AD265" s="41">
        <v>1869.4389826991401</v>
      </c>
      <c r="AE265" s="41">
        <f t="shared" si="81"/>
        <v>0.69625287996243579</v>
      </c>
      <c r="AF265" s="41">
        <v>2685</v>
      </c>
      <c r="AG265" s="41">
        <v>880.412760004799</v>
      </c>
      <c r="AH265" s="41">
        <f t="shared" si="82"/>
        <v>0.27760837732145188</v>
      </c>
      <c r="AI265" s="41">
        <v>3171.42</v>
      </c>
      <c r="AJ265" s="41">
        <v>192.29792551200001</v>
      </c>
      <c r="AK265" s="41">
        <f t="shared" si="83"/>
        <v>6.0634644894715935E-2</v>
      </c>
      <c r="AL265" s="41">
        <v>3171.42</v>
      </c>
      <c r="AM265" s="41">
        <v>22.98834291348</v>
      </c>
      <c r="AN265" s="41">
        <f t="shared" si="84"/>
        <v>7.2485961851410409E-3</v>
      </c>
      <c r="AO265" s="41">
        <v>3171.42</v>
      </c>
      <c r="AP265" s="41">
        <v>564.25199999999995</v>
      </c>
      <c r="AQ265" s="25">
        <f t="shared" si="85"/>
        <v>304.00185164352757</v>
      </c>
      <c r="AR265" s="41">
        <f t="shared" si="86"/>
        <v>0.17791777815615717</v>
      </c>
      <c r="AS265" s="41">
        <v>3171.42</v>
      </c>
      <c r="AT265" s="41">
        <v>0</v>
      </c>
      <c r="AU265" s="25">
        <f t="shared" si="87"/>
        <v>0</v>
      </c>
      <c r="AV265" s="41"/>
      <c r="AW265" s="41">
        <v>0</v>
      </c>
      <c r="AX265" s="88">
        <v>617.11690999999996</v>
      </c>
      <c r="AY265" s="41">
        <f t="shared" si="88"/>
        <v>0.19458693897370893</v>
      </c>
      <c r="AZ265" s="41">
        <v>3171.42</v>
      </c>
      <c r="BA265" s="41">
        <f t="shared" si="74"/>
        <v>15691.062825116871</v>
      </c>
      <c r="BB265" s="41">
        <f t="shared" si="89"/>
        <v>784.55314125584357</v>
      </c>
      <c r="BC265" s="45">
        <v>0.05</v>
      </c>
      <c r="BD265" s="41">
        <f t="shared" si="90"/>
        <v>0.24738228971749043</v>
      </c>
      <c r="BE265" s="41">
        <v>3171.42</v>
      </c>
      <c r="BF265" s="41">
        <f t="shared" si="91"/>
        <v>16475.615966372716</v>
      </c>
      <c r="BG265" s="99">
        <f t="shared" si="92"/>
        <v>5.3071560558165132</v>
      </c>
      <c r="BH265" s="99"/>
      <c r="BI265" s="100">
        <f t="shared" si="93"/>
        <v>4.5760905318559555</v>
      </c>
      <c r="BJ265" s="86">
        <f t="shared" si="75"/>
        <v>14249.714009867337</v>
      </c>
      <c r="BK265" s="86"/>
      <c r="BL265" s="86">
        <f t="shared" si="76"/>
        <v>2225.9019565053741</v>
      </c>
      <c r="BM265" s="86">
        <f t="shared" si="94"/>
        <v>16475.615966372712</v>
      </c>
      <c r="BN265" s="78">
        <v>4.2365000000000004</v>
      </c>
      <c r="BO265" s="79"/>
      <c r="BP265" s="108">
        <f t="shared" si="95"/>
        <v>1.2527218354340877</v>
      </c>
      <c r="BQ265" s="107"/>
      <c r="BS265" s="113" t="s">
        <v>1731</v>
      </c>
      <c r="BT265" s="168">
        <f t="shared" si="96"/>
        <v>514.26409166666667</v>
      </c>
      <c r="BU265" s="88">
        <v>617.11690999999996</v>
      </c>
    </row>
    <row r="266" spans="1:73" x14ac:dyDescent="0.25">
      <c r="A266" s="87">
        <f t="shared" si="97"/>
        <v>257</v>
      </c>
      <c r="B266" s="2" t="s">
        <v>341</v>
      </c>
      <c r="C266" s="39" t="s">
        <v>29</v>
      </c>
      <c r="D266" s="68" t="s">
        <v>1347</v>
      </c>
      <c r="E266" s="41">
        <v>3165.3</v>
      </c>
      <c r="F266" s="54">
        <v>2595.6999999999998</v>
      </c>
      <c r="G266" s="54">
        <v>569.6</v>
      </c>
      <c r="H266" s="40">
        <v>0</v>
      </c>
      <c r="I266" s="41">
        <v>5017.40039164891</v>
      </c>
      <c r="J266" s="41">
        <f t="shared" ref="J266:J329" si="98">I266/K266</f>
        <v>1.5851263360973398</v>
      </c>
      <c r="K266" s="41">
        <v>3165.3</v>
      </c>
      <c r="L266" s="41">
        <v>0</v>
      </c>
      <c r="M266" s="41"/>
      <c r="N266" s="41">
        <v>0</v>
      </c>
      <c r="O266" s="41">
        <v>0</v>
      </c>
      <c r="P266" s="41"/>
      <c r="Q266" s="41">
        <v>0</v>
      </c>
      <c r="R266" s="41">
        <v>496.85832240051599</v>
      </c>
      <c r="S266" s="41">
        <f t="shared" si="77"/>
        <v>0.15697037323492749</v>
      </c>
      <c r="T266" s="41">
        <v>3165.3</v>
      </c>
      <c r="U266" s="41">
        <v>3856.4241009758198</v>
      </c>
      <c r="V266" s="41">
        <f t="shared" si="78"/>
        <v>1.2183439487491927</v>
      </c>
      <c r="W266" s="41">
        <v>3165.3</v>
      </c>
      <c r="X266" s="41">
        <v>755.76134481168503</v>
      </c>
      <c r="Y266" s="41">
        <f t="shared" si="79"/>
        <v>0.23876452305048021</v>
      </c>
      <c r="Z266" s="41">
        <v>3165.3</v>
      </c>
      <c r="AA266" s="41">
        <v>2595.34479487607</v>
      </c>
      <c r="AB266" s="41">
        <f t="shared" si="80"/>
        <v>0.81993643410610995</v>
      </c>
      <c r="AC266" s="41">
        <v>3165.3</v>
      </c>
      <c r="AD266" s="41">
        <v>1846.22444460576</v>
      </c>
      <c r="AE266" s="41">
        <f t="shared" si="81"/>
        <v>0.71126264383625237</v>
      </c>
      <c r="AF266" s="41">
        <v>2595.6999999999998</v>
      </c>
      <c r="AG266" s="41">
        <v>898.567013110213</v>
      </c>
      <c r="AH266" s="41">
        <f t="shared" si="82"/>
        <v>0.2838805209964973</v>
      </c>
      <c r="AI266" s="41">
        <v>3165.3</v>
      </c>
      <c r="AJ266" s="41">
        <v>186.6686976</v>
      </c>
      <c r="AK266" s="41">
        <f t="shared" si="83"/>
        <v>5.897346147284617E-2</v>
      </c>
      <c r="AL266" s="41">
        <v>3165.3</v>
      </c>
      <c r="AM266" s="41">
        <v>22.315394304000002</v>
      </c>
      <c r="AN266" s="41">
        <f t="shared" si="84"/>
        <v>7.0500092578902477E-3</v>
      </c>
      <c r="AO266" s="41">
        <v>3165.3</v>
      </c>
      <c r="AP266" s="41">
        <v>651.48</v>
      </c>
      <c r="AQ266" s="25">
        <f t="shared" si="85"/>
        <v>350.99765053331731</v>
      </c>
      <c r="AR266" s="41">
        <f t="shared" si="86"/>
        <v>0.205819353615771</v>
      </c>
      <c r="AS266" s="41">
        <v>3165.3</v>
      </c>
      <c r="AT266" s="41">
        <v>0</v>
      </c>
      <c r="AU266" s="25">
        <f t="shared" si="87"/>
        <v>0</v>
      </c>
      <c r="AV266" s="41"/>
      <c r="AW266" s="41">
        <v>0</v>
      </c>
      <c r="AX266" s="88">
        <v>166.78393687500002</v>
      </c>
      <c r="AY266" s="41">
        <f t="shared" si="88"/>
        <v>5.269135212302152E-2</v>
      </c>
      <c r="AZ266" s="41">
        <v>3165.3</v>
      </c>
      <c r="BA266" s="41">
        <f t="shared" ref="BA266:BA329" si="99">I266+L266+O266+R266+U266+X266+AA266+AD266+AG266+AJ266+AM266+AP266+AT266+AX266</f>
        <v>16493.82844120797</v>
      </c>
      <c r="BB266" s="41">
        <f t="shared" si="89"/>
        <v>824.69142206039851</v>
      </c>
      <c r="BC266" s="45">
        <v>0.05</v>
      </c>
      <c r="BD266" s="41">
        <f t="shared" si="90"/>
        <v>0.26054131427049521</v>
      </c>
      <c r="BE266" s="41">
        <v>3165.3</v>
      </c>
      <c r="BF266" s="41">
        <f t="shared" si="91"/>
        <v>17318.519863268368</v>
      </c>
      <c r="BG266" s="99">
        <f t="shared" si="92"/>
        <v>5.6057599043673463</v>
      </c>
      <c r="BH266" s="99"/>
      <c r="BI266" s="100">
        <f t="shared" si="93"/>
        <v>4.8589341283392811</v>
      </c>
      <c r="BJ266" s="86">
        <f t="shared" ref="BJ266:BJ313" si="100">BG266*F266</f>
        <v>14550.870983766319</v>
      </c>
      <c r="BK266" s="86"/>
      <c r="BL266" s="86">
        <f t="shared" ref="BL266:BL329" si="101">BI266*G266</f>
        <v>2767.6488795020546</v>
      </c>
      <c r="BM266" s="86">
        <f t="shared" si="94"/>
        <v>17318.519863268375</v>
      </c>
      <c r="BN266" s="78">
        <v>4.6155999999999997</v>
      </c>
      <c r="BO266" s="79"/>
      <c r="BP266" s="108">
        <f t="shared" si="95"/>
        <v>1.2145246347966345</v>
      </c>
      <c r="BQ266" s="107"/>
      <c r="BS266" s="113" t="s">
        <v>1732</v>
      </c>
      <c r="BT266" s="168">
        <f t="shared" si="96"/>
        <v>138.98661406250002</v>
      </c>
      <c r="BU266" s="88">
        <v>166.78393687500002</v>
      </c>
    </row>
    <row r="267" spans="1:73" x14ac:dyDescent="0.25">
      <c r="A267" s="87">
        <f t="shared" si="97"/>
        <v>258</v>
      </c>
      <c r="B267" s="2" t="s">
        <v>342</v>
      </c>
      <c r="C267" s="39" t="s">
        <v>29</v>
      </c>
      <c r="D267" s="68" t="s">
        <v>1348</v>
      </c>
      <c r="E267" s="41">
        <v>4456.6000000000004</v>
      </c>
      <c r="F267" s="54">
        <v>4456.6000000000004</v>
      </c>
      <c r="G267" s="54"/>
      <c r="H267" s="40">
        <v>0</v>
      </c>
      <c r="I267" s="41">
        <v>7370.6635732967598</v>
      </c>
      <c r="J267" s="41">
        <f t="shared" si="98"/>
        <v>1.6538759532596057</v>
      </c>
      <c r="K267" s="41">
        <v>4456.6000000000004</v>
      </c>
      <c r="L267" s="41">
        <v>0</v>
      </c>
      <c r="M267" s="41"/>
      <c r="N267" s="41">
        <v>0</v>
      </c>
      <c r="O267" s="41">
        <v>0</v>
      </c>
      <c r="P267" s="41"/>
      <c r="Q267" s="41">
        <v>0</v>
      </c>
      <c r="R267" s="41">
        <v>772.58575042370899</v>
      </c>
      <c r="S267" s="41">
        <f t="shared" ref="S267:S330" si="102">R267/T267</f>
        <v>0.1733576606434746</v>
      </c>
      <c r="T267" s="41">
        <v>4456.6000000000004</v>
      </c>
      <c r="U267" s="41">
        <v>5899.4504611539196</v>
      </c>
      <c r="V267" s="41">
        <f t="shared" ref="V267:V330" si="103">U267/W267</f>
        <v>1.3237558814239374</v>
      </c>
      <c r="W267" s="41">
        <v>4456.6000000000004</v>
      </c>
      <c r="X267" s="41">
        <v>1177.23660864162</v>
      </c>
      <c r="Y267" s="41">
        <f t="shared" ref="Y267:Y330" si="104">X267/Z267</f>
        <v>0.26415577091092313</v>
      </c>
      <c r="Z267" s="41">
        <v>4456.6000000000004</v>
      </c>
      <c r="AA267" s="41">
        <v>4246.0893703346601</v>
      </c>
      <c r="AB267" s="41">
        <f t="shared" ref="AB267:AB330" si="105">AA267/AC267</f>
        <v>0.95276429797034956</v>
      </c>
      <c r="AC267" s="41">
        <v>4456.6000000000004</v>
      </c>
      <c r="AD267" s="41">
        <v>2396.08478991526</v>
      </c>
      <c r="AE267" s="41">
        <f t="shared" ref="AE267:AE330" si="106">AD267/AF267</f>
        <v>0.53764860878590404</v>
      </c>
      <c r="AF267" s="41">
        <v>4456.6000000000004</v>
      </c>
      <c r="AG267" s="41">
        <v>1259.1670032497</v>
      </c>
      <c r="AH267" s="41">
        <f t="shared" ref="AH267:AH330" si="107">AG267/AI267</f>
        <v>0.28253982929805233</v>
      </c>
      <c r="AI267" s="41">
        <v>4456.6000000000004</v>
      </c>
      <c r="AJ267" s="41">
        <v>245.58600527999999</v>
      </c>
      <c r="AK267" s="41">
        <f t="shared" ref="AK267:AK330" si="108">AJ267/AL267</f>
        <v>5.5106135906296275E-2</v>
      </c>
      <c r="AL267" s="41">
        <v>4456.6000000000004</v>
      </c>
      <c r="AM267" s="41">
        <v>29.358690631200002</v>
      </c>
      <c r="AN267" s="41">
        <f t="shared" ref="AN267:AN330" si="109">AM267/AO267</f>
        <v>6.5876880651617826E-3</v>
      </c>
      <c r="AO267" s="41">
        <v>4456.6000000000004</v>
      </c>
      <c r="AP267" s="41">
        <v>931.75199999999995</v>
      </c>
      <c r="AQ267" s="25">
        <f t="shared" ref="AQ267:AQ330" si="110">AP267/1.68/1.10481</f>
        <v>501.9996974269655</v>
      </c>
      <c r="AR267" s="41">
        <f t="shared" ref="AR267:AR330" si="111">AP267/AS267</f>
        <v>0.20907238702149619</v>
      </c>
      <c r="AS267" s="41">
        <v>4456.6000000000004</v>
      </c>
      <c r="AT267" s="41">
        <v>0</v>
      </c>
      <c r="AU267" s="25">
        <f t="shared" ref="AU267:AU330" si="112">AT267/1.68/1.10481</f>
        <v>0</v>
      </c>
      <c r="AV267" s="41"/>
      <c r="AW267" s="41">
        <v>0</v>
      </c>
      <c r="AX267" s="88">
        <v>221.34489062500003</v>
      </c>
      <c r="AY267" s="41">
        <f t="shared" ref="AY267:AY330" si="113">AX267/AZ267</f>
        <v>4.966676179710991E-2</v>
      </c>
      <c r="AZ267" s="41">
        <v>4456.6000000000004</v>
      </c>
      <c r="BA267" s="41">
        <f t="shared" si="99"/>
        <v>24549.319143551835</v>
      </c>
      <c r="BB267" s="41">
        <f t="shared" ref="BB267:BB330" si="114">BA267*BC267</f>
        <v>1227.4659571775917</v>
      </c>
      <c r="BC267" s="45">
        <v>0.05</v>
      </c>
      <c r="BD267" s="41">
        <f t="shared" ref="BD267:BD330" si="115">BB267/BE267</f>
        <v>0.2754265487541156</v>
      </c>
      <c r="BE267" s="41">
        <v>4456.6000000000004</v>
      </c>
      <c r="BF267" s="41">
        <f t="shared" ref="BF267:BF330" si="116">BA267+BB267</f>
        <v>25776.785100729427</v>
      </c>
      <c r="BG267" s="99">
        <f t="shared" ref="BG267:BG330" si="117">(J267+S267+V267+Y267+AB267+AE267+AH267+AK267+AN267+AR267+AY267)*(1+BC267)</f>
        <v>5.7839575238364276</v>
      </c>
      <c r="BH267" s="99"/>
      <c r="BI267" s="100">
        <f t="shared" ref="BI267:BI330" si="118">BG267-AE267*(1+BC267)</f>
        <v>5.2194264846112279</v>
      </c>
      <c r="BJ267" s="86">
        <f t="shared" si="100"/>
        <v>25776.785100729427</v>
      </c>
      <c r="BK267" s="86"/>
      <c r="BL267" s="86">
        <f t="shared" si="101"/>
        <v>0</v>
      </c>
      <c r="BM267" s="86">
        <f t="shared" ref="BM267:BM330" si="119">BJ267+BK267+BL267</f>
        <v>25776.785100729427</v>
      </c>
      <c r="BN267" s="78">
        <v>4.4619</v>
      </c>
      <c r="BO267" s="79"/>
      <c r="BP267" s="108">
        <f t="shared" ref="BP267:BP330" si="120">BG267/BN267</f>
        <v>1.2962992276466141</v>
      </c>
      <c r="BQ267" s="107"/>
      <c r="BS267" s="113" t="s">
        <v>1733</v>
      </c>
      <c r="BT267" s="168">
        <f t="shared" ref="BT267:BT330" si="121">BU267/1.2</f>
        <v>184.45407552083336</v>
      </c>
      <c r="BU267" s="88">
        <v>221.34489062500003</v>
      </c>
    </row>
    <row r="268" spans="1:73" x14ac:dyDescent="0.25">
      <c r="A268" s="87">
        <f t="shared" ref="A268:A331" si="122">A267+1</f>
        <v>259</v>
      </c>
      <c r="B268" s="2" t="s">
        <v>343</v>
      </c>
      <c r="C268" s="39" t="s">
        <v>29</v>
      </c>
      <c r="D268" s="68" t="s">
        <v>1349</v>
      </c>
      <c r="E268" s="41">
        <v>3670.1</v>
      </c>
      <c r="F268" s="54">
        <v>3569.1</v>
      </c>
      <c r="G268" s="54">
        <v>101</v>
      </c>
      <c r="H268" s="40">
        <v>0</v>
      </c>
      <c r="I268" s="41">
        <v>5103.7199745021198</v>
      </c>
      <c r="J268" s="41">
        <f t="shared" si="98"/>
        <v>1.390621502003248</v>
      </c>
      <c r="K268" s="41">
        <v>3670.1</v>
      </c>
      <c r="L268" s="41">
        <v>0</v>
      </c>
      <c r="M268" s="41"/>
      <c r="N268" s="41">
        <v>0</v>
      </c>
      <c r="O268" s="41">
        <v>0</v>
      </c>
      <c r="P268" s="41"/>
      <c r="Q268" s="41">
        <v>0</v>
      </c>
      <c r="R268" s="41">
        <v>335.629692255262</v>
      </c>
      <c r="S268" s="41">
        <f t="shared" si="102"/>
        <v>9.1449740403602625E-2</v>
      </c>
      <c r="T268" s="41">
        <v>3670.1</v>
      </c>
      <c r="U268" s="41">
        <v>2523.7846752631999</v>
      </c>
      <c r="V268" s="41">
        <f t="shared" si="103"/>
        <v>0.68766101067088092</v>
      </c>
      <c r="W268" s="41">
        <v>3670.1</v>
      </c>
      <c r="X268" s="41">
        <v>866.43977989930602</v>
      </c>
      <c r="Y268" s="41">
        <f t="shared" si="104"/>
        <v>0.23608070077090706</v>
      </c>
      <c r="Z268" s="41">
        <v>3670.1</v>
      </c>
      <c r="AA268" s="41">
        <v>3588.85771195399</v>
      </c>
      <c r="AB268" s="41">
        <f t="shared" si="105"/>
        <v>0.97786373994005349</v>
      </c>
      <c r="AC268" s="41">
        <v>3670.1</v>
      </c>
      <c r="AD268" s="41">
        <v>1739.11697805475</v>
      </c>
      <c r="AE268" s="41">
        <f t="shared" si="106"/>
        <v>0.48727045419146287</v>
      </c>
      <c r="AF268" s="41">
        <v>3569.1</v>
      </c>
      <c r="AG268" s="41">
        <v>1001.01030003728</v>
      </c>
      <c r="AH268" s="41">
        <f t="shared" si="107"/>
        <v>0.27274741833663391</v>
      </c>
      <c r="AI268" s="41">
        <v>3670.1</v>
      </c>
      <c r="AJ268" s="41">
        <v>243.13597862399999</v>
      </c>
      <c r="AK268" s="41">
        <f t="shared" si="108"/>
        <v>6.6247780339500281E-2</v>
      </c>
      <c r="AL268" s="41">
        <v>3670.1</v>
      </c>
      <c r="AM268" s="41">
        <v>29.06580108096</v>
      </c>
      <c r="AN268" s="41">
        <f t="shared" si="109"/>
        <v>7.9196210133129896E-3</v>
      </c>
      <c r="AO268" s="41">
        <v>3670.1</v>
      </c>
      <c r="AP268" s="41">
        <v>1419.9</v>
      </c>
      <c r="AQ268" s="25">
        <f t="shared" si="110"/>
        <v>764.99902374939722</v>
      </c>
      <c r="AR268" s="41">
        <f t="shared" si="111"/>
        <v>0.38688319119370046</v>
      </c>
      <c r="AS268" s="41">
        <v>3670.1</v>
      </c>
      <c r="AT268" s="41">
        <v>0</v>
      </c>
      <c r="AU268" s="25">
        <f t="shared" si="112"/>
        <v>0</v>
      </c>
      <c r="AV268" s="41"/>
      <c r="AW268" s="41">
        <v>0</v>
      </c>
      <c r="AX268" s="88">
        <v>123.449585</v>
      </c>
      <c r="AY268" s="41">
        <f t="shared" si="113"/>
        <v>3.3636572572954417E-2</v>
      </c>
      <c r="AZ268" s="41">
        <v>3670.1</v>
      </c>
      <c r="BA268" s="41">
        <f t="shared" si="99"/>
        <v>16974.110476670867</v>
      </c>
      <c r="BB268" s="41">
        <f t="shared" si="114"/>
        <v>848.70552383354334</v>
      </c>
      <c r="BC268" s="45">
        <v>0.05</v>
      </c>
      <c r="BD268" s="41">
        <f t="shared" si="115"/>
        <v>0.23124861007426048</v>
      </c>
      <c r="BE268" s="41">
        <v>3670.1</v>
      </c>
      <c r="BF268" s="41">
        <f t="shared" si="116"/>
        <v>17822.816000504412</v>
      </c>
      <c r="BG268" s="99">
        <f t="shared" si="117"/>
        <v>4.8703008180080696</v>
      </c>
      <c r="BH268" s="99"/>
      <c r="BI268" s="100">
        <f t="shared" si="118"/>
        <v>4.3586668411070333</v>
      </c>
      <c r="BJ268" s="86">
        <f t="shared" si="100"/>
        <v>17382.5906495526</v>
      </c>
      <c r="BK268" s="86"/>
      <c r="BL268" s="86">
        <f t="shared" si="101"/>
        <v>440.22535095181036</v>
      </c>
      <c r="BM268" s="86">
        <f t="shared" si="119"/>
        <v>17822.816000504408</v>
      </c>
      <c r="BN268" s="78">
        <v>3.8511000000000002</v>
      </c>
      <c r="BO268" s="79"/>
      <c r="BP268" s="108">
        <f t="shared" si="120"/>
        <v>1.2646518703767935</v>
      </c>
      <c r="BQ268" s="107"/>
      <c r="BS268" s="113" t="s">
        <v>1734</v>
      </c>
      <c r="BT268" s="168">
        <f t="shared" si="121"/>
        <v>102.87465416666667</v>
      </c>
      <c r="BU268" s="88">
        <v>123.449585</v>
      </c>
    </row>
    <row r="269" spans="1:73" x14ac:dyDescent="0.25">
      <c r="A269" s="87">
        <f t="shared" si="122"/>
        <v>260</v>
      </c>
      <c r="B269" s="2" t="s">
        <v>344</v>
      </c>
      <c r="C269" s="39" t="s">
        <v>29</v>
      </c>
      <c r="D269" s="68" t="s">
        <v>1363</v>
      </c>
      <c r="E269" s="41">
        <v>3567.9</v>
      </c>
      <c r="F269" s="54">
        <v>3567.9</v>
      </c>
      <c r="G269" s="54"/>
      <c r="H269" s="40">
        <v>29.9</v>
      </c>
      <c r="I269" s="41">
        <v>5360.6060388514097</v>
      </c>
      <c r="J269" s="41">
        <f t="shared" si="98"/>
        <v>1.5024541155445528</v>
      </c>
      <c r="K269" s="41">
        <v>3567.9</v>
      </c>
      <c r="L269" s="41">
        <v>0</v>
      </c>
      <c r="M269" s="41"/>
      <c r="N269" s="41">
        <v>0</v>
      </c>
      <c r="O269" s="41">
        <v>0</v>
      </c>
      <c r="P269" s="41"/>
      <c r="Q269" s="41">
        <v>0</v>
      </c>
      <c r="R269" s="41">
        <v>688.14526759735395</v>
      </c>
      <c r="S269" s="41">
        <f t="shared" si="102"/>
        <v>0.19287123170418283</v>
      </c>
      <c r="T269" s="41">
        <v>3567.9</v>
      </c>
      <c r="U269" s="41">
        <v>4797.6228441179401</v>
      </c>
      <c r="V269" s="41">
        <f t="shared" si="103"/>
        <v>1.3446629233212646</v>
      </c>
      <c r="W269" s="41">
        <v>3567.9</v>
      </c>
      <c r="X269" s="41">
        <v>773.09722573317197</v>
      </c>
      <c r="Y269" s="41">
        <f t="shared" si="104"/>
        <v>0.21668130433397012</v>
      </c>
      <c r="Z269" s="41">
        <v>3567.9</v>
      </c>
      <c r="AA269" s="41">
        <v>2542.0725394042402</v>
      </c>
      <c r="AB269" s="41">
        <f t="shared" si="105"/>
        <v>0.71248424546770928</v>
      </c>
      <c r="AC269" s="41">
        <v>3567.9</v>
      </c>
      <c r="AD269" s="41">
        <v>1580.6515346747401</v>
      </c>
      <c r="AE269" s="41">
        <f t="shared" si="106"/>
        <v>0.44302013360092496</v>
      </c>
      <c r="AF269" s="41">
        <v>3567.9</v>
      </c>
      <c r="AG269" s="41">
        <v>749.85349388843997</v>
      </c>
      <c r="AH269" s="41">
        <f t="shared" si="107"/>
        <v>0.21016662291220045</v>
      </c>
      <c r="AI269" s="41">
        <v>3567.9</v>
      </c>
      <c r="AJ269" s="41">
        <v>206.03557497599999</v>
      </c>
      <c r="AK269" s="41">
        <f t="shared" si="108"/>
        <v>5.7747015044143611E-2</v>
      </c>
      <c r="AL269" s="41">
        <v>3567.9</v>
      </c>
      <c r="AM269" s="41">
        <v>24.630616463039999</v>
      </c>
      <c r="AN269" s="41">
        <f t="shared" si="109"/>
        <v>6.90339316209535E-3</v>
      </c>
      <c r="AO269" s="41">
        <v>3567.9</v>
      </c>
      <c r="AP269" s="41">
        <v>567.96</v>
      </c>
      <c r="AQ269" s="25">
        <f t="shared" si="110"/>
        <v>305.99960949975889</v>
      </c>
      <c r="AR269" s="41">
        <f t="shared" si="111"/>
        <v>0.15918607584293282</v>
      </c>
      <c r="AS269" s="41">
        <v>3567.9</v>
      </c>
      <c r="AT269" s="41">
        <v>0</v>
      </c>
      <c r="AU269" s="25">
        <f t="shared" si="112"/>
        <v>0</v>
      </c>
      <c r="AV269" s="41"/>
      <c r="AW269" s="41">
        <v>0</v>
      </c>
      <c r="AX269" s="88">
        <v>665.259815</v>
      </c>
      <c r="AY269" s="41">
        <f t="shared" si="113"/>
        <v>0.18645696768407186</v>
      </c>
      <c r="AZ269" s="41">
        <v>3567.9</v>
      </c>
      <c r="BA269" s="41">
        <f t="shared" si="99"/>
        <v>17955.934950706334</v>
      </c>
      <c r="BB269" s="41">
        <f t="shared" si="114"/>
        <v>897.79674753531674</v>
      </c>
      <c r="BC269" s="45">
        <v>0.05</v>
      </c>
      <c r="BD269" s="41">
        <f t="shared" si="115"/>
        <v>0.25163170143090241</v>
      </c>
      <c r="BE269" s="41">
        <v>3567.9</v>
      </c>
      <c r="BF269" s="41">
        <f t="shared" si="116"/>
        <v>18853.731698241652</v>
      </c>
      <c r="BG269" s="99">
        <f t="shared" si="117"/>
        <v>5.2842657300489506</v>
      </c>
      <c r="BH269" s="99"/>
      <c r="BI269" s="100">
        <f t="shared" si="118"/>
        <v>4.8190945897679791</v>
      </c>
      <c r="BJ269" s="86">
        <f t="shared" si="100"/>
        <v>18853.731698241652</v>
      </c>
      <c r="BK269" s="86"/>
      <c r="BL269" s="86">
        <f t="shared" si="101"/>
        <v>0</v>
      </c>
      <c r="BM269" s="86">
        <f t="shared" si="119"/>
        <v>18853.731698241652</v>
      </c>
      <c r="BN269" s="78">
        <v>4.2888000000000002</v>
      </c>
      <c r="BO269" s="79"/>
      <c r="BP269" s="108">
        <f t="shared" si="120"/>
        <v>1.2321082190936743</v>
      </c>
      <c r="BQ269" s="107"/>
      <c r="BS269" s="113" t="s">
        <v>1735</v>
      </c>
      <c r="BT269" s="168">
        <f t="shared" si="121"/>
        <v>554.38317916666665</v>
      </c>
      <c r="BU269" s="88">
        <v>665.259815</v>
      </c>
    </row>
    <row r="270" spans="1:73" x14ac:dyDescent="0.25">
      <c r="A270" s="87">
        <f t="shared" si="122"/>
        <v>261</v>
      </c>
      <c r="B270" s="2" t="s">
        <v>345</v>
      </c>
      <c r="C270" s="39" t="s">
        <v>29</v>
      </c>
      <c r="D270" s="68" t="s">
        <v>1368</v>
      </c>
      <c r="E270" s="41">
        <v>1869.4</v>
      </c>
      <c r="F270" s="54">
        <v>1700.4</v>
      </c>
      <c r="G270" s="54">
        <v>169</v>
      </c>
      <c r="H270" s="40">
        <v>0</v>
      </c>
      <c r="I270" s="41">
        <v>2718.2567404117699</v>
      </c>
      <c r="J270" s="41">
        <f t="shared" si="98"/>
        <v>1.4540797798286988</v>
      </c>
      <c r="K270" s="41">
        <v>1869.4</v>
      </c>
      <c r="L270" s="41">
        <v>0</v>
      </c>
      <c r="M270" s="41"/>
      <c r="N270" s="41">
        <v>0</v>
      </c>
      <c r="O270" s="41">
        <v>0</v>
      </c>
      <c r="P270" s="41"/>
      <c r="Q270" s="41">
        <v>0</v>
      </c>
      <c r="R270" s="41">
        <v>330.51098946858002</v>
      </c>
      <c r="S270" s="41">
        <f t="shared" si="102"/>
        <v>0.17680057209189046</v>
      </c>
      <c r="T270" s="41">
        <v>1869.4</v>
      </c>
      <c r="U270" s="41">
        <v>1767.66254221183</v>
      </c>
      <c r="V270" s="41">
        <f t="shared" si="103"/>
        <v>0.94557748058833313</v>
      </c>
      <c r="W270" s="41">
        <v>1869.4</v>
      </c>
      <c r="X270" s="41">
        <v>394.28648227923401</v>
      </c>
      <c r="Y270" s="41">
        <f t="shared" si="104"/>
        <v>0.21091605984766984</v>
      </c>
      <c r="Z270" s="41">
        <v>1869.4</v>
      </c>
      <c r="AA270" s="41">
        <v>1365.96174353166</v>
      </c>
      <c r="AB270" s="41">
        <f t="shared" si="105"/>
        <v>0.73069527309920823</v>
      </c>
      <c r="AC270" s="41">
        <v>1869.4</v>
      </c>
      <c r="AD270" s="41">
        <v>763.33286947308795</v>
      </c>
      <c r="AE270" s="41">
        <f t="shared" si="106"/>
        <v>0.44891370822929189</v>
      </c>
      <c r="AF270" s="41">
        <v>1700.4</v>
      </c>
      <c r="AG270" s="41">
        <v>746.05962792510195</v>
      </c>
      <c r="AH270" s="41">
        <f t="shared" si="107"/>
        <v>0.39909041827597191</v>
      </c>
      <c r="AI270" s="41">
        <v>1869.4</v>
      </c>
      <c r="AJ270" s="41">
        <v>148.16827871999999</v>
      </c>
      <c r="AK270" s="41">
        <f t="shared" si="108"/>
        <v>7.9259804600406533E-2</v>
      </c>
      <c r="AL270" s="41">
        <v>1869.4</v>
      </c>
      <c r="AM270" s="41">
        <v>17.712844228800002</v>
      </c>
      <c r="AN270" s="41">
        <f t="shared" si="109"/>
        <v>9.4751493681395106E-3</v>
      </c>
      <c r="AO270" s="41">
        <v>1869.4</v>
      </c>
      <c r="AP270" s="41">
        <v>371.22</v>
      </c>
      <c r="AQ270" s="25">
        <f t="shared" si="110"/>
        <v>200.00206887544985</v>
      </c>
      <c r="AR270" s="41">
        <f t="shared" si="111"/>
        <v>0.19857708355622125</v>
      </c>
      <c r="AS270" s="41">
        <v>1869.4</v>
      </c>
      <c r="AT270" s="41">
        <v>0</v>
      </c>
      <c r="AU270" s="25">
        <f t="shared" si="112"/>
        <v>0</v>
      </c>
      <c r="AV270" s="41"/>
      <c r="AW270" s="41">
        <v>0</v>
      </c>
      <c r="AX270" s="88">
        <v>352.061105</v>
      </c>
      <c r="AY270" s="41">
        <f t="shared" si="113"/>
        <v>0.18832839681181127</v>
      </c>
      <c r="AZ270" s="41">
        <v>1869.4</v>
      </c>
      <c r="BA270" s="41">
        <f t="shared" si="99"/>
        <v>8975.2332232500648</v>
      </c>
      <c r="BB270" s="41">
        <f t="shared" si="114"/>
        <v>448.76166116250329</v>
      </c>
      <c r="BC270" s="45">
        <v>0.05</v>
      </c>
      <c r="BD270" s="41">
        <f t="shared" si="115"/>
        <v>0.24005652143067469</v>
      </c>
      <c r="BE270" s="41">
        <v>1869.4</v>
      </c>
      <c r="BF270" s="41">
        <f t="shared" si="116"/>
        <v>9423.9948844125684</v>
      </c>
      <c r="BG270" s="99">
        <f t="shared" si="117"/>
        <v>5.0837994126125245</v>
      </c>
      <c r="BH270" s="99"/>
      <c r="BI270" s="100">
        <f t="shared" si="118"/>
        <v>4.6124400189717676</v>
      </c>
      <c r="BJ270" s="86">
        <f t="shared" si="100"/>
        <v>8644.4925212063372</v>
      </c>
      <c r="BK270" s="86"/>
      <c r="BL270" s="86">
        <f t="shared" si="101"/>
        <v>779.50236320622867</v>
      </c>
      <c r="BM270" s="86">
        <f t="shared" si="119"/>
        <v>9423.9948844125665</v>
      </c>
      <c r="BN270" s="78">
        <v>4.0510000000000002</v>
      </c>
      <c r="BO270" s="79"/>
      <c r="BP270" s="108">
        <f t="shared" si="120"/>
        <v>1.2549492502129165</v>
      </c>
      <c r="BQ270" s="107"/>
      <c r="BS270" s="113" t="s">
        <v>1736</v>
      </c>
      <c r="BT270" s="168">
        <f t="shared" si="121"/>
        <v>293.38425416666666</v>
      </c>
      <c r="BU270" s="88">
        <v>352.061105</v>
      </c>
    </row>
    <row r="271" spans="1:73" x14ac:dyDescent="0.25">
      <c r="A271" s="87">
        <f t="shared" si="122"/>
        <v>262</v>
      </c>
      <c r="B271" s="2" t="s">
        <v>346</v>
      </c>
      <c r="C271" s="39" t="s">
        <v>29</v>
      </c>
      <c r="D271" s="68" t="s">
        <v>1372</v>
      </c>
      <c r="E271" s="41">
        <v>2762.24</v>
      </c>
      <c r="F271" s="54">
        <v>2762.24</v>
      </c>
      <c r="G271" s="54"/>
      <c r="H271" s="40">
        <v>44.7</v>
      </c>
      <c r="I271" s="41">
        <v>4000.5766074052799</v>
      </c>
      <c r="J271" s="41">
        <f t="shared" si="98"/>
        <v>1.4483088389876622</v>
      </c>
      <c r="K271" s="41">
        <v>2762.24</v>
      </c>
      <c r="L271" s="41">
        <v>0</v>
      </c>
      <c r="M271" s="41"/>
      <c r="N271" s="41">
        <v>0</v>
      </c>
      <c r="O271" s="41">
        <v>0</v>
      </c>
      <c r="P271" s="41"/>
      <c r="Q271" s="41">
        <v>0</v>
      </c>
      <c r="R271" s="41">
        <v>348.36753636059399</v>
      </c>
      <c r="S271" s="41">
        <f t="shared" si="102"/>
        <v>0.12611776542248104</v>
      </c>
      <c r="T271" s="41">
        <v>2762.24</v>
      </c>
      <c r="U271" s="41">
        <v>4075.6535746200102</v>
      </c>
      <c r="V271" s="41">
        <f t="shared" si="103"/>
        <v>1.4754885797830783</v>
      </c>
      <c r="W271" s="41">
        <v>2762.24</v>
      </c>
      <c r="X271" s="41">
        <v>544.184998172566</v>
      </c>
      <c r="Y271" s="41">
        <f t="shared" si="104"/>
        <v>0.19700858657197276</v>
      </c>
      <c r="Z271" s="41">
        <v>2762.24</v>
      </c>
      <c r="AA271" s="41">
        <v>4131.2625626968202</v>
      </c>
      <c r="AB271" s="41">
        <f t="shared" si="105"/>
        <v>1.4956204249800236</v>
      </c>
      <c r="AC271" s="41">
        <v>2762.24</v>
      </c>
      <c r="AD271" s="41">
        <v>1578.8869635194201</v>
      </c>
      <c r="AE271" s="41">
        <f t="shared" si="106"/>
        <v>0.57159658955029979</v>
      </c>
      <c r="AF271" s="41">
        <v>2762.24</v>
      </c>
      <c r="AG271" s="41">
        <v>1393.7108627279999</v>
      </c>
      <c r="AH271" s="41">
        <f t="shared" si="107"/>
        <v>0.50455820737082946</v>
      </c>
      <c r="AI271" s="41">
        <v>2762.24</v>
      </c>
      <c r="AJ271" s="41">
        <v>170.91852624000001</v>
      </c>
      <c r="AK271" s="41">
        <f t="shared" si="108"/>
        <v>6.1876783422150146E-2</v>
      </c>
      <c r="AL271" s="41">
        <v>2762.24</v>
      </c>
      <c r="AM271" s="41">
        <v>20.432532909599999</v>
      </c>
      <c r="AN271" s="41">
        <f t="shared" si="109"/>
        <v>7.397088200011585E-3</v>
      </c>
      <c r="AO271" s="41">
        <v>2762.24</v>
      </c>
      <c r="AP271" s="41">
        <v>662.61599999999999</v>
      </c>
      <c r="AQ271" s="25">
        <f t="shared" si="110"/>
        <v>356.99738933779173</v>
      </c>
      <c r="AR271" s="41">
        <f t="shared" si="111"/>
        <v>0.23988357275254868</v>
      </c>
      <c r="AS271" s="41">
        <v>2762.24</v>
      </c>
      <c r="AT271" s="41">
        <v>0</v>
      </c>
      <c r="AU271" s="25">
        <f t="shared" si="112"/>
        <v>0</v>
      </c>
      <c r="AV271" s="41"/>
      <c r="AW271" s="41">
        <v>0</v>
      </c>
      <c r="AX271" s="88">
        <v>317.58082250000001</v>
      </c>
      <c r="AY271" s="41">
        <f t="shared" si="113"/>
        <v>0.1149722046237836</v>
      </c>
      <c r="AZ271" s="41">
        <v>2762.24</v>
      </c>
      <c r="BA271" s="41">
        <f t="shared" si="99"/>
        <v>17244.190987152291</v>
      </c>
      <c r="BB271" s="41">
        <f t="shared" si="114"/>
        <v>862.20954935761461</v>
      </c>
      <c r="BC271" s="45">
        <v>0.05</v>
      </c>
      <c r="BD271" s="41">
        <f t="shared" si="115"/>
        <v>0.31214143208324213</v>
      </c>
      <c r="BE271" s="41">
        <v>2762.24</v>
      </c>
      <c r="BF271" s="41">
        <f t="shared" si="116"/>
        <v>18106.400536509907</v>
      </c>
      <c r="BG271" s="99">
        <f t="shared" si="117"/>
        <v>6.5549700737480832</v>
      </c>
      <c r="BH271" s="99"/>
      <c r="BI271" s="100">
        <f t="shared" si="118"/>
        <v>5.9547936547202687</v>
      </c>
      <c r="BJ271" s="86">
        <f t="shared" si="100"/>
        <v>18106.400536509904</v>
      </c>
      <c r="BK271" s="86"/>
      <c r="BL271" s="86">
        <f t="shared" si="101"/>
        <v>0</v>
      </c>
      <c r="BM271" s="86">
        <f t="shared" si="119"/>
        <v>18106.400536509904</v>
      </c>
      <c r="BN271" s="78">
        <v>4.5243000000000002</v>
      </c>
      <c r="BO271" s="79"/>
      <c r="BP271" s="108">
        <f t="shared" si="120"/>
        <v>1.4488363003664839</v>
      </c>
      <c r="BQ271" s="107"/>
      <c r="BS271" s="113" t="s">
        <v>1737</v>
      </c>
      <c r="BT271" s="168">
        <f t="shared" si="121"/>
        <v>264.6506854166667</v>
      </c>
      <c r="BU271" s="88">
        <v>317.58082250000001</v>
      </c>
    </row>
    <row r="272" spans="1:73" x14ac:dyDescent="0.25">
      <c r="A272" s="87">
        <f t="shared" si="122"/>
        <v>263</v>
      </c>
      <c r="B272" s="2" t="s">
        <v>347</v>
      </c>
      <c r="C272" s="39" t="s">
        <v>29</v>
      </c>
      <c r="D272" s="68" t="s">
        <v>1387</v>
      </c>
      <c r="E272" s="41">
        <v>2066.5</v>
      </c>
      <c r="F272" s="54">
        <v>1762.3</v>
      </c>
      <c r="G272" s="54">
        <v>304.2</v>
      </c>
      <c r="H272" s="40">
        <v>0</v>
      </c>
      <c r="I272" s="41">
        <v>2969.9085963471098</v>
      </c>
      <c r="J272" s="41">
        <f t="shared" si="98"/>
        <v>1.4371684473008033</v>
      </c>
      <c r="K272" s="41">
        <v>2066.5</v>
      </c>
      <c r="L272" s="41">
        <v>0</v>
      </c>
      <c r="M272" s="41"/>
      <c r="N272" s="41">
        <v>0</v>
      </c>
      <c r="O272" s="41">
        <v>0</v>
      </c>
      <c r="P272" s="41"/>
      <c r="Q272" s="41">
        <v>0</v>
      </c>
      <c r="R272" s="41">
        <v>316.95343698737202</v>
      </c>
      <c r="S272" s="41">
        <f t="shared" si="102"/>
        <v>0.15337693539190517</v>
      </c>
      <c r="T272" s="41">
        <v>2066.5</v>
      </c>
      <c r="U272" s="41">
        <v>1816.4144815822799</v>
      </c>
      <c r="V272" s="41">
        <f t="shared" si="103"/>
        <v>0.87898111859776429</v>
      </c>
      <c r="W272" s="41">
        <v>2066.5</v>
      </c>
      <c r="X272" s="41">
        <v>448.79125162403898</v>
      </c>
      <c r="Y272" s="41">
        <f t="shared" si="104"/>
        <v>0.21717457131577014</v>
      </c>
      <c r="Z272" s="41">
        <v>2066.5</v>
      </c>
      <c r="AA272" s="41">
        <v>569.23654007556695</v>
      </c>
      <c r="AB272" s="41">
        <f t="shared" si="105"/>
        <v>0.27545924997607885</v>
      </c>
      <c r="AC272" s="41">
        <v>2066.5</v>
      </c>
      <c r="AD272" s="41">
        <v>875.93532830014306</v>
      </c>
      <c r="AE272" s="41">
        <f t="shared" si="106"/>
        <v>0.49704098524663398</v>
      </c>
      <c r="AF272" s="41">
        <v>1762.3</v>
      </c>
      <c r="AG272" s="41">
        <v>293.90022718574801</v>
      </c>
      <c r="AH272" s="41">
        <f t="shared" si="107"/>
        <v>0.14222125680413647</v>
      </c>
      <c r="AI272" s="41">
        <v>2066.5</v>
      </c>
      <c r="AJ272" s="41">
        <v>73.150795872000003</v>
      </c>
      <c r="AK272" s="41">
        <f t="shared" si="108"/>
        <v>3.5398401099443505E-2</v>
      </c>
      <c r="AL272" s="41">
        <v>2066.5</v>
      </c>
      <c r="AM272" s="41">
        <v>8.7448451428799991</v>
      </c>
      <c r="AN272" s="41">
        <f t="shared" si="109"/>
        <v>4.2317179496152912E-3</v>
      </c>
      <c r="AO272" s="41">
        <v>2066.5</v>
      </c>
      <c r="AP272" s="41">
        <v>287.68799999999999</v>
      </c>
      <c r="AQ272" s="25">
        <f t="shared" si="110"/>
        <v>154.99756260611068</v>
      </c>
      <c r="AR272" s="41">
        <f t="shared" si="111"/>
        <v>0.13921509799177353</v>
      </c>
      <c r="AS272" s="41">
        <v>2066.5</v>
      </c>
      <c r="AT272" s="41">
        <v>0</v>
      </c>
      <c r="AU272" s="25">
        <f t="shared" si="112"/>
        <v>0</v>
      </c>
      <c r="AV272" s="41"/>
      <c r="AW272" s="41">
        <v>0</v>
      </c>
      <c r="AX272" s="88">
        <v>164.41762500000002</v>
      </c>
      <c r="AY272" s="41">
        <f t="shared" si="113"/>
        <v>7.9563331720300029E-2</v>
      </c>
      <c r="AZ272" s="41">
        <v>2066.5</v>
      </c>
      <c r="BA272" s="41">
        <f t="shared" si="99"/>
        <v>7825.1411281171386</v>
      </c>
      <c r="BB272" s="41">
        <f t="shared" si="114"/>
        <v>391.25705640585693</v>
      </c>
      <c r="BC272" s="45">
        <v>0.05</v>
      </c>
      <c r="BD272" s="41">
        <f t="shared" si="115"/>
        <v>0.18933319932536025</v>
      </c>
      <c r="BE272" s="41">
        <v>2066.5</v>
      </c>
      <c r="BF272" s="41">
        <f t="shared" si="116"/>
        <v>8216.3981845229955</v>
      </c>
      <c r="BG272" s="99">
        <f t="shared" si="117"/>
        <v>4.0528226690639357</v>
      </c>
      <c r="BH272" s="99"/>
      <c r="BI272" s="100">
        <f t="shared" si="118"/>
        <v>3.5309296345549699</v>
      </c>
      <c r="BJ272" s="86">
        <f t="shared" si="100"/>
        <v>7142.2893896913738</v>
      </c>
      <c r="BK272" s="86"/>
      <c r="BL272" s="86">
        <f t="shared" si="101"/>
        <v>1074.1087948316217</v>
      </c>
      <c r="BM272" s="86">
        <f t="shared" si="119"/>
        <v>8216.3981845229955</v>
      </c>
      <c r="BN272" s="78">
        <v>3.0573000000000001</v>
      </c>
      <c r="BO272" s="79"/>
      <c r="BP272" s="108">
        <f t="shared" si="120"/>
        <v>1.3256215186811682</v>
      </c>
      <c r="BQ272" s="107"/>
      <c r="BS272" s="113" t="s">
        <v>1738</v>
      </c>
      <c r="BT272" s="168">
        <f t="shared" si="121"/>
        <v>137.01468750000001</v>
      </c>
      <c r="BU272" s="88">
        <v>164.41762500000002</v>
      </c>
    </row>
    <row r="273" spans="1:73" x14ac:dyDescent="0.25">
      <c r="A273" s="87">
        <f t="shared" si="122"/>
        <v>264</v>
      </c>
      <c r="B273" s="2" t="s">
        <v>348</v>
      </c>
      <c r="C273" s="39" t="s">
        <v>29</v>
      </c>
      <c r="D273" s="68" t="s">
        <v>1388</v>
      </c>
      <c r="E273" s="41">
        <v>5961.3</v>
      </c>
      <c r="F273" s="54">
        <v>4483.3</v>
      </c>
      <c r="G273" s="54">
        <v>1478</v>
      </c>
      <c r="H273" s="40">
        <v>0</v>
      </c>
      <c r="I273" s="41">
        <v>8332.0263669066699</v>
      </c>
      <c r="J273" s="41">
        <f t="shared" si="98"/>
        <v>1.3976861367330398</v>
      </c>
      <c r="K273" s="41">
        <v>5961.3</v>
      </c>
      <c r="L273" s="41">
        <v>0</v>
      </c>
      <c r="M273" s="41"/>
      <c r="N273" s="41">
        <v>0</v>
      </c>
      <c r="O273" s="41">
        <v>0</v>
      </c>
      <c r="P273" s="41"/>
      <c r="Q273" s="41">
        <v>0</v>
      </c>
      <c r="R273" s="41">
        <v>809.02728555749502</v>
      </c>
      <c r="S273" s="41">
        <f t="shared" si="102"/>
        <v>0.13571323126792731</v>
      </c>
      <c r="T273" s="41">
        <v>5961.3</v>
      </c>
      <c r="U273" s="41">
        <v>6039.6431759350698</v>
      </c>
      <c r="V273" s="41">
        <f t="shared" si="103"/>
        <v>1.0131419616417676</v>
      </c>
      <c r="W273" s="41">
        <v>5961.3</v>
      </c>
      <c r="X273" s="41">
        <v>1202.88638126716</v>
      </c>
      <c r="Y273" s="41">
        <f t="shared" si="104"/>
        <v>0.20178256106338549</v>
      </c>
      <c r="Z273" s="41">
        <v>5961.3</v>
      </c>
      <c r="AA273" s="41">
        <v>3730.1670195734</v>
      </c>
      <c r="AB273" s="41">
        <f t="shared" si="105"/>
        <v>0.62573046475993488</v>
      </c>
      <c r="AC273" s="41">
        <v>5961.3</v>
      </c>
      <c r="AD273" s="41">
        <v>2442.40745062016</v>
      </c>
      <c r="AE273" s="41">
        <f t="shared" si="106"/>
        <v>0.5447789464501952</v>
      </c>
      <c r="AF273" s="41">
        <v>4483.3</v>
      </c>
      <c r="AG273" s="41">
        <v>1408.8177500893401</v>
      </c>
      <c r="AH273" s="41">
        <f t="shared" si="107"/>
        <v>0.23632726923478772</v>
      </c>
      <c r="AI273" s="41">
        <v>5961.3</v>
      </c>
      <c r="AJ273" s="41">
        <v>106.45949160000001</v>
      </c>
      <c r="AK273" s="41">
        <f t="shared" si="108"/>
        <v>1.7858435509033266E-2</v>
      </c>
      <c r="AL273" s="41">
        <v>5961.3</v>
      </c>
      <c r="AM273" s="41">
        <v>12.726748314</v>
      </c>
      <c r="AN273" s="41">
        <f t="shared" si="109"/>
        <v>2.1348947903980673E-3</v>
      </c>
      <c r="AO273" s="41">
        <v>5961.3</v>
      </c>
      <c r="AP273" s="41">
        <v>109.512</v>
      </c>
      <c r="AQ273" s="25">
        <f t="shared" si="110"/>
        <v>59.001741734519307</v>
      </c>
      <c r="AR273" s="41">
        <f t="shared" si="111"/>
        <v>1.8370489658296008E-2</v>
      </c>
      <c r="AS273" s="41">
        <v>5961.3</v>
      </c>
      <c r="AT273" s="41">
        <v>0</v>
      </c>
      <c r="AU273" s="25">
        <f t="shared" si="112"/>
        <v>0</v>
      </c>
      <c r="AV273" s="41"/>
      <c r="AW273" s="41">
        <v>0</v>
      </c>
      <c r="AX273" s="88">
        <v>243.40686562499999</v>
      </c>
      <c r="AY273" s="41">
        <f t="shared" si="113"/>
        <v>4.083117199687987E-2</v>
      </c>
      <c r="AZ273" s="41">
        <v>5961.3</v>
      </c>
      <c r="BA273" s="41">
        <f t="shared" si="99"/>
        <v>24437.08053548829</v>
      </c>
      <c r="BB273" s="41">
        <f t="shared" si="114"/>
        <v>1221.8540267744145</v>
      </c>
      <c r="BC273" s="45">
        <v>0.05</v>
      </c>
      <c r="BD273" s="41">
        <f t="shared" si="115"/>
        <v>0.20496435790421794</v>
      </c>
      <c r="BE273" s="41">
        <v>5961.3</v>
      </c>
      <c r="BF273" s="41">
        <f t="shared" si="116"/>
        <v>25658.934562262704</v>
      </c>
      <c r="BG273" s="99">
        <f t="shared" si="117"/>
        <v>4.4460733412609281</v>
      </c>
      <c r="BH273" s="99"/>
      <c r="BI273" s="100">
        <f t="shared" si="118"/>
        <v>3.8740554474882232</v>
      </c>
      <c r="BJ273" s="86">
        <f t="shared" si="100"/>
        <v>19933.08061087512</v>
      </c>
      <c r="BK273" s="86"/>
      <c r="BL273" s="86">
        <f t="shared" si="101"/>
        <v>5725.853951387594</v>
      </c>
      <c r="BM273" s="86">
        <f t="shared" si="119"/>
        <v>25658.934562262715</v>
      </c>
      <c r="BN273" s="78">
        <v>3.5659999999999998</v>
      </c>
      <c r="BO273" s="79"/>
      <c r="BP273" s="108">
        <f t="shared" si="120"/>
        <v>1.246795664963805</v>
      </c>
      <c r="BQ273" s="107"/>
      <c r="BS273" s="113" t="s">
        <v>1739</v>
      </c>
      <c r="BT273" s="168">
        <f t="shared" si="121"/>
        <v>202.83905468750001</v>
      </c>
      <c r="BU273" s="88">
        <v>243.40686562499999</v>
      </c>
    </row>
    <row r="274" spans="1:73" x14ac:dyDescent="0.25">
      <c r="A274" s="87">
        <f t="shared" si="122"/>
        <v>265</v>
      </c>
      <c r="B274" s="2" t="s">
        <v>349</v>
      </c>
      <c r="C274" s="39" t="s">
        <v>29</v>
      </c>
      <c r="D274" s="68" t="s">
        <v>1390</v>
      </c>
      <c r="E274" s="41">
        <v>4212.1099999999997</v>
      </c>
      <c r="F274" s="54">
        <v>3766.2</v>
      </c>
      <c r="G274" s="54">
        <v>445.91</v>
      </c>
      <c r="H274" s="40">
        <v>0</v>
      </c>
      <c r="I274" s="41">
        <v>6496.7223577714403</v>
      </c>
      <c r="J274" s="41">
        <f t="shared" si="98"/>
        <v>1.5423914279948627</v>
      </c>
      <c r="K274" s="41">
        <v>4212.1099999999997</v>
      </c>
      <c r="L274" s="41">
        <v>0</v>
      </c>
      <c r="M274" s="41"/>
      <c r="N274" s="41">
        <v>0</v>
      </c>
      <c r="O274" s="41">
        <v>0</v>
      </c>
      <c r="P274" s="41"/>
      <c r="Q274" s="41">
        <v>0</v>
      </c>
      <c r="R274" s="41">
        <v>799.76001799255801</v>
      </c>
      <c r="S274" s="41">
        <f t="shared" si="102"/>
        <v>0.1898715888218869</v>
      </c>
      <c r="T274" s="41">
        <v>4212.1099999999997</v>
      </c>
      <c r="U274" s="41">
        <v>4197.0578647234797</v>
      </c>
      <c r="V274" s="41">
        <f t="shared" si="103"/>
        <v>0.99642646196881846</v>
      </c>
      <c r="W274" s="41">
        <v>4212.1099999999997</v>
      </c>
      <c r="X274" s="41">
        <v>965.17904866430797</v>
      </c>
      <c r="Y274" s="41">
        <f t="shared" si="104"/>
        <v>0.22914383733195667</v>
      </c>
      <c r="Z274" s="41">
        <v>4212.1099999999997</v>
      </c>
      <c r="AA274" s="41">
        <v>2836.5553133470999</v>
      </c>
      <c r="AB274" s="41">
        <f t="shared" si="105"/>
        <v>0.67342859359017215</v>
      </c>
      <c r="AC274" s="41">
        <v>4212.1099999999997</v>
      </c>
      <c r="AD274" s="41">
        <v>1811.8811893066099</v>
      </c>
      <c r="AE274" s="41">
        <f t="shared" si="106"/>
        <v>0.48109000831251925</v>
      </c>
      <c r="AF274" s="41">
        <v>3766.2</v>
      </c>
      <c r="AG274" s="41">
        <v>1362.7386992874101</v>
      </c>
      <c r="AH274" s="41">
        <f t="shared" si="107"/>
        <v>0.32352875382822627</v>
      </c>
      <c r="AI274" s="41">
        <v>4212.1099999999997</v>
      </c>
      <c r="AJ274" s="41">
        <v>76.621666968</v>
      </c>
      <c r="AK274" s="41">
        <f t="shared" si="108"/>
        <v>1.819080388878733E-2</v>
      </c>
      <c r="AL274" s="41">
        <v>4212.1099999999997</v>
      </c>
      <c r="AM274" s="41">
        <v>9.1597720057200007</v>
      </c>
      <c r="AN274" s="41">
        <f t="shared" si="109"/>
        <v>2.1746279194323039E-3</v>
      </c>
      <c r="AO274" s="41">
        <v>4212.1099999999997</v>
      </c>
      <c r="AP274" s="41">
        <v>412.04399999999998</v>
      </c>
      <c r="AQ274" s="25">
        <f t="shared" si="110"/>
        <v>221.99680100133568</v>
      </c>
      <c r="AR274" s="41">
        <f t="shared" si="111"/>
        <v>9.7823656077357907E-2</v>
      </c>
      <c r="AS274" s="41">
        <v>4212.1099999999997</v>
      </c>
      <c r="AT274" s="41">
        <v>0</v>
      </c>
      <c r="AU274" s="25">
        <f t="shared" si="112"/>
        <v>0</v>
      </c>
      <c r="AV274" s="41"/>
      <c r="AW274" s="41">
        <v>0</v>
      </c>
      <c r="AX274" s="88">
        <v>759.334614375</v>
      </c>
      <c r="AY274" s="41">
        <f t="shared" si="113"/>
        <v>0.18027416529364143</v>
      </c>
      <c r="AZ274" s="41">
        <v>4212.1099999999997</v>
      </c>
      <c r="BA274" s="41">
        <f t="shared" si="99"/>
        <v>19727.054544441628</v>
      </c>
      <c r="BB274" s="41">
        <f t="shared" si="114"/>
        <v>986.3527272220814</v>
      </c>
      <c r="BC274" s="45">
        <v>0.05</v>
      </c>
      <c r="BD274" s="41">
        <f t="shared" si="115"/>
        <v>0.23417069526248874</v>
      </c>
      <c r="BE274" s="41">
        <v>4212.1099999999997</v>
      </c>
      <c r="BF274" s="41">
        <f t="shared" si="116"/>
        <v>20713.407271663709</v>
      </c>
      <c r="BG274" s="99">
        <f t="shared" si="117"/>
        <v>4.9710611212790452</v>
      </c>
      <c r="BH274" s="99"/>
      <c r="BI274" s="100">
        <f t="shared" si="118"/>
        <v>4.4659166125508998</v>
      </c>
      <c r="BJ274" s="86">
        <f t="shared" si="100"/>
        <v>18722.01039496114</v>
      </c>
      <c r="BK274" s="86"/>
      <c r="BL274" s="86">
        <f t="shared" si="101"/>
        <v>1991.3968767025719</v>
      </c>
      <c r="BM274" s="86">
        <f t="shared" si="119"/>
        <v>20713.407271663713</v>
      </c>
      <c r="BN274" s="78">
        <v>3.8424999999999998</v>
      </c>
      <c r="BO274" s="79"/>
      <c r="BP274" s="108">
        <f t="shared" si="120"/>
        <v>1.2937049111981902</v>
      </c>
      <c r="BQ274" s="107"/>
      <c r="BS274" s="113" t="s">
        <v>1740</v>
      </c>
      <c r="BT274" s="168">
        <f t="shared" si="121"/>
        <v>632.77884531250004</v>
      </c>
      <c r="BU274" s="88">
        <v>759.334614375</v>
      </c>
    </row>
    <row r="275" spans="1:73" x14ac:dyDescent="0.25">
      <c r="A275" s="87">
        <f t="shared" si="122"/>
        <v>266</v>
      </c>
      <c r="B275" s="2" t="s">
        <v>350</v>
      </c>
      <c r="C275" s="39" t="s">
        <v>29</v>
      </c>
      <c r="D275" s="68" t="s">
        <v>1391</v>
      </c>
      <c r="E275" s="41">
        <v>3203.6</v>
      </c>
      <c r="F275" s="54">
        <v>3203.6</v>
      </c>
      <c r="G275" s="54"/>
      <c r="H275" s="40">
        <v>0</v>
      </c>
      <c r="I275" s="41">
        <v>4972.7679447801002</v>
      </c>
      <c r="J275" s="41">
        <f t="shared" si="98"/>
        <v>1.5522437085716383</v>
      </c>
      <c r="K275" s="41">
        <v>3203.6</v>
      </c>
      <c r="L275" s="41">
        <v>0</v>
      </c>
      <c r="M275" s="41"/>
      <c r="N275" s="41">
        <v>0</v>
      </c>
      <c r="O275" s="41">
        <v>0</v>
      </c>
      <c r="P275" s="41"/>
      <c r="Q275" s="41">
        <v>0</v>
      </c>
      <c r="R275" s="41">
        <v>693.545859099155</v>
      </c>
      <c r="S275" s="41">
        <f t="shared" si="102"/>
        <v>0.21648953024695811</v>
      </c>
      <c r="T275" s="41">
        <v>3203.6</v>
      </c>
      <c r="U275" s="41">
        <v>3252.7912179488198</v>
      </c>
      <c r="V275" s="41">
        <f t="shared" si="103"/>
        <v>1.0153549812550942</v>
      </c>
      <c r="W275" s="41">
        <v>3203.6</v>
      </c>
      <c r="X275" s="41">
        <v>784.83647837199396</v>
      </c>
      <c r="Y275" s="41">
        <f t="shared" si="104"/>
        <v>0.24498579047696153</v>
      </c>
      <c r="Z275" s="41">
        <v>3203.6</v>
      </c>
      <c r="AA275" s="41">
        <v>2864.4063653992898</v>
      </c>
      <c r="AB275" s="41">
        <f t="shared" si="105"/>
        <v>0.8941211029464633</v>
      </c>
      <c r="AC275" s="41">
        <v>3203.6</v>
      </c>
      <c r="AD275" s="41">
        <v>1495.1016185030401</v>
      </c>
      <c r="AE275" s="41">
        <f t="shared" si="106"/>
        <v>0.46669422477932332</v>
      </c>
      <c r="AF275" s="41">
        <v>3203.6</v>
      </c>
      <c r="AG275" s="41">
        <v>1103.2594609816099</v>
      </c>
      <c r="AH275" s="41">
        <f t="shared" si="107"/>
        <v>0.34438115275989822</v>
      </c>
      <c r="AI275" s="41">
        <v>3203.6</v>
      </c>
      <c r="AJ275" s="41">
        <v>206.21057687999999</v>
      </c>
      <c r="AK275" s="41">
        <f t="shared" si="108"/>
        <v>6.4368390835310277E-2</v>
      </c>
      <c r="AL275" s="41">
        <v>3203.6</v>
      </c>
      <c r="AM275" s="41">
        <v>24.651537145199999</v>
      </c>
      <c r="AN275" s="41">
        <f t="shared" si="109"/>
        <v>7.6949485407666373E-3</v>
      </c>
      <c r="AO275" s="41">
        <v>3203.6</v>
      </c>
      <c r="AP275" s="41">
        <v>278.41199999999998</v>
      </c>
      <c r="AQ275" s="25">
        <f t="shared" si="110"/>
        <v>149.99993534764218</v>
      </c>
      <c r="AR275" s="41">
        <f t="shared" si="111"/>
        <v>8.6905980771631905E-2</v>
      </c>
      <c r="AS275" s="41">
        <v>3203.6</v>
      </c>
      <c r="AT275" s="41">
        <v>0</v>
      </c>
      <c r="AU275" s="25">
        <f t="shared" si="112"/>
        <v>0</v>
      </c>
      <c r="AV275" s="41"/>
      <c r="AW275" s="41">
        <v>0</v>
      </c>
      <c r="AX275" s="88">
        <v>827.08409312499998</v>
      </c>
      <c r="AY275" s="41">
        <f t="shared" si="113"/>
        <v>0.2581733341006992</v>
      </c>
      <c r="AZ275" s="41">
        <v>3203.6</v>
      </c>
      <c r="BA275" s="41">
        <f t="shared" si="99"/>
        <v>16503.067152234205</v>
      </c>
      <c r="BB275" s="41">
        <f t="shared" si="114"/>
        <v>825.15335761171036</v>
      </c>
      <c r="BC275" s="45">
        <v>0.05</v>
      </c>
      <c r="BD275" s="41">
        <f t="shared" si="115"/>
        <v>0.25757065726423722</v>
      </c>
      <c r="BE275" s="41">
        <v>3203.6</v>
      </c>
      <c r="BF275" s="41">
        <f t="shared" si="116"/>
        <v>17328.220509845916</v>
      </c>
      <c r="BG275" s="99">
        <f t="shared" si="117"/>
        <v>5.408983802548982</v>
      </c>
      <c r="BH275" s="99"/>
      <c r="BI275" s="100">
        <f t="shared" si="118"/>
        <v>4.9189548665306928</v>
      </c>
      <c r="BJ275" s="86">
        <f t="shared" si="100"/>
        <v>17328.22050984592</v>
      </c>
      <c r="BK275" s="86"/>
      <c r="BL275" s="86">
        <f t="shared" si="101"/>
        <v>0</v>
      </c>
      <c r="BM275" s="86">
        <f t="shared" si="119"/>
        <v>17328.22050984592</v>
      </c>
      <c r="BN275" s="78">
        <v>4.1138000000000003</v>
      </c>
      <c r="BO275" s="79"/>
      <c r="BP275" s="108">
        <f t="shared" si="120"/>
        <v>1.3148387871430263</v>
      </c>
      <c r="BQ275" s="107"/>
      <c r="BS275" s="113" t="s">
        <v>1741</v>
      </c>
      <c r="BT275" s="168">
        <f t="shared" si="121"/>
        <v>689.23674427083336</v>
      </c>
      <c r="BU275" s="88">
        <v>827.08409312499998</v>
      </c>
    </row>
    <row r="276" spans="1:73" x14ac:dyDescent="0.25">
      <c r="A276" s="87">
        <f t="shared" si="122"/>
        <v>267</v>
      </c>
      <c r="B276" s="2" t="s">
        <v>351</v>
      </c>
      <c r="C276" s="39" t="s">
        <v>29</v>
      </c>
      <c r="D276" s="68" t="s">
        <v>1393</v>
      </c>
      <c r="E276" s="41">
        <v>3709.94</v>
      </c>
      <c r="F276" s="54">
        <v>2920.74</v>
      </c>
      <c r="G276" s="54">
        <v>789.2</v>
      </c>
      <c r="H276" s="40">
        <v>41.7</v>
      </c>
      <c r="I276" s="41">
        <v>5411.2132884453204</v>
      </c>
      <c r="J276" s="41">
        <f t="shared" si="98"/>
        <v>1.458571644944479</v>
      </c>
      <c r="K276" s="41">
        <v>3709.94</v>
      </c>
      <c r="L276" s="41">
        <v>0</v>
      </c>
      <c r="M276" s="41"/>
      <c r="N276" s="41">
        <v>0</v>
      </c>
      <c r="O276" s="41">
        <v>0</v>
      </c>
      <c r="P276" s="41"/>
      <c r="Q276" s="41">
        <v>0</v>
      </c>
      <c r="R276" s="41">
        <v>590.17013359356599</v>
      </c>
      <c r="S276" s="41">
        <f t="shared" si="102"/>
        <v>0.15907808039848784</v>
      </c>
      <c r="T276" s="41">
        <v>3709.94</v>
      </c>
      <c r="U276" s="41">
        <v>3385.8552736926599</v>
      </c>
      <c r="V276" s="41">
        <f t="shared" si="103"/>
        <v>0.91264421357020864</v>
      </c>
      <c r="W276" s="41">
        <v>3709.94</v>
      </c>
      <c r="X276" s="41">
        <v>756.84835479325795</v>
      </c>
      <c r="Y276" s="41">
        <f t="shared" si="104"/>
        <v>0.20400555124698996</v>
      </c>
      <c r="Z276" s="41">
        <v>3709.94</v>
      </c>
      <c r="AA276" s="41">
        <v>2252.18115265909</v>
      </c>
      <c r="AB276" s="41">
        <f t="shared" si="105"/>
        <v>0.60706673225418473</v>
      </c>
      <c r="AC276" s="41">
        <v>3709.94</v>
      </c>
      <c r="AD276" s="41">
        <v>1460.0631084167901</v>
      </c>
      <c r="AE276" s="41">
        <f t="shared" si="106"/>
        <v>0.49989492677088349</v>
      </c>
      <c r="AF276" s="41">
        <v>2920.74</v>
      </c>
      <c r="AG276" s="41">
        <v>1004.91113638552</v>
      </c>
      <c r="AH276" s="41">
        <f t="shared" si="107"/>
        <v>0.27086991605942951</v>
      </c>
      <c r="AI276" s="41">
        <v>3709.94</v>
      </c>
      <c r="AJ276" s="41">
        <v>123.770096604</v>
      </c>
      <c r="AK276" s="41">
        <f t="shared" si="108"/>
        <v>3.3361751565793518E-2</v>
      </c>
      <c r="AL276" s="41">
        <v>3709.94</v>
      </c>
      <c r="AM276" s="41">
        <v>14.79615245766</v>
      </c>
      <c r="AN276" s="41">
        <f t="shared" si="109"/>
        <v>3.9882457553653159E-3</v>
      </c>
      <c r="AO276" s="41">
        <v>3709.94</v>
      </c>
      <c r="AP276" s="41">
        <v>311.82</v>
      </c>
      <c r="AQ276" s="25">
        <f t="shared" si="110"/>
        <v>167.99915176106558</v>
      </c>
      <c r="AR276" s="41">
        <f t="shared" si="111"/>
        <v>8.404987681741484E-2</v>
      </c>
      <c r="AS276" s="41">
        <v>3709.94</v>
      </c>
      <c r="AT276" s="41">
        <v>0</v>
      </c>
      <c r="AU276" s="25">
        <f t="shared" si="112"/>
        <v>0</v>
      </c>
      <c r="AV276" s="41"/>
      <c r="AW276" s="41">
        <v>0</v>
      </c>
      <c r="AX276" s="88">
        <v>537.27896812500001</v>
      </c>
      <c r="AY276" s="41">
        <f t="shared" si="113"/>
        <v>0.14482147100087872</v>
      </c>
      <c r="AZ276" s="41">
        <v>3709.94</v>
      </c>
      <c r="BA276" s="41">
        <f t="shared" si="99"/>
        <v>15848.907665172865</v>
      </c>
      <c r="BB276" s="41">
        <f t="shared" si="114"/>
        <v>792.44538325864323</v>
      </c>
      <c r="BC276" s="45">
        <v>0.05</v>
      </c>
      <c r="BD276" s="41">
        <f t="shared" si="115"/>
        <v>0.21360059280167421</v>
      </c>
      <c r="BE276" s="41">
        <v>3709.94</v>
      </c>
      <c r="BF276" s="41">
        <f t="shared" si="116"/>
        <v>16641.353048431509</v>
      </c>
      <c r="BG276" s="99">
        <f t="shared" si="117"/>
        <v>4.5972700309033208</v>
      </c>
      <c r="BH276" s="99"/>
      <c r="BI276" s="100">
        <f t="shared" si="118"/>
        <v>4.0723803577938931</v>
      </c>
      <c r="BJ276" s="86">
        <f t="shared" si="100"/>
        <v>13427.430470060564</v>
      </c>
      <c r="BK276" s="86"/>
      <c r="BL276" s="86">
        <f t="shared" si="101"/>
        <v>3213.9225783709408</v>
      </c>
      <c r="BM276" s="86">
        <f t="shared" si="119"/>
        <v>16641.353048431505</v>
      </c>
      <c r="BN276" s="78">
        <v>3.5859999999999999</v>
      </c>
      <c r="BO276" s="79"/>
      <c r="BP276" s="108">
        <f t="shared" si="120"/>
        <v>1.2820050281381263</v>
      </c>
      <c r="BQ276" s="107"/>
      <c r="BS276" s="113" t="s">
        <v>1742</v>
      </c>
      <c r="BT276" s="168">
        <f t="shared" si="121"/>
        <v>447.7324734375</v>
      </c>
      <c r="BU276" s="88">
        <v>537.27896812500001</v>
      </c>
    </row>
    <row r="277" spans="1:73" x14ac:dyDescent="0.25">
      <c r="A277" s="87">
        <f t="shared" si="122"/>
        <v>268</v>
      </c>
      <c r="B277" s="2" t="s">
        <v>352</v>
      </c>
      <c r="C277" s="39" t="s">
        <v>29</v>
      </c>
      <c r="D277" s="68" t="s">
        <v>1396</v>
      </c>
      <c r="E277" s="41">
        <v>1950.8</v>
      </c>
      <c r="F277" s="54">
        <v>1754.6</v>
      </c>
      <c r="G277" s="54">
        <v>196.2</v>
      </c>
      <c r="H277" s="40">
        <v>0</v>
      </c>
      <c r="I277" s="41">
        <v>2747.39386402433</v>
      </c>
      <c r="J277" s="41">
        <f t="shared" si="98"/>
        <v>1.4083421488744772</v>
      </c>
      <c r="K277" s="41">
        <v>1950.8</v>
      </c>
      <c r="L277" s="41">
        <v>0</v>
      </c>
      <c r="M277" s="41"/>
      <c r="N277" s="41">
        <v>0</v>
      </c>
      <c r="O277" s="41">
        <v>0</v>
      </c>
      <c r="P277" s="41"/>
      <c r="Q277" s="41">
        <v>0</v>
      </c>
      <c r="R277" s="41">
        <v>331.707176372471</v>
      </c>
      <c r="S277" s="41">
        <f t="shared" si="102"/>
        <v>0.17003648573532448</v>
      </c>
      <c r="T277" s="41">
        <v>1950.8</v>
      </c>
      <c r="U277" s="41">
        <v>1805.3384373290601</v>
      </c>
      <c r="V277" s="41">
        <f t="shared" si="103"/>
        <v>0.92543491763843555</v>
      </c>
      <c r="W277" s="41">
        <v>1950.8</v>
      </c>
      <c r="X277" s="41">
        <v>410.50413004332501</v>
      </c>
      <c r="Y277" s="41">
        <f t="shared" si="104"/>
        <v>0.21042860879809566</v>
      </c>
      <c r="Z277" s="41">
        <v>1950.8</v>
      </c>
      <c r="AA277" s="41">
        <v>1828.8143358145101</v>
      </c>
      <c r="AB277" s="41">
        <f t="shared" si="105"/>
        <v>0.93746890291906404</v>
      </c>
      <c r="AC277" s="41">
        <v>1950.8</v>
      </c>
      <c r="AD277" s="41">
        <v>769.37690690471004</v>
      </c>
      <c r="AE277" s="41">
        <f t="shared" si="106"/>
        <v>0.4384913409920837</v>
      </c>
      <c r="AF277" s="41">
        <v>1754.6</v>
      </c>
      <c r="AG277" s="41">
        <v>623.33899622118201</v>
      </c>
      <c r="AH277" s="41">
        <f t="shared" si="107"/>
        <v>0.31952993449927314</v>
      </c>
      <c r="AI277" s="41">
        <v>1950.8</v>
      </c>
      <c r="AJ277" s="41">
        <v>82.542564720000001</v>
      </c>
      <c r="AK277" s="41">
        <f t="shared" si="108"/>
        <v>4.2312161533729756E-2</v>
      </c>
      <c r="AL277" s="41">
        <v>1950.8</v>
      </c>
      <c r="AM277" s="41">
        <v>9.8675884188000005</v>
      </c>
      <c r="AN277" s="41">
        <f t="shared" si="109"/>
        <v>5.0582265833504208E-3</v>
      </c>
      <c r="AO277" s="41">
        <v>1950.8</v>
      </c>
      <c r="AP277" s="41">
        <v>703.452</v>
      </c>
      <c r="AQ277" s="25">
        <f t="shared" si="110"/>
        <v>378.99858669945831</v>
      </c>
      <c r="AR277" s="41">
        <f t="shared" si="111"/>
        <v>0.36059667828583147</v>
      </c>
      <c r="AS277" s="41">
        <v>1950.8</v>
      </c>
      <c r="AT277" s="41">
        <v>0</v>
      </c>
      <c r="AU277" s="25">
        <f t="shared" si="112"/>
        <v>0</v>
      </c>
      <c r="AV277" s="41"/>
      <c r="AW277" s="41">
        <v>0</v>
      </c>
      <c r="AX277" s="88">
        <v>244.31846919999995</v>
      </c>
      <c r="AY277" s="41">
        <f t="shared" si="113"/>
        <v>0.12524014209555051</v>
      </c>
      <c r="AZ277" s="41">
        <v>1950.8</v>
      </c>
      <c r="BA277" s="41">
        <f t="shared" si="99"/>
        <v>9556.6544690483879</v>
      </c>
      <c r="BB277" s="41">
        <f t="shared" si="114"/>
        <v>477.83272345241943</v>
      </c>
      <c r="BC277" s="45">
        <v>0.05</v>
      </c>
      <c r="BD277" s="41">
        <f t="shared" si="115"/>
        <v>0.24494193328502123</v>
      </c>
      <c r="BE277" s="41">
        <v>1950.8</v>
      </c>
      <c r="BF277" s="41">
        <f t="shared" si="116"/>
        <v>10034.487192500806</v>
      </c>
      <c r="BG277" s="99">
        <f t="shared" si="117"/>
        <v>5.1900865253529753</v>
      </c>
      <c r="BH277" s="99"/>
      <c r="BI277" s="100">
        <f t="shared" si="118"/>
        <v>4.729670617311287</v>
      </c>
      <c r="BJ277" s="86">
        <f t="shared" si="100"/>
        <v>9106.5258173843304</v>
      </c>
      <c r="BK277" s="86"/>
      <c r="BL277" s="86">
        <f t="shared" si="101"/>
        <v>927.96137511647441</v>
      </c>
      <c r="BM277" s="86">
        <f t="shared" si="119"/>
        <v>10034.487192500805</v>
      </c>
      <c r="BN277" s="78">
        <v>3.7999000000000001</v>
      </c>
      <c r="BO277" s="79"/>
      <c r="BP277" s="108">
        <f t="shared" si="120"/>
        <v>1.36584818688728</v>
      </c>
      <c r="BQ277" s="107"/>
      <c r="BS277" s="113" t="s">
        <v>1743</v>
      </c>
      <c r="BT277" s="168">
        <f t="shared" si="121"/>
        <v>203.59872433333331</v>
      </c>
      <c r="BU277" s="88">
        <v>244.31846919999995</v>
      </c>
    </row>
    <row r="278" spans="1:73" x14ac:dyDescent="0.25">
      <c r="A278" s="87">
        <f t="shared" si="122"/>
        <v>269</v>
      </c>
      <c r="B278" s="2" t="s">
        <v>353</v>
      </c>
      <c r="C278" s="39" t="s">
        <v>29</v>
      </c>
      <c r="D278" s="68" t="s">
        <v>1397</v>
      </c>
      <c r="E278" s="41">
        <v>4420.7</v>
      </c>
      <c r="F278" s="54">
        <v>3727.2</v>
      </c>
      <c r="G278" s="54">
        <v>693.5</v>
      </c>
      <c r="H278" s="40">
        <v>54</v>
      </c>
      <c r="I278" s="41">
        <v>6624.5429366766602</v>
      </c>
      <c r="J278" s="41">
        <f t="shared" si="98"/>
        <v>1.4985280468425046</v>
      </c>
      <c r="K278" s="41">
        <v>4420.7</v>
      </c>
      <c r="L278" s="41">
        <v>0</v>
      </c>
      <c r="M278" s="41"/>
      <c r="N278" s="41">
        <v>0</v>
      </c>
      <c r="O278" s="41">
        <v>0</v>
      </c>
      <c r="P278" s="41"/>
      <c r="Q278" s="41">
        <v>0</v>
      </c>
      <c r="R278" s="41">
        <v>815.114364736374</v>
      </c>
      <c r="S278" s="41">
        <f t="shared" si="102"/>
        <v>0.18438581327309567</v>
      </c>
      <c r="T278" s="41">
        <v>4420.7</v>
      </c>
      <c r="U278" s="41">
        <v>4501.7699004551396</v>
      </c>
      <c r="V278" s="41">
        <f t="shared" si="103"/>
        <v>1.0183387021184744</v>
      </c>
      <c r="W278" s="41">
        <v>4420.7</v>
      </c>
      <c r="X278" s="41">
        <v>949.57004557165806</v>
      </c>
      <c r="Y278" s="41">
        <f t="shared" si="104"/>
        <v>0.2148008337077065</v>
      </c>
      <c r="Z278" s="41">
        <v>4420.7</v>
      </c>
      <c r="AA278" s="41">
        <v>2625.6795701605001</v>
      </c>
      <c r="AB278" s="41">
        <f t="shared" si="105"/>
        <v>0.59395108696824039</v>
      </c>
      <c r="AC278" s="41">
        <v>4420.7</v>
      </c>
      <c r="AD278" s="41">
        <v>1829.1112883078599</v>
      </c>
      <c r="AE278" s="41">
        <f t="shared" si="106"/>
        <v>0.49074675045821531</v>
      </c>
      <c r="AF278" s="41">
        <v>3727.2</v>
      </c>
      <c r="AG278" s="41">
        <v>1327.53059911745</v>
      </c>
      <c r="AH278" s="41">
        <f t="shared" si="107"/>
        <v>0.30029873077056801</v>
      </c>
      <c r="AI278" s="41">
        <v>4420.7</v>
      </c>
      <c r="AJ278" s="41">
        <v>201.04802071200001</v>
      </c>
      <c r="AK278" s="41">
        <f t="shared" si="108"/>
        <v>4.54787750157215E-2</v>
      </c>
      <c r="AL278" s="41">
        <v>4420.7</v>
      </c>
      <c r="AM278" s="41">
        <v>24.034377021480001</v>
      </c>
      <c r="AN278" s="41">
        <f t="shared" si="109"/>
        <v>5.4367808314248877E-3</v>
      </c>
      <c r="AO278" s="41">
        <v>4420.7</v>
      </c>
      <c r="AP278" s="41">
        <v>582.80399999999997</v>
      </c>
      <c r="AQ278" s="25">
        <f t="shared" si="110"/>
        <v>313.99710616046451</v>
      </c>
      <c r="AR278" s="41">
        <f t="shared" si="111"/>
        <v>0.13183522971475106</v>
      </c>
      <c r="AS278" s="41">
        <v>4420.7</v>
      </c>
      <c r="AT278" s="41">
        <v>0</v>
      </c>
      <c r="AU278" s="25">
        <f t="shared" si="112"/>
        <v>0</v>
      </c>
      <c r="AV278" s="41"/>
      <c r="AW278" s="41">
        <v>0</v>
      </c>
      <c r="AX278" s="88">
        <v>328.05565708749998</v>
      </c>
      <c r="AY278" s="41">
        <f t="shared" si="113"/>
        <v>7.420898434354288E-2</v>
      </c>
      <c r="AZ278" s="41">
        <v>4420.7</v>
      </c>
      <c r="BA278" s="41">
        <f t="shared" si="99"/>
        <v>19809.260759846624</v>
      </c>
      <c r="BB278" s="41">
        <f t="shared" si="114"/>
        <v>990.46303799233124</v>
      </c>
      <c r="BC278" s="45">
        <v>0.05</v>
      </c>
      <c r="BD278" s="41">
        <f t="shared" si="115"/>
        <v>0.2240511769611897</v>
      </c>
      <c r="BE278" s="41">
        <v>4420.7</v>
      </c>
      <c r="BF278" s="41">
        <f t="shared" si="116"/>
        <v>20799.723797838957</v>
      </c>
      <c r="BG278" s="99">
        <f t="shared" si="117"/>
        <v>4.7859102207464579</v>
      </c>
      <c r="BH278" s="99"/>
      <c r="BI278" s="100">
        <f t="shared" si="118"/>
        <v>4.2706261327653321</v>
      </c>
      <c r="BJ278" s="86">
        <f t="shared" si="100"/>
        <v>17838.044574766198</v>
      </c>
      <c r="BK278" s="86"/>
      <c r="BL278" s="86">
        <f t="shared" si="101"/>
        <v>2961.6792230727578</v>
      </c>
      <c r="BM278" s="86">
        <f t="shared" si="119"/>
        <v>20799.723797838957</v>
      </c>
      <c r="BN278" s="78">
        <v>3.7757999999999998</v>
      </c>
      <c r="BO278" s="79"/>
      <c r="BP278" s="108">
        <f t="shared" si="120"/>
        <v>1.2675221729822708</v>
      </c>
      <c r="BQ278" s="107"/>
      <c r="BS278" s="113" t="s">
        <v>1744</v>
      </c>
      <c r="BT278" s="168">
        <f t="shared" si="121"/>
        <v>273.37971423958334</v>
      </c>
      <c r="BU278" s="88">
        <v>328.05565708749998</v>
      </c>
    </row>
    <row r="279" spans="1:73" x14ac:dyDescent="0.25">
      <c r="A279" s="87">
        <f t="shared" si="122"/>
        <v>270</v>
      </c>
      <c r="B279" s="2" t="s">
        <v>354</v>
      </c>
      <c r="C279" s="39" t="s">
        <v>29</v>
      </c>
      <c r="D279" s="68" t="s">
        <v>1398</v>
      </c>
      <c r="E279" s="41">
        <v>2543.14</v>
      </c>
      <c r="F279" s="54">
        <v>2104.64</v>
      </c>
      <c r="G279" s="54">
        <v>438.5</v>
      </c>
      <c r="H279" s="40">
        <v>0</v>
      </c>
      <c r="I279" s="41">
        <v>3673.1581260913299</v>
      </c>
      <c r="J279" s="41">
        <f t="shared" si="98"/>
        <v>1.4443397241564877</v>
      </c>
      <c r="K279" s="41">
        <v>2543.14</v>
      </c>
      <c r="L279" s="41">
        <v>0</v>
      </c>
      <c r="M279" s="41"/>
      <c r="N279" s="41">
        <v>0</v>
      </c>
      <c r="O279" s="41">
        <v>0</v>
      </c>
      <c r="P279" s="41"/>
      <c r="Q279" s="41">
        <v>0</v>
      </c>
      <c r="R279" s="41">
        <v>418.81785299263998</v>
      </c>
      <c r="S279" s="41">
        <f t="shared" si="102"/>
        <v>0.16468533112319417</v>
      </c>
      <c r="T279" s="41">
        <v>2543.14</v>
      </c>
      <c r="U279" s="41">
        <v>3068.4185120511002</v>
      </c>
      <c r="V279" s="41">
        <f t="shared" si="103"/>
        <v>1.2065472258904741</v>
      </c>
      <c r="W279" s="41">
        <v>2543.14</v>
      </c>
      <c r="X279" s="41">
        <v>537.371018102417</v>
      </c>
      <c r="Y279" s="41">
        <f t="shared" si="104"/>
        <v>0.21130217687678107</v>
      </c>
      <c r="Z279" s="41">
        <v>2543.14</v>
      </c>
      <c r="AA279" s="41">
        <v>1750.08048018572</v>
      </c>
      <c r="AB279" s="41">
        <f t="shared" si="105"/>
        <v>0.68815734886231983</v>
      </c>
      <c r="AC279" s="41">
        <v>2543.14</v>
      </c>
      <c r="AD279" s="41">
        <v>831.93675074913006</v>
      </c>
      <c r="AE279" s="41">
        <f t="shared" si="106"/>
        <v>0.39528696154645454</v>
      </c>
      <c r="AF279" s="41">
        <v>2104.64</v>
      </c>
      <c r="AG279" s="41">
        <v>693.28430007576401</v>
      </c>
      <c r="AH279" s="41">
        <f t="shared" si="107"/>
        <v>0.27260956930242303</v>
      </c>
      <c r="AI279" s="41">
        <v>2543.14</v>
      </c>
      <c r="AJ279" s="41">
        <v>0</v>
      </c>
      <c r="AK279" s="41"/>
      <c r="AL279" s="41">
        <v>0</v>
      </c>
      <c r="AM279" s="41">
        <v>0</v>
      </c>
      <c r="AN279" s="41"/>
      <c r="AO279" s="41">
        <v>0</v>
      </c>
      <c r="AP279" s="41">
        <v>616.22400000000005</v>
      </c>
      <c r="AQ279" s="25">
        <f t="shared" si="110"/>
        <v>332.00278780966869</v>
      </c>
      <c r="AR279" s="41">
        <f t="shared" si="111"/>
        <v>0.24230832750064885</v>
      </c>
      <c r="AS279" s="41">
        <v>2543.14</v>
      </c>
      <c r="AT279" s="41">
        <v>0</v>
      </c>
      <c r="AU279" s="25">
        <f t="shared" si="112"/>
        <v>0</v>
      </c>
      <c r="AV279" s="41"/>
      <c r="AW279" s="41">
        <v>0</v>
      </c>
      <c r="AX279" s="88">
        <v>573.75131562500007</v>
      </c>
      <c r="AY279" s="41">
        <f t="shared" si="113"/>
        <v>0.22560744419300555</v>
      </c>
      <c r="AZ279" s="41">
        <v>2543.14</v>
      </c>
      <c r="BA279" s="41">
        <f t="shared" si="99"/>
        <v>12163.042355873102</v>
      </c>
      <c r="BB279" s="41">
        <f t="shared" si="114"/>
        <v>608.15211779365507</v>
      </c>
      <c r="BC279" s="45">
        <v>0.05</v>
      </c>
      <c r="BD279" s="41">
        <f t="shared" si="115"/>
        <v>0.23913434486251448</v>
      </c>
      <c r="BE279" s="41">
        <v>2543.14</v>
      </c>
      <c r="BF279" s="41">
        <f t="shared" si="116"/>
        <v>12771.194473666757</v>
      </c>
      <c r="BG279" s="99">
        <f t="shared" si="117"/>
        <v>5.0933863149243788</v>
      </c>
      <c r="BH279" s="99"/>
      <c r="BI279" s="100">
        <f t="shared" si="118"/>
        <v>4.6783350053006014</v>
      </c>
      <c r="BJ279" s="86">
        <f t="shared" si="100"/>
        <v>10719.744573842443</v>
      </c>
      <c r="BK279" s="86"/>
      <c r="BL279" s="86">
        <f t="shared" si="101"/>
        <v>2051.4498998243139</v>
      </c>
      <c r="BM279" s="86">
        <f t="shared" si="119"/>
        <v>12771.194473666757</v>
      </c>
      <c r="BN279" s="78">
        <v>4.2202999999999999</v>
      </c>
      <c r="BO279" s="79"/>
      <c r="BP279" s="108">
        <f t="shared" si="120"/>
        <v>1.2068777847367198</v>
      </c>
      <c r="BQ279" s="107"/>
      <c r="BS279" s="113" t="s">
        <v>1745</v>
      </c>
      <c r="BT279" s="168">
        <f t="shared" si="121"/>
        <v>478.12609635416675</v>
      </c>
      <c r="BU279" s="88">
        <v>573.75131562500007</v>
      </c>
    </row>
    <row r="280" spans="1:73" x14ac:dyDescent="0.25">
      <c r="A280" s="87">
        <f t="shared" si="122"/>
        <v>271</v>
      </c>
      <c r="B280" s="2" t="s">
        <v>355</v>
      </c>
      <c r="C280" s="39" t="s">
        <v>29</v>
      </c>
      <c r="D280" s="68" t="s">
        <v>1399</v>
      </c>
      <c r="E280" s="41">
        <v>2998.76</v>
      </c>
      <c r="F280" s="54">
        <v>2552.36</v>
      </c>
      <c r="G280" s="54">
        <v>446.4</v>
      </c>
      <c r="H280" s="40">
        <v>0</v>
      </c>
      <c r="I280" s="41">
        <v>4440.5229960481602</v>
      </c>
      <c r="J280" s="41">
        <f t="shared" si="98"/>
        <v>1.4807863903907481</v>
      </c>
      <c r="K280" s="41">
        <v>2998.76</v>
      </c>
      <c r="L280" s="41">
        <v>0</v>
      </c>
      <c r="M280" s="41"/>
      <c r="N280" s="41">
        <v>0</v>
      </c>
      <c r="O280" s="41">
        <v>0</v>
      </c>
      <c r="P280" s="41"/>
      <c r="Q280" s="41">
        <v>0</v>
      </c>
      <c r="R280" s="41">
        <v>574.84389153462996</v>
      </c>
      <c r="S280" s="41">
        <f t="shared" si="102"/>
        <v>0.19169386397531976</v>
      </c>
      <c r="T280" s="41">
        <v>2998.76</v>
      </c>
      <c r="U280" s="41">
        <v>2952.7376837393199</v>
      </c>
      <c r="V280" s="41">
        <f t="shared" si="103"/>
        <v>0.98465288443867449</v>
      </c>
      <c r="W280" s="41">
        <v>2998.76</v>
      </c>
      <c r="X280" s="41">
        <v>623.70375207536995</v>
      </c>
      <c r="Y280" s="41">
        <f t="shared" si="104"/>
        <v>0.20798721874220341</v>
      </c>
      <c r="Z280" s="41">
        <v>2998.76</v>
      </c>
      <c r="AA280" s="41">
        <v>1846.9046085478999</v>
      </c>
      <c r="AB280" s="41">
        <f t="shared" si="105"/>
        <v>0.61588943714998856</v>
      </c>
      <c r="AC280" s="41">
        <v>2998.76</v>
      </c>
      <c r="AD280" s="41">
        <v>1066.2886991865601</v>
      </c>
      <c r="AE280" s="41">
        <f t="shared" si="106"/>
        <v>0.41776579290795968</v>
      </c>
      <c r="AF280" s="41">
        <v>2552.36</v>
      </c>
      <c r="AG280" s="41">
        <v>737.89613974497399</v>
      </c>
      <c r="AH280" s="41">
        <f t="shared" si="107"/>
        <v>0.24606708764455107</v>
      </c>
      <c r="AI280" s="41">
        <v>2998.76</v>
      </c>
      <c r="AJ280" s="41">
        <v>0</v>
      </c>
      <c r="AK280" s="41"/>
      <c r="AL280" s="41">
        <v>0</v>
      </c>
      <c r="AM280" s="41">
        <v>0</v>
      </c>
      <c r="AN280" s="41"/>
      <c r="AO280" s="41">
        <v>0</v>
      </c>
      <c r="AP280" s="41">
        <v>387.92399999999998</v>
      </c>
      <c r="AQ280" s="25">
        <f t="shared" si="110"/>
        <v>209.00167708216148</v>
      </c>
      <c r="AR280" s="41">
        <f t="shared" si="111"/>
        <v>0.12936146940735502</v>
      </c>
      <c r="AS280" s="41">
        <v>2998.76</v>
      </c>
      <c r="AT280" s="41">
        <v>0</v>
      </c>
      <c r="AU280" s="25">
        <f t="shared" si="112"/>
        <v>0</v>
      </c>
      <c r="AV280" s="41"/>
      <c r="AW280" s="41">
        <v>0</v>
      </c>
      <c r="AX280" s="88">
        <v>562.22467749999987</v>
      </c>
      <c r="AY280" s="41">
        <f t="shared" si="113"/>
        <v>0.18748571993090471</v>
      </c>
      <c r="AZ280" s="41">
        <v>2998.76</v>
      </c>
      <c r="BA280" s="41">
        <f t="shared" si="99"/>
        <v>13193.046448376916</v>
      </c>
      <c r="BB280" s="41">
        <f t="shared" si="114"/>
        <v>659.65232241884587</v>
      </c>
      <c r="BC280" s="45">
        <v>0.05</v>
      </c>
      <c r="BD280" s="41">
        <f t="shared" si="115"/>
        <v>0.21997503048554931</v>
      </c>
      <c r="BE280" s="41">
        <v>2998.76</v>
      </c>
      <c r="BF280" s="41">
        <f t="shared" si="116"/>
        <v>13852.698770795761</v>
      </c>
      <c r="BG280" s="99">
        <f t="shared" si="117"/>
        <v>4.6847743578170906</v>
      </c>
      <c r="BH280" s="99"/>
      <c r="BI280" s="100">
        <f t="shared" si="118"/>
        <v>4.246120275263733</v>
      </c>
      <c r="BJ280" s="86">
        <f t="shared" si="100"/>
        <v>11957.23067991803</v>
      </c>
      <c r="BK280" s="86"/>
      <c r="BL280" s="86">
        <f t="shared" si="101"/>
        <v>1895.4680908777302</v>
      </c>
      <c r="BM280" s="86">
        <f t="shared" si="119"/>
        <v>13852.69877079576</v>
      </c>
      <c r="BN280" s="78">
        <v>3.9388999999999998</v>
      </c>
      <c r="BO280" s="79"/>
      <c r="BP280" s="108">
        <f t="shared" si="120"/>
        <v>1.1893610799505168</v>
      </c>
      <c r="BQ280" s="107"/>
      <c r="BS280" s="113" t="s">
        <v>1746</v>
      </c>
      <c r="BT280" s="168">
        <f t="shared" si="121"/>
        <v>468.52056458333323</v>
      </c>
      <c r="BU280" s="88">
        <v>562.22467749999987</v>
      </c>
    </row>
    <row r="281" spans="1:73" x14ac:dyDescent="0.25">
      <c r="A281" s="87">
        <f t="shared" si="122"/>
        <v>272</v>
      </c>
      <c r="B281" s="2" t="s">
        <v>356</v>
      </c>
      <c r="C281" s="39" t="s">
        <v>29</v>
      </c>
      <c r="D281" s="68" t="s">
        <v>1400</v>
      </c>
      <c r="E281" s="41">
        <v>2604</v>
      </c>
      <c r="F281" s="54">
        <v>2562</v>
      </c>
      <c r="G281" s="54">
        <v>42</v>
      </c>
      <c r="H281" s="40">
        <v>0</v>
      </c>
      <c r="I281" s="41">
        <v>3885.7013846538398</v>
      </c>
      <c r="J281" s="41">
        <f t="shared" si="98"/>
        <v>1.4922048328163748</v>
      </c>
      <c r="K281" s="41">
        <v>2604</v>
      </c>
      <c r="L281" s="41">
        <v>0</v>
      </c>
      <c r="M281" s="41"/>
      <c r="N281" s="41">
        <v>0</v>
      </c>
      <c r="O281" s="41">
        <v>0</v>
      </c>
      <c r="P281" s="41"/>
      <c r="Q281" s="41">
        <v>0</v>
      </c>
      <c r="R281" s="41">
        <v>515.08890780015702</v>
      </c>
      <c r="S281" s="41">
        <f t="shared" si="102"/>
        <v>0.19780680023047503</v>
      </c>
      <c r="T281" s="41">
        <v>2604</v>
      </c>
      <c r="U281" s="41">
        <v>3562.5782798938399</v>
      </c>
      <c r="V281" s="41">
        <f t="shared" si="103"/>
        <v>1.3681176190068509</v>
      </c>
      <c r="W281" s="41">
        <v>2604</v>
      </c>
      <c r="X281" s="41">
        <v>566.86188295684894</v>
      </c>
      <c r="Y281" s="41">
        <f t="shared" si="104"/>
        <v>0.21768889514471926</v>
      </c>
      <c r="Z281" s="41">
        <v>2604</v>
      </c>
      <c r="AA281" s="41">
        <v>2609.3090048915001</v>
      </c>
      <c r="AB281" s="41">
        <f t="shared" si="105"/>
        <v>1.0020387883607911</v>
      </c>
      <c r="AC281" s="41">
        <v>2604</v>
      </c>
      <c r="AD281" s="41">
        <v>1226.27653541276</v>
      </c>
      <c r="AE281" s="41">
        <f t="shared" si="106"/>
        <v>0.4786403338847619</v>
      </c>
      <c r="AF281" s="41">
        <v>2562</v>
      </c>
      <c r="AG281" s="41">
        <v>973.91869284007805</v>
      </c>
      <c r="AH281" s="41">
        <f t="shared" si="107"/>
        <v>0.37400871460832491</v>
      </c>
      <c r="AI281" s="41">
        <v>2604</v>
      </c>
      <c r="AJ281" s="41">
        <v>135.247304808</v>
      </c>
      <c r="AK281" s="41">
        <f t="shared" si="108"/>
        <v>5.1938289096774191E-2</v>
      </c>
      <c r="AL281" s="41">
        <v>2604</v>
      </c>
      <c r="AM281" s="41">
        <v>16.16820052932</v>
      </c>
      <c r="AN281" s="41">
        <f t="shared" si="109"/>
        <v>6.2089863783870965E-3</v>
      </c>
      <c r="AO281" s="41">
        <v>2604</v>
      </c>
      <c r="AP281" s="41">
        <v>274.70400000000001</v>
      </c>
      <c r="AQ281" s="25">
        <f t="shared" si="110"/>
        <v>148.00217749141095</v>
      </c>
      <c r="AR281" s="41">
        <f t="shared" si="111"/>
        <v>0.10549308755760368</v>
      </c>
      <c r="AS281" s="41">
        <v>2604</v>
      </c>
      <c r="AT281" s="41">
        <v>0</v>
      </c>
      <c r="AU281" s="25">
        <f t="shared" si="112"/>
        <v>0</v>
      </c>
      <c r="AV281" s="41"/>
      <c r="AW281" s="41">
        <v>0</v>
      </c>
      <c r="AX281" s="88">
        <v>546.22501562499997</v>
      </c>
      <c r="AY281" s="41">
        <f t="shared" si="113"/>
        <v>0.20976383088517664</v>
      </c>
      <c r="AZ281" s="41">
        <v>2604</v>
      </c>
      <c r="BA281" s="41">
        <f t="shared" si="99"/>
        <v>14312.079209411342</v>
      </c>
      <c r="BB281" s="41">
        <f t="shared" si="114"/>
        <v>715.60396047056713</v>
      </c>
      <c r="BC281" s="45">
        <v>0.05</v>
      </c>
      <c r="BD281" s="41">
        <f t="shared" si="115"/>
        <v>0.27480950862925008</v>
      </c>
      <c r="BE281" s="41">
        <v>2604</v>
      </c>
      <c r="BF281" s="41">
        <f t="shared" si="116"/>
        <v>15027.68316988191</v>
      </c>
      <c r="BG281" s="99">
        <f t="shared" si="117"/>
        <v>5.7791056868687507</v>
      </c>
      <c r="BH281" s="99"/>
      <c r="BI281" s="100">
        <f t="shared" si="118"/>
        <v>5.2765333362897504</v>
      </c>
      <c r="BJ281" s="86">
        <f t="shared" si="100"/>
        <v>14806.06876975774</v>
      </c>
      <c r="BK281" s="86"/>
      <c r="BL281" s="86">
        <f t="shared" si="101"/>
        <v>221.61440012416952</v>
      </c>
      <c r="BM281" s="86">
        <f t="shared" si="119"/>
        <v>15027.68316988191</v>
      </c>
      <c r="BN281" s="78">
        <v>4.5536000000000003</v>
      </c>
      <c r="BO281" s="79"/>
      <c r="BP281" s="108">
        <f t="shared" si="120"/>
        <v>1.269128971993313</v>
      </c>
      <c r="BQ281" s="107"/>
      <c r="BS281" s="113" t="s">
        <v>1747</v>
      </c>
      <c r="BT281" s="168">
        <f t="shared" si="121"/>
        <v>455.18751302083331</v>
      </c>
      <c r="BU281" s="88">
        <v>546.22501562499997</v>
      </c>
    </row>
    <row r="282" spans="1:73" x14ac:dyDescent="0.25">
      <c r="A282" s="87">
        <f t="shared" si="122"/>
        <v>273</v>
      </c>
      <c r="B282" s="2" t="s">
        <v>357</v>
      </c>
      <c r="C282" s="39" t="s">
        <v>29</v>
      </c>
      <c r="D282" s="68" t="s">
        <v>1401</v>
      </c>
      <c r="E282" s="41">
        <v>2780.9</v>
      </c>
      <c r="F282" s="54">
        <v>2295.3000000000002</v>
      </c>
      <c r="G282" s="54">
        <v>485.6</v>
      </c>
      <c r="H282" s="40">
        <v>30.39</v>
      </c>
      <c r="I282" s="41">
        <v>3540.8636875991601</v>
      </c>
      <c r="J282" s="41">
        <f t="shared" si="98"/>
        <v>1.273279761084239</v>
      </c>
      <c r="K282" s="41">
        <v>2780.9</v>
      </c>
      <c r="L282" s="41">
        <v>0</v>
      </c>
      <c r="M282" s="41"/>
      <c r="N282" s="41">
        <v>0</v>
      </c>
      <c r="O282" s="41">
        <v>0</v>
      </c>
      <c r="P282" s="41"/>
      <c r="Q282" s="41">
        <v>0</v>
      </c>
      <c r="R282" s="41">
        <v>272.701842775638</v>
      </c>
      <c r="S282" s="41">
        <f t="shared" si="102"/>
        <v>9.8062441215303678E-2</v>
      </c>
      <c r="T282" s="41">
        <v>2780.9</v>
      </c>
      <c r="U282" s="41">
        <v>2942.4146607908201</v>
      </c>
      <c r="V282" s="41">
        <f t="shared" si="103"/>
        <v>1.0580799959692258</v>
      </c>
      <c r="W282" s="41">
        <v>2780.9</v>
      </c>
      <c r="X282" s="41">
        <v>479.51492538651399</v>
      </c>
      <c r="Y282" s="41">
        <f t="shared" si="104"/>
        <v>0.17243156006563126</v>
      </c>
      <c r="Z282" s="41">
        <v>2780.9</v>
      </c>
      <c r="AA282" s="41">
        <v>2833.8639237265202</v>
      </c>
      <c r="AB282" s="41">
        <f t="shared" si="105"/>
        <v>1.0190456052812111</v>
      </c>
      <c r="AC282" s="41">
        <v>2780.9</v>
      </c>
      <c r="AD282" s="41">
        <v>1047.2252805350599</v>
      </c>
      <c r="AE282" s="41">
        <f t="shared" si="106"/>
        <v>0.45624767156147772</v>
      </c>
      <c r="AF282" s="41">
        <v>2295.3000000000002</v>
      </c>
      <c r="AG282" s="41">
        <v>1250.7125553404601</v>
      </c>
      <c r="AH282" s="41">
        <f t="shared" si="107"/>
        <v>0.4497509997987918</v>
      </c>
      <c r="AI282" s="41">
        <v>2780.9</v>
      </c>
      <c r="AJ282" s="41">
        <v>0</v>
      </c>
      <c r="AK282" s="41"/>
      <c r="AL282" s="41">
        <v>0</v>
      </c>
      <c r="AM282" s="41">
        <v>0</v>
      </c>
      <c r="AN282" s="41"/>
      <c r="AO282" s="41">
        <v>0</v>
      </c>
      <c r="AP282" s="41">
        <v>579.096</v>
      </c>
      <c r="AQ282" s="25">
        <f t="shared" si="110"/>
        <v>311.99934830423325</v>
      </c>
      <c r="AR282" s="41">
        <f t="shared" si="111"/>
        <v>0.20824049768060698</v>
      </c>
      <c r="AS282" s="41">
        <v>2780.9</v>
      </c>
      <c r="AT282" s="41">
        <v>0</v>
      </c>
      <c r="AU282" s="25">
        <f t="shared" si="112"/>
        <v>0</v>
      </c>
      <c r="AV282" s="41"/>
      <c r="AW282" s="41">
        <v>0</v>
      </c>
      <c r="AX282" s="88">
        <v>536.93488937500001</v>
      </c>
      <c r="AY282" s="41">
        <f t="shared" si="113"/>
        <v>0.19307953877341869</v>
      </c>
      <c r="AZ282" s="41">
        <v>2780.9</v>
      </c>
      <c r="BA282" s="41">
        <f t="shared" si="99"/>
        <v>13483.327765529171</v>
      </c>
      <c r="BB282" s="41">
        <f t="shared" si="114"/>
        <v>674.16638827645863</v>
      </c>
      <c r="BC282" s="45">
        <v>0.05</v>
      </c>
      <c r="BD282" s="41">
        <f t="shared" si="115"/>
        <v>0.24242741136914617</v>
      </c>
      <c r="BE282" s="41">
        <v>2780.9</v>
      </c>
      <c r="BF282" s="41">
        <f t="shared" si="116"/>
        <v>14157.49415380563</v>
      </c>
      <c r="BG282" s="99">
        <f t="shared" si="117"/>
        <v>5.1746289750014016</v>
      </c>
      <c r="BH282" s="99"/>
      <c r="BI282" s="100">
        <f t="shared" si="118"/>
        <v>4.6955689198618504</v>
      </c>
      <c r="BJ282" s="86">
        <f t="shared" si="100"/>
        <v>11877.325886320717</v>
      </c>
      <c r="BK282" s="86"/>
      <c r="BL282" s="86">
        <f t="shared" si="101"/>
        <v>2280.1682674849148</v>
      </c>
      <c r="BM282" s="86">
        <f t="shared" si="119"/>
        <v>14157.494153805632</v>
      </c>
      <c r="BN282" s="78">
        <v>3.7646000000000002</v>
      </c>
      <c r="BO282" s="79"/>
      <c r="BP282" s="108">
        <f t="shared" si="120"/>
        <v>1.3745494806888916</v>
      </c>
      <c r="BQ282" s="107"/>
      <c r="BS282" s="113" t="s">
        <v>1748</v>
      </c>
      <c r="BT282" s="168">
        <f t="shared" si="121"/>
        <v>447.44574114583338</v>
      </c>
      <c r="BU282" s="88">
        <v>536.93488937500001</v>
      </c>
    </row>
    <row r="283" spans="1:73" x14ac:dyDescent="0.25">
      <c r="A283" s="87">
        <f t="shared" si="122"/>
        <v>274</v>
      </c>
      <c r="B283" s="2" t="s">
        <v>358</v>
      </c>
      <c r="C283" s="39" t="s">
        <v>29</v>
      </c>
      <c r="D283" s="68" t="s">
        <v>1402</v>
      </c>
      <c r="E283" s="41">
        <v>2595.52</v>
      </c>
      <c r="F283" s="54">
        <v>2595.52</v>
      </c>
      <c r="G283" s="54"/>
      <c r="H283" s="40">
        <v>0</v>
      </c>
      <c r="I283" s="41">
        <v>3904.8664948037899</v>
      </c>
      <c r="J283" s="41">
        <f t="shared" si="98"/>
        <v>1.5044640360327757</v>
      </c>
      <c r="K283" s="41">
        <v>2595.52</v>
      </c>
      <c r="L283" s="41">
        <v>0</v>
      </c>
      <c r="M283" s="41"/>
      <c r="N283" s="41">
        <v>0</v>
      </c>
      <c r="O283" s="41">
        <v>0</v>
      </c>
      <c r="P283" s="41"/>
      <c r="Q283" s="41">
        <v>0</v>
      </c>
      <c r="R283" s="41">
        <v>513.88769308272504</v>
      </c>
      <c r="S283" s="41">
        <f t="shared" si="102"/>
        <v>0.19799026518105237</v>
      </c>
      <c r="T283" s="41">
        <v>2595.52</v>
      </c>
      <c r="U283" s="41">
        <v>3669.6452261429999</v>
      </c>
      <c r="V283" s="41">
        <f t="shared" si="103"/>
        <v>1.413838161964847</v>
      </c>
      <c r="W283" s="41">
        <v>2595.52</v>
      </c>
      <c r="X283" s="41">
        <v>566.70670414277402</v>
      </c>
      <c r="Y283" s="41">
        <f t="shared" si="104"/>
        <v>0.21834033416917381</v>
      </c>
      <c r="Z283" s="41">
        <v>2595.52</v>
      </c>
      <c r="AA283" s="41">
        <v>2081.8953297981602</v>
      </c>
      <c r="AB283" s="41">
        <f t="shared" si="105"/>
        <v>0.80211107207733334</v>
      </c>
      <c r="AC283" s="41">
        <v>2595.52</v>
      </c>
      <c r="AD283" s="41">
        <v>1250.4378470459301</v>
      </c>
      <c r="AE283" s="41">
        <f t="shared" si="106"/>
        <v>0.48176775638250913</v>
      </c>
      <c r="AF283" s="41">
        <v>2595.52</v>
      </c>
      <c r="AG283" s="41">
        <v>898.85351063357905</v>
      </c>
      <c r="AH283" s="41">
        <f t="shared" si="107"/>
        <v>0.34630960679693434</v>
      </c>
      <c r="AI283" s="41">
        <v>2595.52</v>
      </c>
      <c r="AJ283" s="41">
        <v>163.30011001919999</v>
      </c>
      <c r="AK283" s="41">
        <f t="shared" si="108"/>
        <v>6.2916143978547653E-2</v>
      </c>
      <c r="AL283" s="41">
        <v>2595.52</v>
      </c>
      <c r="AM283" s="41">
        <v>19.521785879568</v>
      </c>
      <c r="AN283" s="41">
        <f t="shared" si="109"/>
        <v>7.5213390301627422E-3</v>
      </c>
      <c r="AO283" s="41">
        <v>2595.52</v>
      </c>
      <c r="AP283" s="41">
        <v>443.60399999999998</v>
      </c>
      <c r="AQ283" s="25">
        <f t="shared" si="110"/>
        <v>239.0003711045338</v>
      </c>
      <c r="AR283" s="41">
        <f t="shared" si="111"/>
        <v>0.17091141659474787</v>
      </c>
      <c r="AS283" s="41">
        <v>2595.52</v>
      </c>
      <c r="AT283" s="41">
        <v>0</v>
      </c>
      <c r="AU283" s="25">
        <f t="shared" si="112"/>
        <v>0</v>
      </c>
      <c r="AV283" s="41"/>
      <c r="AW283" s="41">
        <v>0</v>
      </c>
      <c r="AX283" s="88">
        <v>689.18973625000001</v>
      </c>
      <c r="AY283" s="41">
        <f t="shared" si="113"/>
        <v>0.26553050496624953</v>
      </c>
      <c r="AZ283" s="41">
        <v>2595.52</v>
      </c>
      <c r="BA283" s="41">
        <f t="shared" si="99"/>
        <v>14201.908437798726</v>
      </c>
      <c r="BB283" s="41">
        <f t="shared" si="114"/>
        <v>710.09542188993635</v>
      </c>
      <c r="BC283" s="45">
        <v>0.05</v>
      </c>
      <c r="BD283" s="41">
        <f t="shared" si="115"/>
        <v>0.27358503185871669</v>
      </c>
      <c r="BE283" s="41">
        <v>2595.52</v>
      </c>
      <c r="BF283" s="41">
        <f t="shared" si="116"/>
        <v>14912.003859688662</v>
      </c>
      <c r="BG283" s="99">
        <f t="shared" si="117"/>
        <v>5.7452856690330503</v>
      </c>
      <c r="BH283" s="99"/>
      <c r="BI283" s="100">
        <f t="shared" si="118"/>
        <v>5.239429524831416</v>
      </c>
      <c r="BJ283" s="86">
        <f t="shared" si="100"/>
        <v>14912.003859688662</v>
      </c>
      <c r="BK283" s="86"/>
      <c r="BL283" s="86">
        <f t="shared" si="101"/>
        <v>0</v>
      </c>
      <c r="BM283" s="86">
        <f t="shared" si="119"/>
        <v>14912.003859688662</v>
      </c>
      <c r="BN283" s="78">
        <v>4.5049000000000001</v>
      </c>
      <c r="BO283" s="79"/>
      <c r="BP283" s="108">
        <f t="shared" si="120"/>
        <v>1.2753414435465937</v>
      </c>
      <c r="BQ283" s="107"/>
      <c r="BS283" s="113" t="s">
        <v>1749</v>
      </c>
      <c r="BT283" s="168">
        <f t="shared" si="121"/>
        <v>574.32478020833332</v>
      </c>
      <c r="BU283" s="88">
        <v>689.18973625000001</v>
      </c>
    </row>
    <row r="284" spans="1:73" x14ac:dyDescent="0.25">
      <c r="A284" s="87">
        <f t="shared" si="122"/>
        <v>275</v>
      </c>
      <c r="B284" s="2" t="s">
        <v>359</v>
      </c>
      <c r="C284" s="39" t="s">
        <v>29</v>
      </c>
      <c r="D284" s="68" t="s">
        <v>1404</v>
      </c>
      <c r="E284" s="41">
        <v>3235</v>
      </c>
      <c r="F284" s="54">
        <v>2559.3000000000002</v>
      </c>
      <c r="G284" s="54">
        <v>675.7</v>
      </c>
      <c r="H284" s="40">
        <v>0</v>
      </c>
      <c r="I284" s="41">
        <v>4741.2345228329796</v>
      </c>
      <c r="J284" s="41">
        <f t="shared" si="98"/>
        <v>1.4656057257598083</v>
      </c>
      <c r="K284" s="41">
        <v>3235</v>
      </c>
      <c r="L284" s="41">
        <v>0</v>
      </c>
      <c r="M284" s="41"/>
      <c r="N284" s="41">
        <v>0</v>
      </c>
      <c r="O284" s="41">
        <v>0</v>
      </c>
      <c r="P284" s="41"/>
      <c r="Q284" s="41">
        <v>0</v>
      </c>
      <c r="R284" s="41">
        <v>574.84389153462996</v>
      </c>
      <c r="S284" s="41">
        <f t="shared" si="102"/>
        <v>0.17769517512662442</v>
      </c>
      <c r="T284" s="41">
        <v>3235</v>
      </c>
      <c r="U284" s="41">
        <v>3077.8232236884501</v>
      </c>
      <c r="V284" s="41">
        <f t="shared" si="103"/>
        <v>0.95141367038282842</v>
      </c>
      <c r="W284" s="41">
        <v>3235</v>
      </c>
      <c r="X284" s="41">
        <v>683.50323181198803</v>
      </c>
      <c r="Y284" s="41">
        <f t="shared" si="104"/>
        <v>0.21128384290942442</v>
      </c>
      <c r="Z284" s="41">
        <v>3235</v>
      </c>
      <c r="AA284" s="41">
        <v>3046.55976083104</v>
      </c>
      <c r="AB284" s="41">
        <f t="shared" si="105"/>
        <v>0.9417495396695641</v>
      </c>
      <c r="AC284" s="41">
        <v>3235</v>
      </c>
      <c r="AD284" s="41">
        <v>1103.5817788403201</v>
      </c>
      <c r="AE284" s="41">
        <f t="shared" si="106"/>
        <v>0.43120453985086549</v>
      </c>
      <c r="AF284" s="41">
        <v>2559.3000000000002</v>
      </c>
      <c r="AG284" s="41">
        <v>817.30629862012802</v>
      </c>
      <c r="AH284" s="41">
        <f t="shared" si="107"/>
        <v>0.25264491456572735</v>
      </c>
      <c r="AI284" s="41">
        <v>3235</v>
      </c>
      <c r="AJ284" s="41">
        <v>3.6458729999999999</v>
      </c>
      <c r="AK284" s="41">
        <f t="shared" si="108"/>
        <v>1.1270086553323028E-3</v>
      </c>
      <c r="AL284" s="41">
        <v>3235</v>
      </c>
      <c r="AM284" s="41">
        <v>0.435847545</v>
      </c>
      <c r="AN284" s="41">
        <f t="shared" si="109"/>
        <v>1.3472876197836168E-4</v>
      </c>
      <c r="AO284" s="41">
        <v>3235</v>
      </c>
      <c r="AP284" s="41">
        <v>608.79600000000005</v>
      </c>
      <c r="AQ284" s="25">
        <f t="shared" si="110"/>
        <v>328.00080686142547</v>
      </c>
      <c r="AR284" s="41">
        <f t="shared" si="111"/>
        <v>0.18819041731066463</v>
      </c>
      <c r="AS284" s="41">
        <v>3235</v>
      </c>
      <c r="AT284" s="41">
        <v>0</v>
      </c>
      <c r="AU284" s="25">
        <f t="shared" si="112"/>
        <v>0</v>
      </c>
      <c r="AV284" s="41"/>
      <c r="AW284" s="41">
        <v>0</v>
      </c>
      <c r="AX284" s="88">
        <v>711.38281562500003</v>
      </c>
      <c r="AY284" s="41">
        <f t="shared" si="113"/>
        <v>0.2199019522797527</v>
      </c>
      <c r="AZ284" s="41">
        <v>3235</v>
      </c>
      <c r="BA284" s="41">
        <f t="shared" si="99"/>
        <v>15369.113244329536</v>
      </c>
      <c r="BB284" s="41">
        <f t="shared" si="114"/>
        <v>768.45566221647687</v>
      </c>
      <c r="BC284" s="45">
        <v>0.05</v>
      </c>
      <c r="BD284" s="41">
        <f t="shared" si="115"/>
        <v>0.237544254162744</v>
      </c>
      <c r="BE284" s="41">
        <v>3235</v>
      </c>
      <c r="BF284" s="41">
        <f t="shared" si="116"/>
        <v>16137.568906546012</v>
      </c>
      <c r="BG284" s="99">
        <f t="shared" si="117"/>
        <v>5.0829990910361991</v>
      </c>
      <c r="BH284" s="99"/>
      <c r="BI284" s="100">
        <f t="shared" si="118"/>
        <v>4.6302343241927906</v>
      </c>
      <c r="BJ284" s="86">
        <f t="shared" si="100"/>
        <v>13008.919573688945</v>
      </c>
      <c r="BK284" s="86"/>
      <c r="BL284" s="86">
        <f t="shared" si="101"/>
        <v>3128.6493328570687</v>
      </c>
      <c r="BM284" s="86">
        <f t="shared" si="119"/>
        <v>16137.568906546014</v>
      </c>
      <c r="BN284" s="78">
        <v>3.8553000000000002</v>
      </c>
      <c r="BO284" s="79"/>
      <c r="BP284" s="108">
        <f t="shared" si="120"/>
        <v>1.3184445026421288</v>
      </c>
      <c r="BQ284" s="107"/>
      <c r="BS284" s="113" t="s">
        <v>1750</v>
      </c>
      <c r="BT284" s="168">
        <f t="shared" si="121"/>
        <v>592.81901302083338</v>
      </c>
      <c r="BU284" s="88">
        <v>711.38281562500003</v>
      </c>
    </row>
    <row r="285" spans="1:73" x14ac:dyDescent="0.25">
      <c r="A285" s="87">
        <f t="shared" si="122"/>
        <v>276</v>
      </c>
      <c r="B285" s="2" t="s">
        <v>49</v>
      </c>
      <c r="C285" s="39" t="s">
        <v>29</v>
      </c>
      <c r="D285" s="68" t="s">
        <v>1419</v>
      </c>
      <c r="E285" s="41">
        <v>9098.1</v>
      </c>
      <c r="F285" s="54">
        <v>6585.6</v>
      </c>
      <c r="G285" s="54">
        <v>2512.5</v>
      </c>
      <c r="H285" s="40">
        <v>0</v>
      </c>
      <c r="I285" s="41">
        <v>14232.509828800101</v>
      </c>
      <c r="J285" s="41">
        <f t="shared" si="98"/>
        <v>1.5643386892648026</v>
      </c>
      <c r="K285" s="41">
        <v>9098.1</v>
      </c>
      <c r="L285" s="41">
        <v>0</v>
      </c>
      <c r="M285" s="41"/>
      <c r="N285" s="41">
        <v>0</v>
      </c>
      <c r="O285" s="41">
        <v>0</v>
      </c>
      <c r="P285" s="41"/>
      <c r="Q285" s="41">
        <v>0</v>
      </c>
      <c r="R285" s="41">
        <v>1444.4984566979199</v>
      </c>
      <c r="S285" s="41">
        <f t="shared" si="102"/>
        <v>0.15876924376495311</v>
      </c>
      <c r="T285" s="41">
        <v>9098.1</v>
      </c>
      <c r="U285" s="41">
        <v>8337.1387857021</v>
      </c>
      <c r="V285" s="41">
        <f t="shared" si="103"/>
        <v>0.91636042533079431</v>
      </c>
      <c r="W285" s="41">
        <v>9098.1</v>
      </c>
      <c r="X285" s="41">
        <v>2108.4347128156301</v>
      </c>
      <c r="Y285" s="41">
        <f t="shared" si="104"/>
        <v>0.23174450850349304</v>
      </c>
      <c r="Z285" s="41">
        <v>9098.1</v>
      </c>
      <c r="AA285" s="41">
        <v>6840.70777926962</v>
      </c>
      <c r="AB285" s="41">
        <f t="shared" si="105"/>
        <v>0.75188311617476389</v>
      </c>
      <c r="AC285" s="41">
        <v>9098.1</v>
      </c>
      <c r="AD285" s="41">
        <v>4711.1059295516898</v>
      </c>
      <c r="AE285" s="41">
        <f t="shared" si="106"/>
        <v>0.71536472448246013</v>
      </c>
      <c r="AF285" s="41">
        <v>6585.6</v>
      </c>
      <c r="AG285" s="41">
        <v>2212.7832682969802</v>
      </c>
      <c r="AH285" s="41">
        <f t="shared" si="107"/>
        <v>0.24321377741473277</v>
      </c>
      <c r="AI285" s="41">
        <v>9098.1</v>
      </c>
      <c r="AJ285" s="41">
        <v>90.125980560000002</v>
      </c>
      <c r="AK285" s="41">
        <f t="shared" si="108"/>
        <v>9.9060221980413494E-3</v>
      </c>
      <c r="AL285" s="41">
        <v>9098.1</v>
      </c>
      <c r="AM285" s="41">
        <v>10.774151312400001</v>
      </c>
      <c r="AN285" s="41">
        <f t="shared" si="109"/>
        <v>1.1842199264022158E-3</v>
      </c>
      <c r="AO285" s="41">
        <v>9098.1</v>
      </c>
      <c r="AP285" s="41">
        <v>1453.308</v>
      </c>
      <c r="AQ285" s="25">
        <f t="shared" si="110"/>
        <v>782.99824016282048</v>
      </c>
      <c r="AR285" s="41">
        <f t="shared" si="111"/>
        <v>0.15973752761565602</v>
      </c>
      <c r="AS285" s="41">
        <v>9098.1</v>
      </c>
      <c r="AT285" s="41">
        <v>0</v>
      </c>
      <c r="AU285" s="25">
        <f t="shared" si="112"/>
        <v>0</v>
      </c>
      <c r="AV285" s="41"/>
      <c r="AW285" s="41">
        <v>0</v>
      </c>
      <c r="AX285" s="88">
        <v>1622.8235787500003</v>
      </c>
      <c r="AY285" s="41">
        <f t="shared" si="113"/>
        <v>0.17836950338532223</v>
      </c>
      <c r="AZ285" s="41">
        <v>9098.1</v>
      </c>
      <c r="BA285" s="41">
        <f t="shared" si="99"/>
        <v>43064.210471756436</v>
      </c>
      <c r="BB285" s="41">
        <f t="shared" si="114"/>
        <v>2153.2105235878221</v>
      </c>
      <c r="BC285" s="45">
        <v>0.05</v>
      </c>
      <c r="BD285" s="41">
        <f t="shared" si="115"/>
        <v>0.23666595482439431</v>
      </c>
      <c r="BE285" s="41">
        <v>9098.1</v>
      </c>
      <c r="BF285" s="41">
        <f t="shared" si="116"/>
        <v>45217.420995344255</v>
      </c>
      <c r="BG285" s="99">
        <f t="shared" si="117"/>
        <v>5.1774153459644916</v>
      </c>
      <c r="BH285" s="99"/>
      <c r="BI285" s="100">
        <f t="shared" si="118"/>
        <v>4.4262823852579087</v>
      </c>
      <c r="BJ285" s="86">
        <f t="shared" si="100"/>
        <v>34096.386502383757</v>
      </c>
      <c r="BK285" s="86"/>
      <c r="BL285" s="86">
        <f t="shared" si="101"/>
        <v>11121.034492960496</v>
      </c>
      <c r="BM285" s="86">
        <f t="shared" si="119"/>
        <v>45217.420995344255</v>
      </c>
      <c r="BN285" s="78">
        <v>4.2354000000000003</v>
      </c>
      <c r="BO285" s="79"/>
      <c r="BP285" s="108">
        <f t="shared" si="120"/>
        <v>1.2224147296511525</v>
      </c>
      <c r="BQ285" s="107"/>
      <c r="BS285" s="113" t="s">
        <v>1751</v>
      </c>
      <c r="BT285" s="168">
        <f t="shared" si="121"/>
        <v>1352.3529822916669</v>
      </c>
      <c r="BU285" s="88">
        <v>1622.8235787500003</v>
      </c>
    </row>
    <row r="286" spans="1:73" x14ac:dyDescent="0.25">
      <c r="A286" s="87">
        <f t="shared" si="122"/>
        <v>277</v>
      </c>
      <c r="B286" s="2" t="s">
        <v>50</v>
      </c>
      <c r="C286" s="39" t="s">
        <v>29</v>
      </c>
      <c r="D286" s="68" t="s">
        <v>1420</v>
      </c>
      <c r="E286" s="41">
        <v>2609.46</v>
      </c>
      <c r="F286" s="54">
        <v>2468.86</v>
      </c>
      <c r="G286" s="54">
        <v>140.6</v>
      </c>
      <c r="H286" s="40">
        <v>0</v>
      </c>
      <c r="I286" s="41">
        <v>3930.3615512175402</v>
      </c>
      <c r="J286" s="41">
        <f t="shared" si="98"/>
        <v>1.506197278830693</v>
      </c>
      <c r="K286" s="41">
        <v>2609.46</v>
      </c>
      <c r="L286" s="41">
        <v>0</v>
      </c>
      <c r="M286" s="41"/>
      <c r="N286" s="41">
        <v>0</v>
      </c>
      <c r="O286" s="41">
        <v>0</v>
      </c>
      <c r="P286" s="41"/>
      <c r="Q286" s="41">
        <v>0</v>
      </c>
      <c r="R286" s="41">
        <v>504.66089885333503</v>
      </c>
      <c r="S286" s="41">
        <f t="shared" si="102"/>
        <v>0.19339667933340041</v>
      </c>
      <c r="T286" s="41">
        <v>2609.46</v>
      </c>
      <c r="U286" s="41">
        <v>2491.42064887693</v>
      </c>
      <c r="V286" s="41">
        <f t="shared" si="103"/>
        <v>0.95476483597254991</v>
      </c>
      <c r="W286" s="41">
        <v>2609.46</v>
      </c>
      <c r="X286" s="41">
        <v>579.50320917025101</v>
      </c>
      <c r="Y286" s="41">
        <f t="shared" si="104"/>
        <v>0.22207782804497903</v>
      </c>
      <c r="Z286" s="41">
        <v>2609.46</v>
      </c>
      <c r="AA286" s="41">
        <v>3035.5644623334201</v>
      </c>
      <c r="AB286" s="41">
        <f t="shared" si="105"/>
        <v>1.1632921992800886</v>
      </c>
      <c r="AC286" s="41">
        <v>2609.46</v>
      </c>
      <c r="AD286" s="41">
        <v>1123.2024614013401</v>
      </c>
      <c r="AE286" s="41">
        <f t="shared" si="106"/>
        <v>0.45494781453842664</v>
      </c>
      <c r="AF286" s="41">
        <v>2468.86</v>
      </c>
      <c r="AG286" s="41">
        <v>1106.5902599855499</v>
      </c>
      <c r="AH286" s="41">
        <f t="shared" si="107"/>
        <v>0.42406868087096561</v>
      </c>
      <c r="AI286" s="41">
        <v>2609.46</v>
      </c>
      <c r="AJ286" s="41">
        <v>67.667402879999997</v>
      </c>
      <c r="AK286" s="41">
        <f t="shared" si="108"/>
        <v>2.5931573153066149E-2</v>
      </c>
      <c r="AL286" s="41">
        <v>2609.46</v>
      </c>
      <c r="AM286" s="41">
        <v>8.0893304352000008</v>
      </c>
      <c r="AN286" s="41">
        <f t="shared" si="109"/>
        <v>3.1000016996619991E-3</v>
      </c>
      <c r="AO286" s="41">
        <v>2609.46</v>
      </c>
      <c r="AP286" s="41">
        <v>636.63599999999997</v>
      </c>
      <c r="AQ286" s="25">
        <f t="shared" si="110"/>
        <v>343.00015387261152</v>
      </c>
      <c r="AR286" s="41">
        <f t="shared" si="111"/>
        <v>0.24397231611137934</v>
      </c>
      <c r="AS286" s="41">
        <v>2609.46</v>
      </c>
      <c r="AT286" s="41">
        <v>0</v>
      </c>
      <c r="AU286" s="25">
        <f t="shared" si="112"/>
        <v>0</v>
      </c>
      <c r="AV286" s="41"/>
      <c r="AW286" s="41">
        <v>0</v>
      </c>
      <c r="AX286" s="88">
        <v>913.52178624999988</v>
      </c>
      <c r="AY286" s="41">
        <f t="shared" si="113"/>
        <v>0.35008077772795898</v>
      </c>
      <c r="AZ286" s="41">
        <v>2609.46</v>
      </c>
      <c r="BA286" s="41">
        <f t="shared" si="99"/>
        <v>14397.218011403567</v>
      </c>
      <c r="BB286" s="41">
        <f t="shared" si="114"/>
        <v>719.86090057017839</v>
      </c>
      <c r="BC286" s="45">
        <v>0.05</v>
      </c>
      <c r="BD286" s="41">
        <f t="shared" si="115"/>
        <v>0.27586584985789336</v>
      </c>
      <c r="BE286" s="41">
        <v>2609.46</v>
      </c>
      <c r="BF286" s="41">
        <f t="shared" si="116"/>
        <v>15117.078911973746</v>
      </c>
      <c r="BG286" s="99">
        <f t="shared" si="117"/>
        <v>5.8189214848413284</v>
      </c>
      <c r="BH286" s="99"/>
      <c r="BI286" s="100">
        <f t="shared" si="118"/>
        <v>5.3412262795759808</v>
      </c>
      <c r="BJ286" s="86">
        <f t="shared" si="100"/>
        <v>14366.102497065363</v>
      </c>
      <c r="BK286" s="86"/>
      <c r="BL286" s="86">
        <f t="shared" si="101"/>
        <v>750.97641490838282</v>
      </c>
      <c r="BM286" s="86">
        <f t="shared" si="119"/>
        <v>15117.078911973746</v>
      </c>
      <c r="BN286" s="78">
        <v>4.3021000000000003</v>
      </c>
      <c r="BO286" s="79"/>
      <c r="BP286" s="108">
        <f t="shared" si="120"/>
        <v>1.3525769937568461</v>
      </c>
      <c r="BQ286" s="107"/>
      <c r="BS286" s="113" t="s">
        <v>1752</v>
      </c>
      <c r="BT286" s="168">
        <f t="shared" si="121"/>
        <v>761.26815520833327</v>
      </c>
      <c r="BU286" s="88">
        <v>913.52178624999988</v>
      </c>
    </row>
    <row r="287" spans="1:73" x14ac:dyDescent="0.25">
      <c r="A287" s="87">
        <f t="shared" si="122"/>
        <v>278</v>
      </c>
      <c r="B287" s="2" t="s">
        <v>51</v>
      </c>
      <c r="C287" s="39" t="s">
        <v>29</v>
      </c>
      <c r="D287" s="68" t="s">
        <v>1421</v>
      </c>
      <c r="E287" s="41">
        <v>2619.3000000000002</v>
      </c>
      <c r="F287" s="54">
        <v>2004.8</v>
      </c>
      <c r="G287" s="54">
        <v>614.5</v>
      </c>
      <c r="H287" s="40">
        <v>0</v>
      </c>
      <c r="I287" s="41">
        <v>3851.7274805983998</v>
      </c>
      <c r="J287" s="41">
        <f t="shared" si="98"/>
        <v>1.470517879051044</v>
      </c>
      <c r="K287" s="41">
        <v>2619.3000000000002</v>
      </c>
      <c r="L287" s="41">
        <v>0</v>
      </c>
      <c r="M287" s="41"/>
      <c r="N287" s="41">
        <v>0</v>
      </c>
      <c r="O287" s="41">
        <v>0</v>
      </c>
      <c r="P287" s="41"/>
      <c r="Q287" s="41">
        <v>0</v>
      </c>
      <c r="R287" s="41">
        <v>250.523487679938</v>
      </c>
      <c r="S287" s="41">
        <f t="shared" si="102"/>
        <v>9.5645205848867251E-2</v>
      </c>
      <c r="T287" s="41">
        <v>2619.3000000000002</v>
      </c>
      <c r="U287" s="41">
        <v>2387.6923346365402</v>
      </c>
      <c r="V287" s="41">
        <f t="shared" si="103"/>
        <v>0.91157650312546867</v>
      </c>
      <c r="W287" s="41">
        <v>2619.3000000000002</v>
      </c>
      <c r="X287" s="41">
        <v>679.63260881606902</v>
      </c>
      <c r="Y287" s="41">
        <f t="shared" si="104"/>
        <v>0.25947108342536901</v>
      </c>
      <c r="Z287" s="41">
        <v>2619.3000000000002</v>
      </c>
      <c r="AA287" s="41">
        <v>4123.1942310756003</v>
      </c>
      <c r="AB287" s="41">
        <f t="shared" si="105"/>
        <v>1.5741588329231475</v>
      </c>
      <c r="AC287" s="41">
        <v>2619.3000000000002</v>
      </c>
      <c r="AD287" s="41">
        <v>1617.9106263839999</v>
      </c>
      <c r="AE287" s="41">
        <f t="shared" si="106"/>
        <v>0.8070184688667198</v>
      </c>
      <c r="AF287" s="41">
        <v>2004.8</v>
      </c>
      <c r="AG287" s="41">
        <v>979.32309250957701</v>
      </c>
      <c r="AH287" s="41">
        <f t="shared" si="107"/>
        <v>0.37388733345152403</v>
      </c>
      <c r="AI287" s="41">
        <v>2619.3000000000002</v>
      </c>
      <c r="AJ287" s="41">
        <v>35.000380800000002</v>
      </c>
      <c r="AK287" s="41">
        <f t="shared" si="108"/>
        <v>1.3362494101477494E-2</v>
      </c>
      <c r="AL287" s="41">
        <v>2619.3000000000002</v>
      </c>
      <c r="AM287" s="41">
        <v>4.1841364319999999</v>
      </c>
      <c r="AN287" s="41">
        <f t="shared" si="109"/>
        <v>1.5974254312220821E-3</v>
      </c>
      <c r="AO287" s="41">
        <v>2619.3000000000002</v>
      </c>
      <c r="AP287" s="41">
        <v>482.58</v>
      </c>
      <c r="AQ287" s="25">
        <f t="shared" si="110"/>
        <v>259.9994569201944</v>
      </c>
      <c r="AR287" s="41">
        <f t="shared" si="111"/>
        <v>0.18424006413927382</v>
      </c>
      <c r="AS287" s="41">
        <v>2619.3000000000002</v>
      </c>
      <c r="AT287" s="41">
        <v>0</v>
      </c>
      <c r="AU287" s="25">
        <f t="shared" si="112"/>
        <v>0</v>
      </c>
      <c r="AV287" s="41"/>
      <c r="AW287" s="41">
        <v>0</v>
      </c>
      <c r="AX287" s="88">
        <v>1869.6731012499999</v>
      </c>
      <c r="AY287" s="41">
        <f t="shared" si="113"/>
        <v>0.7138063991333562</v>
      </c>
      <c r="AZ287" s="41">
        <v>2619.3000000000002</v>
      </c>
      <c r="BA287" s="41">
        <f t="shared" si="99"/>
        <v>16281.441480182126</v>
      </c>
      <c r="BB287" s="41">
        <f t="shared" si="114"/>
        <v>814.07207400910636</v>
      </c>
      <c r="BC287" s="45">
        <v>0.05</v>
      </c>
      <c r="BD287" s="41">
        <f t="shared" si="115"/>
        <v>0.31079756958313531</v>
      </c>
      <c r="BE287" s="41">
        <v>2619.3000000000002</v>
      </c>
      <c r="BF287" s="41">
        <f t="shared" si="116"/>
        <v>17095.513554191231</v>
      </c>
      <c r="BG287" s="99">
        <f t="shared" si="117"/>
        <v>6.7255457739723443</v>
      </c>
      <c r="BH287" s="99"/>
      <c r="BI287" s="100">
        <f t="shared" si="118"/>
        <v>5.8781763816622883</v>
      </c>
      <c r="BJ287" s="86">
        <f t="shared" si="100"/>
        <v>13483.374167659756</v>
      </c>
      <c r="BK287" s="86"/>
      <c r="BL287" s="86">
        <f t="shared" si="101"/>
        <v>3612.1393865314762</v>
      </c>
      <c r="BM287" s="86">
        <f t="shared" si="119"/>
        <v>17095.513554191231</v>
      </c>
      <c r="BN287" s="78">
        <v>4.9504000000000001</v>
      </c>
      <c r="BO287" s="79"/>
      <c r="BP287" s="108">
        <f t="shared" si="120"/>
        <v>1.3585863311999726</v>
      </c>
      <c r="BQ287" s="107"/>
      <c r="BS287" s="113" t="s">
        <v>1753</v>
      </c>
      <c r="BT287" s="168">
        <f t="shared" si="121"/>
        <v>1558.0609177083334</v>
      </c>
      <c r="BU287" s="88">
        <v>1869.6731012499999</v>
      </c>
    </row>
    <row r="288" spans="1:73" x14ac:dyDescent="0.25">
      <c r="A288" s="87">
        <f t="shared" si="122"/>
        <v>279</v>
      </c>
      <c r="B288" s="2" t="s">
        <v>52</v>
      </c>
      <c r="C288" s="39" t="s">
        <v>29</v>
      </c>
      <c r="D288" s="68" t="s">
        <v>1422</v>
      </c>
      <c r="E288" s="41">
        <v>5026.5</v>
      </c>
      <c r="F288" s="54">
        <v>3834.8</v>
      </c>
      <c r="G288" s="54">
        <v>1191.7</v>
      </c>
      <c r="H288" s="40">
        <v>0</v>
      </c>
      <c r="I288" s="41">
        <v>7944.7852904675301</v>
      </c>
      <c r="J288" s="41">
        <f t="shared" si="98"/>
        <v>1.580579984177366</v>
      </c>
      <c r="K288" s="41">
        <v>5026.5</v>
      </c>
      <c r="L288" s="41">
        <v>0</v>
      </c>
      <c r="M288" s="41"/>
      <c r="N288" s="41">
        <v>0</v>
      </c>
      <c r="O288" s="41">
        <v>0</v>
      </c>
      <c r="P288" s="41"/>
      <c r="Q288" s="41">
        <v>0</v>
      </c>
      <c r="R288" s="41">
        <v>813.31254266022597</v>
      </c>
      <c r="S288" s="41">
        <f t="shared" si="102"/>
        <v>0.16180494233765563</v>
      </c>
      <c r="T288" s="41">
        <v>5026.5</v>
      </c>
      <c r="U288" s="41">
        <v>4878.4516351033899</v>
      </c>
      <c r="V288" s="41">
        <f t="shared" si="103"/>
        <v>0.97054643093671344</v>
      </c>
      <c r="W288" s="41">
        <v>5026.5</v>
      </c>
      <c r="X288" s="41">
        <v>1289.1020715520599</v>
      </c>
      <c r="Y288" s="41">
        <f t="shared" si="104"/>
        <v>0.25646117010883518</v>
      </c>
      <c r="Z288" s="41">
        <v>5026.5</v>
      </c>
      <c r="AA288" s="41">
        <v>3745.2270395525602</v>
      </c>
      <c r="AB288" s="41">
        <f t="shared" si="105"/>
        <v>0.7450963970063782</v>
      </c>
      <c r="AC288" s="41">
        <v>5026.5</v>
      </c>
      <c r="AD288" s="41">
        <v>2072.8283916247301</v>
      </c>
      <c r="AE288" s="41">
        <f t="shared" si="106"/>
        <v>0.54053102942128139</v>
      </c>
      <c r="AF288" s="41">
        <v>3834.8</v>
      </c>
      <c r="AG288" s="41">
        <v>2050.24034015711</v>
      </c>
      <c r="AH288" s="41">
        <f t="shared" si="107"/>
        <v>0.40788627079620215</v>
      </c>
      <c r="AI288" s="41">
        <v>5026.5</v>
      </c>
      <c r="AJ288" s="41">
        <v>9.3334348800000004</v>
      </c>
      <c r="AK288" s="41">
        <f t="shared" si="108"/>
        <v>1.8568456938227395E-3</v>
      </c>
      <c r="AL288" s="41">
        <v>5026.5</v>
      </c>
      <c r="AM288" s="41">
        <v>1.1157697151999999</v>
      </c>
      <c r="AN288" s="41">
        <f t="shared" si="109"/>
        <v>2.2197746248880929E-4</v>
      </c>
      <c r="AO288" s="41">
        <v>5026.5</v>
      </c>
      <c r="AP288" s="41">
        <v>1161.912</v>
      </c>
      <c r="AQ288" s="25">
        <f t="shared" si="110"/>
        <v>626.00291970047851</v>
      </c>
      <c r="AR288" s="41">
        <f t="shared" si="111"/>
        <v>0.23115726648761564</v>
      </c>
      <c r="AS288" s="41">
        <v>5026.5</v>
      </c>
      <c r="AT288" s="41">
        <v>0</v>
      </c>
      <c r="AU288" s="25">
        <f t="shared" si="112"/>
        <v>0</v>
      </c>
      <c r="AV288" s="41"/>
      <c r="AW288" s="41">
        <v>0</v>
      </c>
      <c r="AX288" s="88">
        <v>1172.2004449999999</v>
      </c>
      <c r="AY288" s="41">
        <f t="shared" si="113"/>
        <v>0.23320410723167212</v>
      </c>
      <c r="AZ288" s="41">
        <v>5026.5</v>
      </c>
      <c r="BA288" s="41">
        <f t="shared" si="99"/>
        <v>25138.50896071281</v>
      </c>
      <c r="BB288" s="41">
        <f t="shared" si="114"/>
        <v>1256.9254480356406</v>
      </c>
      <c r="BC288" s="45">
        <v>0.05</v>
      </c>
      <c r="BD288" s="41">
        <f t="shared" si="115"/>
        <v>0.2500597728112286</v>
      </c>
      <c r="BE288" s="41">
        <v>5026.5</v>
      </c>
      <c r="BF288" s="41">
        <f t="shared" si="116"/>
        <v>26395.43440874845</v>
      </c>
      <c r="BG288" s="99">
        <f t="shared" si="117"/>
        <v>5.3858137427430322</v>
      </c>
      <c r="BH288" s="99"/>
      <c r="BI288" s="100">
        <f t="shared" si="118"/>
        <v>4.8182561618506865</v>
      </c>
      <c r="BJ288" s="86">
        <f t="shared" si="100"/>
        <v>20653.518540670982</v>
      </c>
      <c r="BK288" s="86"/>
      <c r="BL288" s="86">
        <f t="shared" si="101"/>
        <v>5741.9158680774635</v>
      </c>
      <c r="BM288" s="86">
        <f t="shared" si="119"/>
        <v>26395.434408748446</v>
      </c>
      <c r="BN288" s="78">
        <v>4.1444999999999999</v>
      </c>
      <c r="BO288" s="79"/>
      <c r="BP288" s="108">
        <f t="shared" si="120"/>
        <v>1.2995086844596531</v>
      </c>
      <c r="BQ288" s="107"/>
      <c r="BS288" s="113" t="s">
        <v>1754</v>
      </c>
      <c r="BT288" s="168">
        <f t="shared" si="121"/>
        <v>976.83370416666662</v>
      </c>
      <c r="BU288" s="88">
        <v>1172.2004449999999</v>
      </c>
    </row>
    <row r="289" spans="1:73" x14ac:dyDescent="0.25">
      <c r="A289" s="87">
        <f t="shared" si="122"/>
        <v>280</v>
      </c>
      <c r="B289" s="2" t="s">
        <v>53</v>
      </c>
      <c r="C289" s="39" t="s">
        <v>29</v>
      </c>
      <c r="D289" s="68" t="s">
        <v>1423</v>
      </c>
      <c r="E289" s="41">
        <v>2840.51</v>
      </c>
      <c r="F289" s="54">
        <v>2289.0100000000002</v>
      </c>
      <c r="G289" s="54">
        <v>551.5</v>
      </c>
      <c r="H289" s="40">
        <v>0</v>
      </c>
      <c r="I289" s="41">
        <v>4203.5777325828103</v>
      </c>
      <c r="J289" s="41">
        <f t="shared" si="98"/>
        <v>1.4798672536209379</v>
      </c>
      <c r="K289" s="41">
        <v>2840.51</v>
      </c>
      <c r="L289" s="41">
        <v>0</v>
      </c>
      <c r="M289" s="41"/>
      <c r="N289" s="41">
        <v>0</v>
      </c>
      <c r="O289" s="41">
        <v>0</v>
      </c>
      <c r="P289" s="41"/>
      <c r="Q289" s="41">
        <v>0</v>
      </c>
      <c r="R289" s="41">
        <v>502.54721104132102</v>
      </c>
      <c r="S289" s="41">
        <f t="shared" si="102"/>
        <v>0.17692147221496174</v>
      </c>
      <c r="T289" s="41">
        <v>2840.51</v>
      </c>
      <c r="U289" s="41">
        <v>2319.3462514369699</v>
      </c>
      <c r="V289" s="41">
        <f t="shared" si="103"/>
        <v>0.81652458587963772</v>
      </c>
      <c r="W289" s="41">
        <v>2840.51</v>
      </c>
      <c r="X289" s="41">
        <v>645.93708056952505</v>
      </c>
      <c r="Y289" s="41">
        <f t="shared" si="104"/>
        <v>0.22740179776502284</v>
      </c>
      <c r="Z289" s="41">
        <v>2840.51</v>
      </c>
      <c r="AA289" s="41">
        <v>1350.9048967692399</v>
      </c>
      <c r="AB289" s="41">
        <f t="shared" si="105"/>
        <v>0.47558533389047736</v>
      </c>
      <c r="AC289" s="41">
        <v>2840.51</v>
      </c>
      <c r="AD289" s="41">
        <v>1162.0116362235301</v>
      </c>
      <c r="AE289" s="41">
        <f t="shared" si="106"/>
        <v>0.50764812570654128</v>
      </c>
      <c r="AF289" s="41">
        <v>2289.0100000000002</v>
      </c>
      <c r="AG289" s="41">
        <v>766.57034307710501</v>
      </c>
      <c r="AH289" s="41">
        <f t="shared" si="107"/>
        <v>0.26987067219517091</v>
      </c>
      <c r="AI289" s="41">
        <v>2840.51</v>
      </c>
      <c r="AJ289" s="41">
        <v>68.542412400000003</v>
      </c>
      <c r="AK289" s="41">
        <f t="shared" si="108"/>
        <v>2.4130318992011998E-2</v>
      </c>
      <c r="AL289" s="41">
        <v>2840.51</v>
      </c>
      <c r="AM289" s="41">
        <v>8.1939338460000002</v>
      </c>
      <c r="AN289" s="41">
        <f t="shared" si="109"/>
        <v>2.8846699522268888E-3</v>
      </c>
      <c r="AO289" s="41">
        <v>2840.51</v>
      </c>
      <c r="AP289" s="41">
        <v>339.66</v>
      </c>
      <c r="AQ289" s="25">
        <f t="shared" si="110"/>
        <v>182.99849877225174</v>
      </c>
      <c r="AR289" s="41">
        <f t="shared" si="111"/>
        <v>0.11957711819356383</v>
      </c>
      <c r="AS289" s="41">
        <v>2840.51</v>
      </c>
      <c r="AT289" s="41">
        <v>0</v>
      </c>
      <c r="AU289" s="25">
        <f t="shared" si="112"/>
        <v>0</v>
      </c>
      <c r="AV289" s="41"/>
      <c r="AW289" s="41">
        <v>0</v>
      </c>
      <c r="AX289" s="88">
        <v>224.30720624999998</v>
      </c>
      <c r="AY289" s="41">
        <f t="shared" si="113"/>
        <v>7.8967229916458645E-2</v>
      </c>
      <c r="AZ289" s="41">
        <v>2840.51</v>
      </c>
      <c r="BA289" s="41">
        <f t="shared" si="99"/>
        <v>11591.5987041965</v>
      </c>
      <c r="BB289" s="41">
        <f t="shared" si="114"/>
        <v>579.57993520982507</v>
      </c>
      <c r="BC289" s="45">
        <v>0.05</v>
      </c>
      <c r="BD289" s="41">
        <f t="shared" si="115"/>
        <v>0.2040408008455612</v>
      </c>
      <c r="BE289" s="41">
        <v>2840.51</v>
      </c>
      <c r="BF289" s="41">
        <f t="shared" si="116"/>
        <v>12171.178639406326</v>
      </c>
      <c r="BG289" s="99">
        <f t="shared" si="117"/>
        <v>4.3883475072433615</v>
      </c>
      <c r="BH289" s="99"/>
      <c r="BI289" s="100">
        <f t="shared" si="118"/>
        <v>3.8553169752514931</v>
      </c>
      <c r="BJ289" s="86">
        <f t="shared" si="100"/>
        <v>10044.971327555128</v>
      </c>
      <c r="BK289" s="86"/>
      <c r="BL289" s="86">
        <f t="shared" si="101"/>
        <v>2126.2073118511985</v>
      </c>
      <c r="BM289" s="86">
        <f t="shared" si="119"/>
        <v>12171.178639406326</v>
      </c>
      <c r="BN289" s="78">
        <v>3.4742000000000002</v>
      </c>
      <c r="BO289" s="79"/>
      <c r="BP289" s="108">
        <f t="shared" si="120"/>
        <v>1.2631246063103336</v>
      </c>
      <c r="BQ289" s="107"/>
      <c r="BS289" s="113" t="s">
        <v>1755</v>
      </c>
      <c r="BT289" s="168">
        <f t="shared" si="121"/>
        <v>186.92267187499999</v>
      </c>
      <c r="BU289" s="88">
        <v>224.30720624999998</v>
      </c>
    </row>
    <row r="290" spans="1:73" x14ac:dyDescent="0.25">
      <c r="A290" s="87">
        <f t="shared" si="122"/>
        <v>281</v>
      </c>
      <c r="B290" s="2" t="s">
        <v>54</v>
      </c>
      <c r="C290" s="39" t="s">
        <v>29</v>
      </c>
      <c r="D290" s="68" t="s">
        <v>1424</v>
      </c>
      <c r="E290" s="41">
        <v>3295.38</v>
      </c>
      <c r="F290" s="54">
        <v>2609.98</v>
      </c>
      <c r="G290" s="54">
        <v>685.4</v>
      </c>
      <c r="H290" s="40">
        <v>0</v>
      </c>
      <c r="I290" s="41">
        <v>5055.0124547903197</v>
      </c>
      <c r="J290" s="41">
        <f t="shared" si="98"/>
        <v>1.5339695133157085</v>
      </c>
      <c r="K290" s="41">
        <v>3295.38</v>
      </c>
      <c r="L290" s="41">
        <v>0</v>
      </c>
      <c r="M290" s="41"/>
      <c r="N290" s="41">
        <v>0</v>
      </c>
      <c r="O290" s="41">
        <v>0</v>
      </c>
      <c r="P290" s="41"/>
      <c r="Q290" s="41">
        <v>0</v>
      </c>
      <c r="R290" s="41">
        <v>574.55544602406098</v>
      </c>
      <c r="S290" s="41">
        <f t="shared" si="102"/>
        <v>0.1743518034411998</v>
      </c>
      <c r="T290" s="41">
        <v>3295.38</v>
      </c>
      <c r="U290" s="41">
        <v>3279.1921921345302</v>
      </c>
      <c r="V290" s="41">
        <f t="shared" si="103"/>
        <v>0.99508772649422228</v>
      </c>
      <c r="W290" s="41">
        <v>3295.38</v>
      </c>
      <c r="X290" s="41">
        <v>776.68255093835796</v>
      </c>
      <c r="Y290" s="41">
        <f t="shared" si="104"/>
        <v>0.23568831240656857</v>
      </c>
      <c r="Z290" s="41">
        <v>3295.38</v>
      </c>
      <c r="AA290" s="41">
        <v>3573.4101439596998</v>
      </c>
      <c r="AB290" s="41">
        <f t="shared" si="105"/>
        <v>1.0843696763225181</v>
      </c>
      <c r="AC290" s="41">
        <v>3295.38</v>
      </c>
      <c r="AD290" s="41">
        <v>1357.93207168958</v>
      </c>
      <c r="AE290" s="41">
        <f t="shared" si="106"/>
        <v>0.52028447409159451</v>
      </c>
      <c r="AF290" s="41">
        <v>2609.98</v>
      </c>
      <c r="AG290" s="41">
        <v>1308.14883710494</v>
      </c>
      <c r="AH290" s="41">
        <f t="shared" si="107"/>
        <v>0.39696448880096979</v>
      </c>
      <c r="AI290" s="41">
        <v>3295.38</v>
      </c>
      <c r="AJ290" s="41">
        <v>117.01793980799999</v>
      </c>
      <c r="AK290" s="41">
        <f t="shared" si="108"/>
        <v>3.5509695333466852E-2</v>
      </c>
      <c r="AL290" s="41">
        <v>3295.38</v>
      </c>
      <c r="AM290" s="41">
        <v>13.98896280432</v>
      </c>
      <c r="AN290" s="41">
        <f t="shared" si="109"/>
        <v>4.245022669409901E-3</v>
      </c>
      <c r="AO290" s="41">
        <v>3295.38</v>
      </c>
      <c r="AP290" s="41">
        <v>857.50800000000004</v>
      </c>
      <c r="AQ290" s="25">
        <f t="shared" si="110"/>
        <v>461.99928365187554</v>
      </c>
      <c r="AR290" s="41">
        <f t="shared" si="111"/>
        <v>0.2602152103854487</v>
      </c>
      <c r="AS290" s="41">
        <v>3295.38</v>
      </c>
      <c r="AT290" s="41">
        <v>0</v>
      </c>
      <c r="AU290" s="25">
        <f t="shared" si="112"/>
        <v>0</v>
      </c>
      <c r="AV290" s="41"/>
      <c r="AW290" s="41">
        <v>0</v>
      </c>
      <c r="AX290" s="88">
        <v>1359.4159999999999</v>
      </c>
      <c r="AY290" s="41">
        <f t="shared" si="113"/>
        <v>0.4125217729063112</v>
      </c>
      <c r="AZ290" s="41">
        <v>3295.38</v>
      </c>
      <c r="BA290" s="41">
        <f t="shared" si="99"/>
        <v>18272.864599253811</v>
      </c>
      <c r="BB290" s="41">
        <f t="shared" si="114"/>
        <v>913.64322996269061</v>
      </c>
      <c r="BC290" s="45">
        <v>0.05</v>
      </c>
      <c r="BD290" s="41">
        <f t="shared" si="115"/>
        <v>0.27724973446543055</v>
      </c>
      <c r="BE290" s="41">
        <v>3295.38</v>
      </c>
      <c r="BF290" s="41">
        <f t="shared" si="116"/>
        <v>19186.507829216502</v>
      </c>
      <c r="BG290" s="99">
        <f t="shared" si="117"/>
        <v>5.9358680809757898</v>
      </c>
      <c r="BH290" s="99"/>
      <c r="BI290" s="100">
        <f t="shared" si="118"/>
        <v>5.3895693831796159</v>
      </c>
      <c r="BJ290" s="86">
        <f t="shared" si="100"/>
        <v>15492.496973985191</v>
      </c>
      <c r="BK290" s="86"/>
      <c r="BL290" s="86">
        <f t="shared" si="101"/>
        <v>3694.0108552313086</v>
      </c>
      <c r="BM290" s="86">
        <f t="shared" si="119"/>
        <v>19186.507829216498</v>
      </c>
      <c r="BN290" s="78">
        <v>4.3672000000000004</v>
      </c>
      <c r="BO290" s="79"/>
      <c r="BP290" s="108">
        <f t="shared" si="120"/>
        <v>1.359193094196691</v>
      </c>
      <c r="BQ290" s="107"/>
      <c r="BS290" s="113" t="s">
        <v>1756</v>
      </c>
      <c r="BT290" s="168">
        <f t="shared" si="121"/>
        <v>1132.8466666666666</v>
      </c>
      <c r="BU290" s="88">
        <v>1359.4159999999999</v>
      </c>
    </row>
    <row r="291" spans="1:73" x14ac:dyDescent="0.25">
      <c r="A291" s="87">
        <f t="shared" si="122"/>
        <v>282</v>
      </c>
      <c r="B291" s="2" t="s">
        <v>55</v>
      </c>
      <c r="C291" s="39" t="s">
        <v>29</v>
      </c>
      <c r="D291" s="68" t="s">
        <v>1425</v>
      </c>
      <c r="E291" s="41">
        <v>5761.19</v>
      </c>
      <c r="F291" s="54">
        <v>4602.8900000000003</v>
      </c>
      <c r="G291" s="54">
        <v>1158.3</v>
      </c>
      <c r="H291" s="40">
        <v>0</v>
      </c>
      <c r="I291" s="41">
        <v>9233.3514430813102</v>
      </c>
      <c r="J291" s="41">
        <f t="shared" si="98"/>
        <v>1.6026812938093191</v>
      </c>
      <c r="K291" s="41">
        <v>5761.19</v>
      </c>
      <c r="L291" s="41">
        <v>0</v>
      </c>
      <c r="M291" s="41"/>
      <c r="N291" s="41">
        <v>0</v>
      </c>
      <c r="O291" s="41">
        <v>0</v>
      </c>
      <c r="P291" s="41"/>
      <c r="Q291" s="41">
        <v>0</v>
      </c>
      <c r="R291" s="41">
        <v>522.09176696439397</v>
      </c>
      <c r="S291" s="41">
        <f t="shared" si="102"/>
        <v>9.062220946790403E-2</v>
      </c>
      <c r="T291" s="41">
        <v>5761.19</v>
      </c>
      <c r="U291" s="41">
        <v>6644.8850200759298</v>
      </c>
      <c r="V291" s="41">
        <f t="shared" si="103"/>
        <v>1.1533875848697803</v>
      </c>
      <c r="W291" s="41">
        <v>5761.19</v>
      </c>
      <c r="X291" s="41">
        <v>1674.7400930153501</v>
      </c>
      <c r="Y291" s="41">
        <f t="shared" si="104"/>
        <v>0.29069343191516861</v>
      </c>
      <c r="Z291" s="41">
        <v>5761.19</v>
      </c>
      <c r="AA291" s="41">
        <v>3453.03647532784</v>
      </c>
      <c r="AB291" s="41">
        <f t="shared" si="105"/>
        <v>0.59936167273216823</v>
      </c>
      <c r="AC291" s="41">
        <v>5761.19</v>
      </c>
      <c r="AD291" s="41">
        <v>3124.0823528472001</v>
      </c>
      <c r="AE291" s="41">
        <f t="shared" si="106"/>
        <v>0.67872192314984714</v>
      </c>
      <c r="AF291" s="41">
        <v>4602.8900000000003</v>
      </c>
      <c r="AG291" s="41">
        <v>1760.84394026831</v>
      </c>
      <c r="AH291" s="41">
        <f t="shared" si="107"/>
        <v>0.30563892880955323</v>
      </c>
      <c r="AI291" s="41">
        <v>5761.19</v>
      </c>
      <c r="AJ291" s="41">
        <v>256.844461104</v>
      </c>
      <c r="AK291" s="41">
        <f t="shared" si="108"/>
        <v>4.4581841790324574E-2</v>
      </c>
      <c r="AL291" s="41">
        <v>5761.19</v>
      </c>
      <c r="AM291" s="41">
        <v>30.704587850159999</v>
      </c>
      <c r="AN291" s="41">
        <f t="shared" si="109"/>
        <v>5.329556541297892E-3</v>
      </c>
      <c r="AO291" s="41">
        <v>5761.19</v>
      </c>
      <c r="AP291" s="41">
        <v>1451.46</v>
      </c>
      <c r="AQ291" s="25">
        <f t="shared" si="110"/>
        <v>782.00259385259517</v>
      </c>
      <c r="AR291" s="41">
        <f t="shared" si="111"/>
        <v>0.25193753373868943</v>
      </c>
      <c r="AS291" s="41">
        <v>5761.19</v>
      </c>
      <c r="AT291" s="41">
        <v>0</v>
      </c>
      <c r="AU291" s="25">
        <f t="shared" si="112"/>
        <v>0</v>
      </c>
      <c r="AV291" s="41"/>
      <c r="AW291" s="41">
        <v>0</v>
      </c>
      <c r="AX291" s="88">
        <v>1100.5847999999999</v>
      </c>
      <c r="AY291" s="41">
        <f t="shared" si="113"/>
        <v>0.19103428284781443</v>
      </c>
      <c r="AZ291" s="41">
        <v>5761.19</v>
      </c>
      <c r="BA291" s="41">
        <f t="shared" si="99"/>
        <v>29252.62494053449</v>
      </c>
      <c r="BB291" s="41">
        <f t="shared" si="114"/>
        <v>1462.6312470267246</v>
      </c>
      <c r="BC291" s="45">
        <v>0.05</v>
      </c>
      <c r="BD291" s="41">
        <f t="shared" si="115"/>
        <v>0.25387658574473759</v>
      </c>
      <c r="BE291" s="41">
        <v>5761.19</v>
      </c>
      <c r="BF291" s="41">
        <f t="shared" si="116"/>
        <v>30715.256187561215</v>
      </c>
      <c r="BG291" s="99">
        <f t="shared" si="117"/>
        <v>5.4746897726554602</v>
      </c>
      <c r="BH291" s="99"/>
      <c r="BI291" s="100">
        <f t="shared" si="118"/>
        <v>4.7620317533481202</v>
      </c>
      <c r="BJ291" s="86">
        <f t="shared" si="100"/>
        <v>25199.394807658093</v>
      </c>
      <c r="BK291" s="86"/>
      <c r="BL291" s="86">
        <f t="shared" si="101"/>
        <v>5515.8613799031273</v>
      </c>
      <c r="BM291" s="86">
        <f t="shared" si="119"/>
        <v>30715.256187561219</v>
      </c>
      <c r="BN291" s="78">
        <v>4.5839999999999996</v>
      </c>
      <c r="BO291" s="79"/>
      <c r="BP291" s="108">
        <f t="shared" si="120"/>
        <v>1.1943040516264094</v>
      </c>
      <c r="BQ291" s="107"/>
      <c r="BS291" s="113" t="s">
        <v>1757</v>
      </c>
      <c r="BT291" s="168">
        <f t="shared" si="121"/>
        <v>917.15399999999988</v>
      </c>
      <c r="BU291" s="88">
        <v>1100.5847999999999</v>
      </c>
    </row>
    <row r="292" spans="1:73" x14ac:dyDescent="0.25">
      <c r="A292" s="87">
        <f t="shared" si="122"/>
        <v>283</v>
      </c>
      <c r="B292" s="2" t="s">
        <v>56</v>
      </c>
      <c r="C292" s="39" t="s">
        <v>29</v>
      </c>
      <c r="D292" s="68" t="s">
        <v>1426</v>
      </c>
      <c r="E292" s="41">
        <v>3190.1</v>
      </c>
      <c r="F292" s="54">
        <v>3190.1</v>
      </c>
      <c r="G292" s="54"/>
      <c r="H292" s="40">
        <v>0</v>
      </c>
      <c r="I292" s="41">
        <v>5236.62833152853</v>
      </c>
      <c r="J292" s="41">
        <f t="shared" si="98"/>
        <v>1.6415248210176892</v>
      </c>
      <c r="K292" s="41">
        <v>3190.1</v>
      </c>
      <c r="L292" s="41">
        <v>0</v>
      </c>
      <c r="M292" s="41"/>
      <c r="N292" s="41">
        <v>0</v>
      </c>
      <c r="O292" s="41">
        <v>0</v>
      </c>
      <c r="P292" s="41"/>
      <c r="Q292" s="41">
        <v>0</v>
      </c>
      <c r="R292" s="41">
        <v>579.82214852860102</v>
      </c>
      <c r="S292" s="41">
        <f t="shared" si="102"/>
        <v>0.18175673130265541</v>
      </c>
      <c r="T292" s="41">
        <v>3190.1</v>
      </c>
      <c r="U292" s="41">
        <v>2926.6308594601301</v>
      </c>
      <c r="V292" s="41">
        <f t="shared" si="103"/>
        <v>0.91741038195044988</v>
      </c>
      <c r="W292" s="41">
        <v>3190.1</v>
      </c>
      <c r="X292" s="41">
        <v>887.75024832014299</v>
      </c>
      <c r="Y292" s="41">
        <f t="shared" si="104"/>
        <v>0.27828289029188519</v>
      </c>
      <c r="Z292" s="41">
        <v>3190.1</v>
      </c>
      <c r="AA292" s="41">
        <v>2279.4261886927602</v>
      </c>
      <c r="AB292" s="41">
        <f t="shared" si="105"/>
        <v>0.71453126506779108</v>
      </c>
      <c r="AC292" s="41">
        <v>3190.1</v>
      </c>
      <c r="AD292" s="41">
        <v>1473.6326579853101</v>
      </c>
      <c r="AE292" s="41">
        <f t="shared" si="106"/>
        <v>0.46193933042390839</v>
      </c>
      <c r="AF292" s="41">
        <v>3190.1</v>
      </c>
      <c r="AG292" s="41">
        <v>1141.41207118336</v>
      </c>
      <c r="AH292" s="41">
        <f t="shared" si="107"/>
        <v>0.35779821045840571</v>
      </c>
      <c r="AI292" s="41">
        <v>3190.1</v>
      </c>
      <c r="AJ292" s="41">
        <v>86.042602799999997</v>
      </c>
      <c r="AK292" s="41">
        <f t="shared" si="108"/>
        <v>2.6971757248989061E-2</v>
      </c>
      <c r="AL292" s="41">
        <v>3190.1</v>
      </c>
      <c r="AM292" s="41">
        <v>10.286002062</v>
      </c>
      <c r="AN292" s="41">
        <f t="shared" si="109"/>
        <v>3.2243509802200557E-3</v>
      </c>
      <c r="AO292" s="41">
        <v>3190.1</v>
      </c>
      <c r="AP292" s="41">
        <v>580.95600000000002</v>
      </c>
      <c r="AQ292" s="25">
        <f t="shared" si="110"/>
        <v>313.00145985023926</v>
      </c>
      <c r="AR292" s="41">
        <f t="shared" si="111"/>
        <v>0.18211215949343282</v>
      </c>
      <c r="AS292" s="41">
        <v>3190.1</v>
      </c>
      <c r="AT292" s="41">
        <v>0</v>
      </c>
      <c r="AU292" s="25">
        <f t="shared" si="112"/>
        <v>0</v>
      </c>
      <c r="AV292" s="41"/>
      <c r="AW292" s="41">
        <v>0</v>
      </c>
      <c r="AX292" s="88">
        <v>711.43439999999998</v>
      </c>
      <c r="AY292" s="41">
        <f t="shared" si="113"/>
        <v>0.22301319707846148</v>
      </c>
      <c r="AZ292" s="41">
        <v>3190.1</v>
      </c>
      <c r="BA292" s="41">
        <f t="shared" si="99"/>
        <v>15914.021510560833</v>
      </c>
      <c r="BB292" s="41">
        <f t="shared" si="114"/>
        <v>795.70107552804166</v>
      </c>
      <c r="BC292" s="45">
        <v>0.05</v>
      </c>
      <c r="BD292" s="41">
        <f t="shared" si="115"/>
        <v>0.24942825476569438</v>
      </c>
      <c r="BE292" s="41">
        <v>3190.1</v>
      </c>
      <c r="BF292" s="41">
        <f t="shared" si="116"/>
        <v>16709.722586088876</v>
      </c>
      <c r="BG292" s="99">
        <f t="shared" si="117"/>
        <v>5.2379933500795843</v>
      </c>
      <c r="BH292" s="99"/>
      <c r="BI292" s="100">
        <f t="shared" si="118"/>
        <v>4.7529570531344802</v>
      </c>
      <c r="BJ292" s="86">
        <f t="shared" si="100"/>
        <v>16709.722586088883</v>
      </c>
      <c r="BK292" s="86"/>
      <c r="BL292" s="86">
        <f t="shared" si="101"/>
        <v>0</v>
      </c>
      <c r="BM292" s="86">
        <f t="shared" si="119"/>
        <v>16709.722586088883</v>
      </c>
      <c r="BN292" s="78">
        <v>4.0871000000000004</v>
      </c>
      <c r="BO292" s="79"/>
      <c r="BP292" s="108">
        <f t="shared" si="120"/>
        <v>1.2815916787158581</v>
      </c>
      <c r="BQ292" s="107"/>
      <c r="BS292" s="113" t="s">
        <v>1758</v>
      </c>
      <c r="BT292" s="168">
        <f t="shared" si="121"/>
        <v>592.86199999999997</v>
      </c>
      <c r="BU292" s="88">
        <v>711.43439999999998</v>
      </c>
    </row>
    <row r="293" spans="1:73" x14ac:dyDescent="0.25">
      <c r="A293" s="87">
        <f t="shared" si="122"/>
        <v>284</v>
      </c>
      <c r="B293" s="2" t="s">
        <v>57</v>
      </c>
      <c r="C293" s="39" t="s">
        <v>29</v>
      </c>
      <c r="D293" s="68" t="s">
        <v>1430</v>
      </c>
      <c r="E293" s="41">
        <v>3374.56</v>
      </c>
      <c r="F293" s="54">
        <v>2586.9899999999998</v>
      </c>
      <c r="G293" s="54">
        <v>787.57</v>
      </c>
      <c r="H293" s="40">
        <v>31.5</v>
      </c>
      <c r="I293" s="41">
        <v>5024.9582613502098</v>
      </c>
      <c r="J293" s="41">
        <f t="shared" si="98"/>
        <v>1.4890706525740274</v>
      </c>
      <c r="K293" s="41">
        <v>3374.56</v>
      </c>
      <c r="L293" s="41">
        <v>0</v>
      </c>
      <c r="M293" s="41"/>
      <c r="N293" s="41">
        <v>0</v>
      </c>
      <c r="O293" s="41">
        <v>0</v>
      </c>
      <c r="P293" s="41"/>
      <c r="Q293" s="41">
        <v>0</v>
      </c>
      <c r="R293" s="41">
        <v>587.79580884358097</v>
      </c>
      <c r="S293" s="41">
        <f t="shared" si="102"/>
        <v>0.1741844296274421</v>
      </c>
      <c r="T293" s="41">
        <v>3374.56</v>
      </c>
      <c r="U293" s="41">
        <v>3311.3146491134999</v>
      </c>
      <c r="V293" s="41">
        <f t="shared" si="103"/>
        <v>0.98125819339810227</v>
      </c>
      <c r="W293" s="41">
        <v>3374.56</v>
      </c>
      <c r="X293" s="41">
        <v>757.85769794018995</v>
      </c>
      <c r="Y293" s="41">
        <f t="shared" si="104"/>
        <v>0.22457970755896767</v>
      </c>
      <c r="Z293" s="41">
        <v>3374.56</v>
      </c>
      <c r="AA293" s="41">
        <v>2980.54564625597</v>
      </c>
      <c r="AB293" s="41">
        <f t="shared" si="105"/>
        <v>0.88323978422549021</v>
      </c>
      <c r="AC293" s="41">
        <v>3374.56</v>
      </c>
      <c r="AD293" s="41">
        <v>2050.9999584247998</v>
      </c>
      <c r="AE293" s="41">
        <f t="shared" si="106"/>
        <v>0.79281325340445852</v>
      </c>
      <c r="AF293" s="41">
        <v>2586.9899999999998</v>
      </c>
      <c r="AG293" s="41">
        <v>1079.80325430117</v>
      </c>
      <c r="AH293" s="41">
        <f t="shared" si="107"/>
        <v>0.3199834213352763</v>
      </c>
      <c r="AI293" s="41">
        <v>3374.56</v>
      </c>
      <c r="AJ293" s="41">
        <v>77.584177440000005</v>
      </c>
      <c r="AK293" s="41">
        <f t="shared" si="108"/>
        <v>2.2990901759044145E-2</v>
      </c>
      <c r="AL293" s="41">
        <v>3374.56</v>
      </c>
      <c r="AM293" s="41">
        <v>9.2748357576</v>
      </c>
      <c r="AN293" s="41">
        <f t="shared" si="109"/>
        <v>2.7484578011948224E-3</v>
      </c>
      <c r="AO293" s="41">
        <v>3374.56</v>
      </c>
      <c r="AP293" s="41">
        <v>655.20000000000005</v>
      </c>
      <c r="AQ293" s="25">
        <f t="shared" si="110"/>
        <v>353.00187362532927</v>
      </c>
      <c r="AR293" s="41">
        <f t="shared" si="111"/>
        <v>0.19415864586790577</v>
      </c>
      <c r="AS293" s="41">
        <v>3374.56</v>
      </c>
      <c r="AT293" s="41">
        <v>0</v>
      </c>
      <c r="AU293" s="25">
        <f t="shared" si="112"/>
        <v>0</v>
      </c>
      <c r="AV293" s="41"/>
      <c r="AW293" s="41">
        <v>0</v>
      </c>
      <c r="AX293" s="88">
        <v>537.66772125</v>
      </c>
      <c r="AY293" s="41">
        <f t="shared" si="113"/>
        <v>0.15932972631987577</v>
      </c>
      <c r="AZ293" s="41">
        <v>3374.56</v>
      </c>
      <c r="BA293" s="41">
        <f t="shared" si="99"/>
        <v>17073.002010677021</v>
      </c>
      <c r="BB293" s="41">
        <f t="shared" si="114"/>
        <v>853.65010053385106</v>
      </c>
      <c r="BC293" s="45">
        <v>0.05</v>
      </c>
      <c r="BD293" s="41">
        <f t="shared" si="115"/>
        <v>0.25296634243689581</v>
      </c>
      <c r="BE293" s="41">
        <v>3374.56</v>
      </c>
      <c r="BF293" s="41">
        <f t="shared" si="116"/>
        <v>17926.652111210871</v>
      </c>
      <c r="BG293" s="99">
        <f t="shared" si="117"/>
        <v>5.5065750325653751</v>
      </c>
      <c r="BH293" s="99"/>
      <c r="BI293" s="100">
        <f t="shared" si="118"/>
        <v>4.674121116490694</v>
      </c>
      <c r="BJ293" s="86">
        <f t="shared" si="100"/>
        <v>14245.454543496298</v>
      </c>
      <c r="BK293" s="86"/>
      <c r="BL293" s="86">
        <f t="shared" si="101"/>
        <v>3681.1975677145761</v>
      </c>
      <c r="BM293" s="86">
        <f t="shared" si="119"/>
        <v>17926.652111210875</v>
      </c>
      <c r="BN293" s="78">
        <v>4.2839</v>
      </c>
      <c r="BO293" s="79"/>
      <c r="BP293" s="108">
        <f t="shared" si="120"/>
        <v>1.2854116652035237</v>
      </c>
      <c r="BQ293" s="107"/>
      <c r="BS293" s="113" t="s">
        <v>1759</v>
      </c>
      <c r="BT293" s="168">
        <f t="shared" si="121"/>
        <v>448.05643437500004</v>
      </c>
      <c r="BU293" s="88">
        <v>537.66772125</v>
      </c>
    </row>
    <row r="294" spans="1:73" x14ac:dyDescent="0.25">
      <c r="A294" s="87">
        <f t="shared" si="122"/>
        <v>285</v>
      </c>
      <c r="B294" s="2" t="s">
        <v>58</v>
      </c>
      <c r="C294" s="39" t="s">
        <v>29</v>
      </c>
      <c r="D294" s="68" t="s">
        <v>1436</v>
      </c>
      <c r="E294" s="41">
        <v>2749.1</v>
      </c>
      <c r="F294" s="54">
        <v>2749.1</v>
      </c>
      <c r="G294" s="54"/>
      <c r="H294" s="40">
        <v>0</v>
      </c>
      <c r="I294" s="41">
        <v>4472.1318982685598</v>
      </c>
      <c r="J294" s="41">
        <f t="shared" si="98"/>
        <v>1.6267621760825579</v>
      </c>
      <c r="K294" s="41">
        <v>2749.1</v>
      </c>
      <c r="L294" s="41">
        <v>0</v>
      </c>
      <c r="M294" s="41"/>
      <c r="N294" s="41">
        <v>0</v>
      </c>
      <c r="O294" s="41">
        <v>0</v>
      </c>
      <c r="P294" s="41"/>
      <c r="Q294" s="41">
        <v>0</v>
      </c>
      <c r="R294" s="41">
        <v>513.535362789028</v>
      </c>
      <c r="S294" s="41">
        <f t="shared" si="102"/>
        <v>0.18680126688335383</v>
      </c>
      <c r="T294" s="41">
        <v>2749.1</v>
      </c>
      <c r="U294" s="41">
        <v>4423.0882688557003</v>
      </c>
      <c r="V294" s="41">
        <f t="shared" si="103"/>
        <v>1.6089222905153324</v>
      </c>
      <c r="W294" s="41">
        <v>2749.1</v>
      </c>
      <c r="X294" s="41">
        <v>717.96097892379396</v>
      </c>
      <c r="Y294" s="41">
        <f t="shared" si="104"/>
        <v>0.26116219087111925</v>
      </c>
      <c r="Z294" s="41">
        <v>2749.1</v>
      </c>
      <c r="AA294" s="41">
        <v>2697.03314032654</v>
      </c>
      <c r="AB294" s="41">
        <f t="shared" si="105"/>
        <v>0.98106039806720025</v>
      </c>
      <c r="AC294" s="41">
        <v>2749.1</v>
      </c>
      <c r="AD294" s="41">
        <v>1644.8449265640199</v>
      </c>
      <c r="AE294" s="41">
        <f t="shared" si="106"/>
        <v>0.59832124206613801</v>
      </c>
      <c r="AF294" s="41">
        <v>2749.1</v>
      </c>
      <c r="AG294" s="41">
        <v>785.86221613504097</v>
      </c>
      <c r="AH294" s="41">
        <f t="shared" si="107"/>
        <v>0.28586163331091669</v>
      </c>
      <c r="AI294" s="41">
        <v>2749.1</v>
      </c>
      <c r="AJ294" s="41">
        <v>173.13521702400001</v>
      </c>
      <c r="AK294" s="41">
        <f t="shared" si="108"/>
        <v>6.2978872003201056E-2</v>
      </c>
      <c r="AL294" s="41">
        <v>2749.1</v>
      </c>
      <c r="AM294" s="41">
        <v>20.697528216959999</v>
      </c>
      <c r="AN294" s="41">
        <f t="shared" si="109"/>
        <v>7.5288378803826704E-3</v>
      </c>
      <c r="AO294" s="41">
        <v>2749.1</v>
      </c>
      <c r="AP294" s="41">
        <v>386.06400000000002</v>
      </c>
      <c r="AQ294" s="25">
        <f t="shared" si="110"/>
        <v>207.99956553615553</v>
      </c>
      <c r="AR294" s="41">
        <f t="shared" si="111"/>
        <v>0.14043286893892548</v>
      </c>
      <c r="AS294" s="41">
        <v>2749.1</v>
      </c>
      <c r="AT294" s="41">
        <v>0</v>
      </c>
      <c r="AU294" s="25">
        <f t="shared" si="112"/>
        <v>0</v>
      </c>
      <c r="AV294" s="41"/>
      <c r="AW294" s="41">
        <v>0</v>
      </c>
      <c r="AX294" s="88">
        <v>632.92160000000001</v>
      </c>
      <c r="AY294" s="41">
        <f t="shared" si="113"/>
        <v>0.23022865665126771</v>
      </c>
      <c r="AZ294" s="41">
        <v>2749.1</v>
      </c>
      <c r="BA294" s="41">
        <f t="shared" si="99"/>
        <v>16467.275137103647</v>
      </c>
      <c r="BB294" s="41">
        <f t="shared" si="114"/>
        <v>823.36375685518237</v>
      </c>
      <c r="BC294" s="45">
        <v>0.05</v>
      </c>
      <c r="BD294" s="41">
        <f t="shared" si="115"/>
        <v>0.29950302166351983</v>
      </c>
      <c r="BE294" s="41">
        <v>2749.1</v>
      </c>
      <c r="BF294" s="41">
        <f t="shared" si="116"/>
        <v>17290.638893958829</v>
      </c>
      <c r="BG294" s="99">
        <f t="shared" si="117"/>
        <v>6.2895634549339157</v>
      </c>
      <c r="BH294" s="99"/>
      <c r="BI294" s="100">
        <f t="shared" si="118"/>
        <v>5.661326150764471</v>
      </c>
      <c r="BJ294" s="86">
        <f t="shared" si="100"/>
        <v>17290.638893958829</v>
      </c>
      <c r="BK294" s="86"/>
      <c r="BL294" s="86">
        <f t="shared" si="101"/>
        <v>0</v>
      </c>
      <c r="BM294" s="86">
        <f t="shared" si="119"/>
        <v>17290.638893958829</v>
      </c>
      <c r="BN294" s="78">
        <v>4.9210000000000003</v>
      </c>
      <c r="BO294" s="79"/>
      <c r="BP294" s="108">
        <f t="shared" si="120"/>
        <v>1.2781067780804543</v>
      </c>
      <c r="BQ294" s="107"/>
      <c r="BS294" s="113" t="s">
        <v>1760</v>
      </c>
      <c r="BT294" s="168">
        <f t="shared" si="121"/>
        <v>527.43466666666666</v>
      </c>
      <c r="BU294" s="88">
        <v>632.92160000000001</v>
      </c>
    </row>
    <row r="295" spans="1:73" x14ac:dyDescent="0.25">
      <c r="A295" s="87">
        <f t="shared" si="122"/>
        <v>286</v>
      </c>
      <c r="B295" s="2" t="s">
        <v>59</v>
      </c>
      <c r="C295" s="39" t="s">
        <v>29</v>
      </c>
      <c r="D295" s="68" t="s">
        <v>1437</v>
      </c>
      <c r="E295" s="41">
        <v>4228.09</v>
      </c>
      <c r="F295" s="54">
        <v>3582</v>
      </c>
      <c r="G295" s="54">
        <v>646.09</v>
      </c>
      <c r="H295" s="40">
        <v>0</v>
      </c>
      <c r="I295" s="41">
        <v>6812.8225752929002</v>
      </c>
      <c r="J295" s="41">
        <f t="shared" si="98"/>
        <v>1.6113239252931939</v>
      </c>
      <c r="K295" s="41">
        <v>4228.09</v>
      </c>
      <c r="L295" s="41">
        <v>0</v>
      </c>
      <c r="M295" s="41"/>
      <c r="N295" s="41">
        <v>0</v>
      </c>
      <c r="O295" s="41">
        <v>0</v>
      </c>
      <c r="P295" s="41"/>
      <c r="Q295" s="41">
        <v>0</v>
      </c>
      <c r="R295" s="41">
        <v>561.82355819359998</v>
      </c>
      <c r="S295" s="41">
        <f t="shared" si="102"/>
        <v>0.13287880773436705</v>
      </c>
      <c r="T295" s="41">
        <v>4228.09</v>
      </c>
      <c r="U295" s="41">
        <v>4860.9443462798199</v>
      </c>
      <c r="V295" s="41">
        <f t="shared" si="103"/>
        <v>1.1496785419136819</v>
      </c>
      <c r="W295" s="41">
        <v>4228.09</v>
      </c>
      <c r="X295" s="41">
        <v>1125.1032513724399</v>
      </c>
      <c r="Y295" s="41">
        <f t="shared" si="104"/>
        <v>0.26610201092513164</v>
      </c>
      <c r="Z295" s="41">
        <v>4228.09</v>
      </c>
      <c r="AA295" s="41">
        <v>3346.6140387544801</v>
      </c>
      <c r="AB295" s="41">
        <f t="shared" si="105"/>
        <v>0.79151911117182461</v>
      </c>
      <c r="AC295" s="41">
        <v>4228.09</v>
      </c>
      <c r="AD295" s="41">
        <v>2506.5029016671901</v>
      </c>
      <c r="AE295" s="41">
        <f t="shared" si="106"/>
        <v>0.69974955378760195</v>
      </c>
      <c r="AF295" s="41">
        <v>3582</v>
      </c>
      <c r="AG295" s="41">
        <v>912.72795176571799</v>
      </c>
      <c r="AH295" s="41">
        <f t="shared" si="107"/>
        <v>0.21587240379597358</v>
      </c>
      <c r="AI295" s="41">
        <v>4228.09</v>
      </c>
      <c r="AJ295" s="41">
        <v>238.55384543759999</v>
      </c>
      <c r="AK295" s="41">
        <f t="shared" si="108"/>
        <v>5.6421184373464134E-2</v>
      </c>
      <c r="AL295" s="41">
        <v>4228.09</v>
      </c>
      <c r="AM295" s="41">
        <v>28.518027886403999</v>
      </c>
      <c r="AN295" s="41">
        <f t="shared" si="109"/>
        <v>6.7448961319186672E-3</v>
      </c>
      <c r="AO295" s="41">
        <v>4228.09</v>
      </c>
      <c r="AP295" s="41">
        <v>1031.9760000000001</v>
      </c>
      <c r="AQ295" s="25">
        <f t="shared" si="110"/>
        <v>555.99734666723566</v>
      </c>
      <c r="AR295" s="41">
        <f t="shared" si="111"/>
        <v>0.24407616677979893</v>
      </c>
      <c r="AS295" s="41">
        <v>4228.09</v>
      </c>
      <c r="AT295" s="41">
        <v>0</v>
      </c>
      <c r="AU295" s="25">
        <f t="shared" si="112"/>
        <v>0</v>
      </c>
      <c r="AV295" s="41"/>
      <c r="AW295" s="41">
        <v>0</v>
      </c>
      <c r="AX295" s="88">
        <v>694.16559999999993</v>
      </c>
      <c r="AY295" s="41">
        <f t="shared" si="113"/>
        <v>0.16417947583897219</v>
      </c>
      <c r="AZ295" s="41">
        <v>4228.09</v>
      </c>
      <c r="BA295" s="41">
        <f t="shared" si="99"/>
        <v>22119.752096650151</v>
      </c>
      <c r="BB295" s="41">
        <f t="shared" si="114"/>
        <v>1105.9876048325075</v>
      </c>
      <c r="BC295" s="45">
        <v>0.05</v>
      </c>
      <c r="BD295" s="41">
        <f t="shared" si="115"/>
        <v>0.26158090410386425</v>
      </c>
      <c r="BE295" s="41">
        <v>4228.09</v>
      </c>
      <c r="BF295" s="41">
        <f t="shared" si="116"/>
        <v>23225.739701482657</v>
      </c>
      <c r="BG295" s="99">
        <f t="shared" si="117"/>
        <v>5.6054733816332245</v>
      </c>
      <c r="BH295" s="99"/>
      <c r="BI295" s="100">
        <f t="shared" si="118"/>
        <v>4.8707363501562426</v>
      </c>
      <c r="BJ295" s="86">
        <f t="shared" si="100"/>
        <v>20078.805653010211</v>
      </c>
      <c r="BK295" s="86"/>
      <c r="BL295" s="86">
        <f t="shared" si="101"/>
        <v>3146.9340484724471</v>
      </c>
      <c r="BM295" s="86">
        <f t="shared" si="119"/>
        <v>23225.739701482657</v>
      </c>
      <c r="BN295" s="78">
        <v>4.4096000000000002</v>
      </c>
      <c r="BO295" s="79"/>
      <c r="BP295" s="108">
        <f t="shared" si="120"/>
        <v>1.2711977008420774</v>
      </c>
      <c r="BQ295" s="107"/>
      <c r="BS295" s="113" t="s">
        <v>1761</v>
      </c>
      <c r="BT295" s="168">
        <f t="shared" si="121"/>
        <v>578.47133333333329</v>
      </c>
      <c r="BU295" s="88">
        <v>694.16559999999993</v>
      </c>
    </row>
    <row r="296" spans="1:73" x14ac:dyDescent="0.25">
      <c r="A296" s="87">
        <f t="shared" si="122"/>
        <v>287</v>
      </c>
      <c r="B296" s="2" t="s">
        <v>60</v>
      </c>
      <c r="C296" s="39" t="s">
        <v>29</v>
      </c>
      <c r="D296" s="68" t="s">
        <v>1438</v>
      </c>
      <c r="E296" s="41">
        <v>2741.4</v>
      </c>
      <c r="F296" s="54">
        <v>2741.4</v>
      </c>
      <c r="G296" s="54"/>
      <c r="H296" s="40">
        <v>0</v>
      </c>
      <c r="I296" s="41">
        <v>4391.6024768431198</v>
      </c>
      <c r="J296" s="41">
        <f t="shared" si="98"/>
        <v>1.6019561088652221</v>
      </c>
      <c r="K296" s="41">
        <v>2741.4</v>
      </c>
      <c r="L296" s="41">
        <v>0</v>
      </c>
      <c r="M296" s="41"/>
      <c r="N296" s="41">
        <v>0</v>
      </c>
      <c r="O296" s="41">
        <v>0</v>
      </c>
      <c r="P296" s="41"/>
      <c r="Q296" s="41">
        <v>0</v>
      </c>
      <c r="R296" s="41">
        <v>517.90126167285496</v>
      </c>
      <c r="S296" s="41">
        <f t="shared" si="102"/>
        <v>0.18891853128797509</v>
      </c>
      <c r="T296" s="41">
        <v>2741.4</v>
      </c>
      <c r="U296" s="41">
        <v>3574.9929970902799</v>
      </c>
      <c r="V296" s="41">
        <f t="shared" si="103"/>
        <v>1.3040756537135332</v>
      </c>
      <c r="W296" s="41">
        <v>2741.4</v>
      </c>
      <c r="X296" s="41">
        <v>638.69546266207794</v>
      </c>
      <c r="Y296" s="41">
        <f t="shared" si="104"/>
        <v>0.23298149217993649</v>
      </c>
      <c r="Z296" s="41">
        <v>2741.4</v>
      </c>
      <c r="AA296" s="41">
        <v>2431.6817317203099</v>
      </c>
      <c r="AB296" s="41">
        <f t="shared" si="105"/>
        <v>0.88702186172040198</v>
      </c>
      <c r="AC296" s="41">
        <v>2741.4</v>
      </c>
      <c r="AD296" s="41">
        <v>1562.3117611068801</v>
      </c>
      <c r="AE296" s="41">
        <f t="shared" si="106"/>
        <v>0.56989558660059825</v>
      </c>
      <c r="AF296" s="41">
        <v>2741.4</v>
      </c>
      <c r="AG296" s="41">
        <v>741.74676899885799</v>
      </c>
      <c r="AH296" s="41">
        <f t="shared" si="107"/>
        <v>0.27057225103919819</v>
      </c>
      <c r="AI296" s="41">
        <v>2741.4</v>
      </c>
      <c r="AJ296" s="41">
        <v>172.54604394719999</v>
      </c>
      <c r="AK296" s="41">
        <f t="shared" si="108"/>
        <v>6.2940849181877867E-2</v>
      </c>
      <c r="AL296" s="41">
        <v>2741.4</v>
      </c>
      <c r="AM296" s="41">
        <v>20.627095253688001</v>
      </c>
      <c r="AN296" s="41">
        <f t="shared" si="109"/>
        <v>7.5242924249244916E-3</v>
      </c>
      <c r="AO296" s="41">
        <v>2741.4</v>
      </c>
      <c r="AP296" s="41">
        <v>896.48400000000004</v>
      </c>
      <c r="AQ296" s="25">
        <f t="shared" si="110"/>
        <v>482.99836946753612</v>
      </c>
      <c r="AR296" s="41">
        <f t="shared" si="111"/>
        <v>0.32701685270299846</v>
      </c>
      <c r="AS296" s="41">
        <v>2741.4</v>
      </c>
      <c r="AT296" s="41">
        <v>0</v>
      </c>
      <c r="AU296" s="25">
        <f t="shared" si="112"/>
        <v>0</v>
      </c>
      <c r="AV296" s="41"/>
      <c r="AW296" s="41">
        <v>0</v>
      </c>
      <c r="AX296" s="88">
        <v>683.92480000000012</v>
      </c>
      <c r="AY296" s="41">
        <f t="shared" si="113"/>
        <v>0.24948011964689579</v>
      </c>
      <c r="AZ296" s="41">
        <v>2741.4</v>
      </c>
      <c r="BA296" s="41">
        <f t="shared" si="99"/>
        <v>15632.514399295271</v>
      </c>
      <c r="BB296" s="41">
        <f t="shared" si="114"/>
        <v>781.62571996476356</v>
      </c>
      <c r="BC296" s="45">
        <v>0.05</v>
      </c>
      <c r="BD296" s="41">
        <f t="shared" si="115"/>
        <v>0.28511917996817815</v>
      </c>
      <c r="BE296" s="41">
        <v>2741.4</v>
      </c>
      <c r="BF296" s="41">
        <f t="shared" si="116"/>
        <v>16414.140119260035</v>
      </c>
      <c r="BG296" s="99">
        <f t="shared" si="117"/>
        <v>5.9875027793317397</v>
      </c>
      <c r="BH296" s="99"/>
      <c r="BI296" s="100">
        <f t="shared" si="118"/>
        <v>5.3891124134011115</v>
      </c>
      <c r="BJ296" s="86">
        <f t="shared" si="100"/>
        <v>16414.140119260031</v>
      </c>
      <c r="BK296" s="86"/>
      <c r="BL296" s="86">
        <f t="shared" si="101"/>
        <v>0</v>
      </c>
      <c r="BM296" s="86">
        <f t="shared" si="119"/>
        <v>16414.140119260031</v>
      </c>
      <c r="BN296" s="78">
        <v>4.7210000000000001</v>
      </c>
      <c r="BO296" s="79"/>
      <c r="BP296" s="108">
        <f t="shared" si="120"/>
        <v>1.2682700231585977</v>
      </c>
      <c r="BQ296" s="107"/>
      <c r="BS296" s="113" t="s">
        <v>1762</v>
      </c>
      <c r="BT296" s="168">
        <f t="shared" si="121"/>
        <v>569.93733333333341</v>
      </c>
      <c r="BU296" s="88">
        <v>683.92480000000012</v>
      </c>
    </row>
    <row r="297" spans="1:73" x14ac:dyDescent="0.25">
      <c r="A297" s="87">
        <f t="shared" si="122"/>
        <v>288</v>
      </c>
      <c r="B297" s="2" t="s">
        <v>61</v>
      </c>
      <c r="C297" s="39" t="s">
        <v>29</v>
      </c>
      <c r="D297" s="68" t="s">
        <v>1440</v>
      </c>
      <c r="E297" s="41">
        <v>2712.05</v>
      </c>
      <c r="F297" s="54">
        <v>2712.05</v>
      </c>
      <c r="G297" s="54"/>
      <c r="H297" s="40">
        <v>0</v>
      </c>
      <c r="I297" s="41">
        <v>4382.5598562095502</v>
      </c>
      <c r="J297" s="41">
        <f t="shared" si="98"/>
        <v>1.6159583548273631</v>
      </c>
      <c r="K297" s="41">
        <v>2712.05</v>
      </c>
      <c r="L297" s="41">
        <v>0</v>
      </c>
      <c r="M297" s="41"/>
      <c r="N297" s="41">
        <v>0</v>
      </c>
      <c r="O297" s="41">
        <v>0</v>
      </c>
      <c r="P297" s="41"/>
      <c r="Q297" s="41">
        <v>0</v>
      </c>
      <c r="R297" s="41">
        <v>519.10247639028796</v>
      </c>
      <c r="S297" s="41">
        <f t="shared" si="102"/>
        <v>0.19140593882498033</v>
      </c>
      <c r="T297" s="41">
        <v>2712.05</v>
      </c>
      <c r="U297" s="41">
        <v>3575.7468199967602</v>
      </c>
      <c r="V297" s="41">
        <f t="shared" si="103"/>
        <v>1.3184664073290537</v>
      </c>
      <c r="W297" s="41">
        <v>2712.05</v>
      </c>
      <c r="X297" s="41">
        <v>689.65821779200803</v>
      </c>
      <c r="Y297" s="41">
        <f t="shared" si="104"/>
        <v>0.25429406456075959</v>
      </c>
      <c r="Z297" s="41">
        <v>2712.05</v>
      </c>
      <c r="AA297" s="41">
        <v>2746.6105136135602</v>
      </c>
      <c r="AB297" s="41">
        <f t="shared" si="105"/>
        <v>1.0127433172742244</v>
      </c>
      <c r="AC297" s="41">
        <v>2712.05</v>
      </c>
      <c r="AD297" s="41">
        <v>1577.6735104372401</v>
      </c>
      <c r="AE297" s="41">
        <f t="shared" si="106"/>
        <v>0.58172729501197984</v>
      </c>
      <c r="AF297" s="41">
        <v>2712.05</v>
      </c>
      <c r="AG297" s="41">
        <v>552.28844334662801</v>
      </c>
      <c r="AH297" s="41">
        <f t="shared" si="107"/>
        <v>0.2036424267054914</v>
      </c>
      <c r="AI297" s="41">
        <v>2712.05</v>
      </c>
      <c r="AJ297" s="41">
        <v>172.653961788</v>
      </c>
      <c r="AK297" s="41">
        <f t="shared" si="108"/>
        <v>6.3661791555465419E-2</v>
      </c>
      <c r="AL297" s="41">
        <v>2712.05</v>
      </c>
      <c r="AM297" s="41">
        <v>20.639996341020002</v>
      </c>
      <c r="AN297" s="41">
        <f t="shared" si="109"/>
        <v>7.610477808676094E-3</v>
      </c>
      <c r="AO297" s="41">
        <v>2712.05</v>
      </c>
      <c r="AP297" s="41">
        <v>1414.3320000000001</v>
      </c>
      <c r="AQ297" s="25">
        <f t="shared" si="110"/>
        <v>761.9991543471599</v>
      </c>
      <c r="AR297" s="41">
        <f t="shared" si="111"/>
        <v>0.52149923489611183</v>
      </c>
      <c r="AS297" s="41">
        <v>2712.05</v>
      </c>
      <c r="AT297" s="41">
        <v>0</v>
      </c>
      <c r="AU297" s="25">
        <f t="shared" si="112"/>
        <v>0</v>
      </c>
      <c r="AV297" s="41"/>
      <c r="AW297" s="41">
        <v>0</v>
      </c>
      <c r="AX297" s="88">
        <v>941.35040000000004</v>
      </c>
      <c r="AY297" s="41">
        <f t="shared" si="113"/>
        <v>0.34709920539813055</v>
      </c>
      <c r="AZ297" s="41">
        <v>2712.05</v>
      </c>
      <c r="BA297" s="41">
        <f t="shared" si="99"/>
        <v>16592.616195915056</v>
      </c>
      <c r="BB297" s="41">
        <f t="shared" si="114"/>
        <v>829.63080979575284</v>
      </c>
      <c r="BC297" s="45">
        <v>0.05</v>
      </c>
      <c r="BD297" s="41">
        <f t="shared" si="115"/>
        <v>0.30590542570961182</v>
      </c>
      <c r="BE297" s="41">
        <v>2712.05</v>
      </c>
      <c r="BF297" s="41">
        <f t="shared" si="116"/>
        <v>17422.247005710808</v>
      </c>
      <c r="BG297" s="99">
        <f t="shared" si="117"/>
        <v>6.4240139399018492</v>
      </c>
      <c r="BH297" s="99"/>
      <c r="BI297" s="100">
        <f t="shared" si="118"/>
        <v>5.8132002801392701</v>
      </c>
      <c r="BJ297" s="86">
        <f t="shared" si="100"/>
        <v>17422.247005710811</v>
      </c>
      <c r="BK297" s="86"/>
      <c r="BL297" s="86">
        <f t="shared" si="101"/>
        <v>0</v>
      </c>
      <c r="BM297" s="86">
        <f t="shared" si="119"/>
        <v>17422.247005710811</v>
      </c>
      <c r="BN297" s="78">
        <v>5.0967000000000002</v>
      </c>
      <c r="BO297" s="79"/>
      <c r="BP297" s="108">
        <f t="shared" si="120"/>
        <v>1.2604261463107205</v>
      </c>
      <c r="BQ297" s="107"/>
      <c r="BS297" s="113" t="s">
        <v>1763</v>
      </c>
      <c r="BT297" s="168">
        <f t="shared" si="121"/>
        <v>784.45866666666677</v>
      </c>
      <c r="BU297" s="88">
        <v>941.35040000000004</v>
      </c>
    </row>
    <row r="298" spans="1:73" x14ac:dyDescent="0.25">
      <c r="A298" s="87">
        <f t="shared" si="122"/>
        <v>289</v>
      </c>
      <c r="B298" s="2" t="s">
        <v>62</v>
      </c>
      <c r="C298" s="39" t="s">
        <v>29</v>
      </c>
      <c r="D298" s="68" t="s">
        <v>1454</v>
      </c>
      <c r="E298" s="41">
        <v>5864.08</v>
      </c>
      <c r="F298" s="54">
        <v>5864.08</v>
      </c>
      <c r="G298" s="54"/>
      <c r="H298" s="40">
        <v>79.7</v>
      </c>
      <c r="I298" s="41">
        <v>9611.3468994134291</v>
      </c>
      <c r="J298" s="41">
        <f t="shared" si="98"/>
        <v>1.6390204259514587</v>
      </c>
      <c r="K298" s="41">
        <v>5864.08</v>
      </c>
      <c r="L298" s="41">
        <v>0</v>
      </c>
      <c r="M298" s="41"/>
      <c r="N298" s="41">
        <v>0</v>
      </c>
      <c r="O298" s="41">
        <v>0</v>
      </c>
      <c r="P298" s="41"/>
      <c r="Q298" s="41">
        <v>0</v>
      </c>
      <c r="R298" s="41">
        <v>1019.50153505839</v>
      </c>
      <c r="S298" s="41">
        <f t="shared" si="102"/>
        <v>0.17385532514194724</v>
      </c>
      <c r="T298" s="41">
        <v>5864.08</v>
      </c>
      <c r="U298" s="41">
        <v>7950.5896922456996</v>
      </c>
      <c r="V298" s="41">
        <f t="shared" si="103"/>
        <v>1.3558119418980812</v>
      </c>
      <c r="W298" s="41">
        <v>5864.08</v>
      </c>
      <c r="X298" s="41">
        <v>1553.6696204674199</v>
      </c>
      <c r="Y298" s="41">
        <f t="shared" si="104"/>
        <v>0.264946866425325</v>
      </c>
      <c r="Z298" s="41">
        <v>5864.08</v>
      </c>
      <c r="AA298" s="41">
        <v>4595.0915802664404</v>
      </c>
      <c r="AB298" s="41">
        <f t="shared" si="105"/>
        <v>0.78359974288659784</v>
      </c>
      <c r="AC298" s="41">
        <v>5864.08</v>
      </c>
      <c r="AD298" s="41">
        <v>3310.55067994506</v>
      </c>
      <c r="AE298" s="41">
        <f t="shared" si="106"/>
        <v>0.56454732540228991</v>
      </c>
      <c r="AF298" s="41">
        <v>5864.08</v>
      </c>
      <c r="AG298" s="41">
        <v>1259.21356098924</v>
      </c>
      <c r="AH298" s="41">
        <f t="shared" si="107"/>
        <v>0.21473335305610428</v>
      </c>
      <c r="AI298" s="41">
        <v>5864.08</v>
      </c>
      <c r="AJ298" s="41">
        <v>259.49865664800001</v>
      </c>
      <c r="AK298" s="41">
        <f t="shared" si="108"/>
        <v>4.4252236778488697E-2</v>
      </c>
      <c r="AL298" s="41">
        <v>5864.08</v>
      </c>
      <c r="AM298" s="41">
        <v>31.02188486292</v>
      </c>
      <c r="AN298" s="41">
        <f t="shared" si="109"/>
        <v>5.2901537603375123E-3</v>
      </c>
      <c r="AO298" s="41">
        <v>5864.08</v>
      </c>
      <c r="AP298" s="41">
        <v>1282.548</v>
      </c>
      <c r="AQ298" s="25">
        <f t="shared" si="110"/>
        <v>690.99793500369162</v>
      </c>
      <c r="AR298" s="41">
        <f t="shared" si="111"/>
        <v>0.21871256872348263</v>
      </c>
      <c r="AS298" s="41">
        <v>5864.08</v>
      </c>
      <c r="AT298" s="41">
        <v>0</v>
      </c>
      <c r="AU298" s="25">
        <f t="shared" si="112"/>
        <v>0</v>
      </c>
      <c r="AV298" s="41"/>
      <c r="AW298" s="41">
        <v>0</v>
      </c>
      <c r="AX298" s="88">
        <v>169.42474687500001</v>
      </c>
      <c r="AY298" s="41">
        <f t="shared" si="113"/>
        <v>2.8891956943800222E-2</v>
      </c>
      <c r="AZ298" s="41">
        <v>5864.08</v>
      </c>
      <c r="BA298" s="41">
        <f t="shared" si="99"/>
        <v>31042.456856771598</v>
      </c>
      <c r="BB298" s="41">
        <f t="shared" si="114"/>
        <v>1552.12284283858</v>
      </c>
      <c r="BC298" s="45">
        <v>0.05</v>
      </c>
      <c r="BD298" s="41">
        <f t="shared" si="115"/>
        <v>0.26468309484839564</v>
      </c>
      <c r="BE298" s="41">
        <v>5864.08</v>
      </c>
      <c r="BF298" s="41">
        <f t="shared" si="116"/>
        <v>32594.579699610178</v>
      </c>
      <c r="BG298" s="99">
        <f t="shared" si="117"/>
        <v>5.558344991816309</v>
      </c>
      <c r="BH298" s="99"/>
      <c r="BI298" s="100">
        <f t="shared" si="118"/>
        <v>4.9655703001439049</v>
      </c>
      <c r="BJ298" s="86">
        <f t="shared" si="100"/>
        <v>32594.579699610182</v>
      </c>
      <c r="BK298" s="86"/>
      <c r="BL298" s="86">
        <f t="shared" si="101"/>
        <v>0</v>
      </c>
      <c r="BM298" s="86">
        <f t="shared" si="119"/>
        <v>32594.579699610182</v>
      </c>
      <c r="BN298" s="78">
        <v>4.8807</v>
      </c>
      <c r="BO298" s="79"/>
      <c r="BP298" s="108">
        <f t="shared" si="120"/>
        <v>1.1388417628242484</v>
      </c>
      <c r="BQ298" s="107"/>
      <c r="BS298" s="113" t="s">
        <v>1764</v>
      </c>
      <c r="BT298" s="168">
        <f t="shared" si="121"/>
        <v>141.18728906250001</v>
      </c>
      <c r="BU298" s="88">
        <v>169.42474687500001</v>
      </c>
    </row>
    <row r="299" spans="1:73" x14ac:dyDescent="0.25">
      <c r="A299" s="87">
        <f t="shared" si="122"/>
        <v>290</v>
      </c>
      <c r="B299" s="2" t="s">
        <v>63</v>
      </c>
      <c r="C299" s="39" t="s">
        <v>29</v>
      </c>
      <c r="D299" s="68" t="s">
        <v>1455</v>
      </c>
      <c r="E299" s="41">
        <v>4467.5200000000004</v>
      </c>
      <c r="F299" s="54">
        <v>4467.5200000000004</v>
      </c>
      <c r="G299" s="54"/>
      <c r="H299" s="40">
        <v>0</v>
      </c>
      <c r="I299" s="41">
        <v>7153.3272125345302</v>
      </c>
      <c r="J299" s="41">
        <f t="shared" si="98"/>
        <v>1.6011852689041191</v>
      </c>
      <c r="K299" s="41">
        <v>4467.5200000000004</v>
      </c>
      <c r="L299" s="41">
        <v>0</v>
      </c>
      <c r="M299" s="41"/>
      <c r="N299" s="41">
        <v>0</v>
      </c>
      <c r="O299" s="41">
        <v>0</v>
      </c>
      <c r="P299" s="41"/>
      <c r="Q299" s="41">
        <v>0</v>
      </c>
      <c r="R299" s="41">
        <v>772.58575042370899</v>
      </c>
      <c r="S299" s="41">
        <f t="shared" si="102"/>
        <v>0.17293392092787696</v>
      </c>
      <c r="T299" s="41">
        <v>4467.5200000000004</v>
      </c>
      <c r="U299" s="41">
        <v>6086.6562813420796</v>
      </c>
      <c r="V299" s="41">
        <f t="shared" si="103"/>
        <v>1.3624239581114532</v>
      </c>
      <c r="W299" s="41">
        <v>4467.5200000000004</v>
      </c>
      <c r="X299" s="41">
        <v>1113.3126425410601</v>
      </c>
      <c r="Y299" s="41">
        <f t="shared" si="104"/>
        <v>0.24920149043340825</v>
      </c>
      <c r="Z299" s="41">
        <v>4467.5200000000004</v>
      </c>
      <c r="AA299" s="41">
        <v>4054.4705505997199</v>
      </c>
      <c r="AB299" s="41">
        <f t="shared" si="105"/>
        <v>0.90754390592537237</v>
      </c>
      <c r="AC299" s="41">
        <v>4467.5200000000004</v>
      </c>
      <c r="AD299" s="41">
        <v>2416.3163528002701</v>
      </c>
      <c r="AE299" s="41">
        <f t="shared" si="106"/>
        <v>0.54086301858755415</v>
      </c>
      <c r="AF299" s="41">
        <v>4467.5200000000004</v>
      </c>
      <c r="AG299" s="41">
        <v>1144.18671559882</v>
      </c>
      <c r="AH299" s="41">
        <f t="shared" si="107"/>
        <v>0.25611227607236675</v>
      </c>
      <c r="AI299" s="41">
        <v>4467.5200000000004</v>
      </c>
      <c r="AJ299" s="41">
        <v>244.24432401600001</v>
      </c>
      <c r="AK299" s="41">
        <f t="shared" si="108"/>
        <v>5.4671120446243102E-2</v>
      </c>
      <c r="AL299" s="41">
        <v>4467.5200000000004</v>
      </c>
      <c r="AM299" s="41">
        <v>29.198298734640002</v>
      </c>
      <c r="AN299" s="41">
        <f t="shared" si="109"/>
        <v>6.5356839442554252E-3</v>
      </c>
      <c r="AO299" s="41">
        <v>4467.5200000000004</v>
      </c>
      <c r="AP299" s="41">
        <v>890.91600000000005</v>
      </c>
      <c r="AQ299" s="25">
        <f t="shared" si="110"/>
        <v>479.99850006529891</v>
      </c>
      <c r="AR299" s="41">
        <f t="shared" si="111"/>
        <v>0.19942070768569586</v>
      </c>
      <c r="AS299" s="41">
        <v>4467.5200000000004</v>
      </c>
      <c r="AT299" s="41">
        <v>0</v>
      </c>
      <c r="AU299" s="25">
        <f t="shared" si="112"/>
        <v>0</v>
      </c>
      <c r="AV299" s="41"/>
      <c r="AW299" s="41">
        <v>0</v>
      </c>
      <c r="AX299" s="88">
        <v>864.87168750000012</v>
      </c>
      <c r="AY299" s="41">
        <f t="shared" si="113"/>
        <v>0.19359100518856101</v>
      </c>
      <c r="AZ299" s="41">
        <v>4467.5200000000004</v>
      </c>
      <c r="BA299" s="41">
        <f t="shared" si="99"/>
        <v>24770.085816090825</v>
      </c>
      <c r="BB299" s="41">
        <f t="shared" si="114"/>
        <v>1238.5042908045414</v>
      </c>
      <c r="BC299" s="45">
        <v>0.05</v>
      </c>
      <c r="BD299" s="41">
        <f t="shared" si="115"/>
        <v>0.27722411781134526</v>
      </c>
      <c r="BE299" s="41">
        <v>4467.5200000000004</v>
      </c>
      <c r="BF299" s="41">
        <f t="shared" si="116"/>
        <v>26008.590106895364</v>
      </c>
      <c r="BG299" s="99">
        <f t="shared" si="117"/>
        <v>5.821706474038252</v>
      </c>
      <c r="BH299" s="99"/>
      <c r="BI299" s="100">
        <f t="shared" si="118"/>
        <v>5.2538003045213202</v>
      </c>
      <c r="BJ299" s="86">
        <f t="shared" si="100"/>
        <v>26008.590106895375</v>
      </c>
      <c r="BK299" s="86"/>
      <c r="BL299" s="86">
        <f t="shared" si="101"/>
        <v>0</v>
      </c>
      <c r="BM299" s="86">
        <f t="shared" si="119"/>
        <v>26008.590106895375</v>
      </c>
      <c r="BN299" s="78">
        <v>4.6360999999999999</v>
      </c>
      <c r="BO299" s="79"/>
      <c r="BP299" s="108">
        <f t="shared" si="120"/>
        <v>1.2557335851336797</v>
      </c>
      <c r="BQ299" s="107"/>
      <c r="BS299" s="113" t="s">
        <v>1765</v>
      </c>
      <c r="BT299" s="168">
        <f t="shared" si="121"/>
        <v>720.72640625000008</v>
      </c>
      <c r="BU299" s="88">
        <v>864.87168750000012</v>
      </c>
    </row>
    <row r="300" spans="1:73" x14ac:dyDescent="0.25">
      <c r="A300" s="87">
        <f t="shared" si="122"/>
        <v>291</v>
      </c>
      <c r="B300" s="2" t="s">
        <v>64</v>
      </c>
      <c r="C300" s="39" t="s">
        <v>29</v>
      </c>
      <c r="D300" s="68" t="s">
        <v>1456</v>
      </c>
      <c r="E300" s="41">
        <v>2779.82</v>
      </c>
      <c r="F300" s="54">
        <v>2779.82</v>
      </c>
      <c r="G300" s="54"/>
      <c r="H300" s="40">
        <v>0</v>
      </c>
      <c r="I300" s="41">
        <v>4556.8260695011204</v>
      </c>
      <c r="J300" s="41">
        <f t="shared" si="98"/>
        <v>1.6392522067979653</v>
      </c>
      <c r="K300" s="41">
        <v>2779.82</v>
      </c>
      <c r="L300" s="41">
        <v>0</v>
      </c>
      <c r="M300" s="41"/>
      <c r="N300" s="41">
        <v>0</v>
      </c>
      <c r="O300" s="41">
        <v>0</v>
      </c>
      <c r="P300" s="41"/>
      <c r="Q300" s="41">
        <v>0</v>
      </c>
      <c r="R300" s="41">
        <v>515.04873935460603</v>
      </c>
      <c r="S300" s="41">
        <f t="shared" si="102"/>
        <v>0.18528132733580088</v>
      </c>
      <c r="T300" s="41">
        <v>2779.82</v>
      </c>
      <c r="U300" s="41">
        <v>4064.3384750555201</v>
      </c>
      <c r="V300" s="41">
        <f t="shared" si="103"/>
        <v>1.4620869247129382</v>
      </c>
      <c r="W300" s="41">
        <v>2779.82</v>
      </c>
      <c r="X300" s="41">
        <v>726.52282975384605</v>
      </c>
      <c r="Y300" s="41">
        <f t="shared" si="104"/>
        <v>0.26135606972891984</v>
      </c>
      <c r="Z300" s="41">
        <v>2779.82</v>
      </c>
      <c r="AA300" s="41">
        <v>2627.7623070534401</v>
      </c>
      <c r="AB300" s="41">
        <f t="shared" si="105"/>
        <v>0.94529944638625518</v>
      </c>
      <c r="AC300" s="41">
        <v>2779.82</v>
      </c>
      <c r="AD300" s="41">
        <v>1628.4730803996499</v>
      </c>
      <c r="AE300" s="41">
        <f t="shared" si="106"/>
        <v>0.58581961436339391</v>
      </c>
      <c r="AF300" s="41">
        <v>2779.82</v>
      </c>
      <c r="AG300" s="41">
        <v>1101.3470082582901</v>
      </c>
      <c r="AH300" s="41">
        <f t="shared" si="107"/>
        <v>0.39619364140782137</v>
      </c>
      <c r="AI300" s="41">
        <v>2779.82</v>
      </c>
      <c r="AJ300" s="41">
        <v>171.822702744</v>
      </c>
      <c r="AK300" s="41">
        <f t="shared" si="108"/>
        <v>6.1810729739335636E-2</v>
      </c>
      <c r="AL300" s="41">
        <v>2779.82</v>
      </c>
      <c r="AM300" s="41">
        <v>20.540623100760001</v>
      </c>
      <c r="AN300" s="41">
        <f t="shared" si="109"/>
        <v>7.3891917824751244E-3</v>
      </c>
      <c r="AO300" s="41">
        <v>2779.82</v>
      </c>
      <c r="AP300" s="41">
        <v>504.85199999999998</v>
      </c>
      <c r="AQ300" s="25">
        <f t="shared" si="110"/>
        <v>271.99893452914336</v>
      </c>
      <c r="AR300" s="41">
        <f t="shared" si="111"/>
        <v>0.18161319797684741</v>
      </c>
      <c r="AS300" s="41">
        <v>2779.82</v>
      </c>
      <c r="AT300" s="41">
        <v>0</v>
      </c>
      <c r="AU300" s="25">
        <f t="shared" si="112"/>
        <v>0</v>
      </c>
      <c r="AV300" s="41"/>
      <c r="AW300" s="41">
        <v>0</v>
      </c>
      <c r="AX300" s="88">
        <v>170.78387499999999</v>
      </c>
      <c r="AY300" s="41">
        <f t="shared" si="113"/>
        <v>6.143702649811858E-2</v>
      </c>
      <c r="AZ300" s="41">
        <v>2779.82</v>
      </c>
      <c r="BA300" s="41">
        <f t="shared" si="99"/>
        <v>16088.317710221234</v>
      </c>
      <c r="BB300" s="41">
        <f t="shared" si="114"/>
        <v>804.41588551106179</v>
      </c>
      <c r="BC300" s="45">
        <v>0.05</v>
      </c>
      <c r="BD300" s="41">
        <f t="shared" si="115"/>
        <v>0.28937696883649361</v>
      </c>
      <c r="BE300" s="41">
        <v>2779.82</v>
      </c>
      <c r="BF300" s="41">
        <f t="shared" si="116"/>
        <v>16892.733595732294</v>
      </c>
      <c r="BG300" s="99">
        <f t="shared" si="117"/>
        <v>6.0769163455663664</v>
      </c>
      <c r="BH300" s="99"/>
      <c r="BI300" s="100">
        <f t="shared" si="118"/>
        <v>5.4618057504848032</v>
      </c>
      <c r="BJ300" s="86">
        <f t="shared" si="100"/>
        <v>16892.733595732298</v>
      </c>
      <c r="BK300" s="86"/>
      <c r="BL300" s="86">
        <f t="shared" si="101"/>
        <v>0</v>
      </c>
      <c r="BM300" s="86">
        <f t="shared" si="119"/>
        <v>16892.733595732298</v>
      </c>
      <c r="BN300" s="78">
        <v>5.1212</v>
      </c>
      <c r="BO300" s="79"/>
      <c r="BP300" s="108">
        <f t="shared" si="120"/>
        <v>1.1866196097723904</v>
      </c>
      <c r="BQ300" s="107"/>
      <c r="BS300" s="113" t="s">
        <v>1766</v>
      </c>
      <c r="BT300" s="168">
        <f t="shared" si="121"/>
        <v>142.31989583333333</v>
      </c>
      <c r="BU300" s="88">
        <v>170.78387499999999</v>
      </c>
    </row>
    <row r="301" spans="1:73" x14ac:dyDescent="0.25">
      <c r="A301" s="87">
        <f t="shared" si="122"/>
        <v>292</v>
      </c>
      <c r="B301" s="2" t="s">
        <v>65</v>
      </c>
      <c r="C301" s="39" t="s">
        <v>29</v>
      </c>
      <c r="D301" s="68" t="s">
        <v>1457</v>
      </c>
      <c r="E301" s="41">
        <v>2762.3</v>
      </c>
      <c r="F301" s="54">
        <v>2762.3</v>
      </c>
      <c r="G301" s="54"/>
      <c r="H301" s="40">
        <v>0</v>
      </c>
      <c r="I301" s="41">
        <v>4545.6689625500203</v>
      </c>
      <c r="J301" s="41">
        <f t="shared" si="98"/>
        <v>1.6456101663649929</v>
      </c>
      <c r="K301" s="41">
        <v>2762.3</v>
      </c>
      <c r="L301" s="41">
        <v>0</v>
      </c>
      <c r="M301" s="41"/>
      <c r="N301" s="41">
        <v>0</v>
      </c>
      <c r="O301" s="41">
        <v>0</v>
      </c>
      <c r="P301" s="41"/>
      <c r="Q301" s="41">
        <v>0</v>
      </c>
      <c r="R301" s="41">
        <v>513.87280742077098</v>
      </c>
      <c r="S301" s="41">
        <f t="shared" si="102"/>
        <v>0.18603077414501357</v>
      </c>
      <c r="T301" s="41">
        <v>2762.3</v>
      </c>
      <c r="U301" s="41">
        <v>4121.1169751916204</v>
      </c>
      <c r="V301" s="41">
        <f t="shared" si="103"/>
        <v>1.4919150617932955</v>
      </c>
      <c r="W301" s="41">
        <v>2762.3</v>
      </c>
      <c r="X301" s="41">
        <v>726.52282975384605</v>
      </c>
      <c r="Y301" s="41">
        <f t="shared" si="104"/>
        <v>0.26301373122175215</v>
      </c>
      <c r="Z301" s="41">
        <v>2762.3</v>
      </c>
      <c r="AA301" s="41">
        <v>2476.7780517792698</v>
      </c>
      <c r="AB301" s="41">
        <f t="shared" si="105"/>
        <v>0.89663615529785679</v>
      </c>
      <c r="AC301" s="41">
        <v>2762.3</v>
      </c>
      <c r="AD301" s="41">
        <v>1629.2537957968</v>
      </c>
      <c r="AE301" s="41">
        <f t="shared" si="106"/>
        <v>0.58981783144365196</v>
      </c>
      <c r="AF301" s="41">
        <v>2762.3</v>
      </c>
      <c r="AG301" s="41">
        <v>1070.2138967850899</v>
      </c>
      <c r="AH301" s="41">
        <f t="shared" si="107"/>
        <v>0.38743579509288995</v>
      </c>
      <c r="AI301" s="41">
        <v>2762.3</v>
      </c>
      <c r="AJ301" s="41">
        <v>152.630827272</v>
      </c>
      <c r="AK301" s="41">
        <f t="shared" si="108"/>
        <v>5.5254978558447666E-2</v>
      </c>
      <c r="AL301" s="41">
        <v>2762.3</v>
      </c>
      <c r="AM301" s="41">
        <v>18.24632162388</v>
      </c>
      <c r="AN301" s="41">
        <f t="shared" si="109"/>
        <v>6.6054815276689709E-3</v>
      </c>
      <c r="AO301" s="41">
        <v>2762.3</v>
      </c>
      <c r="AP301" s="41">
        <v>586.524</v>
      </c>
      <c r="AQ301" s="25">
        <f t="shared" si="110"/>
        <v>316.00132925247647</v>
      </c>
      <c r="AR301" s="41">
        <f t="shared" si="111"/>
        <v>0.21233175252506967</v>
      </c>
      <c r="AS301" s="41">
        <v>2762.3</v>
      </c>
      <c r="AT301" s="41">
        <v>0</v>
      </c>
      <c r="AU301" s="25">
        <f t="shared" si="112"/>
        <v>0</v>
      </c>
      <c r="AV301" s="41"/>
      <c r="AW301" s="41">
        <v>0</v>
      </c>
      <c r="AX301" s="88">
        <v>199.05935062500001</v>
      </c>
      <c r="AY301" s="41">
        <f t="shared" si="113"/>
        <v>7.2062900707743544E-2</v>
      </c>
      <c r="AZ301" s="41">
        <v>2762.3</v>
      </c>
      <c r="BA301" s="41">
        <f t="shared" si="99"/>
        <v>16039.887818798295</v>
      </c>
      <c r="BB301" s="41">
        <f t="shared" si="114"/>
        <v>801.99439093991487</v>
      </c>
      <c r="BC301" s="45">
        <v>0.05</v>
      </c>
      <c r="BD301" s="41">
        <f t="shared" si="115"/>
        <v>0.29033573143391911</v>
      </c>
      <c r="BE301" s="41">
        <v>2762.3</v>
      </c>
      <c r="BF301" s="41">
        <f t="shared" si="116"/>
        <v>16841.882209738211</v>
      </c>
      <c r="BG301" s="99">
        <f t="shared" si="117"/>
        <v>6.0970503601123012</v>
      </c>
      <c r="BH301" s="99"/>
      <c r="BI301" s="100">
        <f t="shared" si="118"/>
        <v>5.4777416370964662</v>
      </c>
      <c r="BJ301" s="86">
        <f t="shared" si="100"/>
        <v>16841.882209738211</v>
      </c>
      <c r="BK301" s="86"/>
      <c r="BL301" s="86">
        <f t="shared" si="101"/>
        <v>0</v>
      </c>
      <c r="BM301" s="86">
        <f t="shared" si="119"/>
        <v>16841.882209738211</v>
      </c>
      <c r="BN301" s="78">
        <v>5.1768999999999998</v>
      </c>
      <c r="BO301" s="79"/>
      <c r="BP301" s="108">
        <f t="shared" si="120"/>
        <v>1.1777415750955786</v>
      </c>
      <c r="BQ301" s="107"/>
      <c r="BS301" s="113" t="s">
        <v>1767</v>
      </c>
      <c r="BT301" s="168">
        <f t="shared" si="121"/>
        <v>165.8827921875</v>
      </c>
      <c r="BU301" s="88">
        <v>199.05935062500001</v>
      </c>
    </row>
    <row r="302" spans="1:73" x14ac:dyDescent="0.25">
      <c r="A302" s="87">
        <f t="shared" si="122"/>
        <v>293</v>
      </c>
      <c r="B302" s="2" t="s">
        <v>66</v>
      </c>
      <c r="C302" s="39" t="s">
        <v>29</v>
      </c>
      <c r="D302" s="68" t="s">
        <v>1458</v>
      </c>
      <c r="E302" s="41">
        <v>2743.4</v>
      </c>
      <c r="F302" s="54">
        <v>2743.4</v>
      </c>
      <c r="G302" s="54"/>
      <c r="H302" s="40">
        <v>0</v>
      </c>
      <c r="I302" s="41">
        <v>4533.4388417779001</v>
      </c>
      <c r="J302" s="41">
        <f t="shared" si="98"/>
        <v>1.6524891892461544</v>
      </c>
      <c r="K302" s="41">
        <v>2743.4</v>
      </c>
      <c r="L302" s="41">
        <v>0</v>
      </c>
      <c r="M302" s="41"/>
      <c r="N302" s="41">
        <v>0</v>
      </c>
      <c r="O302" s="41">
        <v>0</v>
      </c>
      <c r="P302" s="41"/>
      <c r="Q302" s="41">
        <v>0</v>
      </c>
      <c r="R302" s="41">
        <v>513.87280742077098</v>
      </c>
      <c r="S302" s="41">
        <f t="shared" si="102"/>
        <v>0.18731238879520704</v>
      </c>
      <c r="T302" s="41">
        <v>2743.4</v>
      </c>
      <c r="U302" s="41">
        <v>4134.9277789466796</v>
      </c>
      <c r="V302" s="41">
        <f t="shared" si="103"/>
        <v>1.5072274473086971</v>
      </c>
      <c r="W302" s="41">
        <v>2743.4</v>
      </c>
      <c r="X302" s="41">
        <v>726.48777790504005</v>
      </c>
      <c r="Y302" s="41">
        <f t="shared" si="104"/>
        <v>0.26481292480317853</v>
      </c>
      <c r="Z302" s="41">
        <v>2743.4</v>
      </c>
      <c r="AA302" s="41">
        <v>3396.3654264833999</v>
      </c>
      <c r="AB302" s="41">
        <f t="shared" si="105"/>
        <v>1.2380132049585915</v>
      </c>
      <c r="AC302" s="41">
        <v>2743.4</v>
      </c>
      <c r="AD302" s="41">
        <v>1603.9293942653501</v>
      </c>
      <c r="AE302" s="41">
        <f t="shared" si="106"/>
        <v>0.5846502129712583</v>
      </c>
      <c r="AF302" s="41">
        <v>2743.4</v>
      </c>
      <c r="AG302" s="41">
        <v>1085.90413236769</v>
      </c>
      <c r="AH302" s="41">
        <f t="shared" si="107"/>
        <v>0.39582420805121016</v>
      </c>
      <c r="AI302" s="41">
        <v>2743.4</v>
      </c>
      <c r="AJ302" s="41">
        <v>152.60166028800001</v>
      </c>
      <c r="AK302" s="41">
        <f t="shared" si="108"/>
        <v>5.5625012862870887E-2</v>
      </c>
      <c r="AL302" s="41">
        <v>2743.4</v>
      </c>
      <c r="AM302" s="41">
        <v>18.242834843520001</v>
      </c>
      <c r="AN302" s="41">
        <f t="shared" si="109"/>
        <v>6.6497174467886567E-3</v>
      </c>
      <c r="AO302" s="41">
        <v>2743.4</v>
      </c>
      <c r="AP302" s="41">
        <v>618.072</v>
      </c>
      <c r="AQ302" s="25">
        <f t="shared" si="110"/>
        <v>332.99843411989394</v>
      </c>
      <c r="AR302" s="41">
        <f t="shared" si="111"/>
        <v>0.22529416053072829</v>
      </c>
      <c r="AS302" s="41">
        <v>2743.4</v>
      </c>
      <c r="AT302" s="41">
        <v>0</v>
      </c>
      <c r="AU302" s="25">
        <f t="shared" si="112"/>
        <v>0</v>
      </c>
      <c r="AV302" s="41"/>
      <c r="AW302" s="41">
        <v>0</v>
      </c>
      <c r="AX302" s="88">
        <v>182.1095425</v>
      </c>
      <c r="AY302" s="41">
        <f t="shared" si="113"/>
        <v>6.6380966136910399E-2</v>
      </c>
      <c r="AZ302" s="41">
        <v>2743.4</v>
      </c>
      <c r="BA302" s="41">
        <f t="shared" si="99"/>
        <v>16965.952196798349</v>
      </c>
      <c r="BB302" s="41">
        <f t="shared" si="114"/>
        <v>848.29760983991753</v>
      </c>
      <c r="BC302" s="45">
        <v>0.05</v>
      </c>
      <c r="BD302" s="41">
        <f t="shared" si="115"/>
        <v>0.30921397165557973</v>
      </c>
      <c r="BE302" s="41">
        <v>2743.4</v>
      </c>
      <c r="BF302" s="41">
        <f t="shared" si="116"/>
        <v>17814.249806638265</v>
      </c>
      <c r="BG302" s="99">
        <f t="shared" si="117"/>
        <v>6.4934934047671753</v>
      </c>
      <c r="BH302" s="99"/>
      <c r="BI302" s="100">
        <f t="shared" si="118"/>
        <v>5.8796106811473541</v>
      </c>
      <c r="BJ302" s="86">
        <f t="shared" si="100"/>
        <v>17814.249806638269</v>
      </c>
      <c r="BK302" s="86"/>
      <c r="BL302" s="86">
        <f t="shared" si="101"/>
        <v>0</v>
      </c>
      <c r="BM302" s="86">
        <f t="shared" si="119"/>
        <v>17814.249806638269</v>
      </c>
      <c r="BN302" s="78">
        <v>5.04</v>
      </c>
      <c r="BO302" s="79"/>
      <c r="BP302" s="108">
        <f t="shared" si="120"/>
        <v>1.2883915485649158</v>
      </c>
      <c r="BQ302" s="107"/>
      <c r="BS302" s="113" t="s">
        <v>1768</v>
      </c>
      <c r="BT302" s="168">
        <f t="shared" si="121"/>
        <v>151.75795208333335</v>
      </c>
      <c r="BU302" s="88">
        <v>182.1095425</v>
      </c>
    </row>
    <row r="303" spans="1:73" x14ac:dyDescent="0.25">
      <c r="A303" s="87">
        <f t="shared" si="122"/>
        <v>294</v>
      </c>
      <c r="B303" s="2" t="s">
        <v>67</v>
      </c>
      <c r="C303" s="39" t="s">
        <v>29</v>
      </c>
      <c r="D303" s="68" t="s">
        <v>1459</v>
      </c>
      <c r="E303" s="41">
        <v>5790.59</v>
      </c>
      <c r="F303" s="54">
        <v>5601.9</v>
      </c>
      <c r="G303" s="54">
        <v>188.69</v>
      </c>
      <c r="H303" s="40">
        <v>61.6</v>
      </c>
      <c r="I303" s="41">
        <v>9619.4693465339296</v>
      </c>
      <c r="J303" s="41">
        <f t="shared" si="98"/>
        <v>1.661224391043733</v>
      </c>
      <c r="K303" s="41">
        <v>5790.59</v>
      </c>
      <c r="L303" s="41">
        <v>0</v>
      </c>
      <c r="M303" s="41"/>
      <c r="N303" s="41">
        <v>0</v>
      </c>
      <c r="O303" s="41">
        <v>0</v>
      </c>
      <c r="P303" s="41"/>
      <c r="Q303" s="41">
        <v>0</v>
      </c>
      <c r="R303" s="41">
        <v>981.05621912843606</v>
      </c>
      <c r="S303" s="41">
        <f t="shared" si="102"/>
        <v>0.16942249738427967</v>
      </c>
      <c r="T303" s="41">
        <v>5790.59</v>
      </c>
      <c r="U303" s="41">
        <v>8070.6705137673498</v>
      </c>
      <c r="V303" s="41">
        <f t="shared" si="103"/>
        <v>1.3937561653937423</v>
      </c>
      <c r="W303" s="41">
        <v>5790.59</v>
      </c>
      <c r="X303" s="41">
        <v>1565.3441846420601</v>
      </c>
      <c r="Y303" s="41">
        <f t="shared" si="104"/>
        <v>0.27032550821972545</v>
      </c>
      <c r="Z303" s="41">
        <v>5790.59</v>
      </c>
      <c r="AA303" s="41">
        <v>4739.8195860857904</v>
      </c>
      <c r="AB303" s="41">
        <f t="shared" si="105"/>
        <v>0.818538281260768</v>
      </c>
      <c r="AC303" s="41">
        <v>5790.59</v>
      </c>
      <c r="AD303" s="41">
        <v>3345.1127292270498</v>
      </c>
      <c r="AE303" s="41">
        <f t="shared" si="106"/>
        <v>0.59713895807262718</v>
      </c>
      <c r="AF303" s="41">
        <v>5601.9</v>
      </c>
      <c r="AG303" s="41">
        <v>1260.9618293568401</v>
      </c>
      <c r="AH303" s="41">
        <f t="shared" si="107"/>
        <v>0.21776050961246438</v>
      </c>
      <c r="AI303" s="41">
        <v>5790.59</v>
      </c>
      <c r="AJ303" s="41">
        <v>230.85667835999999</v>
      </c>
      <c r="AK303" s="41">
        <f t="shared" si="108"/>
        <v>3.9867557254096728E-2</v>
      </c>
      <c r="AL303" s="41">
        <v>5790.59</v>
      </c>
      <c r="AM303" s="41">
        <v>27.597866549399999</v>
      </c>
      <c r="AN303" s="41">
        <f t="shared" si="109"/>
        <v>4.7659852535579276E-3</v>
      </c>
      <c r="AO303" s="41">
        <v>5790.59</v>
      </c>
      <c r="AP303" s="41">
        <v>502.99200000000002</v>
      </c>
      <c r="AQ303" s="25">
        <f t="shared" si="110"/>
        <v>270.99682298313741</v>
      </c>
      <c r="AR303" s="41">
        <f t="shared" si="111"/>
        <v>8.6863687465353279E-2</v>
      </c>
      <c r="AS303" s="41">
        <v>5790.59</v>
      </c>
      <c r="AT303" s="41">
        <v>0</v>
      </c>
      <c r="AU303" s="25">
        <f t="shared" si="112"/>
        <v>0</v>
      </c>
      <c r="AV303" s="41"/>
      <c r="AW303" s="41">
        <v>0</v>
      </c>
      <c r="AX303" s="88">
        <v>290.60224625000006</v>
      </c>
      <c r="AY303" s="41">
        <f t="shared" si="113"/>
        <v>5.0185256813209025E-2</v>
      </c>
      <c r="AZ303" s="41">
        <v>5790.59</v>
      </c>
      <c r="BA303" s="41">
        <f t="shared" si="99"/>
        <v>30634.483199900857</v>
      </c>
      <c r="BB303" s="41">
        <f t="shared" si="114"/>
        <v>1531.724159995043</v>
      </c>
      <c r="BC303" s="45">
        <v>0.05</v>
      </c>
      <c r="BD303" s="41">
        <f t="shared" si="115"/>
        <v>0.26451953255109462</v>
      </c>
      <c r="BE303" s="41">
        <v>5790.59</v>
      </c>
      <c r="BF303" s="41">
        <f t="shared" si="116"/>
        <v>32166.2073598959</v>
      </c>
      <c r="BG303" s="99">
        <f t="shared" si="117"/>
        <v>5.5753412376622338</v>
      </c>
      <c r="BH303" s="99"/>
      <c r="BI303" s="100">
        <f t="shared" si="118"/>
        <v>4.9483453316859753</v>
      </c>
      <c r="BJ303" s="86">
        <f t="shared" si="100"/>
        <v>31232.504079260067</v>
      </c>
      <c r="BK303" s="86"/>
      <c r="BL303" s="86">
        <f t="shared" si="101"/>
        <v>933.70328063582667</v>
      </c>
      <c r="BM303" s="86">
        <f t="shared" si="119"/>
        <v>32166.207359895892</v>
      </c>
      <c r="BN303" s="78">
        <v>4.6863999999999999</v>
      </c>
      <c r="BO303" s="79"/>
      <c r="BP303" s="108">
        <f t="shared" si="120"/>
        <v>1.1896853101874005</v>
      </c>
      <c r="BQ303" s="107"/>
      <c r="BS303" s="113" t="s">
        <v>1769</v>
      </c>
      <c r="BT303" s="168">
        <f t="shared" si="121"/>
        <v>242.16853854166672</v>
      </c>
      <c r="BU303" s="88">
        <v>290.60224625000006</v>
      </c>
    </row>
    <row r="304" spans="1:73" x14ac:dyDescent="0.25">
      <c r="A304" s="87">
        <f t="shared" si="122"/>
        <v>295</v>
      </c>
      <c r="B304" s="2" t="s">
        <v>68</v>
      </c>
      <c r="C304" s="39" t="s">
        <v>29</v>
      </c>
      <c r="D304" s="68" t="s">
        <v>1460</v>
      </c>
      <c r="E304" s="41">
        <v>4445.5</v>
      </c>
      <c r="F304" s="54">
        <v>4445.5</v>
      </c>
      <c r="G304" s="54"/>
      <c r="H304" s="40">
        <v>0</v>
      </c>
      <c r="I304" s="41">
        <v>7201.4226412558201</v>
      </c>
      <c r="J304" s="41">
        <f t="shared" si="98"/>
        <v>1.6199353596346462</v>
      </c>
      <c r="K304" s="41">
        <v>4445.5</v>
      </c>
      <c r="L304" s="41">
        <v>0</v>
      </c>
      <c r="M304" s="41"/>
      <c r="N304" s="41">
        <v>0</v>
      </c>
      <c r="O304" s="41">
        <v>0</v>
      </c>
      <c r="P304" s="41"/>
      <c r="Q304" s="41">
        <v>0</v>
      </c>
      <c r="R304" s="41">
        <v>771.38453570627598</v>
      </c>
      <c r="S304" s="41">
        <f t="shared" si="102"/>
        <v>0.17352030946041525</v>
      </c>
      <c r="T304" s="41">
        <v>4445.5</v>
      </c>
      <c r="U304" s="41">
        <v>6249.1914959946698</v>
      </c>
      <c r="V304" s="41">
        <f t="shared" si="103"/>
        <v>1.4057342247204296</v>
      </c>
      <c r="W304" s="41">
        <v>4445.5</v>
      </c>
      <c r="X304" s="41">
        <v>1142.38261517009</v>
      </c>
      <c r="Y304" s="41">
        <f t="shared" si="104"/>
        <v>0.2569750568372714</v>
      </c>
      <c r="Z304" s="41">
        <v>4445.5</v>
      </c>
      <c r="AA304" s="41">
        <v>4863.7022467687102</v>
      </c>
      <c r="AB304" s="41">
        <f t="shared" si="105"/>
        <v>1.0940731631467124</v>
      </c>
      <c r="AC304" s="41">
        <v>4445.5</v>
      </c>
      <c r="AD304" s="41">
        <v>2432.9771148017198</v>
      </c>
      <c r="AE304" s="41">
        <f t="shared" si="106"/>
        <v>0.54728986948638392</v>
      </c>
      <c r="AF304" s="41">
        <v>4445.5</v>
      </c>
      <c r="AG304" s="41">
        <v>1071.3326688096799</v>
      </c>
      <c r="AH304" s="41">
        <f t="shared" si="107"/>
        <v>0.24099261473617814</v>
      </c>
      <c r="AI304" s="41">
        <v>4445.5</v>
      </c>
      <c r="AJ304" s="41">
        <v>273.93631372800002</v>
      </c>
      <c r="AK304" s="41">
        <f t="shared" si="108"/>
        <v>6.16210355928467E-2</v>
      </c>
      <c r="AL304" s="41">
        <v>4445.5</v>
      </c>
      <c r="AM304" s="41">
        <v>32.747841141119999</v>
      </c>
      <c r="AN304" s="41">
        <f t="shared" si="109"/>
        <v>7.3665147095084912E-3</v>
      </c>
      <c r="AO304" s="41">
        <v>4445.5</v>
      </c>
      <c r="AP304" s="41">
        <v>592.09199999999998</v>
      </c>
      <c r="AQ304" s="25">
        <f t="shared" si="110"/>
        <v>319.00119865471373</v>
      </c>
      <c r="AR304" s="41">
        <f t="shared" si="111"/>
        <v>0.13318906759644583</v>
      </c>
      <c r="AS304" s="41">
        <v>4445.5</v>
      </c>
      <c r="AT304" s="41">
        <v>0</v>
      </c>
      <c r="AU304" s="25">
        <f t="shared" si="112"/>
        <v>0</v>
      </c>
      <c r="AV304" s="41"/>
      <c r="AW304" s="41">
        <v>0</v>
      </c>
      <c r="AX304" s="88">
        <v>1169.6018474999998</v>
      </c>
      <c r="AY304" s="41">
        <f t="shared" si="113"/>
        <v>0.26309792992914177</v>
      </c>
      <c r="AZ304" s="41">
        <v>4445.5</v>
      </c>
      <c r="BA304" s="41">
        <f t="shared" si="99"/>
        <v>25800.771320876087</v>
      </c>
      <c r="BB304" s="41">
        <f t="shared" si="114"/>
        <v>1290.0385660438044</v>
      </c>
      <c r="BC304" s="45">
        <v>0.05</v>
      </c>
      <c r="BD304" s="41">
        <f t="shared" si="115"/>
        <v>0.29018975729249902</v>
      </c>
      <c r="BE304" s="41">
        <v>4445.5</v>
      </c>
      <c r="BF304" s="41">
        <f t="shared" si="116"/>
        <v>27090.809886919891</v>
      </c>
      <c r="BG304" s="99">
        <f t="shared" si="117"/>
        <v>6.0939849031424789</v>
      </c>
      <c r="BH304" s="99"/>
      <c r="BI304" s="100">
        <f t="shared" si="118"/>
        <v>5.5193305401817758</v>
      </c>
      <c r="BJ304" s="86">
        <f t="shared" si="100"/>
        <v>27090.809886919891</v>
      </c>
      <c r="BK304" s="86"/>
      <c r="BL304" s="86">
        <f t="shared" si="101"/>
        <v>0</v>
      </c>
      <c r="BM304" s="86">
        <f t="shared" si="119"/>
        <v>27090.809886919891</v>
      </c>
      <c r="BN304" s="78">
        <v>4.6769999999999996</v>
      </c>
      <c r="BO304" s="79"/>
      <c r="BP304" s="108">
        <f t="shared" si="120"/>
        <v>1.3029687626988411</v>
      </c>
      <c r="BQ304" s="107"/>
      <c r="BS304" s="113" t="s">
        <v>1770</v>
      </c>
      <c r="BT304" s="168">
        <f t="shared" si="121"/>
        <v>974.66820624999991</v>
      </c>
      <c r="BU304" s="88">
        <v>1169.6018474999998</v>
      </c>
    </row>
    <row r="305" spans="1:73" x14ac:dyDescent="0.25">
      <c r="A305" s="87">
        <f t="shared" si="122"/>
        <v>296</v>
      </c>
      <c r="B305" s="2" t="s">
        <v>69</v>
      </c>
      <c r="C305" s="39" t="s">
        <v>29</v>
      </c>
      <c r="D305" s="68" t="s">
        <v>1461</v>
      </c>
      <c r="E305" s="41">
        <v>4591.2</v>
      </c>
      <c r="F305" s="54">
        <v>4591.2</v>
      </c>
      <c r="G305" s="54"/>
      <c r="H305" s="40">
        <v>0</v>
      </c>
      <c r="I305" s="41">
        <v>7400.4825064839497</v>
      </c>
      <c r="J305" s="41">
        <f t="shared" si="98"/>
        <v>1.6118841493474363</v>
      </c>
      <c r="K305" s="41">
        <v>4591.2</v>
      </c>
      <c r="L305" s="41">
        <v>0</v>
      </c>
      <c r="M305" s="41"/>
      <c r="N305" s="41">
        <v>0</v>
      </c>
      <c r="O305" s="41">
        <v>0</v>
      </c>
      <c r="P305" s="41"/>
      <c r="Q305" s="41">
        <v>0</v>
      </c>
      <c r="R305" s="41">
        <v>839.664970141087</v>
      </c>
      <c r="S305" s="41">
        <f t="shared" si="102"/>
        <v>0.18288573142992834</v>
      </c>
      <c r="T305" s="41">
        <v>4591.2</v>
      </c>
      <c r="U305" s="41">
        <v>5563.1129165023103</v>
      </c>
      <c r="V305" s="41">
        <f t="shared" si="103"/>
        <v>1.2116903895500764</v>
      </c>
      <c r="W305" s="41">
        <v>4591.2</v>
      </c>
      <c r="X305" s="41">
        <v>1208.0278423137399</v>
      </c>
      <c r="Y305" s="41">
        <f t="shared" si="104"/>
        <v>0.26311810470328889</v>
      </c>
      <c r="Z305" s="41">
        <v>4591.2</v>
      </c>
      <c r="AA305" s="41">
        <v>3758.1626143291101</v>
      </c>
      <c r="AB305" s="41">
        <f t="shared" si="105"/>
        <v>0.81855780935901512</v>
      </c>
      <c r="AC305" s="41">
        <v>4591.2</v>
      </c>
      <c r="AD305" s="41">
        <v>2392.8025203510501</v>
      </c>
      <c r="AE305" s="41">
        <f t="shared" si="106"/>
        <v>0.52117148465565655</v>
      </c>
      <c r="AF305" s="41">
        <v>4591.2</v>
      </c>
      <c r="AG305" s="41">
        <v>1155.4722368933999</v>
      </c>
      <c r="AH305" s="41">
        <f t="shared" si="107"/>
        <v>0.25167107442354941</v>
      </c>
      <c r="AI305" s="41">
        <v>4591.2</v>
      </c>
      <c r="AJ305" s="41">
        <v>159.426734544</v>
      </c>
      <c r="AK305" s="41">
        <f t="shared" si="108"/>
        <v>3.4724415086251958E-2</v>
      </c>
      <c r="AL305" s="41">
        <v>4591.2</v>
      </c>
      <c r="AM305" s="41">
        <v>19.058741447759999</v>
      </c>
      <c r="AN305" s="41">
        <f t="shared" si="109"/>
        <v>4.15114598531103E-3</v>
      </c>
      <c r="AO305" s="41">
        <v>4591.2</v>
      </c>
      <c r="AP305" s="41">
        <v>671.904</v>
      </c>
      <c r="AQ305" s="25">
        <f t="shared" si="110"/>
        <v>362.00148183204095</v>
      </c>
      <c r="AR305" s="41">
        <f t="shared" si="111"/>
        <v>0.14634605331939363</v>
      </c>
      <c r="AS305" s="41">
        <v>4591.2</v>
      </c>
      <c r="AT305" s="41">
        <v>0</v>
      </c>
      <c r="AU305" s="25">
        <f t="shared" si="112"/>
        <v>0</v>
      </c>
      <c r="AV305" s="41"/>
      <c r="AW305" s="41">
        <v>0</v>
      </c>
      <c r="AX305" s="88">
        <v>206.72150937500001</v>
      </c>
      <c r="AY305" s="41">
        <f t="shared" si="113"/>
        <v>4.502559447965674E-2</v>
      </c>
      <c r="AZ305" s="41">
        <v>4591.2</v>
      </c>
      <c r="BA305" s="41">
        <f t="shared" si="99"/>
        <v>23374.836592381402</v>
      </c>
      <c r="BB305" s="41">
        <f t="shared" si="114"/>
        <v>1168.7418296190701</v>
      </c>
      <c r="BC305" s="45">
        <v>0.05</v>
      </c>
      <c r="BD305" s="41">
        <f t="shared" si="115"/>
        <v>0.25456129761697815</v>
      </c>
      <c r="BE305" s="41">
        <v>4591.2</v>
      </c>
      <c r="BF305" s="41">
        <f t="shared" si="116"/>
        <v>24543.578422000472</v>
      </c>
      <c r="BG305" s="99">
        <f t="shared" si="117"/>
        <v>5.3457872499565431</v>
      </c>
      <c r="BH305" s="99"/>
      <c r="BI305" s="100">
        <f t="shared" si="118"/>
        <v>4.7985571910681033</v>
      </c>
      <c r="BJ305" s="86">
        <f t="shared" si="100"/>
        <v>24543.578422000479</v>
      </c>
      <c r="BK305" s="86"/>
      <c r="BL305" s="86">
        <f t="shared" si="101"/>
        <v>0</v>
      </c>
      <c r="BM305" s="86">
        <f t="shared" si="119"/>
        <v>24543.578422000479</v>
      </c>
      <c r="BN305" s="78">
        <v>4.5548999999999999</v>
      </c>
      <c r="BO305" s="79"/>
      <c r="BP305" s="108">
        <f t="shared" si="120"/>
        <v>1.1736343827430993</v>
      </c>
      <c r="BQ305" s="107"/>
      <c r="BS305" s="113" t="s">
        <v>1771</v>
      </c>
      <c r="BT305" s="168">
        <f t="shared" si="121"/>
        <v>172.26792447916668</v>
      </c>
      <c r="BU305" s="88">
        <v>206.72150937500001</v>
      </c>
    </row>
    <row r="306" spans="1:73" x14ac:dyDescent="0.25">
      <c r="A306" s="87">
        <f t="shared" si="122"/>
        <v>297</v>
      </c>
      <c r="B306" s="2" t="s">
        <v>70</v>
      </c>
      <c r="C306" s="39" t="s">
        <v>29</v>
      </c>
      <c r="D306" s="68" t="s">
        <v>1462</v>
      </c>
      <c r="E306" s="41">
        <v>4566.7</v>
      </c>
      <c r="F306" s="54">
        <v>4566.7</v>
      </c>
      <c r="G306" s="54"/>
      <c r="H306" s="40">
        <v>0</v>
      </c>
      <c r="I306" s="41">
        <v>7527.3841814924899</v>
      </c>
      <c r="J306" s="41">
        <f t="shared" si="98"/>
        <v>1.648320270981779</v>
      </c>
      <c r="K306" s="41">
        <v>4566.7</v>
      </c>
      <c r="L306" s="41">
        <v>0</v>
      </c>
      <c r="M306" s="41"/>
      <c r="N306" s="41">
        <v>0</v>
      </c>
      <c r="O306" s="41">
        <v>0</v>
      </c>
      <c r="P306" s="41"/>
      <c r="Q306" s="41">
        <v>0</v>
      </c>
      <c r="R306" s="41">
        <v>860.54596592833298</v>
      </c>
      <c r="S306" s="41">
        <f t="shared" si="102"/>
        <v>0.18843934699637221</v>
      </c>
      <c r="T306" s="41">
        <v>4566.7</v>
      </c>
      <c r="U306" s="41">
        <v>5480.9965183779104</v>
      </c>
      <c r="V306" s="41">
        <f t="shared" si="103"/>
        <v>1.2002094550502356</v>
      </c>
      <c r="W306" s="41">
        <v>4566.7</v>
      </c>
      <c r="X306" s="41">
        <v>1208.5919349370999</v>
      </c>
      <c r="Y306" s="41">
        <f t="shared" si="104"/>
        <v>0.26465323645895283</v>
      </c>
      <c r="Z306" s="41">
        <v>4566.7</v>
      </c>
      <c r="AA306" s="41">
        <v>3698.4965794806399</v>
      </c>
      <c r="AB306" s="41">
        <f t="shared" si="105"/>
        <v>0.80988385036911559</v>
      </c>
      <c r="AC306" s="41">
        <v>4566.7</v>
      </c>
      <c r="AD306" s="41">
        <v>2380.4813803960001</v>
      </c>
      <c r="AE306" s="41">
        <f t="shared" si="106"/>
        <v>0.52126949009043733</v>
      </c>
      <c r="AF306" s="41">
        <v>4566.7</v>
      </c>
      <c r="AG306" s="41">
        <v>1024.4799520057099</v>
      </c>
      <c r="AH306" s="41">
        <f t="shared" si="107"/>
        <v>0.22433703812505967</v>
      </c>
      <c r="AI306" s="41">
        <v>4566.7</v>
      </c>
      <c r="AJ306" s="41">
        <v>317.33678592000001</v>
      </c>
      <c r="AK306" s="41">
        <f t="shared" si="108"/>
        <v>6.9489299914599165E-2</v>
      </c>
      <c r="AL306" s="41">
        <v>4566.7</v>
      </c>
      <c r="AM306" s="41">
        <v>37.936170316800002</v>
      </c>
      <c r="AN306" s="41">
        <f t="shared" si="109"/>
        <v>8.3071299443361734E-3</v>
      </c>
      <c r="AO306" s="41">
        <v>4566.7</v>
      </c>
      <c r="AP306" s="41">
        <v>811.10400000000004</v>
      </c>
      <c r="AQ306" s="25">
        <f t="shared" si="110"/>
        <v>436.99821688797169</v>
      </c>
      <c r="AR306" s="41">
        <f t="shared" si="111"/>
        <v>0.17761271815534194</v>
      </c>
      <c r="AS306" s="41">
        <v>4566.7</v>
      </c>
      <c r="AT306" s="41">
        <v>0</v>
      </c>
      <c r="AU306" s="25">
        <f t="shared" si="112"/>
        <v>0</v>
      </c>
      <c r="AV306" s="41"/>
      <c r="AW306" s="41">
        <v>0</v>
      </c>
      <c r="AX306" s="88">
        <v>257.77809374999998</v>
      </c>
      <c r="AY306" s="41">
        <f t="shared" si="113"/>
        <v>5.6447345731053054E-2</v>
      </c>
      <c r="AZ306" s="41">
        <v>4566.7</v>
      </c>
      <c r="BA306" s="41">
        <f t="shared" si="99"/>
        <v>23605.13156260498</v>
      </c>
      <c r="BB306" s="41">
        <f t="shared" si="114"/>
        <v>1180.256578130249</v>
      </c>
      <c r="BC306" s="45">
        <v>0.05</v>
      </c>
      <c r="BD306" s="41">
        <f t="shared" si="115"/>
        <v>0.25844845909086406</v>
      </c>
      <c r="BE306" s="41">
        <v>4566.7</v>
      </c>
      <c r="BF306" s="41">
        <f t="shared" si="116"/>
        <v>24785.388140735227</v>
      </c>
      <c r="BG306" s="99">
        <f t="shared" si="117"/>
        <v>5.427417640908148</v>
      </c>
      <c r="BH306" s="99"/>
      <c r="BI306" s="100">
        <f t="shared" si="118"/>
        <v>4.8800846763131887</v>
      </c>
      <c r="BJ306" s="86">
        <f t="shared" si="100"/>
        <v>24785.388140735238</v>
      </c>
      <c r="BK306" s="86"/>
      <c r="BL306" s="86">
        <f t="shared" si="101"/>
        <v>0</v>
      </c>
      <c r="BM306" s="86">
        <f t="shared" si="119"/>
        <v>24785.388140735238</v>
      </c>
      <c r="BN306" s="78">
        <v>4.3464999999999998</v>
      </c>
      <c r="BO306" s="79"/>
      <c r="BP306" s="108">
        <f t="shared" si="120"/>
        <v>1.2486869069154833</v>
      </c>
      <c r="BQ306" s="107"/>
      <c r="BS306" s="113" t="s">
        <v>1772</v>
      </c>
      <c r="BT306" s="168">
        <f t="shared" si="121"/>
        <v>214.81507812499999</v>
      </c>
      <c r="BU306" s="88">
        <v>257.77809374999998</v>
      </c>
    </row>
    <row r="307" spans="1:73" x14ac:dyDescent="0.25">
      <c r="A307" s="87">
        <f t="shared" si="122"/>
        <v>298</v>
      </c>
      <c r="B307" s="2" t="s">
        <v>71</v>
      </c>
      <c r="C307" s="39" t="s">
        <v>29</v>
      </c>
      <c r="D307" s="68" t="s">
        <v>1463</v>
      </c>
      <c r="E307" s="41">
        <v>4553.8</v>
      </c>
      <c r="F307" s="54">
        <v>4553.8</v>
      </c>
      <c r="G307" s="54"/>
      <c r="H307" s="40">
        <v>60.2</v>
      </c>
      <c r="I307" s="41">
        <v>7525.4568779004503</v>
      </c>
      <c r="J307" s="41">
        <f t="shared" si="98"/>
        <v>1.6525664012254491</v>
      </c>
      <c r="K307" s="41">
        <v>4553.8</v>
      </c>
      <c r="L307" s="41">
        <v>0</v>
      </c>
      <c r="M307" s="41"/>
      <c r="N307" s="41">
        <v>0</v>
      </c>
      <c r="O307" s="41">
        <v>0</v>
      </c>
      <c r="P307" s="41"/>
      <c r="Q307" s="41">
        <v>0</v>
      </c>
      <c r="R307" s="41">
        <v>856.94261788831602</v>
      </c>
      <c r="S307" s="41">
        <f t="shared" si="102"/>
        <v>0.18818187401473846</v>
      </c>
      <c r="T307" s="41">
        <v>4553.8</v>
      </c>
      <c r="U307" s="41">
        <v>6371.8427444137797</v>
      </c>
      <c r="V307" s="41">
        <f t="shared" si="103"/>
        <v>1.399236405730111</v>
      </c>
      <c r="W307" s="41">
        <v>4553.8</v>
      </c>
      <c r="X307" s="41">
        <v>1216.98904756148</v>
      </c>
      <c r="Y307" s="41">
        <f t="shared" si="104"/>
        <v>0.26724692510902542</v>
      </c>
      <c r="Z307" s="41">
        <v>4553.8</v>
      </c>
      <c r="AA307" s="41">
        <v>3559.3966534043502</v>
      </c>
      <c r="AB307" s="41">
        <f t="shared" si="105"/>
        <v>0.78163218705352677</v>
      </c>
      <c r="AC307" s="41">
        <v>4553.8</v>
      </c>
      <c r="AD307" s="41">
        <v>2442.1571296329098</v>
      </c>
      <c r="AE307" s="41">
        <f t="shared" si="106"/>
        <v>0.53628994018905307</v>
      </c>
      <c r="AF307" s="41">
        <v>4553.8</v>
      </c>
      <c r="AG307" s="41">
        <v>1004.70121693976</v>
      </c>
      <c r="AH307" s="41">
        <f t="shared" si="107"/>
        <v>0.22062919252926347</v>
      </c>
      <c r="AI307" s="41">
        <v>4553.8</v>
      </c>
      <c r="AJ307" s="41">
        <v>317.74512369600001</v>
      </c>
      <c r="AK307" s="41">
        <f t="shared" si="108"/>
        <v>6.9775818809785228E-2</v>
      </c>
      <c r="AL307" s="41">
        <v>4553.8</v>
      </c>
      <c r="AM307" s="41">
        <v>37.98498524184</v>
      </c>
      <c r="AN307" s="41">
        <f t="shared" si="109"/>
        <v>8.3413819758970525E-3</v>
      </c>
      <c r="AO307" s="41">
        <v>4553.8</v>
      </c>
      <c r="AP307" s="41">
        <v>967.02</v>
      </c>
      <c r="AQ307" s="25">
        <f t="shared" si="110"/>
        <v>521.00102538639476</v>
      </c>
      <c r="AR307" s="41">
        <f t="shared" si="111"/>
        <v>0.21235451710659228</v>
      </c>
      <c r="AS307" s="41">
        <v>4553.8</v>
      </c>
      <c r="AT307" s="41">
        <v>0</v>
      </c>
      <c r="AU307" s="25">
        <f t="shared" si="112"/>
        <v>0</v>
      </c>
      <c r="AV307" s="41"/>
      <c r="AW307" s="41">
        <v>0</v>
      </c>
      <c r="AX307" s="88">
        <v>198.35522437499998</v>
      </c>
      <c r="AY307" s="41">
        <f t="shared" si="113"/>
        <v>4.3558176550353545E-2</v>
      </c>
      <c r="AZ307" s="41">
        <v>4553.8</v>
      </c>
      <c r="BA307" s="41">
        <f t="shared" si="99"/>
        <v>24498.591621053885</v>
      </c>
      <c r="BB307" s="41">
        <f t="shared" si="114"/>
        <v>1224.9295810526944</v>
      </c>
      <c r="BC307" s="45">
        <v>0.05</v>
      </c>
      <c r="BD307" s="41">
        <f t="shared" si="115"/>
        <v>0.26899064101468978</v>
      </c>
      <c r="BE307" s="41">
        <v>4553.8</v>
      </c>
      <c r="BF307" s="41">
        <f t="shared" si="116"/>
        <v>25723.521202106578</v>
      </c>
      <c r="BG307" s="99">
        <f t="shared" si="117"/>
        <v>5.6488034613084857</v>
      </c>
      <c r="BH307" s="99"/>
      <c r="BI307" s="100">
        <f t="shared" si="118"/>
        <v>5.0856990241099798</v>
      </c>
      <c r="BJ307" s="86">
        <f t="shared" si="100"/>
        <v>25723.521202106582</v>
      </c>
      <c r="BK307" s="86"/>
      <c r="BL307" s="86">
        <f t="shared" si="101"/>
        <v>0</v>
      </c>
      <c r="BM307" s="86">
        <f t="shared" si="119"/>
        <v>25723.521202106582</v>
      </c>
      <c r="BN307" s="78">
        <v>4.4984999999999999</v>
      </c>
      <c r="BO307" s="79"/>
      <c r="BP307" s="108">
        <f t="shared" si="120"/>
        <v>1.2557082274777116</v>
      </c>
      <c r="BQ307" s="107"/>
      <c r="BS307" s="113" t="s">
        <v>1773</v>
      </c>
      <c r="BT307" s="168">
        <f t="shared" si="121"/>
        <v>165.29602031249999</v>
      </c>
      <c r="BU307" s="88">
        <v>198.35522437499998</v>
      </c>
    </row>
    <row r="308" spans="1:73" x14ac:dyDescent="0.25">
      <c r="A308" s="87">
        <f t="shared" si="122"/>
        <v>299</v>
      </c>
      <c r="B308" s="2" t="s">
        <v>72</v>
      </c>
      <c r="C308" s="39" t="s">
        <v>29</v>
      </c>
      <c r="D308" s="68" t="s">
        <v>1464</v>
      </c>
      <c r="E308" s="41">
        <v>6174.23</v>
      </c>
      <c r="F308" s="54">
        <v>6129.13</v>
      </c>
      <c r="G308" s="54">
        <v>45.1</v>
      </c>
      <c r="H308" s="40">
        <v>0</v>
      </c>
      <c r="I308" s="41">
        <v>10360.5265520504</v>
      </c>
      <c r="J308" s="41">
        <f t="shared" si="98"/>
        <v>1.6780273090005395</v>
      </c>
      <c r="K308" s="41">
        <v>6174.23</v>
      </c>
      <c r="L308" s="41">
        <v>0</v>
      </c>
      <c r="M308" s="41"/>
      <c r="N308" s="41">
        <v>0</v>
      </c>
      <c r="O308" s="41">
        <v>0</v>
      </c>
      <c r="P308" s="41"/>
      <c r="Q308" s="41">
        <v>0</v>
      </c>
      <c r="R308" s="41">
        <v>1104.9898786701301</v>
      </c>
      <c r="S308" s="41">
        <f t="shared" si="102"/>
        <v>0.17896804600251856</v>
      </c>
      <c r="T308" s="41">
        <v>6174.23</v>
      </c>
      <c r="U308" s="41">
        <v>5916.2131551983002</v>
      </c>
      <c r="V308" s="41">
        <f t="shared" si="103"/>
        <v>0.95821068460331094</v>
      </c>
      <c r="W308" s="41">
        <v>6174.23</v>
      </c>
      <c r="X308" s="41">
        <v>1680.59899320203</v>
      </c>
      <c r="Y308" s="41">
        <f t="shared" si="104"/>
        <v>0.2721957220903708</v>
      </c>
      <c r="Z308" s="41">
        <v>6174.23</v>
      </c>
      <c r="AA308" s="41">
        <v>5159.2668561195596</v>
      </c>
      <c r="AB308" s="41">
        <f t="shared" si="105"/>
        <v>0.83561300050687459</v>
      </c>
      <c r="AC308" s="41">
        <v>6174.23</v>
      </c>
      <c r="AD308" s="41">
        <v>3182.8065314907699</v>
      </c>
      <c r="AE308" s="41">
        <f t="shared" si="106"/>
        <v>0.51929173169614118</v>
      </c>
      <c r="AF308" s="41">
        <v>6129.13</v>
      </c>
      <c r="AG308" s="41">
        <v>1251.77472633556</v>
      </c>
      <c r="AH308" s="41">
        <f t="shared" si="107"/>
        <v>0.20274183604037427</v>
      </c>
      <c r="AI308" s="41">
        <v>6174.23</v>
      </c>
      <c r="AJ308" s="41">
        <v>373.745732976</v>
      </c>
      <c r="AK308" s="41">
        <f t="shared" si="108"/>
        <v>6.0533173039553113E-2</v>
      </c>
      <c r="AL308" s="41">
        <v>6174.23</v>
      </c>
      <c r="AM308" s="41">
        <v>44.679603533040002</v>
      </c>
      <c r="AN308" s="41">
        <f t="shared" si="109"/>
        <v>7.2364656860920314E-3</v>
      </c>
      <c r="AO308" s="41">
        <v>6174.23</v>
      </c>
      <c r="AP308" s="41">
        <v>1017.1319999999999</v>
      </c>
      <c r="AQ308" s="25">
        <f t="shared" si="110"/>
        <v>547.99985000652987</v>
      </c>
      <c r="AR308" s="41">
        <f t="shared" si="111"/>
        <v>0.16473827505616084</v>
      </c>
      <c r="AS308" s="41">
        <v>6174.23</v>
      </c>
      <c r="AT308" s="41">
        <v>0</v>
      </c>
      <c r="AU308" s="25">
        <f t="shared" si="112"/>
        <v>0</v>
      </c>
      <c r="AV308" s="41"/>
      <c r="AW308" s="41">
        <v>0</v>
      </c>
      <c r="AX308" s="88">
        <v>292.25213187500003</v>
      </c>
      <c r="AY308" s="41">
        <f t="shared" si="113"/>
        <v>4.7334182865717674E-2</v>
      </c>
      <c r="AZ308" s="41">
        <v>6174.23</v>
      </c>
      <c r="BA308" s="41">
        <f t="shared" si="99"/>
        <v>30383.986161450794</v>
      </c>
      <c r="BB308" s="41">
        <f t="shared" si="114"/>
        <v>1519.1993080725397</v>
      </c>
      <c r="BC308" s="45">
        <v>0.05</v>
      </c>
      <c r="BD308" s="41">
        <f t="shared" si="115"/>
        <v>0.24605486158962978</v>
      </c>
      <c r="BE308" s="41">
        <v>6174.23</v>
      </c>
      <c r="BF308" s="41">
        <f t="shared" si="116"/>
        <v>31903.185469523334</v>
      </c>
      <c r="BG308" s="99">
        <f t="shared" si="117"/>
        <v>5.1711349479170359</v>
      </c>
      <c r="BH308" s="99"/>
      <c r="BI308" s="100">
        <f t="shared" si="118"/>
        <v>4.6258786296360874</v>
      </c>
      <c r="BJ308" s="86">
        <f t="shared" si="100"/>
        <v>31694.558343326742</v>
      </c>
      <c r="BK308" s="86"/>
      <c r="BL308" s="86">
        <f t="shared" si="101"/>
        <v>208.62712619658754</v>
      </c>
      <c r="BM308" s="86">
        <f t="shared" si="119"/>
        <v>31903.185469523331</v>
      </c>
      <c r="BN308" s="78">
        <v>4.1589999999999998</v>
      </c>
      <c r="BO308" s="79"/>
      <c r="BP308" s="108">
        <f t="shared" si="120"/>
        <v>1.243360170213281</v>
      </c>
      <c r="BQ308" s="107"/>
      <c r="BS308" s="113" t="s">
        <v>1774</v>
      </c>
      <c r="BT308" s="168">
        <f t="shared" si="121"/>
        <v>243.54344322916671</v>
      </c>
      <c r="BU308" s="88">
        <v>292.25213187500003</v>
      </c>
    </row>
    <row r="309" spans="1:73" x14ac:dyDescent="0.25">
      <c r="A309" s="87">
        <f t="shared" si="122"/>
        <v>300</v>
      </c>
      <c r="B309" s="2" t="s">
        <v>73</v>
      </c>
      <c r="C309" s="39" t="s">
        <v>29</v>
      </c>
      <c r="D309" s="68" t="s">
        <v>1466</v>
      </c>
      <c r="E309" s="41">
        <v>4494.13</v>
      </c>
      <c r="F309" s="54">
        <v>3611.53</v>
      </c>
      <c r="G309" s="54">
        <v>882.6</v>
      </c>
      <c r="H309" s="40">
        <v>62.1</v>
      </c>
      <c r="I309" s="41">
        <v>6542.9025509533103</v>
      </c>
      <c r="J309" s="41">
        <f t="shared" si="98"/>
        <v>1.4558774559154519</v>
      </c>
      <c r="K309" s="41">
        <v>4494.13</v>
      </c>
      <c r="L309" s="41">
        <v>0</v>
      </c>
      <c r="M309" s="41"/>
      <c r="N309" s="41">
        <v>0</v>
      </c>
      <c r="O309" s="41">
        <v>0</v>
      </c>
      <c r="P309" s="41"/>
      <c r="Q309" s="41">
        <v>0</v>
      </c>
      <c r="R309" s="41">
        <v>607.68899043576505</v>
      </c>
      <c r="S309" s="41">
        <f t="shared" si="102"/>
        <v>0.13521838274277001</v>
      </c>
      <c r="T309" s="41">
        <v>4494.13</v>
      </c>
      <c r="U309" s="41">
        <v>4266.4150368524897</v>
      </c>
      <c r="V309" s="41">
        <f t="shared" si="103"/>
        <v>0.94933057941191945</v>
      </c>
      <c r="W309" s="41">
        <v>4494.13</v>
      </c>
      <c r="X309" s="41">
        <v>866.42801174841702</v>
      </c>
      <c r="Y309" s="41">
        <f t="shared" si="104"/>
        <v>0.19279104337177985</v>
      </c>
      <c r="Z309" s="41">
        <v>4494.13</v>
      </c>
      <c r="AA309" s="41">
        <v>2961.7077676035201</v>
      </c>
      <c r="AB309" s="41">
        <f t="shared" si="105"/>
        <v>0.65901693266628247</v>
      </c>
      <c r="AC309" s="41">
        <v>4494.13</v>
      </c>
      <c r="AD309" s="41">
        <v>1801.2072424334799</v>
      </c>
      <c r="AE309" s="41">
        <f t="shared" si="106"/>
        <v>0.49873799814302522</v>
      </c>
      <c r="AF309" s="41">
        <v>3611.53</v>
      </c>
      <c r="AG309" s="41">
        <v>1188.8740042254601</v>
      </c>
      <c r="AH309" s="41">
        <f t="shared" si="107"/>
        <v>0.26453929998141135</v>
      </c>
      <c r="AI309" s="41">
        <v>4494.13</v>
      </c>
      <c r="AJ309" s="41">
        <v>0</v>
      </c>
      <c r="AK309" s="41"/>
      <c r="AL309" s="41">
        <v>0</v>
      </c>
      <c r="AM309" s="41">
        <v>0</v>
      </c>
      <c r="AN309" s="41"/>
      <c r="AO309" s="41">
        <v>0</v>
      </c>
      <c r="AP309" s="41">
        <v>419.47199999999998</v>
      </c>
      <c r="AQ309" s="25">
        <f t="shared" si="110"/>
        <v>225.9987819495789</v>
      </c>
      <c r="AR309" s="41">
        <f t="shared" si="111"/>
        <v>9.333775391455075E-2</v>
      </c>
      <c r="AS309" s="41">
        <v>4494.13</v>
      </c>
      <c r="AT309" s="41">
        <v>0</v>
      </c>
      <c r="AU309" s="25">
        <f t="shared" si="112"/>
        <v>0</v>
      </c>
      <c r="AV309" s="41"/>
      <c r="AW309" s="41">
        <v>0</v>
      </c>
      <c r="AX309" s="88">
        <v>859.28631250000001</v>
      </c>
      <c r="AY309" s="41">
        <f t="shared" si="113"/>
        <v>0.19120192617926049</v>
      </c>
      <c r="AZ309" s="41">
        <v>4494.13</v>
      </c>
      <c r="BA309" s="41">
        <f t="shared" si="99"/>
        <v>19513.981916752447</v>
      </c>
      <c r="BB309" s="41">
        <f t="shared" si="114"/>
        <v>975.69909583762239</v>
      </c>
      <c r="BC309" s="45">
        <v>0.05</v>
      </c>
      <c r="BD309" s="41">
        <f t="shared" si="115"/>
        <v>0.21710522299925067</v>
      </c>
      <c r="BE309" s="41">
        <v>4494.13</v>
      </c>
      <c r="BF309" s="41">
        <f t="shared" si="116"/>
        <v>20489.68101259007</v>
      </c>
      <c r="BG309" s="99">
        <f t="shared" si="117"/>
        <v>4.6620539409427737</v>
      </c>
      <c r="BH309" s="99"/>
      <c r="BI309" s="100">
        <f t="shared" si="118"/>
        <v>4.1383790428925975</v>
      </c>
      <c r="BJ309" s="86">
        <f t="shared" si="100"/>
        <v>16837.147669333055</v>
      </c>
      <c r="BK309" s="86"/>
      <c r="BL309" s="86">
        <f t="shared" si="101"/>
        <v>3652.5333432570064</v>
      </c>
      <c r="BM309" s="86">
        <f t="shared" si="119"/>
        <v>20489.681012590063</v>
      </c>
      <c r="BN309" s="78">
        <v>3.4655999999999998</v>
      </c>
      <c r="BO309" s="79"/>
      <c r="BP309" s="108">
        <f t="shared" si="120"/>
        <v>1.3452371713246694</v>
      </c>
      <c r="BQ309" s="107"/>
      <c r="BS309" s="113" t="s">
        <v>1775</v>
      </c>
      <c r="BT309" s="168">
        <f t="shared" si="121"/>
        <v>716.07192708333332</v>
      </c>
      <c r="BU309" s="88">
        <v>859.28631250000001</v>
      </c>
    </row>
    <row r="310" spans="1:73" x14ac:dyDescent="0.25">
      <c r="A310" s="87">
        <f t="shared" si="122"/>
        <v>301</v>
      </c>
      <c r="B310" s="2" t="s">
        <v>74</v>
      </c>
      <c r="C310" s="39" t="s">
        <v>29</v>
      </c>
      <c r="D310" s="68" t="s">
        <v>1469</v>
      </c>
      <c r="E310" s="41">
        <v>3009.77</v>
      </c>
      <c r="F310" s="54">
        <v>2322.87</v>
      </c>
      <c r="G310" s="54">
        <v>686.9</v>
      </c>
      <c r="H310" s="40">
        <v>0</v>
      </c>
      <c r="I310" s="41">
        <v>4242.7252819006999</v>
      </c>
      <c r="J310" s="41">
        <f t="shared" si="98"/>
        <v>1.4096509972192892</v>
      </c>
      <c r="K310" s="41">
        <v>3009.77</v>
      </c>
      <c r="L310" s="41">
        <v>0</v>
      </c>
      <c r="M310" s="41"/>
      <c r="N310" s="41">
        <v>0</v>
      </c>
      <c r="O310" s="41">
        <v>0</v>
      </c>
      <c r="P310" s="41"/>
      <c r="Q310" s="41">
        <v>0</v>
      </c>
      <c r="R310" s="41">
        <v>437.32072790716001</v>
      </c>
      <c r="S310" s="41">
        <f t="shared" si="102"/>
        <v>0.14530038106139673</v>
      </c>
      <c r="T310" s="41">
        <v>3009.77</v>
      </c>
      <c r="U310" s="41">
        <v>2857.4569820104198</v>
      </c>
      <c r="V310" s="41">
        <f t="shared" si="103"/>
        <v>0.94939380152317943</v>
      </c>
      <c r="W310" s="41">
        <v>3009.77</v>
      </c>
      <c r="X310" s="41">
        <v>608.51058186706098</v>
      </c>
      <c r="Y310" s="41">
        <f t="shared" si="104"/>
        <v>0.20217843285934173</v>
      </c>
      <c r="Z310" s="41">
        <v>3009.77</v>
      </c>
      <c r="AA310" s="41">
        <v>2280.6961831455401</v>
      </c>
      <c r="AB310" s="41">
        <f t="shared" si="105"/>
        <v>0.75776427539165458</v>
      </c>
      <c r="AC310" s="41">
        <v>3009.77</v>
      </c>
      <c r="AD310" s="41">
        <v>1113.88917583795</v>
      </c>
      <c r="AE310" s="41">
        <f t="shared" si="106"/>
        <v>0.47953143130607828</v>
      </c>
      <c r="AF310" s="41">
        <v>2322.87</v>
      </c>
      <c r="AG310" s="41">
        <v>915.95793676173002</v>
      </c>
      <c r="AH310" s="41">
        <f t="shared" si="107"/>
        <v>0.3043282166948737</v>
      </c>
      <c r="AI310" s="41">
        <v>3009.77</v>
      </c>
      <c r="AJ310" s="41">
        <v>52.208901359999999</v>
      </c>
      <c r="AK310" s="41">
        <f t="shared" si="108"/>
        <v>1.7346475431677503E-2</v>
      </c>
      <c r="AL310" s="41">
        <v>3009.77</v>
      </c>
      <c r="AM310" s="41">
        <v>6.2413368444000001</v>
      </c>
      <c r="AN310" s="41">
        <f t="shared" si="109"/>
        <v>2.073692290241447E-3</v>
      </c>
      <c r="AO310" s="41">
        <v>3009.77</v>
      </c>
      <c r="AP310" s="41">
        <v>406.476</v>
      </c>
      <c r="AQ310" s="25">
        <f t="shared" si="110"/>
        <v>218.9969315990985</v>
      </c>
      <c r="AR310" s="41">
        <f t="shared" si="111"/>
        <v>0.13505218006691541</v>
      </c>
      <c r="AS310" s="41">
        <v>3009.77</v>
      </c>
      <c r="AT310" s="41">
        <v>0</v>
      </c>
      <c r="AU310" s="25">
        <f t="shared" si="112"/>
        <v>0</v>
      </c>
      <c r="AV310" s="41"/>
      <c r="AW310" s="41">
        <v>0</v>
      </c>
      <c r="AX310" s="88">
        <v>495.96895624999996</v>
      </c>
      <c r="AY310" s="41">
        <f t="shared" si="113"/>
        <v>0.16478633126451522</v>
      </c>
      <c r="AZ310" s="41">
        <v>3009.77</v>
      </c>
      <c r="BA310" s="41">
        <f t="shared" si="99"/>
        <v>13417.452063884963</v>
      </c>
      <c r="BB310" s="41">
        <f t="shared" si="114"/>
        <v>670.8726031942482</v>
      </c>
      <c r="BC310" s="45">
        <v>0.05</v>
      </c>
      <c r="BD310" s="41">
        <f t="shared" si="115"/>
        <v>0.22289829561536204</v>
      </c>
      <c r="BE310" s="41">
        <v>3009.77</v>
      </c>
      <c r="BF310" s="41">
        <f t="shared" si="116"/>
        <v>14088.32466707921</v>
      </c>
      <c r="BG310" s="99">
        <f t="shared" si="117"/>
        <v>4.7957765258646212</v>
      </c>
      <c r="BH310" s="99"/>
      <c r="BI310" s="100">
        <f t="shared" si="118"/>
        <v>4.2922685229932389</v>
      </c>
      <c r="BJ310" s="86">
        <f t="shared" si="100"/>
        <v>11139.965418635153</v>
      </c>
      <c r="BK310" s="86"/>
      <c r="BL310" s="86">
        <f t="shared" si="101"/>
        <v>2948.3592484440555</v>
      </c>
      <c r="BM310" s="86">
        <f t="shared" si="119"/>
        <v>14088.324667079209</v>
      </c>
      <c r="BN310" s="78">
        <v>3.8328000000000002</v>
      </c>
      <c r="BO310" s="79"/>
      <c r="BP310" s="108">
        <f t="shared" si="120"/>
        <v>1.2512462236131865</v>
      </c>
      <c r="BQ310" s="107"/>
      <c r="BS310" s="113" t="s">
        <v>1776</v>
      </c>
      <c r="BT310" s="168">
        <f t="shared" si="121"/>
        <v>413.30746354166666</v>
      </c>
      <c r="BU310" s="88">
        <v>495.96895624999996</v>
      </c>
    </row>
    <row r="311" spans="1:73" x14ac:dyDescent="0.25">
      <c r="A311" s="87">
        <f t="shared" si="122"/>
        <v>302</v>
      </c>
      <c r="B311" s="2" t="s">
        <v>75</v>
      </c>
      <c r="C311" s="39" t="s">
        <v>29</v>
      </c>
      <c r="D311" s="68" t="s">
        <v>1470</v>
      </c>
      <c r="E311" s="41">
        <v>1851.94</v>
      </c>
      <c r="F311" s="54">
        <v>1851.94</v>
      </c>
      <c r="G311" s="54"/>
      <c r="H311" s="40">
        <v>0</v>
      </c>
      <c r="I311" s="41">
        <v>2721.76616580887</v>
      </c>
      <c r="J311" s="41">
        <f t="shared" si="98"/>
        <v>1.4696837725892145</v>
      </c>
      <c r="K311" s="41">
        <v>1851.94</v>
      </c>
      <c r="L311" s="41">
        <v>0</v>
      </c>
      <c r="M311" s="41"/>
      <c r="N311" s="41">
        <v>0</v>
      </c>
      <c r="O311" s="41">
        <v>0</v>
      </c>
      <c r="P311" s="41"/>
      <c r="Q311" s="41">
        <v>0</v>
      </c>
      <c r="R311" s="41">
        <v>347.97429232315</v>
      </c>
      <c r="S311" s="41">
        <f t="shared" si="102"/>
        <v>0.18789717394902103</v>
      </c>
      <c r="T311" s="41">
        <v>1851.94</v>
      </c>
      <c r="U311" s="41">
        <v>1666.2732124798099</v>
      </c>
      <c r="V311" s="41">
        <f t="shared" si="103"/>
        <v>0.89974470689104935</v>
      </c>
      <c r="W311" s="41">
        <v>1851.94</v>
      </c>
      <c r="X311" s="41">
        <v>363.96727557204099</v>
      </c>
      <c r="Y311" s="41">
        <f t="shared" si="104"/>
        <v>0.19653297383934737</v>
      </c>
      <c r="Z311" s="41">
        <v>1851.94</v>
      </c>
      <c r="AA311" s="41">
        <v>2134.4034118121899</v>
      </c>
      <c r="AB311" s="41">
        <f t="shared" si="105"/>
        <v>1.1525229822846257</v>
      </c>
      <c r="AC311" s="41">
        <v>1851.94</v>
      </c>
      <c r="AD311" s="41">
        <v>696.68564005549194</v>
      </c>
      <c r="AE311" s="41">
        <f t="shared" si="106"/>
        <v>0.37619233887463521</v>
      </c>
      <c r="AF311" s="41">
        <v>1851.94</v>
      </c>
      <c r="AG311" s="41">
        <v>818.09824067125101</v>
      </c>
      <c r="AH311" s="41">
        <f t="shared" si="107"/>
        <v>0.44175202256620139</v>
      </c>
      <c r="AI311" s="41">
        <v>1851.94</v>
      </c>
      <c r="AJ311" s="41">
        <v>0</v>
      </c>
      <c r="AK311" s="41"/>
      <c r="AL311" s="41">
        <v>0</v>
      </c>
      <c r="AM311" s="41">
        <v>0</v>
      </c>
      <c r="AN311" s="41"/>
      <c r="AO311" s="41">
        <v>0</v>
      </c>
      <c r="AP311" s="41">
        <v>57.54</v>
      </c>
      <c r="AQ311" s="25">
        <f t="shared" si="110"/>
        <v>31.000805568378272</v>
      </c>
      <c r="AR311" s="41">
        <f t="shared" si="111"/>
        <v>3.1070121062237437E-2</v>
      </c>
      <c r="AS311" s="41">
        <v>1851.94</v>
      </c>
      <c r="AT311" s="41">
        <v>0</v>
      </c>
      <c r="AU311" s="25">
        <f t="shared" si="112"/>
        <v>0</v>
      </c>
      <c r="AV311" s="41"/>
      <c r="AW311" s="41">
        <v>0</v>
      </c>
      <c r="AX311" s="88">
        <v>691.00011000000006</v>
      </c>
      <c r="AY311" s="41">
        <f t="shared" si="113"/>
        <v>0.37312229877857817</v>
      </c>
      <c r="AZ311" s="41">
        <v>1851.94</v>
      </c>
      <c r="BA311" s="41">
        <f t="shared" si="99"/>
        <v>9497.7083487228047</v>
      </c>
      <c r="BB311" s="41">
        <f t="shared" si="114"/>
        <v>474.88541743614024</v>
      </c>
      <c r="BC311" s="45">
        <v>0.05</v>
      </c>
      <c r="BD311" s="41">
        <f t="shared" si="115"/>
        <v>0.25642591954174554</v>
      </c>
      <c r="BE311" s="41">
        <v>1851.94</v>
      </c>
      <c r="BF311" s="41">
        <f t="shared" si="116"/>
        <v>9972.5937661589451</v>
      </c>
      <c r="BG311" s="99">
        <f t="shared" si="117"/>
        <v>5.3849443103766559</v>
      </c>
      <c r="BH311" s="99"/>
      <c r="BI311" s="100">
        <f t="shared" si="118"/>
        <v>4.9899423545582886</v>
      </c>
      <c r="BJ311" s="86">
        <f t="shared" si="100"/>
        <v>9972.5937661589451</v>
      </c>
      <c r="BK311" s="86"/>
      <c r="BL311" s="86">
        <f t="shared" si="101"/>
        <v>0</v>
      </c>
      <c r="BM311" s="86">
        <f t="shared" si="119"/>
        <v>9972.5937661589451</v>
      </c>
      <c r="BN311" s="78">
        <v>4.0148999999999999</v>
      </c>
      <c r="BO311" s="79"/>
      <c r="BP311" s="108">
        <f t="shared" si="120"/>
        <v>1.3412399587478283</v>
      </c>
      <c r="BQ311" s="107"/>
      <c r="BS311" s="113" t="s">
        <v>1777</v>
      </c>
      <c r="BT311" s="168">
        <f t="shared" si="121"/>
        <v>575.83342500000003</v>
      </c>
      <c r="BU311" s="88">
        <v>691.00011000000006</v>
      </c>
    </row>
    <row r="312" spans="1:73" x14ac:dyDescent="0.25">
      <c r="A312" s="87">
        <f t="shared" si="122"/>
        <v>303</v>
      </c>
      <c r="B312" s="2" t="s">
        <v>76</v>
      </c>
      <c r="C312" s="39" t="s">
        <v>29</v>
      </c>
      <c r="D312" s="68" t="s">
        <v>1471</v>
      </c>
      <c r="E312" s="41">
        <v>3400.35</v>
      </c>
      <c r="F312" s="54">
        <v>2555.1</v>
      </c>
      <c r="G312" s="54">
        <v>845.25</v>
      </c>
      <c r="H312" s="40">
        <v>32.1</v>
      </c>
      <c r="I312" s="41">
        <v>5061.4236589457796</v>
      </c>
      <c r="J312" s="41">
        <f t="shared" si="98"/>
        <v>1.4885007893145645</v>
      </c>
      <c r="K312" s="41">
        <v>3400.35</v>
      </c>
      <c r="L312" s="41">
        <v>0</v>
      </c>
      <c r="M312" s="41"/>
      <c r="N312" s="41">
        <v>0</v>
      </c>
      <c r="O312" s="41">
        <v>0</v>
      </c>
      <c r="P312" s="41"/>
      <c r="Q312" s="41">
        <v>0</v>
      </c>
      <c r="R312" s="41">
        <v>561.59470681720302</v>
      </c>
      <c r="S312" s="41">
        <f t="shared" si="102"/>
        <v>0.16515791221997825</v>
      </c>
      <c r="T312" s="41">
        <v>3400.35</v>
      </c>
      <c r="U312" s="41">
        <v>3459.6722865746901</v>
      </c>
      <c r="V312" s="41">
        <f t="shared" si="103"/>
        <v>1.0174459354403782</v>
      </c>
      <c r="W312" s="41">
        <v>3400.35</v>
      </c>
      <c r="X312" s="41">
        <v>744.78904032861794</v>
      </c>
      <c r="Y312" s="41">
        <f t="shared" si="104"/>
        <v>0.21903305257653416</v>
      </c>
      <c r="Z312" s="41">
        <v>3400.35</v>
      </c>
      <c r="AA312" s="41">
        <v>1533.7652670275199</v>
      </c>
      <c r="AB312" s="41">
        <f t="shared" si="105"/>
        <v>0.45106099872881322</v>
      </c>
      <c r="AC312" s="41">
        <v>3400.35</v>
      </c>
      <c r="AD312" s="41">
        <v>1802.52619145942</v>
      </c>
      <c r="AE312" s="41">
        <f t="shared" si="106"/>
        <v>0.70546209207444721</v>
      </c>
      <c r="AF312" s="41">
        <v>2555.1</v>
      </c>
      <c r="AG312" s="41">
        <v>900.48184185853995</v>
      </c>
      <c r="AH312" s="41">
        <f t="shared" si="107"/>
        <v>0.26482033962931462</v>
      </c>
      <c r="AI312" s="41">
        <v>3400.35</v>
      </c>
      <c r="AJ312" s="41">
        <v>69.417421919999995</v>
      </c>
      <c r="AK312" s="41">
        <f t="shared" si="108"/>
        <v>2.0414787277780226E-2</v>
      </c>
      <c r="AL312" s="41">
        <v>3400.35</v>
      </c>
      <c r="AM312" s="41">
        <v>8.2985372567999995</v>
      </c>
      <c r="AN312" s="41">
        <f t="shared" si="109"/>
        <v>2.4404950245710002E-3</v>
      </c>
      <c r="AO312" s="41">
        <v>3400.35</v>
      </c>
      <c r="AP312" s="41">
        <v>506.71199999999999</v>
      </c>
      <c r="AQ312" s="25">
        <f t="shared" si="110"/>
        <v>273.0010460751493</v>
      </c>
      <c r="AR312" s="41">
        <f t="shared" si="111"/>
        <v>0.14901760112929552</v>
      </c>
      <c r="AS312" s="41">
        <v>3400.35</v>
      </c>
      <c r="AT312" s="41">
        <v>0</v>
      </c>
      <c r="AU312" s="25">
        <f t="shared" si="112"/>
        <v>0</v>
      </c>
      <c r="AV312" s="41"/>
      <c r="AW312" s="41">
        <v>0</v>
      </c>
      <c r="AX312" s="88">
        <v>845.22526374999995</v>
      </c>
      <c r="AY312" s="41">
        <f t="shared" si="113"/>
        <v>0.24857007771258841</v>
      </c>
      <c r="AZ312" s="41">
        <v>3400.35</v>
      </c>
      <c r="BA312" s="41">
        <f t="shared" si="99"/>
        <v>15493.90621593857</v>
      </c>
      <c r="BB312" s="41">
        <f t="shared" si="114"/>
        <v>774.69531079692854</v>
      </c>
      <c r="BC312" s="45">
        <v>0.05</v>
      </c>
      <c r="BD312" s="41">
        <f t="shared" si="115"/>
        <v>0.22782810910551224</v>
      </c>
      <c r="BE312" s="41">
        <v>3400.35</v>
      </c>
      <c r="BF312" s="41">
        <f t="shared" si="116"/>
        <v>16268.6015267355</v>
      </c>
      <c r="BG312" s="99">
        <f t="shared" si="117"/>
        <v>4.9685202851846784</v>
      </c>
      <c r="BH312" s="99"/>
      <c r="BI312" s="100">
        <f t="shared" si="118"/>
        <v>4.2277850885065087</v>
      </c>
      <c r="BJ312" s="86">
        <f t="shared" si="100"/>
        <v>12695.066180675371</v>
      </c>
      <c r="BK312" s="86"/>
      <c r="BL312" s="86">
        <f t="shared" si="101"/>
        <v>3573.5353460601264</v>
      </c>
      <c r="BM312" s="86">
        <f t="shared" si="119"/>
        <v>16268.601526735496</v>
      </c>
      <c r="BN312" s="78">
        <v>3.8210999999999999</v>
      </c>
      <c r="BO312" s="79"/>
      <c r="BP312" s="108">
        <f t="shared" si="120"/>
        <v>1.3002853328059141</v>
      </c>
      <c r="BQ312" s="107"/>
      <c r="BS312" s="113" t="s">
        <v>1778</v>
      </c>
      <c r="BT312" s="168">
        <f t="shared" si="121"/>
        <v>704.35438645833335</v>
      </c>
      <c r="BU312" s="88">
        <v>845.22526374999995</v>
      </c>
    </row>
    <row r="313" spans="1:73" x14ac:dyDescent="0.25">
      <c r="A313" s="87">
        <f t="shared" si="122"/>
        <v>304</v>
      </c>
      <c r="B313" s="2" t="s">
        <v>360</v>
      </c>
      <c r="C313" s="39" t="s">
        <v>30</v>
      </c>
      <c r="D313" s="68" t="s">
        <v>1132</v>
      </c>
      <c r="E313" s="41">
        <v>3630</v>
      </c>
      <c r="F313" s="54">
        <v>2148</v>
      </c>
      <c r="G313" s="54">
        <v>1482</v>
      </c>
      <c r="H313" s="40">
        <v>0</v>
      </c>
      <c r="I313" s="41">
        <v>4526.99581296008</v>
      </c>
      <c r="J313" s="41">
        <f t="shared" si="98"/>
        <v>1.2471062845620056</v>
      </c>
      <c r="K313" s="41">
        <v>3630</v>
      </c>
      <c r="L313" s="41">
        <v>0</v>
      </c>
      <c r="M313" s="41"/>
      <c r="N313" s="41">
        <v>0</v>
      </c>
      <c r="O313" s="41">
        <v>0</v>
      </c>
      <c r="P313" s="41"/>
      <c r="Q313" s="41">
        <v>0</v>
      </c>
      <c r="R313" s="41">
        <v>143.148056906926</v>
      </c>
      <c r="S313" s="41">
        <f t="shared" si="102"/>
        <v>3.9434726420640769E-2</v>
      </c>
      <c r="T313" s="41">
        <v>3630</v>
      </c>
      <c r="U313" s="41">
        <v>3275.87591066507</v>
      </c>
      <c r="V313" s="41">
        <f t="shared" si="103"/>
        <v>0.90244515445318729</v>
      </c>
      <c r="W313" s="41">
        <v>3630</v>
      </c>
      <c r="X313" s="41">
        <v>743.01112741911697</v>
      </c>
      <c r="Y313" s="41">
        <f t="shared" si="104"/>
        <v>0.20468626099700193</v>
      </c>
      <c r="Z313" s="41">
        <v>3630</v>
      </c>
      <c r="AA313" s="41">
        <v>1183.62388328726</v>
      </c>
      <c r="AB313" s="41">
        <f t="shared" si="105"/>
        <v>0.32606718547858404</v>
      </c>
      <c r="AC313" s="41">
        <v>3630</v>
      </c>
      <c r="AD313" s="41">
        <v>1470.1827178390799</v>
      </c>
      <c r="AE313" s="41">
        <f t="shared" si="106"/>
        <v>0.68444260607033514</v>
      </c>
      <c r="AF313" s="41">
        <v>2148</v>
      </c>
      <c r="AG313" s="41">
        <v>895.38599952733603</v>
      </c>
      <c r="AH313" s="41">
        <f t="shared" si="107"/>
        <v>0.24666280978714492</v>
      </c>
      <c r="AI313" s="41">
        <v>3630</v>
      </c>
      <c r="AJ313" s="41">
        <v>0</v>
      </c>
      <c r="AK313" s="41"/>
      <c r="AL313" s="41">
        <v>0</v>
      </c>
      <c r="AM313" s="41">
        <v>0</v>
      </c>
      <c r="AN313" s="41"/>
      <c r="AO313" s="41">
        <v>0</v>
      </c>
      <c r="AP313" s="41">
        <v>245.00399999999999</v>
      </c>
      <c r="AQ313" s="25">
        <f t="shared" si="110"/>
        <v>132.00071893421881</v>
      </c>
      <c r="AR313" s="41">
        <f t="shared" si="111"/>
        <v>6.7494214876033048E-2</v>
      </c>
      <c r="AS313" s="41">
        <v>3630</v>
      </c>
      <c r="AT313" s="41">
        <v>0</v>
      </c>
      <c r="AU313" s="25">
        <f t="shared" si="112"/>
        <v>0</v>
      </c>
      <c r="AV313" s="41"/>
      <c r="AW313" s="41">
        <v>0</v>
      </c>
      <c r="AX313" s="88">
        <v>441.19660437499999</v>
      </c>
      <c r="AY313" s="41">
        <f t="shared" si="113"/>
        <v>0.12154176429063361</v>
      </c>
      <c r="AZ313" s="41">
        <v>3630</v>
      </c>
      <c r="BA313" s="41">
        <f t="shared" si="99"/>
        <v>12924.42411297987</v>
      </c>
      <c r="BB313" s="41">
        <f t="shared" si="114"/>
        <v>646.22120564899353</v>
      </c>
      <c r="BC313" s="45">
        <v>0.05</v>
      </c>
      <c r="BD313" s="41">
        <f t="shared" si="115"/>
        <v>0.17802237070220209</v>
      </c>
      <c r="BE313" s="41">
        <v>3630</v>
      </c>
      <c r="BF313" s="41">
        <f t="shared" si="116"/>
        <v>13570.645318628864</v>
      </c>
      <c r="BG313" s="99">
        <f t="shared" si="117"/>
        <v>4.0318750572823445</v>
      </c>
      <c r="BH313" s="99"/>
      <c r="BI313" s="100">
        <f t="shared" si="118"/>
        <v>3.3132103209084924</v>
      </c>
      <c r="BJ313" s="86">
        <f t="shared" si="100"/>
        <v>8660.4676230424757</v>
      </c>
      <c r="BK313" s="86"/>
      <c r="BL313" s="86">
        <f t="shared" si="101"/>
        <v>4910.1776955863861</v>
      </c>
      <c r="BM313" s="86">
        <f t="shared" si="119"/>
        <v>13570.645318628862</v>
      </c>
      <c r="BN313" s="78">
        <v>3.2755999999999998</v>
      </c>
      <c r="BO313" s="79"/>
      <c r="BP313" s="108">
        <f t="shared" si="120"/>
        <v>1.2308813827336502</v>
      </c>
      <c r="BQ313" s="107"/>
      <c r="BS313" s="113" t="s">
        <v>1779</v>
      </c>
      <c r="BT313" s="168">
        <f t="shared" si="121"/>
        <v>367.66383697916666</v>
      </c>
      <c r="BU313" s="88">
        <v>441.19660437499999</v>
      </c>
    </row>
    <row r="314" spans="1:73" x14ac:dyDescent="0.25">
      <c r="A314" s="87">
        <f t="shared" si="122"/>
        <v>305</v>
      </c>
      <c r="B314" s="2" t="s">
        <v>361</v>
      </c>
      <c r="C314" s="39" t="s">
        <v>31</v>
      </c>
      <c r="D314" s="68" t="s">
        <v>1247</v>
      </c>
      <c r="E314" s="41">
        <v>7052.84</v>
      </c>
      <c r="F314" s="54">
        <v>7052.84</v>
      </c>
      <c r="G314" s="54"/>
      <c r="H314" s="40">
        <v>879.7</v>
      </c>
      <c r="I314" s="41">
        <v>9666.3066863173699</v>
      </c>
      <c r="J314" s="41">
        <f t="shared" si="98"/>
        <v>1.3705552212041348</v>
      </c>
      <c r="K314" s="41">
        <v>7052.84</v>
      </c>
      <c r="L314" s="41">
        <v>7461.4713314399996</v>
      </c>
      <c r="M314" s="41">
        <f t="shared" ref="M314:M330" si="123">L314/N314</f>
        <v>1.2086995162008312</v>
      </c>
      <c r="N314" s="41">
        <v>6173.14</v>
      </c>
      <c r="O314" s="41">
        <v>751.28847696000003</v>
      </c>
      <c r="P314" s="41">
        <f t="shared" ref="P314:P329" si="124">O314/Q314</f>
        <v>0.12170280877478884</v>
      </c>
      <c r="Q314" s="41">
        <v>6173.14</v>
      </c>
      <c r="R314" s="41">
        <v>672.48721881176596</v>
      </c>
      <c r="S314" s="41">
        <f t="shared" si="102"/>
        <v>9.5349847552442135E-2</v>
      </c>
      <c r="T314" s="41">
        <v>7052.84</v>
      </c>
      <c r="U314" s="41">
        <v>14685.168082231399</v>
      </c>
      <c r="V314" s="41">
        <f t="shared" si="103"/>
        <v>2.0821637924908831</v>
      </c>
      <c r="W314" s="41">
        <v>7052.84</v>
      </c>
      <c r="X314" s="41">
        <v>1954.43730280876</v>
      </c>
      <c r="Y314" s="41">
        <f t="shared" si="104"/>
        <v>0.27711351778982085</v>
      </c>
      <c r="Z314" s="41">
        <v>7052.84</v>
      </c>
      <c r="AA314" s="41">
        <v>11332.5162472345</v>
      </c>
      <c r="AB314" s="41">
        <f t="shared" si="105"/>
        <v>1.606801834046214</v>
      </c>
      <c r="AC314" s="41">
        <v>7052.84</v>
      </c>
      <c r="AD314" s="41">
        <v>7534.2476063295599</v>
      </c>
      <c r="AE314" s="41">
        <f t="shared" si="106"/>
        <v>1.0682572703094866</v>
      </c>
      <c r="AF314" s="41">
        <v>7052.84</v>
      </c>
      <c r="AG314" s="41">
        <v>1054.59850063249</v>
      </c>
      <c r="AH314" s="41">
        <f t="shared" si="107"/>
        <v>0.14952820433080716</v>
      </c>
      <c r="AI314" s="41">
        <v>7052.84</v>
      </c>
      <c r="AJ314" s="41">
        <v>298.52408123999999</v>
      </c>
      <c r="AK314" s="41">
        <f t="shared" si="108"/>
        <v>4.2326790518429455E-2</v>
      </c>
      <c r="AL314" s="41">
        <v>7052.84</v>
      </c>
      <c r="AM314" s="41">
        <v>35.338518948599997</v>
      </c>
      <c r="AN314" s="41">
        <f t="shared" si="109"/>
        <v>5.0105374499634188E-3</v>
      </c>
      <c r="AO314" s="41">
        <v>7052.84</v>
      </c>
      <c r="AP314" s="41">
        <v>2546.5439999999999</v>
      </c>
      <c r="AQ314" s="25">
        <f t="shared" si="110"/>
        <v>1372.0006154904461</v>
      </c>
      <c r="AR314" s="41">
        <f t="shared" si="111"/>
        <v>0.36106646400598907</v>
      </c>
      <c r="AS314" s="41">
        <v>7052.84</v>
      </c>
      <c r="AT314" s="41">
        <v>2583.6644735999998</v>
      </c>
      <c r="AU314" s="25">
        <f t="shared" si="112"/>
        <v>1392</v>
      </c>
      <c r="AV314" s="41">
        <f t="shared" ref="AV314:AV330" si="125">AT314/AW314</f>
        <v>0.41853327052359085</v>
      </c>
      <c r="AW314" s="41">
        <v>6173.14</v>
      </c>
      <c r="AX314" s="88">
        <v>1325.28</v>
      </c>
      <c r="AY314" s="41">
        <f t="shared" si="113"/>
        <v>0.1879072827400026</v>
      </c>
      <c r="AZ314" s="41">
        <v>7052.84</v>
      </c>
      <c r="BA314" s="41">
        <f t="shared" si="99"/>
        <v>61901.872526554442</v>
      </c>
      <c r="BB314" s="41">
        <f t="shared" si="114"/>
        <v>3095.0936263277222</v>
      </c>
      <c r="BC314" s="45">
        <v>0.05</v>
      </c>
      <c r="BD314" s="41">
        <f t="shared" si="115"/>
        <v>0.43884359014634133</v>
      </c>
      <c r="BE314" s="41">
        <v>7052.84</v>
      </c>
      <c r="BF314" s="41">
        <f t="shared" si="116"/>
        <v>64996.966152882167</v>
      </c>
      <c r="BG314" s="99">
        <f t="shared" si="117"/>
        <v>7.6083848005600831</v>
      </c>
      <c r="BH314" s="99">
        <f t="shared" ref="BH314:BH330" si="126">BG314+(M314+P314+AV314)*(1+BC314)</f>
        <v>9.4447671758342544</v>
      </c>
      <c r="BI314" s="100">
        <f t="shared" si="118"/>
        <v>6.4867146667351223</v>
      </c>
      <c r="BJ314" s="86">
        <f t="shared" ref="BJ314:BJ345" si="127">BG314*H314</f>
        <v>6693.0961090527053</v>
      </c>
      <c r="BK314" s="86">
        <f t="shared" ref="BK314:BK345" si="128">BH314*(F314-H314)</f>
        <v>58303.870043829469</v>
      </c>
      <c r="BL314" s="86">
        <f t="shared" si="101"/>
        <v>0</v>
      </c>
      <c r="BM314" s="86">
        <f t="shared" si="119"/>
        <v>64996.966152882174</v>
      </c>
      <c r="BN314" s="78">
        <v>4.9397000000000002</v>
      </c>
      <c r="BO314" s="79">
        <v>6.2728999999999999</v>
      </c>
      <c r="BP314" s="108">
        <f t="shared" si="120"/>
        <v>1.5402524041055292</v>
      </c>
      <c r="BQ314" s="108">
        <f>BH314/BO314</f>
        <v>1.5056460609661009</v>
      </c>
      <c r="BS314" s="113" t="s">
        <v>1780</v>
      </c>
      <c r="BT314" s="168">
        <f t="shared" si="121"/>
        <v>1104.4000000000001</v>
      </c>
      <c r="BU314" s="88">
        <v>1325.28</v>
      </c>
    </row>
    <row r="315" spans="1:73" x14ac:dyDescent="0.25">
      <c r="A315" s="87">
        <f t="shared" si="122"/>
        <v>306</v>
      </c>
      <c r="B315" s="2" t="s">
        <v>362</v>
      </c>
      <c r="C315" s="39" t="s">
        <v>31</v>
      </c>
      <c r="D315" s="68" t="s">
        <v>1252</v>
      </c>
      <c r="E315" s="41">
        <v>6125.75</v>
      </c>
      <c r="F315" s="54">
        <v>6125.75</v>
      </c>
      <c r="G315" s="54"/>
      <c r="H315" s="40">
        <v>715.15</v>
      </c>
      <c r="I315" s="41">
        <v>8051.4539866032001</v>
      </c>
      <c r="J315" s="41">
        <f t="shared" si="98"/>
        <v>1.3143621575485778</v>
      </c>
      <c r="K315" s="41">
        <v>6125.75</v>
      </c>
      <c r="L315" s="41">
        <v>8839.0279857599999</v>
      </c>
      <c r="M315" s="41">
        <f t="shared" si="123"/>
        <v>1.6336502394854544</v>
      </c>
      <c r="N315" s="41">
        <v>5410.6</v>
      </c>
      <c r="O315" s="41">
        <v>187.82211924000001</v>
      </c>
      <c r="P315" s="41">
        <f t="shared" si="124"/>
        <v>3.4713732162791555E-2</v>
      </c>
      <c r="Q315" s="41">
        <v>5410.6</v>
      </c>
      <c r="R315" s="41">
        <v>540.41831170825105</v>
      </c>
      <c r="S315" s="41">
        <f t="shared" si="102"/>
        <v>8.8220758553360978E-2</v>
      </c>
      <c r="T315" s="41">
        <v>6125.75</v>
      </c>
      <c r="U315" s="41">
        <v>12083.855648868601</v>
      </c>
      <c r="V315" s="41">
        <f t="shared" si="103"/>
        <v>1.9726328447730646</v>
      </c>
      <c r="W315" s="41">
        <v>6125.75</v>
      </c>
      <c r="X315" s="41">
        <v>1519.14464260621</v>
      </c>
      <c r="Y315" s="41">
        <f t="shared" si="104"/>
        <v>0.24799324859914459</v>
      </c>
      <c r="Z315" s="41">
        <v>6125.75</v>
      </c>
      <c r="AA315" s="41">
        <v>9973.7871724116194</v>
      </c>
      <c r="AB315" s="41">
        <f t="shared" si="105"/>
        <v>1.6281740476532047</v>
      </c>
      <c r="AC315" s="41">
        <v>6125.75</v>
      </c>
      <c r="AD315" s="41">
        <v>5506.5587393368396</v>
      </c>
      <c r="AE315" s="41">
        <f t="shared" si="106"/>
        <v>0.89891992643134955</v>
      </c>
      <c r="AF315" s="41">
        <v>6125.75</v>
      </c>
      <c r="AG315" s="41">
        <v>1380.51380470817</v>
      </c>
      <c r="AH315" s="41">
        <f t="shared" si="107"/>
        <v>0.22536241353437048</v>
      </c>
      <c r="AI315" s="41">
        <v>6125.75</v>
      </c>
      <c r="AJ315" s="41">
        <v>247.19018940000001</v>
      </c>
      <c r="AK315" s="41">
        <f t="shared" si="108"/>
        <v>4.0352640803166959E-2</v>
      </c>
      <c r="AL315" s="41">
        <v>6125.75</v>
      </c>
      <c r="AM315" s="41">
        <v>29.288955024</v>
      </c>
      <c r="AN315" s="41">
        <f t="shared" si="109"/>
        <v>4.7812847445618907E-3</v>
      </c>
      <c r="AO315" s="41">
        <v>6125.75</v>
      </c>
      <c r="AP315" s="41">
        <v>1174.896</v>
      </c>
      <c r="AQ315" s="25">
        <f t="shared" si="110"/>
        <v>632.99830481517824</v>
      </c>
      <c r="AR315" s="41">
        <f t="shared" si="111"/>
        <v>0.19179626984450882</v>
      </c>
      <c r="AS315" s="41">
        <v>6125.75</v>
      </c>
      <c r="AT315" s="41">
        <v>1091.3755103999999</v>
      </c>
      <c r="AU315" s="25">
        <f t="shared" si="112"/>
        <v>588</v>
      </c>
      <c r="AV315" s="41">
        <f t="shared" si="125"/>
        <v>0.2017106255128821</v>
      </c>
      <c r="AW315" s="41">
        <v>5410.6</v>
      </c>
      <c r="AX315" s="88">
        <v>1353.633065625</v>
      </c>
      <c r="AY315" s="41">
        <f t="shared" si="113"/>
        <v>0.22097425876423293</v>
      </c>
      <c r="AZ315" s="41">
        <v>6125.75</v>
      </c>
      <c r="BA315" s="41">
        <f t="shared" si="99"/>
        <v>51978.966131691886</v>
      </c>
      <c r="BB315" s="41">
        <f t="shared" si="114"/>
        <v>2598.9483065845943</v>
      </c>
      <c r="BC315" s="45">
        <v>0.05</v>
      </c>
      <c r="BD315" s="41">
        <f t="shared" si="115"/>
        <v>0.42426613991504619</v>
      </c>
      <c r="BE315" s="41">
        <v>6125.75</v>
      </c>
      <c r="BF315" s="41">
        <f t="shared" si="116"/>
        <v>54577.914438276479</v>
      </c>
      <c r="BG315" s="99">
        <f t="shared" si="117"/>
        <v>7.1752483438120214</v>
      </c>
      <c r="BH315" s="99">
        <f t="shared" si="126"/>
        <v>9.1388266708312056</v>
      </c>
      <c r="BI315" s="100">
        <f t="shared" si="118"/>
        <v>6.231382421059104</v>
      </c>
      <c r="BJ315" s="86">
        <f t="shared" si="127"/>
        <v>5131.3788530771672</v>
      </c>
      <c r="BK315" s="86">
        <f t="shared" si="128"/>
        <v>49446.535585199323</v>
      </c>
      <c r="BL315" s="86">
        <f t="shared" si="101"/>
        <v>0</v>
      </c>
      <c r="BM315" s="86">
        <f t="shared" si="119"/>
        <v>54577.914438276493</v>
      </c>
      <c r="BN315" s="78">
        <v>4.5141</v>
      </c>
      <c r="BO315" s="79">
        <v>5.9040999999999997</v>
      </c>
      <c r="BP315" s="108">
        <f t="shared" si="120"/>
        <v>1.5895191386571015</v>
      </c>
      <c r="BQ315" s="108">
        <f t="shared" ref="BQ315:BQ378" si="129">BH315/BO315</f>
        <v>1.5478780289682095</v>
      </c>
      <c r="BS315" s="113" t="s">
        <v>1781</v>
      </c>
      <c r="BT315" s="168">
        <f t="shared" si="121"/>
        <v>1128.0275546875</v>
      </c>
      <c r="BU315" s="88">
        <v>1353.633065625</v>
      </c>
    </row>
    <row r="316" spans="1:73" x14ac:dyDescent="0.25">
      <c r="A316" s="87">
        <f t="shared" si="122"/>
        <v>307</v>
      </c>
      <c r="B316" s="2" t="s">
        <v>363</v>
      </c>
      <c r="C316" s="39" t="s">
        <v>31</v>
      </c>
      <c r="D316" s="68" t="s">
        <v>1297</v>
      </c>
      <c r="E316" s="41">
        <v>5138.55</v>
      </c>
      <c r="F316" s="54">
        <v>5138.55</v>
      </c>
      <c r="G316" s="54"/>
      <c r="H316" s="40">
        <v>642.45000000000005</v>
      </c>
      <c r="I316" s="41">
        <v>7204.1344277316603</v>
      </c>
      <c r="J316" s="41">
        <f t="shared" si="98"/>
        <v>1.4019780731396327</v>
      </c>
      <c r="K316" s="41">
        <v>5138.55</v>
      </c>
      <c r="L316" s="41">
        <v>4570.1482075200001</v>
      </c>
      <c r="M316" s="41">
        <f t="shared" si="123"/>
        <v>1.0164694307333022</v>
      </c>
      <c r="N316" s="41">
        <v>4496.1000000000004</v>
      </c>
      <c r="O316" s="41">
        <v>375.64423848000001</v>
      </c>
      <c r="P316" s="41">
        <f t="shared" si="124"/>
        <v>8.3548906492293323E-2</v>
      </c>
      <c r="Q316" s="41">
        <v>4496.1000000000004</v>
      </c>
      <c r="R316" s="41">
        <v>420.63862790867398</v>
      </c>
      <c r="S316" s="41">
        <f t="shared" si="102"/>
        <v>8.1859401564385662E-2</v>
      </c>
      <c r="T316" s="41">
        <v>5138.55</v>
      </c>
      <c r="U316" s="41">
        <v>9189.7039027582596</v>
      </c>
      <c r="V316" s="41">
        <f t="shared" si="103"/>
        <v>1.788384642118547</v>
      </c>
      <c r="W316" s="41">
        <v>5138.55</v>
      </c>
      <c r="X316" s="41">
        <v>1440.0009375720199</v>
      </c>
      <c r="Y316" s="41">
        <f t="shared" si="104"/>
        <v>0.28023487901684713</v>
      </c>
      <c r="Z316" s="41">
        <v>5138.55</v>
      </c>
      <c r="AA316" s="41">
        <v>6587.9660423224204</v>
      </c>
      <c r="AB316" s="41">
        <f t="shared" si="105"/>
        <v>1.2820671283382317</v>
      </c>
      <c r="AC316" s="41">
        <v>5138.55</v>
      </c>
      <c r="AD316" s="41">
        <v>3311.85763091232</v>
      </c>
      <c r="AE316" s="41">
        <f t="shared" si="106"/>
        <v>0.64451209600224191</v>
      </c>
      <c r="AF316" s="41">
        <v>5138.55</v>
      </c>
      <c r="AG316" s="41">
        <v>1580.1040407493099</v>
      </c>
      <c r="AH316" s="41">
        <f t="shared" si="107"/>
        <v>0.30749998360418984</v>
      </c>
      <c r="AI316" s="41">
        <v>5138.55</v>
      </c>
      <c r="AJ316" s="41">
        <v>179.96029128000001</v>
      </c>
      <c r="AK316" s="41">
        <f t="shared" si="108"/>
        <v>3.5021609457921009E-2</v>
      </c>
      <c r="AL316" s="41">
        <v>5138.55</v>
      </c>
      <c r="AM316" s="41">
        <v>21.339095803199999</v>
      </c>
      <c r="AN316" s="41">
        <f t="shared" si="109"/>
        <v>4.1527465536386719E-3</v>
      </c>
      <c r="AO316" s="41">
        <v>5138.55</v>
      </c>
      <c r="AP316" s="41">
        <v>3428.1840000000002</v>
      </c>
      <c r="AQ316" s="25">
        <f t="shared" si="110"/>
        <v>1847.0014882972766</v>
      </c>
      <c r="AR316" s="41">
        <f t="shared" si="111"/>
        <v>0.66715007151822991</v>
      </c>
      <c r="AS316" s="41">
        <v>5138.55</v>
      </c>
      <c r="AT316" s="41">
        <v>735.0079968</v>
      </c>
      <c r="AU316" s="25">
        <f t="shared" si="112"/>
        <v>396</v>
      </c>
      <c r="AV316" s="41">
        <f t="shared" si="125"/>
        <v>0.16347679028491358</v>
      </c>
      <c r="AW316" s="41">
        <v>4496.1000000000004</v>
      </c>
      <c r="AX316" s="88">
        <v>850.58880000000011</v>
      </c>
      <c r="AY316" s="41">
        <f t="shared" si="113"/>
        <v>0.16553089879440699</v>
      </c>
      <c r="AZ316" s="41">
        <v>5138.55</v>
      </c>
      <c r="BA316" s="41">
        <f t="shared" si="99"/>
        <v>39895.278239837862</v>
      </c>
      <c r="BB316" s="41">
        <f t="shared" si="114"/>
        <v>1994.7639119918931</v>
      </c>
      <c r="BC316" s="45">
        <v>0.05</v>
      </c>
      <c r="BD316" s="41">
        <f t="shared" si="115"/>
        <v>0.38819587471016009</v>
      </c>
      <c r="BE316" s="41">
        <v>5138.55</v>
      </c>
      <c r="BF316" s="41">
        <f t="shared" si="116"/>
        <v>41890.042151829752</v>
      </c>
      <c r="BG316" s="99">
        <f t="shared" si="117"/>
        <v>6.9913111066136864</v>
      </c>
      <c r="BH316" s="99">
        <f t="shared" si="126"/>
        <v>8.3179809904997217</v>
      </c>
      <c r="BI316" s="100">
        <f t="shared" si="118"/>
        <v>6.3145734058113323</v>
      </c>
      <c r="BJ316" s="86">
        <f t="shared" si="127"/>
        <v>4491.5678204439628</v>
      </c>
      <c r="BK316" s="86">
        <f t="shared" si="128"/>
        <v>37398.474331385805</v>
      </c>
      <c r="BL316" s="86">
        <f t="shared" si="101"/>
        <v>0</v>
      </c>
      <c r="BM316" s="86">
        <f t="shared" si="119"/>
        <v>41890.042151829766</v>
      </c>
      <c r="BN316" s="78">
        <v>5.0138999999999996</v>
      </c>
      <c r="BO316" s="79">
        <v>6.0023999999999997</v>
      </c>
      <c r="BP316" s="108">
        <f t="shared" si="120"/>
        <v>1.3943858287188988</v>
      </c>
      <c r="BQ316" s="108">
        <f t="shared" si="129"/>
        <v>1.3857758547413905</v>
      </c>
      <c r="BS316" s="113" t="s">
        <v>1782</v>
      </c>
      <c r="BT316" s="168">
        <f t="shared" si="121"/>
        <v>708.82400000000007</v>
      </c>
      <c r="BU316" s="88">
        <v>850.58880000000011</v>
      </c>
    </row>
    <row r="317" spans="1:73" x14ac:dyDescent="0.25">
      <c r="A317" s="87">
        <f t="shared" si="122"/>
        <v>308</v>
      </c>
      <c r="B317" s="2" t="s">
        <v>364</v>
      </c>
      <c r="C317" s="39" t="s">
        <v>31</v>
      </c>
      <c r="D317" s="68" t="s">
        <v>1300</v>
      </c>
      <c r="E317" s="41">
        <v>6120.05</v>
      </c>
      <c r="F317" s="54">
        <v>6120.05</v>
      </c>
      <c r="G317" s="54"/>
      <c r="H317" s="40">
        <v>717.15</v>
      </c>
      <c r="I317" s="41">
        <v>8087.2702160790504</v>
      </c>
      <c r="J317" s="41">
        <f t="shared" si="98"/>
        <v>1.321438585645387</v>
      </c>
      <c r="K317" s="41">
        <v>6120.05</v>
      </c>
      <c r="L317" s="41">
        <v>6388.8687525599998</v>
      </c>
      <c r="M317" s="41">
        <f t="shared" si="123"/>
        <v>1.1824888027836904</v>
      </c>
      <c r="N317" s="41">
        <v>5402.9</v>
      </c>
      <c r="O317" s="41">
        <v>563.46635772000002</v>
      </c>
      <c r="P317" s="41">
        <f t="shared" si="124"/>
        <v>0.10428961441448112</v>
      </c>
      <c r="Q317" s="41">
        <v>5402.9</v>
      </c>
      <c r="R317" s="41">
        <v>625.07296691812098</v>
      </c>
      <c r="S317" s="41">
        <f t="shared" si="102"/>
        <v>0.10213527126708458</v>
      </c>
      <c r="T317" s="41">
        <v>6120.05</v>
      </c>
      <c r="U317" s="41">
        <v>12394.6603589183</v>
      </c>
      <c r="V317" s="41">
        <f t="shared" si="103"/>
        <v>2.0252547542778734</v>
      </c>
      <c r="W317" s="41">
        <v>6120.05</v>
      </c>
      <c r="X317" s="41">
        <v>1623.17036083927</v>
      </c>
      <c r="Y317" s="41">
        <f t="shared" si="104"/>
        <v>0.2652217483254663</v>
      </c>
      <c r="Z317" s="41">
        <v>6120.05</v>
      </c>
      <c r="AA317" s="41">
        <v>7787.3428256959996</v>
      </c>
      <c r="AB317" s="41">
        <f t="shared" si="105"/>
        <v>1.2724312425055351</v>
      </c>
      <c r="AC317" s="41">
        <v>6120.05</v>
      </c>
      <c r="AD317" s="41">
        <v>5909.9731223936897</v>
      </c>
      <c r="AE317" s="41">
        <f t="shared" si="106"/>
        <v>0.96567399325065795</v>
      </c>
      <c r="AF317" s="41">
        <v>6120.05</v>
      </c>
      <c r="AG317" s="41">
        <v>1258.22775836357</v>
      </c>
      <c r="AH317" s="41">
        <f t="shared" si="107"/>
        <v>0.20559109130866088</v>
      </c>
      <c r="AI317" s="41">
        <v>6120.05</v>
      </c>
      <c r="AJ317" s="41">
        <v>182.61448682400001</v>
      </c>
      <c r="AK317" s="41">
        <f t="shared" si="108"/>
        <v>2.9838724654863931E-2</v>
      </c>
      <c r="AL317" s="41">
        <v>6120.05</v>
      </c>
      <c r="AM317" s="41">
        <v>21.590143989120001</v>
      </c>
      <c r="AN317" s="41">
        <f t="shared" si="109"/>
        <v>3.5277724837411459E-3</v>
      </c>
      <c r="AO317" s="41">
        <v>6120.05</v>
      </c>
      <c r="AP317" s="41">
        <v>1683.4680000000001</v>
      </c>
      <c r="AQ317" s="25">
        <f t="shared" si="110"/>
        <v>907.00146243633367</v>
      </c>
      <c r="AR317" s="41">
        <f t="shared" si="111"/>
        <v>0.27507422324981007</v>
      </c>
      <c r="AS317" s="41">
        <v>6120.05</v>
      </c>
      <c r="AT317" s="41">
        <v>896.48702639999999</v>
      </c>
      <c r="AU317" s="25">
        <f t="shared" si="112"/>
        <v>483</v>
      </c>
      <c r="AV317" s="41">
        <f t="shared" si="125"/>
        <v>0.16592700705176849</v>
      </c>
      <c r="AW317" s="41">
        <v>5402.9</v>
      </c>
      <c r="AX317" s="88">
        <v>793.40381250000007</v>
      </c>
      <c r="AY317" s="41">
        <f t="shared" si="113"/>
        <v>0.12964008668229834</v>
      </c>
      <c r="AZ317" s="41">
        <v>6120.05</v>
      </c>
      <c r="BA317" s="41">
        <f t="shared" si="99"/>
        <v>48215.616189201122</v>
      </c>
      <c r="BB317" s="41">
        <f t="shared" si="114"/>
        <v>2410.7808094600564</v>
      </c>
      <c r="BC317" s="45">
        <v>0.05</v>
      </c>
      <c r="BD317" s="41">
        <f t="shared" si="115"/>
        <v>0.39391521465675222</v>
      </c>
      <c r="BE317" s="41">
        <v>6120.05</v>
      </c>
      <c r="BF317" s="41">
        <f t="shared" si="116"/>
        <v>50626.396998661177</v>
      </c>
      <c r="BG317" s="99">
        <f t="shared" si="117"/>
        <v>6.9256188683339488</v>
      </c>
      <c r="BH317" s="99">
        <f t="shared" si="126"/>
        <v>8.4509595637963866</v>
      </c>
      <c r="BI317" s="100">
        <f t="shared" si="118"/>
        <v>5.9116611754207575</v>
      </c>
      <c r="BJ317" s="86">
        <f t="shared" si="127"/>
        <v>4966.7075714256916</v>
      </c>
      <c r="BK317" s="86">
        <f t="shared" si="128"/>
        <v>45659.689427235498</v>
      </c>
      <c r="BL317" s="86">
        <f t="shared" si="101"/>
        <v>0</v>
      </c>
      <c r="BM317" s="86">
        <f t="shared" si="119"/>
        <v>50626.396998661192</v>
      </c>
      <c r="BN317" s="78">
        <v>4.5660999999999996</v>
      </c>
      <c r="BO317" s="79">
        <v>5.9161999999999999</v>
      </c>
      <c r="BP317" s="108">
        <f t="shared" si="120"/>
        <v>1.5167470857699019</v>
      </c>
      <c r="BQ317" s="108">
        <f t="shared" si="129"/>
        <v>1.4284438598756612</v>
      </c>
      <c r="BS317" s="113" t="s">
        <v>1783</v>
      </c>
      <c r="BT317" s="168">
        <f t="shared" si="121"/>
        <v>661.16984375000004</v>
      </c>
      <c r="BU317" s="88">
        <v>793.40381250000007</v>
      </c>
    </row>
    <row r="318" spans="1:73" x14ac:dyDescent="0.25">
      <c r="A318" s="87">
        <f t="shared" si="122"/>
        <v>309</v>
      </c>
      <c r="B318" s="2" t="s">
        <v>365</v>
      </c>
      <c r="C318" s="39" t="s">
        <v>32</v>
      </c>
      <c r="D318" s="68" t="s">
        <v>1081</v>
      </c>
      <c r="E318" s="41">
        <v>6095.61</v>
      </c>
      <c r="F318" s="54">
        <v>6095.61</v>
      </c>
      <c r="G318" s="54"/>
      <c r="H318" s="40">
        <v>601.05999999999995</v>
      </c>
      <c r="I318" s="41">
        <v>9338.2411677098899</v>
      </c>
      <c r="J318" s="41">
        <f t="shared" si="98"/>
        <v>1.5319617179757055</v>
      </c>
      <c r="K318" s="41">
        <v>6095.61</v>
      </c>
      <c r="L318" s="41">
        <v>7403.61464136</v>
      </c>
      <c r="M318" s="41">
        <f t="shared" si="123"/>
        <v>1.3474469504072217</v>
      </c>
      <c r="N318" s="41">
        <v>5494.55</v>
      </c>
      <c r="O318" s="41">
        <v>0</v>
      </c>
      <c r="P318" s="41"/>
      <c r="Q318" s="41">
        <v>0</v>
      </c>
      <c r="R318" s="41">
        <v>541.88240286876601</v>
      </c>
      <c r="S318" s="41">
        <f t="shared" si="102"/>
        <v>8.8897157605024937E-2</v>
      </c>
      <c r="T318" s="41">
        <v>6095.61</v>
      </c>
      <c r="U318" s="41">
        <v>9759.5027857899495</v>
      </c>
      <c r="V318" s="41">
        <f t="shared" si="103"/>
        <v>1.6010707354620703</v>
      </c>
      <c r="W318" s="41">
        <v>6095.61</v>
      </c>
      <c r="X318" s="41">
        <v>2046.3014663680999</v>
      </c>
      <c r="Y318" s="41">
        <f t="shared" si="104"/>
        <v>0.33570085132875954</v>
      </c>
      <c r="Z318" s="41">
        <v>6095.61</v>
      </c>
      <c r="AA318" s="41">
        <v>7246.2077738664202</v>
      </c>
      <c r="AB318" s="41">
        <f t="shared" si="105"/>
        <v>1.1887584300613754</v>
      </c>
      <c r="AC318" s="41">
        <v>6095.61</v>
      </c>
      <c r="AD318" s="41">
        <v>5407.4786753623303</v>
      </c>
      <c r="AE318" s="41">
        <f t="shared" si="106"/>
        <v>0.88711034258463561</v>
      </c>
      <c r="AF318" s="41">
        <v>6095.61</v>
      </c>
      <c r="AG318" s="41">
        <v>1084.6857409539</v>
      </c>
      <c r="AH318" s="41">
        <f t="shared" si="107"/>
        <v>0.17794539692563993</v>
      </c>
      <c r="AI318" s="41">
        <v>6095.61</v>
      </c>
      <c r="AJ318" s="41">
        <v>221.17323967199999</v>
      </c>
      <c r="AK318" s="41">
        <f t="shared" si="108"/>
        <v>3.6284020741484443E-2</v>
      </c>
      <c r="AL318" s="41">
        <v>6095.61</v>
      </c>
      <c r="AM318" s="41">
        <v>25.791714322920001</v>
      </c>
      <c r="AN318" s="41">
        <f t="shared" si="109"/>
        <v>4.2311949620989532E-3</v>
      </c>
      <c r="AO318" s="41">
        <v>6095.61</v>
      </c>
      <c r="AP318" s="41">
        <v>1386.492</v>
      </c>
      <c r="AQ318" s="25">
        <f t="shared" si="110"/>
        <v>746.99980733597374</v>
      </c>
      <c r="AR318" s="41">
        <f t="shared" si="111"/>
        <v>0.22745746529059438</v>
      </c>
      <c r="AS318" s="41">
        <v>6095.61</v>
      </c>
      <c r="AT318" s="41">
        <v>2082.5226576</v>
      </c>
      <c r="AU318" s="25">
        <f t="shared" si="112"/>
        <v>1122</v>
      </c>
      <c r="AV318" s="41">
        <f t="shared" si="125"/>
        <v>0.37901605365316537</v>
      </c>
      <c r="AW318" s="41">
        <v>5494.55</v>
      </c>
      <c r="AX318" s="88">
        <v>112.73446624999998</v>
      </c>
      <c r="AY318" s="41">
        <f t="shared" si="113"/>
        <v>1.8494369923600755E-2</v>
      </c>
      <c r="AZ318" s="41">
        <v>6095.61</v>
      </c>
      <c r="BA318" s="41">
        <f t="shared" si="99"/>
        <v>46656.628732124278</v>
      </c>
      <c r="BB318" s="41">
        <f t="shared" si="114"/>
        <v>2332.8314366062141</v>
      </c>
      <c r="BC318" s="45">
        <v>0.05</v>
      </c>
      <c r="BD318" s="41">
        <f t="shared" si="115"/>
        <v>0.38270680647321831</v>
      </c>
      <c r="BE318" s="41">
        <v>6095.61</v>
      </c>
      <c r="BF318" s="41">
        <f t="shared" si="116"/>
        <v>48989.460168730489</v>
      </c>
      <c r="BG318" s="99">
        <f t="shared" si="117"/>
        <v>6.4028072670040403</v>
      </c>
      <c r="BH318" s="99">
        <f t="shared" si="126"/>
        <v>8.215593421267446</v>
      </c>
      <c r="BI318" s="100">
        <f t="shared" si="118"/>
        <v>5.4713414072901729</v>
      </c>
      <c r="BJ318" s="86">
        <f t="shared" si="127"/>
        <v>3848.4713359054481</v>
      </c>
      <c r="BK318" s="86">
        <f t="shared" si="128"/>
        <v>45140.988832825038</v>
      </c>
      <c r="BL318" s="86">
        <f t="shared" si="101"/>
        <v>0</v>
      </c>
      <c r="BM318" s="86">
        <f t="shared" si="119"/>
        <v>48989.460168730489</v>
      </c>
      <c r="BN318" s="78">
        <v>4.7489999999999997</v>
      </c>
      <c r="BO318" s="79">
        <v>6.1412000000000004</v>
      </c>
      <c r="BP318" s="108">
        <f t="shared" si="120"/>
        <v>1.3482432653198655</v>
      </c>
      <c r="BQ318" s="108">
        <f t="shared" si="129"/>
        <v>1.3377830751754454</v>
      </c>
      <c r="BS318" s="113" t="s">
        <v>1784</v>
      </c>
      <c r="BT318" s="168">
        <f t="shared" si="121"/>
        <v>93.945388541666659</v>
      </c>
      <c r="BU318" s="88">
        <v>112.73446624999998</v>
      </c>
    </row>
    <row r="319" spans="1:73" x14ac:dyDescent="0.25">
      <c r="A319" s="87">
        <f t="shared" si="122"/>
        <v>310</v>
      </c>
      <c r="B319" s="2" t="s">
        <v>366</v>
      </c>
      <c r="C319" s="39" t="s">
        <v>32</v>
      </c>
      <c r="D319" s="68" t="s">
        <v>1082</v>
      </c>
      <c r="E319" s="41">
        <v>6316</v>
      </c>
      <c r="F319" s="54">
        <v>6316</v>
      </c>
      <c r="G319" s="54"/>
      <c r="H319" s="40">
        <v>712.5</v>
      </c>
      <c r="I319" s="41">
        <v>9657.0710748954698</v>
      </c>
      <c r="J319" s="41">
        <f t="shared" si="98"/>
        <v>1.5289852873488712</v>
      </c>
      <c r="K319" s="41">
        <v>6316</v>
      </c>
      <c r="L319" s="41">
        <v>7403.61464136</v>
      </c>
      <c r="M319" s="41">
        <f t="shared" si="123"/>
        <v>1.3212482629356652</v>
      </c>
      <c r="N319" s="41">
        <v>5603.5</v>
      </c>
      <c r="O319" s="41">
        <v>0</v>
      </c>
      <c r="P319" s="41"/>
      <c r="Q319" s="41">
        <v>0</v>
      </c>
      <c r="R319" s="41">
        <v>542.19456471691205</v>
      </c>
      <c r="S319" s="41">
        <f t="shared" si="102"/>
        <v>8.5844611259802417E-2</v>
      </c>
      <c r="T319" s="41">
        <v>6316</v>
      </c>
      <c r="U319" s="41">
        <v>11103.0294707141</v>
      </c>
      <c r="V319" s="41">
        <f t="shared" si="103"/>
        <v>1.7579210688274383</v>
      </c>
      <c r="W319" s="41">
        <v>6316</v>
      </c>
      <c r="X319" s="41">
        <v>2059.7314599879001</v>
      </c>
      <c r="Y319" s="41">
        <f t="shared" si="104"/>
        <v>0.32611327738883789</v>
      </c>
      <c r="Z319" s="41">
        <v>6316</v>
      </c>
      <c r="AA319" s="41">
        <v>7227.8412621751104</v>
      </c>
      <c r="AB319" s="41">
        <f t="shared" si="105"/>
        <v>1.1443700541759199</v>
      </c>
      <c r="AC319" s="41">
        <v>6316</v>
      </c>
      <c r="AD319" s="41">
        <v>5461.0239587117903</v>
      </c>
      <c r="AE319" s="41">
        <f t="shared" si="106"/>
        <v>0.86463330568584396</v>
      </c>
      <c r="AF319" s="41">
        <v>6316</v>
      </c>
      <c r="AG319" s="41">
        <v>1104.1166087905799</v>
      </c>
      <c r="AH319" s="41">
        <f t="shared" si="107"/>
        <v>0.17481263597064281</v>
      </c>
      <c r="AI319" s="41">
        <v>6316</v>
      </c>
      <c r="AJ319" s="41">
        <v>267.72361355880003</v>
      </c>
      <c r="AK319" s="41">
        <f t="shared" si="108"/>
        <v>4.2388159208169733E-2</v>
      </c>
      <c r="AL319" s="41">
        <v>6316</v>
      </c>
      <c r="AM319" s="41">
        <v>31.761082299240002</v>
      </c>
      <c r="AN319" s="41">
        <f t="shared" si="109"/>
        <v>5.0286704083660544E-3</v>
      </c>
      <c r="AO319" s="41">
        <v>6316</v>
      </c>
      <c r="AP319" s="41">
        <v>983.72400000000005</v>
      </c>
      <c r="AQ319" s="25">
        <f t="shared" si="110"/>
        <v>530.0006335931065</v>
      </c>
      <c r="AR319" s="41">
        <f t="shared" si="111"/>
        <v>0.15575110829639013</v>
      </c>
      <c r="AS319" s="41">
        <v>6316</v>
      </c>
      <c r="AT319" s="41">
        <v>1475.5842359999999</v>
      </c>
      <c r="AU319" s="25">
        <f t="shared" si="112"/>
        <v>794.99999999999989</v>
      </c>
      <c r="AV319" s="41">
        <f t="shared" si="125"/>
        <v>0.26333260212367271</v>
      </c>
      <c r="AW319" s="41">
        <v>5603.5</v>
      </c>
      <c r="AX319" s="88">
        <v>122.8511725</v>
      </c>
      <c r="AY319" s="41">
        <f t="shared" si="113"/>
        <v>1.9450787286257126E-2</v>
      </c>
      <c r="AZ319" s="41">
        <v>6316</v>
      </c>
      <c r="BA319" s="41">
        <f t="shared" si="99"/>
        <v>47440.267145709913</v>
      </c>
      <c r="BB319" s="41">
        <f t="shared" si="114"/>
        <v>2372.0133572854957</v>
      </c>
      <c r="BC319" s="45">
        <v>0.05</v>
      </c>
      <c r="BD319" s="41">
        <f t="shared" si="115"/>
        <v>0.37555626302810252</v>
      </c>
      <c r="BE319" s="41">
        <v>6316</v>
      </c>
      <c r="BF319" s="41">
        <f t="shared" si="116"/>
        <v>49812.280502995411</v>
      </c>
      <c r="BG319" s="99">
        <f t="shared" si="117"/>
        <v>6.4105639141493675</v>
      </c>
      <c r="BH319" s="99">
        <f t="shared" si="126"/>
        <v>8.0743738224616717</v>
      </c>
      <c r="BI319" s="100">
        <f t="shared" si="118"/>
        <v>5.5026989431792313</v>
      </c>
      <c r="BJ319" s="86">
        <f t="shared" si="127"/>
        <v>4567.5267888314247</v>
      </c>
      <c r="BK319" s="86">
        <f t="shared" si="128"/>
        <v>45244.753714163977</v>
      </c>
      <c r="BL319" s="86">
        <f t="shared" si="101"/>
        <v>0</v>
      </c>
      <c r="BM319" s="86">
        <f t="shared" si="119"/>
        <v>49812.280502995403</v>
      </c>
      <c r="BN319" s="78">
        <v>4.7022000000000004</v>
      </c>
      <c r="BO319" s="79">
        <v>5.7995999999999999</v>
      </c>
      <c r="BP319" s="108">
        <f t="shared" si="120"/>
        <v>1.3633116231018176</v>
      </c>
      <c r="BQ319" s="108">
        <f t="shared" si="129"/>
        <v>1.3922294334888048</v>
      </c>
      <c r="BS319" s="113" t="s">
        <v>1785</v>
      </c>
      <c r="BT319" s="168">
        <f t="shared" si="121"/>
        <v>102.37597708333334</v>
      </c>
      <c r="BU319" s="88">
        <v>122.8511725</v>
      </c>
    </row>
    <row r="320" spans="1:73" x14ac:dyDescent="0.25">
      <c r="A320" s="87">
        <f t="shared" si="122"/>
        <v>311</v>
      </c>
      <c r="B320" s="2" t="s">
        <v>367</v>
      </c>
      <c r="C320" s="39" t="s">
        <v>32</v>
      </c>
      <c r="D320" s="68" t="s">
        <v>1087</v>
      </c>
      <c r="E320" s="41">
        <v>4163.3999999999996</v>
      </c>
      <c r="F320" s="54">
        <v>4099.3</v>
      </c>
      <c r="G320" s="54">
        <v>64.099999999999994</v>
      </c>
      <c r="H320" s="40">
        <v>274</v>
      </c>
      <c r="I320" s="41">
        <v>6334.6061782762299</v>
      </c>
      <c r="J320" s="41">
        <f t="shared" si="98"/>
        <v>1.5214983374828819</v>
      </c>
      <c r="K320" s="41">
        <v>4163.3999999999996</v>
      </c>
      <c r="L320" s="41">
        <v>6855.2223112800002</v>
      </c>
      <c r="M320" s="41">
        <f t="shared" si="123"/>
        <v>1.7920744284840404</v>
      </c>
      <c r="N320" s="41">
        <v>3825.3</v>
      </c>
      <c r="O320" s="41">
        <v>0</v>
      </c>
      <c r="P320" s="41"/>
      <c r="Q320" s="41">
        <v>0</v>
      </c>
      <c r="R320" s="41">
        <v>381.306575502697</v>
      </c>
      <c r="S320" s="41">
        <f t="shared" si="102"/>
        <v>9.1585381059397855E-2</v>
      </c>
      <c r="T320" s="41">
        <v>4163.3999999999996</v>
      </c>
      <c r="U320" s="41">
        <v>5694.5272824536796</v>
      </c>
      <c r="V320" s="41">
        <f t="shared" si="103"/>
        <v>1.3677588707435462</v>
      </c>
      <c r="W320" s="41">
        <v>4163.3999999999996</v>
      </c>
      <c r="X320" s="41">
        <v>1060.0114714803101</v>
      </c>
      <c r="Y320" s="41">
        <f t="shared" si="104"/>
        <v>0.25460236140661724</v>
      </c>
      <c r="Z320" s="41">
        <v>4163.3999999999996</v>
      </c>
      <c r="AA320" s="41">
        <v>7540.7798697723201</v>
      </c>
      <c r="AB320" s="41">
        <f t="shared" si="105"/>
        <v>1.8112071551549984</v>
      </c>
      <c r="AC320" s="41">
        <v>4163.3999999999996</v>
      </c>
      <c r="AD320" s="41">
        <v>3643.1865165136001</v>
      </c>
      <c r="AE320" s="41">
        <f t="shared" si="106"/>
        <v>0.88873381223955306</v>
      </c>
      <c r="AF320" s="41">
        <v>4099.3</v>
      </c>
      <c r="AG320" s="41">
        <v>970.47309392524301</v>
      </c>
      <c r="AH320" s="41">
        <f t="shared" si="107"/>
        <v>0.23309629003344456</v>
      </c>
      <c r="AI320" s="41">
        <v>4163.3999999999996</v>
      </c>
      <c r="AJ320" s="41">
        <v>177.160260816</v>
      </c>
      <c r="AK320" s="41">
        <f t="shared" si="108"/>
        <v>4.25518232252486E-2</v>
      </c>
      <c r="AL320" s="41">
        <v>4163.3999999999996</v>
      </c>
      <c r="AM320" s="41">
        <v>20.153590480799998</v>
      </c>
      <c r="AN320" s="41">
        <f t="shared" si="109"/>
        <v>4.8406567903156077E-3</v>
      </c>
      <c r="AO320" s="41">
        <v>4163.3999999999996</v>
      </c>
      <c r="AP320" s="41">
        <v>1273.2719999999999</v>
      </c>
      <c r="AQ320" s="25">
        <f t="shared" si="110"/>
        <v>686.00030774522304</v>
      </c>
      <c r="AR320" s="41">
        <f t="shared" si="111"/>
        <v>0.30582504683672002</v>
      </c>
      <c r="AS320" s="41">
        <v>4163.3999999999996</v>
      </c>
      <c r="AT320" s="41">
        <v>1911.763224</v>
      </c>
      <c r="AU320" s="25">
        <f t="shared" si="112"/>
        <v>1030</v>
      </c>
      <c r="AV320" s="41">
        <f t="shared" si="125"/>
        <v>0.49976818131911221</v>
      </c>
      <c r="AW320" s="41">
        <v>3825.3</v>
      </c>
      <c r="AX320" s="88">
        <v>689.27306624999994</v>
      </c>
      <c r="AY320" s="41">
        <f t="shared" si="113"/>
        <v>0.1655553312797233</v>
      </c>
      <c r="AZ320" s="41">
        <v>4163.3999999999996</v>
      </c>
      <c r="BA320" s="41">
        <f t="shared" si="99"/>
        <v>36551.735440750883</v>
      </c>
      <c r="BB320" s="41">
        <f t="shared" si="114"/>
        <v>1827.5867720375443</v>
      </c>
      <c r="BC320" s="45">
        <v>0.05</v>
      </c>
      <c r="BD320" s="41">
        <f t="shared" si="115"/>
        <v>0.4389649738284922</v>
      </c>
      <c r="BE320" s="41">
        <v>4163.3999999999996</v>
      </c>
      <c r="BF320" s="41">
        <f t="shared" si="116"/>
        <v>38379.322212788429</v>
      </c>
      <c r="BG320" s="99">
        <f t="shared" si="117"/>
        <v>7.0216178195650683</v>
      </c>
      <c r="BH320" s="99">
        <f t="shared" si="126"/>
        <v>9.4280525598583793</v>
      </c>
      <c r="BI320" s="100">
        <f t="shared" si="118"/>
        <v>6.0884473167135376</v>
      </c>
      <c r="BJ320" s="86">
        <f t="shared" si="127"/>
        <v>1923.9232825608287</v>
      </c>
      <c r="BK320" s="86">
        <f t="shared" si="128"/>
        <v>36065.129457226263</v>
      </c>
      <c r="BL320" s="86">
        <f t="shared" si="101"/>
        <v>390.2694730013377</v>
      </c>
      <c r="BM320" s="86">
        <f t="shared" si="119"/>
        <v>38379.322212788429</v>
      </c>
      <c r="BN320" s="78">
        <v>5.0148000000000001</v>
      </c>
      <c r="BO320" s="79">
        <v>6.5317999999999996</v>
      </c>
      <c r="BP320" s="108">
        <f t="shared" si="120"/>
        <v>1.4001790339724551</v>
      </c>
      <c r="BQ320" s="108">
        <f t="shared" si="129"/>
        <v>1.4434080283931505</v>
      </c>
      <c r="BS320" s="113" t="s">
        <v>1786</v>
      </c>
      <c r="BT320" s="168">
        <f t="shared" si="121"/>
        <v>574.39422187499997</v>
      </c>
      <c r="BU320" s="88">
        <v>689.27306624999994</v>
      </c>
    </row>
    <row r="321" spans="1:73" x14ac:dyDescent="0.25">
      <c r="A321" s="87">
        <f t="shared" si="122"/>
        <v>312</v>
      </c>
      <c r="B321" s="2" t="s">
        <v>368</v>
      </c>
      <c r="C321" s="39" t="s">
        <v>32</v>
      </c>
      <c r="D321" s="68" t="s">
        <v>1096</v>
      </c>
      <c r="E321" s="41">
        <v>4082.7</v>
      </c>
      <c r="F321" s="54">
        <v>4082.7</v>
      </c>
      <c r="G321" s="54"/>
      <c r="H321" s="40">
        <v>442.1</v>
      </c>
      <c r="I321" s="41">
        <v>5519.8225805945403</v>
      </c>
      <c r="J321" s="41">
        <f t="shared" si="98"/>
        <v>1.3520029834654863</v>
      </c>
      <c r="K321" s="41">
        <v>4082.7</v>
      </c>
      <c r="L321" s="41">
        <v>3586.7170533600001</v>
      </c>
      <c r="M321" s="41">
        <f t="shared" si="123"/>
        <v>0.98519943233532936</v>
      </c>
      <c r="N321" s="41">
        <v>3640.6</v>
      </c>
      <c r="O321" s="41">
        <v>187.82211924000001</v>
      </c>
      <c r="P321" s="41">
        <f t="shared" si="124"/>
        <v>5.1590979300115365E-2</v>
      </c>
      <c r="Q321" s="41">
        <v>3640.6</v>
      </c>
      <c r="R321" s="41">
        <v>571.04724210332301</v>
      </c>
      <c r="S321" s="41">
        <f t="shared" si="102"/>
        <v>0.13986999831075589</v>
      </c>
      <c r="T321" s="41">
        <v>4082.7</v>
      </c>
      <c r="U321" s="41">
        <v>4988.5927041627201</v>
      </c>
      <c r="V321" s="41">
        <f t="shared" si="103"/>
        <v>1.2218856894120853</v>
      </c>
      <c r="W321" s="41">
        <v>4082.7</v>
      </c>
      <c r="X321" s="41">
        <v>1018.27956833501</v>
      </c>
      <c r="Y321" s="41">
        <f t="shared" si="104"/>
        <v>0.24941327267127392</v>
      </c>
      <c r="Z321" s="41">
        <v>4082.7</v>
      </c>
      <c r="AA321" s="41">
        <v>8212.9904217522198</v>
      </c>
      <c r="AB321" s="41">
        <f t="shared" si="105"/>
        <v>2.0116566051270532</v>
      </c>
      <c r="AC321" s="41">
        <v>4082.7</v>
      </c>
      <c r="AD321" s="41">
        <v>3202.8301430285901</v>
      </c>
      <c r="AE321" s="41">
        <f t="shared" si="106"/>
        <v>0.78448824136688722</v>
      </c>
      <c r="AF321" s="41">
        <v>4082.7</v>
      </c>
      <c r="AG321" s="41">
        <v>684.14852005653199</v>
      </c>
      <c r="AH321" s="41">
        <f t="shared" si="107"/>
        <v>0.1675725671875308</v>
      </c>
      <c r="AI321" s="41">
        <v>4082.7</v>
      </c>
      <c r="AJ321" s="41">
        <v>181.185304608</v>
      </c>
      <c r="AK321" s="41">
        <f t="shared" si="108"/>
        <v>4.4378794574178856E-2</v>
      </c>
      <c r="AL321" s="41">
        <v>4082.7</v>
      </c>
      <c r="AM321" s="41">
        <v>21.269360196000001</v>
      </c>
      <c r="AN321" s="41">
        <f t="shared" si="109"/>
        <v>5.2096309295319278E-3</v>
      </c>
      <c r="AO321" s="41">
        <v>4082.7</v>
      </c>
      <c r="AP321" s="41">
        <v>1353.0840000000001</v>
      </c>
      <c r="AQ321" s="25">
        <f t="shared" si="110"/>
        <v>729.00059092255037</v>
      </c>
      <c r="AR321" s="41">
        <f t="shared" si="111"/>
        <v>0.33141891395400108</v>
      </c>
      <c r="AS321" s="41">
        <v>4082.7</v>
      </c>
      <c r="AT321" s="41">
        <v>1176.7552272</v>
      </c>
      <c r="AU321" s="25">
        <f t="shared" si="112"/>
        <v>634</v>
      </c>
      <c r="AV321" s="41">
        <f t="shared" si="125"/>
        <v>0.32323112322144704</v>
      </c>
      <c r="AW321" s="41">
        <v>3640.6</v>
      </c>
      <c r="AX321" s="88">
        <v>0</v>
      </c>
      <c r="AY321" s="41">
        <f t="shared" si="113"/>
        <v>0</v>
      </c>
      <c r="AZ321" s="41">
        <v>4082.7</v>
      </c>
      <c r="BA321" s="41">
        <f t="shared" si="99"/>
        <v>30704.544244636938</v>
      </c>
      <c r="BB321" s="41">
        <f t="shared" si="114"/>
        <v>1535.227212231847</v>
      </c>
      <c r="BC321" s="45">
        <v>0.05</v>
      </c>
      <c r="BD321" s="41">
        <f t="shared" si="115"/>
        <v>0.37603233454132001</v>
      </c>
      <c r="BE321" s="41">
        <v>4082.7</v>
      </c>
      <c r="BF321" s="41">
        <f t="shared" si="116"/>
        <v>32239.771456868784</v>
      </c>
      <c r="BG321" s="99">
        <f t="shared" si="117"/>
        <v>6.6232915318487233</v>
      </c>
      <c r="BH321" s="99">
        <f t="shared" si="126"/>
        <v>8.0513141434484599</v>
      </c>
      <c r="BI321" s="100">
        <f t="shared" si="118"/>
        <v>5.7995788784134916</v>
      </c>
      <c r="BJ321" s="86">
        <f t="shared" si="127"/>
        <v>2928.1571862303208</v>
      </c>
      <c r="BK321" s="86">
        <f t="shared" si="128"/>
        <v>29311.614270638463</v>
      </c>
      <c r="BL321" s="86">
        <f t="shared" si="101"/>
        <v>0</v>
      </c>
      <c r="BM321" s="86">
        <f t="shared" si="119"/>
        <v>32239.771456868784</v>
      </c>
      <c r="BN321" s="78">
        <v>4.5370999999999997</v>
      </c>
      <c r="BO321" s="79">
        <v>5.5048000000000004</v>
      </c>
      <c r="BP321" s="108">
        <f t="shared" si="120"/>
        <v>1.4598072627556642</v>
      </c>
      <c r="BQ321" s="108">
        <f t="shared" si="129"/>
        <v>1.4625988489043125</v>
      </c>
      <c r="BS321" s="113" t="s">
        <v>1787</v>
      </c>
      <c r="BT321" s="168">
        <f t="shared" si="121"/>
        <v>0</v>
      </c>
      <c r="BU321" s="88">
        <v>0</v>
      </c>
    </row>
    <row r="322" spans="1:73" x14ac:dyDescent="0.25">
      <c r="A322" s="87">
        <f t="shared" si="122"/>
        <v>313</v>
      </c>
      <c r="B322" s="2" t="s">
        <v>369</v>
      </c>
      <c r="C322" s="39" t="s">
        <v>32</v>
      </c>
      <c r="D322" s="68" t="s">
        <v>1117</v>
      </c>
      <c r="E322" s="41">
        <v>2214.37</v>
      </c>
      <c r="F322" s="54">
        <v>2214.37</v>
      </c>
      <c r="G322" s="54"/>
      <c r="H322" s="40">
        <v>213.63</v>
      </c>
      <c r="I322" s="41">
        <v>3271.7553768538601</v>
      </c>
      <c r="J322" s="41">
        <f t="shared" si="98"/>
        <v>1.4775107036556041</v>
      </c>
      <c r="K322" s="41">
        <v>2214.37</v>
      </c>
      <c r="L322" s="41">
        <v>2467.8715471199998</v>
      </c>
      <c r="M322" s="41">
        <f t="shared" si="123"/>
        <v>1.2334793861871107</v>
      </c>
      <c r="N322" s="41">
        <v>2000.74</v>
      </c>
      <c r="O322" s="41">
        <v>0</v>
      </c>
      <c r="P322" s="41"/>
      <c r="Q322" s="41">
        <v>0</v>
      </c>
      <c r="R322" s="41">
        <v>180.939629471069</v>
      </c>
      <c r="S322" s="41">
        <f t="shared" si="102"/>
        <v>8.1711561062997151E-2</v>
      </c>
      <c r="T322" s="41">
        <v>2214.37</v>
      </c>
      <c r="U322" s="41">
        <v>3444.15112749016</v>
      </c>
      <c r="V322" s="41">
        <f t="shared" si="103"/>
        <v>1.5553638856605536</v>
      </c>
      <c r="W322" s="41">
        <v>2214.37</v>
      </c>
      <c r="X322" s="41">
        <v>721.66604760201801</v>
      </c>
      <c r="Y322" s="41">
        <f t="shared" si="104"/>
        <v>0.32590129364199211</v>
      </c>
      <c r="Z322" s="41">
        <v>2214.37</v>
      </c>
      <c r="AA322" s="41">
        <v>3362.8558194205998</v>
      </c>
      <c r="AB322" s="41">
        <f t="shared" si="105"/>
        <v>1.5186512730124595</v>
      </c>
      <c r="AC322" s="41">
        <v>2214.37</v>
      </c>
      <c r="AD322" s="41">
        <v>2103.0587468467402</v>
      </c>
      <c r="AE322" s="41">
        <f t="shared" si="106"/>
        <v>0.94973231521685186</v>
      </c>
      <c r="AF322" s="41">
        <v>2214.37</v>
      </c>
      <c r="AG322" s="41">
        <v>425.33049601689402</v>
      </c>
      <c r="AH322" s="41">
        <f t="shared" si="107"/>
        <v>0.19207742880227516</v>
      </c>
      <c r="AI322" s="41">
        <v>2214.37</v>
      </c>
      <c r="AJ322" s="41">
        <v>74.288308248000007</v>
      </c>
      <c r="AK322" s="41">
        <f t="shared" si="108"/>
        <v>3.3548281564508196E-2</v>
      </c>
      <c r="AL322" s="41">
        <v>2214.37</v>
      </c>
      <c r="AM322" s="41">
        <v>8.6925434374799995</v>
      </c>
      <c r="AN322" s="41">
        <f t="shared" si="109"/>
        <v>3.9255153553742145E-3</v>
      </c>
      <c r="AO322" s="41">
        <v>2214.37</v>
      </c>
      <c r="AP322" s="41">
        <v>452.88</v>
      </c>
      <c r="AQ322" s="25">
        <f t="shared" si="110"/>
        <v>243.99799836300227</v>
      </c>
      <c r="AR322" s="41">
        <f t="shared" si="111"/>
        <v>0.20451866670881561</v>
      </c>
      <c r="AS322" s="41">
        <v>2214.37</v>
      </c>
      <c r="AT322" s="41">
        <v>564.24856320000004</v>
      </c>
      <c r="AU322" s="25">
        <f t="shared" si="112"/>
        <v>304</v>
      </c>
      <c r="AV322" s="41">
        <f t="shared" si="125"/>
        <v>0.28201993422433702</v>
      </c>
      <c r="AW322" s="41">
        <v>2000.74</v>
      </c>
      <c r="AX322" s="88">
        <v>570.82634999999993</v>
      </c>
      <c r="AY322" s="41">
        <f t="shared" si="113"/>
        <v>0.25778273278630037</v>
      </c>
      <c r="AZ322" s="41">
        <v>2214.37</v>
      </c>
      <c r="BA322" s="41">
        <f t="shared" si="99"/>
        <v>17648.56455570682</v>
      </c>
      <c r="BB322" s="41">
        <f t="shared" si="114"/>
        <v>882.42822778534105</v>
      </c>
      <c r="BC322" s="45">
        <v>0.05</v>
      </c>
      <c r="BD322" s="41">
        <f t="shared" si="115"/>
        <v>0.39850080509821806</v>
      </c>
      <c r="BE322" s="41">
        <v>2214.37</v>
      </c>
      <c r="BF322" s="41">
        <f t="shared" si="116"/>
        <v>18530.992783492162</v>
      </c>
      <c r="BG322" s="99">
        <f t="shared" si="117"/>
        <v>6.9307598403411195</v>
      </c>
      <c r="BH322" s="99">
        <f t="shared" si="126"/>
        <v>8.5220341267731392</v>
      </c>
      <c r="BI322" s="100">
        <f t="shared" si="118"/>
        <v>5.9335409093634253</v>
      </c>
      <c r="BJ322" s="86">
        <f t="shared" si="127"/>
        <v>1480.6182246920732</v>
      </c>
      <c r="BK322" s="86">
        <f t="shared" si="128"/>
        <v>17050.374558800089</v>
      </c>
      <c r="BL322" s="86">
        <f t="shared" si="101"/>
        <v>0</v>
      </c>
      <c r="BM322" s="86">
        <f t="shared" si="119"/>
        <v>18530.992783492162</v>
      </c>
      <c r="BN322" s="78">
        <v>4.8148999999999997</v>
      </c>
      <c r="BO322" s="79">
        <v>5.8875000000000002</v>
      </c>
      <c r="BP322" s="108">
        <f t="shared" si="120"/>
        <v>1.4394400382855552</v>
      </c>
      <c r="BQ322" s="108">
        <f t="shared" si="129"/>
        <v>1.4474792572013824</v>
      </c>
      <c r="BS322" s="113" t="s">
        <v>1788</v>
      </c>
      <c r="BT322" s="168">
        <f t="shared" si="121"/>
        <v>475.68862499999994</v>
      </c>
      <c r="BU322" s="88">
        <v>570.82634999999993</v>
      </c>
    </row>
    <row r="323" spans="1:73" x14ac:dyDescent="0.25">
      <c r="A323" s="87">
        <f t="shared" si="122"/>
        <v>314</v>
      </c>
      <c r="B323" s="2" t="s">
        <v>370</v>
      </c>
      <c r="C323" s="39" t="s">
        <v>32</v>
      </c>
      <c r="D323" s="68" t="s">
        <v>1118</v>
      </c>
      <c r="E323" s="41">
        <v>5953.29</v>
      </c>
      <c r="F323" s="54">
        <v>5953.29</v>
      </c>
      <c r="G323" s="54"/>
      <c r="H323" s="40">
        <v>569.36</v>
      </c>
      <c r="I323" s="41">
        <v>8651.3388116878996</v>
      </c>
      <c r="J323" s="41">
        <f t="shared" si="98"/>
        <v>1.4532029872033614</v>
      </c>
      <c r="K323" s="41">
        <v>5953.29</v>
      </c>
      <c r="L323" s="41">
        <v>10282.833466919999</v>
      </c>
      <c r="M323" s="41">
        <f t="shared" si="123"/>
        <v>1.9099121769636676</v>
      </c>
      <c r="N323" s="41">
        <v>5383.93</v>
      </c>
      <c r="O323" s="41">
        <v>0</v>
      </c>
      <c r="P323" s="41"/>
      <c r="Q323" s="41">
        <v>0</v>
      </c>
      <c r="R323" s="41">
        <v>541.88240286876601</v>
      </c>
      <c r="S323" s="41">
        <f t="shared" si="102"/>
        <v>9.1022342749767948E-2</v>
      </c>
      <c r="T323" s="41">
        <v>5953.29</v>
      </c>
      <c r="U323" s="41">
        <v>10843.087743338499</v>
      </c>
      <c r="V323" s="41">
        <f t="shared" si="103"/>
        <v>1.8213605826926791</v>
      </c>
      <c r="W323" s="41">
        <v>5953.29</v>
      </c>
      <c r="X323" s="41">
        <v>1764.5298127301501</v>
      </c>
      <c r="Y323" s="41">
        <f t="shared" si="104"/>
        <v>0.29639574298079718</v>
      </c>
      <c r="Z323" s="41">
        <v>5953.29</v>
      </c>
      <c r="AA323" s="41">
        <v>7126.1969786467198</v>
      </c>
      <c r="AB323" s="41">
        <f t="shared" si="105"/>
        <v>1.19701828378035</v>
      </c>
      <c r="AC323" s="41">
        <v>5953.29</v>
      </c>
      <c r="AD323" s="41">
        <v>6078.8497426084596</v>
      </c>
      <c r="AE323" s="41">
        <f t="shared" si="106"/>
        <v>1.021090815768837</v>
      </c>
      <c r="AF323" s="41">
        <v>5953.29</v>
      </c>
      <c r="AG323" s="41">
        <v>1118.03594772572</v>
      </c>
      <c r="AH323" s="41">
        <f t="shared" si="107"/>
        <v>0.1878013581944975</v>
      </c>
      <c r="AI323" s="41">
        <v>5953.29</v>
      </c>
      <c r="AJ323" s="41">
        <v>223.69313451240001</v>
      </c>
      <c r="AK323" s="41">
        <f t="shared" si="108"/>
        <v>3.757470818864863E-2</v>
      </c>
      <c r="AL323" s="41">
        <v>5953.29</v>
      </c>
      <c r="AM323" s="41">
        <v>26.079025024583999</v>
      </c>
      <c r="AN323" s="41">
        <f t="shared" si="109"/>
        <v>4.380607197798864E-3</v>
      </c>
      <c r="AO323" s="41">
        <v>5953.29</v>
      </c>
      <c r="AP323" s="41">
        <v>2295.9720000000002</v>
      </c>
      <c r="AQ323" s="25">
        <f t="shared" si="110"/>
        <v>1237.0000271539902</v>
      </c>
      <c r="AR323" s="41">
        <f t="shared" si="111"/>
        <v>0.38566439733323932</v>
      </c>
      <c r="AS323" s="41">
        <v>5953.29</v>
      </c>
      <c r="AT323" s="41">
        <v>1536.8349023999999</v>
      </c>
      <c r="AU323" s="25">
        <f t="shared" si="112"/>
        <v>828</v>
      </c>
      <c r="AV323" s="41">
        <f t="shared" si="125"/>
        <v>0.28544852967999207</v>
      </c>
      <c r="AW323" s="41">
        <v>5383.93</v>
      </c>
      <c r="AX323" s="88">
        <v>404.45575874999997</v>
      </c>
      <c r="AY323" s="41">
        <f t="shared" si="113"/>
        <v>6.7938191949325488E-2</v>
      </c>
      <c r="AZ323" s="41">
        <v>5953.29</v>
      </c>
      <c r="BA323" s="41">
        <f t="shared" si="99"/>
        <v>50893.789727213203</v>
      </c>
      <c r="BB323" s="41">
        <f t="shared" si="114"/>
        <v>2544.6894863606603</v>
      </c>
      <c r="BC323" s="45">
        <v>0.05</v>
      </c>
      <c r="BD323" s="41">
        <f t="shared" si="115"/>
        <v>0.42744255468163994</v>
      </c>
      <c r="BE323" s="41">
        <v>5953.29</v>
      </c>
      <c r="BF323" s="41">
        <f t="shared" si="116"/>
        <v>53438.479213573861</v>
      </c>
      <c r="BG323" s="99">
        <f t="shared" si="117"/>
        <v>6.8916225189412685</v>
      </c>
      <c r="BH323" s="99">
        <f t="shared" si="126"/>
        <v>9.1967512609171109</v>
      </c>
      <c r="BI323" s="100">
        <f t="shared" si="118"/>
        <v>5.8194771623839898</v>
      </c>
      <c r="BJ323" s="86">
        <f t="shared" si="127"/>
        <v>3923.8141973844008</v>
      </c>
      <c r="BK323" s="86">
        <f t="shared" si="128"/>
        <v>49514.665016189465</v>
      </c>
      <c r="BL323" s="86">
        <f t="shared" si="101"/>
        <v>0</v>
      </c>
      <c r="BM323" s="86">
        <f t="shared" si="119"/>
        <v>53438.479213573868</v>
      </c>
      <c r="BN323" s="78">
        <v>4.8849999999999998</v>
      </c>
      <c r="BO323" s="79">
        <v>6.1856</v>
      </c>
      <c r="BP323" s="108">
        <f t="shared" si="120"/>
        <v>1.4107722659040469</v>
      </c>
      <c r="BQ323" s="108">
        <f t="shared" si="129"/>
        <v>1.4868001909139148</v>
      </c>
      <c r="BS323" s="113" t="s">
        <v>1789</v>
      </c>
      <c r="BT323" s="168">
        <f t="shared" si="121"/>
        <v>337.046465625</v>
      </c>
      <c r="BU323" s="88">
        <v>404.45575874999997</v>
      </c>
    </row>
    <row r="324" spans="1:73" x14ac:dyDescent="0.25">
      <c r="A324" s="87">
        <f t="shared" si="122"/>
        <v>315</v>
      </c>
      <c r="B324" s="2" t="s">
        <v>371</v>
      </c>
      <c r="C324" s="39" t="s">
        <v>32</v>
      </c>
      <c r="D324" s="68" t="s">
        <v>1119</v>
      </c>
      <c r="E324" s="41">
        <v>3858.65</v>
      </c>
      <c r="F324" s="54">
        <v>3858.65</v>
      </c>
      <c r="G324" s="54"/>
      <c r="H324" s="40">
        <v>441.5</v>
      </c>
      <c r="I324" s="41">
        <v>5557.0702657971597</v>
      </c>
      <c r="J324" s="41">
        <f t="shared" si="98"/>
        <v>1.4401591918928018</v>
      </c>
      <c r="K324" s="41">
        <v>3858.65</v>
      </c>
      <c r="L324" s="41">
        <v>6855.2223112800002</v>
      </c>
      <c r="M324" s="41">
        <f t="shared" si="123"/>
        <v>2.006122737158158</v>
      </c>
      <c r="N324" s="41">
        <v>3417.15</v>
      </c>
      <c r="O324" s="41">
        <v>0</v>
      </c>
      <c r="P324" s="41"/>
      <c r="Q324" s="41">
        <v>0</v>
      </c>
      <c r="R324" s="41">
        <v>362.45614996327703</v>
      </c>
      <c r="S324" s="41">
        <f t="shared" si="102"/>
        <v>9.3933409343495006E-2</v>
      </c>
      <c r="T324" s="41">
        <v>3858.65</v>
      </c>
      <c r="U324" s="41">
        <v>6982.96191163618</v>
      </c>
      <c r="V324" s="41">
        <f t="shared" si="103"/>
        <v>1.8096904128739792</v>
      </c>
      <c r="W324" s="41">
        <v>3858.65</v>
      </c>
      <c r="X324" s="41">
        <v>1060.6702804950601</v>
      </c>
      <c r="Y324" s="41">
        <f t="shared" si="104"/>
        <v>0.27488118396202299</v>
      </c>
      <c r="Z324" s="41">
        <v>3858.65</v>
      </c>
      <c r="AA324" s="41">
        <v>4594.5939185018296</v>
      </c>
      <c r="AB324" s="41">
        <f t="shared" si="105"/>
        <v>1.1907257508459772</v>
      </c>
      <c r="AC324" s="41">
        <v>3858.65</v>
      </c>
      <c r="AD324" s="41">
        <v>4123.1234972444499</v>
      </c>
      <c r="AE324" s="41">
        <f t="shared" si="106"/>
        <v>1.068540421454252</v>
      </c>
      <c r="AF324" s="41">
        <v>3858.65</v>
      </c>
      <c r="AG324" s="41">
        <v>735.069590650039</v>
      </c>
      <c r="AH324" s="41">
        <f t="shared" si="107"/>
        <v>0.1904991617923468</v>
      </c>
      <c r="AI324" s="41">
        <v>3858.65</v>
      </c>
      <c r="AJ324" s="41">
        <v>119.205463608</v>
      </c>
      <c r="AK324" s="41">
        <f t="shared" si="108"/>
        <v>3.0893049021808144E-2</v>
      </c>
      <c r="AL324" s="41">
        <v>3858.65</v>
      </c>
      <c r="AM324" s="41">
        <v>14.083105874039999</v>
      </c>
      <c r="AN324" s="41">
        <f t="shared" si="109"/>
        <v>3.6497494911536415E-3</v>
      </c>
      <c r="AO324" s="41">
        <v>3858.65</v>
      </c>
      <c r="AP324" s="41">
        <v>64.968000000000004</v>
      </c>
      <c r="AQ324" s="25">
        <f t="shared" si="110"/>
        <v>35.002786516621477</v>
      </c>
      <c r="AR324" s="41">
        <f t="shared" si="111"/>
        <v>1.6836976662822491E-2</v>
      </c>
      <c r="AS324" s="41">
        <v>3858.65</v>
      </c>
      <c r="AT324" s="41">
        <v>783.26609759999997</v>
      </c>
      <c r="AU324" s="25">
        <f t="shared" si="112"/>
        <v>422</v>
      </c>
      <c r="AV324" s="41">
        <f t="shared" si="125"/>
        <v>0.22921618822703127</v>
      </c>
      <c r="AW324" s="41">
        <v>3417.15</v>
      </c>
      <c r="AX324" s="88">
        <v>629.89603875</v>
      </c>
      <c r="AY324" s="41">
        <f t="shared" si="113"/>
        <v>0.16324259488422116</v>
      </c>
      <c r="AZ324" s="41">
        <v>3858.65</v>
      </c>
      <c r="BA324" s="41">
        <f t="shared" si="99"/>
        <v>31882.586631400041</v>
      </c>
      <c r="BB324" s="41">
        <f t="shared" si="114"/>
        <v>1594.1293315700023</v>
      </c>
      <c r="BC324" s="45">
        <v>0.05</v>
      </c>
      <c r="BD324" s="41">
        <f t="shared" si="115"/>
        <v>0.41313136241172488</v>
      </c>
      <c r="BE324" s="41">
        <v>3858.65</v>
      </c>
      <c r="BF324" s="41">
        <f t="shared" si="116"/>
        <v>33476.715962970047</v>
      </c>
      <c r="BG324" s="99">
        <f t="shared" si="117"/>
        <v>6.5972044973361248</v>
      </c>
      <c r="BH324" s="99">
        <f t="shared" si="126"/>
        <v>8.9443103689905747</v>
      </c>
      <c r="BI324" s="100">
        <f t="shared" si="118"/>
        <v>5.4752370548091598</v>
      </c>
      <c r="BJ324" s="86">
        <f t="shared" si="127"/>
        <v>2912.665785573899</v>
      </c>
      <c r="BK324" s="86">
        <f t="shared" si="128"/>
        <v>30564.050177396144</v>
      </c>
      <c r="BL324" s="86">
        <f t="shared" si="101"/>
        <v>0</v>
      </c>
      <c r="BM324" s="86">
        <f t="shared" si="119"/>
        <v>33476.71596297004</v>
      </c>
      <c r="BN324" s="78">
        <v>4.5400999999999998</v>
      </c>
      <c r="BO324" s="79">
        <v>5.8521999999999998</v>
      </c>
      <c r="BP324" s="108">
        <f t="shared" si="120"/>
        <v>1.4530967373705701</v>
      </c>
      <c r="BQ324" s="108">
        <f t="shared" si="129"/>
        <v>1.5283671728564601</v>
      </c>
      <c r="BS324" s="113" t="s">
        <v>1790</v>
      </c>
      <c r="BT324" s="168">
        <f t="shared" si="121"/>
        <v>524.91336562499998</v>
      </c>
      <c r="BU324" s="88">
        <v>629.89603875</v>
      </c>
    </row>
    <row r="325" spans="1:73" x14ac:dyDescent="0.25">
      <c r="A325" s="87">
        <f t="shared" si="122"/>
        <v>316</v>
      </c>
      <c r="B325" s="2" t="s">
        <v>372</v>
      </c>
      <c r="C325" s="39" t="s">
        <v>32</v>
      </c>
      <c r="D325" s="68" t="s">
        <v>1120</v>
      </c>
      <c r="E325" s="41">
        <v>9788.74</v>
      </c>
      <c r="F325" s="54">
        <v>9788.74</v>
      </c>
      <c r="G325" s="54"/>
      <c r="H325" s="40">
        <v>1089.02</v>
      </c>
      <c r="I325" s="41">
        <v>13290.848156911001</v>
      </c>
      <c r="J325" s="41">
        <f t="shared" si="98"/>
        <v>1.3577690445257511</v>
      </c>
      <c r="K325" s="41">
        <v>9788.74</v>
      </c>
      <c r="L325" s="41">
        <v>6614.5681778400003</v>
      </c>
      <c r="M325" s="41">
        <f t="shared" si="123"/>
        <v>0.76031966291328923</v>
      </c>
      <c r="N325" s="41">
        <v>8699.7199999999993</v>
      </c>
      <c r="O325" s="41">
        <v>187.82211924000001</v>
      </c>
      <c r="P325" s="41">
        <f t="shared" si="124"/>
        <v>2.1589444170616989E-2</v>
      </c>
      <c r="Q325" s="41">
        <v>8699.7199999999993</v>
      </c>
      <c r="R325" s="41">
        <v>823.69814532244095</v>
      </c>
      <c r="S325" s="41">
        <f t="shared" si="102"/>
        <v>8.414751493271258E-2</v>
      </c>
      <c r="T325" s="41">
        <v>9788.74</v>
      </c>
      <c r="U325" s="41">
        <v>14798.610650541401</v>
      </c>
      <c r="V325" s="41">
        <f t="shared" si="103"/>
        <v>1.5117993378658949</v>
      </c>
      <c r="W325" s="41">
        <v>9788.74</v>
      </c>
      <c r="X325" s="41">
        <v>2647.4215590596</v>
      </c>
      <c r="Y325" s="41">
        <f t="shared" si="104"/>
        <v>0.27045580524762125</v>
      </c>
      <c r="Z325" s="41">
        <v>9788.74</v>
      </c>
      <c r="AA325" s="41">
        <v>10661.4858082914</v>
      </c>
      <c r="AB325" s="41">
        <f t="shared" si="105"/>
        <v>1.0891581356018649</v>
      </c>
      <c r="AC325" s="41">
        <v>9788.74</v>
      </c>
      <c r="AD325" s="41">
        <v>6446.0119264475497</v>
      </c>
      <c r="AE325" s="41">
        <f t="shared" si="106"/>
        <v>0.65851293695077706</v>
      </c>
      <c r="AF325" s="41">
        <v>9788.74</v>
      </c>
      <c r="AG325" s="41">
        <v>1535.11565234113</v>
      </c>
      <c r="AH325" s="41">
        <f t="shared" si="107"/>
        <v>0.15682464263440751</v>
      </c>
      <c r="AI325" s="41">
        <v>9788.74</v>
      </c>
      <c r="AJ325" s="41">
        <v>232.81961638320001</v>
      </c>
      <c r="AK325" s="41">
        <f t="shared" si="108"/>
        <v>2.3784431539013193E-2</v>
      </c>
      <c r="AL325" s="41">
        <v>9788.74</v>
      </c>
      <c r="AM325" s="41">
        <v>27.581478681707999</v>
      </c>
      <c r="AN325" s="41">
        <f t="shared" si="109"/>
        <v>2.8176740501543612E-3</v>
      </c>
      <c r="AO325" s="41">
        <v>9788.74</v>
      </c>
      <c r="AP325" s="41">
        <v>4244.8559999999998</v>
      </c>
      <c r="AQ325" s="25">
        <f t="shared" si="110"/>
        <v>2286.9995745874853</v>
      </c>
      <c r="AR325" s="41">
        <f t="shared" si="111"/>
        <v>0.4336468227780082</v>
      </c>
      <c r="AS325" s="41">
        <v>9788.74</v>
      </c>
      <c r="AT325" s="41">
        <v>1909.9071432000001</v>
      </c>
      <c r="AU325" s="25">
        <f t="shared" si="112"/>
        <v>1029</v>
      </c>
      <c r="AV325" s="41">
        <f t="shared" si="125"/>
        <v>0.21953662223611797</v>
      </c>
      <c r="AW325" s="41">
        <v>8699.7199999999993</v>
      </c>
      <c r="AX325" s="88">
        <v>1182.11634</v>
      </c>
      <c r="AY325" s="41">
        <f t="shared" si="113"/>
        <v>0.12076287040007193</v>
      </c>
      <c r="AZ325" s="41">
        <v>9788.74</v>
      </c>
      <c r="BA325" s="41">
        <f t="shared" si="99"/>
        <v>64602.862774259425</v>
      </c>
      <c r="BB325" s="41">
        <f t="shared" si="114"/>
        <v>3230.1431387129714</v>
      </c>
      <c r="BC325" s="45">
        <v>0.05</v>
      </c>
      <c r="BD325" s="41">
        <f t="shared" si="115"/>
        <v>0.3299855894336729</v>
      </c>
      <c r="BE325" s="41">
        <v>9788.74</v>
      </c>
      <c r="BF325" s="41">
        <f t="shared" si="116"/>
        <v>67833.005912972396</v>
      </c>
      <c r="BG325" s="99">
        <f t="shared" si="117"/>
        <v>5.9951631773525911</v>
      </c>
      <c r="BH325" s="99">
        <f t="shared" si="126"/>
        <v>7.0466811931386166</v>
      </c>
      <c r="BI325" s="100">
        <f t="shared" si="118"/>
        <v>5.3037245935542749</v>
      </c>
      <c r="BJ325" s="86">
        <f t="shared" si="127"/>
        <v>6528.852603400519</v>
      </c>
      <c r="BK325" s="86">
        <f t="shared" si="128"/>
        <v>61304.153309571884</v>
      </c>
      <c r="BL325" s="86">
        <f t="shared" si="101"/>
        <v>0</v>
      </c>
      <c r="BM325" s="86">
        <f t="shared" si="119"/>
        <v>67833.00591297241</v>
      </c>
      <c r="BN325" s="78">
        <v>4.3441000000000001</v>
      </c>
      <c r="BO325" s="79">
        <v>5.1245000000000003</v>
      </c>
      <c r="BP325" s="108">
        <f t="shared" si="120"/>
        <v>1.3800702509961997</v>
      </c>
      <c r="BQ325" s="108">
        <f t="shared" si="129"/>
        <v>1.3750963397675122</v>
      </c>
      <c r="BS325" s="113" t="s">
        <v>1791</v>
      </c>
      <c r="BT325" s="168">
        <f t="shared" si="121"/>
        <v>985.09695000000011</v>
      </c>
      <c r="BU325" s="88">
        <v>1182.11634</v>
      </c>
    </row>
    <row r="326" spans="1:73" x14ac:dyDescent="0.25">
      <c r="A326" s="87">
        <f t="shared" si="122"/>
        <v>317</v>
      </c>
      <c r="B326" s="2" t="s">
        <v>373</v>
      </c>
      <c r="C326" s="39" t="s">
        <v>32</v>
      </c>
      <c r="D326" s="68" t="s">
        <v>1121</v>
      </c>
      <c r="E326" s="41">
        <v>6581.9</v>
      </c>
      <c r="F326" s="54">
        <v>6581.9</v>
      </c>
      <c r="G326" s="54"/>
      <c r="H326" s="40">
        <v>729.6</v>
      </c>
      <c r="I326" s="41">
        <v>8842.5847752321606</v>
      </c>
      <c r="J326" s="41">
        <f t="shared" si="98"/>
        <v>1.3434699365277749</v>
      </c>
      <c r="K326" s="41">
        <v>6581.9</v>
      </c>
      <c r="L326" s="41">
        <v>3357.6501671999999</v>
      </c>
      <c r="M326" s="41">
        <f t="shared" si="123"/>
        <v>0.57373172380089876</v>
      </c>
      <c r="N326" s="41">
        <v>5852.3</v>
      </c>
      <c r="O326" s="41">
        <v>375.64423848000001</v>
      </c>
      <c r="P326" s="41">
        <f t="shared" si="124"/>
        <v>6.4187454245339434E-2</v>
      </c>
      <c r="Q326" s="41">
        <v>5852.3</v>
      </c>
      <c r="R326" s="41">
        <v>552.38652867718997</v>
      </c>
      <c r="S326" s="41">
        <f t="shared" si="102"/>
        <v>8.3925086779986016E-2</v>
      </c>
      <c r="T326" s="41">
        <v>6581.9</v>
      </c>
      <c r="U326" s="41">
        <v>10021.846931226901</v>
      </c>
      <c r="V326" s="41">
        <f t="shared" si="103"/>
        <v>1.5226373738930858</v>
      </c>
      <c r="W326" s="41">
        <v>6581.9</v>
      </c>
      <c r="X326" s="41">
        <v>1809.98798214004</v>
      </c>
      <c r="Y326" s="41">
        <f t="shared" si="104"/>
        <v>0.27499475563895531</v>
      </c>
      <c r="Z326" s="41">
        <v>6581.9</v>
      </c>
      <c r="AA326" s="41">
        <v>8394.6716352182793</v>
      </c>
      <c r="AB326" s="41">
        <f t="shared" si="105"/>
        <v>1.2754176810979019</v>
      </c>
      <c r="AC326" s="41">
        <v>6581.9</v>
      </c>
      <c r="AD326" s="41">
        <v>4067.08442219587</v>
      </c>
      <c r="AE326" s="41">
        <f t="shared" si="106"/>
        <v>0.61791950989773015</v>
      </c>
      <c r="AF326" s="41">
        <v>6581.9</v>
      </c>
      <c r="AG326" s="41">
        <v>1229.8829741520101</v>
      </c>
      <c r="AH326" s="41">
        <f t="shared" si="107"/>
        <v>0.18685835004360599</v>
      </c>
      <c r="AI326" s="41">
        <v>6581.9</v>
      </c>
      <c r="AJ326" s="41">
        <v>224.8278627672</v>
      </c>
      <c r="AK326" s="41">
        <f t="shared" si="108"/>
        <v>3.4158504803658521E-2</v>
      </c>
      <c r="AL326" s="41">
        <v>6581.9</v>
      </c>
      <c r="AM326" s="41">
        <v>26.709783591708</v>
      </c>
      <c r="AN326" s="41">
        <f t="shared" si="109"/>
        <v>4.0580658459879364E-3</v>
      </c>
      <c r="AO326" s="41">
        <v>6581.9</v>
      </c>
      <c r="AP326" s="41">
        <v>2006.424</v>
      </c>
      <c r="AQ326" s="25">
        <f t="shared" si="110"/>
        <v>1081.0003530018735</v>
      </c>
      <c r="AR326" s="41">
        <f t="shared" si="111"/>
        <v>0.30483963597137603</v>
      </c>
      <c r="AS326" s="41">
        <v>6581.9</v>
      </c>
      <c r="AT326" s="41">
        <v>764.70528960000001</v>
      </c>
      <c r="AU326" s="25">
        <f t="shared" si="112"/>
        <v>412</v>
      </c>
      <c r="AV326" s="41">
        <f t="shared" si="125"/>
        <v>0.13066747938417375</v>
      </c>
      <c r="AW326" s="41">
        <v>5852.3</v>
      </c>
      <c r="AX326" s="88">
        <v>853.72167999999999</v>
      </c>
      <c r="AY326" s="41">
        <f t="shared" si="113"/>
        <v>0.12970748264179038</v>
      </c>
      <c r="AZ326" s="41">
        <v>6581.9</v>
      </c>
      <c r="BA326" s="41">
        <f t="shared" si="99"/>
        <v>42528.128270481357</v>
      </c>
      <c r="BB326" s="41">
        <f t="shared" si="114"/>
        <v>2126.4064135240678</v>
      </c>
      <c r="BC326" s="45">
        <v>0.05</v>
      </c>
      <c r="BD326" s="41">
        <f t="shared" si="115"/>
        <v>0.32306878158648233</v>
      </c>
      <c r="BE326" s="41">
        <v>6581.9</v>
      </c>
      <c r="BF326" s="41">
        <f t="shared" si="116"/>
        <v>44654.534684005426</v>
      </c>
      <c r="BG326" s="99">
        <f t="shared" si="117"/>
        <v>6.0668857022989444</v>
      </c>
      <c r="BH326" s="99">
        <f t="shared" si="126"/>
        <v>6.8739016926008771</v>
      </c>
      <c r="BI326" s="100">
        <f t="shared" si="118"/>
        <v>5.4180702169063277</v>
      </c>
      <c r="BJ326" s="86">
        <f t="shared" si="127"/>
        <v>4426.3998083973102</v>
      </c>
      <c r="BK326" s="86">
        <f t="shared" si="128"/>
        <v>40228.134875608106</v>
      </c>
      <c r="BL326" s="86">
        <f t="shared" si="101"/>
        <v>0</v>
      </c>
      <c r="BM326" s="86">
        <f t="shared" si="119"/>
        <v>44654.534684005419</v>
      </c>
      <c r="BN326" s="78">
        <v>4.7096999999999998</v>
      </c>
      <c r="BO326" s="79">
        <v>5.2788000000000004</v>
      </c>
      <c r="BP326" s="108">
        <f t="shared" si="120"/>
        <v>1.2881681852982025</v>
      </c>
      <c r="BQ326" s="108">
        <f t="shared" si="129"/>
        <v>1.3021712685839351</v>
      </c>
      <c r="BS326" s="113" t="s">
        <v>1792</v>
      </c>
      <c r="BT326" s="168">
        <f t="shared" si="121"/>
        <v>711.43473333333338</v>
      </c>
      <c r="BU326" s="88">
        <v>853.72167999999999</v>
      </c>
    </row>
    <row r="327" spans="1:73" x14ac:dyDescent="0.25">
      <c r="A327" s="87">
        <f t="shared" si="122"/>
        <v>318</v>
      </c>
      <c r="B327" s="2" t="s">
        <v>374</v>
      </c>
      <c r="C327" s="39" t="s">
        <v>32</v>
      </c>
      <c r="D327" s="68" t="s">
        <v>1148</v>
      </c>
      <c r="E327" s="41">
        <v>8443.0499999999993</v>
      </c>
      <c r="F327" s="54">
        <v>8443.0499999999993</v>
      </c>
      <c r="G327" s="54"/>
      <c r="H327" s="40">
        <v>979.2</v>
      </c>
      <c r="I327" s="41">
        <v>11171.261457705399</v>
      </c>
      <c r="J327" s="41">
        <f t="shared" si="98"/>
        <v>1.3231310317604894</v>
      </c>
      <c r="K327" s="41">
        <v>8443.0499999999993</v>
      </c>
      <c r="L327" s="41">
        <v>12499.81592076</v>
      </c>
      <c r="M327" s="41">
        <f t="shared" si="123"/>
        <v>1.6747142454309774</v>
      </c>
      <c r="N327" s="41">
        <v>7463.85</v>
      </c>
      <c r="O327" s="41">
        <v>187.82211924000001</v>
      </c>
      <c r="P327" s="41">
        <f t="shared" si="124"/>
        <v>2.5164240873007896E-2</v>
      </c>
      <c r="Q327" s="41">
        <v>7463.85</v>
      </c>
      <c r="R327" s="41">
        <v>745.00776804029897</v>
      </c>
      <c r="S327" s="41">
        <f t="shared" si="102"/>
        <v>8.8239175184358615E-2</v>
      </c>
      <c r="T327" s="41">
        <v>8443.0499999999993</v>
      </c>
      <c r="U327" s="41">
        <v>17866.567364570499</v>
      </c>
      <c r="V327" s="41">
        <f t="shared" si="103"/>
        <v>2.1161271536435886</v>
      </c>
      <c r="W327" s="41">
        <v>8443.0499999999993</v>
      </c>
      <c r="X327" s="41">
        <v>2055.0147759521601</v>
      </c>
      <c r="Y327" s="41">
        <f t="shared" si="104"/>
        <v>0.24339720550655985</v>
      </c>
      <c r="Z327" s="41">
        <v>8443.0499999999993</v>
      </c>
      <c r="AA327" s="41">
        <v>12054.074473450301</v>
      </c>
      <c r="AB327" s="41">
        <f t="shared" si="105"/>
        <v>1.4276919446705043</v>
      </c>
      <c r="AC327" s="41">
        <v>8443.0499999999993</v>
      </c>
      <c r="AD327" s="41">
        <v>8072.7376420260198</v>
      </c>
      <c r="AE327" s="41">
        <f t="shared" si="106"/>
        <v>0.95613997809156881</v>
      </c>
      <c r="AF327" s="41">
        <v>8443.0499999999993</v>
      </c>
      <c r="AG327" s="41">
        <v>2081.9080670530302</v>
      </c>
      <c r="AH327" s="41">
        <f t="shared" si="107"/>
        <v>0.2465824633341068</v>
      </c>
      <c r="AI327" s="41">
        <v>8443.0499999999993</v>
      </c>
      <c r="AJ327" s="41">
        <v>424.52545212000001</v>
      </c>
      <c r="AK327" s="41">
        <f t="shared" si="108"/>
        <v>5.0281053898768815E-2</v>
      </c>
      <c r="AL327" s="41">
        <v>8443.0499999999993</v>
      </c>
      <c r="AM327" s="41">
        <v>50.401410103800004</v>
      </c>
      <c r="AN327" s="41">
        <f t="shared" si="109"/>
        <v>5.9695738037557526E-3</v>
      </c>
      <c r="AO327" s="41">
        <v>8443.0499999999993</v>
      </c>
      <c r="AP327" s="41">
        <v>1707.6</v>
      </c>
      <c r="AQ327" s="25">
        <f t="shared" si="110"/>
        <v>920.00305159128845</v>
      </c>
      <c r="AR327" s="41">
        <f t="shared" si="111"/>
        <v>0.20224918720130758</v>
      </c>
      <c r="AS327" s="41">
        <v>8443.0499999999993</v>
      </c>
      <c r="AT327" s="41">
        <v>1581.3808415999999</v>
      </c>
      <c r="AU327" s="25">
        <f t="shared" si="112"/>
        <v>852</v>
      </c>
      <c r="AV327" s="41">
        <f t="shared" si="125"/>
        <v>0.2118720019292992</v>
      </c>
      <c r="AW327" s="41">
        <v>7463.85</v>
      </c>
      <c r="AX327" s="88">
        <v>1339.8848874999999</v>
      </c>
      <c r="AY327" s="41">
        <f t="shared" si="113"/>
        <v>0.15869678463351514</v>
      </c>
      <c r="AZ327" s="41">
        <v>8443.0499999999993</v>
      </c>
      <c r="BA327" s="41">
        <f t="shared" si="99"/>
        <v>71838.002180121504</v>
      </c>
      <c r="BB327" s="41">
        <f t="shared" si="114"/>
        <v>3591.9001090060756</v>
      </c>
      <c r="BC327" s="45">
        <v>0.05</v>
      </c>
      <c r="BD327" s="41">
        <f t="shared" si="115"/>
        <v>0.42542684326233715</v>
      </c>
      <c r="BE327" s="41">
        <v>8443.0499999999993</v>
      </c>
      <c r="BF327" s="41">
        <f t="shared" si="116"/>
        <v>75429.902289127582</v>
      </c>
      <c r="BG327" s="99">
        <f t="shared" si="117"/>
        <v>7.1594308293149522</v>
      </c>
      <c r="BH327" s="99">
        <f t="shared" si="126"/>
        <v>9.1667688419599003</v>
      </c>
      <c r="BI327" s="100">
        <f t="shared" si="118"/>
        <v>6.1554838523188051</v>
      </c>
      <c r="BJ327" s="86">
        <f t="shared" si="127"/>
        <v>7010.5146680652015</v>
      </c>
      <c r="BK327" s="86">
        <f t="shared" si="128"/>
        <v>68419.3876210624</v>
      </c>
      <c r="BL327" s="86">
        <f t="shared" si="101"/>
        <v>0</v>
      </c>
      <c r="BM327" s="86">
        <f t="shared" si="119"/>
        <v>75429.902289127596</v>
      </c>
      <c r="BN327" s="78">
        <v>4.8380000000000001</v>
      </c>
      <c r="BO327" s="79">
        <v>5.9752999999999998</v>
      </c>
      <c r="BP327" s="108">
        <f t="shared" si="120"/>
        <v>1.4798327468612964</v>
      </c>
      <c r="BQ327" s="108">
        <f t="shared" si="129"/>
        <v>1.5341102274295684</v>
      </c>
      <c r="BS327" s="113" t="s">
        <v>1793</v>
      </c>
      <c r="BT327" s="168">
        <f t="shared" si="121"/>
        <v>1116.5707395833333</v>
      </c>
      <c r="BU327" s="88">
        <v>1339.8848874999999</v>
      </c>
    </row>
    <row r="328" spans="1:73" x14ac:dyDescent="0.25">
      <c r="A328" s="87">
        <f t="shared" si="122"/>
        <v>319</v>
      </c>
      <c r="B328" s="2" t="s">
        <v>375</v>
      </c>
      <c r="C328" s="39" t="s">
        <v>32</v>
      </c>
      <c r="D328" s="68" t="s">
        <v>1152</v>
      </c>
      <c r="E328" s="41">
        <v>7614.5</v>
      </c>
      <c r="F328" s="54">
        <v>7614.5</v>
      </c>
      <c r="G328" s="54"/>
      <c r="H328" s="40">
        <v>765.25</v>
      </c>
      <c r="I328" s="41">
        <v>10864.6125369825</v>
      </c>
      <c r="J328" s="41">
        <f t="shared" si="98"/>
        <v>1.4268320358503515</v>
      </c>
      <c r="K328" s="41">
        <v>7614.5</v>
      </c>
      <c r="L328" s="41">
        <v>7811.20998504</v>
      </c>
      <c r="M328" s="41">
        <f t="shared" si="123"/>
        <v>1.1404474920670147</v>
      </c>
      <c r="N328" s="41">
        <v>6849.25</v>
      </c>
      <c r="O328" s="41">
        <v>375.64423848000001</v>
      </c>
      <c r="P328" s="41">
        <f t="shared" si="124"/>
        <v>5.4844579841588498E-2</v>
      </c>
      <c r="Q328" s="41">
        <v>6849.25</v>
      </c>
      <c r="R328" s="41">
        <v>618.88121132038702</v>
      </c>
      <c r="S328" s="41">
        <f t="shared" si="102"/>
        <v>8.1276670998803202E-2</v>
      </c>
      <c r="T328" s="41">
        <v>7614.5</v>
      </c>
      <c r="U328" s="41">
        <v>13739.2046767966</v>
      </c>
      <c r="V328" s="41">
        <f t="shared" si="103"/>
        <v>1.8043475837936307</v>
      </c>
      <c r="W328" s="41">
        <v>7614.5</v>
      </c>
      <c r="X328" s="41">
        <v>2082.1426443351702</v>
      </c>
      <c r="Y328" s="41">
        <f t="shared" si="104"/>
        <v>0.27344443421566356</v>
      </c>
      <c r="Z328" s="41">
        <v>7614.5</v>
      </c>
      <c r="AA328" s="41">
        <v>10409.458153978199</v>
      </c>
      <c r="AB328" s="41">
        <f t="shared" si="105"/>
        <v>1.3670573450624728</v>
      </c>
      <c r="AC328" s="41">
        <v>7614.5</v>
      </c>
      <c r="AD328" s="41">
        <v>5717.7136429046004</v>
      </c>
      <c r="AE328" s="41">
        <f t="shared" si="106"/>
        <v>0.75089810793940515</v>
      </c>
      <c r="AF328" s="41">
        <v>7614.5</v>
      </c>
      <c r="AG328" s="41">
        <v>1106.20482151289</v>
      </c>
      <c r="AH328" s="41">
        <f t="shared" si="107"/>
        <v>0.14527609449246701</v>
      </c>
      <c r="AI328" s="41">
        <v>7614.5</v>
      </c>
      <c r="AJ328" s="41">
        <v>274.11131563200001</v>
      </c>
      <c r="AK328" s="41">
        <f t="shared" si="108"/>
        <v>3.5998596839188393E-2</v>
      </c>
      <c r="AL328" s="41">
        <v>7614.5</v>
      </c>
      <c r="AM328" s="41">
        <v>32.517713637360004</v>
      </c>
      <c r="AN328" s="41">
        <f t="shared" si="109"/>
        <v>4.2704988689158847E-3</v>
      </c>
      <c r="AO328" s="41">
        <v>7614.5</v>
      </c>
      <c r="AP328" s="41">
        <v>1629.636</v>
      </c>
      <c r="AQ328" s="25">
        <f t="shared" si="110"/>
        <v>877.99841472418655</v>
      </c>
      <c r="AR328" s="41">
        <f t="shared" si="111"/>
        <v>0.21401746667542187</v>
      </c>
      <c r="AS328" s="41">
        <v>7614.5</v>
      </c>
      <c r="AT328" s="41">
        <v>2444.4584135999999</v>
      </c>
      <c r="AU328" s="25">
        <f t="shared" si="112"/>
        <v>1317</v>
      </c>
      <c r="AV328" s="41">
        <f t="shared" si="125"/>
        <v>0.35689431888162937</v>
      </c>
      <c r="AW328" s="41">
        <v>6849.25</v>
      </c>
      <c r="AX328" s="88">
        <v>1142.0054299999999</v>
      </c>
      <c r="AY328" s="41">
        <f t="shared" si="113"/>
        <v>0.14997773064547901</v>
      </c>
      <c r="AZ328" s="41">
        <v>7614.5</v>
      </c>
      <c r="BA328" s="41">
        <f t="shared" si="99"/>
        <v>58247.800784219697</v>
      </c>
      <c r="BB328" s="41">
        <f t="shared" si="114"/>
        <v>2912.3900392109849</v>
      </c>
      <c r="BC328" s="45">
        <v>0.05</v>
      </c>
      <c r="BD328" s="41">
        <f t="shared" si="115"/>
        <v>0.38247948508910434</v>
      </c>
      <c r="BE328" s="41">
        <v>7614.5</v>
      </c>
      <c r="BF328" s="41">
        <f t="shared" si="116"/>
        <v>61160.190823430683</v>
      </c>
      <c r="BG328" s="99">
        <f t="shared" si="117"/>
        <v>6.566066393650889</v>
      </c>
      <c r="BH328" s="99">
        <f t="shared" si="126"/>
        <v>8.1958621039806339</v>
      </c>
      <c r="BI328" s="100">
        <f t="shared" si="118"/>
        <v>5.7776233803145134</v>
      </c>
      <c r="BJ328" s="86">
        <f t="shared" si="127"/>
        <v>5024.6823077413428</v>
      </c>
      <c r="BK328" s="86">
        <f t="shared" si="128"/>
        <v>56135.508515689355</v>
      </c>
      <c r="BL328" s="86">
        <f t="shared" si="101"/>
        <v>0</v>
      </c>
      <c r="BM328" s="86">
        <f t="shared" si="119"/>
        <v>61160.190823430697</v>
      </c>
      <c r="BN328" s="78">
        <v>4.4241000000000001</v>
      </c>
      <c r="BO328" s="79">
        <v>5.4593999999999996</v>
      </c>
      <c r="BP328" s="108">
        <f t="shared" si="120"/>
        <v>1.4841586749058313</v>
      </c>
      <c r="BQ328" s="108">
        <f t="shared" si="129"/>
        <v>1.5012386166942584</v>
      </c>
      <c r="BS328" s="113" t="s">
        <v>1794</v>
      </c>
      <c r="BT328" s="168">
        <f t="shared" si="121"/>
        <v>951.67119166666669</v>
      </c>
      <c r="BU328" s="88">
        <v>1142.0054299999999</v>
      </c>
    </row>
    <row r="329" spans="1:73" x14ac:dyDescent="0.25">
      <c r="A329" s="87">
        <f t="shared" si="122"/>
        <v>320</v>
      </c>
      <c r="B329" s="2" t="s">
        <v>376</v>
      </c>
      <c r="C329" s="39" t="s">
        <v>32</v>
      </c>
      <c r="D329" s="68" t="s">
        <v>1154</v>
      </c>
      <c r="E329" s="41">
        <v>11377.55</v>
      </c>
      <c r="F329" s="54">
        <v>11377.55</v>
      </c>
      <c r="G329" s="54"/>
      <c r="H329" s="40">
        <v>1296.7</v>
      </c>
      <c r="I329" s="41">
        <v>17067.135244058802</v>
      </c>
      <c r="J329" s="41">
        <f t="shared" si="98"/>
        <v>1.5000712142824073</v>
      </c>
      <c r="K329" s="41">
        <v>11377.55</v>
      </c>
      <c r="L329" s="41">
        <v>15083.33455944</v>
      </c>
      <c r="M329" s="41">
        <f t="shared" si="123"/>
        <v>1.4962363847731093</v>
      </c>
      <c r="N329" s="41">
        <v>10080.85</v>
      </c>
      <c r="O329" s="41">
        <v>187.82211924000001</v>
      </c>
      <c r="P329" s="41">
        <f t="shared" si="124"/>
        <v>1.8631575634991095E-2</v>
      </c>
      <c r="Q329" s="41">
        <v>10080.85</v>
      </c>
      <c r="R329" s="41">
        <v>965.65483962638302</v>
      </c>
      <c r="S329" s="41">
        <f t="shared" si="102"/>
        <v>8.4873706520857572E-2</v>
      </c>
      <c r="T329" s="41">
        <v>11377.55</v>
      </c>
      <c r="U329" s="41">
        <v>20974.889502074398</v>
      </c>
      <c r="V329" s="41">
        <f t="shared" si="103"/>
        <v>1.843533054310849</v>
      </c>
      <c r="W329" s="41">
        <v>11377.55</v>
      </c>
      <c r="X329" s="41">
        <v>3271.17348491849</v>
      </c>
      <c r="Y329" s="41">
        <f t="shared" si="104"/>
        <v>0.28751123791312633</v>
      </c>
      <c r="Z329" s="41">
        <v>11377.55</v>
      </c>
      <c r="AA329" s="41">
        <v>17760.695100745201</v>
      </c>
      <c r="AB329" s="41">
        <f t="shared" si="105"/>
        <v>1.5610298439246764</v>
      </c>
      <c r="AC329" s="41">
        <v>11377.55</v>
      </c>
      <c r="AD329" s="41">
        <v>9780.68120854685</v>
      </c>
      <c r="AE329" s="41">
        <f t="shared" si="106"/>
        <v>0.85964739408280788</v>
      </c>
      <c r="AF329" s="41">
        <v>11377.55</v>
      </c>
      <c r="AG329" s="41">
        <v>3014.9148127675398</v>
      </c>
      <c r="AH329" s="41">
        <f t="shared" si="107"/>
        <v>0.264988052152488</v>
      </c>
      <c r="AI329" s="41">
        <v>11377.55</v>
      </c>
      <c r="AJ329" s="41">
        <v>317.65762274399998</v>
      </c>
      <c r="AK329" s="41">
        <f t="shared" si="108"/>
        <v>2.79196859380095E-2</v>
      </c>
      <c r="AL329" s="41">
        <v>11377.55</v>
      </c>
      <c r="AM329" s="41">
        <v>37.573545159360002</v>
      </c>
      <c r="AN329" s="41">
        <f t="shared" si="109"/>
        <v>3.3024284805920436E-3</v>
      </c>
      <c r="AO329" s="41">
        <v>11377.55</v>
      </c>
      <c r="AP329" s="41">
        <v>3014.28</v>
      </c>
      <c r="AQ329" s="25">
        <f t="shared" si="110"/>
        <v>1624.0025757499352</v>
      </c>
      <c r="AR329" s="41">
        <f t="shared" si="111"/>
        <v>0.26493225694459704</v>
      </c>
      <c r="AS329" s="41">
        <v>11377.55</v>
      </c>
      <c r="AT329" s="41">
        <v>2282.9793840000002</v>
      </c>
      <c r="AU329" s="25">
        <f t="shared" si="112"/>
        <v>1230</v>
      </c>
      <c r="AV329" s="41">
        <f t="shared" si="125"/>
        <v>0.22646695308431333</v>
      </c>
      <c r="AW329" s="41">
        <v>10080.85</v>
      </c>
      <c r="AX329" s="88">
        <v>2014.0102631249997</v>
      </c>
      <c r="AY329" s="41">
        <f t="shared" si="113"/>
        <v>0.17701616456310892</v>
      </c>
      <c r="AZ329" s="41">
        <v>11377.55</v>
      </c>
      <c r="BA329" s="41">
        <f t="shared" si="99"/>
        <v>95772.801686446037</v>
      </c>
      <c r="BB329" s="41">
        <f t="shared" si="114"/>
        <v>4788.6400843223018</v>
      </c>
      <c r="BC329" s="45">
        <v>0.05</v>
      </c>
      <c r="BD329" s="41">
        <f t="shared" si="115"/>
        <v>0.42088499583146655</v>
      </c>
      <c r="BE329" s="41">
        <v>11377.55</v>
      </c>
      <c r="BF329" s="41">
        <f t="shared" si="116"/>
        <v>100561.44177076835</v>
      </c>
      <c r="BG329" s="99">
        <f t="shared" si="117"/>
        <v>7.2185662910691963</v>
      </c>
      <c r="BH329" s="99">
        <f t="shared" si="126"/>
        <v>9.0469679502362315</v>
      </c>
      <c r="BI329" s="100">
        <f t="shared" si="118"/>
        <v>6.3159365272822479</v>
      </c>
      <c r="BJ329" s="86">
        <f t="shared" si="127"/>
        <v>9360.3149096294273</v>
      </c>
      <c r="BK329" s="86">
        <f t="shared" si="128"/>
        <v>91201.126861138895</v>
      </c>
      <c r="BL329" s="86">
        <f t="shared" si="101"/>
        <v>0</v>
      </c>
      <c r="BM329" s="86">
        <f t="shared" si="119"/>
        <v>100561.44177076832</v>
      </c>
      <c r="BN329" s="78">
        <v>5.0156999999999998</v>
      </c>
      <c r="BO329" s="79">
        <v>6.0667999999999997</v>
      </c>
      <c r="BP329" s="108">
        <f t="shared" si="120"/>
        <v>1.4391941884620685</v>
      </c>
      <c r="BQ329" s="108">
        <f t="shared" si="129"/>
        <v>1.4912256791448921</v>
      </c>
      <c r="BS329" s="113" t="s">
        <v>1795</v>
      </c>
      <c r="BT329" s="168">
        <f t="shared" si="121"/>
        <v>1678.3418859374999</v>
      </c>
      <c r="BU329" s="88">
        <v>2014.0102631249997</v>
      </c>
    </row>
    <row r="330" spans="1:73" x14ac:dyDescent="0.25">
      <c r="A330" s="87">
        <f t="shared" si="122"/>
        <v>321</v>
      </c>
      <c r="B330" s="2" t="s">
        <v>377</v>
      </c>
      <c r="C330" s="39" t="s">
        <v>32</v>
      </c>
      <c r="D330" s="68" t="s">
        <v>1156</v>
      </c>
      <c r="E330" s="41">
        <v>11456.45</v>
      </c>
      <c r="F330" s="54">
        <v>11363.16</v>
      </c>
      <c r="G330" s="54">
        <v>93.29</v>
      </c>
      <c r="H330" s="40">
        <v>1267.95</v>
      </c>
      <c r="I330" s="41">
        <v>17218.943429473999</v>
      </c>
      <c r="J330" s="41">
        <f t="shared" ref="J330:J393" si="130">I330/K330</f>
        <v>1.5029911909425693</v>
      </c>
      <c r="K330" s="41">
        <v>11456.45</v>
      </c>
      <c r="L330" s="41">
        <v>17069.96412828</v>
      </c>
      <c r="M330" s="41">
        <f t="shared" si="123"/>
        <v>1.690897378883649</v>
      </c>
      <c r="N330" s="41">
        <v>10095.209999999999</v>
      </c>
      <c r="O330" s="41">
        <v>0</v>
      </c>
      <c r="P330" s="41"/>
      <c r="Q330" s="41">
        <v>0</v>
      </c>
      <c r="R330" s="41">
        <v>981.633510066491</v>
      </c>
      <c r="S330" s="41">
        <f t="shared" si="102"/>
        <v>8.5683916925966677E-2</v>
      </c>
      <c r="T330" s="41">
        <v>11456.45</v>
      </c>
      <c r="U330" s="41">
        <v>21202.594294519698</v>
      </c>
      <c r="V330" s="41">
        <f t="shared" si="103"/>
        <v>1.8507124191629778</v>
      </c>
      <c r="W330" s="41">
        <v>11456.45</v>
      </c>
      <c r="X330" s="41">
        <v>3528.9569032972199</v>
      </c>
      <c r="Y330" s="41">
        <f t="shared" si="104"/>
        <v>0.30803232269134151</v>
      </c>
      <c r="Z330" s="41">
        <v>11456.45</v>
      </c>
      <c r="AA330" s="41">
        <v>16508.988571114402</v>
      </c>
      <c r="AB330" s="41">
        <f t="shared" si="105"/>
        <v>1.4410213086178005</v>
      </c>
      <c r="AC330" s="41">
        <v>11456.45</v>
      </c>
      <c r="AD330" s="41">
        <v>9643.7926832584908</v>
      </c>
      <c r="AE330" s="41">
        <f t="shared" si="106"/>
        <v>0.8486893331835943</v>
      </c>
      <c r="AF330" s="41">
        <v>11363.16</v>
      </c>
      <c r="AG330" s="41">
        <v>2308.1630502544799</v>
      </c>
      <c r="AH330" s="41">
        <f t="shared" si="107"/>
        <v>0.20147279918774835</v>
      </c>
      <c r="AI330" s="41">
        <v>11456.45</v>
      </c>
      <c r="AJ330" s="41">
        <v>228.69832154400001</v>
      </c>
      <c r="AK330" s="41">
        <f t="shared" si="108"/>
        <v>1.9962407337700595E-2</v>
      </c>
      <c r="AL330" s="41">
        <v>11456.45</v>
      </c>
      <c r="AM330" s="41">
        <v>26.938865061360001</v>
      </c>
      <c r="AN330" s="41">
        <f t="shared" si="109"/>
        <v>2.3514147106093075E-3</v>
      </c>
      <c r="AO330" s="41">
        <v>11456.45</v>
      </c>
      <c r="AP330" s="41">
        <v>3118.212</v>
      </c>
      <c r="AQ330" s="25">
        <f t="shared" si="110"/>
        <v>1679.9979828464363</v>
      </c>
      <c r="AR330" s="41">
        <f t="shared" si="111"/>
        <v>0.27217960188365503</v>
      </c>
      <c r="AS330" s="41">
        <v>11456.45</v>
      </c>
      <c r="AT330" s="41">
        <v>1967.4456479999999</v>
      </c>
      <c r="AU330" s="25">
        <f t="shared" si="112"/>
        <v>1060</v>
      </c>
      <c r="AV330" s="41">
        <f t="shared" si="125"/>
        <v>0.19488902637983757</v>
      </c>
      <c r="AW330" s="41">
        <v>10095.209999999999</v>
      </c>
      <c r="AX330" s="88">
        <v>1335.0633975000001</v>
      </c>
      <c r="AY330" s="41">
        <f t="shared" si="113"/>
        <v>0.1165337776972797</v>
      </c>
      <c r="AZ330" s="41">
        <v>11456.45</v>
      </c>
      <c r="BA330" s="41">
        <f t="shared" ref="BA330:BA393" si="131">I330+L330+O330+R330+U330+X330+AA330+AD330+AG330+AJ330+AM330+AP330+AT330+AX330</f>
        <v>95139.394802370138</v>
      </c>
      <c r="BB330" s="41">
        <f t="shared" si="114"/>
        <v>4756.9697401185067</v>
      </c>
      <c r="BC330" s="45">
        <v>0.05</v>
      </c>
      <c r="BD330" s="41">
        <f t="shared" si="115"/>
        <v>0.41522197016689344</v>
      </c>
      <c r="BE330" s="41">
        <v>11456.45</v>
      </c>
      <c r="BF330" s="41">
        <f t="shared" si="116"/>
        <v>99896.364542488649</v>
      </c>
      <c r="BG330" s="99">
        <f t="shared" si="117"/>
        <v>6.9821120169583057</v>
      </c>
      <c r="BH330" s="99">
        <f t="shared" si="126"/>
        <v>8.9621877424849661</v>
      </c>
      <c r="BI330" s="100">
        <f t="shared" si="118"/>
        <v>6.0909882171155321</v>
      </c>
      <c r="BJ330" s="86">
        <f t="shared" si="127"/>
        <v>8852.9689319022837</v>
      </c>
      <c r="BK330" s="86">
        <f t="shared" si="128"/>
        <v>90475.167319811648</v>
      </c>
      <c r="BL330" s="86">
        <f t="shared" ref="BL330:BL393" si="132">BI330*G330</f>
        <v>568.22829077470806</v>
      </c>
      <c r="BM330" s="86">
        <f t="shared" si="119"/>
        <v>99896.364542488649</v>
      </c>
      <c r="BN330" s="78">
        <v>4.9036999999999997</v>
      </c>
      <c r="BO330" s="79">
        <v>5.9869000000000003</v>
      </c>
      <c r="BP330" s="108">
        <f t="shared" si="120"/>
        <v>1.4238456710154181</v>
      </c>
      <c r="BQ330" s="108">
        <f t="shared" si="129"/>
        <v>1.4969663335758014</v>
      </c>
      <c r="BS330" s="113" t="s">
        <v>1796</v>
      </c>
      <c r="BT330" s="168">
        <f t="shared" si="121"/>
        <v>1112.5528312500001</v>
      </c>
      <c r="BU330" s="88">
        <v>1335.0633975000001</v>
      </c>
    </row>
    <row r="331" spans="1:73" x14ac:dyDescent="0.25">
      <c r="A331" s="87">
        <f t="shared" si="122"/>
        <v>322</v>
      </c>
      <c r="B331" s="2" t="s">
        <v>378</v>
      </c>
      <c r="C331" s="39" t="s">
        <v>32</v>
      </c>
      <c r="D331" s="68" t="s">
        <v>1169</v>
      </c>
      <c r="E331" s="41">
        <v>5047.8</v>
      </c>
      <c r="F331" s="54">
        <v>5047.8</v>
      </c>
      <c r="G331" s="54"/>
      <c r="H331" s="40">
        <v>552.1</v>
      </c>
      <c r="I331" s="41">
        <v>7289.7516546635297</v>
      </c>
      <c r="J331" s="41">
        <f t="shared" si="130"/>
        <v>1.44414431131652</v>
      </c>
      <c r="K331" s="41">
        <v>5047.8</v>
      </c>
      <c r="L331" s="41">
        <v>4935.7430942399997</v>
      </c>
      <c r="M331" s="41">
        <f t="shared" ref="M331:M394" si="133">L331/N331</f>
        <v>1.0978808848989035</v>
      </c>
      <c r="N331" s="41">
        <v>4495.7</v>
      </c>
      <c r="O331" s="41">
        <v>0</v>
      </c>
      <c r="P331" s="41"/>
      <c r="Q331" s="41">
        <v>0</v>
      </c>
      <c r="R331" s="41">
        <v>428.29128663381601</v>
      </c>
      <c r="S331" s="41">
        <f t="shared" ref="S331:S394" si="134">R331/T331</f>
        <v>8.4847118870362531E-2</v>
      </c>
      <c r="T331" s="41">
        <v>5047.8</v>
      </c>
      <c r="U331" s="41">
        <v>8483.9544681109292</v>
      </c>
      <c r="V331" s="41">
        <f t="shared" ref="V331:V394" si="135">U331/W331</f>
        <v>1.6807231800211833</v>
      </c>
      <c r="W331" s="41">
        <v>5047.8</v>
      </c>
      <c r="X331" s="41">
        <v>1520.17722412639</v>
      </c>
      <c r="Y331" s="41">
        <f t="shared" ref="Y331:Y394" si="136">X331/Z331</f>
        <v>0.30115638973936959</v>
      </c>
      <c r="Z331" s="41">
        <v>5047.8</v>
      </c>
      <c r="AA331" s="41">
        <v>5686.4172652511197</v>
      </c>
      <c r="AB331" s="41">
        <f t="shared" ref="AB331:AB394" si="137">AA331/AC331</f>
        <v>1.1265139794070922</v>
      </c>
      <c r="AC331" s="41">
        <v>5047.8</v>
      </c>
      <c r="AD331" s="41">
        <v>4177.9483532552003</v>
      </c>
      <c r="AE331" s="41">
        <f t="shared" ref="AE331:AE394" si="138">AD331/AF331</f>
        <v>0.82767707778739252</v>
      </c>
      <c r="AF331" s="41">
        <v>5047.8</v>
      </c>
      <c r="AG331" s="41">
        <v>837.09082150771303</v>
      </c>
      <c r="AH331" s="41">
        <f t="shared" ref="AH331:AH394" si="139">AG331/AI331</f>
        <v>0.16583280270765741</v>
      </c>
      <c r="AI331" s="41">
        <v>5047.8</v>
      </c>
      <c r="AJ331" s="41">
        <v>190.46040551999999</v>
      </c>
      <c r="AK331" s="41">
        <f t="shared" ref="AK331:AK394" si="140">AJ331/AL331</f>
        <v>3.7731369214311181E-2</v>
      </c>
      <c r="AL331" s="41">
        <v>5047.8</v>
      </c>
      <c r="AM331" s="41">
        <v>22.615257414959999</v>
      </c>
      <c r="AN331" s="41">
        <f t="shared" ref="AN331:AN394" si="141">AM331/AO331</f>
        <v>4.4802205743016757E-3</v>
      </c>
      <c r="AO331" s="41">
        <v>5047.8</v>
      </c>
      <c r="AP331" s="41">
        <v>1559.1120000000001</v>
      </c>
      <c r="AQ331" s="25">
        <f t="shared" ref="AQ331:AQ394" si="142">AP331/1.68/1.10481</f>
        <v>840.00222404110855</v>
      </c>
      <c r="AR331" s="41">
        <f t="shared" ref="AR331:AR394" si="143">AP331/AS331</f>
        <v>0.30886960656127421</v>
      </c>
      <c r="AS331" s="41">
        <v>5047.8</v>
      </c>
      <c r="AT331" s="41">
        <v>694.17421920000004</v>
      </c>
      <c r="AU331" s="25">
        <f t="shared" ref="AU331:AU394" si="144">AT331/1.68/1.10481</f>
        <v>374</v>
      </c>
      <c r="AV331" s="41">
        <f t="shared" ref="AV331:AV394" si="145">AT331/AW331</f>
        <v>0.15440848348421826</v>
      </c>
      <c r="AW331" s="41">
        <v>4495.7</v>
      </c>
      <c r="AX331" s="88">
        <v>220.88520624999998</v>
      </c>
      <c r="AY331" s="41">
        <f t="shared" ref="AY331:AY394" si="146">AX331/AZ331</f>
        <v>4.3758708001505602E-2</v>
      </c>
      <c r="AZ331" s="41">
        <v>5047.8</v>
      </c>
      <c r="BA331" s="41">
        <f t="shared" si="131"/>
        <v>36046.621256173661</v>
      </c>
      <c r="BB331" s="41">
        <f t="shared" ref="BB331:BB394" si="147">BA331*BC331</f>
        <v>1802.3310628086831</v>
      </c>
      <c r="BC331" s="45">
        <v>0.05</v>
      </c>
      <c r="BD331" s="41">
        <f t="shared" ref="BD331:BD394" si="148">BB331/BE331</f>
        <v>0.35705278790932349</v>
      </c>
      <c r="BE331" s="41">
        <v>5047.8</v>
      </c>
      <c r="BF331" s="41">
        <f t="shared" ref="BF331:BF394" si="149">BA331+BB331</f>
        <v>37848.952318982345</v>
      </c>
      <c r="BG331" s="99">
        <f t="shared" ref="BG331:BG394" si="150">(J331+S331+V331+Y331+AB331+AE331+AH331+AK331+AN331+AR331+AY331)*(1+BC331)</f>
        <v>6.3270215024110197</v>
      </c>
      <c r="BH331" s="99">
        <f t="shared" ref="BH331:BH394" si="151">BG331+(M331+P331+AV331)*(1+BC331)</f>
        <v>7.641925339213298</v>
      </c>
      <c r="BI331" s="100">
        <f t="shared" ref="BI331:BI394" si="152">BG331-AE331*(1+BC331)</f>
        <v>5.4579605707342571</v>
      </c>
      <c r="BJ331" s="86">
        <f t="shared" si="127"/>
        <v>3493.1485714811242</v>
      </c>
      <c r="BK331" s="86">
        <f t="shared" si="128"/>
        <v>34355.803747501224</v>
      </c>
      <c r="BL331" s="86">
        <f t="shared" si="132"/>
        <v>0</v>
      </c>
      <c r="BM331" s="86">
        <f t="shared" ref="BM331:BM394" si="153">BJ331+BK331+BL331</f>
        <v>37848.952318982352</v>
      </c>
      <c r="BN331" s="78">
        <v>4.6261000000000001</v>
      </c>
      <c r="BO331" s="79">
        <v>5.4325000000000001</v>
      </c>
      <c r="BP331" s="108">
        <f t="shared" ref="BP331:BP394" si="154">BG331/BN331</f>
        <v>1.3676793632673352</v>
      </c>
      <c r="BQ331" s="108">
        <f t="shared" si="129"/>
        <v>1.4067050785482371</v>
      </c>
      <c r="BS331" s="113" t="s">
        <v>1797</v>
      </c>
      <c r="BT331" s="168">
        <f t="shared" ref="BT331:BT394" si="155">BU331/1.2</f>
        <v>184.07100520833333</v>
      </c>
      <c r="BU331" s="88">
        <v>220.88520624999998</v>
      </c>
    </row>
    <row r="332" spans="1:73" x14ac:dyDescent="0.25">
      <c r="A332" s="87">
        <f t="shared" ref="A332:A395" si="156">A331+1</f>
        <v>323</v>
      </c>
      <c r="B332" s="2" t="s">
        <v>379</v>
      </c>
      <c r="C332" s="39" t="s">
        <v>32</v>
      </c>
      <c r="D332" s="68" t="s">
        <v>1172</v>
      </c>
      <c r="E332" s="41">
        <v>4715.25</v>
      </c>
      <c r="F332" s="54">
        <v>4715.25</v>
      </c>
      <c r="G332" s="54"/>
      <c r="H332" s="40">
        <v>571.65</v>
      </c>
      <c r="I332" s="41">
        <v>6842.90668119977</v>
      </c>
      <c r="J332" s="41">
        <f t="shared" si="130"/>
        <v>1.4512288173903334</v>
      </c>
      <c r="K332" s="41">
        <v>4715.25</v>
      </c>
      <c r="L332" s="41">
        <v>6787.13066136</v>
      </c>
      <c r="M332" s="41">
        <f t="shared" si="133"/>
        <v>1.6379792116420502</v>
      </c>
      <c r="N332" s="41">
        <v>4143.6000000000004</v>
      </c>
      <c r="O332" s="41">
        <v>0</v>
      </c>
      <c r="P332" s="41">
        <f t="shared" ref="P332:P393" si="157">O332/Q332</f>
        <v>0</v>
      </c>
      <c r="Q332" s="41">
        <v>4143.6000000000004</v>
      </c>
      <c r="R332" s="41">
        <v>383.456387899346</v>
      </c>
      <c r="S332" s="41">
        <f t="shared" si="134"/>
        <v>8.1322599628725095E-2</v>
      </c>
      <c r="T332" s="41">
        <v>4715.25</v>
      </c>
      <c r="U332" s="41">
        <v>9131.6041239274891</v>
      </c>
      <c r="V332" s="41">
        <f t="shared" si="135"/>
        <v>1.9366108104400592</v>
      </c>
      <c r="W332" s="41">
        <v>4715.25</v>
      </c>
      <c r="X332" s="41">
        <v>1187.0634102209401</v>
      </c>
      <c r="Y332" s="41">
        <f t="shared" si="136"/>
        <v>0.25174983515634169</v>
      </c>
      <c r="Z332" s="41">
        <v>4715.25</v>
      </c>
      <c r="AA332" s="41">
        <v>6904.8932479166597</v>
      </c>
      <c r="AB332" s="41">
        <f t="shared" si="137"/>
        <v>1.4643747941077694</v>
      </c>
      <c r="AC332" s="41">
        <v>4715.25</v>
      </c>
      <c r="AD332" s="41">
        <v>3708.13329934584</v>
      </c>
      <c r="AE332" s="41">
        <f t="shared" si="138"/>
        <v>0.78641287298570384</v>
      </c>
      <c r="AF332" s="41">
        <v>4715.25</v>
      </c>
      <c r="AG332" s="41">
        <v>1338.9825776456</v>
      </c>
      <c r="AH332" s="41">
        <f t="shared" si="139"/>
        <v>0.28396852290877472</v>
      </c>
      <c r="AI332" s="41">
        <v>4715.25</v>
      </c>
      <c r="AJ332" s="41">
        <v>197.81048548800001</v>
      </c>
      <c r="AK332" s="41">
        <f t="shared" si="140"/>
        <v>4.195121902083665E-2</v>
      </c>
      <c r="AL332" s="41">
        <v>4715.25</v>
      </c>
      <c r="AM332" s="41">
        <v>23.47300538352</v>
      </c>
      <c r="AN332" s="41">
        <f t="shared" si="141"/>
        <v>4.9781041055129635E-3</v>
      </c>
      <c r="AO332" s="41">
        <v>4715.25</v>
      </c>
      <c r="AP332" s="41">
        <v>2424.0360000000001</v>
      </c>
      <c r="AQ332" s="25">
        <f t="shared" si="142"/>
        <v>1305.9970234054467</v>
      </c>
      <c r="AR332" s="41">
        <f t="shared" si="143"/>
        <v>0.51408430093844437</v>
      </c>
      <c r="AS332" s="41">
        <v>4715.25</v>
      </c>
      <c r="AT332" s="41">
        <v>905.76743039999997</v>
      </c>
      <c r="AU332" s="25">
        <f t="shared" si="144"/>
        <v>488</v>
      </c>
      <c r="AV332" s="41">
        <f t="shared" si="145"/>
        <v>0.21859432145960031</v>
      </c>
      <c r="AW332" s="41">
        <v>4143.6000000000004</v>
      </c>
      <c r="AX332" s="88">
        <v>879.58510249999995</v>
      </c>
      <c r="AY332" s="41">
        <f t="shared" si="146"/>
        <v>0.18654050209426859</v>
      </c>
      <c r="AZ332" s="41">
        <v>4715.25</v>
      </c>
      <c r="BA332" s="41">
        <f t="shared" si="131"/>
        <v>40714.842413287173</v>
      </c>
      <c r="BB332" s="41">
        <f t="shared" si="147"/>
        <v>2035.7421206643587</v>
      </c>
      <c r="BC332" s="45">
        <v>0.05</v>
      </c>
      <c r="BD332" s="41">
        <f t="shared" si="148"/>
        <v>0.43173577661086021</v>
      </c>
      <c r="BE332" s="41">
        <v>4715.25</v>
      </c>
      <c r="BF332" s="41">
        <f t="shared" si="149"/>
        <v>42750.584533951529</v>
      </c>
      <c r="BG332" s="99">
        <f t="shared" si="150"/>
        <v>7.3533834977156092</v>
      </c>
      <c r="BH332" s="99">
        <f t="shared" si="151"/>
        <v>9.3027857074723421</v>
      </c>
      <c r="BI332" s="100">
        <f t="shared" si="152"/>
        <v>6.5276499810806197</v>
      </c>
      <c r="BJ332" s="86">
        <f t="shared" si="127"/>
        <v>4203.5616764691276</v>
      </c>
      <c r="BK332" s="86">
        <f t="shared" si="128"/>
        <v>38547.0228574824</v>
      </c>
      <c r="BL332" s="86">
        <f t="shared" si="132"/>
        <v>0</v>
      </c>
      <c r="BM332" s="86">
        <f t="shared" si="153"/>
        <v>42750.584533951529</v>
      </c>
      <c r="BN332" s="78">
        <v>5.4023000000000003</v>
      </c>
      <c r="BO332" s="79">
        <v>6.4973999999999998</v>
      </c>
      <c r="BP332" s="108">
        <f t="shared" si="154"/>
        <v>1.3611579323094993</v>
      </c>
      <c r="BQ332" s="108">
        <f t="shared" si="129"/>
        <v>1.4317705093533324</v>
      </c>
      <c r="BS332" s="113" t="s">
        <v>1798</v>
      </c>
      <c r="BT332" s="168">
        <f t="shared" si="155"/>
        <v>732.98758541666666</v>
      </c>
      <c r="BU332" s="88">
        <v>879.58510249999995</v>
      </c>
    </row>
    <row r="333" spans="1:73" x14ac:dyDescent="0.25">
      <c r="A333" s="87">
        <f t="shared" si="156"/>
        <v>324</v>
      </c>
      <c r="B333" s="2" t="s">
        <v>380</v>
      </c>
      <c r="C333" s="39" t="s">
        <v>32</v>
      </c>
      <c r="D333" s="68" t="s">
        <v>1174</v>
      </c>
      <c r="E333" s="41">
        <v>9737.7999999999993</v>
      </c>
      <c r="F333" s="54">
        <v>9698.4</v>
      </c>
      <c r="G333" s="54">
        <v>39.4</v>
      </c>
      <c r="H333" s="40">
        <v>1110</v>
      </c>
      <c r="I333" s="41">
        <v>14110.3330392929</v>
      </c>
      <c r="J333" s="41">
        <f t="shared" si="130"/>
        <v>1.4490267862651627</v>
      </c>
      <c r="K333" s="41">
        <v>9737.7999999999993</v>
      </c>
      <c r="L333" s="41">
        <v>9000.3744381600009</v>
      </c>
      <c r="M333" s="41">
        <f t="shared" si="133"/>
        <v>1.0479687064133019</v>
      </c>
      <c r="N333" s="41">
        <v>8588.4</v>
      </c>
      <c r="O333" s="41">
        <v>751.28847696000003</v>
      </c>
      <c r="P333" s="41">
        <f t="shared" si="157"/>
        <v>8.7477117619114156E-2</v>
      </c>
      <c r="Q333" s="41">
        <v>8588.4</v>
      </c>
      <c r="R333" s="41">
        <v>799.056294032148</v>
      </c>
      <c r="S333" s="41">
        <f t="shared" si="134"/>
        <v>8.2057168357549767E-2</v>
      </c>
      <c r="T333" s="41">
        <v>9737.7999999999993</v>
      </c>
      <c r="U333" s="41">
        <v>17667.474720807801</v>
      </c>
      <c r="V333" s="41">
        <f t="shared" si="135"/>
        <v>1.8143189140060181</v>
      </c>
      <c r="W333" s="41">
        <v>9737.7999999999993</v>
      </c>
      <c r="X333" s="41">
        <v>2791.95155088299</v>
      </c>
      <c r="Y333" s="41">
        <f t="shared" si="136"/>
        <v>0.28671276375392696</v>
      </c>
      <c r="Z333" s="41">
        <v>9737.7999999999993</v>
      </c>
      <c r="AA333" s="41">
        <v>12847.941028267</v>
      </c>
      <c r="AB333" s="41">
        <f t="shared" si="137"/>
        <v>1.319388468469983</v>
      </c>
      <c r="AC333" s="41">
        <v>9737.7999999999993</v>
      </c>
      <c r="AD333" s="41">
        <v>7938.1725592270705</v>
      </c>
      <c r="AE333" s="41">
        <f t="shared" si="138"/>
        <v>0.81850331593119185</v>
      </c>
      <c r="AF333" s="41">
        <v>9698.4</v>
      </c>
      <c r="AG333" s="41">
        <v>2125.6339199814702</v>
      </c>
      <c r="AH333" s="41">
        <f t="shared" si="139"/>
        <v>0.21828687382996881</v>
      </c>
      <c r="AI333" s="41">
        <v>9737.7999999999993</v>
      </c>
      <c r="AJ333" s="41">
        <v>298.66991616000001</v>
      </c>
      <c r="AK333" s="41">
        <f t="shared" si="140"/>
        <v>3.0671190223664487E-2</v>
      </c>
      <c r="AL333" s="41">
        <v>9737.7999999999993</v>
      </c>
      <c r="AM333" s="41">
        <v>35.355952850400001</v>
      </c>
      <c r="AN333" s="41">
        <f t="shared" si="141"/>
        <v>3.6307947226683649E-3</v>
      </c>
      <c r="AO333" s="41">
        <v>9737.7999999999993</v>
      </c>
      <c r="AP333" s="41">
        <v>2288.5439999999999</v>
      </c>
      <c r="AQ333" s="25">
        <f t="shared" si="142"/>
        <v>1232.9980462057472</v>
      </c>
      <c r="AR333" s="41">
        <f t="shared" si="143"/>
        <v>0.23501653350859539</v>
      </c>
      <c r="AS333" s="41">
        <v>9737.7999999999993</v>
      </c>
      <c r="AT333" s="41">
        <v>3430.0373184</v>
      </c>
      <c r="AU333" s="25">
        <f t="shared" si="144"/>
        <v>1848</v>
      </c>
      <c r="AV333" s="41">
        <f t="shared" si="145"/>
        <v>0.39938024758977225</v>
      </c>
      <c r="AW333" s="41">
        <v>8588.4</v>
      </c>
      <c r="AX333" s="88">
        <v>1729.2895999999998</v>
      </c>
      <c r="AY333" s="41">
        <f t="shared" si="146"/>
        <v>0.17758524512723614</v>
      </c>
      <c r="AZ333" s="41">
        <v>9737.7999999999993</v>
      </c>
      <c r="BA333" s="41">
        <f t="shared" si="131"/>
        <v>75814.122815021779</v>
      </c>
      <c r="BB333" s="41">
        <f t="shared" si="147"/>
        <v>3790.7061407510892</v>
      </c>
      <c r="BC333" s="45">
        <v>0.05</v>
      </c>
      <c r="BD333" s="41">
        <f t="shared" si="148"/>
        <v>0.38927746932069762</v>
      </c>
      <c r="BE333" s="41">
        <v>9737.7999999999993</v>
      </c>
      <c r="BF333" s="41">
        <f t="shared" si="149"/>
        <v>79604.828955772871</v>
      </c>
      <c r="BG333" s="99">
        <f t="shared" si="150"/>
        <v>6.7569579569057643</v>
      </c>
      <c r="BH333" s="99">
        <f t="shared" si="151"/>
        <v>8.368525332109062</v>
      </c>
      <c r="BI333" s="100">
        <f t="shared" si="152"/>
        <v>5.897529475178013</v>
      </c>
      <c r="BJ333" s="86">
        <f t="shared" si="127"/>
        <v>7500.2233321653985</v>
      </c>
      <c r="BK333" s="86">
        <f t="shared" si="128"/>
        <v>71872.242962285469</v>
      </c>
      <c r="BL333" s="86">
        <f t="shared" si="132"/>
        <v>232.36266132201371</v>
      </c>
      <c r="BM333" s="86">
        <f t="shared" si="153"/>
        <v>79604.828955772871</v>
      </c>
      <c r="BN333" s="78">
        <v>4.8414000000000001</v>
      </c>
      <c r="BO333" s="79">
        <v>6.0754000000000001</v>
      </c>
      <c r="BP333" s="108">
        <f t="shared" si="154"/>
        <v>1.3956619896942546</v>
      </c>
      <c r="BQ333" s="108">
        <f t="shared" si="129"/>
        <v>1.3774443381685257</v>
      </c>
      <c r="BS333" s="113" t="s">
        <v>1799</v>
      </c>
      <c r="BT333" s="168">
        <f t="shared" si="155"/>
        <v>1441.0746666666666</v>
      </c>
      <c r="BU333" s="88">
        <v>1729.2895999999998</v>
      </c>
    </row>
    <row r="334" spans="1:73" x14ac:dyDescent="0.25">
      <c r="A334" s="87">
        <f t="shared" si="156"/>
        <v>325</v>
      </c>
      <c r="B334" s="2" t="s">
        <v>381</v>
      </c>
      <c r="C334" s="39" t="s">
        <v>32</v>
      </c>
      <c r="D334" s="68" t="s">
        <v>1178</v>
      </c>
      <c r="E334" s="41">
        <v>9277.65</v>
      </c>
      <c r="F334" s="54">
        <v>9162.5499999999993</v>
      </c>
      <c r="G334" s="54">
        <v>115.1</v>
      </c>
      <c r="H334" s="40">
        <v>1004.05</v>
      </c>
      <c r="I334" s="41">
        <v>13642.5929764757</v>
      </c>
      <c r="J334" s="41">
        <f t="shared" si="130"/>
        <v>1.470479375324107</v>
      </c>
      <c r="K334" s="41">
        <v>9277.65</v>
      </c>
      <c r="L334" s="41">
        <v>10912.389558839999</v>
      </c>
      <c r="M334" s="41">
        <f t="shared" si="133"/>
        <v>1.3375485149034747</v>
      </c>
      <c r="N334" s="41">
        <v>8158.5</v>
      </c>
      <c r="O334" s="41">
        <v>375.64423848000001</v>
      </c>
      <c r="P334" s="41">
        <f t="shared" si="157"/>
        <v>4.6043296988416992E-2</v>
      </c>
      <c r="Q334" s="41">
        <v>8158.5</v>
      </c>
      <c r="R334" s="41">
        <v>774.85112499622096</v>
      </c>
      <c r="S334" s="41">
        <f t="shared" si="134"/>
        <v>8.3518037972570749E-2</v>
      </c>
      <c r="T334" s="41">
        <v>9277.65</v>
      </c>
      <c r="U334" s="41">
        <v>15841.8805385136</v>
      </c>
      <c r="V334" s="41">
        <f t="shared" si="135"/>
        <v>1.7075315988977382</v>
      </c>
      <c r="W334" s="41">
        <v>9277.65</v>
      </c>
      <c r="X334" s="41">
        <v>2739.1356721238199</v>
      </c>
      <c r="Y334" s="41">
        <f t="shared" si="136"/>
        <v>0.29524024641194913</v>
      </c>
      <c r="Z334" s="41">
        <v>9277.65</v>
      </c>
      <c r="AA334" s="41">
        <v>12468.112104779801</v>
      </c>
      <c r="AB334" s="41">
        <f t="shared" si="137"/>
        <v>1.343886879196758</v>
      </c>
      <c r="AC334" s="41">
        <v>9277.65</v>
      </c>
      <c r="AD334" s="41">
        <v>7085.8011094491603</v>
      </c>
      <c r="AE334" s="41">
        <f t="shared" si="138"/>
        <v>0.77334378633122447</v>
      </c>
      <c r="AF334" s="41">
        <v>9162.5499999999993</v>
      </c>
      <c r="AG334" s="41">
        <v>1128.3435916266801</v>
      </c>
      <c r="AH334" s="41">
        <f t="shared" si="139"/>
        <v>0.12161954715112988</v>
      </c>
      <c r="AI334" s="41">
        <v>9277.65</v>
      </c>
      <c r="AJ334" s="41">
        <v>259.81949347199998</v>
      </c>
      <c r="AK334" s="41">
        <f t="shared" si="140"/>
        <v>2.8004881998350873E-2</v>
      </c>
      <c r="AL334" s="41">
        <v>9277.65</v>
      </c>
      <c r="AM334" s="41">
        <v>30.711561410880002</v>
      </c>
      <c r="AN334" s="41">
        <f t="shared" si="141"/>
        <v>3.3102737666197801E-3</v>
      </c>
      <c r="AO334" s="41">
        <v>9277.65</v>
      </c>
      <c r="AP334" s="41">
        <v>3556.248</v>
      </c>
      <c r="AQ334" s="25">
        <f t="shared" si="142"/>
        <v>1915.9984845487329</v>
      </c>
      <c r="AR334" s="41">
        <f t="shared" si="143"/>
        <v>0.38331344683190249</v>
      </c>
      <c r="AS334" s="41">
        <v>9277.65</v>
      </c>
      <c r="AT334" s="41">
        <v>1440.3187008</v>
      </c>
      <c r="AU334" s="25">
        <f t="shared" si="144"/>
        <v>776</v>
      </c>
      <c r="AV334" s="41">
        <f t="shared" si="145"/>
        <v>0.17654209729729731</v>
      </c>
      <c r="AW334" s="41">
        <v>8158.5</v>
      </c>
      <c r="AX334" s="88">
        <v>1577.6856</v>
      </c>
      <c r="AY334" s="41">
        <f t="shared" si="146"/>
        <v>0.17005228694766455</v>
      </c>
      <c r="AZ334" s="41">
        <v>9277.65</v>
      </c>
      <c r="BA334" s="41">
        <f t="shared" si="131"/>
        <v>71833.534270967852</v>
      </c>
      <c r="BB334" s="41">
        <f t="shared" si="147"/>
        <v>3591.6767135483929</v>
      </c>
      <c r="BC334" s="45">
        <v>0.05</v>
      </c>
      <c r="BD334" s="41">
        <f t="shared" si="148"/>
        <v>0.38713216316075655</v>
      </c>
      <c r="BE334" s="41">
        <v>9277.65</v>
      </c>
      <c r="BF334" s="41">
        <f t="shared" si="149"/>
        <v>75425.210984516249</v>
      </c>
      <c r="BG334" s="99">
        <f t="shared" si="150"/>
        <v>6.6993153788715167</v>
      </c>
      <c r="BH334" s="99">
        <f t="shared" si="151"/>
        <v>8.3374559835201651</v>
      </c>
      <c r="BI334" s="100">
        <f t="shared" si="152"/>
        <v>5.8873044032237312</v>
      </c>
      <c r="BJ334" s="86">
        <f t="shared" si="127"/>
        <v>6726.4476061559462</v>
      </c>
      <c r="BK334" s="86">
        <f t="shared" si="128"/>
        <v>68021.134641549259</v>
      </c>
      <c r="BL334" s="86">
        <f t="shared" si="132"/>
        <v>677.62873681105145</v>
      </c>
      <c r="BM334" s="86">
        <f t="shared" si="153"/>
        <v>75425.210984516249</v>
      </c>
      <c r="BN334" s="78">
        <v>4.8262</v>
      </c>
      <c r="BO334" s="79">
        <v>6.0186000000000002</v>
      </c>
      <c r="BP334" s="108">
        <f t="shared" si="154"/>
        <v>1.3881139154762581</v>
      </c>
      <c r="BQ334" s="108">
        <f t="shared" si="129"/>
        <v>1.3852816242182842</v>
      </c>
      <c r="BS334" s="113" t="s">
        <v>1800</v>
      </c>
      <c r="BT334" s="168">
        <f t="shared" si="155"/>
        <v>1314.7380000000001</v>
      </c>
      <c r="BU334" s="88">
        <v>1577.6856</v>
      </c>
    </row>
    <row r="335" spans="1:73" x14ac:dyDescent="0.25">
      <c r="A335" s="87">
        <f t="shared" si="156"/>
        <v>326</v>
      </c>
      <c r="B335" s="2" t="s">
        <v>382</v>
      </c>
      <c r="C335" s="39" t="s">
        <v>32</v>
      </c>
      <c r="D335" s="68" t="s">
        <v>1180</v>
      </c>
      <c r="E335" s="41">
        <v>3777.35</v>
      </c>
      <c r="F335" s="54">
        <v>3714.05</v>
      </c>
      <c r="G335" s="54">
        <v>63.3</v>
      </c>
      <c r="H335" s="40">
        <v>340.25</v>
      </c>
      <c r="I335" s="41">
        <v>5517.7978685232601</v>
      </c>
      <c r="J335" s="41">
        <f t="shared" si="130"/>
        <v>1.460758962903427</v>
      </c>
      <c r="K335" s="41">
        <v>3777.35</v>
      </c>
      <c r="L335" s="41">
        <v>6855.2223112800002</v>
      </c>
      <c r="M335" s="41">
        <f t="shared" si="133"/>
        <v>2.0318994342521783</v>
      </c>
      <c r="N335" s="41">
        <v>3373.8</v>
      </c>
      <c r="O335" s="41">
        <v>0</v>
      </c>
      <c r="P335" s="41">
        <f t="shared" si="157"/>
        <v>0</v>
      </c>
      <c r="Q335" s="41">
        <v>3373.8</v>
      </c>
      <c r="R335" s="41">
        <v>382.69912900925902</v>
      </c>
      <c r="S335" s="41">
        <f t="shared" si="134"/>
        <v>0.1013141829614039</v>
      </c>
      <c r="T335" s="41">
        <v>3777.35</v>
      </c>
      <c r="U335" s="41">
        <v>6093.3583616508504</v>
      </c>
      <c r="V335" s="41">
        <f t="shared" si="135"/>
        <v>1.6131304649161053</v>
      </c>
      <c r="W335" s="41">
        <v>3777.35</v>
      </c>
      <c r="X335" s="41">
        <v>974.67643116253805</v>
      </c>
      <c r="Y335" s="41">
        <f t="shared" si="136"/>
        <v>0.25803180302660278</v>
      </c>
      <c r="Z335" s="41">
        <v>3777.35</v>
      </c>
      <c r="AA335" s="41">
        <v>4576.8189359846401</v>
      </c>
      <c r="AB335" s="41">
        <f t="shared" si="137"/>
        <v>1.2116480961479981</v>
      </c>
      <c r="AC335" s="41">
        <v>3777.35</v>
      </c>
      <c r="AD335" s="41">
        <v>3647.9147004013698</v>
      </c>
      <c r="AE335" s="41">
        <f t="shared" si="138"/>
        <v>0.98219321236961532</v>
      </c>
      <c r="AF335" s="41">
        <v>3714.05</v>
      </c>
      <c r="AG335" s="41">
        <v>458.855590578212</v>
      </c>
      <c r="AH335" s="41">
        <f t="shared" si="139"/>
        <v>0.12147552929387322</v>
      </c>
      <c r="AI335" s="41">
        <v>3777.35</v>
      </c>
      <c r="AJ335" s="41">
        <v>121.97632708800001</v>
      </c>
      <c r="AK335" s="41">
        <f t="shared" si="140"/>
        <v>3.2291507826386227E-2</v>
      </c>
      <c r="AL335" s="41">
        <v>3777.35</v>
      </c>
      <c r="AM335" s="41">
        <v>14.39342932608</v>
      </c>
      <c r="AN335" s="41">
        <f t="shared" si="141"/>
        <v>3.8104568880511468E-3</v>
      </c>
      <c r="AO335" s="41">
        <v>3777.35</v>
      </c>
      <c r="AP335" s="41">
        <v>1492.2840000000001</v>
      </c>
      <c r="AQ335" s="25">
        <f t="shared" si="142"/>
        <v>803.99732597848117</v>
      </c>
      <c r="AR335" s="41">
        <f t="shared" si="143"/>
        <v>0.39506108779964794</v>
      </c>
      <c r="AS335" s="41">
        <v>3777.35</v>
      </c>
      <c r="AT335" s="41">
        <v>772.12961280000002</v>
      </c>
      <c r="AU335" s="25">
        <f t="shared" si="144"/>
        <v>416</v>
      </c>
      <c r="AV335" s="41">
        <f t="shared" si="145"/>
        <v>0.22886051716165748</v>
      </c>
      <c r="AW335" s="41">
        <v>3373.8</v>
      </c>
      <c r="AX335" s="88">
        <v>400.39519999999999</v>
      </c>
      <c r="AY335" s="41">
        <f t="shared" si="146"/>
        <v>0.1059989675301468</v>
      </c>
      <c r="AZ335" s="41">
        <v>3777.35</v>
      </c>
      <c r="BA335" s="41">
        <f t="shared" si="131"/>
        <v>31308.521897804207</v>
      </c>
      <c r="BB335" s="41">
        <f t="shared" si="147"/>
        <v>1565.4260948902104</v>
      </c>
      <c r="BC335" s="45">
        <v>0.05</v>
      </c>
      <c r="BD335" s="41">
        <f t="shared" si="148"/>
        <v>0.41442442317768025</v>
      </c>
      <c r="BE335" s="41">
        <v>3777.35</v>
      </c>
      <c r="BF335" s="41">
        <f t="shared" si="149"/>
        <v>32873.947992694419</v>
      </c>
      <c r="BG335" s="99">
        <f t="shared" si="150"/>
        <v>6.5999999852464217</v>
      </c>
      <c r="BH335" s="99">
        <f t="shared" si="151"/>
        <v>8.9737979342309497</v>
      </c>
      <c r="BI335" s="100">
        <f t="shared" si="152"/>
        <v>5.5686971122583255</v>
      </c>
      <c r="BJ335" s="86">
        <f t="shared" si="127"/>
        <v>2245.649994980095</v>
      </c>
      <c r="BK335" s="86">
        <f t="shared" si="128"/>
        <v>30275.79947050838</v>
      </c>
      <c r="BL335" s="86">
        <f t="shared" si="132"/>
        <v>352.49852720595197</v>
      </c>
      <c r="BM335" s="86">
        <f t="shared" si="153"/>
        <v>32873.947992694426</v>
      </c>
      <c r="BN335" s="78">
        <v>4.7359999999999998</v>
      </c>
      <c r="BO335" s="79">
        <v>6.4425999999999997</v>
      </c>
      <c r="BP335" s="108">
        <f t="shared" si="154"/>
        <v>1.393581077965883</v>
      </c>
      <c r="BQ335" s="108">
        <f t="shared" si="129"/>
        <v>1.3928845395074891</v>
      </c>
      <c r="BS335" s="113" t="s">
        <v>1801</v>
      </c>
      <c r="BT335" s="168">
        <f t="shared" si="155"/>
        <v>333.66266666666667</v>
      </c>
      <c r="BU335" s="88">
        <v>400.39519999999999</v>
      </c>
    </row>
    <row r="336" spans="1:73" x14ac:dyDescent="0.25">
      <c r="A336" s="87">
        <f t="shared" si="156"/>
        <v>327</v>
      </c>
      <c r="B336" s="2" t="s">
        <v>383</v>
      </c>
      <c r="C336" s="39" t="s">
        <v>32</v>
      </c>
      <c r="D336" s="68" t="s">
        <v>1181</v>
      </c>
      <c r="E336" s="41">
        <v>4652.96</v>
      </c>
      <c r="F336" s="54">
        <v>4509.26</v>
      </c>
      <c r="G336" s="54">
        <v>143.69999999999999</v>
      </c>
      <c r="H336" s="40">
        <v>368.4</v>
      </c>
      <c r="I336" s="41">
        <v>6841.7363484049201</v>
      </c>
      <c r="J336" s="41">
        <f t="shared" si="130"/>
        <v>1.47040515035696</v>
      </c>
      <c r="K336" s="41">
        <v>4652.96</v>
      </c>
      <c r="L336" s="41">
        <v>4935.7430942399997</v>
      </c>
      <c r="M336" s="41">
        <f t="shared" si="133"/>
        <v>1.1919608714711436</v>
      </c>
      <c r="N336" s="41">
        <v>4140.8599999999997</v>
      </c>
      <c r="O336" s="41">
        <v>0</v>
      </c>
      <c r="P336" s="41">
        <f t="shared" si="157"/>
        <v>0</v>
      </c>
      <c r="Q336" s="41">
        <v>4140.8599999999997</v>
      </c>
      <c r="R336" s="41">
        <v>375.37964595985</v>
      </c>
      <c r="S336" s="41">
        <f t="shared" si="134"/>
        <v>8.067545088714495E-2</v>
      </c>
      <c r="T336" s="41">
        <v>4652.96</v>
      </c>
      <c r="U336" s="41">
        <v>5815.2978142039701</v>
      </c>
      <c r="V336" s="41">
        <f t="shared" si="135"/>
        <v>1.2498061049748912</v>
      </c>
      <c r="W336" s="41">
        <v>4652.96</v>
      </c>
      <c r="X336" s="41">
        <v>1138.1076893484801</v>
      </c>
      <c r="Y336" s="41">
        <f t="shared" si="136"/>
        <v>0.24459864029531311</v>
      </c>
      <c r="Z336" s="41">
        <v>4652.96</v>
      </c>
      <c r="AA336" s="41">
        <v>5205.3139502527902</v>
      </c>
      <c r="AB336" s="41">
        <f t="shared" si="137"/>
        <v>1.1187102296716047</v>
      </c>
      <c r="AC336" s="41">
        <v>4652.96</v>
      </c>
      <c r="AD336" s="41">
        <v>3694.6992123415598</v>
      </c>
      <c r="AE336" s="41">
        <f t="shared" si="138"/>
        <v>0.81935821228794958</v>
      </c>
      <c r="AF336" s="41">
        <v>4509.26</v>
      </c>
      <c r="AG336" s="41">
        <v>640.71447394281199</v>
      </c>
      <c r="AH336" s="41">
        <f t="shared" si="139"/>
        <v>0.13770040446142068</v>
      </c>
      <c r="AI336" s="41">
        <v>4652.96</v>
      </c>
      <c r="AJ336" s="41">
        <v>109.28868904799999</v>
      </c>
      <c r="AK336" s="41">
        <f t="shared" si="140"/>
        <v>2.3487992385062412E-2</v>
      </c>
      <c r="AL336" s="41">
        <v>4652.96</v>
      </c>
      <c r="AM336" s="41">
        <v>12.437345544119999</v>
      </c>
      <c r="AN336" s="41">
        <f t="shared" si="141"/>
        <v>2.6729964461590038E-3</v>
      </c>
      <c r="AO336" s="41">
        <v>4652.96</v>
      </c>
      <c r="AP336" s="41">
        <v>879.78</v>
      </c>
      <c r="AQ336" s="25">
        <f t="shared" si="142"/>
        <v>473.99876126082438</v>
      </c>
      <c r="AR336" s="41">
        <f t="shared" si="143"/>
        <v>0.18907963962724803</v>
      </c>
      <c r="AS336" s="41">
        <v>4652.96</v>
      </c>
      <c r="AT336" s="41">
        <v>1317.817368</v>
      </c>
      <c r="AU336" s="25">
        <f t="shared" si="144"/>
        <v>710</v>
      </c>
      <c r="AV336" s="41">
        <f t="shared" si="145"/>
        <v>0.31824726457788965</v>
      </c>
      <c r="AW336" s="41">
        <v>4140.8599999999997</v>
      </c>
      <c r="AX336" s="88">
        <v>405.01359999999994</v>
      </c>
      <c r="AY336" s="41">
        <f t="shared" si="146"/>
        <v>8.7044290086310636E-2</v>
      </c>
      <c r="AZ336" s="41">
        <v>4652.96</v>
      </c>
      <c r="BA336" s="41">
        <f t="shared" si="131"/>
        <v>31371.329231286498</v>
      </c>
      <c r="BB336" s="41">
        <f t="shared" si="147"/>
        <v>1568.566461564325</v>
      </c>
      <c r="BC336" s="45">
        <v>0.05</v>
      </c>
      <c r="BD336" s="41">
        <f t="shared" si="148"/>
        <v>0.33711152934139238</v>
      </c>
      <c r="BE336" s="41">
        <v>4652.96</v>
      </c>
      <c r="BF336" s="41">
        <f t="shared" si="149"/>
        <v>32939.89569285082</v>
      </c>
      <c r="BG336" s="99">
        <f t="shared" si="150"/>
        <v>5.6947160670540669</v>
      </c>
      <c r="BH336" s="99">
        <f t="shared" si="151"/>
        <v>7.2804346099055515</v>
      </c>
      <c r="BI336" s="100">
        <f t="shared" si="152"/>
        <v>4.8343899441517202</v>
      </c>
      <c r="BJ336" s="86">
        <f t="shared" si="127"/>
        <v>2097.9333991027179</v>
      </c>
      <c r="BK336" s="86">
        <f t="shared" si="128"/>
        <v>30147.260458773508</v>
      </c>
      <c r="BL336" s="86">
        <f t="shared" si="132"/>
        <v>694.70183497460209</v>
      </c>
      <c r="BM336" s="86">
        <f t="shared" si="153"/>
        <v>32939.895692850827</v>
      </c>
      <c r="BN336" s="78">
        <v>4.3258000000000001</v>
      </c>
      <c r="BO336" s="79">
        <v>5.5236000000000001</v>
      </c>
      <c r="BP336" s="108">
        <f t="shared" si="154"/>
        <v>1.3164538506297256</v>
      </c>
      <c r="BQ336" s="108">
        <f t="shared" si="129"/>
        <v>1.3180597092304931</v>
      </c>
      <c r="BS336" s="113" t="s">
        <v>1802</v>
      </c>
      <c r="BT336" s="168">
        <f t="shared" si="155"/>
        <v>337.51133333333331</v>
      </c>
      <c r="BU336" s="88">
        <v>405.01359999999994</v>
      </c>
    </row>
    <row r="337" spans="1:73" x14ac:dyDescent="0.25">
      <c r="A337" s="87">
        <f t="shared" si="156"/>
        <v>328</v>
      </c>
      <c r="B337" s="2" t="s">
        <v>384</v>
      </c>
      <c r="C337" s="39" t="s">
        <v>32</v>
      </c>
      <c r="D337" s="68" t="s">
        <v>1183</v>
      </c>
      <c r="E337" s="41">
        <v>9553.74</v>
      </c>
      <c r="F337" s="54">
        <v>9553.74</v>
      </c>
      <c r="G337" s="54"/>
      <c r="H337" s="40">
        <v>1060.24</v>
      </c>
      <c r="I337" s="41">
        <v>13583.908470673399</v>
      </c>
      <c r="J337" s="41">
        <f t="shared" si="130"/>
        <v>1.4218419666720468</v>
      </c>
      <c r="K337" s="41">
        <v>9553.74</v>
      </c>
      <c r="L337" s="41">
        <v>9871.4861884799993</v>
      </c>
      <c r="M337" s="41">
        <f t="shared" si="133"/>
        <v>1.1622400881238593</v>
      </c>
      <c r="N337" s="41">
        <v>8493.5</v>
      </c>
      <c r="O337" s="41">
        <v>0</v>
      </c>
      <c r="P337" s="41">
        <f t="shared" si="157"/>
        <v>0</v>
      </c>
      <c r="Q337" s="41">
        <v>8493.5</v>
      </c>
      <c r="R337" s="41">
        <v>807.883399986683</v>
      </c>
      <c r="S337" s="41">
        <f t="shared" si="134"/>
        <v>8.4562003988666534E-2</v>
      </c>
      <c r="T337" s="41">
        <v>9553.74</v>
      </c>
      <c r="U337" s="41">
        <v>15662.3802949244</v>
      </c>
      <c r="V337" s="41">
        <f t="shared" si="135"/>
        <v>1.6393977955150967</v>
      </c>
      <c r="W337" s="41">
        <v>9553.74</v>
      </c>
      <c r="X337" s="41">
        <v>2797.0283835037899</v>
      </c>
      <c r="Y337" s="41">
        <f t="shared" si="136"/>
        <v>0.29276789859298974</v>
      </c>
      <c r="Z337" s="41">
        <v>9553.74</v>
      </c>
      <c r="AA337" s="41">
        <v>12631.924021382199</v>
      </c>
      <c r="AB337" s="41">
        <f t="shared" si="137"/>
        <v>1.3221967545047488</v>
      </c>
      <c r="AC337" s="41">
        <v>9553.74</v>
      </c>
      <c r="AD337" s="41">
        <v>8998.5170323550192</v>
      </c>
      <c r="AE337" s="41">
        <f t="shared" si="138"/>
        <v>0.94188422883132883</v>
      </c>
      <c r="AF337" s="41">
        <v>9553.74</v>
      </c>
      <c r="AG337" s="41">
        <v>3069.3099262273799</v>
      </c>
      <c r="AH337" s="41">
        <f t="shared" si="139"/>
        <v>0.3212678936445183</v>
      </c>
      <c r="AI337" s="41">
        <v>9553.74</v>
      </c>
      <c r="AJ337" s="41">
        <v>194.60211724800001</v>
      </c>
      <c r="AK337" s="41">
        <f t="shared" si="140"/>
        <v>2.0369208001055086E-2</v>
      </c>
      <c r="AL337" s="41">
        <v>9553.74</v>
      </c>
      <c r="AM337" s="41">
        <v>22.943014768800001</v>
      </c>
      <c r="AN337" s="41">
        <f t="shared" si="141"/>
        <v>2.4014694526750782E-3</v>
      </c>
      <c r="AO337" s="41">
        <v>9553.74</v>
      </c>
      <c r="AP337" s="41">
        <v>1792.98</v>
      </c>
      <c r="AQ337" s="25">
        <f t="shared" si="142"/>
        <v>966.00320417085288</v>
      </c>
      <c r="AR337" s="41">
        <f t="shared" si="143"/>
        <v>0.18767309974941751</v>
      </c>
      <c r="AS337" s="41">
        <v>9553.74</v>
      </c>
      <c r="AT337" s="41">
        <v>2687.6049984000001</v>
      </c>
      <c r="AU337" s="25">
        <f t="shared" si="144"/>
        <v>1448</v>
      </c>
      <c r="AV337" s="41">
        <f t="shared" si="145"/>
        <v>0.31643079983516809</v>
      </c>
      <c r="AW337" s="41">
        <v>8493.5</v>
      </c>
      <c r="AX337" s="88">
        <v>1208.60500875</v>
      </c>
      <c r="AY337" s="41">
        <f t="shared" si="146"/>
        <v>0.12650595565192271</v>
      </c>
      <c r="AZ337" s="41">
        <v>9553.74</v>
      </c>
      <c r="BA337" s="41">
        <f t="shared" si="131"/>
        <v>73329.172856699661</v>
      </c>
      <c r="BB337" s="41">
        <f t="shared" si="147"/>
        <v>3666.458642834983</v>
      </c>
      <c r="BC337" s="45">
        <v>0.05</v>
      </c>
      <c r="BD337" s="41">
        <f t="shared" si="148"/>
        <v>0.38377207699131261</v>
      </c>
      <c r="BE337" s="41">
        <v>9553.74</v>
      </c>
      <c r="BF337" s="41">
        <f t="shared" si="149"/>
        <v>76995.631499534647</v>
      </c>
      <c r="BG337" s="99">
        <f t="shared" si="150"/>
        <v>6.67891168833469</v>
      </c>
      <c r="BH337" s="99">
        <f t="shared" si="151"/>
        <v>8.2315161206916692</v>
      </c>
      <c r="BI337" s="100">
        <f t="shared" si="152"/>
        <v>5.689933248061795</v>
      </c>
      <c r="BJ337" s="86">
        <f t="shared" si="127"/>
        <v>7081.2493284399716</v>
      </c>
      <c r="BK337" s="86">
        <f t="shared" si="128"/>
        <v>69914.382171094694</v>
      </c>
      <c r="BL337" s="86">
        <f t="shared" si="132"/>
        <v>0</v>
      </c>
      <c r="BM337" s="86">
        <f t="shared" si="153"/>
        <v>76995.631499534662</v>
      </c>
      <c r="BN337" s="78">
        <v>5.1058000000000003</v>
      </c>
      <c r="BO337" s="79">
        <v>6.1890999999999998</v>
      </c>
      <c r="BP337" s="108">
        <f t="shared" si="154"/>
        <v>1.3081028807110913</v>
      </c>
      <c r="BQ337" s="108">
        <f t="shared" si="129"/>
        <v>1.3300021199676317</v>
      </c>
      <c r="BS337" s="113" t="s">
        <v>1803</v>
      </c>
      <c r="BT337" s="168">
        <f t="shared" si="155"/>
        <v>1007.1708406250001</v>
      </c>
      <c r="BU337" s="88">
        <v>1208.60500875</v>
      </c>
    </row>
    <row r="338" spans="1:73" x14ac:dyDescent="0.25">
      <c r="A338" s="87">
        <f t="shared" si="156"/>
        <v>329</v>
      </c>
      <c r="B338" s="2" t="s">
        <v>385</v>
      </c>
      <c r="C338" s="39" t="s">
        <v>32</v>
      </c>
      <c r="D338" s="68" t="s">
        <v>1184</v>
      </c>
      <c r="E338" s="41">
        <v>7507.43</v>
      </c>
      <c r="F338" s="54">
        <v>7507.43</v>
      </c>
      <c r="G338" s="54"/>
      <c r="H338" s="40">
        <v>772.75</v>
      </c>
      <c r="I338" s="41">
        <v>11197.6815151384</v>
      </c>
      <c r="J338" s="41">
        <f t="shared" si="130"/>
        <v>1.4915465765432909</v>
      </c>
      <c r="K338" s="41">
        <v>7507.43</v>
      </c>
      <c r="L338" s="41">
        <v>7088.3725752</v>
      </c>
      <c r="M338" s="41">
        <f t="shared" si="133"/>
        <v>1.0525180966578962</v>
      </c>
      <c r="N338" s="41">
        <v>6734.68</v>
      </c>
      <c r="O338" s="41">
        <v>751.28847696000003</v>
      </c>
      <c r="P338" s="41">
        <f t="shared" si="157"/>
        <v>0.1115551855411096</v>
      </c>
      <c r="Q338" s="41">
        <v>6734.68</v>
      </c>
      <c r="R338" s="41">
        <v>761.87405402281797</v>
      </c>
      <c r="S338" s="41">
        <f t="shared" si="134"/>
        <v>0.10148267170294201</v>
      </c>
      <c r="T338" s="41">
        <v>7507.43</v>
      </c>
      <c r="U338" s="41">
        <v>12040.3211021026</v>
      </c>
      <c r="V338" s="41">
        <f t="shared" si="135"/>
        <v>1.6037873283004436</v>
      </c>
      <c r="W338" s="41">
        <v>7507.43</v>
      </c>
      <c r="X338" s="41">
        <v>2103.7584504306201</v>
      </c>
      <c r="Y338" s="41">
        <f t="shared" si="136"/>
        <v>0.28022351862496486</v>
      </c>
      <c r="Z338" s="41">
        <v>7507.43</v>
      </c>
      <c r="AA338" s="41">
        <v>11237.7841383224</v>
      </c>
      <c r="AB338" s="41">
        <f t="shared" si="137"/>
        <v>1.4968883010993643</v>
      </c>
      <c r="AC338" s="41">
        <v>7507.43</v>
      </c>
      <c r="AD338" s="41">
        <v>6672.3941646743997</v>
      </c>
      <c r="AE338" s="41">
        <f t="shared" si="138"/>
        <v>0.88877207841756756</v>
      </c>
      <c r="AF338" s="41">
        <v>7507.43</v>
      </c>
      <c r="AG338" s="41">
        <v>1519.0932774937</v>
      </c>
      <c r="AH338" s="41">
        <f t="shared" si="139"/>
        <v>0.20234531357517818</v>
      </c>
      <c r="AI338" s="41">
        <v>7507.43</v>
      </c>
      <c r="AJ338" s="41">
        <v>200.66884992000001</v>
      </c>
      <c r="AK338" s="41">
        <f t="shared" si="140"/>
        <v>2.6729366763326465E-2</v>
      </c>
      <c r="AL338" s="41">
        <v>7507.43</v>
      </c>
      <c r="AM338" s="41">
        <v>23.570635233600001</v>
      </c>
      <c r="AN338" s="41">
        <f t="shared" si="141"/>
        <v>3.1396410267694802E-3</v>
      </c>
      <c r="AO338" s="41">
        <v>7507.43</v>
      </c>
      <c r="AP338" s="41">
        <v>1238.0039999999999</v>
      </c>
      <c r="AQ338" s="25">
        <f t="shared" si="142"/>
        <v>666.99897978579372</v>
      </c>
      <c r="AR338" s="41">
        <f t="shared" si="143"/>
        <v>0.16490383526719529</v>
      </c>
      <c r="AS338" s="41">
        <v>7507.43</v>
      </c>
      <c r="AT338" s="41">
        <v>1395.7727616</v>
      </c>
      <c r="AU338" s="25">
        <f t="shared" si="144"/>
        <v>752</v>
      </c>
      <c r="AV338" s="41">
        <f t="shared" si="145"/>
        <v>0.20725153408922176</v>
      </c>
      <c r="AW338" s="41">
        <v>6734.68</v>
      </c>
      <c r="AX338" s="88">
        <v>1112.0633437500001</v>
      </c>
      <c r="AY338" s="41">
        <f t="shared" si="146"/>
        <v>0.14812836666475745</v>
      </c>
      <c r="AZ338" s="41">
        <v>7507.43</v>
      </c>
      <c r="BA338" s="41">
        <f t="shared" si="131"/>
        <v>57342.647344848534</v>
      </c>
      <c r="BB338" s="41">
        <f t="shared" si="147"/>
        <v>2867.1323672424269</v>
      </c>
      <c r="BC338" s="45">
        <v>0.05</v>
      </c>
      <c r="BD338" s="41">
        <f t="shared" si="148"/>
        <v>0.38190597411396798</v>
      </c>
      <c r="BE338" s="41">
        <v>7507.43</v>
      </c>
      <c r="BF338" s="41">
        <f t="shared" si="149"/>
        <v>60209.77971209096</v>
      </c>
      <c r="BG338" s="99">
        <f t="shared" si="150"/>
        <v>6.7283443478850913</v>
      </c>
      <c r="BH338" s="99">
        <f t="shared" si="151"/>
        <v>8.1682354049877297</v>
      </c>
      <c r="BI338" s="100">
        <f t="shared" si="152"/>
        <v>5.7951336655466452</v>
      </c>
      <c r="BJ338" s="86">
        <f t="shared" si="127"/>
        <v>5199.3280948282045</v>
      </c>
      <c r="BK338" s="86">
        <f t="shared" si="128"/>
        <v>55010.451617262763</v>
      </c>
      <c r="BL338" s="86">
        <f t="shared" si="132"/>
        <v>0</v>
      </c>
      <c r="BM338" s="86">
        <f t="shared" si="153"/>
        <v>60209.779712090967</v>
      </c>
      <c r="BN338" s="78">
        <v>4.7309999999999999</v>
      </c>
      <c r="BO338" s="79">
        <v>5.8029000000000002</v>
      </c>
      <c r="BP338" s="108">
        <f t="shared" si="154"/>
        <v>1.4221822760272862</v>
      </c>
      <c r="BQ338" s="108">
        <f t="shared" si="129"/>
        <v>1.4076126428144082</v>
      </c>
      <c r="BS338" s="113" t="s">
        <v>1804</v>
      </c>
      <c r="BT338" s="168">
        <f t="shared" si="155"/>
        <v>926.71945312500009</v>
      </c>
      <c r="BU338" s="88">
        <v>1112.0633437500001</v>
      </c>
    </row>
    <row r="339" spans="1:73" x14ac:dyDescent="0.25">
      <c r="A339" s="87">
        <f t="shared" si="156"/>
        <v>330</v>
      </c>
      <c r="B339" s="2" t="s">
        <v>386</v>
      </c>
      <c r="C339" s="39" t="s">
        <v>32</v>
      </c>
      <c r="D339" s="68" t="s">
        <v>1202</v>
      </c>
      <c r="E339" s="41">
        <v>4254.1000000000004</v>
      </c>
      <c r="F339" s="54">
        <v>4254.1000000000004</v>
      </c>
      <c r="G339" s="54"/>
      <c r="H339" s="40">
        <v>465</v>
      </c>
      <c r="I339" s="41">
        <v>6476.0002281890502</v>
      </c>
      <c r="J339" s="41">
        <f t="shared" si="130"/>
        <v>1.5222961914832867</v>
      </c>
      <c r="K339" s="41">
        <v>4254.1000000000004</v>
      </c>
      <c r="L339" s="41">
        <v>4383.5988293999999</v>
      </c>
      <c r="M339" s="41">
        <f t="shared" si="133"/>
        <v>1.1568971073341954</v>
      </c>
      <c r="N339" s="41">
        <v>3789.1</v>
      </c>
      <c r="O339" s="41">
        <v>375.64423848000001</v>
      </c>
      <c r="P339" s="41">
        <f t="shared" si="157"/>
        <v>9.9138116829854059E-2</v>
      </c>
      <c r="Q339" s="41">
        <v>3789.1</v>
      </c>
      <c r="R339" s="41">
        <v>381.306575502697</v>
      </c>
      <c r="S339" s="41">
        <f t="shared" si="134"/>
        <v>8.9632725018851694E-2</v>
      </c>
      <c r="T339" s="41">
        <v>4254.1000000000004</v>
      </c>
      <c r="U339" s="41">
        <v>5417.0229569445801</v>
      </c>
      <c r="V339" s="41">
        <f t="shared" si="135"/>
        <v>1.2733652140157918</v>
      </c>
      <c r="W339" s="41">
        <v>4254.1000000000004</v>
      </c>
      <c r="X339" s="41">
        <v>1217.7312858886401</v>
      </c>
      <c r="Y339" s="41">
        <f t="shared" si="136"/>
        <v>0.28624886248293174</v>
      </c>
      <c r="Z339" s="41">
        <v>4254.1000000000004</v>
      </c>
      <c r="AA339" s="41">
        <v>4691.30689587508</v>
      </c>
      <c r="AB339" s="41">
        <f t="shared" si="137"/>
        <v>1.1027730650137701</v>
      </c>
      <c r="AC339" s="41">
        <v>4254.1000000000004</v>
      </c>
      <c r="AD339" s="41">
        <v>3407.2697446944098</v>
      </c>
      <c r="AE339" s="41">
        <f t="shared" si="138"/>
        <v>0.80093785869970369</v>
      </c>
      <c r="AF339" s="41">
        <v>4254.1000000000004</v>
      </c>
      <c r="AG339" s="41">
        <v>691.359424623574</v>
      </c>
      <c r="AH339" s="41">
        <f t="shared" si="139"/>
        <v>0.16251602562788225</v>
      </c>
      <c r="AI339" s="41">
        <v>4254.1000000000004</v>
      </c>
      <c r="AJ339" s="41">
        <v>83.636326620000006</v>
      </c>
      <c r="AK339" s="41">
        <f t="shared" si="140"/>
        <v>1.9660169394231448E-2</v>
      </c>
      <c r="AL339" s="41">
        <v>4254.1000000000004</v>
      </c>
      <c r="AM339" s="41">
        <v>9.7629850079999994</v>
      </c>
      <c r="AN339" s="41">
        <f t="shared" si="141"/>
        <v>2.2949589826285225E-3</v>
      </c>
      <c r="AO339" s="41">
        <v>4254.1000000000004</v>
      </c>
      <c r="AP339" s="41">
        <v>1295.5440000000001</v>
      </c>
      <c r="AQ339" s="25">
        <f t="shared" si="142"/>
        <v>697.9997853541721</v>
      </c>
      <c r="AR339" s="41">
        <f t="shared" si="143"/>
        <v>0.30454009073599586</v>
      </c>
      <c r="AS339" s="41">
        <v>4254.1000000000004</v>
      </c>
      <c r="AT339" s="41">
        <v>642.20395680000001</v>
      </c>
      <c r="AU339" s="25">
        <f t="shared" si="144"/>
        <v>346</v>
      </c>
      <c r="AV339" s="41">
        <f t="shared" si="145"/>
        <v>0.16948720192130057</v>
      </c>
      <c r="AW339" s="41">
        <v>3789.1</v>
      </c>
      <c r="AX339" s="88">
        <v>369.02028625000003</v>
      </c>
      <c r="AY339" s="41">
        <f t="shared" si="146"/>
        <v>8.6744619602266052E-2</v>
      </c>
      <c r="AZ339" s="41">
        <v>4254.1000000000004</v>
      </c>
      <c r="BA339" s="41">
        <f t="shared" si="131"/>
        <v>29441.407734276036</v>
      </c>
      <c r="BB339" s="41">
        <f t="shared" si="147"/>
        <v>1472.0703867138018</v>
      </c>
      <c r="BC339" s="45">
        <v>0.05</v>
      </c>
      <c r="BD339" s="41">
        <f t="shared" si="148"/>
        <v>0.34603568010009206</v>
      </c>
      <c r="BE339" s="41">
        <v>4254.1000000000004</v>
      </c>
      <c r="BF339" s="41">
        <f t="shared" si="149"/>
        <v>30913.478120989836</v>
      </c>
      <c r="BG339" s="99">
        <f t="shared" si="150"/>
        <v>5.9335602701102061</v>
      </c>
      <c r="BH339" s="99">
        <f t="shared" si="151"/>
        <v>7.4303588174998234</v>
      </c>
      <c r="BI339" s="100">
        <f t="shared" si="152"/>
        <v>5.0925755184755168</v>
      </c>
      <c r="BJ339" s="86">
        <f t="shared" si="127"/>
        <v>2759.105525601246</v>
      </c>
      <c r="BK339" s="86">
        <f t="shared" si="128"/>
        <v>28154.372595388584</v>
      </c>
      <c r="BL339" s="86">
        <f t="shared" si="132"/>
        <v>0</v>
      </c>
      <c r="BM339" s="86">
        <f t="shared" si="153"/>
        <v>30913.478120989828</v>
      </c>
      <c r="BN339" s="78">
        <v>4.5766999999999998</v>
      </c>
      <c r="BO339" s="79">
        <v>5.6378000000000004</v>
      </c>
      <c r="BP339" s="108">
        <f t="shared" si="154"/>
        <v>1.2964713156008054</v>
      </c>
      <c r="BQ339" s="108">
        <f t="shared" si="129"/>
        <v>1.3179536020255813</v>
      </c>
      <c r="BS339" s="113" t="s">
        <v>1805</v>
      </c>
      <c r="BT339" s="168">
        <f t="shared" si="155"/>
        <v>307.51690520833336</v>
      </c>
      <c r="BU339" s="88">
        <v>369.02028625000003</v>
      </c>
    </row>
    <row r="340" spans="1:73" x14ac:dyDescent="0.25">
      <c r="A340" s="87">
        <f t="shared" si="156"/>
        <v>331</v>
      </c>
      <c r="B340" s="2" t="s">
        <v>387</v>
      </c>
      <c r="C340" s="39" t="s">
        <v>32</v>
      </c>
      <c r="D340" s="68" t="s">
        <v>1224</v>
      </c>
      <c r="E340" s="41">
        <v>3815</v>
      </c>
      <c r="F340" s="54">
        <v>3815</v>
      </c>
      <c r="G340" s="54"/>
      <c r="H340" s="40">
        <v>314.8</v>
      </c>
      <c r="I340" s="41">
        <v>4696.6215416258301</v>
      </c>
      <c r="J340" s="41">
        <f t="shared" si="130"/>
        <v>1.2310934578311481</v>
      </c>
      <c r="K340" s="41">
        <v>3815</v>
      </c>
      <c r="L340" s="41">
        <v>1782.35461908</v>
      </c>
      <c r="M340" s="41">
        <f t="shared" si="133"/>
        <v>0.50921507887549289</v>
      </c>
      <c r="N340" s="41">
        <v>3500.2</v>
      </c>
      <c r="O340" s="41">
        <v>0</v>
      </c>
      <c r="P340" s="41"/>
      <c r="Q340" s="41">
        <v>0</v>
      </c>
      <c r="R340" s="41">
        <v>237.926592449178</v>
      </c>
      <c r="S340" s="41">
        <f t="shared" si="134"/>
        <v>6.2366079278945739E-2</v>
      </c>
      <c r="T340" s="41">
        <v>3815</v>
      </c>
      <c r="U340" s="41">
        <v>4043.41660537088</v>
      </c>
      <c r="V340" s="41">
        <f t="shared" si="135"/>
        <v>1.0598732910539659</v>
      </c>
      <c r="W340" s="41">
        <v>3815</v>
      </c>
      <c r="X340" s="41">
        <v>890.94046341657997</v>
      </c>
      <c r="Y340" s="41">
        <f t="shared" si="136"/>
        <v>0.23353616341194758</v>
      </c>
      <c r="Z340" s="41">
        <v>3815</v>
      </c>
      <c r="AA340" s="41">
        <v>2800.3431959872801</v>
      </c>
      <c r="AB340" s="41">
        <f t="shared" si="137"/>
        <v>0.73403491375813368</v>
      </c>
      <c r="AC340" s="41">
        <v>3815</v>
      </c>
      <c r="AD340" s="41">
        <v>2723.2606667627201</v>
      </c>
      <c r="AE340" s="41">
        <f t="shared" si="138"/>
        <v>0.71382979469533947</v>
      </c>
      <c r="AF340" s="41">
        <v>3815</v>
      </c>
      <c r="AG340" s="41">
        <v>454.75447695387498</v>
      </c>
      <c r="AH340" s="41">
        <f t="shared" si="139"/>
        <v>0.11920169775986238</v>
      </c>
      <c r="AI340" s="41">
        <v>3815</v>
      </c>
      <c r="AJ340" s="41">
        <v>135.45147369599999</v>
      </c>
      <c r="AK340" s="41">
        <f t="shared" si="140"/>
        <v>3.5504973445871557E-2</v>
      </c>
      <c r="AL340" s="41">
        <v>3815</v>
      </c>
      <c r="AM340" s="41">
        <v>15.9868879506</v>
      </c>
      <c r="AN340" s="41">
        <f t="shared" si="141"/>
        <v>4.19053419412844E-3</v>
      </c>
      <c r="AO340" s="41">
        <v>3815</v>
      </c>
      <c r="AP340" s="41">
        <v>348.94799999999998</v>
      </c>
      <c r="AQ340" s="25">
        <f t="shared" si="142"/>
        <v>188.00259126650087</v>
      </c>
      <c r="AR340" s="41">
        <f t="shared" si="143"/>
        <v>9.1467365661861075E-2</v>
      </c>
      <c r="AS340" s="41">
        <v>3815</v>
      </c>
      <c r="AT340" s="41">
        <v>337.80670559999999</v>
      </c>
      <c r="AU340" s="25">
        <f t="shared" si="144"/>
        <v>182</v>
      </c>
      <c r="AV340" s="41">
        <f t="shared" si="145"/>
        <v>9.6510686703616941E-2</v>
      </c>
      <c r="AW340" s="41">
        <v>3500.2</v>
      </c>
      <c r="AX340" s="88">
        <v>80.089735000000005</v>
      </c>
      <c r="AY340" s="41">
        <f t="shared" si="146"/>
        <v>2.0993377457404983E-2</v>
      </c>
      <c r="AZ340" s="41">
        <v>3815</v>
      </c>
      <c r="BA340" s="41">
        <f t="shared" si="131"/>
        <v>18547.900963892946</v>
      </c>
      <c r="BB340" s="41">
        <f t="shared" si="147"/>
        <v>927.3950481946473</v>
      </c>
      <c r="BC340" s="45">
        <v>0.05</v>
      </c>
      <c r="BD340" s="41">
        <f t="shared" si="148"/>
        <v>0.24309175575220113</v>
      </c>
      <c r="BE340" s="41">
        <v>3815</v>
      </c>
      <c r="BF340" s="41">
        <f t="shared" si="149"/>
        <v>19475.296012087594</v>
      </c>
      <c r="BG340" s="99">
        <f t="shared" si="150"/>
        <v>4.5213962309760403</v>
      </c>
      <c r="BH340" s="99">
        <f t="shared" si="151"/>
        <v>5.1574082848341058</v>
      </c>
      <c r="BI340" s="100">
        <f t="shared" si="152"/>
        <v>3.7718749465459336</v>
      </c>
      <c r="BJ340" s="86">
        <f t="shared" si="127"/>
        <v>1423.3355335112576</v>
      </c>
      <c r="BK340" s="86">
        <f t="shared" si="128"/>
        <v>18051.960478576337</v>
      </c>
      <c r="BL340" s="86">
        <f t="shared" si="132"/>
        <v>0</v>
      </c>
      <c r="BM340" s="86">
        <f t="shared" si="153"/>
        <v>19475.296012087594</v>
      </c>
      <c r="BN340" s="78">
        <v>3.3864000000000001</v>
      </c>
      <c r="BO340" s="79">
        <v>3.8534000000000002</v>
      </c>
      <c r="BP340" s="108">
        <f t="shared" si="154"/>
        <v>1.3351630731679778</v>
      </c>
      <c r="BQ340" s="108">
        <f t="shared" si="129"/>
        <v>1.3384045997908616</v>
      </c>
      <c r="BS340" s="113" t="s">
        <v>1806</v>
      </c>
      <c r="BT340" s="168">
        <f t="shared" si="155"/>
        <v>66.741445833333344</v>
      </c>
      <c r="BU340" s="88">
        <v>80.089735000000005</v>
      </c>
    </row>
    <row r="341" spans="1:73" x14ac:dyDescent="0.25">
      <c r="A341" s="87">
        <f t="shared" si="156"/>
        <v>332</v>
      </c>
      <c r="B341" s="2" t="s">
        <v>388</v>
      </c>
      <c r="C341" s="39" t="s">
        <v>32</v>
      </c>
      <c r="D341" s="68" t="s">
        <v>1229</v>
      </c>
      <c r="E341" s="41">
        <v>4024.2</v>
      </c>
      <c r="F341" s="54">
        <v>4024.2</v>
      </c>
      <c r="G341" s="54"/>
      <c r="H341" s="40">
        <v>446.8</v>
      </c>
      <c r="I341" s="41">
        <v>5884.3433024862697</v>
      </c>
      <c r="J341" s="41">
        <f t="shared" si="130"/>
        <v>1.4622392779897297</v>
      </c>
      <c r="K341" s="41">
        <v>4024.2</v>
      </c>
      <c r="L341" s="41">
        <v>4935.7430942399997</v>
      </c>
      <c r="M341" s="41">
        <f t="shared" si="133"/>
        <v>1.3797012059708167</v>
      </c>
      <c r="N341" s="41">
        <v>3577.4</v>
      </c>
      <c r="O341" s="41">
        <v>0</v>
      </c>
      <c r="P341" s="41">
        <f t="shared" si="157"/>
        <v>0</v>
      </c>
      <c r="Q341" s="41">
        <v>3577.4</v>
      </c>
      <c r="R341" s="41">
        <v>380.453647218046</v>
      </c>
      <c r="S341" s="41">
        <f t="shared" si="134"/>
        <v>9.4541436116009653E-2</v>
      </c>
      <c r="T341" s="41">
        <v>4024.2</v>
      </c>
      <c r="U341" s="41">
        <v>7848.2354763370404</v>
      </c>
      <c r="V341" s="41">
        <f t="shared" si="135"/>
        <v>1.9502597973105316</v>
      </c>
      <c r="W341" s="41">
        <v>4024.2</v>
      </c>
      <c r="X341" s="41">
        <v>1067.69719992215</v>
      </c>
      <c r="Y341" s="41">
        <f t="shared" si="136"/>
        <v>0.26531911930871976</v>
      </c>
      <c r="Z341" s="41">
        <v>4024.2</v>
      </c>
      <c r="AA341" s="41">
        <v>5830.7233018564702</v>
      </c>
      <c r="AB341" s="41">
        <f t="shared" si="137"/>
        <v>1.4489148903773348</v>
      </c>
      <c r="AC341" s="41">
        <v>4024.2</v>
      </c>
      <c r="AD341" s="41">
        <v>4300.8926081177397</v>
      </c>
      <c r="AE341" s="41">
        <f t="shared" si="138"/>
        <v>1.0687571711440136</v>
      </c>
      <c r="AF341" s="41">
        <v>4024.2</v>
      </c>
      <c r="AG341" s="41">
        <v>594.02631346379997</v>
      </c>
      <c r="AH341" s="41">
        <f t="shared" si="139"/>
        <v>0.147613516590577</v>
      </c>
      <c r="AI341" s="41">
        <v>4024.2</v>
      </c>
      <c r="AJ341" s="41">
        <v>113.138730936</v>
      </c>
      <c r="AK341" s="41">
        <f t="shared" si="140"/>
        <v>2.8114589467720295E-2</v>
      </c>
      <c r="AL341" s="41">
        <v>4024.2</v>
      </c>
      <c r="AM341" s="41">
        <v>13.36482911988</v>
      </c>
      <c r="AN341" s="41">
        <f t="shared" si="141"/>
        <v>3.3211145370210227E-3</v>
      </c>
      <c r="AO341" s="41">
        <v>4024.2</v>
      </c>
      <c r="AP341" s="41">
        <v>631.06799999999998</v>
      </c>
      <c r="AQ341" s="25">
        <f t="shared" si="142"/>
        <v>340.00028447037437</v>
      </c>
      <c r="AR341" s="41">
        <f t="shared" si="143"/>
        <v>0.15681824958998061</v>
      </c>
      <c r="AS341" s="41">
        <v>4024.2</v>
      </c>
      <c r="AT341" s="41">
        <v>983.72282399999995</v>
      </c>
      <c r="AU341" s="25">
        <f t="shared" si="144"/>
        <v>530</v>
      </c>
      <c r="AV341" s="41">
        <f t="shared" si="145"/>
        <v>0.27498261977972827</v>
      </c>
      <c r="AW341" s="41">
        <v>3577.4</v>
      </c>
      <c r="AX341" s="88">
        <v>411.89192062500007</v>
      </c>
      <c r="AY341" s="41">
        <f t="shared" si="146"/>
        <v>0.10235374002907412</v>
      </c>
      <c r="AZ341" s="41">
        <v>4024.2</v>
      </c>
      <c r="BA341" s="41">
        <f t="shared" si="131"/>
        <v>32995.301248322394</v>
      </c>
      <c r="BB341" s="41">
        <f t="shared" si="147"/>
        <v>1649.7650624161197</v>
      </c>
      <c r="BC341" s="45">
        <v>0.05</v>
      </c>
      <c r="BD341" s="41">
        <f t="shared" si="148"/>
        <v>0.40996100154468462</v>
      </c>
      <c r="BE341" s="41">
        <v>4024.2</v>
      </c>
      <c r="BF341" s="41">
        <f t="shared" si="149"/>
        <v>34645.066310738512</v>
      </c>
      <c r="BG341" s="99">
        <f t="shared" si="150"/>
        <v>7.0646655475837488</v>
      </c>
      <c r="BH341" s="99">
        <f t="shared" si="151"/>
        <v>8.802083564621821</v>
      </c>
      <c r="BI341" s="100">
        <f t="shared" si="152"/>
        <v>5.9424705178825343</v>
      </c>
      <c r="BJ341" s="86">
        <f t="shared" si="127"/>
        <v>3156.492566660419</v>
      </c>
      <c r="BK341" s="86">
        <f t="shared" si="128"/>
        <v>31488.573744078098</v>
      </c>
      <c r="BL341" s="86">
        <f t="shared" si="132"/>
        <v>0</v>
      </c>
      <c r="BM341" s="86">
        <f t="shared" si="153"/>
        <v>34645.066310738519</v>
      </c>
      <c r="BN341" s="78">
        <v>4.867</v>
      </c>
      <c r="BO341" s="79">
        <v>6.0646000000000004</v>
      </c>
      <c r="BP341" s="108">
        <f t="shared" si="154"/>
        <v>1.4515441848333159</v>
      </c>
      <c r="BQ341" s="108">
        <f t="shared" si="129"/>
        <v>1.4513873239161397</v>
      </c>
      <c r="BS341" s="113" t="s">
        <v>1807</v>
      </c>
      <c r="BT341" s="168">
        <f t="shared" si="155"/>
        <v>343.24326718750007</v>
      </c>
      <c r="BU341" s="88">
        <v>411.89192062500007</v>
      </c>
    </row>
    <row r="342" spans="1:73" x14ac:dyDescent="0.25">
      <c r="A342" s="87">
        <f t="shared" si="156"/>
        <v>333</v>
      </c>
      <c r="B342" s="2" t="s">
        <v>389</v>
      </c>
      <c r="C342" s="39" t="s">
        <v>32</v>
      </c>
      <c r="D342" s="68" t="s">
        <v>1241</v>
      </c>
      <c r="E342" s="41">
        <v>11582.12</v>
      </c>
      <c r="F342" s="54">
        <v>11582.12</v>
      </c>
      <c r="G342" s="54"/>
      <c r="H342" s="40">
        <v>1227.6300000000001</v>
      </c>
      <c r="I342" s="41">
        <v>16824.131251303901</v>
      </c>
      <c r="J342" s="41">
        <f t="shared" si="130"/>
        <v>1.4525951424526684</v>
      </c>
      <c r="K342" s="41">
        <v>11582.12</v>
      </c>
      <c r="L342" s="41">
        <v>14783.00742828</v>
      </c>
      <c r="M342" s="41">
        <f t="shared" si="133"/>
        <v>1.4276905408455656</v>
      </c>
      <c r="N342" s="41">
        <v>10354.49</v>
      </c>
      <c r="O342" s="41">
        <v>751.28847696000003</v>
      </c>
      <c r="P342" s="41">
        <f t="shared" si="157"/>
        <v>7.2556782319554133E-2</v>
      </c>
      <c r="Q342" s="41">
        <v>10354.49</v>
      </c>
      <c r="R342" s="41">
        <v>1139.5353063585201</v>
      </c>
      <c r="S342" s="41">
        <f t="shared" si="134"/>
        <v>9.8387454659295534E-2</v>
      </c>
      <c r="T342" s="41">
        <v>11582.12</v>
      </c>
      <c r="U342" s="41">
        <v>18537.956195307099</v>
      </c>
      <c r="V342" s="41">
        <f t="shared" si="135"/>
        <v>1.6005667524863407</v>
      </c>
      <c r="W342" s="41">
        <v>11582.12</v>
      </c>
      <c r="X342" s="41">
        <v>3231.53975742487</v>
      </c>
      <c r="Y342" s="41">
        <f t="shared" si="136"/>
        <v>0.27901107547019627</v>
      </c>
      <c r="Z342" s="41">
        <v>11582.12</v>
      </c>
      <c r="AA342" s="41">
        <v>14298.567174678101</v>
      </c>
      <c r="AB342" s="41">
        <f t="shared" si="137"/>
        <v>1.2345379925849584</v>
      </c>
      <c r="AC342" s="41">
        <v>11582.12</v>
      </c>
      <c r="AD342" s="41">
        <v>9698.0277123186406</v>
      </c>
      <c r="AE342" s="41">
        <f t="shared" si="138"/>
        <v>0.83732751105312675</v>
      </c>
      <c r="AF342" s="41">
        <v>11582.12</v>
      </c>
      <c r="AG342" s="41">
        <v>1857.0272643562701</v>
      </c>
      <c r="AH342" s="41">
        <f t="shared" si="139"/>
        <v>0.1603356953956849</v>
      </c>
      <c r="AI342" s="41">
        <v>11582.12</v>
      </c>
      <c r="AJ342" s="41">
        <v>177.62693256</v>
      </c>
      <c r="AK342" s="41">
        <f t="shared" si="140"/>
        <v>1.5336305664247995E-2</v>
      </c>
      <c r="AL342" s="41">
        <v>11582.12</v>
      </c>
      <c r="AM342" s="41">
        <v>20.397665106000002</v>
      </c>
      <c r="AN342" s="41">
        <f t="shared" si="141"/>
        <v>1.7611339811709774E-3</v>
      </c>
      <c r="AO342" s="41">
        <v>11582.12</v>
      </c>
      <c r="AP342" s="41">
        <v>770.26800000000003</v>
      </c>
      <c r="AQ342" s="25">
        <f t="shared" si="142"/>
        <v>414.99701952630511</v>
      </c>
      <c r="AR342" s="41">
        <f t="shared" si="143"/>
        <v>6.6504923105614511E-2</v>
      </c>
      <c r="AS342" s="41">
        <v>11582.12</v>
      </c>
      <c r="AT342" s="41">
        <v>2761.8482303999999</v>
      </c>
      <c r="AU342" s="25">
        <f t="shared" si="144"/>
        <v>1488</v>
      </c>
      <c r="AV342" s="41">
        <f t="shared" si="145"/>
        <v>0.266729528001862</v>
      </c>
      <c r="AW342" s="41">
        <v>10354.49</v>
      </c>
      <c r="AX342" s="88">
        <v>1597.156585</v>
      </c>
      <c r="AY342" s="41">
        <f t="shared" si="146"/>
        <v>0.13789846634294928</v>
      </c>
      <c r="AZ342" s="41">
        <v>11582.12</v>
      </c>
      <c r="BA342" s="41">
        <f t="shared" si="131"/>
        <v>86448.377980053396</v>
      </c>
      <c r="BB342" s="41">
        <f t="shared" si="147"/>
        <v>4322.4188990026696</v>
      </c>
      <c r="BC342" s="45">
        <v>0.05</v>
      </c>
      <c r="BD342" s="41">
        <f t="shared" si="148"/>
        <v>0.37319755787391851</v>
      </c>
      <c r="BE342" s="41">
        <v>11582.12</v>
      </c>
      <c r="BF342" s="41">
        <f t="shared" si="149"/>
        <v>90770.79687905607</v>
      </c>
      <c r="BG342" s="99">
        <f t="shared" si="150"/>
        <v>6.1784755758560674</v>
      </c>
      <c r="BH342" s="99">
        <f t="shared" si="151"/>
        <v>8.0338012695813976</v>
      </c>
      <c r="BI342" s="100">
        <f t="shared" si="152"/>
        <v>5.2992816892502841</v>
      </c>
      <c r="BJ342" s="86">
        <f t="shared" si="127"/>
        <v>7584.8819711881852</v>
      </c>
      <c r="BK342" s="86">
        <f t="shared" si="128"/>
        <v>83185.914907867904</v>
      </c>
      <c r="BL342" s="86">
        <f t="shared" si="132"/>
        <v>0</v>
      </c>
      <c r="BM342" s="86">
        <f t="shared" si="153"/>
        <v>90770.796879056084</v>
      </c>
      <c r="BN342" s="78">
        <v>4.3773</v>
      </c>
      <c r="BO342" s="79">
        <v>5.8018000000000001</v>
      </c>
      <c r="BP342" s="108">
        <f t="shared" si="154"/>
        <v>1.4114809530660608</v>
      </c>
      <c r="BQ342" s="108">
        <f t="shared" si="129"/>
        <v>1.3847084128341889</v>
      </c>
      <c r="BS342" s="113" t="s">
        <v>1808</v>
      </c>
      <c r="BT342" s="168">
        <f t="shared" si="155"/>
        <v>1330.9638208333333</v>
      </c>
      <c r="BU342" s="88">
        <v>1597.156585</v>
      </c>
    </row>
    <row r="343" spans="1:73" x14ac:dyDescent="0.25">
      <c r="A343" s="87">
        <f t="shared" si="156"/>
        <v>334</v>
      </c>
      <c r="B343" s="2" t="s">
        <v>390</v>
      </c>
      <c r="C343" s="39" t="s">
        <v>32</v>
      </c>
      <c r="D343" s="68" t="s">
        <v>1243</v>
      </c>
      <c r="E343" s="41">
        <v>3771.47</v>
      </c>
      <c r="F343" s="54">
        <v>3771.47</v>
      </c>
      <c r="G343" s="54"/>
      <c r="H343" s="40">
        <v>405</v>
      </c>
      <c r="I343" s="41">
        <v>5318.7184060738</v>
      </c>
      <c r="J343" s="41">
        <f t="shared" si="130"/>
        <v>1.4102507526438763</v>
      </c>
      <c r="K343" s="41">
        <v>3771.47</v>
      </c>
      <c r="L343" s="41">
        <v>4383.5988293999999</v>
      </c>
      <c r="M343" s="41">
        <f t="shared" si="133"/>
        <v>1.3021351235567227</v>
      </c>
      <c r="N343" s="41">
        <v>3366.47</v>
      </c>
      <c r="O343" s="41">
        <v>375.64423848000001</v>
      </c>
      <c r="P343" s="41">
        <f t="shared" si="157"/>
        <v>0.11158401485235277</v>
      </c>
      <c r="Q343" s="41">
        <v>3366.47</v>
      </c>
      <c r="R343" s="41">
        <v>381.65486193547798</v>
      </c>
      <c r="S343" s="41">
        <f t="shared" si="134"/>
        <v>0.10119525329260952</v>
      </c>
      <c r="T343" s="41">
        <v>3771.47</v>
      </c>
      <c r="U343" s="41">
        <v>6206.44189798144</v>
      </c>
      <c r="V343" s="41">
        <f t="shared" si="135"/>
        <v>1.6456293959600474</v>
      </c>
      <c r="W343" s="41">
        <v>3771.47</v>
      </c>
      <c r="X343" s="41">
        <v>935.09054391085101</v>
      </c>
      <c r="Y343" s="41">
        <f t="shared" si="136"/>
        <v>0.24793795096099161</v>
      </c>
      <c r="Z343" s="41">
        <v>3771.47</v>
      </c>
      <c r="AA343" s="41">
        <v>5247.4806686430602</v>
      </c>
      <c r="AB343" s="41">
        <f t="shared" si="137"/>
        <v>1.3913621661164111</v>
      </c>
      <c r="AC343" s="41">
        <v>3771.47</v>
      </c>
      <c r="AD343" s="41">
        <v>3359.7973477652999</v>
      </c>
      <c r="AE343" s="41">
        <f t="shared" si="138"/>
        <v>0.8908455715583844</v>
      </c>
      <c r="AF343" s="41">
        <v>3771.47</v>
      </c>
      <c r="AG343" s="41">
        <v>1027.1218924304401</v>
      </c>
      <c r="AH343" s="41">
        <f t="shared" si="139"/>
        <v>0.27233993441030691</v>
      </c>
      <c r="AI343" s="41">
        <v>3771.47</v>
      </c>
      <c r="AJ343" s="41">
        <v>95.084367839999999</v>
      </c>
      <c r="AK343" s="41">
        <f t="shared" si="140"/>
        <v>2.5211487255632419E-2</v>
      </c>
      <c r="AL343" s="41">
        <v>3771.47</v>
      </c>
      <c r="AM343" s="41">
        <v>11.157697152000001</v>
      </c>
      <c r="AN343" s="41">
        <f t="shared" si="141"/>
        <v>2.9584478073536318E-3</v>
      </c>
      <c r="AO343" s="41">
        <v>3771.47</v>
      </c>
      <c r="AP343" s="41">
        <v>831.52800000000002</v>
      </c>
      <c r="AQ343" s="25">
        <f t="shared" si="142"/>
        <v>448.00204818669533</v>
      </c>
      <c r="AR343" s="41">
        <f t="shared" si="143"/>
        <v>0.2204784871681334</v>
      </c>
      <c r="AS343" s="41">
        <v>3771.47</v>
      </c>
      <c r="AT343" s="41">
        <v>905.76743039999997</v>
      </c>
      <c r="AU343" s="25">
        <f t="shared" si="144"/>
        <v>488</v>
      </c>
      <c r="AV343" s="41">
        <f t="shared" si="145"/>
        <v>0.26905554791814573</v>
      </c>
      <c r="AW343" s="41">
        <v>3366.47</v>
      </c>
      <c r="AX343" s="88">
        <v>459.55078374999999</v>
      </c>
      <c r="AY343" s="41">
        <f t="shared" si="146"/>
        <v>0.12184924810485037</v>
      </c>
      <c r="AZ343" s="41">
        <v>3771.47</v>
      </c>
      <c r="BA343" s="41">
        <f t="shared" si="131"/>
        <v>29538.636965762369</v>
      </c>
      <c r="BB343" s="41">
        <f t="shared" si="147"/>
        <v>1476.9318482881185</v>
      </c>
      <c r="BC343" s="45">
        <v>0.05</v>
      </c>
      <c r="BD343" s="41">
        <f t="shared" si="148"/>
        <v>0.39160641561198117</v>
      </c>
      <c r="BE343" s="41">
        <v>3771.47</v>
      </c>
      <c r="BF343" s="41">
        <f t="shared" si="149"/>
        <v>31015.568814050486</v>
      </c>
      <c r="BG343" s="99">
        <f t="shared" si="150"/>
        <v>6.6465616300425276</v>
      </c>
      <c r="BH343" s="99">
        <f t="shared" si="151"/>
        <v>8.4134750506861096</v>
      </c>
      <c r="BI343" s="100">
        <f t="shared" si="152"/>
        <v>5.7111737799062237</v>
      </c>
      <c r="BJ343" s="86">
        <f t="shared" si="127"/>
        <v>2691.8574601672235</v>
      </c>
      <c r="BK343" s="86">
        <f t="shared" si="128"/>
        <v>28323.711353883267</v>
      </c>
      <c r="BL343" s="86">
        <f t="shared" si="132"/>
        <v>0</v>
      </c>
      <c r="BM343" s="86">
        <f t="shared" si="153"/>
        <v>31015.56881405049</v>
      </c>
      <c r="BN343" s="78">
        <v>4.6999000000000004</v>
      </c>
      <c r="BO343" s="79">
        <v>5.9978999999999996</v>
      </c>
      <c r="BP343" s="108">
        <f t="shared" si="154"/>
        <v>1.4141921381396469</v>
      </c>
      <c r="BQ343" s="108">
        <f t="shared" si="129"/>
        <v>1.4027367996608997</v>
      </c>
      <c r="BS343" s="113" t="s">
        <v>1809</v>
      </c>
      <c r="BT343" s="168">
        <f t="shared" si="155"/>
        <v>382.95898645833336</v>
      </c>
      <c r="BU343" s="88">
        <v>459.55078374999999</v>
      </c>
    </row>
    <row r="344" spans="1:73" x14ac:dyDescent="0.25">
      <c r="A344" s="87">
        <f t="shared" si="156"/>
        <v>335</v>
      </c>
      <c r="B344" s="2" t="s">
        <v>391</v>
      </c>
      <c r="C344" s="39" t="s">
        <v>32</v>
      </c>
      <c r="D344" s="68" t="s">
        <v>1244</v>
      </c>
      <c r="E344" s="41">
        <v>3767.85</v>
      </c>
      <c r="F344" s="54">
        <v>3767.85</v>
      </c>
      <c r="G344" s="54"/>
      <c r="H344" s="40">
        <v>406.43</v>
      </c>
      <c r="I344" s="41">
        <v>5307.6433013965398</v>
      </c>
      <c r="J344" s="41">
        <f t="shared" si="130"/>
        <v>1.4086662954726277</v>
      </c>
      <c r="K344" s="41">
        <v>3767.85</v>
      </c>
      <c r="L344" s="41">
        <v>3544.1862876</v>
      </c>
      <c r="M344" s="41">
        <f t="shared" si="133"/>
        <v>1.0543717499152143</v>
      </c>
      <c r="N344" s="41">
        <v>3361.42</v>
      </c>
      <c r="O344" s="41">
        <v>375.64423848000001</v>
      </c>
      <c r="P344" s="41">
        <f t="shared" si="157"/>
        <v>0.11175165212320984</v>
      </c>
      <c r="Q344" s="41">
        <v>3361.42</v>
      </c>
      <c r="R344" s="41">
        <v>381.34270008733199</v>
      </c>
      <c r="S344" s="41">
        <f t="shared" si="134"/>
        <v>0.10120962885659779</v>
      </c>
      <c r="T344" s="41">
        <v>3767.85</v>
      </c>
      <c r="U344" s="41">
        <v>6203.8507520584399</v>
      </c>
      <c r="V344" s="41">
        <f t="shared" si="135"/>
        <v>1.6465227522482158</v>
      </c>
      <c r="W344" s="41">
        <v>3767.85</v>
      </c>
      <c r="X344" s="41">
        <v>1120.9816105990101</v>
      </c>
      <c r="Y344" s="41">
        <f t="shared" si="136"/>
        <v>0.29751227108271566</v>
      </c>
      <c r="Z344" s="41">
        <v>3767.85</v>
      </c>
      <c r="AA344" s="41">
        <v>5733.77400599872</v>
      </c>
      <c r="AB344" s="41">
        <f t="shared" si="137"/>
        <v>1.5217628106211023</v>
      </c>
      <c r="AC344" s="41">
        <v>3767.85</v>
      </c>
      <c r="AD344" s="41">
        <v>3359.7973477652999</v>
      </c>
      <c r="AE344" s="41">
        <f t="shared" si="138"/>
        <v>0.8917014604523269</v>
      </c>
      <c r="AF344" s="41">
        <v>3767.85</v>
      </c>
      <c r="AG344" s="41">
        <v>775.25152645424805</v>
      </c>
      <c r="AH344" s="41">
        <f t="shared" si="139"/>
        <v>0.20575434968330694</v>
      </c>
      <c r="AI344" s="41">
        <v>3767.85</v>
      </c>
      <c r="AJ344" s="41">
        <v>95.084367839999999</v>
      </c>
      <c r="AK344" s="41">
        <f t="shared" si="140"/>
        <v>2.5235709447032129E-2</v>
      </c>
      <c r="AL344" s="41">
        <v>3767.85</v>
      </c>
      <c r="AM344" s="41">
        <v>11.157697152000001</v>
      </c>
      <c r="AN344" s="41">
        <f t="shared" si="141"/>
        <v>2.9612901660097937E-3</v>
      </c>
      <c r="AO344" s="41">
        <v>3767.85</v>
      </c>
      <c r="AP344" s="41">
        <v>718.30799999999999</v>
      </c>
      <c r="AQ344" s="25">
        <f t="shared" si="142"/>
        <v>387.00254859594475</v>
      </c>
      <c r="AR344" s="41">
        <f t="shared" si="143"/>
        <v>0.19064134718738804</v>
      </c>
      <c r="AS344" s="41">
        <v>3767.85</v>
      </c>
      <c r="AT344" s="41">
        <v>887.20662240000001</v>
      </c>
      <c r="AU344" s="25">
        <f t="shared" si="144"/>
        <v>478</v>
      </c>
      <c r="AV344" s="41">
        <f t="shared" si="145"/>
        <v>0.26393804475489524</v>
      </c>
      <c r="AW344" s="41">
        <v>3361.42</v>
      </c>
      <c r="AX344" s="88">
        <v>1369.2783187500002</v>
      </c>
      <c r="AY344" s="41">
        <f t="shared" si="146"/>
        <v>0.3634110484095705</v>
      </c>
      <c r="AZ344" s="41">
        <v>3767.85</v>
      </c>
      <c r="BA344" s="41">
        <f t="shared" si="131"/>
        <v>29883.506776581591</v>
      </c>
      <c r="BB344" s="41">
        <f t="shared" si="147"/>
        <v>1494.1753388290797</v>
      </c>
      <c r="BC344" s="45">
        <v>0.05</v>
      </c>
      <c r="BD344" s="41">
        <f t="shared" si="148"/>
        <v>0.39655913553593686</v>
      </c>
      <c r="BE344" s="41">
        <v>3767.85</v>
      </c>
      <c r="BF344" s="41">
        <f t="shared" si="149"/>
        <v>31377.682115410669</v>
      </c>
      <c r="BG344" s="99">
        <f t="shared" si="150"/>
        <v>6.9881479118082392</v>
      </c>
      <c r="BH344" s="99">
        <f t="shared" si="151"/>
        <v>8.4897124309412249</v>
      </c>
      <c r="BI344" s="100">
        <f t="shared" si="152"/>
        <v>6.051861378333296</v>
      </c>
      <c r="BJ344" s="86">
        <f t="shared" si="127"/>
        <v>2840.1929557962226</v>
      </c>
      <c r="BK344" s="86">
        <f t="shared" si="128"/>
        <v>28537.489159614452</v>
      </c>
      <c r="BL344" s="86">
        <f t="shared" si="132"/>
        <v>0</v>
      </c>
      <c r="BM344" s="86">
        <f t="shared" si="153"/>
        <v>31377.682115410673</v>
      </c>
      <c r="BN344" s="78">
        <v>4.6341999999999999</v>
      </c>
      <c r="BO344" s="79">
        <v>5.7385999999999999</v>
      </c>
      <c r="BP344" s="108">
        <f t="shared" si="154"/>
        <v>1.5079512994277846</v>
      </c>
      <c r="BQ344" s="108">
        <f t="shared" si="129"/>
        <v>1.479404807956858</v>
      </c>
      <c r="BS344" s="113" t="s">
        <v>1810</v>
      </c>
      <c r="BT344" s="168">
        <f t="shared" si="155"/>
        <v>1141.0652656250002</v>
      </c>
      <c r="BU344" s="88">
        <v>1369.2783187500002</v>
      </c>
    </row>
    <row r="345" spans="1:73" x14ac:dyDescent="0.25">
      <c r="A345" s="87">
        <f t="shared" si="156"/>
        <v>336</v>
      </c>
      <c r="B345" s="2" t="s">
        <v>392</v>
      </c>
      <c r="C345" s="39" t="s">
        <v>32</v>
      </c>
      <c r="D345" s="68" t="s">
        <v>1245</v>
      </c>
      <c r="E345" s="41">
        <v>4293.32</v>
      </c>
      <c r="F345" s="54">
        <v>4227.22</v>
      </c>
      <c r="G345" s="54">
        <v>66.099999999999994</v>
      </c>
      <c r="H345" s="40">
        <v>344.66</v>
      </c>
      <c r="I345" s="41">
        <v>6460.0973281072302</v>
      </c>
      <c r="J345" s="41">
        <f t="shared" si="130"/>
        <v>1.5046857276204035</v>
      </c>
      <c r="K345" s="41">
        <v>4293.32</v>
      </c>
      <c r="L345" s="41">
        <v>4935.7430942399997</v>
      </c>
      <c r="M345" s="41">
        <f t="shared" si="133"/>
        <v>1.2712599661666528</v>
      </c>
      <c r="N345" s="41">
        <v>3882.56</v>
      </c>
      <c r="O345" s="41">
        <v>0</v>
      </c>
      <c r="P345" s="41"/>
      <c r="Q345" s="41">
        <v>0</v>
      </c>
      <c r="R345" s="41">
        <v>375.66809147041999</v>
      </c>
      <c r="S345" s="41">
        <f t="shared" si="134"/>
        <v>8.7500603605233249E-2</v>
      </c>
      <c r="T345" s="41">
        <v>4293.32</v>
      </c>
      <c r="U345" s="41">
        <v>5624.35266058654</v>
      </c>
      <c r="V345" s="41">
        <f t="shared" si="135"/>
        <v>1.3100240980375422</v>
      </c>
      <c r="W345" s="41">
        <v>4293.32</v>
      </c>
      <c r="X345" s="41">
        <v>1193.0588141481201</v>
      </c>
      <c r="Y345" s="41">
        <f t="shared" si="136"/>
        <v>0.27788723275882538</v>
      </c>
      <c r="Z345" s="41">
        <v>4293.32</v>
      </c>
      <c r="AA345" s="41">
        <v>5554.9295627869697</v>
      </c>
      <c r="AB345" s="41">
        <f t="shared" si="137"/>
        <v>1.2938540716245166</v>
      </c>
      <c r="AC345" s="41">
        <v>4293.32</v>
      </c>
      <c r="AD345" s="41">
        <v>3728.9456084425901</v>
      </c>
      <c r="AE345" s="41">
        <f t="shared" si="138"/>
        <v>0.88212716831454008</v>
      </c>
      <c r="AF345" s="41">
        <v>4227.22</v>
      </c>
      <c r="AG345" s="41">
        <v>813.67760192307003</v>
      </c>
      <c r="AH345" s="41">
        <f t="shared" si="139"/>
        <v>0.18952176914906649</v>
      </c>
      <c r="AI345" s="41">
        <v>4293.32</v>
      </c>
      <c r="AJ345" s="41">
        <v>74.813313960000002</v>
      </c>
      <c r="AK345" s="41">
        <f t="shared" si="140"/>
        <v>1.7425515442594543E-2</v>
      </c>
      <c r="AL345" s="41">
        <v>4293.32</v>
      </c>
      <c r="AM345" s="41">
        <v>8.3682728639999997</v>
      </c>
      <c r="AN345" s="41">
        <f t="shared" si="141"/>
        <v>1.9491379314842594E-3</v>
      </c>
      <c r="AO345" s="41">
        <v>4293.32</v>
      </c>
      <c r="AP345" s="41">
        <v>1425.4680000000001</v>
      </c>
      <c r="AQ345" s="25">
        <f t="shared" si="142"/>
        <v>767.99889315163443</v>
      </c>
      <c r="AR345" s="41">
        <f t="shared" si="143"/>
        <v>0.33201997521731436</v>
      </c>
      <c r="AS345" s="41">
        <v>4293.32</v>
      </c>
      <c r="AT345" s="41">
        <v>1020.84444</v>
      </c>
      <c r="AU345" s="25">
        <f t="shared" si="144"/>
        <v>549.99999999999989</v>
      </c>
      <c r="AV345" s="41">
        <f t="shared" si="145"/>
        <v>0.26293075702629193</v>
      </c>
      <c r="AW345" s="41">
        <v>3882.56</v>
      </c>
      <c r="AX345" s="88">
        <v>774.91471750000005</v>
      </c>
      <c r="AY345" s="41">
        <f t="shared" si="146"/>
        <v>0.1804931189615496</v>
      </c>
      <c r="AZ345" s="41">
        <v>4293.32</v>
      </c>
      <c r="BA345" s="41">
        <f t="shared" si="131"/>
        <v>31990.881506028942</v>
      </c>
      <c r="BB345" s="41">
        <f t="shared" si="147"/>
        <v>1599.5440753014473</v>
      </c>
      <c r="BC345" s="45">
        <v>0.05</v>
      </c>
      <c r="BD345" s="41">
        <f t="shared" si="148"/>
        <v>0.37256577084900433</v>
      </c>
      <c r="BE345" s="41">
        <v>4293.32</v>
      </c>
      <c r="BF345" s="41">
        <f t="shared" si="149"/>
        <v>33590.42558133039</v>
      </c>
      <c r="BG345" s="99">
        <f t="shared" si="150"/>
        <v>6.3813628395962239</v>
      </c>
      <c r="BH345" s="99">
        <f t="shared" si="151"/>
        <v>7.9922630989488157</v>
      </c>
      <c r="BI345" s="100">
        <f t="shared" si="152"/>
        <v>5.4551293128659566</v>
      </c>
      <c r="BJ345" s="86">
        <f t="shared" si="127"/>
        <v>2199.4005162952349</v>
      </c>
      <c r="BK345" s="86">
        <f t="shared" si="128"/>
        <v>31030.441017454716</v>
      </c>
      <c r="BL345" s="86">
        <f t="shared" si="132"/>
        <v>360.58404758043969</v>
      </c>
      <c r="BM345" s="86">
        <f t="shared" si="153"/>
        <v>33590.42558133039</v>
      </c>
      <c r="BN345" s="78">
        <v>4.8262</v>
      </c>
      <c r="BO345" s="79">
        <v>6.0571000000000002</v>
      </c>
      <c r="BP345" s="108">
        <f t="shared" si="154"/>
        <v>1.3222334009357721</v>
      </c>
      <c r="BQ345" s="108">
        <f t="shared" si="129"/>
        <v>1.3194867344024064</v>
      </c>
      <c r="BS345" s="113" t="s">
        <v>1811</v>
      </c>
      <c r="BT345" s="168">
        <f t="shared" si="155"/>
        <v>645.76226458333338</v>
      </c>
      <c r="BU345" s="88">
        <v>774.91471750000005</v>
      </c>
    </row>
    <row r="346" spans="1:73" x14ac:dyDescent="0.25">
      <c r="A346" s="87">
        <f t="shared" si="156"/>
        <v>337</v>
      </c>
      <c r="B346" s="2" t="s">
        <v>393</v>
      </c>
      <c r="C346" s="39" t="s">
        <v>32</v>
      </c>
      <c r="D346" s="68" t="s">
        <v>1248</v>
      </c>
      <c r="E346" s="41">
        <v>10381.549999999999</v>
      </c>
      <c r="F346" s="54">
        <v>10260.299999999999</v>
      </c>
      <c r="G346" s="54">
        <v>121.25</v>
      </c>
      <c r="H346" s="40">
        <v>1160.45</v>
      </c>
      <c r="I346" s="41">
        <v>15225.795090970299</v>
      </c>
      <c r="J346" s="41">
        <f t="shared" si="130"/>
        <v>1.4666206001002067</v>
      </c>
      <c r="K346" s="41">
        <v>10381.549999999999</v>
      </c>
      <c r="L346" s="41">
        <v>10797.670507680001</v>
      </c>
      <c r="M346" s="41">
        <f t="shared" si="133"/>
        <v>1.1865767576036967</v>
      </c>
      <c r="N346" s="41">
        <v>9099.85</v>
      </c>
      <c r="O346" s="41">
        <v>375.64423848000001</v>
      </c>
      <c r="P346" s="41">
        <f t="shared" si="157"/>
        <v>4.1280267090116868E-2</v>
      </c>
      <c r="Q346" s="41">
        <v>9099.85</v>
      </c>
      <c r="R346" s="41">
        <v>849.55660357843897</v>
      </c>
      <c r="S346" s="41">
        <f t="shared" si="134"/>
        <v>8.1833310399549108E-2</v>
      </c>
      <c r="T346" s="41">
        <v>10381.549999999999</v>
      </c>
      <c r="U346" s="41">
        <v>19063.536786018802</v>
      </c>
      <c r="V346" s="41">
        <f t="shared" si="135"/>
        <v>1.8362900324150828</v>
      </c>
      <c r="W346" s="41">
        <v>10381.549999999999</v>
      </c>
      <c r="X346" s="41">
        <v>2996.25061217659</v>
      </c>
      <c r="Y346" s="41">
        <f t="shared" si="136"/>
        <v>0.28861303101912433</v>
      </c>
      <c r="Z346" s="41">
        <v>10381.549999999999</v>
      </c>
      <c r="AA346" s="41">
        <v>12100.7858207184</v>
      </c>
      <c r="AB346" s="41">
        <f t="shared" si="137"/>
        <v>1.1656049261158883</v>
      </c>
      <c r="AC346" s="41">
        <v>10381.549999999999</v>
      </c>
      <c r="AD346" s="41">
        <v>7837.94820111023</v>
      </c>
      <c r="AE346" s="41">
        <f t="shared" si="138"/>
        <v>0.76391023665099755</v>
      </c>
      <c r="AF346" s="41">
        <v>10260.299999999999</v>
      </c>
      <c r="AG346" s="41">
        <v>1621.1667195015</v>
      </c>
      <c r="AH346" s="41">
        <f t="shared" si="139"/>
        <v>0.15615844642673782</v>
      </c>
      <c r="AI346" s="41">
        <v>10381.549999999999</v>
      </c>
      <c r="AJ346" s="41">
        <v>219.86072539200001</v>
      </c>
      <c r="AK346" s="41">
        <f t="shared" si="140"/>
        <v>2.1178024995496821E-2</v>
      </c>
      <c r="AL346" s="41">
        <v>10381.549999999999</v>
      </c>
      <c r="AM346" s="41">
        <v>25.93467231768</v>
      </c>
      <c r="AN346" s="41">
        <f t="shared" si="141"/>
        <v>2.4981503068116037E-3</v>
      </c>
      <c r="AO346" s="41">
        <v>10381.549999999999</v>
      </c>
      <c r="AP346" s="41">
        <v>3036.5520000000001</v>
      </c>
      <c r="AQ346" s="25">
        <f t="shared" si="142"/>
        <v>1636.002053358884</v>
      </c>
      <c r="AR346" s="41">
        <f t="shared" si="143"/>
        <v>0.29249505131699988</v>
      </c>
      <c r="AS346" s="41">
        <v>10381.549999999999</v>
      </c>
      <c r="AT346" s="41">
        <v>1722.4429823999999</v>
      </c>
      <c r="AU346" s="25">
        <f t="shared" si="144"/>
        <v>928</v>
      </c>
      <c r="AV346" s="41">
        <f t="shared" si="145"/>
        <v>0.18928256865772511</v>
      </c>
      <c r="AW346" s="41">
        <v>9099.85</v>
      </c>
      <c r="AX346" s="88">
        <v>1223.45418</v>
      </c>
      <c r="AY346" s="41">
        <f t="shared" si="146"/>
        <v>0.11784889346966494</v>
      </c>
      <c r="AZ346" s="41">
        <v>10381.549999999999</v>
      </c>
      <c r="BA346" s="41">
        <f t="shared" si="131"/>
        <v>77096.59914034394</v>
      </c>
      <c r="BB346" s="41">
        <f t="shared" si="147"/>
        <v>3854.8299570171971</v>
      </c>
      <c r="BC346" s="45">
        <v>0.05</v>
      </c>
      <c r="BD346" s="41">
        <f t="shared" si="148"/>
        <v>0.37131545453397591</v>
      </c>
      <c r="BE346" s="41">
        <v>10381.549999999999</v>
      </c>
      <c r="BF346" s="41">
        <f t="shared" si="149"/>
        <v>80951.429097361135</v>
      </c>
      <c r="BG346" s="99">
        <f t="shared" si="150"/>
        <v>6.5027032383773893</v>
      </c>
      <c r="BH346" s="99">
        <f t="shared" si="151"/>
        <v>7.9906998113965049</v>
      </c>
      <c r="BI346" s="100">
        <f t="shared" si="152"/>
        <v>5.7005974898938421</v>
      </c>
      <c r="BJ346" s="86">
        <f t="shared" ref="BJ346:BJ377" si="158">BG346*H346</f>
        <v>7546.0619729750415</v>
      </c>
      <c r="BK346" s="86">
        <f t="shared" ref="BK346:BK377" si="159">BH346*(F346-H346)</f>
        <v>72714.169678736478</v>
      </c>
      <c r="BL346" s="86">
        <f t="shared" si="132"/>
        <v>691.19744564962832</v>
      </c>
      <c r="BM346" s="86">
        <f t="shared" si="153"/>
        <v>80951.42909736115</v>
      </c>
      <c r="BN346" s="78">
        <v>4.6128999999999998</v>
      </c>
      <c r="BO346" s="79">
        <v>5.7374999999999998</v>
      </c>
      <c r="BP346" s="108">
        <f t="shared" si="154"/>
        <v>1.4096779115908409</v>
      </c>
      <c r="BQ346" s="108">
        <f t="shared" si="129"/>
        <v>1.3927145640778222</v>
      </c>
      <c r="BS346" s="113" t="s">
        <v>1812</v>
      </c>
      <c r="BT346" s="168">
        <f t="shared" si="155"/>
        <v>1019.54515</v>
      </c>
      <c r="BU346" s="88">
        <v>1223.45418</v>
      </c>
    </row>
    <row r="347" spans="1:73" x14ac:dyDescent="0.25">
      <c r="A347" s="87">
        <f t="shared" si="156"/>
        <v>338</v>
      </c>
      <c r="B347" s="2" t="s">
        <v>394</v>
      </c>
      <c r="C347" s="39" t="s">
        <v>32</v>
      </c>
      <c r="D347" s="68" t="s">
        <v>1251</v>
      </c>
      <c r="E347" s="41">
        <v>7425.1</v>
      </c>
      <c r="F347" s="54">
        <v>7425.1</v>
      </c>
      <c r="G347" s="54"/>
      <c r="H347" s="40">
        <v>926.05</v>
      </c>
      <c r="I347" s="41">
        <v>11053.6356997861</v>
      </c>
      <c r="J347" s="41">
        <f t="shared" si="130"/>
        <v>1.4886850951214259</v>
      </c>
      <c r="K347" s="41">
        <v>7425.1</v>
      </c>
      <c r="L347" s="41">
        <v>8444.5047539999996</v>
      </c>
      <c r="M347" s="41">
        <f t="shared" si="133"/>
        <v>1.2993444817319453</v>
      </c>
      <c r="N347" s="41">
        <v>6499.05</v>
      </c>
      <c r="O347" s="41">
        <v>187.82211924000001</v>
      </c>
      <c r="P347" s="41">
        <f t="shared" si="157"/>
        <v>2.8899934488886836E-2</v>
      </c>
      <c r="Q347" s="41">
        <v>6499.05</v>
      </c>
      <c r="R347" s="41">
        <v>634.23555806420302</v>
      </c>
      <c r="S347" s="41">
        <f t="shared" si="134"/>
        <v>8.5417779971206184E-2</v>
      </c>
      <c r="T347" s="41">
        <v>7425.1</v>
      </c>
      <c r="U347" s="41">
        <v>15622.017241949599</v>
      </c>
      <c r="V347" s="41">
        <f t="shared" si="135"/>
        <v>2.103947050133951</v>
      </c>
      <c r="W347" s="41">
        <v>7425.1</v>
      </c>
      <c r="X347" s="41">
        <v>2124.1755059205998</v>
      </c>
      <c r="Y347" s="41">
        <f t="shared" si="136"/>
        <v>0.28608039028708027</v>
      </c>
      <c r="Z347" s="41">
        <v>7425.1</v>
      </c>
      <c r="AA347" s="41">
        <v>10713.071851786401</v>
      </c>
      <c r="AB347" s="41">
        <f t="shared" si="137"/>
        <v>1.4428185279371861</v>
      </c>
      <c r="AC347" s="41">
        <v>7425.1</v>
      </c>
      <c r="AD347" s="41">
        <v>5446.2460730959101</v>
      </c>
      <c r="AE347" s="41">
        <f t="shared" si="138"/>
        <v>0.73349127595532848</v>
      </c>
      <c r="AF347" s="41">
        <v>7425.1</v>
      </c>
      <c r="AG347" s="41">
        <v>1574.52820887551</v>
      </c>
      <c r="AH347" s="41">
        <f t="shared" si="139"/>
        <v>0.21205481527191686</v>
      </c>
      <c r="AI347" s="41">
        <v>7425.1</v>
      </c>
      <c r="AJ347" s="41">
        <v>221.056571736</v>
      </c>
      <c r="AK347" s="41">
        <f t="shared" si="140"/>
        <v>2.9771527889994747E-2</v>
      </c>
      <c r="AL347" s="41">
        <v>7425.1</v>
      </c>
      <c r="AM347" s="41">
        <v>26.164799821439999</v>
      </c>
      <c r="AN347" s="41">
        <f t="shared" si="141"/>
        <v>3.5238313048228304E-3</v>
      </c>
      <c r="AO347" s="41">
        <v>7425.1</v>
      </c>
      <c r="AP347" s="41">
        <v>2576.2440000000001</v>
      </c>
      <c r="AQ347" s="25">
        <f t="shared" si="142"/>
        <v>1388.0020740476384</v>
      </c>
      <c r="AR347" s="41">
        <f t="shared" si="143"/>
        <v>0.34696421597015531</v>
      </c>
      <c r="AS347" s="41">
        <v>7425.1</v>
      </c>
      <c r="AT347" s="41">
        <v>1057.966056</v>
      </c>
      <c r="AU347" s="25">
        <f t="shared" si="144"/>
        <v>570</v>
      </c>
      <c r="AV347" s="41">
        <f t="shared" si="145"/>
        <v>0.16278780067856072</v>
      </c>
      <c r="AW347" s="41">
        <v>6499.05</v>
      </c>
      <c r="AX347" s="88">
        <v>790.89076875000012</v>
      </c>
      <c r="AY347" s="41">
        <f t="shared" si="146"/>
        <v>0.10651584069574821</v>
      </c>
      <c r="AZ347" s="41">
        <v>7425.1</v>
      </c>
      <c r="BA347" s="41">
        <f t="shared" si="131"/>
        <v>60472.559209025771</v>
      </c>
      <c r="BB347" s="41">
        <f t="shared" si="147"/>
        <v>3023.6279604512888</v>
      </c>
      <c r="BC347" s="45">
        <v>0.05</v>
      </c>
      <c r="BD347" s="41">
        <f t="shared" si="148"/>
        <v>0.40721713653032132</v>
      </c>
      <c r="BE347" s="41">
        <v>7425.1</v>
      </c>
      <c r="BF347" s="41">
        <f t="shared" si="149"/>
        <v>63496.18716947706</v>
      </c>
      <c r="BG347" s="99">
        <f t="shared" si="150"/>
        <v>7.1812338680657577</v>
      </c>
      <c r="BH347" s="99">
        <f t="shared" si="151"/>
        <v>8.7468176958101207</v>
      </c>
      <c r="BI347" s="100">
        <f t="shared" si="152"/>
        <v>6.4110680283126626</v>
      </c>
      <c r="BJ347" s="86">
        <f t="shared" si="158"/>
        <v>6650.181623522295</v>
      </c>
      <c r="BK347" s="86">
        <f t="shared" si="159"/>
        <v>56846.005545954766</v>
      </c>
      <c r="BL347" s="86">
        <f t="shared" si="132"/>
        <v>0</v>
      </c>
      <c r="BM347" s="86">
        <f t="shared" si="153"/>
        <v>63496.18716947706</v>
      </c>
      <c r="BN347" s="78">
        <v>4.9718</v>
      </c>
      <c r="BO347" s="79">
        <v>6.0941999999999998</v>
      </c>
      <c r="BP347" s="108">
        <f t="shared" si="154"/>
        <v>1.4443931509847052</v>
      </c>
      <c r="BQ347" s="108">
        <f t="shared" si="129"/>
        <v>1.4352692225083064</v>
      </c>
      <c r="BS347" s="113" t="s">
        <v>1813</v>
      </c>
      <c r="BT347" s="168">
        <f t="shared" si="155"/>
        <v>659.07564062500012</v>
      </c>
      <c r="BU347" s="88">
        <v>790.89076875000012</v>
      </c>
    </row>
    <row r="348" spans="1:73" x14ac:dyDescent="0.25">
      <c r="A348" s="87">
        <f t="shared" si="156"/>
        <v>339</v>
      </c>
      <c r="B348" s="2" t="s">
        <v>395</v>
      </c>
      <c r="C348" s="39" t="s">
        <v>32</v>
      </c>
      <c r="D348" s="68" t="s">
        <v>1255</v>
      </c>
      <c r="E348" s="41">
        <v>6020</v>
      </c>
      <c r="F348" s="54">
        <v>6020</v>
      </c>
      <c r="G348" s="54"/>
      <c r="H348" s="40">
        <v>735.55</v>
      </c>
      <c r="I348" s="41">
        <v>8619.4143790102698</v>
      </c>
      <c r="J348" s="41">
        <f t="shared" si="130"/>
        <v>1.4317964084734667</v>
      </c>
      <c r="K348" s="41">
        <v>6020</v>
      </c>
      <c r="L348" s="41">
        <v>10214.741817</v>
      </c>
      <c r="M348" s="41">
        <f t="shared" si="133"/>
        <v>1.9329810703100607</v>
      </c>
      <c r="N348" s="41">
        <v>5284.45</v>
      </c>
      <c r="O348" s="41">
        <v>0</v>
      </c>
      <c r="P348" s="41">
        <f t="shared" si="157"/>
        <v>0</v>
      </c>
      <c r="Q348" s="41">
        <v>5284.45</v>
      </c>
      <c r="R348" s="41">
        <v>567.15597071908701</v>
      </c>
      <c r="S348" s="41">
        <f t="shared" si="134"/>
        <v>9.4211955268951333E-2</v>
      </c>
      <c r="T348" s="41">
        <v>6020</v>
      </c>
      <c r="U348" s="41">
        <v>11866.846001706201</v>
      </c>
      <c r="V348" s="41">
        <f t="shared" si="135"/>
        <v>1.9712368773598341</v>
      </c>
      <c r="W348" s="41">
        <v>6020</v>
      </c>
      <c r="X348" s="41">
        <v>1473.7177786627601</v>
      </c>
      <c r="Y348" s="41">
        <f t="shared" si="136"/>
        <v>0.24480361771806647</v>
      </c>
      <c r="Z348" s="41">
        <v>6020</v>
      </c>
      <c r="AA348" s="41">
        <v>12861.453738054999</v>
      </c>
      <c r="AB348" s="41">
        <f t="shared" si="137"/>
        <v>2.1364541093114617</v>
      </c>
      <c r="AC348" s="41">
        <v>6020</v>
      </c>
      <c r="AD348" s="41">
        <v>6421.4416515145103</v>
      </c>
      <c r="AE348" s="41">
        <f t="shared" si="138"/>
        <v>1.0666846597200184</v>
      </c>
      <c r="AF348" s="41">
        <v>6020</v>
      </c>
      <c r="AG348" s="41">
        <v>1746.7716861500301</v>
      </c>
      <c r="AH348" s="41">
        <f t="shared" si="139"/>
        <v>0.29016140965947346</v>
      </c>
      <c r="AI348" s="41">
        <v>6020</v>
      </c>
      <c r="AJ348" s="41">
        <v>269.99877088800002</v>
      </c>
      <c r="AK348" s="41">
        <f t="shared" si="140"/>
        <v>4.4850294167441865E-2</v>
      </c>
      <c r="AL348" s="41">
        <v>6020</v>
      </c>
      <c r="AM348" s="41">
        <v>32.026077606599998</v>
      </c>
      <c r="AN348" s="41">
        <f t="shared" si="141"/>
        <v>5.3199464462790691E-3</v>
      </c>
      <c r="AO348" s="41">
        <v>6020</v>
      </c>
      <c r="AP348" s="41">
        <v>2745.1439999999998</v>
      </c>
      <c r="AQ348" s="25">
        <f t="shared" si="142"/>
        <v>1479.0002676607612</v>
      </c>
      <c r="AR348" s="41">
        <f t="shared" si="143"/>
        <v>0.45600398671096343</v>
      </c>
      <c r="AS348" s="41">
        <v>6020</v>
      </c>
      <c r="AT348" s="41">
        <v>1202.7403584000001</v>
      </c>
      <c r="AU348" s="25">
        <f t="shared" si="144"/>
        <v>648</v>
      </c>
      <c r="AV348" s="41">
        <f t="shared" si="145"/>
        <v>0.22759991264937698</v>
      </c>
      <c r="AW348" s="41">
        <v>5284.45</v>
      </c>
      <c r="AX348" s="88">
        <v>1520.729615</v>
      </c>
      <c r="AY348" s="41">
        <f t="shared" si="146"/>
        <v>0.25261289285714283</v>
      </c>
      <c r="AZ348" s="41">
        <v>6020</v>
      </c>
      <c r="BA348" s="41">
        <f t="shared" si="131"/>
        <v>59542.181844712453</v>
      </c>
      <c r="BB348" s="41">
        <f t="shared" si="147"/>
        <v>2977.1090922356229</v>
      </c>
      <c r="BC348" s="45">
        <v>0.05</v>
      </c>
      <c r="BD348" s="41">
        <f t="shared" si="148"/>
        <v>0.49453639405907357</v>
      </c>
      <c r="BE348" s="41">
        <v>6020</v>
      </c>
      <c r="BF348" s="41">
        <f t="shared" si="149"/>
        <v>62519.290936948077</v>
      </c>
      <c r="BG348" s="99">
        <f t="shared" si="150"/>
        <v>8.3938429655777558</v>
      </c>
      <c r="BH348" s="99">
        <f t="shared" si="151"/>
        <v>10.662452997685165</v>
      </c>
      <c r="BI348" s="100">
        <f t="shared" si="152"/>
        <v>7.2738240728717365</v>
      </c>
      <c r="BJ348" s="86">
        <f t="shared" si="158"/>
        <v>6174.0911933307179</v>
      </c>
      <c r="BK348" s="86">
        <f t="shared" si="159"/>
        <v>56345.19974361737</v>
      </c>
      <c r="BL348" s="86">
        <f t="shared" si="132"/>
        <v>0</v>
      </c>
      <c r="BM348" s="86">
        <f t="shared" si="153"/>
        <v>62519.290936948091</v>
      </c>
      <c r="BN348" s="78">
        <v>5.3178000000000001</v>
      </c>
      <c r="BO348" s="79">
        <v>6.5589000000000004</v>
      </c>
      <c r="BP348" s="108">
        <f t="shared" si="154"/>
        <v>1.5784427706152462</v>
      </c>
      <c r="BQ348" s="108">
        <f t="shared" si="129"/>
        <v>1.6256465257413841</v>
      </c>
      <c r="BS348" s="113" t="s">
        <v>1814</v>
      </c>
      <c r="BT348" s="168">
        <f t="shared" si="155"/>
        <v>1267.2746791666666</v>
      </c>
      <c r="BU348" s="88">
        <v>1520.729615</v>
      </c>
    </row>
    <row r="349" spans="1:73" x14ac:dyDescent="0.25">
      <c r="A349" s="87">
        <f t="shared" si="156"/>
        <v>340</v>
      </c>
      <c r="B349" s="2" t="s">
        <v>396</v>
      </c>
      <c r="C349" s="39" t="s">
        <v>32</v>
      </c>
      <c r="D349" s="68" t="s">
        <v>1276</v>
      </c>
      <c r="E349" s="41">
        <v>6306.37</v>
      </c>
      <c r="F349" s="54">
        <v>6306.37</v>
      </c>
      <c r="G349" s="54"/>
      <c r="H349" s="40">
        <v>706.38</v>
      </c>
      <c r="I349" s="41">
        <v>9519.4992370504297</v>
      </c>
      <c r="J349" s="41">
        <f t="shared" si="130"/>
        <v>1.5095053472997033</v>
      </c>
      <c r="K349" s="41">
        <v>6306.37</v>
      </c>
      <c r="L349" s="41">
        <v>10282.833466919999</v>
      </c>
      <c r="M349" s="41">
        <f t="shared" si="133"/>
        <v>1.8362235409206087</v>
      </c>
      <c r="N349" s="41">
        <v>5599.99</v>
      </c>
      <c r="O349" s="41">
        <v>0</v>
      </c>
      <c r="P349" s="41"/>
      <c r="Q349" s="41">
        <v>0</v>
      </c>
      <c r="R349" s="41">
        <v>557.26016983787804</v>
      </c>
      <c r="S349" s="41">
        <f t="shared" si="134"/>
        <v>8.8364648734197013E-2</v>
      </c>
      <c r="T349" s="41">
        <v>6306.37</v>
      </c>
      <c r="U349" s="41">
        <v>9846.8586961158508</v>
      </c>
      <c r="V349" s="41">
        <f t="shared" si="135"/>
        <v>1.561414680095816</v>
      </c>
      <c r="W349" s="41">
        <v>6306.37</v>
      </c>
      <c r="X349" s="41">
        <v>2046.6269513701</v>
      </c>
      <c r="Y349" s="41">
        <f t="shared" si="136"/>
        <v>0.3245332816453998</v>
      </c>
      <c r="Z349" s="41">
        <v>6306.37</v>
      </c>
      <c r="AA349" s="41">
        <v>7989.76911013478</v>
      </c>
      <c r="AB349" s="41">
        <f t="shared" si="137"/>
        <v>1.2669363056932561</v>
      </c>
      <c r="AC349" s="41">
        <v>6306.37</v>
      </c>
      <c r="AD349" s="41">
        <v>5356.0060642499402</v>
      </c>
      <c r="AE349" s="41">
        <f t="shared" si="138"/>
        <v>0.84930095510570114</v>
      </c>
      <c r="AF349" s="41">
        <v>6306.37</v>
      </c>
      <c r="AG349" s="41">
        <v>914.445218298589</v>
      </c>
      <c r="AH349" s="41">
        <f t="shared" si="139"/>
        <v>0.14500342008137629</v>
      </c>
      <c r="AI349" s="41">
        <v>6306.37</v>
      </c>
      <c r="AJ349" s="41">
        <v>179.26041624120001</v>
      </c>
      <c r="AK349" s="41">
        <f t="shared" si="140"/>
        <v>2.8425293194214739E-2</v>
      </c>
      <c r="AL349" s="41">
        <v>6306.37</v>
      </c>
      <c r="AM349" s="41">
        <v>20.920682159999998</v>
      </c>
      <c r="AN349" s="41">
        <f t="shared" si="141"/>
        <v>3.317388951171593E-3</v>
      </c>
      <c r="AO349" s="41">
        <v>6306.37</v>
      </c>
      <c r="AP349" s="41">
        <v>3593.3760000000002</v>
      </c>
      <c r="AQ349" s="25">
        <f t="shared" si="142"/>
        <v>1936.0019240541685</v>
      </c>
      <c r="AR349" s="41">
        <f t="shared" si="143"/>
        <v>0.56980101072407741</v>
      </c>
      <c r="AS349" s="41">
        <v>6306.37</v>
      </c>
      <c r="AT349" s="41">
        <v>1236.1498128000001</v>
      </c>
      <c r="AU349" s="25">
        <f t="shared" si="144"/>
        <v>666</v>
      </c>
      <c r="AV349" s="41">
        <f t="shared" si="145"/>
        <v>0.2207414321811289</v>
      </c>
      <c r="AW349" s="41">
        <v>5599.99</v>
      </c>
      <c r="AX349" s="88">
        <v>184.485901875</v>
      </c>
      <c r="AY349" s="41">
        <f t="shared" si="146"/>
        <v>2.9253897547241916E-2</v>
      </c>
      <c r="AZ349" s="41">
        <v>6306.37</v>
      </c>
      <c r="BA349" s="41">
        <f t="shared" si="131"/>
        <v>51727.491727053777</v>
      </c>
      <c r="BB349" s="41">
        <f t="shared" si="147"/>
        <v>2586.3745863526892</v>
      </c>
      <c r="BC349" s="45">
        <v>0.05</v>
      </c>
      <c r="BD349" s="41">
        <f t="shared" si="148"/>
        <v>0.41012097075697895</v>
      </c>
      <c r="BE349" s="41">
        <v>6306.37</v>
      </c>
      <c r="BF349" s="41">
        <f t="shared" si="149"/>
        <v>54313.86631340647</v>
      </c>
      <c r="BG349" s="99">
        <f t="shared" si="150"/>
        <v>6.6946490405257641</v>
      </c>
      <c r="BH349" s="99">
        <f t="shared" si="151"/>
        <v>8.8544622622825884</v>
      </c>
      <c r="BI349" s="100">
        <f t="shared" si="152"/>
        <v>5.8028830376647775</v>
      </c>
      <c r="BJ349" s="86">
        <f t="shared" si="158"/>
        <v>4728.9661892465892</v>
      </c>
      <c r="BK349" s="86">
        <f t="shared" si="159"/>
        <v>49584.900124159867</v>
      </c>
      <c r="BL349" s="86">
        <f t="shared" si="132"/>
        <v>0</v>
      </c>
      <c r="BM349" s="86">
        <f t="shared" si="153"/>
        <v>54313.866313406455</v>
      </c>
      <c r="BN349" s="78">
        <v>5.1714000000000002</v>
      </c>
      <c r="BO349" s="79">
        <v>6.3566000000000003</v>
      </c>
      <c r="BP349" s="108">
        <f t="shared" si="154"/>
        <v>1.2945525468008205</v>
      </c>
      <c r="BQ349" s="108">
        <f t="shared" si="129"/>
        <v>1.3929557093859277</v>
      </c>
      <c r="BS349" s="113" t="s">
        <v>1815</v>
      </c>
      <c r="BT349" s="168">
        <f t="shared" si="155"/>
        <v>153.73825156250001</v>
      </c>
      <c r="BU349" s="88">
        <v>184.485901875</v>
      </c>
    </row>
    <row r="350" spans="1:73" x14ac:dyDescent="0.25">
      <c r="A350" s="87">
        <f t="shared" si="156"/>
        <v>341</v>
      </c>
      <c r="B350" s="2" t="s">
        <v>397</v>
      </c>
      <c r="C350" s="39" t="s">
        <v>32</v>
      </c>
      <c r="D350" s="68" t="s">
        <v>1278</v>
      </c>
      <c r="E350" s="41">
        <v>6138.38</v>
      </c>
      <c r="F350" s="54">
        <v>6138.38</v>
      </c>
      <c r="G350" s="54"/>
      <c r="H350" s="40">
        <v>688.06</v>
      </c>
      <c r="I350" s="41">
        <v>9377.22352250111</v>
      </c>
      <c r="J350" s="41">
        <f t="shared" si="130"/>
        <v>1.5276381590095611</v>
      </c>
      <c r="K350" s="41">
        <v>6138.38</v>
      </c>
      <c r="L350" s="41">
        <v>10282.833466919999</v>
      </c>
      <c r="M350" s="41">
        <f t="shared" si="133"/>
        <v>1.8866476586549046</v>
      </c>
      <c r="N350" s="41">
        <v>5450.32</v>
      </c>
      <c r="O350" s="41">
        <v>0</v>
      </c>
      <c r="P350" s="41"/>
      <c r="Q350" s="41">
        <v>0</v>
      </c>
      <c r="R350" s="41">
        <v>556.94800798972994</v>
      </c>
      <c r="S350" s="41">
        <f t="shared" si="134"/>
        <v>9.0732083707709521E-2</v>
      </c>
      <c r="T350" s="41">
        <v>6138.38</v>
      </c>
      <c r="U350" s="41">
        <v>9729.9211531087403</v>
      </c>
      <c r="V350" s="41">
        <f t="shared" si="135"/>
        <v>1.5850959297255531</v>
      </c>
      <c r="W350" s="41">
        <v>6138.38</v>
      </c>
      <c r="X350" s="41">
        <v>2014.86448995308</v>
      </c>
      <c r="Y350" s="41">
        <f t="shared" si="136"/>
        <v>0.3282404298777658</v>
      </c>
      <c r="Z350" s="41">
        <v>6138.38</v>
      </c>
      <c r="AA350" s="41">
        <v>5971.8450407910404</v>
      </c>
      <c r="AB350" s="41">
        <f t="shared" si="137"/>
        <v>0.97286988436542543</v>
      </c>
      <c r="AC350" s="41">
        <v>6138.38</v>
      </c>
      <c r="AD350" s="41">
        <v>5322.76458830923</v>
      </c>
      <c r="AE350" s="41">
        <f t="shared" si="138"/>
        <v>0.86712855644473463</v>
      </c>
      <c r="AF350" s="41">
        <v>6138.38</v>
      </c>
      <c r="AG350" s="41">
        <v>896.67653807687896</v>
      </c>
      <c r="AH350" s="41">
        <f t="shared" si="139"/>
        <v>0.14607706562266901</v>
      </c>
      <c r="AI350" s="41">
        <v>6138.38</v>
      </c>
      <c r="AJ350" s="41">
        <v>179.26041624120001</v>
      </c>
      <c r="AK350" s="41">
        <f t="shared" si="140"/>
        <v>2.9203212613295365E-2</v>
      </c>
      <c r="AL350" s="41">
        <v>6138.38</v>
      </c>
      <c r="AM350" s="41">
        <v>20.920682159999998</v>
      </c>
      <c r="AN350" s="41">
        <f t="shared" si="141"/>
        <v>3.4081764504641288E-3</v>
      </c>
      <c r="AO350" s="41">
        <v>6138.38</v>
      </c>
      <c r="AP350" s="41">
        <v>1169.328</v>
      </c>
      <c r="AQ350" s="25">
        <f t="shared" si="142"/>
        <v>629.99843541294103</v>
      </c>
      <c r="AR350" s="41">
        <f t="shared" si="143"/>
        <v>0.19049456045406116</v>
      </c>
      <c r="AS350" s="41">
        <v>6138.38</v>
      </c>
      <c r="AT350" s="41">
        <v>1753.9963560000001</v>
      </c>
      <c r="AU350" s="25">
        <f t="shared" si="144"/>
        <v>945</v>
      </c>
      <c r="AV350" s="41">
        <f t="shared" si="145"/>
        <v>0.3218152981843268</v>
      </c>
      <c r="AW350" s="41">
        <v>5450.32</v>
      </c>
      <c r="AX350" s="88">
        <v>153.29215124999999</v>
      </c>
      <c r="AY350" s="41">
        <f t="shared" si="146"/>
        <v>2.4972737310169781E-2</v>
      </c>
      <c r="AZ350" s="41">
        <v>6138.38</v>
      </c>
      <c r="BA350" s="41">
        <f t="shared" si="131"/>
        <v>47429.874413301019</v>
      </c>
      <c r="BB350" s="41">
        <f t="shared" si="147"/>
        <v>2371.4937206650511</v>
      </c>
      <c r="BC350" s="45">
        <v>0.05</v>
      </c>
      <c r="BD350" s="41">
        <f t="shared" si="148"/>
        <v>0.3863386953341193</v>
      </c>
      <c r="BE350" s="41">
        <v>6138.38</v>
      </c>
      <c r="BF350" s="41">
        <f t="shared" si="149"/>
        <v>49801.368133966069</v>
      </c>
      <c r="BG350" s="99">
        <f t="shared" si="150"/>
        <v>6.0541538353604807</v>
      </c>
      <c r="BH350" s="99">
        <f t="shared" si="151"/>
        <v>8.3730399400416733</v>
      </c>
      <c r="BI350" s="100">
        <f t="shared" si="152"/>
        <v>5.1436688510935094</v>
      </c>
      <c r="BJ350" s="86">
        <f t="shared" si="158"/>
        <v>4165.6210879581322</v>
      </c>
      <c r="BK350" s="86">
        <f t="shared" si="159"/>
        <v>45635.747046007928</v>
      </c>
      <c r="BL350" s="86">
        <f t="shared" si="132"/>
        <v>0</v>
      </c>
      <c r="BM350" s="86">
        <f t="shared" si="153"/>
        <v>49801.368133966062</v>
      </c>
      <c r="BN350" s="78">
        <v>4.6985000000000001</v>
      </c>
      <c r="BO350" s="79">
        <v>6.0846999999999998</v>
      </c>
      <c r="BP350" s="108">
        <f t="shared" si="154"/>
        <v>1.288529069992653</v>
      </c>
      <c r="BQ350" s="108">
        <f t="shared" si="129"/>
        <v>1.3760809801702094</v>
      </c>
      <c r="BS350" s="113" t="s">
        <v>1816</v>
      </c>
      <c r="BT350" s="168">
        <f t="shared" si="155"/>
        <v>127.743459375</v>
      </c>
      <c r="BU350" s="88">
        <v>153.29215124999999</v>
      </c>
    </row>
    <row r="351" spans="1:73" x14ac:dyDescent="0.25">
      <c r="A351" s="87">
        <f t="shared" si="156"/>
        <v>342</v>
      </c>
      <c r="B351" s="2" t="s">
        <v>398</v>
      </c>
      <c r="C351" s="39" t="s">
        <v>32</v>
      </c>
      <c r="D351" s="68" t="s">
        <v>1279</v>
      </c>
      <c r="E351" s="41">
        <v>6304.12</v>
      </c>
      <c r="F351" s="54">
        <v>6304.12</v>
      </c>
      <c r="G351" s="54"/>
      <c r="H351" s="40">
        <v>695.2</v>
      </c>
      <c r="I351" s="41">
        <v>9492.7450085296696</v>
      </c>
      <c r="J351" s="41">
        <f t="shared" si="130"/>
        <v>1.5058001764766009</v>
      </c>
      <c r="K351" s="41">
        <v>6304.12</v>
      </c>
      <c r="L351" s="41">
        <v>8907.1196356799992</v>
      </c>
      <c r="M351" s="41">
        <f t="shared" si="133"/>
        <v>1.5880275767313492</v>
      </c>
      <c r="N351" s="41">
        <v>5608.92</v>
      </c>
      <c r="O351" s="41">
        <v>187.82211924000001</v>
      </c>
      <c r="P351" s="41">
        <f t="shared" si="157"/>
        <v>3.3486325217688968E-2</v>
      </c>
      <c r="Q351" s="41">
        <v>5608.92</v>
      </c>
      <c r="R351" s="41">
        <v>557.54861534844702</v>
      </c>
      <c r="S351" s="41">
        <f t="shared" si="134"/>
        <v>8.8441941991657363E-2</v>
      </c>
      <c r="T351" s="41">
        <v>6304.12</v>
      </c>
      <c r="U351" s="41">
        <v>9841.7403343552705</v>
      </c>
      <c r="V351" s="41">
        <f t="shared" si="135"/>
        <v>1.5611600563370098</v>
      </c>
      <c r="W351" s="41">
        <v>6304.12</v>
      </c>
      <c r="X351" s="41">
        <v>2027.67631893506</v>
      </c>
      <c r="Y351" s="41">
        <f t="shared" si="136"/>
        <v>0.32164303962092411</v>
      </c>
      <c r="Z351" s="41">
        <v>6304.12</v>
      </c>
      <c r="AA351" s="41">
        <v>7818.4512591286202</v>
      </c>
      <c r="AB351" s="41">
        <f t="shared" si="137"/>
        <v>1.2402129494883696</v>
      </c>
      <c r="AC351" s="41">
        <v>6304.12</v>
      </c>
      <c r="AD351" s="41">
        <v>5483.27233454004</v>
      </c>
      <c r="AE351" s="41">
        <f t="shared" si="138"/>
        <v>0.86979187175054407</v>
      </c>
      <c r="AF351" s="41">
        <v>6304.12</v>
      </c>
      <c r="AG351" s="41">
        <v>1022.2734752898</v>
      </c>
      <c r="AH351" s="41">
        <f t="shared" si="139"/>
        <v>0.16215958377851311</v>
      </c>
      <c r="AI351" s="41">
        <v>6304.12</v>
      </c>
      <c r="AJ351" s="41">
        <v>179.33598524519999</v>
      </c>
      <c r="AK351" s="41">
        <f t="shared" si="140"/>
        <v>2.8447425690691166E-2</v>
      </c>
      <c r="AL351" s="41">
        <v>6304.12</v>
      </c>
      <c r="AM351" s="41">
        <v>20.920682159999998</v>
      </c>
      <c r="AN351" s="41">
        <f t="shared" si="141"/>
        <v>3.3185729586365739E-3</v>
      </c>
      <c r="AO351" s="41">
        <v>6304.12</v>
      </c>
      <c r="AP351" s="41">
        <v>1891.3440000000001</v>
      </c>
      <c r="AQ351" s="25">
        <f t="shared" si="142"/>
        <v>1018.9987418651172</v>
      </c>
      <c r="AR351" s="41">
        <f t="shared" si="143"/>
        <v>0.30001713165358529</v>
      </c>
      <c r="AS351" s="41">
        <v>6304.12</v>
      </c>
      <c r="AT351" s="41">
        <v>2839.8036240000001</v>
      </c>
      <c r="AU351" s="25">
        <f t="shared" si="144"/>
        <v>1530</v>
      </c>
      <c r="AV351" s="41">
        <f t="shared" si="145"/>
        <v>0.50630132431912023</v>
      </c>
      <c r="AW351" s="41">
        <v>5608.92</v>
      </c>
      <c r="AX351" s="88">
        <v>163.92104437500001</v>
      </c>
      <c r="AY351" s="41">
        <f t="shared" si="146"/>
        <v>2.6002208773786034E-2</v>
      </c>
      <c r="AZ351" s="41">
        <v>6304.12</v>
      </c>
      <c r="BA351" s="41">
        <f t="shared" si="131"/>
        <v>50433.974436827099</v>
      </c>
      <c r="BB351" s="41">
        <f t="shared" si="147"/>
        <v>2521.6987218413551</v>
      </c>
      <c r="BC351" s="45">
        <v>0.05</v>
      </c>
      <c r="BD351" s="41">
        <f t="shared" si="148"/>
        <v>0.40000804582421579</v>
      </c>
      <c r="BE351" s="41">
        <v>6304.12</v>
      </c>
      <c r="BF351" s="41">
        <f t="shared" si="149"/>
        <v>52955.673158668455</v>
      </c>
      <c r="BG351" s="99">
        <f t="shared" si="150"/>
        <v>6.4123447064463344</v>
      </c>
      <c r="BH351" s="99">
        <f t="shared" si="151"/>
        <v>8.6465506940279013</v>
      </c>
      <c r="BI351" s="100">
        <f t="shared" si="152"/>
        <v>5.4990632411082627</v>
      </c>
      <c r="BJ351" s="86">
        <f t="shared" si="158"/>
        <v>4457.8620399214915</v>
      </c>
      <c r="BK351" s="86">
        <f t="shared" si="159"/>
        <v>48497.811118746977</v>
      </c>
      <c r="BL351" s="86">
        <f t="shared" si="132"/>
        <v>0</v>
      </c>
      <c r="BM351" s="86">
        <f t="shared" si="153"/>
        <v>52955.673158668469</v>
      </c>
      <c r="BN351" s="78">
        <v>4.7523999999999997</v>
      </c>
      <c r="BO351" s="79">
        <v>6.3339999999999996</v>
      </c>
      <c r="BP351" s="108">
        <f t="shared" si="154"/>
        <v>1.3492855623361533</v>
      </c>
      <c r="BQ351" s="108">
        <f t="shared" si="129"/>
        <v>1.3651011515673985</v>
      </c>
      <c r="BS351" s="113" t="s">
        <v>1817</v>
      </c>
      <c r="BT351" s="168">
        <f t="shared" si="155"/>
        <v>136.60087031250001</v>
      </c>
      <c r="BU351" s="88">
        <v>163.92104437500001</v>
      </c>
    </row>
    <row r="352" spans="1:73" x14ac:dyDescent="0.25">
      <c r="A352" s="87">
        <f t="shared" si="156"/>
        <v>343</v>
      </c>
      <c r="B352" s="2" t="s">
        <v>399</v>
      </c>
      <c r="C352" s="39" t="s">
        <v>32</v>
      </c>
      <c r="D352" s="68" t="s">
        <v>1281</v>
      </c>
      <c r="E352" s="41">
        <v>4191.3999999999996</v>
      </c>
      <c r="F352" s="54">
        <v>4191.3999999999996</v>
      </c>
      <c r="G352" s="54"/>
      <c r="H352" s="40">
        <v>468.7</v>
      </c>
      <c r="I352" s="41">
        <v>5959.6209189558103</v>
      </c>
      <c r="J352" s="41">
        <f t="shared" si="130"/>
        <v>1.4218688073092072</v>
      </c>
      <c r="K352" s="41">
        <v>4191.3999999999996</v>
      </c>
      <c r="L352" s="41">
        <v>1492.2889631999999</v>
      </c>
      <c r="M352" s="41">
        <f t="shared" si="133"/>
        <v>0.40086199887178658</v>
      </c>
      <c r="N352" s="41">
        <v>3722.7</v>
      </c>
      <c r="O352" s="41">
        <v>187.82211924000001</v>
      </c>
      <c r="P352" s="41">
        <f t="shared" si="157"/>
        <v>5.0453197743573215E-2</v>
      </c>
      <c r="Q352" s="41">
        <v>3722.7</v>
      </c>
      <c r="R352" s="41">
        <v>904.14417541989098</v>
      </c>
      <c r="S352" s="41">
        <f t="shared" si="134"/>
        <v>0.21571412306625257</v>
      </c>
      <c r="T352" s="41">
        <v>4191.3999999999996</v>
      </c>
      <c r="U352" s="41">
        <v>4887.7702348805797</v>
      </c>
      <c r="V352" s="41">
        <f t="shared" si="135"/>
        <v>1.1661426336977097</v>
      </c>
      <c r="W352" s="41">
        <v>4191.3999999999996</v>
      </c>
      <c r="X352" s="41">
        <v>1187.86541403145</v>
      </c>
      <c r="Y352" s="41">
        <f t="shared" si="136"/>
        <v>0.28340540488415567</v>
      </c>
      <c r="Z352" s="41">
        <v>4191.3999999999996</v>
      </c>
      <c r="AA352" s="41">
        <v>3878.1113998443602</v>
      </c>
      <c r="AB352" s="41">
        <f t="shared" si="137"/>
        <v>0.92525442569174032</v>
      </c>
      <c r="AC352" s="41">
        <v>4191.3999999999996</v>
      </c>
      <c r="AD352" s="41">
        <v>5078.2649547809397</v>
      </c>
      <c r="AE352" s="41">
        <f t="shared" si="138"/>
        <v>1.2115915815195257</v>
      </c>
      <c r="AF352" s="41">
        <v>4191.3999999999996</v>
      </c>
      <c r="AG352" s="41">
        <v>872.54087872977595</v>
      </c>
      <c r="AH352" s="41">
        <f t="shared" si="139"/>
        <v>0.20817408949987498</v>
      </c>
      <c r="AI352" s="41">
        <v>4191.3999999999996</v>
      </c>
      <c r="AJ352" s="41">
        <v>172.08520559999999</v>
      </c>
      <c r="AK352" s="41">
        <f t="shared" si="140"/>
        <v>4.1056736555804746E-2</v>
      </c>
      <c r="AL352" s="41">
        <v>4191.3999999999996</v>
      </c>
      <c r="AM352" s="41">
        <v>20.572004123999999</v>
      </c>
      <c r="AN352" s="41">
        <f t="shared" si="141"/>
        <v>4.9081462337166584E-3</v>
      </c>
      <c r="AO352" s="41">
        <v>4191.3999999999996</v>
      </c>
      <c r="AP352" s="41">
        <v>2203.1640000000002</v>
      </c>
      <c r="AQ352" s="25">
        <f t="shared" si="142"/>
        <v>1186.9978936261828</v>
      </c>
      <c r="AR352" s="41">
        <f t="shared" si="143"/>
        <v>0.52563916591115145</v>
      </c>
      <c r="AS352" s="41">
        <v>4191.3999999999996</v>
      </c>
      <c r="AT352" s="41">
        <v>837.09244079999996</v>
      </c>
      <c r="AU352" s="25">
        <f t="shared" si="144"/>
        <v>451</v>
      </c>
      <c r="AV352" s="41">
        <f t="shared" si="145"/>
        <v>0.22486164364574099</v>
      </c>
      <c r="AW352" s="41">
        <v>3722.7</v>
      </c>
      <c r="AX352" s="88">
        <v>159.57031874999998</v>
      </c>
      <c r="AY352" s="41">
        <f t="shared" si="146"/>
        <v>3.8070887710550172E-2</v>
      </c>
      <c r="AZ352" s="41">
        <v>4191.3999999999996</v>
      </c>
      <c r="BA352" s="41">
        <f t="shared" si="131"/>
        <v>27840.913028356805</v>
      </c>
      <c r="BB352" s="41">
        <f t="shared" si="147"/>
        <v>1392.0456514178404</v>
      </c>
      <c r="BC352" s="45">
        <v>0.05</v>
      </c>
      <c r="BD352" s="41">
        <f t="shared" si="148"/>
        <v>0.33211949501785576</v>
      </c>
      <c r="BE352" s="41">
        <v>4191.3999999999996</v>
      </c>
      <c r="BF352" s="41">
        <f t="shared" si="149"/>
        <v>29232.958679774645</v>
      </c>
      <c r="BG352" s="99">
        <f t="shared" si="150"/>
        <v>6.3439173021836748</v>
      </c>
      <c r="BH352" s="99">
        <f t="shared" si="151"/>
        <v>7.0539029844578307</v>
      </c>
      <c r="BI352" s="100">
        <f t="shared" si="152"/>
        <v>5.0717461415881724</v>
      </c>
      <c r="BJ352" s="86">
        <f t="shared" si="158"/>
        <v>2973.3940395334885</v>
      </c>
      <c r="BK352" s="86">
        <f t="shared" si="159"/>
        <v>26259.564640241166</v>
      </c>
      <c r="BL352" s="86">
        <f t="shared" si="132"/>
        <v>0</v>
      </c>
      <c r="BM352" s="86">
        <f t="shared" si="153"/>
        <v>29232.958679774652</v>
      </c>
      <c r="BN352" s="78">
        <v>4.8769</v>
      </c>
      <c r="BO352" s="79">
        <v>5.4497</v>
      </c>
      <c r="BP352" s="108">
        <f t="shared" si="154"/>
        <v>1.3008093875584232</v>
      </c>
      <c r="BQ352" s="108">
        <f t="shared" si="129"/>
        <v>1.2943653750587796</v>
      </c>
      <c r="BS352" s="113" t="s">
        <v>1818</v>
      </c>
      <c r="BT352" s="168">
        <f t="shared" si="155"/>
        <v>132.97526562499999</v>
      </c>
      <c r="BU352" s="88">
        <v>159.57031874999998</v>
      </c>
    </row>
    <row r="353" spans="1:73" x14ac:dyDescent="0.25">
      <c r="A353" s="87">
        <f t="shared" si="156"/>
        <v>344</v>
      </c>
      <c r="B353" s="2" t="s">
        <v>400</v>
      </c>
      <c r="C353" s="39" t="s">
        <v>32</v>
      </c>
      <c r="D353" s="68" t="s">
        <v>1294</v>
      </c>
      <c r="E353" s="41">
        <v>3813.3</v>
      </c>
      <c r="F353" s="54">
        <v>3813.3</v>
      </c>
      <c r="G353" s="54"/>
      <c r="H353" s="40">
        <v>407.65</v>
      </c>
      <c r="I353" s="41">
        <v>5141.9101083880796</v>
      </c>
      <c r="J353" s="41">
        <f t="shared" si="130"/>
        <v>1.3484147872939658</v>
      </c>
      <c r="K353" s="41">
        <v>3813.3</v>
      </c>
      <c r="L353" s="41">
        <v>3544.1862876</v>
      </c>
      <c r="M353" s="41">
        <f t="shared" si="133"/>
        <v>1.0406783690631745</v>
      </c>
      <c r="N353" s="41">
        <v>3405.65</v>
      </c>
      <c r="O353" s="41">
        <v>375.64423848000001</v>
      </c>
      <c r="P353" s="41">
        <f t="shared" si="157"/>
        <v>0.1103003063967231</v>
      </c>
      <c r="Q353" s="41">
        <v>3405.65</v>
      </c>
      <c r="R353" s="41">
        <v>372.42926898257298</v>
      </c>
      <c r="S353" s="41">
        <f t="shared" si="134"/>
        <v>9.766587181249127E-2</v>
      </c>
      <c r="T353" s="41">
        <v>3813.3</v>
      </c>
      <c r="U353" s="41">
        <v>6106.7141347829902</v>
      </c>
      <c r="V353" s="41">
        <f t="shared" si="135"/>
        <v>1.6014250478019012</v>
      </c>
      <c r="W353" s="41">
        <v>3813.3</v>
      </c>
      <c r="X353" s="41">
        <v>1051.57277219655</v>
      </c>
      <c r="Y353" s="41">
        <f t="shared" si="136"/>
        <v>0.27576450113983947</v>
      </c>
      <c r="Z353" s="41">
        <v>3813.3</v>
      </c>
      <c r="AA353" s="41">
        <v>7099.7575827072496</v>
      </c>
      <c r="AB353" s="41">
        <f t="shared" si="137"/>
        <v>1.8618408157520387</v>
      </c>
      <c r="AC353" s="41">
        <v>3813.3</v>
      </c>
      <c r="AD353" s="41">
        <v>3283.4811414344599</v>
      </c>
      <c r="AE353" s="41">
        <f t="shared" si="138"/>
        <v>0.86106027363030968</v>
      </c>
      <c r="AF353" s="41">
        <v>3813.3</v>
      </c>
      <c r="AG353" s="41">
        <v>796.76257757762801</v>
      </c>
      <c r="AH353" s="41">
        <f t="shared" si="139"/>
        <v>0.20894306180411401</v>
      </c>
      <c r="AI353" s="41">
        <v>3813.3</v>
      </c>
      <c r="AJ353" s="41">
        <v>95.201035775999998</v>
      </c>
      <c r="AK353" s="41">
        <f t="shared" si="140"/>
        <v>2.4965524814727399E-2</v>
      </c>
      <c r="AL353" s="41">
        <v>3813.3</v>
      </c>
      <c r="AM353" s="41">
        <v>11.157697152000001</v>
      </c>
      <c r="AN353" s="41">
        <f t="shared" si="141"/>
        <v>2.9259951097474631E-3</v>
      </c>
      <c r="AO353" s="41">
        <v>3813.3</v>
      </c>
      <c r="AP353" s="41">
        <v>850.08</v>
      </c>
      <c r="AQ353" s="25">
        <f t="shared" si="142"/>
        <v>457.99730270363233</v>
      </c>
      <c r="AR353" s="41">
        <f t="shared" si="143"/>
        <v>0.22292502556840532</v>
      </c>
      <c r="AS353" s="41">
        <v>3813.3</v>
      </c>
      <c r="AT353" s="41">
        <v>1332.6660144</v>
      </c>
      <c r="AU353" s="25">
        <f t="shared" si="144"/>
        <v>718</v>
      </c>
      <c r="AV353" s="41">
        <f t="shared" si="145"/>
        <v>0.3913103267804971</v>
      </c>
      <c r="AW353" s="41">
        <v>3405.65</v>
      </c>
      <c r="AX353" s="88">
        <v>1284.9120262500001</v>
      </c>
      <c r="AY353" s="41">
        <f t="shared" si="146"/>
        <v>0.33695539985052314</v>
      </c>
      <c r="AZ353" s="41">
        <v>3813.3</v>
      </c>
      <c r="BA353" s="41">
        <f t="shared" si="131"/>
        <v>31346.474885727534</v>
      </c>
      <c r="BB353" s="41">
        <f t="shared" si="147"/>
        <v>1567.3237442863767</v>
      </c>
      <c r="BC353" s="45">
        <v>0.05</v>
      </c>
      <c r="BD353" s="41">
        <f t="shared" si="148"/>
        <v>0.41101506419279277</v>
      </c>
      <c r="BE353" s="41">
        <v>3813.3</v>
      </c>
      <c r="BF353" s="41">
        <f t="shared" si="149"/>
        <v>32913.798630013909</v>
      </c>
      <c r="BG353" s="99">
        <f t="shared" si="150"/>
        <v>7.1850306198069678</v>
      </c>
      <c r="BH353" s="99">
        <f t="shared" si="151"/>
        <v>8.804434072159383</v>
      </c>
      <c r="BI353" s="100">
        <f t="shared" si="152"/>
        <v>6.2809173324951431</v>
      </c>
      <c r="BJ353" s="86">
        <f t="shared" si="158"/>
        <v>2928.9777321643101</v>
      </c>
      <c r="BK353" s="86">
        <f t="shared" si="159"/>
        <v>29984.820897849604</v>
      </c>
      <c r="BL353" s="86">
        <f t="shared" si="132"/>
        <v>0</v>
      </c>
      <c r="BM353" s="86">
        <f t="shared" si="153"/>
        <v>32913.798630013916</v>
      </c>
      <c r="BN353" s="78">
        <v>4.6980000000000004</v>
      </c>
      <c r="BO353" s="79">
        <v>5.9954999999999998</v>
      </c>
      <c r="BP353" s="108">
        <f t="shared" si="154"/>
        <v>1.529380719413999</v>
      </c>
      <c r="BQ353" s="108">
        <f t="shared" si="129"/>
        <v>1.4685070589874711</v>
      </c>
      <c r="BS353" s="113" t="s">
        <v>1819</v>
      </c>
      <c r="BT353" s="168">
        <f t="shared" si="155"/>
        <v>1070.7600218750001</v>
      </c>
      <c r="BU353" s="88">
        <v>1284.9120262500001</v>
      </c>
    </row>
    <row r="354" spans="1:73" x14ac:dyDescent="0.25">
      <c r="A354" s="87">
        <f t="shared" si="156"/>
        <v>345</v>
      </c>
      <c r="B354" s="2" t="s">
        <v>401</v>
      </c>
      <c r="C354" s="39" t="s">
        <v>32</v>
      </c>
      <c r="D354" s="68" t="s">
        <v>1295</v>
      </c>
      <c r="E354" s="41">
        <v>15432.37</v>
      </c>
      <c r="F354" s="54">
        <v>14576.67</v>
      </c>
      <c r="G354" s="54">
        <v>855.7</v>
      </c>
      <c r="H354" s="40">
        <v>1189.72</v>
      </c>
      <c r="I354" s="41">
        <v>23882.825688957601</v>
      </c>
      <c r="J354" s="41">
        <f t="shared" si="130"/>
        <v>1.5475799043800531</v>
      </c>
      <c r="K354" s="41">
        <v>15432.37</v>
      </c>
      <c r="L354" s="41">
        <v>13523.868729</v>
      </c>
      <c r="M354" s="41">
        <f t="shared" si="133"/>
        <v>1.0102277762298357</v>
      </c>
      <c r="N354" s="41">
        <v>13386.95</v>
      </c>
      <c r="O354" s="41">
        <v>1314.7548346799999</v>
      </c>
      <c r="P354" s="41">
        <f t="shared" si="157"/>
        <v>9.8211678887274542E-2</v>
      </c>
      <c r="Q354" s="41">
        <v>13386.95</v>
      </c>
      <c r="R354" s="41">
        <v>1099.4171906373199</v>
      </c>
      <c r="S354" s="41">
        <f t="shared" si="134"/>
        <v>7.124098182180183E-2</v>
      </c>
      <c r="T354" s="41">
        <v>15432.37</v>
      </c>
      <c r="U354" s="41">
        <v>19108.3030836654</v>
      </c>
      <c r="V354" s="41">
        <f t="shared" si="135"/>
        <v>1.2381962772837483</v>
      </c>
      <c r="W354" s="41">
        <v>15432.37</v>
      </c>
      <c r="X354" s="41">
        <v>4289.2150746686502</v>
      </c>
      <c r="Y354" s="41">
        <f t="shared" si="136"/>
        <v>0.27793625183096632</v>
      </c>
      <c r="Z354" s="41">
        <v>15432.37</v>
      </c>
      <c r="AA354" s="41">
        <v>19852.3389666451</v>
      </c>
      <c r="AB354" s="41">
        <f t="shared" si="137"/>
        <v>1.2864089551148072</v>
      </c>
      <c r="AC354" s="41">
        <v>15432.37</v>
      </c>
      <c r="AD354" s="41">
        <v>13063.2484076294</v>
      </c>
      <c r="AE354" s="41">
        <f t="shared" si="138"/>
        <v>0.89617508029127368</v>
      </c>
      <c r="AF354" s="41">
        <v>14576.67</v>
      </c>
      <c r="AG354" s="41">
        <v>1686.76224036245</v>
      </c>
      <c r="AH354" s="41">
        <f t="shared" si="139"/>
        <v>0.10930027211390408</v>
      </c>
      <c r="AI354" s="41">
        <v>15432.37</v>
      </c>
      <c r="AJ354" s="41">
        <v>225.16951421159999</v>
      </c>
      <c r="AK354" s="41">
        <f t="shared" si="140"/>
        <v>1.4590728074275045E-2</v>
      </c>
      <c r="AL354" s="41">
        <v>15432.37</v>
      </c>
      <c r="AM354" s="41">
        <v>24.895611770399999</v>
      </c>
      <c r="AN354" s="41">
        <f t="shared" si="141"/>
        <v>1.6132072889906085E-3</v>
      </c>
      <c r="AO354" s="41">
        <v>15432.37</v>
      </c>
      <c r="AP354" s="41">
        <v>2459.3040000000001</v>
      </c>
      <c r="AQ354" s="25">
        <f t="shared" si="142"/>
        <v>1324.9983513648758</v>
      </c>
      <c r="AR354" s="41">
        <f t="shared" si="143"/>
        <v>0.1593600982869125</v>
      </c>
      <c r="AS354" s="41">
        <v>15432.37</v>
      </c>
      <c r="AT354" s="41">
        <v>1585.0930032000001</v>
      </c>
      <c r="AU354" s="25">
        <f t="shared" si="144"/>
        <v>854.00000000000011</v>
      </c>
      <c r="AV354" s="41">
        <f t="shared" si="145"/>
        <v>0.11840583577289823</v>
      </c>
      <c r="AW354" s="41">
        <v>13386.95</v>
      </c>
      <c r="AX354" s="88">
        <v>2690.5705187500002</v>
      </c>
      <c r="AY354" s="41">
        <f t="shared" si="146"/>
        <v>0.17434590531136826</v>
      </c>
      <c r="AZ354" s="41">
        <v>15432.37</v>
      </c>
      <c r="BA354" s="41">
        <f t="shared" si="131"/>
        <v>104805.76686417793</v>
      </c>
      <c r="BB354" s="41">
        <f t="shared" si="147"/>
        <v>5240.2883432088965</v>
      </c>
      <c r="BC354" s="45">
        <v>0.05</v>
      </c>
      <c r="BD354" s="41">
        <f t="shared" si="148"/>
        <v>0.33956471645048014</v>
      </c>
      <c r="BE354" s="41">
        <v>15432.37</v>
      </c>
      <c r="BF354" s="41">
        <f t="shared" si="149"/>
        <v>110046.05520738683</v>
      </c>
      <c r="BG354" s="99">
        <f t="shared" si="150"/>
        <v>6.0655850448880049</v>
      </c>
      <c r="BH354" s="99">
        <f t="shared" si="151"/>
        <v>7.3537726003225137</v>
      </c>
      <c r="BI354" s="100">
        <f t="shared" si="152"/>
        <v>5.124601210582167</v>
      </c>
      <c r="BJ354" s="86">
        <f t="shared" si="158"/>
        <v>7216.3478396041573</v>
      </c>
      <c r="BK354" s="86">
        <f t="shared" si="159"/>
        <v>98444.586111887475</v>
      </c>
      <c r="BL354" s="86">
        <f t="shared" si="132"/>
        <v>4385.1212558951602</v>
      </c>
      <c r="BM354" s="86">
        <f t="shared" si="153"/>
        <v>110046.0552073868</v>
      </c>
      <c r="BN354" s="78">
        <v>4.6390000000000002</v>
      </c>
      <c r="BO354" s="79">
        <v>5.5721999999999996</v>
      </c>
      <c r="BP354" s="108">
        <f t="shared" si="154"/>
        <v>1.3075199493183887</v>
      </c>
      <c r="BQ354" s="108">
        <f t="shared" si="129"/>
        <v>1.3197251714444052</v>
      </c>
      <c r="BS354" s="113" t="s">
        <v>1820</v>
      </c>
      <c r="BT354" s="168">
        <f t="shared" si="155"/>
        <v>2242.1420989583335</v>
      </c>
      <c r="BU354" s="88">
        <v>2690.5705187500002</v>
      </c>
    </row>
    <row r="355" spans="1:73" x14ac:dyDescent="0.25">
      <c r="A355" s="87">
        <f t="shared" si="156"/>
        <v>346</v>
      </c>
      <c r="B355" s="2" t="s">
        <v>402</v>
      </c>
      <c r="C355" s="39" t="s">
        <v>32</v>
      </c>
      <c r="D355" s="68" t="s">
        <v>1299</v>
      </c>
      <c r="E355" s="41">
        <v>7450.81</v>
      </c>
      <c r="F355" s="54">
        <v>7450.81</v>
      </c>
      <c r="G355" s="54"/>
      <c r="H355" s="40">
        <v>941.36</v>
      </c>
      <c r="I355" s="41">
        <v>10813.4424515387</v>
      </c>
      <c r="J355" s="41">
        <f t="shared" si="130"/>
        <v>1.4513109918973506</v>
      </c>
      <c r="K355" s="41">
        <v>7450.81</v>
      </c>
      <c r="L355" s="41">
        <v>10078.55851716</v>
      </c>
      <c r="M355" s="41">
        <f t="shared" si="133"/>
        <v>1.548296479297022</v>
      </c>
      <c r="N355" s="41">
        <v>6509.45</v>
      </c>
      <c r="O355" s="41">
        <v>0</v>
      </c>
      <c r="P355" s="41">
        <f t="shared" si="157"/>
        <v>0</v>
      </c>
      <c r="Q355" s="41">
        <v>6509.45</v>
      </c>
      <c r="R355" s="41">
        <v>634.23555806420302</v>
      </c>
      <c r="S355" s="41">
        <f t="shared" si="134"/>
        <v>8.5123034685383597E-2</v>
      </c>
      <c r="T355" s="41">
        <v>7450.81</v>
      </c>
      <c r="U355" s="41">
        <v>13461.3175263588</v>
      </c>
      <c r="V355" s="41">
        <f t="shared" si="135"/>
        <v>1.8066918263059719</v>
      </c>
      <c r="W355" s="41">
        <v>7450.81</v>
      </c>
      <c r="X355" s="41">
        <v>2045.7595528818499</v>
      </c>
      <c r="Y355" s="41">
        <f t="shared" si="136"/>
        <v>0.27456874526150177</v>
      </c>
      <c r="Z355" s="41">
        <v>7450.81</v>
      </c>
      <c r="AA355" s="41">
        <v>12728.964406978001</v>
      </c>
      <c r="AB355" s="41">
        <f t="shared" si="137"/>
        <v>1.7084000809278455</v>
      </c>
      <c r="AC355" s="41">
        <v>7450.81</v>
      </c>
      <c r="AD355" s="41">
        <v>5349.7377365505999</v>
      </c>
      <c r="AE355" s="41">
        <f t="shared" si="138"/>
        <v>0.71800753697257069</v>
      </c>
      <c r="AF355" s="41">
        <v>7450.81</v>
      </c>
      <c r="AG355" s="41">
        <v>1412.8729650615401</v>
      </c>
      <c r="AH355" s="41">
        <f t="shared" si="139"/>
        <v>0.18962676072286638</v>
      </c>
      <c r="AI355" s="41">
        <v>7450.81</v>
      </c>
      <c r="AJ355" s="41">
        <v>229.07735975879999</v>
      </c>
      <c r="AK355" s="41">
        <f t="shared" si="140"/>
        <v>3.074529611663698E-2</v>
      </c>
      <c r="AL355" s="41">
        <v>7450.81</v>
      </c>
      <c r="AM355" s="41">
        <v>27.141098322240001</v>
      </c>
      <c r="AN355" s="41">
        <f t="shared" si="141"/>
        <v>3.6427043935142621E-3</v>
      </c>
      <c r="AO355" s="41">
        <v>7450.81</v>
      </c>
      <c r="AP355" s="41">
        <v>2912.1959999999999</v>
      </c>
      <c r="AQ355" s="25">
        <f t="shared" si="142"/>
        <v>1569.0028149636589</v>
      </c>
      <c r="AR355" s="41">
        <f t="shared" si="143"/>
        <v>0.39085629616108847</v>
      </c>
      <c r="AS355" s="41">
        <v>7450.81</v>
      </c>
      <c r="AT355" s="41">
        <v>1653.7679928</v>
      </c>
      <c r="AU355" s="25">
        <f t="shared" si="144"/>
        <v>891</v>
      </c>
      <c r="AV355" s="41">
        <f t="shared" si="145"/>
        <v>0.25405648600112146</v>
      </c>
      <c r="AW355" s="41">
        <v>6509.45</v>
      </c>
      <c r="AX355" s="88">
        <v>808.84108125</v>
      </c>
      <c r="AY355" s="41">
        <f t="shared" si="146"/>
        <v>0.10855746975832158</v>
      </c>
      <c r="AZ355" s="41">
        <v>7450.81</v>
      </c>
      <c r="BA355" s="41">
        <f t="shared" si="131"/>
        <v>62155.912246724729</v>
      </c>
      <c r="BB355" s="41">
        <f t="shared" si="147"/>
        <v>3107.7956123362364</v>
      </c>
      <c r="BC355" s="45">
        <v>0.05</v>
      </c>
      <c r="BD355" s="41">
        <f t="shared" si="148"/>
        <v>0.41710842342459897</v>
      </c>
      <c r="BE355" s="41">
        <v>7450.81</v>
      </c>
      <c r="BF355" s="41">
        <f t="shared" si="149"/>
        <v>65263.707859060967</v>
      </c>
      <c r="BG355" s="99">
        <f t="shared" si="150"/>
        <v>7.1059072803632048</v>
      </c>
      <c r="BH355" s="99">
        <f t="shared" si="151"/>
        <v>8.9983778939262553</v>
      </c>
      <c r="BI355" s="100">
        <f t="shared" si="152"/>
        <v>6.3519993665420058</v>
      </c>
      <c r="BJ355" s="86">
        <f t="shared" si="158"/>
        <v>6689.2168774427064</v>
      </c>
      <c r="BK355" s="86">
        <f t="shared" si="159"/>
        <v>58574.49098161827</v>
      </c>
      <c r="BL355" s="86">
        <f t="shared" si="132"/>
        <v>0</v>
      </c>
      <c r="BM355" s="86">
        <f t="shared" si="153"/>
        <v>65263.707859060974</v>
      </c>
      <c r="BN355" s="78">
        <v>4.7845000000000004</v>
      </c>
      <c r="BO355" s="79">
        <v>6.31</v>
      </c>
      <c r="BP355" s="108">
        <f t="shared" si="154"/>
        <v>1.4851932867307356</v>
      </c>
      <c r="BQ355" s="108">
        <f t="shared" si="129"/>
        <v>1.4260503793860944</v>
      </c>
      <c r="BS355" s="113" t="s">
        <v>1821</v>
      </c>
      <c r="BT355" s="168">
        <f t="shared" si="155"/>
        <v>674.03423437499998</v>
      </c>
      <c r="BU355" s="88">
        <v>808.84108125</v>
      </c>
    </row>
    <row r="356" spans="1:73" x14ac:dyDescent="0.25">
      <c r="A356" s="87">
        <f t="shared" si="156"/>
        <v>347</v>
      </c>
      <c r="B356" s="2" t="s">
        <v>403</v>
      </c>
      <c r="C356" s="39" t="s">
        <v>32</v>
      </c>
      <c r="D356" s="68" t="s">
        <v>1301</v>
      </c>
      <c r="E356" s="41">
        <v>2163.8200000000002</v>
      </c>
      <c r="F356" s="54">
        <v>2163.8200000000002</v>
      </c>
      <c r="G356" s="54"/>
      <c r="H356" s="40">
        <v>234.2</v>
      </c>
      <c r="I356" s="41">
        <v>3164.5122029824001</v>
      </c>
      <c r="J356" s="41">
        <f t="shared" si="130"/>
        <v>1.4624655484201088</v>
      </c>
      <c r="K356" s="41">
        <v>2163.8200000000002</v>
      </c>
      <c r="L356" s="41">
        <v>2051.8973243999999</v>
      </c>
      <c r="M356" s="41">
        <f t="shared" si="133"/>
        <v>1.0633686033519554</v>
      </c>
      <c r="N356" s="41">
        <v>1929.62</v>
      </c>
      <c r="O356" s="41">
        <v>187.82211924000001</v>
      </c>
      <c r="P356" s="41">
        <f t="shared" si="157"/>
        <v>9.7336324892984119E-2</v>
      </c>
      <c r="Q356" s="41">
        <v>1929.62</v>
      </c>
      <c r="R356" s="41">
        <v>190.341273959342</v>
      </c>
      <c r="S356" s="41">
        <f t="shared" si="134"/>
        <v>8.7965391742077431E-2</v>
      </c>
      <c r="T356" s="41">
        <v>2163.8200000000002</v>
      </c>
      <c r="U356" s="41">
        <v>2730.4655462179298</v>
      </c>
      <c r="V356" s="41">
        <f t="shared" si="135"/>
        <v>1.2618727741761928</v>
      </c>
      <c r="W356" s="41">
        <v>2163.8200000000002</v>
      </c>
      <c r="X356" s="41">
        <v>554.44037599047704</v>
      </c>
      <c r="Y356" s="41">
        <f t="shared" si="136"/>
        <v>0.25623220785022643</v>
      </c>
      <c r="Z356" s="41">
        <v>2163.8200000000002</v>
      </c>
      <c r="AA356" s="41">
        <v>3009.5724029175399</v>
      </c>
      <c r="AB356" s="41">
        <f t="shared" si="137"/>
        <v>1.3908607938356885</v>
      </c>
      <c r="AC356" s="41">
        <v>2163.8200000000002</v>
      </c>
      <c r="AD356" s="41">
        <v>1622.93225721523</v>
      </c>
      <c r="AE356" s="41">
        <f t="shared" si="138"/>
        <v>0.75003108262943774</v>
      </c>
      <c r="AF356" s="41">
        <v>2163.8200000000002</v>
      </c>
      <c r="AG356" s="41">
        <v>535.26204310496496</v>
      </c>
      <c r="AH356" s="41">
        <f t="shared" si="139"/>
        <v>0.24736902473632968</v>
      </c>
      <c r="AI356" s="41">
        <v>2163.8200000000002</v>
      </c>
      <c r="AJ356" s="41">
        <v>80.355040919999993</v>
      </c>
      <c r="AK356" s="41">
        <f t="shared" si="140"/>
        <v>3.7135732602527005E-2</v>
      </c>
      <c r="AL356" s="41">
        <v>2163.8200000000002</v>
      </c>
      <c r="AM356" s="41">
        <v>9.2574018557999995</v>
      </c>
      <c r="AN356" s="41">
        <f t="shared" si="141"/>
        <v>4.2782679963213202E-3</v>
      </c>
      <c r="AO356" s="41">
        <v>2163.8200000000002</v>
      </c>
      <c r="AP356" s="41">
        <v>439.89600000000002</v>
      </c>
      <c r="AQ356" s="25">
        <f t="shared" si="142"/>
        <v>237.00261324830254</v>
      </c>
      <c r="AR356" s="41">
        <f t="shared" si="143"/>
        <v>0.20329602277453762</v>
      </c>
      <c r="AS356" s="41">
        <v>2163.8200000000002</v>
      </c>
      <c r="AT356" s="41">
        <v>391.63304879999998</v>
      </c>
      <c r="AU356" s="25">
        <f t="shared" si="144"/>
        <v>211</v>
      </c>
      <c r="AV356" s="41">
        <f t="shared" si="145"/>
        <v>0.20295863890299645</v>
      </c>
      <c r="AW356" s="41">
        <v>1929.62</v>
      </c>
      <c r="AX356" s="88">
        <v>447.78400000000005</v>
      </c>
      <c r="AY356" s="41">
        <f t="shared" si="146"/>
        <v>0.20694142766034143</v>
      </c>
      <c r="AZ356" s="41">
        <v>2163.8200000000002</v>
      </c>
      <c r="BA356" s="41">
        <f t="shared" si="131"/>
        <v>15416.171037603686</v>
      </c>
      <c r="BB356" s="41">
        <f t="shared" si="147"/>
        <v>770.80855188018438</v>
      </c>
      <c r="BC356" s="45">
        <v>0.05</v>
      </c>
      <c r="BD356" s="41">
        <f t="shared" si="148"/>
        <v>0.356225819097792</v>
      </c>
      <c r="BE356" s="41">
        <v>2163.8200000000002</v>
      </c>
      <c r="BF356" s="41">
        <f t="shared" si="149"/>
        <v>16186.97958948387</v>
      </c>
      <c r="BG356" s="99">
        <f t="shared" si="150"/>
        <v>6.2038706881449786</v>
      </c>
      <c r="BH356" s="99">
        <f t="shared" si="151"/>
        <v>7.6357174336503117</v>
      </c>
      <c r="BI356" s="100">
        <f t="shared" si="152"/>
        <v>5.4163380513840691</v>
      </c>
      <c r="BJ356" s="86">
        <f t="shared" si="158"/>
        <v>1452.9465151635538</v>
      </c>
      <c r="BK356" s="86">
        <f t="shared" si="159"/>
        <v>14734.033074320316</v>
      </c>
      <c r="BL356" s="86">
        <f t="shared" si="132"/>
        <v>0</v>
      </c>
      <c r="BM356" s="86">
        <f t="shared" si="153"/>
        <v>16186.97958948387</v>
      </c>
      <c r="BN356" s="78">
        <v>4.6515000000000004</v>
      </c>
      <c r="BO356" s="79">
        <v>5.7279</v>
      </c>
      <c r="BP356" s="108">
        <f t="shared" si="154"/>
        <v>1.3337355021272661</v>
      </c>
      <c r="BQ356" s="108">
        <f t="shared" si="129"/>
        <v>1.333074500890433</v>
      </c>
      <c r="BS356" s="113" t="s">
        <v>1822</v>
      </c>
      <c r="BT356" s="168">
        <f t="shared" si="155"/>
        <v>373.15333333333336</v>
      </c>
      <c r="BU356" s="88">
        <v>447.78400000000005</v>
      </c>
    </row>
    <row r="357" spans="1:73" x14ac:dyDescent="0.25">
      <c r="A357" s="87">
        <f t="shared" si="156"/>
        <v>348</v>
      </c>
      <c r="B357" s="2" t="s">
        <v>404</v>
      </c>
      <c r="C357" s="39" t="s">
        <v>32</v>
      </c>
      <c r="D357" s="68" t="s">
        <v>1302</v>
      </c>
      <c r="E357" s="41">
        <v>4314</v>
      </c>
      <c r="F357" s="54">
        <v>4314</v>
      </c>
      <c r="G357" s="54"/>
      <c r="H357" s="40">
        <v>457.6</v>
      </c>
      <c r="I357" s="41">
        <v>6531.8222731127598</v>
      </c>
      <c r="J357" s="41">
        <f t="shared" si="130"/>
        <v>1.514098811569949</v>
      </c>
      <c r="K357" s="41">
        <v>4314</v>
      </c>
      <c r="L357" s="41">
        <v>4383.5988293999999</v>
      </c>
      <c r="M357" s="41">
        <f t="shared" si="133"/>
        <v>1.1367075068457628</v>
      </c>
      <c r="N357" s="41">
        <v>3856.4</v>
      </c>
      <c r="O357" s="41">
        <v>375.64423848000001</v>
      </c>
      <c r="P357" s="41">
        <f t="shared" si="157"/>
        <v>9.7408007073954986E-2</v>
      </c>
      <c r="Q357" s="41">
        <v>3856.4</v>
      </c>
      <c r="R357" s="41">
        <v>380.70596814397999</v>
      </c>
      <c r="S357" s="41">
        <f t="shared" si="134"/>
        <v>8.8248949500227158E-2</v>
      </c>
      <c r="T357" s="41">
        <v>4314</v>
      </c>
      <c r="U357" s="41">
        <v>5365.3099296929104</v>
      </c>
      <c r="V357" s="41">
        <f t="shared" si="135"/>
        <v>1.2436972484220932</v>
      </c>
      <c r="W357" s="41">
        <v>4314</v>
      </c>
      <c r="X357" s="41">
        <v>1099.5481693720601</v>
      </c>
      <c r="Y357" s="41">
        <f t="shared" si="136"/>
        <v>0.25487903787020399</v>
      </c>
      <c r="Z357" s="41">
        <v>4314</v>
      </c>
      <c r="AA357" s="41">
        <v>5779.9959140585997</v>
      </c>
      <c r="AB357" s="41">
        <f t="shared" si="137"/>
        <v>1.3398228822574407</v>
      </c>
      <c r="AC357" s="41">
        <v>4314</v>
      </c>
      <c r="AD357" s="41">
        <v>3309.48143731242</v>
      </c>
      <c r="AE357" s="41">
        <f t="shared" si="138"/>
        <v>0.76714915097645342</v>
      </c>
      <c r="AF357" s="41">
        <v>4314</v>
      </c>
      <c r="AG357" s="41">
        <v>787.92251913611199</v>
      </c>
      <c r="AH357" s="41">
        <f t="shared" si="139"/>
        <v>0.18264314305426796</v>
      </c>
      <c r="AI357" s="41">
        <v>4314</v>
      </c>
      <c r="AJ357" s="41">
        <v>150.2099676</v>
      </c>
      <c r="AK357" s="41">
        <f t="shared" si="140"/>
        <v>3.4819185813630041E-2</v>
      </c>
      <c r="AL357" s="41">
        <v>4314</v>
      </c>
      <c r="AM357" s="41">
        <v>17.259562782</v>
      </c>
      <c r="AN357" s="41">
        <f t="shared" si="141"/>
        <v>4.0008258650904033E-3</v>
      </c>
      <c r="AO357" s="41">
        <v>4314</v>
      </c>
      <c r="AP357" s="41">
        <v>874.21199999999999</v>
      </c>
      <c r="AQ357" s="25">
        <f t="shared" si="142"/>
        <v>470.99889185858717</v>
      </c>
      <c r="AR357" s="41">
        <f t="shared" si="143"/>
        <v>0.20264534075104312</v>
      </c>
      <c r="AS357" s="41">
        <v>4314</v>
      </c>
      <c r="AT357" s="41">
        <v>779.55393600000002</v>
      </c>
      <c r="AU357" s="25">
        <f t="shared" si="144"/>
        <v>420</v>
      </c>
      <c r="AV357" s="41">
        <f t="shared" si="145"/>
        <v>0.20214550772741416</v>
      </c>
      <c r="AW357" s="41">
        <v>3856.4</v>
      </c>
      <c r="AX357" s="88">
        <v>895.76880000000006</v>
      </c>
      <c r="AY357" s="41">
        <f t="shared" si="146"/>
        <v>0.20764228094575801</v>
      </c>
      <c r="AZ357" s="41">
        <v>4314</v>
      </c>
      <c r="BA357" s="41">
        <f t="shared" si="131"/>
        <v>30731.033545090842</v>
      </c>
      <c r="BB357" s="41">
        <f t="shared" si="147"/>
        <v>1536.5516772545423</v>
      </c>
      <c r="BC357" s="45">
        <v>0.05</v>
      </c>
      <c r="BD357" s="41">
        <f t="shared" si="148"/>
        <v>0.35617795022126619</v>
      </c>
      <c r="BE357" s="41">
        <v>4314</v>
      </c>
      <c r="BF357" s="41">
        <f t="shared" si="149"/>
        <v>32267.585222345384</v>
      </c>
      <c r="BG357" s="99">
        <f t="shared" si="150"/>
        <v>6.131629199877465</v>
      </c>
      <c r="BH357" s="99">
        <f t="shared" si="151"/>
        <v>7.6397032726069538</v>
      </c>
      <c r="BI357" s="100">
        <f t="shared" si="152"/>
        <v>5.3261225913521892</v>
      </c>
      <c r="BJ357" s="86">
        <f t="shared" si="158"/>
        <v>2805.8335218639281</v>
      </c>
      <c r="BK357" s="86">
        <f t="shared" si="159"/>
        <v>29461.751700481458</v>
      </c>
      <c r="BL357" s="86">
        <f t="shared" si="132"/>
        <v>0</v>
      </c>
      <c r="BM357" s="86">
        <f t="shared" si="153"/>
        <v>32267.585222345388</v>
      </c>
      <c r="BN357" s="78">
        <v>4.5365000000000002</v>
      </c>
      <c r="BO357" s="79">
        <v>5.6646999999999998</v>
      </c>
      <c r="BP357" s="108">
        <f t="shared" si="154"/>
        <v>1.3516211175746644</v>
      </c>
      <c r="BQ357" s="108">
        <f t="shared" si="129"/>
        <v>1.3486509916865772</v>
      </c>
      <c r="BS357" s="113" t="s">
        <v>1823</v>
      </c>
      <c r="BT357" s="168">
        <f t="shared" si="155"/>
        <v>746.47400000000005</v>
      </c>
      <c r="BU357" s="88">
        <v>895.76880000000006</v>
      </c>
    </row>
    <row r="358" spans="1:73" x14ac:dyDescent="0.25">
      <c r="A358" s="87">
        <f t="shared" si="156"/>
        <v>349</v>
      </c>
      <c r="B358" s="2" t="s">
        <v>405</v>
      </c>
      <c r="C358" s="39" t="s">
        <v>32</v>
      </c>
      <c r="D358" s="68" t="s">
        <v>1303</v>
      </c>
      <c r="E358" s="41">
        <v>2140.7399999999998</v>
      </c>
      <c r="F358" s="54">
        <v>2140.7399999999998</v>
      </c>
      <c r="G358" s="54"/>
      <c r="H358" s="40">
        <v>236.5</v>
      </c>
      <c r="I358" s="41">
        <v>3145.1951489752701</v>
      </c>
      <c r="J358" s="41">
        <f t="shared" si="130"/>
        <v>1.4692093149916712</v>
      </c>
      <c r="K358" s="41">
        <v>2140.7399999999998</v>
      </c>
      <c r="L358" s="41">
        <v>2331.701505</v>
      </c>
      <c r="M358" s="41">
        <f t="shared" si="133"/>
        <v>1.2244787973154645</v>
      </c>
      <c r="N358" s="41">
        <v>1904.24</v>
      </c>
      <c r="O358" s="41">
        <v>187.82211924000001</v>
      </c>
      <c r="P358" s="41">
        <f t="shared" si="157"/>
        <v>9.8633638217871702E-2</v>
      </c>
      <c r="Q358" s="41">
        <v>1904.24</v>
      </c>
      <c r="R358" s="41">
        <v>190.341273959342</v>
      </c>
      <c r="S358" s="41">
        <f t="shared" si="134"/>
        <v>8.891377465705412E-2</v>
      </c>
      <c r="T358" s="41">
        <v>2140.7399999999998</v>
      </c>
      <c r="U358" s="41">
        <v>2750.4819277964798</v>
      </c>
      <c r="V358" s="41">
        <f t="shared" si="135"/>
        <v>1.2848276426826613</v>
      </c>
      <c r="W358" s="41">
        <v>2140.7399999999998</v>
      </c>
      <c r="X358" s="41">
        <v>540.78933309731599</v>
      </c>
      <c r="Y358" s="41">
        <f t="shared" si="136"/>
        <v>0.25261794197208259</v>
      </c>
      <c r="Z358" s="41">
        <v>2140.7399999999998</v>
      </c>
      <c r="AA358" s="41">
        <v>3109.4937949467198</v>
      </c>
      <c r="AB358" s="41">
        <f t="shared" si="137"/>
        <v>1.4525322061281241</v>
      </c>
      <c r="AC358" s="41">
        <v>2140.7399999999998</v>
      </c>
      <c r="AD358" s="41">
        <v>1619.8438150987299</v>
      </c>
      <c r="AE358" s="41">
        <f t="shared" si="138"/>
        <v>0.7566747083245654</v>
      </c>
      <c r="AF358" s="41">
        <v>2140.7399999999998</v>
      </c>
      <c r="AG358" s="41">
        <v>480.68521317877799</v>
      </c>
      <c r="AH358" s="41">
        <f t="shared" si="139"/>
        <v>0.22454161326400124</v>
      </c>
      <c r="AI358" s="41">
        <v>2140.7399999999998</v>
      </c>
      <c r="AJ358" s="41">
        <v>73.909137455999996</v>
      </c>
      <c r="AK358" s="41">
        <f t="shared" si="140"/>
        <v>3.4525041553855211E-2</v>
      </c>
      <c r="AL358" s="41">
        <v>2140.7399999999998</v>
      </c>
      <c r="AM358" s="41">
        <v>8.4868233962400002</v>
      </c>
      <c r="AN358" s="41">
        <f t="shared" si="141"/>
        <v>3.9644344461447914E-3</v>
      </c>
      <c r="AO358" s="41">
        <v>2140.7399999999998</v>
      </c>
      <c r="AP358" s="41">
        <v>436.17599999999999</v>
      </c>
      <c r="AQ358" s="25">
        <f t="shared" si="142"/>
        <v>234.99839015629061</v>
      </c>
      <c r="AR358" s="41">
        <f t="shared" si="143"/>
        <v>0.20375010510384262</v>
      </c>
      <c r="AS358" s="41">
        <v>2140.7399999999998</v>
      </c>
      <c r="AT358" s="41">
        <v>387.92088719999998</v>
      </c>
      <c r="AU358" s="25">
        <f t="shared" si="144"/>
        <v>209</v>
      </c>
      <c r="AV358" s="41">
        <f t="shared" si="145"/>
        <v>0.20371428349367726</v>
      </c>
      <c r="AW358" s="41">
        <v>1904.24</v>
      </c>
      <c r="AX358" s="88">
        <v>446.57920000000001</v>
      </c>
      <c r="AY358" s="41">
        <f t="shared" si="146"/>
        <v>0.20860973308295266</v>
      </c>
      <c r="AZ358" s="41">
        <v>2140.7399999999998</v>
      </c>
      <c r="BA358" s="41">
        <f t="shared" si="131"/>
        <v>15709.426179344877</v>
      </c>
      <c r="BB358" s="41">
        <f t="shared" si="147"/>
        <v>785.47130896724389</v>
      </c>
      <c r="BC358" s="45">
        <v>0.05</v>
      </c>
      <c r="BD358" s="41">
        <f t="shared" si="148"/>
        <v>0.36691579031888222</v>
      </c>
      <c r="BE358" s="41">
        <v>2140.7399999999998</v>
      </c>
      <c r="BF358" s="41">
        <f t="shared" si="149"/>
        <v>16494.897488312119</v>
      </c>
      <c r="BG358" s="99">
        <f t="shared" si="150"/>
        <v>6.2791748420173024</v>
      </c>
      <c r="BH358" s="99">
        <f t="shared" si="151"/>
        <v>7.8823428969956666</v>
      </c>
      <c r="BI358" s="100">
        <f t="shared" si="152"/>
        <v>5.4846663982765085</v>
      </c>
      <c r="BJ358" s="86">
        <f t="shared" si="158"/>
        <v>1485.024850137092</v>
      </c>
      <c r="BK358" s="86">
        <f t="shared" si="159"/>
        <v>15009.872638175026</v>
      </c>
      <c r="BL358" s="86">
        <f t="shared" si="132"/>
        <v>0</v>
      </c>
      <c r="BM358" s="86">
        <f t="shared" si="153"/>
        <v>16494.897488312119</v>
      </c>
      <c r="BN358" s="78">
        <v>4.8929999999999998</v>
      </c>
      <c r="BO358" s="79">
        <v>6.0848000000000004</v>
      </c>
      <c r="BP358" s="108">
        <f t="shared" si="154"/>
        <v>1.2832975356667284</v>
      </c>
      <c r="BQ358" s="108">
        <f t="shared" si="129"/>
        <v>1.2954152802057037</v>
      </c>
      <c r="BS358" s="113" t="s">
        <v>1824</v>
      </c>
      <c r="BT358" s="168">
        <f t="shared" si="155"/>
        <v>372.14933333333335</v>
      </c>
      <c r="BU358" s="88">
        <v>446.57920000000001</v>
      </c>
    </row>
    <row r="359" spans="1:73" x14ac:dyDescent="0.25">
      <c r="A359" s="87">
        <f t="shared" si="156"/>
        <v>350</v>
      </c>
      <c r="B359" s="2" t="s">
        <v>406</v>
      </c>
      <c r="C359" s="39" t="s">
        <v>32</v>
      </c>
      <c r="D359" s="68" t="s">
        <v>1305</v>
      </c>
      <c r="E359" s="41">
        <v>2135.1</v>
      </c>
      <c r="F359" s="54">
        <v>2135.1</v>
      </c>
      <c r="G359" s="54"/>
      <c r="H359" s="40">
        <v>233.5</v>
      </c>
      <c r="I359" s="41">
        <v>3116.9089767636401</v>
      </c>
      <c r="J359" s="41">
        <f t="shared" si="130"/>
        <v>1.459842151076596</v>
      </c>
      <c r="K359" s="41">
        <v>2135.1</v>
      </c>
      <c r="L359" s="41">
        <v>2051.8973243999999</v>
      </c>
      <c r="M359" s="41">
        <f t="shared" si="133"/>
        <v>1.0790372972233908</v>
      </c>
      <c r="N359" s="41">
        <v>1901.6</v>
      </c>
      <c r="O359" s="41">
        <v>187.82211924000001</v>
      </c>
      <c r="P359" s="41">
        <f t="shared" si="157"/>
        <v>9.8770571750105188E-2</v>
      </c>
      <c r="Q359" s="41">
        <v>1901.6</v>
      </c>
      <c r="R359" s="41">
        <v>190.65343580749001</v>
      </c>
      <c r="S359" s="41">
        <f t="shared" si="134"/>
        <v>8.9294850736494791E-2</v>
      </c>
      <c r="T359" s="41">
        <v>2135.1</v>
      </c>
      <c r="U359" s="41">
        <v>2826.92606401279</v>
      </c>
      <c r="V359" s="41">
        <f t="shared" si="135"/>
        <v>1.3240251341917428</v>
      </c>
      <c r="W359" s="41">
        <v>2135.1</v>
      </c>
      <c r="X359" s="41">
        <v>546.69782339511596</v>
      </c>
      <c r="Y359" s="41">
        <f t="shared" si="136"/>
        <v>0.25605256118922581</v>
      </c>
      <c r="Z359" s="41">
        <v>2135.1</v>
      </c>
      <c r="AA359" s="41">
        <v>3237.1058086970202</v>
      </c>
      <c r="AB359" s="41">
        <f t="shared" si="137"/>
        <v>1.5161377962142384</v>
      </c>
      <c r="AC359" s="41">
        <v>2135.1</v>
      </c>
      <c r="AD359" s="41">
        <v>1590.96149303984</v>
      </c>
      <c r="AE359" s="41">
        <f t="shared" si="138"/>
        <v>0.7451461257270573</v>
      </c>
      <c r="AF359" s="41">
        <v>2135.1</v>
      </c>
      <c r="AG359" s="41">
        <v>855.89297800233999</v>
      </c>
      <c r="AH359" s="41">
        <f t="shared" si="139"/>
        <v>0.40086786473811065</v>
      </c>
      <c r="AI359" s="41">
        <v>2135.1</v>
      </c>
      <c r="AJ359" s="41">
        <v>73.238296824000003</v>
      </c>
      <c r="AK359" s="41">
        <f t="shared" si="140"/>
        <v>3.4302045255023186E-2</v>
      </c>
      <c r="AL359" s="41">
        <v>2135.1</v>
      </c>
      <c r="AM359" s="41">
        <v>8.4066274479600001</v>
      </c>
      <c r="AN359" s="41">
        <f t="shared" si="141"/>
        <v>3.9373460015736973E-3</v>
      </c>
      <c r="AO359" s="41">
        <v>2135.1</v>
      </c>
      <c r="AP359" s="41">
        <v>27.84</v>
      </c>
      <c r="AQ359" s="25">
        <f t="shared" si="142"/>
        <v>14.999347011186151</v>
      </c>
      <c r="AR359" s="41">
        <f t="shared" si="143"/>
        <v>1.3039201910917522E-2</v>
      </c>
      <c r="AS359" s="41">
        <v>2135.1</v>
      </c>
      <c r="AT359" s="41">
        <v>746.14448159999995</v>
      </c>
      <c r="AU359" s="25">
        <f t="shared" si="144"/>
        <v>402</v>
      </c>
      <c r="AV359" s="41">
        <f t="shared" si="145"/>
        <v>0.39237719899032392</v>
      </c>
      <c r="AW359" s="41">
        <v>1901.6</v>
      </c>
      <c r="AX359" s="88">
        <v>425.49520000000001</v>
      </c>
      <c r="AY359" s="41">
        <f t="shared" si="146"/>
        <v>0.19928584141258021</v>
      </c>
      <c r="AZ359" s="41">
        <v>2135.1</v>
      </c>
      <c r="BA359" s="41">
        <f t="shared" si="131"/>
        <v>15885.990629230197</v>
      </c>
      <c r="BB359" s="41">
        <f t="shared" si="147"/>
        <v>794.2995314615099</v>
      </c>
      <c r="BC359" s="45">
        <v>0.05</v>
      </c>
      <c r="BD359" s="41">
        <f t="shared" si="148"/>
        <v>0.37201982645380072</v>
      </c>
      <c r="BE359" s="41">
        <v>2135.1</v>
      </c>
      <c r="BF359" s="41">
        <f t="shared" si="149"/>
        <v>16680.290160691708</v>
      </c>
      <c r="BG359" s="99">
        <f t="shared" si="150"/>
        <v>6.3440274643762384</v>
      </c>
      <c r="BH359" s="99">
        <f t="shared" si="151"/>
        <v>7.9927217857382491</v>
      </c>
      <c r="BI359" s="100">
        <f t="shared" si="152"/>
        <v>5.5616240323628281</v>
      </c>
      <c r="BJ359" s="86">
        <f t="shared" si="158"/>
        <v>1481.3304129318517</v>
      </c>
      <c r="BK359" s="86">
        <f t="shared" si="159"/>
        <v>15198.959747759855</v>
      </c>
      <c r="BL359" s="86">
        <f t="shared" si="132"/>
        <v>0</v>
      </c>
      <c r="BM359" s="86">
        <f t="shared" si="153"/>
        <v>16680.290160691708</v>
      </c>
      <c r="BN359" s="78">
        <v>4.6712999999999996</v>
      </c>
      <c r="BO359" s="79">
        <v>5.9837999999999996</v>
      </c>
      <c r="BP359" s="108">
        <f t="shared" si="154"/>
        <v>1.3580860711956497</v>
      </c>
      <c r="BQ359" s="108">
        <f t="shared" si="129"/>
        <v>1.3357267598747034</v>
      </c>
      <c r="BS359" s="113" t="s">
        <v>1825</v>
      </c>
      <c r="BT359" s="168">
        <f t="shared" si="155"/>
        <v>354.57933333333335</v>
      </c>
      <c r="BU359" s="88">
        <v>425.49520000000001</v>
      </c>
    </row>
    <row r="360" spans="1:73" x14ac:dyDescent="0.25">
      <c r="A360" s="87">
        <f t="shared" si="156"/>
        <v>351</v>
      </c>
      <c r="B360" s="2" t="s">
        <v>407</v>
      </c>
      <c r="C360" s="39" t="s">
        <v>32</v>
      </c>
      <c r="D360" s="68" t="s">
        <v>1306</v>
      </c>
      <c r="E360" s="41">
        <v>4349.8999999999996</v>
      </c>
      <c r="F360" s="54">
        <v>4349.8999999999996</v>
      </c>
      <c r="G360" s="54"/>
      <c r="H360" s="40">
        <v>477.8</v>
      </c>
      <c r="I360" s="41">
        <v>6758.9746117608402</v>
      </c>
      <c r="J360" s="41">
        <f t="shared" si="130"/>
        <v>1.5538229871401275</v>
      </c>
      <c r="K360" s="41">
        <v>4349.8999999999996</v>
      </c>
      <c r="L360" s="41">
        <v>4103.7946487999998</v>
      </c>
      <c r="M360" s="41">
        <f t="shared" si="133"/>
        <v>1.059836948632525</v>
      </c>
      <c r="N360" s="41">
        <v>3872.1</v>
      </c>
      <c r="O360" s="41">
        <v>375.64423848000001</v>
      </c>
      <c r="P360" s="41">
        <f t="shared" si="157"/>
        <v>9.701305195630279E-2</v>
      </c>
      <c r="Q360" s="41">
        <v>3872.1</v>
      </c>
      <c r="R360" s="41">
        <v>380.70596814397999</v>
      </c>
      <c r="S360" s="41">
        <f t="shared" si="134"/>
        <v>8.7520625334830696E-2</v>
      </c>
      <c r="T360" s="41">
        <v>4349.8999999999996</v>
      </c>
      <c r="U360" s="41">
        <v>5427.8013417663697</v>
      </c>
      <c r="V360" s="41">
        <f t="shared" si="135"/>
        <v>1.2477991084315432</v>
      </c>
      <c r="W360" s="41">
        <v>4349.8999999999996</v>
      </c>
      <c r="X360" s="41">
        <v>1081.2375941401399</v>
      </c>
      <c r="Y360" s="41">
        <f t="shared" si="136"/>
        <v>0.24856608063177085</v>
      </c>
      <c r="Z360" s="41">
        <v>4349.8999999999996</v>
      </c>
      <c r="AA360" s="41">
        <v>6370.9267322432397</v>
      </c>
      <c r="AB360" s="41">
        <f t="shared" si="137"/>
        <v>1.4646145272864297</v>
      </c>
      <c r="AC360" s="41">
        <v>4349.8999999999996</v>
      </c>
      <c r="AD360" s="41">
        <v>3251.18911848167</v>
      </c>
      <c r="AE360" s="41">
        <f t="shared" si="138"/>
        <v>0.74741697935163343</v>
      </c>
      <c r="AF360" s="41">
        <v>4349.8999999999996</v>
      </c>
      <c r="AG360" s="41">
        <v>703.48409629872197</v>
      </c>
      <c r="AH360" s="41">
        <f t="shared" si="139"/>
        <v>0.16172419970544658</v>
      </c>
      <c r="AI360" s="41">
        <v>4349.8999999999996</v>
      </c>
      <c r="AJ360" s="41">
        <v>144.23073588</v>
      </c>
      <c r="AK360" s="41">
        <f t="shared" si="140"/>
        <v>3.3157253242603282E-2</v>
      </c>
      <c r="AL360" s="41">
        <v>4349.8999999999996</v>
      </c>
      <c r="AM360" s="41">
        <v>16.684244022600002</v>
      </c>
      <c r="AN360" s="41">
        <f t="shared" si="141"/>
        <v>3.8355465694843568E-3</v>
      </c>
      <c r="AO360" s="41">
        <v>4349.8999999999996</v>
      </c>
      <c r="AP360" s="41">
        <v>55.68</v>
      </c>
      <c r="AQ360" s="25">
        <f t="shared" si="142"/>
        <v>29.998694022372302</v>
      </c>
      <c r="AR360" s="41">
        <f t="shared" si="143"/>
        <v>1.2800294259638153E-2</v>
      </c>
      <c r="AS360" s="41">
        <v>4349.8999999999996</v>
      </c>
      <c r="AT360" s="41">
        <v>1518.2740944</v>
      </c>
      <c r="AU360" s="25">
        <f t="shared" si="144"/>
        <v>818</v>
      </c>
      <c r="AV360" s="41">
        <f t="shared" si="145"/>
        <v>0.39210611668087086</v>
      </c>
      <c r="AW360" s="41">
        <v>3872.1</v>
      </c>
      <c r="AX360" s="88">
        <v>843.15920000000006</v>
      </c>
      <c r="AY360" s="41">
        <f t="shared" si="146"/>
        <v>0.19383415710705995</v>
      </c>
      <c r="AZ360" s="41">
        <v>4349.8999999999996</v>
      </c>
      <c r="BA360" s="41">
        <f t="shared" si="131"/>
        <v>31031.78662441756</v>
      </c>
      <c r="BB360" s="41">
        <f t="shared" si="147"/>
        <v>1551.5893312208782</v>
      </c>
      <c r="BC360" s="45">
        <v>0.05</v>
      </c>
      <c r="BD360" s="41">
        <f t="shared" si="148"/>
        <v>0.35669540247382198</v>
      </c>
      <c r="BE360" s="41">
        <v>4349.8999999999996</v>
      </c>
      <c r="BF360" s="41">
        <f t="shared" si="149"/>
        <v>32583.375955638439</v>
      </c>
      <c r="BG360" s="99">
        <f t="shared" si="150"/>
        <v>6.0428463470135956</v>
      </c>
      <c r="BH360" s="99">
        <f t="shared" si="151"/>
        <v>7.6692502701467795</v>
      </c>
      <c r="BI360" s="100">
        <f t="shared" si="152"/>
        <v>5.25805851869438</v>
      </c>
      <c r="BJ360" s="86">
        <f t="shared" si="158"/>
        <v>2887.2719846030959</v>
      </c>
      <c r="BK360" s="86">
        <f t="shared" si="159"/>
        <v>29696.10397103534</v>
      </c>
      <c r="BL360" s="86">
        <f t="shared" si="132"/>
        <v>0</v>
      </c>
      <c r="BM360" s="86">
        <f t="shared" si="153"/>
        <v>32583.375955638436</v>
      </c>
      <c r="BN360" s="78">
        <v>4.3735999999999997</v>
      </c>
      <c r="BO360" s="79">
        <v>5.6723999999999997</v>
      </c>
      <c r="BP360" s="108">
        <f t="shared" si="154"/>
        <v>1.3816641547040416</v>
      </c>
      <c r="BQ360" s="108">
        <f t="shared" si="129"/>
        <v>1.3520291710998484</v>
      </c>
      <c r="BS360" s="113" t="s">
        <v>1826</v>
      </c>
      <c r="BT360" s="168">
        <f t="shared" si="155"/>
        <v>702.63266666666675</v>
      </c>
      <c r="BU360" s="88">
        <v>843.15920000000006</v>
      </c>
    </row>
    <row r="361" spans="1:73" x14ac:dyDescent="0.25">
      <c r="A361" s="87">
        <f t="shared" si="156"/>
        <v>352</v>
      </c>
      <c r="B361" s="2" t="s">
        <v>408</v>
      </c>
      <c r="C361" s="39" t="s">
        <v>32</v>
      </c>
      <c r="D361" s="68" t="s">
        <v>1307</v>
      </c>
      <c r="E361" s="41">
        <v>2131.85</v>
      </c>
      <c r="F361" s="54">
        <v>2131.85</v>
      </c>
      <c r="G361" s="54"/>
      <c r="H361" s="40">
        <v>234</v>
      </c>
      <c r="I361" s="41">
        <v>3121.5529998387401</v>
      </c>
      <c r="J361" s="41">
        <f t="shared" si="130"/>
        <v>1.4642460772750148</v>
      </c>
      <c r="K361" s="41">
        <v>2131.85</v>
      </c>
      <c r="L361" s="41">
        <v>2051.8973243999999</v>
      </c>
      <c r="M361" s="41">
        <f t="shared" si="133"/>
        <v>1.0811693887293516</v>
      </c>
      <c r="N361" s="41">
        <v>1897.85</v>
      </c>
      <c r="O361" s="41">
        <v>187.82211924000001</v>
      </c>
      <c r="P361" s="41">
        <f t="shared" si="157"/>
        <v>9.8965734510103542E-2</v>
      </c>
      <c r="Q361" s="41">
        <v>1897.85</v>
      </c>
      <c r="R361" s="41">
        <v>190.341273959342</v>
      </c>
      <c r="S361" s="41">
        <f t="shared" si="134"/>
        <v>8.9284552834084013E-2</v>
      </c>
      <c r="T361" s="41">
        <v>2131.85</v>
      </c>
      <c r="U361" s="41">
        <v>2723.1120992972801</v>
      </c>
      <c r="V361" s="41">
        <f t="shared" si="135"/>
        <v>1.2773469518480569</v>
      </c>
      <c r="W361" s="41">
        <v>2131.85</v>
      </c>
      <c r="X361" s="41">
        <v>553.27402018267696</v>
      </c>
      <c r="Y361" s="41">
        <f t="shared" si="136"/>
        <v>0.25952764977961723</v>
      </c>
      <c r="Z361" s="41">
        <v>2131.85</v>
      </c>
      <c r="AA361" s="41">
        <v>3237.4792706838398</v>
      </c>
      <c r="AB361" s="41">
        <f t="shared" si="137"/>
        <v>1.518624326610146</v>
      </c>
      <c r="AC361" s="41">
        <v>2131.85</v>
      </c>
      <c r="AD361" s="41">
        <v>1592.2403719814599</v>
      </c>
      <c r="AE361" s="41">
        <f t="shared" si="138"/>
        <v>0.7468819907505031</v>
      </c>
      <c r="AF361" s="41">
        <v>2131.85</v>
      </c>
      <c r="AG361" s="41">
        <v>511.21414144202998</v>
      </c>
      <c r="AH361" s="41">
        <f t="shared" si="139"/>
        <v>0.23979836360064263</v>
      </c>
      <c r="AI361" s="41">
        <v>2131.85</v>
      </c>
      <c r="AJ361" s="41">
        <v>75.834158400000007</v>
      </c>
      <c r="AK361" s="41">
        <f t="shared" si="140"/>
        <v>3.557199540305369E-2</v>
      </c>
      <c r="AL361" s="41">
        <v>2131.85</v>
      </c>
      <c r="AM361" s="41">
        <v>8.7866865072000007</v>
      </c>
      <c r="AN361" s="41">
        <f t="shared" si="141"/>
        <v>4.1216251177146612E-3</v>
      </c>
      <c r="AO361" s="41">
        <v>2131.85</v>
      </c>
      <c r="AP361" s="41">
        <v>25.98</v>
      </c>
      <c r="AQ361" s="25">
        <f t="shared" si="142"/>
        <v>13.99723546518018</v>
      </c>
      <c r="AR361" s="41">
        <f t="shared" si="143"/>
        <v>1.2186598494265545E-2</v>
      </c>
      <c r="AS361" s="41">
        <v>2131.85</v>
      </c>
      <c r="AT361" s="41">
        <v>742.43232</v>
      </c>
      <c r="AU361" s="25">
        <f t="shared" si="144"/>
        <v>400</v>
      </c>
      <c r="AV361" s="41">
        <f t="shared" si="145"/>
        <v>0.39119652238058861</v>
      </c>
      <c r="AW361" s="41">
        <v>1897.85</v>
      </c>
      <c r="AX361" s="88">
        <v>418.06559999999996</v>
      </c>
      <c r="AY361" s="41">
        <f t="shared" si="146"/>
        <v>0.19610460398245655</v>
      </c>
      <c r="AZ361" s="41">
        <v>2131.85</v>
      </c>
      <c r="BA361" s="41">
        <f t="shared" si="131"/>
        <v>15440.032385932565</v>
      </c>
      <c r="BB361" s="41">
        <f t="shared" si="147"/>
        <v>772.00161929662829</v>
      </c>
      <c r="BC361" s="45">
        <v>0.05</v>
      </c>
      <c r="BD361" s="41">
        <f t="shared" si="148"/>
        <v>0.36212755085800047</v>
      </c>
      <c r="BE361" s="41">
        <v>2131.85</v>
      </c>
      <c r="BF361" s="41">
        <f t="shared" si="149"/>
        <v>16212.034005229194</v>
      </c>
      <c r="BG361" s="99">
        <f t="shared" si="150"/>
        <v>6.1358794724803314</v>
      </c>
      <c r="BH361" s="99">
        <f t="shared" si="151"/>
        <v>7.7857777003813773</v>
      </c>
      <c r="BI361" s="100">
        <f t="shared" si="152"/>
        <v>5.3516533821923034</v>
      </c>
      <c r="BJ361" s="86">
        <f t="shared" si="158"/>
        <v>1435.7957965603975</v>
      </c>
      <c r="BK361" s="86">
        <f t="shared" si="159"/>
        <v>14776.238208668796</v>
      </c>
      <c r="BL361" s="86">
        <f t="shared" si="132"/>
        <v>0</v>
      </c>
      <c r="BM361" s="86">
        <f t="shared" si="153"/>
        <v>16212.034005229194</v>
      </c>
      <c r="BN361" s="78">
        <v>4.4916999999999998</v>
      </c>
      <c r="BO361" s="79">
        <v>5.8049999999999997</v>
      </c>
      <c r="BP361" s="108">
        <f t="shared" si="154"/>
        <v>1.3660483719928604</v>
      </c>
      <c r="BQ361" s="108">
        <f t="shared" si="129"/>
        <v>1.3412192420984286</v>
      </c>
      <c r="BS361" s="113" t="s">
        <v>1827</v>
      </c>
      <c r="BT361" s="168">
        <f t="shared" si="155"/>
        <v>348.38799999999998</v>
      </c>
      <c r="BU361" s="88">
        <v>418.06559999999996</v>
      </c>
    </row>
    <row r="362" spans="1:73" x14ac:dyDescent="0.25">
      <c r="A362" s="87">
        <f t="shared" si="156"/>
        <v>353</v>
      </c>
      <c r="B362" s="2" t="s">
        <v>409</v>
      </c>
      <c r="C362" s="39" t="s">
        <v>32</v>
      </c>
      <c r="D362" s="68" t="s">
        <v>1313</v>
      </c>
      <c r="E362" s="41">
        <v>6615</v>
      </c>
      <c r="F362" s="54">
        <v>6615</v>
      </c>
      <c r="G362" s="54"/>
      <c r="H362" s="40">
        <v>699.7</v>
      </c>
      <c r="I362" s="41">
        <v>9303.6658809091405</v>
      </c>
      <c r="J362" s="41">
        <f t="shared" si="130"/>
        <v>1.4064498686181619</v>
      </c>
      <c r="K362" s="41">
        <v>6615</v>
      </c>
      <c r="L362" s="41">
        <v>10282.833466919999</v>
      </c>
      <c r="M362" s="41">
        <f t="shared" si="133"/>
        <v>1.738345217811438</v>
      </c>
      <c r="N362" s="41">
        <v>5915.3</v>
      </c>
      <c r="O362" s="41">
        <v>0</v>
      </c>
      <c r="P362" s="41">
        <f t="shared" si="157"/>
        <v>0</v>
      </c>
      <c r="Q362" s="41">
        <v>5915.3</v>
      </c>
      <c r="R362" s="41">
        <v>573.13607236316602</v>
      </c>
      <c r="S362" s="41">
        <f t="shared" si="134"/>
        <v>8.6641885466842941E-2</v>
      </c>
      <c r="T362" s="41">
        <v>6615</v>
      </c>
      <c r="U362" s="41">
        <v>10299.9096857573</v>
      </c>
      <c r="V362" s="41">
        <f t="shared" si="135"/>
        <v>1.5570536184062433</v>
      </c>
      <c r="W362" s="41">
        <v>6615</v>
      </c>
      <c r="X362" s="41">
        <v>1659.9191674090901</v>
      </c>
      <c r="Y362" s="41">
        <f t="shared" si="136"/>
        <v>0.25093260278293122</v>
      </c>
      <c r="Z362" s="41">
        <v>6615</v>
      </c>
      <c r="AA362" s="41">
        <v>9637.4831310497993</v>
      </c>
      <c r="AB362" s="41">
        <f t="shared" si="137"/>
        <v>1.4569135496673922</v>
      </c>
      <c r="AC362" s="41">
        <v>6615</v>
      </c>
      <c r="AD362" s="41">
        <v>6188.28045309564</v>
      </c>
      <c r="AE362" s="41">
        <f t="shared" si="138"/>
        <v>0.93549213198724712</v>
      </c>
      <c r="AF362" s="41">
        <v>6615</v>
      </c>
      <c r="AG362" s="41">
        <v>1156.3169619735099</v>
      </c>
      <c r="AH362" s="41">
        <f t="shared" si="139"/>
        <v>0.17480226182517156</v>
      </c>
      <c r="AI362" s="41">
        <v>6615</v>
      </c>
      <c r="AJ362" s="41">
        <v>190.6352748468</v>
      </c>
      <c r="AK362" s="41">
        <f t="shared" si="140"/>
        <v>2.8818635653333334E-2</v>
      </c>
      <c r="AL362" s="41">
        <v>6615</v>
      </c>
      <c r="AM362" s="41">
        <v>22.106187482399999</v>
      </c>
      <c r="AN362" s="41">
        <f t="shared" si="141"/>
        <v>3.3418272838095235E-3</v>
      </c>
      <c r="AO362" s="41">
        <v>6615</v>
      </c>
      <c r="AP362" s="41">
        <v>1030.1279999999999</v>
      </c>
      <c r="AQ362" s="25">
        <f t="shared" si="142"/>
        <v>555.00170035701024</v>
      </c>
      <c r="AR362" s="41">
        <f t="shared" si="143"/>
        <v>0.15572607709750566</v>
      </c>
      <c r="AS362" s="41">
        <v>6615</v>
      </c>
      <c r="AT362" s="41">
        <v>1559.107872</v>
      </c>
      <c r="AU362" s="25">
        <f t="shared" si="144"/>
        <v>840</v>
      </c>
      <c r="AV362" s="41">
        <f t="shared" si="145"/>
        <v>0.2635720710699373</v>
      </c>
      <c r="AW362" s="41">
        <v>5915.3</v>
      </c>
      <c r="AX362" s="88">
        <v>1012.4584374999999</v>
      </c>
      <c r="AY362" s="41">
        <f t="shared" si="146"/>
        <v>0.15305494142101284</v>
      </c>
      <c r="AZ362" s="41">
        <v>6615</v>
      </c>
      <c r="BA362" s="41">
        <f t="shared" si="131"/>
        <v>52915.980591306841</v>
      </c>
      <c r="BB362" s="41">
        <f t="shared" si="147"/>
        <v>2645.7990295653422</v>
      </c>
      <c r="BC362" s="45">
        <v>0.05</v>
      </c>
      <c r="BD362" s="41">
        <f t="shared" si="148"/>
        <v>0.39996961898191113</v>
      </c>
      <c r="BE362" s="41">
        <v>6615</v>
      </c>
      <c r="BF362" s="41">
        <f t="shared" si="149"/>
        <v>55561.779620872185</v>
      </c>
      <c r="BG362" s="99">
        <f t="shared" si="150"/>
        <v>6.5196887702201352</v>
      </c>
      <c r="BH362" s="99">
        <f t="shared" si="151"/>
        <v>8.6217019235455794</v>
      </c>
      <c r="BI362" s="100">
        <f t="shared" si="152"/>
        <v>5.5374220316335254</v>
      </c>
      <c r="BJ362" s="86">
        <f t="shared" si="158"/>
        <v>4561.8262325230289</v>
      </c>
      <c r="BK362" s="86">
        <f t="shared" si="159"/>
        <v>50999.953388349168</v>
      </c>
      <c r="BL362" s="86">
        <f t="shared" si="132"/>
        <v>0</v>
      </c>
      <c r="BM362" s="86">
        <f t="shared" si="153"/>
        <v>55561.779620872199</v>
      </c>
      <c r="BN362" s="78">
        <v>4.5720000000000001</v>
      </c>
      <c r="BO362" s="79">
        <v>6.0872000000000002</v>
      </c>
      <c r="BP362" s="108">
        <f t="shared" si="154"/>
        <v>1.4260036680271511</v>
      </c>
      <c r="BQ362" s="108">
        <f t="shared" si="129"/>
        <v>1.4163658042360328</v>
      </c>
      <c r="BS362" s="113" t="s">
        <v>1828</v>
      </c>
      <c r="BT362" s="168">
        <f t="shared" si="155"/>
        <v>843.71536458333333</v>
      </c>
      <c r="BU362" s="88">
        <v>1012.4584374999999</v>
      </c>
    </row>
    <row r="363" spans="1:73" x14ac:dyDescent="0.25">
      <c r="A363" s="87">
        <f t="shared" si="156"/>
        <v>354</v>
      </c>
      <c r="B363" s="2" t="s">
        <v>410</v>
      </c>
      <c r="C363" s="39" t="s">
        <v>32</v>
      </c>
      <c r="D363" s="68" t="s">
        <v>1314</v>
      </c>
      <c r="E363" s="41">
        <v>9392.7999999999993</v>
      </c>
      <c r="F363" s="54">
        <v>9392.7999999999993</v>
      </c>
      <c r="G363" s="54"/>
      <c r="H363" s="40">
        <v>999.75</v>
      </c>
      <c r="I363" s="41">
        <v>13777.506528387999</v>
      </c>
      <c r="J363" s="41">
        <f t="shared" si="130"/>
        <v>1.466815702281322</v>
      </c>
      <c r="K363" s="41">
        <v>9392.7999999999993</v>
      </c>
      <c r="L363" s="41">
        <v>16042.14612756</v>
      </c>
      <c r="M363" s="41">
        <f t="shared" si="133"/>
        <v>1.9113607243564616</v>
      </c>
      <c r="N363" s="41">
        <v>8393.0499999999993</v>
      </c>
      <c r="O363" s="41">
        <v>187.82211924000001</v>
      </c>
      <c r="P363" s="41">
        <f t="shared" si="157"/>
        <v>2.2378291472110855E-2</v>
      </c>
      <c r="Q363" s="41">
        <v>8393.0499999999993</v>
      </c>
      <c r="R363" s="41">
        <v>1025.5265196186599</v>
      </c>
      <c r="S363" s="41">
        <f t="shared" si="134"/>
        <v>0.10918219483206924</v>
      </c>
      <c r="T363" s="41">
        <v>9392.7999999999993</v>
      </c>
      <c r="U363" s="41">
        <v>14903.0337357066</v>
      </c>
      <c r="V363" s="41">
        <f t="shared" si="135"/>
        <v>1.5866444229310324</v>
      </c>
      <c r="W363" s="41">
        <v>9392.7999999999993</v>
      </c>
      <c r="X363" s="41">
        <v>2579.0336316419798</v>
      </c>
      <c r="Y363" s="41">
        <f t="shared" si="136"/>
        <v>0.27457559318222258</v>
      </c>
      <c r="Z363" s="41">
        <v>9392.7999999999993</v>
      </c>
      <c r="AA363" s="41">
        <v>12129.482921289</v>
      </c>
      <c r="AB363" s="41">
        <f t="shared" si="137"/>
        <v>1.2913596500818714</v>
      </c>
      <c r="AC363" s="41">
        <v>9392.7999999999993</v>
      </c>
      <c r="AD363" s="41">
        <v>8677.6480715905</v>
      </c>
      <c r="AE363" s="41">
        <f t="shared" si="138"/>
        <v>0.9238616889096436</v>
      </c>
      <c r="AF363" s="41">
        <v>9392.7999999999993</v>
      </c>
      <c r="AG363" s="41">
        <v>1647.97574393834</v>
      </c>
      <c r="AH363" s="41">
        <f t="shared" si="139"/>
        <v>0.17545095647073716</v>
      </c>
      <c r="AI363" s="41">
        <v>9392.7999999999993</v>
      </c>
      <c r="AJ363" s="41">
        <v>262.35702107999998</v>
      </c>
      <c r="AK363" s="41">
        <f t="shared" si="140"/>
        <v>2.7931715897283025E-2</v>
      </c>
      <c r="AL363" s="41">
        <v>9392.7999999999993</v>
      </c>
      <c r="AM363" s="41">
        <v>30.8405722842</v>
      </c>
      <c r="AN363" s="41">
        <f t="shared" si="141"/>
        <v>3.2834269104207482E-3</v>
      </c>
      <c r="AO363" s="41">
        <v>9392.7999999999993</v>
      </c>
      <c r="AP363" s="41">
        <v>1599.9359999999999</v>
      </c>
      <c r="AQ363" s="25">
        <f t="shared" si="142"/>
        <v>861.99695616699444</v>
      </c>
      <c r="AR363" s="41">
        <f t="shared" si="143"/>
        <v>0.17033642790222298</v>
      </c>
      <c r="AS363" s="41">
        <v>9392.7999999999993</v>
      </c>
      <c r="AT363" s="41">
        <v>1633.3511040000001</v>
      </c>
      <c r="AU363" s="25">
        <f t="shared" si="144"/>
        <v>880</v>
      </c>
      <c r="AV363" s="41">
        <f t="shared" si="145"/>
        <v>0.19460757460041347</v>
      </c>
      <c r="AW363" s="41">
        <v>8393.0499999999993</v>
      </c>
      <c r="AX363" s="88">
        <v>1428.928375</v>
      </c>
      <c r="AY363" s="41">
        <f t="shared" si="146"/>
        <v>0.15213018216080404</v>
      </c>
      <c r="AZ363" s="41">
        <v>9392.7999999999993</v>
      </c>
      <c r="BA363" s="41">
        <f t="shared" si="131"/>
        <v>75925.58847133728</v>
      </c>
      <c r="BB363" s="41">
        <f t="shared" si="147"/>
        <v>3796.2794235668644</v>
      </c>
      <c r="BC363" s="45">
        <v>0.05</v>
      </c>
      <c r="BD363" s="41">
        <f t="shared" si="148"/>
        <v>0.40416908946925995</v>
      </c>
      <c r="BE363" s="41">
        <v>9392.7999999999993</v>
      </c>
      <c r="BF363" s="41">
        <f t="shared" si="149"/>
        <v>79721.86789490415</v>
      </c>
      <c r="BG363" s="99">
        <f t="shared" si="150"/>
        <v>6.4906505596376105</v>
      </c>
      <c r="BH363" s="99">
        <f t="shared" si="151"/>
        <v>8.7254144795880464</v>
      </c>
      <c r="BI363" s="100">
        <f t="shared" si="152"/>
        <v>5.5205957862824846</v>
      </c>
      <c r="BJ363" s="86">
        <f t="shared" si="158"/>
        <v>6489.0278969977007</v>
      </c>
      <c r="BK363" s="86">
        <f t="shared" si="159"/>
        <v>73232.839997906442</v>
      </c>
      <c r="BL363" s="86">
        <f t="shared" si="132"/>
        <v>0</v>
      </c>
      <c r="BM363" s="86">
        <f t="shared" si="153"/>
        <v>79721.867894904135</v>
      </c>
      <c r="BN363" s="78">
        <v>4.6264000000000003</v>
      </c>
      <c r="BO363" s="79">
        <v>6.2201000000000004</v>
      </c>
      <c r="BP363" s="108">
        <f t="shared" si="154"/>
        <v>1.4029592252372494</v>
      </c>
      <c r="BQ363" s="108">
        <f t="shared" si="129"/>
        <v>1.40277720287263</v>
      </c>
      <c r="BS363" s="113" t="s">
        <v>1829</v>
      </c>
      <c r="BT363" s="168">
        <f t="shared" si="155"/>
        <v>1190.7736458333334</v>
      </c>
      <c r="BU363" s="88">
        <v>1428.928375</v>
      </c>
    </row>
    <row r="364" spans="1:73" x14ac:dyDescent="0.25">
      <c r="A364" s="87">
        <f t="shared" si="156"/>
        <v>355</v>
      </c>
      <c r="B364" s="2" t="s">
        <v>411</v>
      </c>
      <c r="C364" s="39" t="s">
        <v>32</v>
      </c>
      <c r="D364" s="68" t="s">
        <v>1328</v>
      </c>
      <c r="E364" s="41">
        <v>4198.2</v>
      </c>
      <c r="F364" s="54">
        <v>4198.2</v>
      </c>
      <c r="G364" s="54"/>
      <c r="H364" s="40">
        <v>460.2</v>
      </c>
      <c r="I364" s="41">
        <v>6384.7001866927603</v>
      </c>
      <c r="J364" s="41">
        <f t="shared" si="130"/>
        <v>1.5208184904703828</v>
      </c>
      <c r="K364" s="41">
        <v>4198.2</v>
      </c>
      <c r="L364" s="41">
        <v>4383.5988293999999</v>
      </c>
      <c r="M364" s="41">
        <f t="shared" si="133"/>
        <v>1.1727123674157303</v>
      </c>
      <c r="N364" s="41">
        <v>3738</v>
      </c>
      <c r="O364" s="41">
        <v>375.64423848000001</v>
      </c>
      <c r="P364" s="41">
        <f t="shared" si="157"/>
        <v>0.10049337573033708</v>
      </c>
      <c r="Q364" s="41">
        <v>3738</v>
      </c>
      <c r="R364" s="41">
        <v>382.50779022012802</v>
      </c>
      <c r="S364" s="41">
        <f t="shared" si="134"/>
        <v>9.1112331527828119E-2</v>
      </c>
      <c r="T364" s="41">
        <v>4198.2</v>
      </c>
      <c r="U364" s="41">
        <v>5357.0029260087204</v>
      </c>
      <c r="V364" s="41">
        <f t="shared" si="135"/>
        <v>1.2760237544682771</v>
      </c>
      <c r="W364" s="41">
        <v>4198.2</v>
      </c>
      <c r="X364" s="41">
        <v>1234.32054000835</v>
      </c>
      <c r="Y364" s="41">
        <f t="shared" si="136"/>
        <v>0.29401184793681817</v>
      </c>
      <c r="Z364" s="41">
        <v>4198.2</v>
      </c>
      <c r="AA364" s="41">
        <v>5475.6301566934198</v>
      </c>
      <c r="AB364" s="41">
        <f t="shared" si="137"/>
        <v>1.3042804432121911</v>
      </c>
      <c r="AC364" s="41">
        <v>4198.2</v>
      </c>
      <c r="AD364" s="41">
        <v>3222.77822582525</v>
      </c>
      <c r="AE364" s="41">
        <f t="shared" si="138"/>
        <v>0.7676571449252656</v>
      </c>
      <c r="AF364" s="41">
        <v>4198.2</v>
      </c>
      <c r="AG364" s="41">
        <v>899.65113394528601</v>
      </c>
      <c r="AH364" s="41">
        <f t="shared" si="139"/>
        <v>0.21429449143568341</v>
      </c>
      <c r="AI364" s="41">
        <v>4198.2</v>
      </c>
      <c r="AJ364" s="41">
        <v>54.469342619999999</v>
      </c>
      <c r="AK364" s="41">
        <f t="shared" si="140"/>
        <v>1.297445157924825E-2</v>
      </c>
      <c r="AL364" s="41">
        <v>4198.2</v>
      </c>
      <c r="AM364" s="41">
        <v>6.2762046480000002</v>
      </c>
      <c r="AN364" s="41">
        <f t="shared" si="141"/>
        <v>1.4949751436329857E-3</v>
      </c>
      <c r="AO364" s="41">
        <v>4198.2</v>
      </c>
      <c r="AP364" s="41">
        <v>816.67200000000003</v>
      </c>
      <c r="AQ364" s="25">
        <f t="shared" si="142"/>
        <v>439.9980862902089</v>
      </c>
      <c r="AR364" s="41">
        <f t="shared" si="143"/>
        <v>0.19452908389309706</v>
      </c>
      <c r="AS364" s="41">
        <v>4198.2</v>
      </c>
      <c r="AT364" s="41">
        <v>1225.013328</v>
      </c>
      <c r="AU364" s="25">
        <f t="shared" si="144"/>
        <v>660</v>
      </c>
      <c r="AV364" s="41">
        <f t="shared" si="145"/>
        <v>0.3277189213483146</v>
      </c>
      <c r="AW364" s="41">
        <v>3738</v>
      </c>
      <c r="AX364" s="88">
        <v>441.85853250000002</v>
      </c>
      <c r="AY364" s="41">
        <f t="shared" si="146"/>
        <v>0.10524951943690154</v>
      </c>
      <c r="AZ364" s="41">
        <v>4198.2</v>
      </c>
      <c r="BA364" s="41">
        <f t="shared" si="131"/>
        <v>30260.123435041911</v>
      </c>
      <c r="BB364" s="41">
        <f t="shared" si="147"/>
        <v>1513.0061717520957</v>
      </c>
      <c r="BC364" s="45">
        <v>0.05</v>
      </c>
      <c r="BD364" s="41">
        <f t="shared" si="148"/>
        <v>0.36039401928257248</v>
      </c>
      <c r="BE364" s="41">
        <v>4198.2</v>
      </c>
      <c r="BF364" s="41">
        <f t="shared" si="149"/>
        <v>31773.129606794006</v>
      </c>
      <c r="BG364" s="99">
        <f t="shared" si="150"/>
        <v>6.0715688607307916</v>
      </c>
      <c r="BH364" s="99">
        <f t="shared" si="151"/>
        <v>7.7525397584498927</v>
      </c>
      <c r="BI364" s="100">
        <f t="shared" si="152"/>
        <v>5.2655288585592626</v>
      </c>
      <c r="BJ364" s="86">
        <f t="shared" si="158"/>
        <v>2794.1359897083103</v>
      </c>
      <c r="BK364" s="86">
        <f t="shared" si="159"/>
        <v>28978.9936170857</v>
      </c>
      <c r="BL364" s="86">
        <f t="shared" si="132"/>
        <v>0</v>
      </c>
      <c r="BM364" s="86">
        <f t="shared" si="153"/>
        <v>31773.129606794009</v>
      </c>
      <c r="BN364" s="78">
        <v>4.6231</v>
      </c>
      <c r="BO364" s="79">
        <v>5.8319000000000001</v>
      </c>
      <c r="BP364" s="108">
        <f t="shared" si="154"/>
        <v>1.3133111679891829</v>
      </c>
      <c r="BQ364" s="108">
        <f t="shared" si="129"/>
        <v>1.3293334519538902</v>
      </c>
      <c r="BS364" s="113" t="s">
        <v>1830</v>
      </c>
      <c r="BT364" s="168">
        <f t="shared" si="155"/>
        <v>368.21544375000002</v>
      </c>
      <c r="BU364" s="88">
        <v>441.85853250000002</v>
      </c>
    </row>
    <row r="365" spans="1:73" x14ac:dyDescent="0.25">
      <c r="A365" s="87">
        <f t="shared" si="156"/>
        <v>356</v>
      </c>
      <c r="B365" s="2" t="s">
        <v>412</v>
      </c>
      <c r="C365" s="39" t="s">
        <v>32</v>
      </c>
      <c r="D365" s="68" t="s">
        <v>1352</v>
      </c>
      <c r="E365" s="41">
        <v>3990.7</v>
      </c>
      <c r="F365" s="54">
        <v>3818.4</v>
      </c>
      <c r="G365" s="54">
        <v>172.3</v>
      </c>
      <c r="H365" s="40">
        <v>276.3</v>
      </c>
      <c r="I365" s="41">
        <v>5819.8555888600904</v>
      </c>
      <c r="J365" s="41">
        <f t="shared" si="130"/>
        <v>1.4583545715939787</v>
      </c>
      <c r="K365" s="41">
        <v>3990.7</v>
      </c>
      <c r="L365" s="41">
        <v>4935.7430942399997</v>
      </c>
      <c r="M365" s="41">
        <f t="shared" si="133"/>
        <v>1.3934510867112728</v>
      </c>
      <c r="N365" s="41">
        <v>3542.1</v>
      </c>
      <c r="O365" s="41">
        <v>0</v>
      </c>
      <c r="P365" s="41"/>
      <c r="Q365" s="41">
        <v>0</v>
      </c>
      <c r="R365" s="41">
        <v>370.99451429496003</v>
      </c>
      <c r="S365" s="41">
        <f t="shared" si="134"/>
        <v>9.2964771667867804E-2</v>
      </c>
      <c r="T365" s="41">
        <v>3990.7</v>
      </c>
      <c r="U365" s="41">
        <v>7987.2593183955396</v>
      </c>
      <c r="V365" s="41">
        <f t="shared" si="135"/>
        <v>2.0014682432644748</v>
      </c>
      <c r="W365" s="41">
        <v>3990.7</v>
      </c>
      <c r="X365" s="41">
        <v>1193.61374326652</v>
      </c>
      <c r="Y365" s="41">
        <f t="shared" si="136"/>
        <v>0.299098840621074</v>
      </c>
      <c r="Z365" s="41">
        <v>3990.7</v>
      </c>
      <c r="AA365" s="41">
        <v>5577.47876453767</v>
      </c>
      <c r="AB365" s="41">
        <f t="shared" si="137"/>
        <v>1.3976191556713535</v>
      </c>
      <c r="AC365" s="41">
        <v>3990.7</v>
      </c>
      <c r="AD365" s="41">
        <v>4279.1106952823602</v>
      </c>
      <c r="AE365" s="41">
        <f t="shared" si="138"/>
        <v>1.1206554303588834</v>
      </c>
      <c r="AF365" s="41">
        <v>3818.4</v>
      </c>
      <c r="AG365" s="41">
        <v>1046.7117159043901</v>
      </c>
      <c r="AH365" s="41">
        <f t="shared" si="139"/>
        <v>0.26228774799017468</v>
      </c>
      <c r="AI365" s="41">
        <v>3990.7</v>
      </c>
      <c r="AJ365" s="41">
        <v>147.64327300799999</v>
      </c>
      <c r="AK365" s="41">
        <f t="shared" si="140"/>
        <v>3.6996835895456937E-2</v>
      </c>
      <c r="AL365" s="41">
        <v>3990.7</v>
      </c>
      <c r="AM365" s="41">
        <v>17.475743164320001</v>
      </c>
      <c r="AN365" s="41">
        <f t="shared" si="141"/>
        <v>4.3791172386598845E-3</v>
      </c>
      <c r="AO365" s="41">
        <v>3990.7</v>
      </c>
      <c r="AP365" s="41">
        <v>382.35599999999999</v>
      </c>
      <c r="AQ365" s="25">
        <f t="shared" si="142"/>
        <v>206.00180767992427</v>
      </c>
      <c r="AR365" s="41">
        <f t="shared" si="143"/>
        <v>9.5811762347457849E-2</v>
      </c>
      <c r="AS365" s="41">
        <v>3990.7</v>
      </c>
      <c r="AT365" s="41">
        <v>1191.6038736</v>
      </c>
      <c r="AU365" s="25">
        <f t="shared" si="144"/>
        <v>642</v>
      </c>
      <c r="AV365" s="41">
        <f t="shared" si="145"/>
        <v>0.33641169746760397</v>
      </c>
      <c r="AW365" s="41">
        <v>3542.1</v>
      </c>
      <c r="AX365" s="88">
        <v>783.38039000000003</v>
      </c>
      <c r="AY365" s="41">
        <f t="shared" si="146"/>
        <v>0.19630149848397527</v>
      </c>
      <c r="AZ365" s="41">
        <v>3990.7</v>
      </c>
      <c r="BA365" s="41">
        <f t="shared" si="131"/>
        <v>33733.22671455385</v>
      </c>
      <c r="BB365" s="41">
        <f t="shared" si="147"/>
        <v>1686.6613357276926</v>
      </c>
      <c r="BC365" s="45">
        <v>0.05</v>
      </c>
      <c r="BD365" s="41">
        <f t="shared" si="148"/>
        <v>0.42264799050985857</v>
      </c>
      <c r="BE365" s="41">
        <v>3990.7</v>
      </c>
      <c r="BF365" s="41">
        <f t="shared" si="149"/>
        <v>35419.888050281545</v>
      </c>
      <c r="BG365" s="99">
        <f t="shared" si="150"/>
        <v>7.3142348738900242</v>
      </c>
      <c r="BH365" s="99">
        <f t="shared" si="151"/>
        <v>9.1305907972778453</v>
      </c>
      <c r="BI365" s="100">
        <f t="shared" si="152"/>
        <v>6.1375466720131966</v>
      </c>
      <c r="BJ365" s="86">
        <f t="shared" si="158"/>
        <v>2020.9230956558138</v>
      </c>
      <c r="BK365" s="86">
        <f t="shared" si="159"/>
        <v>32341.465663037856</v>
      </c>
      <c r="BL365" s="86">
        <f t="shared" si="132"/>
        <v>1057.4992915878738</v>
      </c>
      <c r="BM365" s="86">
        <f t="shared" si="153"/>
        <v>35419.888050281545</v>
      </c>
      <c r="BN365" s="78">
        <v>4.8884999999999996</v>
      </c>
      <c r="BO365" s="79">
        <v>6.2386999999999997</v>
      </c>
      <c r="BP365" s="108">
        <f t="shared" si="154"/>
        <v>1.4962125138365603</v>
      </c>
      <c r="BQ365" s="108">
        <f t="shared" si="129"/>
        <v>1.4635406089855012</v>
      </c>
      <c r="BS365" s="113" t="s">
        <v>1831</v>
      </c>
      <c r="BT365" s="168">
        <f t="shared" si="155"/>
        <v>652.81699166666669</v>
      </c>
      <c r="BU365" s="88">
        <v>783.38039000000003</v>
      </c>
    </row>
    <row r="366" spans="1:73" x14ac:dyDescent="0.25">
      <c r="A366" s="87">
        <f t="shared" si="156"/>
        <v>357</v>
      </c>
      <c r="B366" s="2" t="s">
        <v>413</v>
      </c>
      <c r="C366" s="39" t="s">
        <v>32</v>
      </c>
      <c r="D366" s="68" t="s">
        <v>1353</v>
      </c>
      <c r="E366" s="41">
        <v>11337.62</v>
      </c>
      <c r="F366" s="54">
        <v>11337.62</v>
      </c>
      <c r="G366" s="54"/>
      <c r="H366" s="40">
        <v>1200.4000000000001</v>
      </c>
      <c r="I366" s="41">
        <v>16084.0396791844</v>
      </c>
      <c r="J366" s="41">
        <f t="shared" si="130"/>
        <v>1.4186433906926144</v>
      </c>
      <c r="K366" s="41">
        <v>11337.62</v>
      </c>
      <c r="L366" s="41">
        <v>10632.5588628</v>
      </c>
      <c r="M366" s="41">
        <f t="shared" si="133"/>
        <v>1.048863382939307</v>
      </c>
      <c r="N366" s="41">
        <v>10137.219999999999</v>
      </c>
      <c r="O366" s="41">
        <v>1126.93271544</v>
      </c>
      <c r="P366" s="41">
        <f t="shared" si="157"/>
        <v>0.11116782662702399</v>
      </c>
      <c r="Q366" s="41">
        <v>10137.219999999999</v>
      </c>
      <c r="R366" s="41">
        <v>1148.1005577938099</v>
      </c>
      <c r="S366" s="41">
        <f t="shared" si="134"/>
        <v>0.1012646885143275</v>
      </c>
      <c r="T366" s="41">
        <v>11337.62</v>
      </c>
      <c r="U366" s="41">
        <v>21442.736089564401</v>
      </c>
      <c r="V366" s="41">
        <f t="shared" si="135"/>
        <v>1.8912907726281529</v>
      </c>
      <c r="W366" s="41">
        <v>11337.62</v>
      </c>
      <c r="X366" s="41">
        <v>3204.98739660418</v>
      </c>
      <c r="Y366" s="41">
        <f t="shared" si="136"/>
        <v>0.28268608372869963</v>
      </c>
      <c r="Z366" s="41">
        <v>11337.62</v>
      </c>
      <c r="AA366" s="41">
        <v>13016.3260987474</v>
      </c>
      <c r="AB366" s="41">
        <f t="shared" si="137"/>
        <v>1.1480651229047543</v>
      </c>
      <c r="AC366" s="41">
        <v>11337.62</v>
      </c>
      <c r="AD366" s="41">
        <v>10356.096501743101</v>
      </c>
      <c r="AE366" s="41">
        <f t="shared" si="138"/>
        <v>0.91342773013587508</v>
      </c>
      <c r="AF366" s="41">
        <v>11337.62</v>
      </c>
      <c r="AG366" s="41">
        <v>1417.9619725758801</v>
      </c>
      <c r="AH366" s="41">
        <f t="shared" si="139"/>
        <v>0.12506698694927859</v>
      </c>
      <c r="AI366" s="41">
        <v>11337.62</v>
      </c>
      <c r="AJ366" s="41">
        <v>392.03369709840001</v>
      </c>
      <c r="AK366" s="41">
        <f t="shared" si="140"/>
        <v>3.4578129898373729E-2</v>
      </c>
      <c r="AL366" s="41">
        <v>11337.62</v>
      </c>
      <c r="AM366" s="41">
        <v>46.201234482144002</v>
      </c>
      <c r="AN366" s="41">
        <f t="shared" si="141"/>
        <v>4.0750381898620701E-3</v>
      </c>
      <c r="AO366" s="41">
        <v>11337.62</v>
      </c>
      <c r="AP366" s="41">
        <v>2197.596</v>
      </c>
      <c r="AQ366" s="25">
        <f t="shared" si="142"/>
        <v>1183.9980242239453</v>
      </c>
      <c r="AR366" s="41">
        <f t="shared" si="143"/>
        <v>0.19383221522682889</v>
      </c>
      <c r="AS366" s="41">
        <v>11337.62</v>
      </c>
      <c r="AT366" s="41">
        <v>2171.614536</v>
      </c>
      <c r="AU366" s="25">
        <f t="shared" si="144"/>
        <v>1170</v>
      </c>
      <c r="AV366" s="41">
        <f t="shared" si="145"/>
        <v>0.21422190067888436</v>
      </c>
      <c r="AW366" s="41">
        <v>10137.219999999999</v>
      </c>
      <c r="AX366" s="88">
        <v>1312.65975</v>
      </c>
      <c r="AY366" s="41">
        <f t="shared" si="146"/>
        <v>0.11577912736535534</v>
      </c>
      <c r="AZ366" s="41">
        <v>11337.62</v>
      </c>
      <c r="BA366" s="41">
        <f t="shared" si="131"/>
        <v>84549.845092033735</v>
      </c>
      <c r="BB366" s="41">
        <f t="shared" si="147"/>
        <v>4227.4922546016869</v>
      </c>
      <c r="BC366" s="45">
        <v>0.05</v>
      </c>
      <c r="BD366" s="41">
        <f t="shared" si="148"/>
        <v>0.37287298874029001</v>
      </c>
      <c r="BE366" s="41">
        <v>11337.62</v>
      </c>
      <c r="BF366" s="41">
        <f t="shared" si="149"/>
        <v>88777.337346635424</v>
      </c>
      <c r="BG366" s="99">
        <f t="shared" si="150"/>
        <v>6.5401447505458279</v>
      </c>
      <c r="BH366" s="99">
        <f t="shared" si="151"/>
        <v>7.983110516303304</v>
      </c>
      <c r="BI366" s="100">
        <f t="shared" si="152"/>
        <v>5.5810456339031589</v>
      </c>
      <c r="BJ366" s="86">
        <f t="shared" si="158"/>
        <v>7850.7897585552128</v>
      </c>
      <c r="BK366" s="86">
        <f t="shared" si="159"/>
        <v>80926.547588080182</v>
      </c>
      <c r="BL366" s="86">
        <f t="shared" si="132"/>
        <v>0</v>
      </c>
      <c r="BM366" s="86">
        <f t="shared" si="153"/>
        <v>88777.337346635395</v>
      </c>
      <c r="BN366" s="78">
        <v>4.5189000000000004</v>
      </c>
      <c r="BO366" s="79">
        <v>5.5884999999999998</v>
      </c>
      <c r="BP366" s="108">
        <f t="shared" si="154"/>
        <v>1.4472868951616162</v>
      </c>
      <c r="BQ366" s="108">
        <f t="shared" si="129"/>
        <v>1.4284889534406915</v>
      </c>
      <c r="BS366" s="113" t="s">
        <v>1832</v>
      </c>
      <c r="BT366" s="168">
        <f t="shared" si="155"/>
        <v>1093.8831250000001</v>
      </c>
      <c r="BU366" s="88">
        <v>1312.65975</v>
      </c>
    </row>
    <row r="367" spans="1:73" x14ac:dyDescent="0.25">
      <c r="A367" s="87">
        <f t="shared" si="156"/>
        <v>358</v>
      </c>
      <c r="B367" s="2" t="s">
        <v>414</v>
      </c>
      <c r="C367" s="39" t="s">
        <v>32</v>
      </c>
      <c r="D367" s="68" t="s">
        <v>1354</v>
      </c>
      <c r="E367" s="41">
        <v>13218.32</v>
      </c>
      <c r="F367" s="54">
        <v>13211.52</v>
      </c>
      <c r="G367" s="54">
        <v>6.8</v>
      </c>
      <c r="H367" s="40">
        <v>1410.95</v>
      </c>
      <c r="I367" s="41">
        <v>18352.9882019531</v>
      </c>
      <c r="J367" s="41">
        <f t="shared" si="130"/>
        <v>1.3884508925455807</v>
      </c>
      <c r="K367" s="41">
        <v>13218.32</v>
      </c>
      <c r="L367" s="41">
        <v>20145.940776359999</v>
      </c>
      <c r="M367" s="41">
        <f t="shared" si="133"/>
        <v>1.7072006501685935</v>
      </c>
      <c r="N367" s="41">
        <v>11800.57</v>
      </c>
      <c r="O367" s="41">
        <v>563.46635772000002</v>
      </c>
      <c r="P367" s="41">
        <f t="shared" si="157"/>
        <v>4.7749079724115025E-2</v>
      </c>
      <c r="Q367" s="41">
        <v>11800.57</v>
      </c>
      <c r="R367" s="41">
        <v>1333.4513877547399</v>
      </c>
      <c r="S367" s="41">
        <f t="shared" si="134"/>
        <v>0.10087903665176361</v>
      </c>
      <c r="T367" s="41">
        <v>13218.32</v>
      </c>
      <c r="U367" s="41">
        <v>25883.524819939401</v>
      </c>
      <c r="V367" s="41">
        <f t="shared" si="135"/>
        <v>1.9581554100626555</v>
      </c>
      <c r="W367" s="41">
        <v>13218.32</v>
      </c>
      <c r="X367" s="41">
        <v>3641.91197941993</v>
      </c>
      <c r="Y367" s="41">
        <f t="shared" si="136"/>
        <v>0.27552003427212612</v>
      </c>
      <c r="Z367" s="41">
        <v>13218.32</v>
      </c>
      <c r="AA367" s="41">
        <v>17529.314669080399</v>
      </c>
      <c r="AB367" s="41">
        <f t="shared" si="137"/>
        <v>1.3261378654080398</v>
      </c>
      <c r="AC367" s="41">
        <v>13218.32</v>
      </c>
      <c r="AD367" s="41">
        <v>11662.1065128951</v>
      </c>
      <c r="AE367" s="41">
        <f t="shared" si="138"/>
        <v>0.88272254160725638</v>
      </c>
      <c r="AF367" s="41">
        <v>13211.52</v>
      </c>
      <c r="AG367" s="41">
        <v>1634.8363750057299</v>
      </c>
      <c r="AH367" s="41">
        <f t="shared" si="139"/>
        <v>0.12367958825370622</v>
      </c>
      <c r="AI367" s="41">
        <v>13218.32</v>
      </c>
      <c r="AJ367" s="41">
        <v>453.02477734079997</v>
      </c>
      <c r="AK367" s="41">
        <f t="shared" si="140"/>
        <v>3.427249282365686E-2</v>
      </c>
      <c r="AL367" s="41">
        <v>13218.32</v>
      </c>
      <c r="AM367" s="41">
        <v>53.354713068720002</v>
      </c>
      <c r="AN367" s="41">
        <f t="shared" si="141"/>
        <v>4.0364216533356739E-3</v>
      </c>
      <c r="AO367" s="41">
        <v>13218.32</v>
      </c>
      <c r="AP367" s="41">
        <v>1982.2919999999999</v>
      </c>
      <c r="AQ367" s="25">
        <f t="shared" si="142"/>
        <v>1067.9987638469188</v>
      </c>
      <c r="AR367" s="41">
        <f t="shared" si="143"/>
        <v>0.14996550242390863</v>
      </c>
      <c r="AS367" s="41">
        <v>13218.32</v>
      </c>
      <c r="AT367" s="41">
        <v>2741.4313416</v>
      </c>
      <c r="AU367" s="25">
        <f t="shared" si="144"/>
        <v>1477</v>
      </c>
      <c r="AV367" s="41">
        <f t="shared" si="145"/>
        <v>0.23231346804434025</v>
      </c>
      <c r="AW367" s="41">
        <v>11800.57</v>
      </c>
      <c r="AX367" s="88">
        <v>1350.0725600000001</v>
      </c>
      <c r="AY367" s="41">
        <f t="shared" si="146"/>
        <v>0.10213647120057617</v>
      </c>
      <c r="AZ367" s="41">
        <v>13218.32</v>
      </c>
      <c r="BA367" s="41">
        <f t="shared" si="131"/>
        <v>107327.71647213792</v>
      </c>
      <c r="BB367" s="41">
        <f t="shared" si="147"/>
        <v>5366.3858236068963</v>
      </c>
      <c r="BC367" s="45">
        <v>0.05</v>
      </c>
      <c r="BD367" s="41">
        <f t="shared" si="148"/>
        <v>0.40598092825766785</v>
      </c>
      <c r="BE367" s="41">
        <v>13218.32</v>
      </c>
      <c r="BF367" s="41">
        <f t="shared" si="149"/>
        <v>112694.10229574481</v>
      </c>
      <c r="BG367" s="99">
        <f t="shared" si="150"/>
        <v>6.6632540697477367</v>
      </c>
      <c r="BH367" s="99">
        <f t="shared" si="151"/>
        <v>8.7498804275816386</v>
      </c>
      <c r="BI367" s="100">
        <f t="shared" si="152"/>
        <v>5.7363954010601175</v>
      </c>
      <c r="BJ367" s="86">
        <f t="shared" si="158"/>
        <v>9401.5183297105687</v>
      </c>
      <c r="BK367" s="86">
        <f t="shared" si="159"/>
        <v>103253.57647730706</v>
      </c>
      <c r="BL367" s="86">
        <f t="shared" si="132"/>
        <v>39.007488727208795</v>
      </c>
      <c r="BM367" s="86">
        <f t="shared" si="153"/>
        <v>112694.10229574483</v>
      </c>
      <c r="BN367" s="78">
        <v>4.5410000000000004</v>
      </c>
      <c r="BO367" s="79">
        <v>5.9840999999999998</v>
      </c>
      <c r="BP367" s="108">
        <f t="shared" si="154"/>
        <v>1.4673539021686273</v>
      </c>
      <c r="BQ367" s="108">
        <f t="shared" si="129"/>
        <v>1.4621882033357796</v>
      </c>
      <c r="BS367" s="113" t="s">
        <v>1833</v>
      </c>
      <c r="BT367" s="168">
        <f t="shared" si="155"/>
        <v>1125.0604666666668</v>
      </c>
      <c r="BU367" s="88">
        <v>1350.0725600000001</v>
      </c>
    </row>
    <row r="368" spans="1:73" x14ac:dyDescent="0.25">
      <c r="A368" s="87">
        <f t="shared" si="156"/>
        <v>359</v>
      </c>
      <c r="B368" s="2" t="s">
        <v>415</v>
      </c>
      <c r="C368" s="39" t="s">
        <v>32</v>
      </c>
      <c r="D368" s="68" t="s">
        <v>1355</v>
      </c>
      <c r="E368" s="41">
        <v>5689.68</v>
      </c>
      <c r="F368" s="54">
        <v>5689.68</v>
      </c>
      <c r="G368" s="54"/>
      <c r="H368" s="40">
        <v>618.45000000000005</v>
      </c>
      <c r="I368" s="41">
        <v>7916.9744103514104</v>
      </c>
      <c r="J368" s="41">
        <f t="shared" si="130"/>
        <v>1.391462157863256</v>
      </c>
      <c r="K368" s="41">
        <v>5689.68</v>
      </c>
      <c r="L368" s="41">
        <v>10282.833466919999</v>
      </c>
      <c r="M368" s="41">
        <f t="shared" si="133"/>
        <v>2.0276803589898309</v>
      </c>
      <c r="N368" s="41">
        <v>5071.2299999999996</v>
      </c>
      <c r="O368" s="41">
        <v>0</v>
      </c>
      <c r="P368" s="41"/>
      <c r="Q368" s="41">
        <v>0</v>
      </c>
      <c r="R368" s="41">
        <v>572.56061866890104</v>
      </c>
      <c r="S368" s="41">
        <f t="shared" si="134"/>
        <v>0.10063142719254879</v>
      </c>
      <c r="T368" s="41">
        <v>5689.68</v>
      </c>
      <c r="U368" s="41">
        <v>11182.121143247299</v>
      </c>
      <c r="V368" s="41">
        <f t="shared" si="135"/>
        <v>1.9653339279620821</v>
      </c>
      <c r="W368" s="41">
        <v>5689.68</v>
      </c>
      <c r="X368" s="41">
        <v>1424.17070850917</v>
      </c>
      <c r="Y368" s="41">
        <f t="shared" si="136"/>
        <v>0.25030769894074356</v>
      </c>
      <c r="Z368" s="41">
        <v>5689.68</v>
      </c>
      <c r="AA368" s="41">
        <v>7301.9812598984599</v>
      </c>
      <c r="AB368" s="41">
        <f t="shared" si="137"/>
        <v>1.2833729242942413</v>
      </c>
      <c r="AC368" s="41">
        <v>5689.68</v>
      </c>
      <c r="AD368" s="41">
        <v>4223.4035133112602</v>
      </c>
      <c r="AE368" s="41">
        <f t="shared" si="138"/>
        <v>0.742291923853584</v>
      </c>
      <c r="AF368" s="41">
        <v>5689.68</v>
      </c>
      <c r="AG368" s="41">
        <v>651.74460610979497</v>
      </c>
      <c r="AH368" s="41">
        <f t="shared" si="139"/>
        <v>0.11454855213470616</v>
      </c>
      <c r="AI368" s="41">
        <v>5689.68</v>
      </c>
      <c r="AJ368" s="41">
        <v>271.63198941479999</v>
      </c>
      <c r="AK368" s="41">
        <f t="shared" si="140"/>
        <v>4.7741171632640148E-2</v>
      </c>
      <c r="AL368" s="41">
        <v>5689.68</v>
      </c>
      <c r="AM368" s="41">
        <v>32.13416779776</v>
      </c>
      <c r="AN368" s="41">
        <f t="shared" si="141"/>
        <v>5.6477987861812962E-3</v>
      </c>
      <c r="AO368" s="41">
        <v>5689.68</v>
      </c>
      <c r="AP368" s="41">
        <v>1702.0319999999999</v>
      </c>
      <c r="AQ368" s="25">
        <f t="shared" si="142"/>
        <v>917.00318218905124</v>
      </c>
      <c r="AR368" s="41">
        <f t="shared" si="143"/>
        <v>0.2991437128274349</v>
      </c>
      <c r="AS368" s="41">
        <v>5689.68</v>
      </c>
      <c r="AT368" s="41">
        <v>946.60120800000004</v>
      </c>
      <c r="AU368" s="25">
        <f t="shared" si="144"/>
        <v>510</v>
      </c>
      <c r="AV368" s="41">
        <f t="shared" si="145"/>
        <v>0.18666106802491705</v>
      </c>
      <c r="AW368" s="41">
        <v>5071.2299999999996</v>
      </c>
      <c r="AX368" s="88">
        <v>624.13558999999998</v>
      </c>
      <c r="AY368" s="41">
        <f t="shared" si="146"/>
        <v>0.10969607956862248</v>
      </c>
      <c r="AZ368" s="41">
        <v>5689.68</v>
      </c>
      <c r="BA368" s="41">
        <f t="shared" si="131"/>
        <v>47132.324682228849</v>
      </c>
      <c r="BB368" s="41">
        <f t="shared" si="147"/>
        <v>2356.6162341114427</v>
      </c>
      <c r="BC368" s="45">
        <v>0.05</v>
      </c>
      <c r="BD368" s="41">
        <f t="shared" si="148"/>
        <v>0.41419134891794313</v>
      </c>
      <c r="BE368" s="41">
        <v>5689.68</v>
      </c>
      <c r="BF368" s="41">
        <f t="shared" si="149"/>
        <v>49488.940916340289</v>
      </c>
      <c r="BG368" s="99">
        <f t="shared" si="150"/>
        <v>6.6256862438088424</v>
      </c>
      <c r="BH368" s="99">
        <f t="shared" si="151"/>
        <v>8.9507447421743276</v>
      </c>
      <c r="BI368" s="100">
        <f t="shared" si="152"/>
        <v>5.8462797237625796</v>
      </c>
      <c r="BJ368" s="86">
        <f t="shared" si="158"/>
        <v>4097.6556574835786</v>
      </c>
      <c r="BK368" s="86">
        <f t="shared" si="159"/>
        <v>45391.285258856718</v>
      </c>
      <c r="BL368" s="86">
        <f t="shared" si="132"/>
        <v>0</v>
      </c>
      <c r="BM368" s="86">
        <f t="shared" si="153"/>
        <v>49488.940916340296</v>
      </c>
      <c r="BN368" s="78">
        <v>4.5917000000000003</v>
      </c>
      <c r="BO368" s="79">
        <v>6.2201000000000004</v>
      </c>
      <c r="BP368" s="108">
        <f t="shared" si="154"/>
        <v>1.442970194875284</v>
      </c>
      <c r="BQ368" s="108">
        <f t="shared" si="129"/>
        <v>1.4390033507780144</v>
      </c>
      <c r="BS368" s="113" t="s">
        <v>1834</v>
      </c>
      <c r="BT368" s="168">
        <f t="shared" si="155"/>
        <v>520.11299166666663</v>
      </c>
      <c r="BU368" s="88">
        <v>624.13558999999998</v>
      </c>
    </row>
    <row r="369" spans="1:73" x14ac:dyDescent="0.25">
      <c r="A369" s="87">
        <f t="shared" si="156"/>
        <v>360</v>
      </c>
      <c r="B369" s="2" t="s">
        <v>416</v>
      </c>
      <c r="C369" s="39" t="s">
        <v>32</v>
      </c>
      <c r="D369" s="68" t="s">
        <v>1356</v>
      </c>
      <c r="E369" s="41">
        <v>6815.39</v>
      </c>
      <c r="F369" s="54">
        <v>6720.79</v>
      </c>
      <c r="G369" s="54">
        <v>94.6</v>
      </c>
      <c r="H369" s="40">
        <v>727.4</v>
      </c>
      <c r="I369" s="41">
        <v>8668.6057901529293</v>
      </c>
      <c r="J369" s="41">
        <f t="shared" si="130"/>
        <v>1.2719163232262467</v>
      </c>
      <c r="K369" s="41">
        <v>6815.39</v>
      </c>
      <c r="L369" s="41">
        <v>6855.2223112800002</v>
      </c>
      <c r="M369" s="41">
        <f t="shared" si="133"/>
        <v>1.1437971350571212</v>
      </c>
      <c r="N369" s="41">
        <v>5993.39</v>
      </c>
      <c r="O369" s="41">
        <v>0</v>
      </c>
      <c r="P369" s="41"/>
      <c r="Q369" s="41">
        <v>0</v>
      </c>
      <c r="R369" s="41">
        <v>476.47721248236797</v>
      </c>
      <c r="S369" s="41">
        <f t="shared" si="134"/>
        <v>6.9911951110995546E-2</v>
      </c>
      <c r="T369" s="41">
        <v>6815.39</v>
      </c>
      <c r="U369" s="41">
        <v>7683.1263980983404</v>
      </c>
      <c r="V369" s="41">
        <f t="shared" si="135"/>
        <v>1.1273201384070963</v>
      </c>
      <c r="W369" s="41">
        <v>6815.39</v>
      </c>
      <c r="X369" s="41">
        <v>1410.1403976097599</v>
      </c>
      <c r="Y369" s="41">
        <f t="shared" si="136"/>
        <v>0.20690531247804747</v>
      </c>
      <c r="Z369" s="41">
        <v>6815.39</v>
      </c>
      <c r="AA369" s="41">
        <v>8336.0496346738291</v>
      </c>
      <c r="AB369" s="41">
        <f t="shared" si="137"/>
        <v>1.2231214405446833</v>
      </c>
      <c r="AC369" s="41">
        <v>6815.39</v>
      </c>
      <c r="AD369" s="41">
        <v>4414.9132092616901</v>
      </c>
      <c r="AE369" s="41">
        <f t="shared" si="138"/>
        <v>0.6569039070201107</v>
      </c>
      <c r="AF369" s="41">
        <v>6720.79</v>
      </c>
      <c r="AG369" s="41">
        <v>1017.97607550592</v>
      </c>
      <c r="AH369" s="41">
        <f t="shared" si="139"/>
        <v>0.14936431745005346</v>
      </c>
      <c r="AI369" s="41">
        <v>6815.39</v>
      </c>
      <c r="AJ369" s="41">
        <v>238.26509229600001</v>
      </c>
      <c r="AK369" s="41">
        <f t="shared" si="140"/>
        <v>3.4959861768145327E-2</v>
      </c>
      <c r="AL369" s="41">
        <v>6815.39</v>
      </c>
      <c r="AM369" s="41">
        <v>28.059864947099999</v>
      </c>
      <c r="AN369" s="41">
        <f t="shared" si="141"/>
        <v>4.117132687505777E-3</v>
      </c>
      <c r="AO369" s="41">
        <v>6815.39</v>
      </c>
      <c r="AP369" s="41">
        <v>2242.14</v>
      </c>
      <c r="AQ369" s="25">
        <f t="shared" si="142"/>
        <v>1207.9969794418432</v>
      </c>
      <c r="AR369" s="41">
        <f t="shared" si="143"/>
        <v>0.32898190712490405</v>
      </c>
      <c r="AS369" s="41">
        <v>6815.39</v>
      </c>
      <c r="AT369" s="41">
        <v>1577.66868</v>
      </c>
      <c r="AU369" s="25">
        <f t="shared" si="144"/>
        <v>850</v>
      </c>
      <c r="AV369" s="41">
        <f t="shared" si="145"/>
        <v>0.26323477697930553</v>
      </c>
      <c r="AW369" s="41">
        <v>5993.39</v>
      </c>
      <c r="AX369" s="88">
        <v>797.10900937499991</v>
      </c>
      <c r="AY369" s="41">
        <f t="shared" si="146"/>
        <v>0.11695721145451689</v>
      </c>
      <c r="AZ369" s="41">
        <v>6815.39</v>
      </c>
      <c r="BA369" s="41">
        <f t="shared" si="131"/>
        <v>43745.753675682943</v>
      </c>
      <c r="BB369" s="41">
        <f t="shared" si="147"/>
        <v>2187.2876837841472</v>
      </c>
      <c r="BC369" s="45">
        <v>0.05</v>
      </c>
      <c r="BD369" s="41">
        <f t="shared" si="148"/>
        <v>0.3209336052352319</v>
      </c>
      <c r="BE369" s="41">
        <v>6815.39</v>
      </c>
      <c r="BF369" s="41">
        <f t="shared" si="149"/>
        <v>45933.04135946709</v>
      </c>
      <c r="BG369" s="99">
        <f t="shared" si="150"/>
        <v>5.4499824784359205</v>
      </c>
      <c r="BH369" s="99">
        <f t="shared" si="151"/>
        <v>6.927365986074169</v>
      </c>
      <c r="BI369" s="100">
        <f t="shared" si="152"/>
        <v>4.7602333760648046</v>
      </c>
      <c r="BJ369" s="86">
        <f t="shared" si="158"/>
        <v>3964.3172548142884</v>
      </c>
      <c r="BK369" s="86">
        <f t="shared" si="159"/>
        <v>41518.406027277066</v>
      </c>
      <c r="BL369" s="86">
        <f t="shared" si="132"/>
        <v>450.31807737573047</v>
      </c>
      <c r="BM369" s="86">
        <f t="shared" si="153"/>
        <v>45933.04135946709</v>
      </c>
      <c r="BN369" s="78">
        <v>4.0667</v>
      </c>
      <c r="BO369" s="79">
        <v>4.9325999999999999</v>
      </c>
      <c r="BP369" s="108">
        <f t="shared" si="154"/>
        <v>1.3401486410199721</v>
      </c>
      <c r="BQ369" s="108">
        <f t="shared" si="129"/>
        <v>1.4044045708296171</v>
      </c>
      <c r="BS369" s="113" t="s">
        <v>1835</v>
      </c>
      <c r="BT369" s="168">
        <f t="shared" si="155"/>
        <v>664.25750781249997</v>
      </c>
      <c r="BU369" s="88">
        <v>797.10900937499991</v>
      </c>
    </row>
    <row r="370" spans="1:73" x14ac:dyDescent="0.25">
      <c r="A370" s="87">
        <f t="shared" si="156"/>
        <v>361</v>
      </c>
      <c r="B370" s="2" t="s">
        <v>417</v>
      </c>
      <c r="C370" s="39" t="s">
        <v>32</v>
      </c>
      <c r="D370" s="68" t="s">
        <v>1357</v>
      </c>
      <c r="E370" s="41">
        <v>2823.8</v>
      </c>
      <c r="F370" s="54">
        <v>2823.8</v>
      </c>
      <c r="G370" s="54"/>
      <c r="H370" s="40">
        <v>312.10000000000002</v>
      </c>
      <c r="I370" s="41">
        <v>3361.5078962446</v>
      </c>
      <c r="J370" s="41">
        <f t="shared" si="130"/>
        <v>1.190419964673348</v>
      </c>
      <c r="K370" s="41">
        <v>2823.8</v>
      </c>
      <c r="L370" s="41">
        <v>1782.35461908</v>
      </c>
      <c r="M370" s="41">
        <f t="shared" si="133"/>
        <v>0.7096208221841781</v>
      </c>
      <c r="N370" s="41">
        <v>2511.6999999999998</v>
      </c>
      <c r="O370" s="41">
        <v>0</v>
      </c>
      <c r="P370" s="41"/>
      <c r="Q370" s="41">
        <v>0</v>
      </c>
      <c r="R370" s="41">
        <v>275.271387978512</v>
      </c>
      <c r="S370" s="41">
        <f t="shared" si="134"/>
        <v>9.7482607825806353E-2</v>
      </c>
      <c r="T370" s="41">
        <v>2823.8</v>
      </c>
      <c r="U370" s="41">
        <v>3337.8416373216201</v>
      </c>
      <c r="V370" s="41">
        <f t="shared" si="135"/>
        <v>1.1820389678169911</v>
      </c>
      <c r="W370" s="41">
        <v>2823.8</v>
      </c>
      <c r="X370" s="41">
        <v>424.13183373175002</v>
      </c>
      <c r="Y370" s="41">
        <f t="shared" si="136"/>
        <v>0.15019896371263899</v>
      </c>
      <c r="Z370" s="41">
        <v>2823.8</v>
      </c>
      <c r="AA370" s="41">
        <v>3999.2488768804201</v>
      </c>
      <c r="AB370" s="41">
        <f t="shared" si="137"/>
        <v>1.416264918507125</v>
      </c>
      <c r="AC370" s="41">
        <v>2823.8</v>
      </c>
      <c r="AD370" s="41">
        <v>2023.33175451853</v>
      </c>
      <c r="AE370" s="41">
        <f t="shared" si="138"/>
        <v>0.71652799579238258</v>
      </c>
      <c r="AF370" s="41">
        <v>2823.8</v>
      </c>
      <c r="AG370" s="41">
        <v>602.42930395994597</v>
      </c>
      <c r="AH370" s="41">
        <f t="shared" si="139"/>
        <v>0.21333993340886251</v>
      </c>
      <c r="AI370" s="41">
        <v>2823.8</v>
      </c>
      <c r="AJ370" s="41">
        <v>105.4940644296</v>
      </c>
      <c r="AK370" s="41">
        <f t="shared" si="140"/>
        <v>3.7358900924144768E-2</v>
      </c>
      <c r="AL370" s="41">
        <v>2823.8</v>
      </c>
      <c r="AM370" s="41">
        <v>12.39376078962</v>
      </c>
      <c r="AN370" s="41">
        <f t="shared" si="141"/>
        <v>4.389036330342092E-3</v>
      </c>
      <c r="AO370" s="41">
        <v>2823.8</v>
      </c>
      <c r="AP370" s="41">
        <v>189.32400000000001</v>
      </c>
      <c r="AQ370" s="25">
        <f t="shared" si="142"/>
        <v>102.0020249118465</v>
      </c>
      <c r="AR370" s="41">
        <f t="shared" si="143"/>
        <v>6.7045824775125717E-2</v>
      </c>
      <c r="AS370" s="41">
        <v>2823.8</v>
      </c>
      <c r="AT370" s="41">
        <v>400.91345280000002</v>
      </c>
      <c r="AU370" s="25">
        <f t="shared" si="144"/>
        <v>216</v>
      </c>
      <c r="AV370" s="41">
        <f t="shared" si="145"/>
        <v>0.15961836716168334</v>
      </c>
      <c r="AW370" s="41">
        <v>2511.6999999999998</v>
      </c>
      <c r="AX370" s="88">
        <v>445.30551187500004</v>
      </c>
      <c r="AY370" s="41">
        <f t="shared" si="146"/>
        <v>0.15769725613534955</v>
      </c>
      <c r="AZ370" s="41">
        <v>2823.8</v>
      </c>
      <c r="BA370" s="41">
        <f t="shared" si="131"/>
        <v>16959.548099609601</v>
      </c>
      <c r="BB370" s="41">
        <f t="shared" si="147"/>
        <v>847.97740498048006</v>
      </c>
      <c r="BC370" s="45">
        <v>0.05</v>
      </c>
      <c r="BD370" s="41">
        <f t="shared" si="148"/>
        <v>0.30029655251097104</v>
      </c>
      <c r="BE370" s="41">
        <v>2823.8</v>
      </c>
      <c r="BF370" s="41">
        <f t="shared" si="149"/>
        <v>17807.525504590081</v>
      </c>
      <c r="BG370" s="99">
        <f t="shared" si="150"/>
        <v>5.4944025883972225</v>
      </c>
      <c r="BH370" s="99">
        <f t="shared" si="151"/>
        <v>6.4071037372103774</v>
      </c>
      <c r="BI370" s="100">
        <f t="shared" si="152"/>
        <v>4.7420481928152203</v>
      </c>
      <c r="BJ370" s="86">
        <f t="shared" si="158"/>
        <v>1714.8030478387732</v>
      </c>
      <c r="BK370" s="86">
        <f t="shared" si="159"/>
        <v>16092.722456751306</v>
      </c>
      <c r="BL370" s="86">
        <f t="shared" si="132"/>
        <v>0</v>
      </c>
      <c r="BM370" s="86">
        <f t="shared" si="153"/>
        <v>17807.525504590078</v>
      </c>
      <c r="BN370" s="78">
        <v>4.0941000000000001</v>
      </c>
      <c r="BO370" s="79">
        <v>4.7575000000000003</v>
      </c>
      <c r="BP370" s="108">
        <f t="shared" si="154"/>
        <v>1.3420294053387123</v>
      </c>
      <c r="BQ370" s="108">
        <f t="shared" si="129"/>
        <v>1.3467375170174203</v>
      </c>
      <c r="BS370" s="113" t="s">
        <v>1836</v>
      </c>
      <c r="BT370" s="168">
        <f t="shared" si="155"/>
        <v>371.08792656250006</v>
      </c>
      <c r="BU370" s="88">
        <v>445.30551187500004</v>
      </c>
    </row>
    <row r="371" spans="1:73" x14ac:dyDescent="0.25">
      <c r="A371" s="87">
        <f t="shared" si="156"/>
        <v>362</v>
      </c>
      <c r="B371" s="2" t="s">
        <v>418</v>
      </c>
      <c r="C371" s="39" t="s">
        <v>32</v>
      </c>
      <c r="D371" s="68" t="s">
        <v>1374</v>
      </c>
      <c r="E371" s="41">
        <v>4752.1000000000004</v>
      </c>
      <c r="F371" s="54">
        <v>4752.1000000000004</v>
      </c>
      <c r="G371" s="54"/>
      <c r="H371" s="40">
        <v>455.3</v>
      </c>
      <c r="I371" s="41">
        <v>7028.8504855396104</v>
      </c>
      <c r="J371" s="41">
        <f t="shared" si="130"/>
        <v>1.4791040772583932</v>
      </c>
      <c r="K371" s="41">
        <v>4752.1000000000004</v>
      </c>
      <c r="L371" s="41">
        <v>4251.1674643200004</v>
      </c>
      <c r="M371" s="41">
        <f t="shared" si="133"/>
        <v>0.9893798790541799</v>
      </c>
      <c r="N371" s="41">
        <v>4296.8</v>
      </c>
      <c r="O371" s="41">
        <v>0</v>
      </c>
      <c r="P371" s="41"/>
      <c r="Q371" s="41">
        <v>0</v>
      </c>
      <c r="R371" s="41">
        <v>415.50933141156401</v>
      </c>
      <c r="S371" s="41">
        <f t="shared" si="134"/>
        <v>8.7436992363705307E-2</v>
      </c>
      <c r="T371" s="41">
        <v>4752.1000000000004</v>
      </c>
      <c r="U371" s="41">
        <v>5800.0363352207396</v>
      </c>
      <c r="V371" s="41">
        <f t="shared" si="135"/>
        <v>1.2205206824815849</v>
      </c>
      <c r="W371" s="41">
        <v>4752.1000000000004</v>
      </c>
      <c r="X371" s="41">
        <v>1229.6940860392899</v>
      </c>
      <c r="Y371" s="41">
        <f t="shared" si="136"/>
        <v>0.25876856253851765</v>
      </c>
      <c r="Z371" s="41">
        <v>4752.1000000000004</v>
      </c>
      <c r="AA371" s="41">
        <v>6411.9423959907999</v>
      </c>
      <c r="AB371" s="41">
        <f t="shared" si="137"/>
        <v>1.3492860832033837</v>
      </c>
      <c r="AC371" s="41">
        <v>4752.1000000000004</v>
      </c>
      <c r="AD371" s="41">
        <v>3698.1022128556001</v>
      </c>
      <c r="AE371" s="41">
        <f t="shared" si="138"/>
        <v>0.77820378629565867</v>
      </c>
      <c r="AF371" s="41">
        <v>4752.1000000000004</v>
      </c>
      <c r="AG371" s="41">
        <v>1037.8622218384801</v>
      </c>
      <c r="AH371" s="41">
        <f t="shared" si="139"/>
        <v>0.21840075373802739</v>
      </c>
      <c r="AI371" s="41">
        <v>4752.1000000000004</v>
      </c>
      <c r="AJ371" s="41">
        <v>159.368400576</v>
      </c>
      <c r="AK371" s="41">
        <f t="shared" si="140"/>
        <v>3.3536415600681803E-2</v>
      </c>
      <c r="AL371" s="41">
        <v>4752.1000000000004</v>
      </c>
      <c r="AM371" s="41">
        <v>18.633354243839999</v>
      </c>
      <c r="AN371" s="41">
        <f t="shared" si="141"/>
        <v>3.9210778905831101E-3</v>
      </c>
      <c r="AO371" s="41">
        <v>4752.1000000000004</v>
      </c>
      <c r="AP371" s="41">
        <v>421.33199999999999</v>
      </c>
      <c r="AQ371" s="25">
        <f t="shared" si="142"/>
        <v>227.00089349558488</v>
      </c>
      <c r="AR371" s="41">
        <f t="shared" si="143"/>
        <v>8.8662275625512918E-2</v>
      </c>
      <c r="AS371" s="41">
        <v>4752.1000000000004</v>
      </c>
      <c r="AT371" s="41">
        <v>2360.9347776</v>
      </c>
      <c r="AU371" s="25">
        <f t="shared" si="144"/>
        <v>1272</v>
      </c>
      <c r="AV371" s="41">
        <f t="shared" si="145"/>
        <v>0.5494635025134984</v>
      </c>
      <c r="AW371" s="41">
        <v>4296.8</v>
      </c>
      <c r="AX371" s="88">
        <v>391.56948062500004</v>
      </c>
      <c r="AY371" s="41">
        <f t="shared" si="146"/>
        <v>8.2399250989036429E-2</v>
      </c>
      <c r="AZ371" s="41">
        <v>4752.1000000000004</v>
      </c>
      <c r="BA371" s="41">
        <f t="shared" si="131"/>
        <v>33225.002546260934</v>
      </c>
      <c r="BB371" s="41">
        <f t="shared" si="147"/>
        <v>1661.2501273130467</v>
      </c>
      <c r="BC371" s="45">
        <v>0.05</v>
      </c>
      <c r="BD371" s="41">
        <f t="shared" si="148"/>
        <v>0.34958231672587836</v>
      </c>
      <c r="BE371" s="41">
        <v>4752.1000000000004</v>
      </c>
      <c r="BF371" s="41">
        <f t="shared" si="149"/>
        <v>34886.252673573981</v>
      </c>
      <c r="BG371" s="99">
        <f t="shared" si="150"/>
        <v>5.8802519558843391</v>
      </c>
      <c r="BH371" s="99">
        <f t="shared" si="151"/>
        <v>7.496037506530401</v>
      </c>
      <c r="BI371" s="100">
        <f t="shared" si="152"/>
        <v>5.0631379802738978</v>
      </c>
      <c r="BJ371" s="86">
        <f t="shared" si="158"/>
        <v>2677.2787155141395</v>
      </c>
      <c r="BK371" s="86">
        <f t="shared" si="159"/>
        <v>32208.973958059829</v>
      </c>
      <c r="BL371" s="86">
        <f t="shared" si="132"/>
        <v>0</v>
      </c>
      <c r="BM371" s="86">
        <f t="shared" si="153"/>
        <v>34886.252673573967</v>
      </c>
      <c r="BN371" s="78">
        <v>4.3080999999999996</v>
      </c>
      <c r="BO371" s="79">
        <v>5.6163999999999996</v>
      </c>
      <c r="BP371" s="108">
        <f t="shared" si="154"/>
        <v>1.3649293089492676</v>
      </c>
      <c r="BQ371" s="108">
        <f t="shared" si="129"/>
        <v>1.3346694513443489</v>
      </c>
      <c r="BS371" s="113" t="s">
        <v>1837</v>
      </c>
      <c r="BT371" s="168">
        <f t="shared" si="155"/>
        <v>326.30790052083336</v>
      </c>
      <c r="BU371" s="88">
        <v>391.56948062500004</v>
      </c>
    </row>
    <row r="372" spans="1:73" x14ac:dyDescent="0.25">
      <c r="A372" s="87">
        <f t="shared" si="156"/>
        <v>363</v>
      </c>
      <c r="B372" s="2" t="s">
        <v>419</v>
      </c>
      <c r="C372" s="39" t="s">
        <v>32</v>
      </c>
      <c r="D372" s="68" t="s">
        <v>1378</v>
      </c>
      <c r="E372" s="41">
        <v>4216.5600000000004</v>
      </c>
      <c r="F372" s="54">
        <v>4216.5600000000004</v>
      </c>
      <c r="G372" s="54"/>
      <c r="H372" s="40">
        <v>460.11</v>
      </c>
      <c r="I372" s="41">
        <v>6416.7541901527102</v>
      </c>
      <c r="J372" s="41">
        <f t="shared" si="130"/>
        <v>1.5217983830783173</v>
      </c>
      <c r="K372" s="41">
        <v>4216.5600000000004</v>
      </c>
      <c r="L372" s="41">
        <v>4103.7946487999998</v>
      </c>
      <c r="M372" s="41">
        <f t="shared" si="133"/>
        <v>1.0924661978197501</v>
      </c>
      <c r="N372" s="41">
        <v>3756.45</v>
      </c>
      <c r="O372" s="41">
        <v>375.64423848000001</v>
      </c>
      <c r="P372" s="41">
        <f t="shared" si="157"/>
        <v>9.9999797276684108E-2</v>
      </c>
      <c r="Q372" s="41">
        <v>3756.45</v>
      </c>
      <c r="R372" s="41">
        <v>381.90718286141401</v>
      </c>
      <c r="S372" s="41">
        <f t="shared" si="134"/>
        <v>9.0573164584735896E-2</v>
      </c>
      <c r="T372" s="41">
        <v>4216.5600000000004</v>
      </c>
      <c r="U372" s="41">
        <v>5390.00148897708</v>
      </c>
      <c r="V372" s="41">
        <f t="shared" si="135"/>
        <v>1.2782935589620636</v>
      </c>
      <c r="W372" s="41">
        <v>4216.5600000000004</v>
      </c>
      <c r="X372" s="41">
        <v>1249.2454362052199</v>
      </c>
      <c r="Y372" s="41">
        <f t="shared" si="136"/>
        <v>0.29627123441981612</v>
      </c>
      <c r="Z372" s="41">
        <v>4216.5600000000004</v>
      </c>
      <c r="AA372" s="41">
        <v>5879.1122660288602</v>
      </c>
      <c r="AB372" s="41">
        <f t="shared" si="137"/>
        <v>1.3942911439725416</v>
      </c>
      <c r="AC372" s="41">
        <v>4216.5600000000004</v>
      </c>
      <c r="AD372" s="41">
        <v>3286.5237299404198</v>
      </c>
      <c r="AE372" s="41">
        <f t="shared" si="138"/>
        <v>0.77943245914689219</v>
      </c>
      <c r="AF372" s="41">
        <v>4216.5600000000004</v>
      </c>
      <c r="AG372" s="41">
        <v>933.34886382714399</v>
      </c>
      <c r="AH372" s="41">
        <f t="shared" si="139"/>
        <v>0.22135315608627504</v>
      </c>
      <c r="AI372" s="41">
        <v>4216.5600000000004</v>
      </c>
      <c r="AJ372" s="41">
        <v>196.93547596799999</v>
      </c>
      <c r="AK372" s="41">
        <f t="shared" si="140"/>
        <v>4.6705246923558534E-2</v>
      </c>
      <c r="AL372" s="41">
        <v>4216.5600000000004</v>
      </c>
      <c r="AM372" s="41">
        <v>23.2916928048</v>
      </c>
      <c r="AN372" s="41">
        <f t="shared" si="141"/>
        <v>5.5238613478285608E-3</v>
      </c>
      <c r="AO372" s="41">
        <v>4216.5600000000004</v>
      </c>
      <c r="AP372" s="41">
        <v>838.94399999999996</v>
      </c>
      <c r="AQ372" s="25">
        <f t="shared" si="142"/>
        <v>451.9975638991578</v>
      </c>
      <c r="AR372" s="41">
        <f t="shared" si="143"/>
        <v>0.19896408446695882</v>
      </c>
      <c r="AS372" s="41">
        <v>4216.5600000000004</v>
      </c>
      <c r="AT372" s="41">
        <v>619.9309872</v>
      </c>
      <c r="AU372" s="25">
        <f t="shared" si="144"/>
        <v>334</v>
      </c>
      <c r="AV372" s="41">
        <f t="shared" si="145"/>
        <v>0.16503107646847423</v>
      </c>
      <c r="AW372" s="41">
        <v>3756.45</v>
      </c>
      <c r="AX372" s="88">
        <v>981.50219749999997</v>
      </c>
      <c r="AY372" s="41">
        <f t="shared" si="146"/>
        <v>0.23277320789933023</v>
      </c>
      <c r="AZ372" s="41">
        <v>4216.5600000000004</v>
      </c>
      <c r="BA372" s="41">
        <f t="shared" si="131"/>
        <v>30676.936398745645</v>
      </c>
      <c r="BB372" s="41">
        <f t="shared" si="147"/>
        <v>1533.8468199372824</v>
      </c>
      <c r="BC372" s="45">
        <v>0.05</v>
      </c>
      <c r="BD372" s="41">
        <f t="shared" si="148"/>
        <v>0.36376734113525772</v>
      </c>
      <c r="BE372" s="41">
        <v>4216.5600000000004</v>
      </c>
      <c r="BF372" s="41">
        <f t="shared" si="149"/>
        <v>32210.783218682929</v>
      </c>
      <c r="BG372" s="99">
        <f t="shared" si="150"/>
        <v>6.3692784759327346</v>
      </c>
      <c r="BH372" s="99">
        <f t="shared" si="151"/>
        <v>7.7946504010758879</v>
      </c>
      <c r="BI372" s="100">
        <f t="shared" si="152"/>
        <v>5.5508743938284972</v>
      </c>
      <c r="BJ372" s="86">
        <f t="shared" si="158"/>
        <v>2930.5687195614105</v>
      </c>
      <c r="BK372" s="86">
        <f t="shared" si="159"/>
        <v>29280.214499121521</v>
      </c>
      <c r="BL372" s="86">
        <f t="shared" si="132"/>
        <v>0</v>
      </c>
      <c r="BM372" s="86">
        <f t="shared" si="153"/>
        <v>32210.783218682933</v>
      </c>
      <c r="BN372" s="78">
        <v>4.7618</v>
      </c>
      <c r="BO372" s="79">
        <v>5.8051000000000004</v>
      </c>
      <c r="BP372" s="108">
        <f t="shared" si="154"/>
        <v>1.3375779066598208</v>
      </c>
      <c r="BQ372" s="108">
        <f t="shared" si="129"/>
        <v>1.342724569960188</v>
      </c>
      <c r="BS372" s="113" t="s">
        <v>1838</v>
      </c>
      <c r="BT372" s="168">
        <f t="shared" si="155"/>
        <v>817.91849791666664</v>
      </c>
      <c r="BU372" s="88">
        <v>981.50219749999997</v>
      </c>
    </row>
    <row r="373" spans="1:73" x14ac:dyDescent="0.25">
      <c r="A373" s="87">
        <f t="shared" si="156"/>
        <v>364</v>
      </c>
      <c r="B373" s="2" t="s">
        <v>420</v>
      </c>
      <c r="C373" s="39" t="s">
        <v>32</v>
      </c>
      <c r="D373" s="68" t="s">
        <v>1386</v>
      </c>
      <c r="E373" s="41">
        <v>4188.63</v>
      </c>
      <c r="F373" s="54">
        <v>4138.63</v>
      </c>
      <c r="G373" s="54">
        <v>50</v>
      </c>
      <c r="H373" s="40">
        <v>406.76</v>
      </c>
      <c r="I373" s="41">
        <v>6217.5217605200896</v>
      </c>
      <c r="J373" s="41">
        <f t="shared" si="130"/>
        <v>1.484380754690696</v>
      </c>
      <c r="K373" s="41">
        <v>4188.63</v>
      </c>
      <c r="L373" s="41">
        <v>4935.7430942399997</v>
      </c>
      <c r="M373" s="41">
        <f t="shared" si="133"/>
        <v>1.3225924521057808</v>
      </c>
      <c r="N373" s="41">
        <v>3731.87</v>
      </c>
      <c r="O373" s="41">
        <v>0</v>
      </c>
      <c r="P373" s="41"/>
      <c r="Q373" s="41">
        <v>0</v>
      </c>
      <c r="R373" s="41">
        <v>375.66809147041999</v>
      </c>
      <c r="S373" s="41">
        <f t="shared" si="134"/>
        <v>8.9687580777108505E-2</v>
      </c>
      <c r="T373" s="41">
        <v>4188.63</v>
      </c>
      <c r="U373" s="41">
        <v>5429.4436290065596</v>
      </c>
      <c r="V373" s="41">
        <f t="shared" si="135"/>
        <v>1.2962337635471644</v>
      </c>
      <c r="W373" s="41">
        <v>4188.63</v>
      </c>
      <c r="X373" s="41">
        <v>1273.21282990294</v>
      </c>
      <c r="Y373" s="41">
        <f t="shared" si="136"/>
        <v>0.30396879884423783</v>
      </c>
      <c r="Z373" s="41">
        <v>4188.63</v>
      </c>
      <c r="AA373" s="41">
        <v>6262.3121069999297</v>
      </c>
      <c r="AB373" s="41">
        <f t="shared" si="137"/>
        <v>1.4950740712356856</v>
      </c>
      <c r="AC373" s="41">
        <v>4188.63</v>
      </c>
      <c r="AD373" s="41">
        <v>3629.0336100076202</v>
      </c>
      <c r="AE373" s="41">
        <f t="shared" si="138"/>
        <v>0.87686833807506837</v>
      </c>
      <c r="AF373" s="41">
        <v>4138.63</v>
      </c>
      <c r="AG373" s="41">
        <v>748.90839568210401</v>
      </c>
      <c r="AH373" s="41">
        <f t="shared" si="139"/>
        <v>0.17879554787176333</v>
      </c>
      <c r="AI373" s="41">
        <v>4188.63</v>
      </c>
      <c r="AJ373" s="41">
        <v>133.08894799199999</v>
      </c>
      <c r="AK373" s="41">
        <f t="shared" si="140"/>
        <v>3.1773861141232332E-2</v>
      </c>
      <c r="AL373" s="41">
        <v>4188.63</v>
      </c>
      <c r="AM373" s="41">
        <v>15.690511620000001</v>
      </c>
      <c r="AN373" s="41">
        <f t="shared" si="141"/>
        <v>3.7459769948646692E-3</v>
      </c>
      <c r="AO373" s="41">
        <v>4188.63</v>
      </c>
      <c r="AP373" s="41">
        <v>2750.712</v>
      </c>
      <c r="AQ373" s="25">
        <f t="shared" si="142"/>
        <v>1482.0001370629984</v>
      </c>
      <c r="AR373" s="41">
        <f t="shared" si="143"/>
        <v>0.65670923428424088</v>
      </c>
      <c r="AS373" s="41">
        <v>4188.63</v>
      </c>
      <c r="AT373" s="41">
        <v>902.05526880000002</v>
      </c>
      <c r="AU373" s="25">
        <f t="shared" si="144"/>
        <v>486</v>
      </c>
      <c r="AV373" s="41">
        <f t="shared" si="145"/>
        <v>0.24171669131025467</v>
      </c>
      <c r="AW373" s="41">
        <v>3731.87</v>
      </c>
      <c r="AX373" s="88">
        <v>213.60598437500002</v>
      </c>
      <c r="AY373" s="41">
        <f t="shared" si="146"/>
        <v>5.0996622851624519E-2</v>
      </c>
      <c r="AZ373" s="41">
        <v>4188.63</v>
      </c>
      <c r="BA373" s="41">
        <f t="shared" si="131"/>
        <v>32886.996230616656</v>
      </c>
      <c r="BB373" s="41">
        <f t="shared" si="147"/>
        <v>1644.349811530833</v>
      </c>
      <c r="BC373" s="45">
        <v>0.05</v>
      </c>
      <c r="BD373" s="41">
        <f t="shared" si="148"/>
        <v>0.39257461545441658</v>
      </c>
      <c r="BE373" s="41">
        <v>4188.63</v>
      </c>
      <c r="BF373" s="41">
        <f t="shared" si="149"/>
        <v>34531.346042147488</v>
      </c>
      <c r="BG373" s="99">
        <f t="shared" si="150"/>
        <v>6.7916462778293702</v>
      </c>
      <c r="BH373" s="99">
        <f t="shared" si="151"/>
        <v>8.4341708784162073</v>
      </c>
      <c r="BI373" s="100">
        <f t="shared" si="152"/>
        <v>5.8709345228505487</v>
      </c>
      <c r="BJ373" s="86">
        <f t="shared" si="158"/>
        <v>2762.5700399698744</v>
      </c>
      <c r="BK373" s="86">
        <f t="shared" si="159"/>
        <v>31475.22927603509</v>
      </c>
      <c r="BL373" s="86">
        <f t="shared" si="132"/>
        <v>293.54672614252746</v>
      </c>
      <c r="BM373" s="86">
        <f t="shared" si="153"/>
        <v>34531.346042147496</v>
      </c>
      <c r="BN373" s="78">
        <v>5.3075999999999999</v>
      </c>
      <c r="BO373" s="79">
        <v>6.4764999999999997</v>
      </c>
      <c r="BP373" s="108">
        <f t="shared" si="154"/>
        <v>1.2796077846539624</v>
      </c>
      <c r="BQ373" s="108">
        <f t="shared" si="129"/>
        <v>1.3022729681797587</v>
      </c>
      <c r="BS373" s="113" t="s">
        <v>1839</v>
      </c>
      <c r="BT373" s="168">
        <f t="shared" si="155"/>
        <v>178.00498697916669</v>
      </c>
      <c r="BU373" s="88">
        <v>213.60598437500002</v>
      </c>
    </row>
    <row r="374" spans="1:73" x14ac:dyDescent="0.25">
      <c r="A374" s="87">
        <f t="shared" si="156"/>
        <v>365</v>
      </c>
      <c r="B374" s="2" t="s">
        <v>77</v>
      </c>
      <c r="C374" s="39" t="s">
        <v>32</v>
      </c>
      <c r="D374" s="68" t="s">
        <v>1428</v>
      </c>
      <c r="E374" s="41">
        <v>2133.27</v>
      </c>
      <c r="F374" s="54">
        <v>2133.27</v>
      </c>
      <c r="G374" s="54"/>
      <c r="H374" s="40">
        <v>0</v>
      </c>
      <c r="I374" s="41">
        <v>3131.9551599412698</v>
      </c>
      <c r="J374" s="41">
        <f t="shared" si="130"/>
        <v>1.4681475668533612</v>
      </c>
      <c r="K374" s="41">
        <v>2133.27</v>
      </c>
      <c r="L374" s="41">
        <v>3427.6111556400001</v>
      </c>
      <c r="M374" s="41">
        <f t="shared" si="133"/>
        <v>1.6067404293127452</v>
      </c>
      <c r="N374" s="41">
        <v>2133.27</v>
      </c>
      <c r="O374" s="41">
        <v>0</v>
      </c>
      <c r="P374" s="41"/>
      <c r="Q374" s="41">
        <v>0</v>
      </c>
      <c r="R374" s="41">
        <v>256.60474341525003</v>
      </c>
      <c r="S374" s="41">
        <f t="shared" si="134"/>
        <v>0.12028704449753197</v>
      </c>
      <c r="T374" s="41">
        <v>2133.27</v>
      </c>
      <c r="U374" s="41">
        <v>2861.8834830067899</v>
      </c>
      <c r="V374" s="41">
        <f t="shared" si="135"/>
        <v>1.3415477098570692</v>
      </c>
      <c r="W374" s="41">
        <v>2133.27</v>
      </c>
      <c r="X374" s="41">
        <v>557.64263398582705</v>
      </c>
      <c r="Y374" s="41">
        <f t="shared" si="136"/>
        <v>0.26140274507485084</v>
      </c>
      <c r="Z374" s="41">
        <v>2133.27</v>
      </c>
      <c r="AA374" s="41">
        <v>3851.3914476990999</v>
      </c>
      <c r="AB374" s="41">
        <f t="shared" si="137"/>
        <v>1.8053933387236965</v>
      </c>
      <c r="AC374" s="41">
        <v>2133.27</v>
      </c>
      <c r="AD374" s="41">
        <v>1712.0217617871001</v>
      </c>
      <c r="AE374" s="41">
        <f t="shared" si="138"/>
        <v>0.80253402606660207</v>
      </c>
      <c r="AF374" s="41">
        <v>2133.27</v>
      </c>
      <c r="AG374" s="41">
        <v>482.22965297899901</v>
      </c>
      <c r="AH374" s="41">
        <f t="shared" si="139"/>
        <v>0.22605186074852177</v>
      </c>
      <c r="AI374" s="41">
        <v>2133.27</v>
      </c>
      <c r="AJ374" s="41">
        <v>19.308543407999998</v>
      </c>
      <c r="AK374" s="41">
        <f t="shared" si="140"/>
        <v>9.0511484284689688E-3</v>
      </c>
      <c r="AL374" s="41">
        <v>2133.27</v>
      </c>
      <c r="AM374" s="41">
        <v>1.74339018</v>
      </c>
      <c r="AN374" s="41">
        <f t="shared" si="141"/>
        <v>8.1723840864025648E-4</v>
      </c>
      <c r="AO374" s="41">
        <v>2133.27</v>
      </c>
      <c r="AP374" s="41">
        <v>944.74800000000005</v>
      </c>
      <c r="AQ374" s="25">
        <f t="shared" si="142"/>
        <v>509.00154777744586</v>
      </c>
      <c r="AR374" s="41">
        <f t="shared" si="143"/>
        <v>0.44286377251824666</v>
      </c>
      <c r="AS374" s="41">
        <v>2133.27</v>
      </c>
      <c r="AT374" s="41">
        <v>196.74456480000001</v>
      </c>
      <c r="AU374" s="25">
        <f t="shared" si="144"/>
        <v>106</v>
      </c>
      <c r="AV374" s="41">
        <f t="shared" si="145"/>
        <v>9.222675273172172E-2</v>
      </c>
      <c r="AW374" s="41">
        <v>2133.27</v>
      </c>
      <c r="AX374" s="88">
        <v>548.60409249999998</v>
      </c>
      <c r="AY374" s="41">
        <f t="shared" si="146"/>
        <v>0.25716580296915065</v>
      </c>
      <c r="AZ374" s="41">
        <v>2133.27</v>
      </c>
      <c r="BA374" s="41">
        <f t="shared" si="131"/>
        <v>17992.488629342333</v>
      </c>
      <c r="BB374" s="41">
        <f t="shared" si="147"/>
        <v>899.62443146711666</v>
      </c>
      <c r="BC374" s="45">
        <v>0.05</v>
      </c>
      <c r="BD374" s="41">
        <f t="shared" si="148"/>
        <v>0.42171147180953028</v>
      </c>
      <c r="BE374" s="41">
        <v>2133.27</v>
      </c>
      <c r="BF374" s="41">
        <f t="shared" si="149"/>
        <v>18892.11306080945</v>
      </c>
      <c r="BG374" s="99">
        <f t="shared" si="150"/>
        <v>7.0720253668534463</v>
      </c>
      <c r="BH374" s="99">
        <f t="shared" si="151"/>
        <v>8.8559409080001359</v>
      </c>
      <c r="BI374" s="100">
        <f t="shared" si="152"/>
        <v>6.2293646394835136</v>
      </c>
      <c r="BJ374" s="86">
        <f t="shared" si="158"/>
        <v>0</v>
      </c>
      <c r="BK374" s="86">
        <f t="shared" si="159"/>
        <v>18892.11306080945</v>
      </c>
      <c r="BL374" s="86">
        <f t="shared" si="132"/>
        <v>0</v>
      </c>
      <c r="BM374" s="86">
        <f t="shared" si="153"/>
        <v>18892.11306080945</v>
      </c>
      <c r="BN374" s="78">
        <v>5.2263000000000002</v>
      </c>
      <c r="BO374" s="79">
        <v>6.6052</v>
      </c>
      <c r="BP374" s="108">
        <f t="shared" si="154"/>
        <v>1.3531610062287749</v>
      </c>
      <c r="BQ374" s="108">
        <f t="shared" si="129"/>
        <v>1.340752877732716</v>
      </c>
      <c r="BS374" s="113" t="s">
        <v>1840</v>
      </c>
      <c r="BT374" s="168">
        <f t="shared" si="155"/>
        <v>457.17007708333335</v>
      </c>
      <c r="BU374" s="88">
        <v>548.60409249999998</v>
      </c>
    </row>
    <row r="375" spans="1:73" x14ac:dyDescent="0.25">
      <c r="A375" s="87">
        <f t="shared" si="156"/>
        <v>366</v>
      </c>
      <c r="B375" s="2" t="s">
        <v>78</v>
      </c>
      <c r="C375" s="39" t="s">
        <v>32</v>
      </c>
      <c r="D375" s="68" t="s">
        <v>1429</v>
      </c>
      <c r="E375" s="41">
        <v>6420.63</v>
      </c>
      <c r="F375" s="54">
        <v>6420.63</v>
      </c>
      <c r="G375" s="54"/>
      <c r="H375" s="40">
        <v>653.79999999999995</v>
      </c>
      <c r="I375" s="41">
        <v>9765.6705659855397</v>
      </c>
      <c r="J375" s="41">
        <f t="shared" si="130"/>
        <v>1.5209832315497918</v>
      </c>
      <c r="K375" s="41">
        <v>6420.63</v>
      </c>
      <c r="L375" s="41">
        <v>10282.833466919999</v>
      </c>
      <c r="M375" s="41">
        <f t="shared" si="133"/>
        <v>1.7830998081996521</v>
      </c>
      <c r="N375" s="41">
        <v>5766.83</v>
      </c>
      <c r="O375" s="41">
        <v>0</v>
      </c>
      <c r="P375" s="41"/>
      <c r="Q375" s="41">
        <v>0</v>
      </c>
      <c r="R375" s="41">
        <v>573.449671538188</v>
      </c>
      <c r="S375" s="41">
        <f t="shared" si="134"/>
        <v>8.9313614324168816E-2</v>
      </c>
      <c r="T375" s="41">
        <v>6420.63</v>
      </c>
      <c r="U375" s="41">
        <v>8135.15897720065</v>
      </c>
      <c r="V375" s="41">
        <f t="shared" si="135"/>
        <v>1.2670343840402967</v>
      </c>
      <c r="W375" s="41">
        <v>6420.63</v>
      </c>
      <c r="X375" s="41">
        <v>1755.0480093971501</v>
      </c>
      <c r="Y375" s="41">
        <f t="shared" si="136"/>
        <v>0.27334514049199998</v>
      </c>
      <c r="Z375" s="41">
        <v>6420.63</v>
      </c>
      <c r="AA375" s="41">
        <v>6195.7145499319804</v>
      </c>
      <c r="AB375" s="41">
        <f t="shared" si="137"/>
        <v>0.96496987833467751</v>
      </c>
      <c r="AC375" s="41">
        <v>6420.63</v>
      </c>
      <c r="AD375" s="41">
        <v>4832.09089528397</v>
      </c>
      <c r="AE375" s="41">
        <f t="shared" si="138"/>
        <v>0.75258828110075959</v>
      </c>
      <c r="AF375" s="41">
        <v>6420.63</v>
      </c>
      <c r="AG375" s="41">
        <v>1053.49065024737</v>
      </c>
      <c r="AH375" s="41">
        <f t="shared" si="139"/>
        <v>0.16407901564914501</v>
      </c>
      <c r="AI375" s="41">
        <v>6420.63</v>
      </c>
      <c r="AJ375" s="41">
        <v>104.12613288</v>
      </c>
      <c r="AK375" s="41">
        <f t="shared" si="140"/>
        <v>1.6217432382803557E-2</v>
      </c>
      <c r="AL375" s="41">
        <v>6420.63</v>
      </c>
      <c r="AM375" s="41">
        <v>12.238599063600001</v>
      </c>
      <c r="AN375" s="41">
        <f t="shared" si="141"/>
        <v>1.9061367908756617E-3</v>
      </c>
      <c r="AO375" s="41">
        <v>6420.63</v>
      </c>
      <c r="AP375" s="41">
        <v>1048.68</v>
      </c>
      <c r="AQ375" s="25">
        <f t="shared" si="142"/>
        <v>564.99695487394729</v>
      </c>
      <c r="AR375" s="41">
        <f t="shared" si="143"/>
        <v>0.16332976670513641</v>
      </c>
      <c r="AS375" s="41">
        <v>6420.63</v>
      </c>
      <c r="AT375" s="41">
        <v>1470.0159936</v>
      </c>
      <c r="AU375" s="25">
        <f t="shared" si="144"/>
        <v>792</v>
      </c>
      <c r="AV375" s="41">
        <f t="shared" si="145"/>
        <v>0.25490884829273625</v>
      </c>
      <c r="AW375" s="41">
        <v>5766.83</v>
      </c>
      <c r="AX375" s="88">
        <v>480.90855999999997</v>
      </c>
      <c r="AY375" s="41">
        <f t="shared" si="146"/>
        <v>7.4900525337856252E-2</v>
      </c>
      <c r="AZ375" s="41">
        <v>6420.63</v>
      </c>
      <c r="BA375" s="41">
        <f t="shared" si="131"/>
        <v>45709.426072048453</v>
      </c>
      <c r="BB375" s="41">
        <f t="shared" si="147"/>
        <v>2285.4713036024227</v>
      </c>
      <c r="BC375" s="45">
        <v>0.05</v>
      </c>
      <c r="BD375" s="41">
        <f t="shared" si="148"/>
        <v>0.35595748448398717</v>
      </c>
      <c r="BE375" s="41">
        <v>6420.63</v>
      </c>
      <c r="BF375" s="41">
        <f t="shared" si="149"/>
        <v>47994.897375650879</v>
      </c>
      <c r="BG375" s="99">
        <f t="shared" si="150"/>
        <v>5.5531007770428884</v>
      </c>
      <c r="BH375" s="99">
        <f t="shared" si="151"/>
        <v>7.6930098663598958</v>
      </c>
      <c r="BI375" s="100">
        <f t="shared" si="152"/>
        <v>4.7628830818870904</v>
      </c>
      <c r="BJ375" s="86">
        <f t="shared" si="158"/>
        <v>3630.6172880306403</v>
      </c>
      <c r="BK375" s="86">
        <f t="shared" si="159"/>
        <v>44364.280087620238</v>
      </c>
      <c r="BL375" s="86">
        <f t="shared" si="132"/>
        <v>0</v>
      </c>
      <c r="BM375" s="86">
        <f t="shared" si="153"/>
        <v>47994.897375650879</v>
      </c>
      <c r="BN375" s="78">
        <v>4.2103000000000002</v>
      </c>
      <c r="BO375" s="79">
        <v>5.6383000000000001</v>
      </c>
      <c r="BP375" s="108">
        <f t="shared" si="154"/>
        <v>1.3189323271602709</v>
      </c>
      <c r="BQ375" s="108">
        <f t="shared" si="129"/>
        <v>1.3644201029317162</v>
      </c>
      <c r="BS375" s="113" t="s">
        <v>1841</v>
      </c>
      <c r="BT375" s="168">
        <f t="shared" si="155"/>
        <v>400.75713333333334</v>
      </c>
      <c r="BU375" s="88">
        <v>480.90855999999997</v>
      </c>
    </row>
    <row r="376" spans="1:73" x14ac:dyDescent="0.25">
      <c r="A376" s="87">
        <f t="shared" si="156"/>
        <v>367</v>
      </c>
      <c r="B376" s="2" t="s">
        <v>79</v>
      </c>
      <c r="C376" s="39" t="s">
        <v>32</v>
      </c>
      <c r="D376" s="68" t="s">
        <v>1432</v>
      </c>
      <c r="E376" s="41">
        <v>8449.7000000000007</v>
      </c>
      <c r="F376" s="54">
        <v>8324.4</v>
      </c>
      <c r="G376" s="54">
        <v>125.3</v>
      </c>
      <c r="H376" s="40">
        <v>801.12</v>
      </c>
      <c r="I376" s="41">
        <v>11654.225102644799</v>
      </c>
      <c r="J376" s="41">
        <f t="shared" si="130"/>
        <v>1.379247204355752</v>
      </c>
      <c r="K376" s="41">
        <v>8449.7000000000007</v>
      </c>
      <c r="L376" s="41">
        <v>8487.3934781999997</v>
      </c>
      <c r="M376" s="41">
        <f t="shared" si="133"/>
        <v>1.1281506840367499</v>
      </c>
      <c r="N376" s="41">
        <v>7523.28</v>
      </c>
      <c r="O376" s="41">
        <v>751.28847696000003</v>
      </c>
      <c r="P376" s="41">
        <f t="shared" si="157"/>
        <v>9.98618258206527E-2</v>
      </c>
      <c r="Q376" s="41">
        <v>7523.28</v>
      </c>
      <c r="R376" s="41">
        <v>763.79094549753097</v>
      </c>
      <c r="S376" s="41">
        <f t="shared" si="134"/>
        <v>9.0392670212851453E-2</v>
      </c>
      <c r="T376" s="41">
        <v>8449.7000000000007</v>
      </c>
      <c r="U376" s="41">
        <v>11020.602637289199</v>
      </c>
      <c r="V376" s="41">
        <f t="shared" si="135"/>
        <v>1.3042596349325062</v>
      </c>
      <c r="W376" s="41">
        <v>8449.7000000000007</v>
      </c>
      <c r="X376" s="41">
        <v>2225.9163676895</v>
      </c>
      <c r="Y376" s="41">
        <f t="shared" si="136"/>
        <v>0.26343140794223463</v>
      </c>
      <c r="Z376" s="41">
        <v>8449.7000000000007</v>
      </c>
      <c r="AA376" s="41">
        <v>16009.64499067</v>
      </c>
      <c r="AB376" s="41">
        <f t="shared" si="137"/>
        <v>1.8946998107234574</v>
      </c>
      <c r="AC376" s="41">
        <v>8449.7000000000007</v>
      </c>
      <c r="AD376" s="41">
        <v>7438.90280602238</v>
      </c>
      <c r="AE376" s="41">
        <f t="shared" si="138"/>
        <v>0.89362630412070299</v>
      </c>
      <c r="AF376" s="41">
        <v>8324.4</v>
      </c>
      <c r="AG376" s="41">
        <v>1499.6453526627799</v>
      </c>
      <c r="AH376" s="41">
        <f t="shared" si="139"/>
        <v>0.17747912383431125</v>
      </c>
      <c r="AI376" s="41">
        <v>8449.7000000000007</v>
      </c>
      <c r="AJ376" s="41">
        <v>181.41864047999999</v>
      </c>
      <c r="AK376" s="41">
        <f t="shared" si="140"/>
        <v>2.1470423858835221E-2</v>
      </c>
      <c r="AL376" s="41">
        <v>8449.7000000000007</v>
      </c>
      <c r="AM376" s="41">
        <v>21.339095803199999</v>
      </c>
      <c r="AN376" s="41">
        <f t="shared" si="141"/>
        <v>2.5254264415541378E-3</v>
      </c>
      <c r="AO376" s="41">
        <v>8449.7000000000007</v>
      </c>
      <c r="AP376" s="41">
        <v>1258.4280000000001</v>
      </c>
      <c r="AQ376" s="25">
        <f t="shared" si="142"/>
        <v>678.00281108451748</v>
      </c>
      <c r="AR376" s="41">
        <f t="shared" si="143"/>
        <v>0.14893167804774135</v>
      </c>
      <c r="AS376" s="41">
        <v>8449.7000000000007</v>
      </c>
      <c r="AT376" s="41">
        <v>1611.0781344</v>
      </c>
      <c r="AU376" s="25">
        <f t="shared" si="144"/>
        <v>868</v>
      </c>
      <c r="AV376" s="41">
        <f t="shared" si="145"/>
        <v>0.21414570963728585</v>
      </c>
      <c r="AW376" s="41">
        <v>7523.28</v>
      </c>
      <c r="AX376" s="88">
        <v>1873.02097</v>
      </c>
      <c r="AY376" s="41">
        <f t="shared" si="146"/>
        <v>0.2216671562303987</v>
      </c>
      <c r="AZ376" s="41">
        <v>8449.7000000000007</v>
      </c>
      <c r="BA376" s="41">
        <f t="shared" si="131"/>
        <v>64796.694998319384</v>
      </c>
      <c r="BB376" s="41">
        <f t="shared" si="147"/>
        <v>3239.8347499159695</v>
      </c>
      <c r="BC376" s="45">
        <v>0.05</v>
      </c>
      <c r="BD376" s="41">
        <f t="shared" si="148"/>
        <v>0.38342600919748265</v>
      </c>
      <c r="BE376" s="41">
        <v>8449.7000000000007</v>
      </c>
      <c r="BF376" s="41">
        <f t="shared" si="149"/>
        <v>68036.529748235349</v>
      </c>
      <c r="BG376" s="99">
        <f t="shared" si="150"/>
        <v>6.7176173827353631</v>
      </c>
      <c r="BH376" s="99">
        <f t="shared" si="151"/>
        <v>8.2318835132047852</v>
      </c>
      <c r="BI376" s="100">
        <f t="shared" si="152"/>
        <v>5.7793097634086248</v>
      </c>
      <c r="BJ376" s="86">
        <f t="shared" si="158"/>
        <v>5381.6176376569538</v>
      </c>
      <c r="BK376" s="86">
        <f t="shared" si="159"/>
        <v>61930.764597223293</v>
      </c>
      <c r="BL376" s="86">
        <f t="shared" si="132"/>
        <v>724.14751335510061</v>
      </c>
      <c r="BM376" s="86">
        <f t="shared" si="153"/>
        <v>68036.529748235349</v>
      </c>
      <c r="BN376" s="78">
        <v>4.6022999999999996</v>
      </c>
      <c r="BO376" s="79">
        <v>5.7244999999999999</v>
      </c>
      <c r="BP376" s="108">
        <f t="shared" si="154"/>
        <v>1.4596217940454477</v>
      </c>
      <c r="BQ376" s="108">
        <f t="shared" si="129"/>
        <v>1.4380091734133611</v>
      </c>
      <c r="BS376" s="113" t="s">
        <v>1842</v>
      </c>
      <c r="BT376" s="168">
        <f t="shared" si="155"/>
        <v>1560.8508083333334</v>
      </c>
      <c r="BU376" s="88">
        <v>1873.02097</v>
      </c>
    </row>
    <row r="377" spans="1:73" x14ac:dyDescent="0.25">
      <c r="A377" s="87">
        <f t="shared" si="156"/>
        <v>368</v>
      </c>
      <c r="B377" s="2" t="s">
        <v>80</v>
      </c>
      <c r="C377" s="39" t="s">
        <v>32</v>
      </c>
      <c r="D377" s="68" t="s">
        <v>1434</v>
      </c>
      <c r="E377" s="41">
        <v>3516.6</v>
      </c>
      <c r="F377" s="54">
        <v>3516.6</v>
      </c>
      <c r="G377" s="54">
        <v>0</v>
      </c>
      <c r="H377" s="40">
        <v>191</v>
      </c>
      <c r="I377" s="41">
        <v>5720.4287455972399</v>
      </c>
      <c r="J377" s="41">
        <f t="shared" si="130"/>
        <v>1.6266930403222544</v>
      </c>
      <c r="K377" s="41">
        <v>3516.6</v>
      </c>
      <c r="L377" s="41">
        <v>1116.8303328</v>
      </c>
      <c r="M377" s="41">
        <f t="shared" si="133"/>
        <v>0.33582822131344719</v>
      </c>
      <c r="N377" s="41">
        <v>3325.6</v>
      </c>
      <c r="O377" s="41">
        <v>165.72149999999999</v>
      </c>
      <c r="P377" s="41">
        <f t="shared" si="157"/>
        <v>4.983206038008179E-2</v>
      </c>
      <c r="Q377" s="41">
        <v>3325.6</v>
      </c>
      <c r="R377" s="41">
        <v>726.72889512870904</v>
      </c>
      <c r="S377" s="41">
        <f t="shared" si="134"/>
        <v>0.2066566840495675</v>
      </c>
      <c r="T377" s="41">
        <v>3516.6</v>
      </c>
      <c r="U377" s="41">
        <v>3902.5387735496902</v>
      </c>
      <c r="V377" s="41">
        <f t="shared" si="135"/>
        <v>1.1097477033355201</v>
      </c>
      <c r="W377" s="41">
        <v>3516.6</v>
      </c>
      <c r="X377" s="41">
        <v>765.68185345757001</v>
      </c>
      <c r="Y377" s="41">
        <f t="shared" si="136"/>
        <v>0.21773356465266736</v>
      </c>
      <c r="Z377" s="41">
        <v>3516.6</v>
      </c>
      <c r="AA377" s="41">
        <v>2253.6653029788799</v>
      </c>
      <c r="AB377" s="41">
        <f t="shared" si="137"/>
        <v>0.64086484188673154</v>
      </c>
      <c r="AC377" s="41">
        <v>3516.6</v>
      </c>
      <c r="AD377" s="41">
        <v>2132.5686056555501</v>
      </c>
      <c r="AE377" s="41">
        <f t="shared" si="138"/>
        <v>0.60642910926905258</v>
      </c>
      <c r="AF377" s="41">
        <v>3516.6</v>
      </c>
      <c r="AG377" s="41">
        <v>691.62714313148501</v>
      </c>
      <c r="AH377" s="41">
        <f t="shared" si="139"/>
        <v>0.19667495397016579</v>
      </c>
      <c r="AI377" s="41">
        <v>3516.6</v>
      </c>
      <c r="AJ377" s="41">
        <v>9.9459415440000001</v>
      </c>
      <c r="AK377" s="41">
        <f t="shared" si="140"/>
        <v>2.8282834396860606E-3</v>
      </c>
      <c r="AL377" s="41">
        <v>3516.6</v>
      </c>
      <c r="AM377" s="41">
        <v>1.1889921027599999</v>
      </c>
      <c r="AN377" s="41">
        <f t="shared" si="141"/>
        <v>3.3810842938065174E-4</v>
      </c>
      <c r="AO377" s="41">
        <v>3516.6</v>
      </c>
      <c r="AP377" s="41">
        <v>263.56799999999998</v>
      </c>
      <c r="AQ377" s="25">
        <f t="shared" si="142"/>
        <v>142.00243868693644</v>
      </c>
      <c r="AR377" s="41">
        <f t="shared" si="143"/>
        <v>7.4949667292270941E-2</v>
      </c>
      <c r="AS377" s="41">
        <v>3516.6</v>
      </c>
      <c r="AT377" s="41">
        <v>760.99312799999996</v>
      </c>
      <c r="AU377" s="25">
        <f t="shared" si="144"/>
        <v>410</v>
      </c>
      <c r="AV377" s="41">
        <f t="shared" si="145"/>
        <v>0.22882882126533557</v>
      </c>
      <c r="AW377" s="41">
        <v>3325.6</v>
      </c>
      <c r="AX377" s="88">
        <v>0</v>
      </c>
      <c r="AY377" s="41">
        <f t="shared" si="146"/>
        <v>0</v>
      </c>
      <c r="AZ377" s="41">
        <v>3516.6</v>
      </c>
      <c r="BA377" s="41">
        <f t="shared" si="131"/>
        <v>18511.487213945882</v>
      </c>
      <c r="BB377" s="41">
        <f t="shared" si="147"/>
        <v>925.5743606972942</v>
      </c>
      <c r="BC377" s="45">
        <v>0.05</v>
      </c>
      <c r="BD377" s="41">
        <f t="shared" si="148"/>
        <v>0.2632014902739277</v>
      </c>
      <c r="BE377" s="41">
        <v>3516.6</v>
      </c>
      <c r="BF377" s="41">
        <f t="shared" si="149"/>
        <v>19437.061574643176</v>
      </c>
      <c r="BG377" s="99">
        <f t="shared" si="150"/>
        <v>4.9170617544796622</v>
      </c>
      <c r="BH377" s="99">
        <f t="shared" si="151"/>
        <v>5.5622753125864701</v>
      </c>
      <c r="BI377" s="100">
        <f t="shared" si="152"/>
        <v>4.2803111897471569</v>
      </c>
      <c r="BJ377" s="86">
        <f t="shared" si="158"/>
        <v>939.15879510561547</v>
      </c>
      <c r="BK377" s="86">
        <f t="shared" si="159"/>
        <v>18497.902779537566</v>
      </c>
      <c r="BL377" s="86">
        <f t="shared" si="132"/>
        <v>0</v>
      </c>
      <c r="BM377" s="86">
        <f t="shared" si="153"/>
        <v>19437.061574643183</v>
      </c>
      <c r="BN377" s="78">
        <v>3.6947999999999999</v>
      </c>
      <c r="BO377" s="79">
        <v>4.2476000000000003</v>
      </c>
      <c r="BP377" s="108">
        <f t="shared" si="154"/>
        <v>1.3308059311680369</v>
      </c>
      <c r="BQ377" s="108">
        <f t="shared" si="129"/>
        <v>1.3095101498696839</v>
      </c>
      <c r="BS377" s="113" t="s">
        <v>1843</v>
      </c>
      <c r="BT377" s="168">
        <f t="shared" si="155"/>
        <v>0</v>
      </c>
      <c r="BU377" s="88">
        <v>0</v>
      </c>
    </row>
    <row r="378" spans="1:73" x14ac:dyDescent="0.25">
      <c r="A378" s="87">
        <f t="shared" si="156"/>
        <v>369</v>
      </c>
      <c r="B378" s="2" t="s">
        <v>81</v>
      </c>
      <c r="C378" s="39" t="s">
        <v>32</v>
      </c>
      <c r="D378" s="68" t="s">
        <v>1435</v>
      </c>
      <c r="E378" s="41">
        <v>4153.8999999999996</v>
      </c>
      <c r="F378" s="54">
        <v>4153.8999999999996</v>
      </c>
      <c r="G378" s="54"/>
      <c r="H378" s="40">
        <v>391.15</v>
      </c>
      <c r="I378" s="41">
        <v>6380.1021417382099</v>
      </c>
      <c r="J378" s="41">
        <f t="shared" si="130"/>
        <v>1.5359306053920918</v>
      </c>
      <c r="K378" s="41">
        <v>4153.8999999999996</v>
      </c>
      <c r="L378" s="41">
        <v>6855.2223112800002</v>
      </c>
      <c r="M378" s="41">
        <f t="shared" si="133"/>
        <v>1.8218649422045048</v>
      </c>
      <c r="N378" s="41">
        <v>3762.75</v>
      </c>
      <c r="O378" s="41">
        <v>0</v>
      </c>
      <c r="P378" s="41"/>
      <c r="Q378" s="41">
        <v>0</v>
      </c>
      <c r="R378" s="41">
        <v>375.66809147041999</v>
      </c>
      <c r="S378" s="41">
        <f t="shared" si="134"/>
        <v>9.0437442276034577E-2</v>
      </c>
      <c r="T378" s="41">
        <v>4153.8999999999996</v>
      </c>
      <c r="U378" s="41">
        <v>5337.4109747011598</v>
      </c>
      <c r="V378" s="41">
        <f t="shared" si="135"/>
        <v>1.2849156153737837</v>
      </c>
      <c r="W378" s="41">
        <v>4153.8999999999996</v>
      </c>
      <c r="X378" s="41">
        <v>1350.67174553779</v>
      </c>
      <c r="Y378" s="41">
        <f t="shared" si="136"/>
        <v>0.32515750151370765</v>
      </c>
      <c r="Z378" s="41">
        <v>4153.8999999999996</v>
      </c>
      <c r="AA378" s="41">
        <v>5450.5828633853998</v>
      </c>
      <c r="AB378" s="41">
        <f t="shared" si="137"/>
        <v>1.3121603465142155</v>
      </c>
      <c r="AC378" s="41">
        <v>4153.8999999999996</v>
      </c>
      <c r="AD378" s="41">
        <v>3561.5586780424001</v>
      </c>
      <c r="AE378" s="41">
        <f t="shared" si="138"/>
        <v>0.85740115988406085</v>
      </c>
      <c r="AF378" s="41">
        <v>4153.8999999999996</v>
      </c>
      <c r="AG378" s="41">
        <v>772.477532628684</v>
      </c>
      <c r="AH378" s="41">
        <f t="shared" si="139"/>
        <v>0.1859644027609437</v>
      </c>
      <c r="AI378" s="41">
        <v>4153.8999999999996</v>
      </c>
      <c r="AJ378" s="41">
        <v>145.5811672392</v>
      </c>
      <c r="AK378" s="41">
        <f t="shared" si="140"/>
        <v>3.5046863727870199E-2</v>
      </c>
      <c r="AL378" s="41">
        <v>4153.8999999999996</v>
      </c>
      <c r="AM378" s="41">
        <v>16.936338242628</v>
      </c>
      <c r="AN378" s="41">
        <f t="shared" si="141"/>
        <v>4.0772137611950216E-3</v>
      </c>
      <c r="AO378" s="41">
        <v>4153.8999999999996</v>
      </c>
      <c r="AP378" s="41">
        <v>1080.24</v>
      </c>
      <c r="AQ378" s="25">
        <f t="shared" si="142"/>
        <v>582.00052497714535</v>
      </c>
      <c r="AR378" s="41">
        <f t="shared" si="143"/>
        <v>0.26005440670213537</v>
      </c>
      <c r="AS378" s="41">
        <v>4153.8999999999996</v>
      </c>
      <c r="AT378" s="41">
        <v>701.59854240000004</v>
      </c>
      <c r="AU378" s="25">
        <f t="shared" si="144"/>
        <v>378</v>
      </c>
      <c r="AV378" s="41">
        <f t="shared" si="145"/>
        <v>0.18645898409408013</v>
      </c>
      <c r="AW378" s="41">
        <v>3762.75</v>
      </c>
      <c r="AX378" s="88">
        <v>563.04319999999996</v>
      </c>
      <c r="AY378" s="41">
        <f t="shared" si="146"/>
        <v>0.13554567996340788</v>
      </c>
      <c r="AZ378" s="41">
        <v>4153.8999999999996</v>
      </c>
      <c r="BA378" s="41">
        <f t="shared" si="131"/>
        <v>32591.093586665895</v>
      </c>
      <c r="BB378" s="41">
        <f t="shared" si="147"/>
        <v>1629.5546793332949</v>
      </c>
      <c r="BC378" s="45">
        <v>0.05</v>
      </c>
      <c r="BD378" s="41">
        <f t="shared" si="148"/>
        <v>0.39229511527318783</v>
      </c>
      <c r="BE378" s="41">
        <v>4153.8999999999996</v>
      </c>
      <c r="BF378" s="41">
        <f t="shared" si="149"/>
        <v>34220.648265999189</v>
      </c>
      <c r="BG378" s="99">
        <f t="shared" si="150"/>
        <v>6.3280257997629192</v>
      </c>
      <c r="BH378" s="99">
        <f t="shared" si="151"/>
        <v>8.4367659223764342</v>
      </c>
      <c r="BI378" s="100">
        <f t="shared" si="152"/>
        <v>5.4277545818846553</v>
      </c>
      <c r="BJ378" s="86">
        <f t="shared" ref="BJ378:BJ405" si="160">BG378*H378</f>
        <v>2475.2072915772656</v>
      </c>
      <c r="BK378" s="86">
        <f t="shared" ref="BK378:BK405" si="161">BH378*(F378-H378)</f>
        <v>31745.440974421923</v>
      </c>
      <c r="BL378" s="86">
        <f t="shared" si="132"/>
        <v>0</v>
      </c>
      <c r="BM378" s="86">
        <f t="shared" si="153"/>
        <v>34220.648265999189</v>
      </c>
      <c r="BN378" s="78">
        <v>4.9473000000000003</v>
      </c>
      <c r="BO378" s="79">
        <v>6.1106999999999996</v>
      </c>
      <c r="BP378" s="108">
        <f t="shared" si="154"/>
        <v>1.2790867341303174</v>
      </c>
      <c r="BQ378" s="108">
        <f t="shared" si="129"/>
        <v>1.3806545767876732</v>
      </c>
      <c r="BS378" s="113" t="s">
        <v>1844</v>
      </c>
      <c r="BT378" s="168">
        <f t="shared" si="155"/>
        <v>469.20266666666663</v>
      </c>
      <c r="BU378" s="88">
        <v>563.04319999999996</v>
      </c>
    </row>
    <row r="379" spans="1:73" x14ac:dyDescent="0.25">
      <c r="A379" s="87">
        <f t="shared" si="156"/>
        <v>370</v>
      </c>
      <c r="B379" s="2" t="s">
        <v>82</v>
      </c>
      <c r="C379" s="39" t="s">
        <v>32</v>
      </c>
      <c r="D379" s="68" t="s">
        <v>1439</v>
      </c>
      <c r="E379" s="41">
        <v>4247.05</v>
      </c>
      <c r="F379" s="54">
        <v>4247.05</v>
      </c>
      <c r="G379" s="54">
        <v>0</v>
      </c>
      <c r="H379" s="40">
        <v>410.5</v>
      </c>
      <c r="I379" s="41">
        <v>6451.5324016724499</v>
      </c>
      <c r="J379" s="41">
        <f t="shared" si="130"/>
        <v>1.5190620316860997</v>
      </c>
      <c r="K379" s="41">
        <v>4247.05</v>
      </c>
      <c r="L379" s="41">
        <v>6855.2223112800002</v>
      </c>
      <c r="M379" s="41">
        <f t="shared" si="133"/>
        <v>1.7868194891973257</v>
      </c>
      <c r="N379" s="41">
        <v>3836.55</v>
      </c>
      <c r="O379" s="41">
        <v>0</v>
      </c>
      <c r="P379" s="41"/>
      <c r="Q379" s="41">
        <v>0</v>
      </c>
      <c r="R379" s="41">
        <v>371.56699645357997</v>
      </c>
      <c r="S379" s="41">
        <f t="shared" si="134"/>
        <v>8.7488255719518238E-2</v>
      </c>
      <c r="T379" s="41">
        <v>4247.05</v>
      </c>
      <c r="U379" s="41">
        <v>5367.9142518670797</v>
      </c>
      <c r="V379" s="41">
        <f t="shared" si="135"/>
        <v>1.263915953866114</v>
      </c>
      <c r="W379" s="41">
        <v>4247.05</v>
      </c>
      <c r="X379" s="41">
        <v>1353.3885357379099</v>
      </c>
      <c r="Y379" s="41">
        <f t="shared" si="136"/>
        <v>0.31866555273375868</v>
      </c>
      <c r="Z379" s="41">
        <v>4247.05</v>
      </c>
      <c r="AA379" s="41">
        <v>4967.3609054873796</v>
      </c>
      <c r="AB379" s="41">
        <f t="shared" si="137"/>
        <v>1.1696026431257884</v>
      </c>
      <c r="AC379" s="41">
        <v>4247.05</v>
      </c>
      <c r="AD379" s="41">
        <v>3492.3668082132099</v>
      </c>
      <c r="AE379" s="41">
        <f t="shared" si="138"/>
        <v>0.82230414245492978</v>
      </c>
      <c r="AF379" s="41">
        <v>4247.05</v>
      </c>
      <c r="AG379" s="41">
        <v>818.11440610350098</v>
      </c>
      <c r="AH379" s="41">
        <f t="shared" si="139"/>
        <v>0.19263121604490197</v>
      </c>
      <c r="AI379" s="41">
        <v>4247.05</v>
      </c>
      <c r="AJ379" s="41">
        <v>185.58951919200001</v>
      </c>
      <c r="AK379" s="41">
        <f t="shared" si="140"/>
        <v>4.369845403091558E-2</v>
      </c>
      <c r="AL379" s="41">
        <v>4247.05</v>
      </c>
      <c r="AM379" s="41">
        <v>21.792377250000001</v>
      </c>
      <c r="AN379" s="41">
        <f t="shared" si="141"/>
        <v>5.1311798189331423E-3</v>
      </c>
      <c r="AO379" s="41">
        <v>4247.05</v>
      </c>
      <c r="AP379" s="41">
        <v>1514.556</v>
      </c>
      <c r="AQ379" s="25">
        <f t="shared" si="142"/>
        <v>815.99680358743001</v>
      </c>
      <c r="AR379" s="41">
        <f t="shared" si="143"/>
        <v>0.35661364947434099</v>
      </c>
      <c r="AS379" s="41">
        <v>4247.05</v>
      </c>
      <c r="AT379" s="41">
        <v>846.37284480000005</v>
      </c>
      <c r="AU379" s="25">
        <f t="shared" si="144"/>
        <v>456.00000000000006</v>
      </c>
      <c r="AV379" s="41">
        <f t="shared" si="145"/>
        <v>0.22060779731790281</v>
      </c>
      <c r="AW379" s="41">
        <v>3836.55</v>
      </c>
      <c r="AX379" s="88">
        <v>239.55439999999996</v>
      </c>
      <c r="AY379" s="41">
        <f t="shared" si="146"/>
        <v>5.6404892807949032E-2</v>
      </c>
      <c r="AZ379" s="41">
        <v>4247.05</v>
      </c>
      <c r="BA379" s="41">
        <f t="shared" si="131"/>
        <v>32485.331758057113</v>
      </c>
      <c r="BB379" s="41">
        <f t="shared" si="147"/>
        <v>1624.2665879028557</v>
      </c>
      <c r="BC379" s="45">
        <v>0.05</v>
      </c>
      <c r="BD379" s="41">
        <f t="shared" si="148"/>
        <v>0.38244583602803256</v>
      </c>
      <c r="BE379" s="41">
        <v>4247.05</v>
      </c>
      <c r="BF379" s="41">
        <f t="shared" si="149"/>
        <v>34109.598345959967</v>
      </c>
      <c r="BG379" s="99">
        <f t="shared" si="150"/>
        <v>6.127293870351413</v>
      </c>
      <c r="BH379" s="99">
        <f t="shared" si="151"/>
        <v>8.2350925211924029</v>
      </c>
      <c r="BI379" s="100">
        <f t="shared" si="152"/>
        <v>5.2638745207737365</v>
      </c>
      <c r="BJ379" s="86">
        <f t="shared" si="160"/>
        <v>2515.254133779255</v>
      </c>
      <c r="BK379" s="86">
        <f t="shared" si="161"/>
        <v>31594.344212180713</v>
      </c>
      <c r="BL379" s="86">
        <f t="shared" si="132"/>
        <v>0</v>
      </c>
      <c r="BM379" s="86">
        <f t="shared" si="153"/>
        <v>34109.598345959967</v>
      </c>
      <c r="BN379" s="78">
        <v>4.6890999999999998</v>
      </c>
      <c r="BO379" s="79">
        <v>6.0953999999999997</v>
      </c>
      <c r="BP379" s="108">
        <f t="shared" si="154"/>
        <v>1.3067100019942874</v>
      </c>
      <c r="BQ379" s="108">
        <f t="shared" ref="BQ379:BQ405" si="162">BH379/BO379</f>
        <v>1.3510339799180371</v>
      </c>
      <c r="BS379" s="113" t="s">
        <v>1845</v>
      </c>
      <c r="BT379" s="168">
        <f t="shared" si="155"/>
        <v>199.62866666666665</v>
      </c>
      <c r="BU379" s="88">
        <v>239.55439999999996</v>
      </c>
    </row>
    <row r="380" spans="1:73" x14ac:dyDescent="0.25">
      <c r="A380" s="87">
        <f t="shared" si="156"/>
        <v>371</v>
      </c>
      <c r="B380" s="2" t="s">
        <v>83</v>
      </c>
      <c r="C380" s="39" t="s">
        <v>32</v>
      </c>
      <c r="D380" s="68" t="s">
        <v>1442</v>
      </c>
      <c r="E380" s="41">
        <v>6212</v>
      </c>
      <c r="F380" s="54">
        <v>6212</v>
      </c>
      <c r="G380" s="54"/>
      <c r="H380" s="40">
        <v>656.15</v>
      </c>
      <c r="I380" s="41">
        <v>9675.5961088020103</v>
      </c>
      <c r="J380" s="41">
        <f t="shared" si="130"/>
        <v>1.5575653748876386</v>
      </c>
      <c r="K380" s="41">
        <v>6212</v>
      </c>
      <c r="L380" s="41">
        <v>10351.853157240001</v>
      </c>
      <c r="M380" s="41">
        <f t="shared" si="133"/>
        <v>1.8632348168579065</v>
      </c>
      <c r="N380" s="41">
        <v>5555.85</v>
      </c>
      <c r="O380" s="41">
        <v>0</v>
      </c>
      <c r="P380" s="41"/>
      <c r="Q380" s="41">
        <v>0</v>
      </c>
      <c r="R380" s="41">
        <v>592.04007287941602</v>
      </c>
      <c r="S380" s="41">
        <f t="shared" si="134"/>
        <v>9.5305871358566649E-2</v>
      </c>
      <c r="T380" s="41">
        <v>6212</v>
      </c>
      <c r="U380" s="41">
        <v>8057.0310828976299</v>
      </c>
      <c r="V380" s="41">
        <f t="shared" si="135"/>
        <v>1.2970107989210609</v>
      </c>
      <c r="W380" s="41">
        <v>6212</v>
      </c>
      <c r="X380" s="41">
        <v>1969.77681152266</v>
      </c>
      <c r="Y380" s="41">
        <f t="shared" si="136"/>
        <v>0.31709221048336445</v>
      </c>
      <c r="Z380" s="41">
        <v>6212</v>
      </c>
      <c r="AA380" s="41">
        <v>8940.2305531196198</v>
      </c>
      <c r="AB380" s="41">
        <f t="shared" si="137"/>
        <v>1.4391871463489407</v>
      </c>
      <c r="AC380" s="41">
        <v>6212</v>
      </c>
      <c r="AD380" s="41">
        <v>4663.2693989496602</v>
      </c>
      <c r="AE380" s="41">
        <f t="shared" si="138"/>
        <v>0.75068728250960404</v>
      </c>
      <c r="AF380" s="41">
        <v>6212</v>
      </c>
      <c r="AG380" s="41">
        <v>965.40662134220497</v>
      </c>
      <c r="AH380" s="41">
        <f t="shared" si="139"/>
        <v>0.15540995192244123</v>
      </c>
      <c r="AI380" s="41">
        <v>6212</v>
      </c>
      <c r="AJ380" s="41">
        <v>197.562566124</v>
      </c>
      <c r="AK380" s="41">
        <f t="shared" si="140"/>
        <v>3.180337510045074E-2</v>
      </c>
      <c r="AL380" s="41">
        <v>6212</v>
      </c>
      <c r="AM380" s="41">
        <v>22.943014768800001</v>
      </c>
      <c r="AN380" s="41">
        <f t="shared" si="141"/>
        <v>3.6933378571796524E-3</v>
      </c>
      <c r="AO380" s="41">
        <v>6212</v>
      </c>
      <c r="AP380" s="41">
        <v>3430.0320000000002</v>
      </c>
      <c r="AQ380" s="25">
        <f t="shared" si="142"/>
        <v>1847.9971346075022</v>
      </c>
      <c r="AR380" s="41">
        <f t="shared" si="143"/>
        <v>0.55216226658081136</v>
      </c>
      <c r="AS380" s="41">
        <v>6212</v>
      </c>
      <c r="AT380" s="41">
        <v>1475.5842359999999</v>
      </c>
      <c r="AU380" s="25">
        <f t="shared" si="144"/>
        <v>794.99999999999989</v>
      </c>
      <c r="AV380" s="41">
        <f t="shared" si="145"/>
        <v>0.26559108615243388</v>
      </c>
      <c r="AW380" s="41">
        <v>5555.85</v>
      </c>
      <c r="AX380" s="88">
        <v>1104.9825262500001</v>
      </c>
      <c r="AY380" s="41">
        <f t="shared" si="146"/>
        <v>0.17787870673696074</v>
      </c>
      <c r="AZ380" s="41">
        <v>6212</v>
      </c>
      <c r="BA380" s="41">
        <f t="shared" si="131"/>
        <v>51446.308149896009</v>
      </c>
      <c r="BB380" s="41">
        <f t="shared" si="147"/>
        <v>2572.3154074948006</v>
      </c>
      <c r="BC380" s="45">
        <v>0.05</v>
      </c>
      <c r="BD380" s="41">
        <f t="shared" si="148"/>
        <v>0.41408812097469422</v>
      </c>
      <c r="BE380" s="41">
        <v>6212</v>
      </c>
      <c r="BF380" s="41">
        <f t="shared" si="149"/>
        <v>54018.623557390812</v>
      </c>
      <c r="BG380" s="99">
        <f t="shared" si="150"/>
        <v>6.696686138842372</v>
      </c>
      <c r="BH380" s="99">
        <f t="shared" si="151"/>
        <v>8.9319533370032289</v>
      </c>
      <c r="BI380" s="100">
        <f t="shared" si="152"/>
        <v>5.9084644922072878</v>
      </c>
      <c r="BJ380" s="86">
        <f t="shared" si="160"/>
        <v>4394.0306100014222</v>
      </c>
      <c r="BK380" s="86">
        <f t="shared" si="161"/>
        <v>49624.592947389392</v>
      </c>
      <c r="BL380" s="86">
        <f t="shared" si="132"/>
        <v>0</v>
      </c>
      <c r="BM380" s="86">
        <f t="shared" si="153"/>
        <v>54018.623557390812</v>
      </c>
      <c r="BN380" s="78">
        <v>4.9805999999999999</v>
      </c>
      <c r="BO380" s="79">
        <v>6.5643000000000002</v>
      </c>
      <c r="BP380" s="108">
        <f t="shared" si="154"/>
        <v>1.344554097667424</v>
      </c>
      <c r="BQ380" s="108">
        <f t="shared" si="162"/>
        <v>1.3606863392902866</v>
      </c>
      <c r="BS380" s="113" t="s">
        <v>1846</v>
      </c>
      <c r="BT380" s="168">
        <f t="shared" si="155"/>
        <v>920.81877187500015</v>
      </c>
      <c r="BU380" s="88">
        <v>1104.9825262500001</v>
      </c>
    </row>
    <row r="381" spans="1:73" x14ac:dyDescent="0.25">
      <c r="A381" s="87">
        <f t="shared" si="156"/>
        <v>372</v>
      </c>
      <c r="B381" s="2" t="s">
        <v>84</v>
      </c>
      <c r="C381" s="39" t="s">
        <v>32</v>
      </c>
      <c r="D381" s="68" t="s">
        <v>1445</v>
      </c>
      <c r="E381" s="41">
        <v>3581.3</v>
      </c>
      <c r="F381" s="54">
        <v>3581.3</v>
      </c>
      <c r="G381" s="54"/>
      <c r="H381" s="40">
        <v>455.7</v>
      </c>
      <c r="I381" s="41">
        <v>5506.9464182151696</v>
      </c>
      <c r="J381" s="41">
        <f t="shared" si="130"/>
        <v>1.5376948086491411</v>
      </c>
      <c r="K381" s="41">
        <v>3581.3</v>
      </c>
      <c r="L381" s="41">
        <v>4100.0692294800001</v>
      </c>
      <c r="M381" s="41">
        <f t="shared" si="133"/>
        <v>1.3117702935372408</v>
      </c>
      <c r="N381" s="41">
        <v>3125.6</v>
      </c>
      <c r="O381" s="41">
        <v>187.82211924000001</v>
      </c>
      <c r="P381" s="41">
        <f t="shared" si="157"/>
        <v>6.0091540581008449E-2</v>
      </c>
      <c r="Q381" s="41">
        <v>3125.6</v>
      </c>
      <c r="R381" s="41">
        <v>331.43499851521801</v>
      </c>
      <c r="S381" s="41">
        <f t="shared" si="134"/>
        <v>9.2546002433534752E-2</v>
      </c>
      <c r="T381" s="41">
        <v>3581.3</v>
      </c>
      <c r="U381" s="41">
        <v>7195.4492852097601</v>
      </c>
      <c r="V381" s="41">
        <f t="shared" si="135"/>
        <v>2.0091724472146315</v>
      </c>
      <c r="W381" s="41">
        <v>3581.3</v>
      </c>
      <c r="X381" s="41">
        <v>1269.18972879488</v>
      </c>
      <c r="Y381" s="41">
        <f t="shared" si="136"/>
        <v>0.35439358020687456</v>
      </c>
      <c r="Z381" s="41">
        <v>3581.3</v>
      </c>
      <c r="AA381" s="41">
        <v>4445.1673393362998</v>
      </c>
      <c r="AB381" s="41">
        <f t="shared" si="137"/>
        <v>1.2412161336208358</v>
      </c>
      <c r="AC381" s="41">
        <v>3581.3</v>
      </c>
      <c r="AD381" s="41">
        <v>4328.7246790981699</v>
      </c>
      <c r="AE381" s="41">
        <f t="shared" si="138"/>
        <v>1.2087020576601148</v>
      </c>
      <c r="AF381" s="41">
        <v>3581.3</v>
      </c>
      <c r="AG381" s="41">
        <v>1066.4030838024601</v>
      </c>
      <c r="AH381" s="41">
        <f t="shared" si="139"/>
        <v>0.29776982766103371</v>
      </c>
      <c r="AI381" s="41">
        <v>3581.3</v>
      </c>
      <c r="AJ381" s="41">
        <v>145.48491619199999</v>
      </c>
      <c r="AK381" s="41">
        <f t="shared" si="140"/>
        <v>4.062349319855918E-2</v>
      </c>
      <c r="AL381" s="41">
        <v>3581.3</v>
      </c>
      <c r="AM381" s="41">
        <v>17.21772141768</v>
      </c>
      <c r="AN381" s="41">
        <f t="shared" si="141"/>
        <v>4.8076735871555023E-3</v>
      </c>
      <c r="AO381" s="41">
        <v>3581.3</v>
      </c>
      <c r="AP381" s="41">
        <v>636.63599999999997</v>
      </c>
      <c r="AQ381" s="25">
        <f t="shared" si="142"/>
        <v>343.00015387261152</v>
      </c>
      <c r="AR381" s="41">
        <f t="shared" si="143"/>
        <v>0.17776673275067711</v>
      </c>
      <c r="AS381" s="41">
        <v>3581.3</v>
      </c>
      <c r="AT381" s="41">
        <v>549.39991680000003</v>
      </c>
      <c r="AU381" s="25">
        <f t="shared" si="144"/>
        <v>296</v>
      </c>
      <c r="AV381" s="41">
        <f t="shared" si="145"/>
        <v>0.17577422472485285</v>
      </c>
      <c r="AW381" s="41">
        <v>3125.6</v>
      </c>
      <c r="AX381" s="88">
        <v>552.58158375000005</v>
      </c>
      <c r="AY381" s="41">
        <f t="shared" si="146"/>
        <v>0.15429636828805182</v>
      </c>
      <c r="AZ381" s="41">
        <v>3581.3</v>
      </c>
      <c r="BA381" s="41">
        <f t="shared" si="131"/>
        <v>30332.527019851637</v>
      </c>
      <c r="BB381" s="41">
        <f t="shared" si="147"/>
        <v>1516.626350992582</v>
      </c>
      <c r="BC381" s="45">
        <v>0.05</v>
      </c>
      <c r="BD381" s="41">
        <f t="shared" si="148"/>
        <v>0.42348486610800046</v>
      </c>
      <c r="BE381" s="41">
        <v>3581.3</v>
      </c>
      <c r="BF381" s="41">
        <f t="shared" si="149"/>
        <v>31849.153370844218</v>
      </c>
      <c r="BG381" s="99">
        <f t="shared" si="150"/>
        <v>7.4749385815341407</v>
      </c>
      <c r="BH381" s="99">
        <f t="shared" si="151"/>
        <v>9.0999564433193978</v>
      </c>
      <c r="BI381" s="100">
        <f t="shared" si="152"/>
        <v>6.2058014209910199</v>
      </c>
      <c r="BJ381" s="86">
        <f t="shared" si="160"/>
        <v>3406.3295116051077</v>
      </c>
      <c r="BK381" s="86">
        <f t="shared" si="161"/>
        <v>28442.823859239114</v>
      </c>
      <c r="BL381" s="86">
        <f t="shared" si="132"/>
        <v>0</v>
      </c>
      <c r="BM381" s="86">
        <f t="shared" si="153"/>
        <v>31849.153370844222</v>
      </c>
      <c r="BN381" s="78">
        <v>4.9230999999999998</v>
      </c>
      <c r="BO381" s="79">
        <v>6.1383999999999999</v>
      </c>
      <c r="BP381" s="108">
        <f t="shared" si="154"/>
        <v>1.5183397821563935</v>
      </c>
      <c r="BQ381" s="108">
        <f t="shared" si="162"/>
        <v>1.4824639064445782</v>
      </c>
      <c r="BS381" s="113" t="s">
        <v>1847</v>
      </c>
      <c r="BT381" s="168">
        <f t="shared" si="155"/>
        <v>460.48465312500008</v>
      </c>
      <c r="BU381" s="88">
        <v>552.58158375000005</v>
      </c>
    </row>
    <row r="382" spans="1:73" x14ac:dyDescent="0.25">
      <c r="A382" s="87">
        <f t="shared" si="156"/>
        <v>373</v>
      </c>
      <c r="B382" s="2" t="s">
        <v>85</v>
      </c>
      <c r="C382" s="39" t="s">
        <v>32</v>
      </c>
      <c r="D382" s="68" t="s">
        <v>1446</v>
      </c>
      <c r="E382" s="41">
        <v>4073.8</v>
      </c>
      <c r="F382" s="54">
        <v>4073.8</v>
      </c>
      <c r="G382" s="54"/>
      <c r="H382" s="40">
        <v>501.2</v>
      </c>
      <c r="I382" s="41">
        <v>5791.9067379154803</v>
      </c>
      <c r="J382" s="41">
        <f t="shared" si="130"/>
        <v>1.4217454803661151</v>
      </c>
      <c r="K382" s="41">
        <v>4073.8</v>
      </c>
      <c r="L382" s="41">
        <v>4935.7430942399997</v>
      </c>
      <c r="M382" s="41">
        <f t="shared" si="133"/>
        <v>1.381554916374629</v>
      </c>
      <c r="N382" s="41">
        <v>3572.6</v>
      </c>
      <c r="O382" s="41">
        <v>0</v>
      </c>
      <c r="P382" s="41"/>
      <c r="Q382" s="41">
        <v>0</v>
      </c>
      <c r="R382" s="41">
        <v>331.12283666707202</v>
      </c>
      <c r="S382" s="41">
        <f t="shared" si="134"/>
        <v>8.128107336321666E-2</v>
      </c>
      <c r="T382" s="41">
        <v>4073.8</v>
      </c>
      <c r="U382" s="41">
        <v>7640.8231230885604</v>
      </c>
      <c r="V382" s="41">
        <f t="shared" si="135"/>
        <v>1.8756009433670184</v>
      </c>
      <c r="W382" s="41">
        <v>4073.8</v>
      </c>
      <c r="X382" s="41">
        <v>1168.6779631453701</v>
      </c>
      <c r="Y382" s="41">
        <f t="shared" si="136"/>
        <v>0.28687661719902058</v>
      </c>
      <c r="Z382" s="41">
        <v>4073.8</v>
      </c>
      <c r="AA382" s="41">
        <v>5773.8059441609303</v>
      </c>
      <c r="AB382" s="41">
        <f t="shared" si="137"/>
        <v>1.4173022593551303</v>
      </c>
      <c r="AC382" s="41">
        <v>4073.8</v>
      </c>
      <c r="AD382" s="41">
        <v>4019.7235322485099</v>
      </c>
      <c r="AE382" s="41">
        <f t="shared" si="138"/>
        <v>0.98672579219610923</v>
      </c>
      <c r="AF382" s="41">
        <v>4073.8</v>
      </c>
      <c r="AG382" s="41">
        <v>1128.1772009480701</v>
      </c>
      <c r="AH382" s="41">
        <f t="shared" si="139"/>
        <v>0.2769348522136752</v>
      </c>
      <c r="AI382" s="41">
        <v>4073.8</v>
      </c>
      <c r="AJ382" s="41">
        <v>169.72267989599999</v>
      </c>
      <c r="AK382" s="41">
        <f t="shared" si="140"/>
        <v>4.166200596396484E-2</v>
      </c>
      <c r="AL382" s="41">
        <v>4073.8</v>
      </c>
      <c r="AM382" s="41">
        <v>20.115235896840002</v>
      </c>
      <c r="AN382" s="41">
        <f t="shared" si="141"/>
        <v>4.9377082568707355E-3</v>
      </c>
      <c r="AO382" s="41">
        <v>4073.8</v>
      </c>
      <c r="AP382" s="41">
        <v>783.26400000000001</v>
      </c>
      <c r="AQ382" s="25">
        <f t="shared" si="142"/>
        <v>421.99886987678553</v>
      </c>
      <c r="AR382" s="41">
        <f t="shared" si="143"/>
        <v>0.19226864352692816</v>
      </c>
      <c r="AS382" s="41">
        <v>4073.8</v>
      </c>
      <c r="AT382" s="41">
        <v>779.55393600000002</v>
      </c>
      <c r="AU382" s="25">
        <f t="shared" si="144"/>
        <v>420</v>
      </c>
      <c r="AV382" s="41">
        <f t="shared" si="145"/>
        <v>0.21820353132172648</v>
      </c>
      <c r="AW382" s="41">
        <v>3572.6</v>
      </c>
      <c r="AX382" s="88">
        <v>1091.4969375000001</v>
      </c>
      <c r="AY382" s="41">
        <f t="shared" si="146"/>
        <v>0.26793090910206685</v>
      </c>
      <c r="AZ382" s="41">
        <v>4073.8</v>
      </c>
      <c r="BA382" s="41">
        <f t="shared" si="131"/>
        <v>33634.133221706827</v>
      </c>
      <c r="BB382" s="41">
        <f t="shared" si="147"/>
        <v>1681.7066610853415</v>
      </c>
      <c r="BC382" s="45">
        <v>0.05</v>
      </c>
      <c r="BD382" s="41">
        <f t="shared" si="148"/>
        <v>0.4128103149603175</v>
      </c>
      <c r="BE382" s="41">
        <v>4073.8</v>
      </c>
      <c r="BF382" s="41">
        <f t="shared" si="149"/>
        <v>35315.83988279217</v>
      </c>
      <c r="BG382" s="99">
        <f t="shared" si="150"/>
        <v>7.1959295991556234</v>
      </c>
      <c r="BH382" s="99">
        <f t="shared" si="151"/>
        <v>8.8756759692367968</v>
      </c>
      <c r="BI382" s="100">
        <f t="shared" si="152"/>
        <v>6.1598675173497082</v>
      </c>
      <c r="BJ382" s="86">
        <f t="shared" si="160"/>
        <v>3606.5999150967982</v>
      </c>
      <c r="BK382" s="86">
        <f t="shared" si="161"/>
        <v>31709.239967695383</v>
      </c>
      <c r="BL382" s="86">
        <f t="shared" si="132"/>
        <v>0</v>
      </c>
      <c r="BM382" s="86">
        <f t="shared" si="153"/>
        <v>35315.839882792177</v>
      </c>
      <c r="BN382" s="78">
        <v>4.8684000000000003</v>
      </c>
      <c r="BO382" s="79">
        <v>5.9104999999999999</v>
      </c>
      <c r="BP382" s="108">
        <f t="shared" si="154"/>
        <v>1.4780892283205207</v>
      </c>
      <c r="BQ382" s="108">
        <f t="shared" si="162"/>
        <v>1.501679378942018</v>
      </c>
      <c r="BS382" s="113" t="s">
        <v>1848</v>
      </c>
      <c r="BT382" s="168">
        <f t="shared" si="155"/>
        <v>909.58078125000009</v>
      </c>
      <c r="BU382" s="88">
        <v>1091.4969375000001</v>
      </c>
    </row>
    <row r="383" spans="1:73" x14ac:dyDescent="0.25">
      <c r="A383" s="87">
        <f t="shared" si="156"/>
        <v>374</v>
      </c>
      <c r="B383" s="2" t="s">
        <v>86</v>
      </c>
      <c r="C383" s="39" t="s">
        <v>32</v>
      </c>
      <c r="D383" s="68" t="s">
        <v>1447</v>
      </c>
      <c r="E383" s="41">
        <v>4387.3</v>
      </c>
      <c r="F383" s="54">
        <v>4387.3</v>
      </c>
      <c r="G383" s="54"/>
      <c r="H383" s="40">
        <v>446.3</v>
      </c>
      <c r="I383" s="41">
        <v>6523.3237834251404</v>
      </c>
      <c r="J383" s="41">
        <f t="shared" si="130"/>
        <v>1.486865220847706</v>
      </c>
      <c r="K383" s="41">
        <v>4387.3</v>
      </c>
      <c r="L383" s="41">
        <v>3244.8004545600002</v>
      </c>
      <c r="M383" s="41">
        <f t="shared" si="133"/>
        <v>0.82334444419182951</v>
      </c>
      <c r="N383" s="41">
        <v>3941</v>
      </c>
      <c r="O383" s="41">
        <v>187.82</v>
      </c>
      <c r="P383" s="41">
        <f t="shared" si="157"/>
        <v>4.7657954833798526E-2</v>
      </c>
      <c r="Q383" s="41">
        <v>3941</v>
      </c>
      <c r="R383" s="41">
        <v>395.48882750451997</v>
      </c>
      <c r="S383" s="41">
        <f t="shared" si="134"/>
        <v>9.0144012833524023E-2</v>
      </c>
      <c r="T383" s="41">
        <v>4387.3</v>
      </c>
      <c r="U383" s="41">
        <v>5582.1351256405096</v>
      </c>
      <c r="V383" s="41">
        <f t="shared" si="135"/>
        <v>1.2723395084996489</v>
      </c>
      <c r="W383" s="41">
        <v>4387.3</v>
      </c>
      <c r="X383" s="41">
        <v>1411.9544774449701</v>
      </c>
      <c r="Y383" s="41">
        <f t="shared" si="136"/>
        <v>0.32182765651880885</v>
      </c>
      <c r="Z383" s="41">
        <v>4387.3</v>
      </c>
      <c r="AA383" s="41">
        <v>5310.4333674848804</v>
      </c>
      <c r="AB383" s="41">
        <f t="shared" si="137"/>
        <v>1.2104103588733117</v>
      </c>
      <c r="AC383" s="41">
        <v>4387.3</v>
      </c>
      <c r="AD383" s="41">
        <v>3090.07470979969</v>
      </c>
      <c r="AE383" s="41">
        <f t="shared" si="138"/>
        <v>0.70432263802331496</v>
      </c>
      <c r="AF383" s="41">
        <v>4387.3</v>
      </c>
      <c r="AG383" s="41">
        <v>986.96395158446796</v>
      </c>
      <c r="AH383" s="41">
        <f t="shared" si="139"/>
        <v>0.22495930334931916</v>
      </c>
      <c r="AI383" s="41">
        <v>4387.3</v>
      </c>
      <c r="AJ383" s="41">
        <v>160.72174863359999</v>
      </c>
      <c r="AK383" s="41">
        <f t="shared" si="140"/>
        <v>3.6633407479224118E-2</v>
      </c>
      <c r="AL383" s="41">
        <v>4387.3</v>
      </c>
      <c r="AM383" s="41">
        <v>18.828613944000001</v>
      </c>
      <c r="AN383" s="41">
        <f t="shared" si="141"/>
        <v>4.2916176108312633E-3</v>
      </c>
      <c r="AO383" s="41">
        <v>4387.3</v>
      </c>
      <c r="AP383" s="41">
        <v>653.34</v>
      </c>
      <c r="AQ383" s="25">
        <f t="shared" si="142"/>
        <v>351.99976207932326</v>
      </c>
      <c r="AR383" s="41">
        <f t="shared" si="143"/>
        <v>0.14891618991179084</v>
      </c>
      <c r="AS383" s="41">
        <v>4387.3</v>
      </c>
      <c r="AT383" s="41">
        <v>616.21882559999995</v>
      </c>
      <c r="AU383" s="25">
        <f t="shared" si="144"/>
        <v>332</v>
      </c>
      <c r="AV383" s="41">
        <f t="shared" si="145"/>
        <v>0.15636103161634102</v>
      </c>
      <c r="AW383" s="41">
        <v>3941</v>
      </c>
      <c r="AX383" s="88">
        <v>814.39340625</v>
      </c>
      <c r="AY383" s="41">
        <f t="shared" si="146"/>
        <v>0.18562519231645885</v>
      </c>
      <c r="AZ383" s="41">
        <v>4387.3</v>
      </c>
      <c r="BA383" s="41">
        <f t="shared" si="131"/>
        <v>28996.497291871783</v>
      </c>
      <c r="BB383" s="41">
        <f t="shared" si="147"/>
        <v>1449.8248645935892</v>
      </c>
      <c r="BC383" s="45">
        <v>0.05</v>
      </c>
      <c r="BD383" s="41">
        <f t="shared" si="148"/>
        <v>0.33045947726245961</v>
      </c>
      <c r="BE383" s="41">
        <v>4387.3</v>
      </c>
      <c r="BF383" s="41">
        <f t="shared" si="149"/>
        <v>30446.322156465372</v>
      </c>
      <c r="BG383" s="99">
        <f t="shared" si="150"/>
        <v>5.9706518615771351</v>
      </c>
      <c r="BH383" s="99">
        <f t="shared" si="151"/>
        <v>7.0493834637512025</v>
      </c>
      <c r="BI383" s="100">
        <f t="shared" si="152"/>
        <v>5.231113091652654</v>
      </c>
      <c r="BJ383" s="86">
        <f t="shared" si="160"/>
        <v>2664.7019258218756</v>
      </c>
      <c r="BK383" s="86">
        <f t="shared" si="161"/>
        <v>27781.62023064349</v>
      </c>
      <c r="BL383" s="86">
        <f t="shared" si="132"/>
        <v>0</v>
      </c>
      <c r="BM383" s="86">
        <f t="shared" si="153"/>
        <v>30446.322156465365</v>
      </c>
      <c r="BN383" s="78">
        <v>4.399</v>
      </c>
      <c r="BO383" s="79">
        <v>5.3948999999999998</v>
      </c>
      <c r="BP383" s="108">
        <f t="shared" si="154"/>
        <v>1.3572748037229223</v>
      </c>
      <c r="BQ383" s="108">
        <f t="shared" si="162"/>
        <v>1.3066754645593437</v>
      </c>
      <c r="BS383" s="113" t="s">
        <v>1849</v>
      </c>
      <c r="BT383" s="168">
        <f t="shared" si="155"/>
        <v>678.66117187500004</v>
      </c>
      <c r="BU383" s="88">
        <v>814.39340625</v>
      </c>
    </row>
    <row r="384" spans="1:73" x14ac:dyDescent="0.25">
      <c r="A384" s="87">
        <f t="shared" si="156"/>
        <v>375</v>
      </c>
      <c r="B384" s="2" t="s">
        <v>87</v>
      </c>
      <c r="C384" s="39" t="s">
        <v>32</v>
      </c>
      <c r="D384" s="68" t="s">
        <v>1449</v>
      </c>
      <c r="E384" s="41">
        <v>3936.36</v>
      </c>
      <c r="F384" s="54">
        <v>3936.36</v>
      </c>
      <c r="G384" s="54"/>
      <c r="H384" s="40">
        <v>436.6</v>
      </c>
      <c r="I384" s="41">
        <v>5780.39467592443</v>
      </c>
      <c r="J384" s="41">
        <f t="shared" si="130"/>
        <v>1.468461897774703</v>
      </c>
      <c r="K384" s="41">
        <v>3936.36</v>
      </c>
      <c r="L384" s="41">
        <v>4935.7430942399997</v>
      </c>
      <c r="M384" s="41">
        <f t="shared" si="133"/>
        <v>1.4103090195441972</v>
      </c>
      <c r="N384" s="41">
        <v>3499.76</v>
      </c>
      <c r="O384" s="41">
        <v>0</v>
      </c>
      <c r="P384" s="41"/>
      <c r="Q384" s="41">
        <v>0</v>
      </c>
      <c r="R384" s="41">
        <v>371.59512165367698</v>
      </c>
      <c r="S384" s="41">
        <f t="shared" si="134"/>
        <v>9.4400695478481886E-2</v>
      </c>
      <c r="T384" s="41">
        <v>3936.36</v>
      </c>
      <c r="U384" s="41">
        <v>7358.5667345779102</v>
      </c>
      <c r="V384" s="41">
        <f t="shared" si="135"/>
        <v>1.8693835763441122</v>
      </c>
      <c r="W384" s="41">
        <v>3936.36</v>
      </c>
      <c r="X384" s="41">
        <v>1330.7292519800801</v>
      </c>
      <c r="Y384" s="41">
        <f t="shared" si="136"/>
        <v>0.33806086129827556</v>
      </c>
      <c r="Z384" s="41">
        <v>3936.36</v>
      </c>
      <c r="AA384" s="41">
        <v>5080.6983162157103</v>
      </c>
      <c r="AB384" s="41">
        <f t="shared" si="137"/>
        <v>1.2907097715187914</v>
      </c>
      <c r="AC384" s="41">
        <v>3936.36</v>
      </c>
      <c r="AD384" s="41">
        <v>4005.4929100826398</v>
      </c>
      <c r="AE384" s="41">
        <f t="shared" si="138"/>
        <v>1.0175626492705545</v>
      </c>
      <c r="AF384" s="41">
        <v>3936.36</v>
      </c>
      <c r="AG384" s="41">
        <v>1068.17636968741</v>
      </c>
      <c r="AH384" s="41">
        <f t="shared" si="139"/>
        <v>0.27136145314133109</v>
      </c>
      <c r="AI384" s="41">
        <v>3936.36</v>
      </c>
      <c r="AJ384" s="41">
        <v>141.60570731999999</v>
      </c>
      <c r="AK384" s="41">
        <f t="shared" si="140"/>
        <v>3.5973769502789375E-2</v>
      </c>
      <c r="AL384" s="41">
        <v>3936.36</v>
      </c>
      <c r="AM384" s="41">
        <v>16.757466410159999</v>
      </c>
      <c r="AN384" s="41">
        <f t="shared" si="141"/>
        <v>4.2570970160656033E-3</v>
      </c>
      <c r="AO384" s="41">
        <v>3936.36</v>
      </c>
      <c r="AP384" s="41">
        <v>521.55600000000004</v>
      </c>
      <c r="AQ384" s="25">
        <f t="shared" si="142"/>
        <v>280.99854273585504</v>
      </c>
      <c r="AR384" s="41">
        <f t="shared" si="143"/>
        <v>0.13249702771088012</v>
      </c>
      <c r="AS384" s="41">
        <v>3936.36</v>
      </c>
      <c r="AT384" s="41">
        <v>627.35531040000001</v>
      </c>
      <c r="AU384" s="25">
        <f t="shared" si="144"/>
        <v>338</v>
      </c>
      <c r="AV384" s="41">
        <f t="shared" si="145"/>
        <v>0.17925666628568815</v>
      </c>
      <c r="AW384" s="41">
        <v>3499.76</v>
      </c>
      <c r="AX384" s="88">
        <v>805.65997499999992</v>
      </c>
      <c r="AY384" s="41">
        <f t="shared" si="146"/>
        <v>0.2046713143614913</v>
      </c>
      <c r="AZ384" s="41">
        <v>3936.36</v>
      </c>
      <c r="BA384" s="41">
        <f t="shared" si="131"/>
        <v>32044.33093349202</v>
      </c>
      <c r="BB384" s="41">
        <f t="shared" si="147"/>
        <v>1602.216546674601</v>
      </c>
      <c r="BC384" s="45">
        <v>0.05</v>
      </c>
      <c r="BD384" s="41">
        <f t="shared" si="148"/>
        <v>0.40702998370946786</v>
      </c>
      <c r="BE384" s="41">
        <v>3936.36</v>
      </c>
      <c r="BF384" s="41">
        <f t="shared" si="149"/>
        <v>33646.547480166621</v>
      </c>
      <c r="BG384" s="99">
        <f t="shared" si="150"/>
        <v>7.0637071190883507</v>
      </c>
      <c r="BH384" s="99">
        <f t="shared" si="151"/>
        <v>8.7327510892097298</v>
      </c>
      <c r="BI384" s="100">
        <f t="shared" si="152"/>
        <v>5.9952663373542681</v>
      </c>
      <c r="BJ384" s="86">
        <f t="shared" si="160"/>
        <v>3084.014528193974</v>
      </c>
      <c r="BK384" s="86">
        <f t="shared" si="161"/>
        <v>30562.532951972647</v>
      </c>
      <c r="BL384" s="86">
        <f t="shared" si="132"/>
        <v>0</v>
      </c>
      <c r="BM384" s="86">
        <f t="shared" si="153"/>
        <v>33646.547480166621</v>
      </c>
      <c r="BN384" s="78">
        <v>4.9512</v>
      </c>
      <c r="BO384" s="79">
        <v>6.1315999999999997</v>
      </c>
      <c r="BP384" s="108">
        <f t="shared" si="154"/>
        <v>1.4266656808628919</v>
      </c>
      <c r="BQ384" s="108">
        <f t="shared" si="162"/>
        <v>1.4242206094999235</v>
      </c>
      <c r="BS384" s="113" t="s">
        <v>1850</v>
      </c>
      <c r="BT384" s="168">
        <f t="shared" si="155"/>
        <v>671.38331249999999</v>
      </c>
      <c r="BU384" s="88">
        <v>805.65997499999992</v>
      </c>
    </row>
    <row r="385" spans="1:73" x14ac:dyDescent="0.25">
      <c r="A385" s="87">
        <f t="shared" si="156"/>
        <v>376</v>
      </c>
      <c r="B385" s="2" t="s">
        <v>88</v>
      </c>
      <c r="C385" s="39" t="s">
        <v>32</v>
      </c>
      <c r="D385" s="68" t="s">
        <v>1450</v>
      </c>
      <c r="E385" s="41">
        <v>6307.74</v>
      </c>
      <c r="F385" s="54">
        <v>6307.74</v>
      </c>
      <c r="G385" s="54"/>
      <c r="H385" s="40">
        <v>689.99</v>
      </c>
      <c r="I385" s="41">
        <v>9762.4249773205902</v>
      </c>
      <c r="J385" s="41">
        <f t="shared" si="130"/>
        <v>1.5476898187497568</v>
      </c>
      <c r="K385" s="41">
        <v>6307.74</v>
      </c>
      <c r="L385" s="41">
        <v>10282.833466919999</v>
      </c>
      <c r="M385" s="41">
        <f t="shared" si="133"/>
        <v>1.8304184890605668</v>
      </c>
      <c r="N385" s="41">
        <v>5617.75</v>
      </c>
      <c r="O385" s="41">
        <v>0</v>
      </c>
      <c r="P385" s="41"/>
      <c r="Q385" s="41">
        <v>0</v>
      </c>
      <c r="R385" s="41">
        <v>571.96001131018602</v>
      </c>
      <c r="S385" s="41">
        <f t="shared" si="134"/>
        <v>9.0675901560651834E-2</v>
      </c>
      <c r="T385" s="41">
        <v>6307.74</v>
      </c>
      <c r="U385" s="41">
        <v>8068.2036759740004</v>
      </c>
      <c r="V385" s="41">
        <f t="shared" si="135"/>
        <v>1.2790957896130786</v>
      </c>
      <c r="W385" s="41">
        <v>6307.74</v>
      </c>
      <c r="X385" s="41">
        <v>2052.3774415684202</v>
      </c>
      <c r="Y385" s="41">
        <f t="shared" si="136"/>
        <v>0.32537445131987369</v>
      </c>
      <c r="Z385" s="41">
        <v>6307.74</v>
      </c>
      <c r="AA385" s="41">
        <v>3370.3839549982999</v>
      </c>
      <c r="AB385" s="41">
        <f t="shared" si="137"/>
        <v>0.53432512357806439</v>
      </c>
      <c r="AC385" s="41">
        <v>6307.74</v>
      </c>
      <c r="AD385" s="41">
        <v>3302.3703880237199</v>
      </c>
      <c r="AE385" s="41">
        <f t="shared" si="138"/>
        <v>0.52354256643801422</v>
      </c>
      <c r="AF385" s="41">
        <v>6307.74</v>
      </c>
      <c r="AG385" s="41">
        <v>1257.0387366979401</v>
      </c>
      <c r="AH385" s="41">
        <f t="shared" si="139"/>
        <v>0.1992851221987495</v>
      </c>
      <c r="AI385" s="41">
        <v>6307.74</v>
      </c>
      <c r="AJ385" s="41">
        <v>229.689999</v>
      </c>
      <c r="AK385" s="41">
        <f t="shared" si="140"/>
        <v>3.6413992808834859E-2</v>
      </c>
      <c r="AL385" s="41">
        <v>6307.74</v>
      </c>
      <c r="AM385" s="41">
        <v>27.458395334999999</v>
      </c>
      <c r="AN385" s="41">
        <f t="shared" si="141"/>
        <v>4.3531273221470764E-3</v>
      </c>
      <c r="AO385" s="41">
        <v>6307.74</v>
      </c>
      <c r="AP385" s="41">
        <v>2956.74</v>
      </c>
      <c r="AQ385" s="25">
        <f t="shared" si="142"/>
        <v>1593.0017701815566</v>
      </c>
      <c r="AR385" s="41">
        <f t="shared" si="143"/>
        <v>0.46874791922304976</v>
      </c>
      <c r="AS385" s="41">
        <v>6307.74</v>
      </c>
      <c r="AT385" s="41">
        <v>1147.0579344</v>
      </c>
      <c r="AU385" s="25">
        <f t="shared" si="144"/>
        <v>618</v>
      </c>
      <c r="AV385" s="41">
        <f t="shared" si="145"/>
        <v>0.20418458179876287</v>
      </c>
      <c r="AW385" s="41">
        <v>5617.75</v>
      </c>
      <c r="AX385" s="88">
        <v>616.01712124999995</v>
      </c>
      <c r="AY385" s="41">
        <f t="shared" si="146"/>
        <v>9.7660512521124829E-2</v>
      </c>
      <c r="AZ385" s="41">
        <v>6307.74</v>
      </c>
      <c r="BA385" s="41">
        <f t="shared" si="131"/>
        <v>43644.55610279816</v>
      </c>
      <c r="BB385" s="41">
        <f t="shared" si="147"/>
        <v>2182.227805139908</v>
      </c>
      <c r="BC385" s="45">
        <v>0.05</v>
      </c>
      <c r="BD385" s="41">
        <f t="shared" si="148"/>
        <v>0.34596032891969358</v>
      </c>
      <c r="BE385" s="41">
        <v>6307.74</v>
      </c>
      <c r="BF385" s="41">
        <f t="shared" si="149"/>
        <v>45826.783907938065</v>
      </c>
      <c r="BG385" s="99">
        <f t="shared" si="150"/>
        <v>5.3625225416000131</v>
      </c>
      <c r="BH385" s="99">
        <f t="shared" si="151"/>
        <v>7.4988557660023094</v>
      </c>
      <c r="BI385" s="100">
        <f t="shared" si="152"/>
        <v>4.8128028468400981</v>
      </c>
      <c r="BJ385" s="86">
        <f t="shared" si="160"/>
        <v>3700.0869284785931</v>
      </c>
      <c r="BK385" s="86">
        <f t="shared" si="161"/>
        <v>42126.696979459477</v>
      </c>
      <c r="BL385" s="86">
        <f t="shared" si="132"/>
        <v>0</v>
      </c>
      <c r="BM385" s="86">
        <f t="shared" si="153"/>
        <v>45826.783907938072</v>
      </c>
      <c r="BN385" s="78">
        <v>4.8238000000000003</v>
      </c>
      <c r="BO385" s="79">
        <v>6.3464</v>
      </c>
      <c r="BP385" s="108">
        <f t="shared" si="154"/>
        <v>1.1116801155935181</v>
      </c>
      <c r="BQ385" s="108">
        <f t="shared" si="162"/>
        <v>1.1815920468300627</v>
      </c>
      <c r="BS385" s="113" t="s">
        <v>1851</v>
      </c>
      <c r="BT385" s="168">
        <f t="shared" si="155"/>
        <v>513.34760104166662</v>
      </c>
      <c r="BU385" s="88">
        <v>616.01712124999995</v>
      </c>
    </row>
    <row r="386" spans="1:73" x14ac:dyDescent="0.25">
      <c r="A386" s="87">
        <f t="shared" si="156"/>
        <v>377</v>
      </c>
      <c r="B386" s="2" t="s">
        <v>89</v>
      </c>
      <c r="C386" s="39" t="s">
        <v>32</v>
      </c>
      <c r="D386" s="68" t="s">
        <v>1451</v>
      </c>
      <c r="E386" s="41">
        <v>6324.72</v>
      </c>
      <c r="F386" s="54">
        <v>6280.52</v>
      </c>
      <c r="G386" s="54">
        <v>44.2</v>
      </c>
      <c r="H386" s="40">
        <v>653.29</v>
      </c>
      <c r="I386" s="41">
        <v>9743.1110461854005</v>
      </c>
      <c r="J386" s="41">
        <f t="shared" si="130"/>
        <v>1.5404810088328653</v>
      </c>
      <c r="K386" s="41">
        <v>6324.72</v>
      </c>
      <c r="L386" s="41">
        <v>10282.833466919999</v>
      </c>
      <c r="M386" s="41">
        <f t="shared" si="133"/>
        <v>1.8273348462600605</v>
      </c>
      <c r="N386" s="41">
        <v>5627.23</v>
      </c>
      <c r="O386" s="41">
        <v>0</v>
      </c>
      <c r="P386" s="41"/>
      <c r="Q386" s="41">
        <v>0</v>
      </c>
      <c r="R386" s="41">
        <v>561.59581245249603</v>
      </c>
      <c r="S386" s="41">
        <f t="shared" si="134"/>
        <v>8.879378256310097E-2</v>
      </c>
      <c r="T386" s="41">
        <v>6324.72</v>
      </c>
      <c r="U386" s="41">
        <v>8151.4024630072299</v>
      </c>
      <c r="V386" s="41">
        <f t="shared" si="135"/>
        <v>1.2888163370089474</v>
      </c>
      <c r="W386" s="41">
        <v>6324.72</v>
      </c>
      <c r="X386" s="41">
        <v>2037.09928809234</v>
      </c>
      <c r="Y386" s="41">
        <f t="shared" si="136"/>
        <v>0.32208529201171593</v>
      </c>
      <c r="Z386" s="41">
        <v>6324.72</v>
      </c>
      <c r="AA386" s="41">
        <v>3422.4179574796399</v>
      </c>
      <c r="AB386" s="41">
        <f t="shared" si="137"/>
        <v>0.54111770283579985</v>
      </c>
      <c r="AC386" s="41">
        <v>6324.72</v>
      </c>
      <c r="AD386" s="41">
        <v>3625.7618777000298</v>
      </c>
      <c r="AE386" s="41">
        <f t="shared" si="138"/>
        <v>0.57730281532421357</v>
      </c>
      <c r="AF386" s="41">
        <v>6280.52</v>
      </c>
      <c r="AG386" s="41">
        <v>1244.2567655196201</v>
      </c>
      <c r="AH386" s="41">
        <f t="shared" si="139"/>
        <v>0.19672914619455409</v>
      </c>
      <c r="AI386" s="41">
        <v>6324.72</v>
      </c>
      <c r="AJ386" s="41">
        <v>243.25264655999999</v>
      </c>
      <c r="AK386" s="41">
        <f t="shared" si="140"/>
        <v>3.8460619056653891E-2</v>
      </c>
      <c r="AL386" s="41">
        <v>6324.72</v>
      </c>
      <c r="AM386" s="41">
        <v>29.079748202400001</v>
      </c>
      <c r="AN386" s="41">
        <f t="shared" si="141"/>
        <v>4.5977921872272605E-3</v>
      </c>
      <c r="AO386" s="41">
        <v>6324.72</v>
      </c>
      <c r="AP386" s="41">
        <v>1915.4760000000001</v>
      </c>
      <c r="AQ386" s="25">
        <f t="shared" si="142"/>
        <v>1032.0003310200721</v>
      </c>
      <c r="AR386" s="41">
        <f t="shared" si="143"/>
        <v>0.30285546237620004</v>
      </c>
      <c r="AS386" s="41">
        <v>6324.72</v>
      </c>
      <c r="AT386" s="41">
        <v>1080.2390256000001</v>
      </c>
      <c r="AU386" s="25">
        <f t="shared" si="144"/>
        <v>582</v>
      </c>
      <c r="AV386" s="41">
        <f t="shared" si="145"/>
        <v>0.19196638943138991</v>
      </c>
      <c r="AW386" s="41">
        <v>5627.23</v>
      </c>
      <c r="AX386" s="88">
        <v>609.61054312500005</v>
      </c>
      <c r="AY386" s="41">
        <f t="shared" si="146"/>
        <v>9.6385380400239071E-2</v>
      </c>
      <c r="AZ386" s="41">
        <v>6324.72</v>
      </c>
      <c r="BA386" s="41">
        <f t="shared" si="131"/>
        <v>42946.136640844168</v>
      </c>
      <c r="BB386" s="41">
        <f t="shared" si="147"/>
        <v>2147.3068320422085</v>
      </c>
      <c r="BC386" s="45">
        <v>0.05</v>
      </c>
      <c r="BD386" s="41">
        <f t="shared" si="148"/>
        <v>0.33951018101073382</v>
      </c>
      <c r="BE386" s="41">
        <v>6324.72</v>
      </c>
      <c r="BF386" s="41">
        <f t="shared" si="149"/>
        <v>45093.443472886378</v>
      </c>
      <c r="BG386" s="99">
        <f t="shared" si="150"/>
        <v>5.2475066057310933</v>
      </c>
      <c r="BH386" s="99">
        <f t="shared" si="151"/>
        <v>7.3677729032071166</v>
      </c>
      <c r="BI386" s="100">
        <f t="shared" si="152"/>
        <v>4.6413386496406694</v>
      </c>
      <c r="BJ386" s="86">
        <f t="shared" si="160"/>
        <v>3428.1435904580658</v>
      </c>
      <c r="BK386" s="86">
        <f t="shared" si="161"/>
        <v>41460.152714114185</v>
      </c>
      <c r="BL386" s="86">
        <f t="shared" si="132"/>
        <v>205.14716831411761</v>
      </c>
      <c r="BM386" s="86">
        <f t="shared" si="153"/>
        <v>45093.443472886371</v>
      </c>
      <c r="BN386" s="78">
        <v>4.5904999999999996</v>
      </c>
      <c r="BO386" s="79">
        <v>6.0980999999999996</v>
      </c>
      <c r="BP386" s="108">
        <f t="shared" si="154"/>
        <v>1.1431231033070677</v>
      </c>
      <c r="BQ386" s="108">
        <f t="shared" si="162"/>
        <v>1.2082079505431391</v>
      </c>
      <c r="BS386" s="113" t="s">
        <v>1852</v>
      </c>
      <c r="BT386" s="168">
        <f t="shared" si="155"/>
        <v>508.00878593750008</v>
      </c>
      <c r="BU386" s="88">
        <v>609.61054312500005</v>
      </c>
    </row>
    <row r="387" spans="1:73" x14ac:dyDescent="0.25">
      <c r="A387" s="87">
        <f t="shared" si="156"/>
        <v>378</v>
      </c>
      <c r="B387" s="2" t="s">
        <v>90</v>
      </c>
      <c r="C387" s="39" t="s">
        <v>32</v>
      </c>
      <c r="D387" s="68" t="s">
        <v>1452</v>
      </c>
      <c r="E387" s="41">
        <v>6335.19</v>
      </c>
      <c r="F387" s="54">
        <v>6335.19</v>
      </c>
      <c r="G387" s="54"/>
      <c r="H387" s="40">
        <v>691.97</v>
      </c>
      <c r="I387" s="41">
        <v>9742.9189435611006</v>
      </c>
      <c r="J387" s="41">
        <f t="shared" si="130"/>
        <v>1.5379047737417664</v>
      </c>
      <c r="K387" s="41">
        <v>6335.19</v>
      </c>
      <c r="L387" s="41">
        <v>6155.6919731999997</v>
      </c>
      <c r="M387" s="41">
        <f t="shared" si="133"/>
        <v>1.0908119784803709</v>
      </c>
      <c r="N387" s="41">
        <v>5643.22</v>
      </c>
      <c r="O387" s="41">
        <v>563.46635772000002</v>
      </c>
      <c r="P387" s="41">
        <f t="shared" si="157"/>
        <v>9.984837694082456E-2</v>
      </c>
      <c r="Q387" s="41">
        <v>5643.22</v>
      </c>
      <c r="R387" s="41">
        <v>572.84906417947195</v>
      </c>
      <c r="S387" s="41">
        <f t="shared" si="134"/>
        <v>9.0423343921724839E-2</v>
      </c>
      <c r="T387" s="41">
        <v>6335.19</v>
      </c>
      <c r="U387" s="41">
        <v>8047.7300177792204</v>
      </c>
      <c r="V387" s="41">
        <f t="shared" si="135"/>
        <v>1.2703218084665528</v>
      </c>
      <c r="W387" s="41">
        <v>6335.19</v>
      </c>
      <c r="X387" s="41">
        <v>2052.6758322345099</v>
      </c>
      <c r="Y387" s="41">
        <f t="shared" si="136"/>
        <v>0.32401172375801041</v>
      </c>
      <c r="Z387" s="41">
        <v>6335.19</v>
      </c>
      <c r="AA387" s="41">
        <v>3538.6269252953998</v>
      </c>
      <c r="AB387" s="41">
        <f t="shared" si="137"/>
        <v>0.55856681887921278</v>
      </c>
      <c r="AC387" s="41">
        <v>6335.19</v>
      </c>
      <c r="AD387" s="41">
        <v>3751.3460687592401</v>
      </c>
      <c r="AE387" s="41">
        <f t="shared" si="138"/>
        <v>0.59214420858083816</v>
      </c>
      <c r="AF387" s="41">
        <v>6335.19</v>
      </c>
      <c r="AG387" s="41">
        <v>1339.16136084562</v>
      </c>
      <c r="AH387" s="41">
        <f t="shared" si="139"/>
        <v>0.21138456160677424</v>
      </c>
      <c r="AI387" s="41">
        <v>6335.19</v>
      </c>
      <c r="AJ387" s="41">
        <v>243.19431259199999</v>
      </c>
      <c r="AK387" s="41">
        <f t="shared" si="140"/>
        <v>3.8387848287423108E-2</v>
      </c>
      <c r="AL387" s="41">
        <v>6335.19</v>
      </c>
      <c r="AM387" s="41">
        <v>29.072774641679999</v>
      </c>
      <c r="AN387" s="41">
        <f t="shared" si="141"/>
        <v>4.589092772541944E-3</v>
      </c>
      <c r="AO387" s="41">
        <v>6335.19</v>
      </c>
      <c r="AP387" s="41">
        <v>1423.6079999999999</v>
      </c>
      <c r="AQ387" s="25">
        <f t="shared" si="142"/>
        <v>766.99678160562826</v>
      </c>
      <c r="AR387" s="41">
        <f t="shared" si="143"/>
        <v>0.22471433374531782</v>
      </c>
      <c r="AS387" s="41">
        <v>6335.19</v>
      </c>
      <c r="AT387" s="41">
        <v>2132.6368391999999</v>
      </c>
      <c r="AU387" s="25">
        <f t="shared" si="144"/>
        <v>1149</v>
      </c>
      <c r="AV387" s="41">
        <f t="shared" si="145"/>
        <v>0.37791134125552428</v>
      </c>
      <c r="AW387" s="41">
        <v>5643.22</v>
      </c>
      <c r="AX387" s="88">
        <v>609.11772937499995</v>
      </c>
      <c r="AY387" s="41">
        <f t="shared" si="146"/>
        <v>9.6148296953208978E-2</v>
      </c>
      <c r="AZ387" s="41">
        <v>6335.19</v>
      </c>
      <c r="BA387" s="41">
        <f t="shared" si="131"/>
        <v>40202.096199383239</v>
      </c>
      <c r="BB387" s="41">
        <f t="shared" si="147"/>
        <v>2010.104809969162</v>
      </c>
      <c r="BC387" s="45">
        <v>0.05</v>
      </c>
      <c r="BD387" s="41">
        <f t="shared" si="148"/>
        <v>0.31729195335406862</v>
      </c>
      <c r="BE387" s="41">
        <v>6335.19</v>
      </c>
      <c r="BF387" s="41">
        <f t="shared" si="149"/>
        <v>42212.2010093524</v>
      </c>
      <c r="BG387" s="99">
        <f t="shared" si="150"/>
        <v>5.1960266512490403</v>
      </c>
      <c r="BH387" s="99">
        <f t="shared" si="151"/>
        <v>6.8430269327595958</v>
      </c>
      <c r="BI387" s="100">
        <f t="shared" si="152"/>
        <v>4.5742752322391604</v>
      </c>
      <c r="BJ387" s="86">
        <f t="shared" si="160"/>
        <v>3595.4945618647985</v>
      </c>
      <c r="BK387" s="86">
        <f t="shared" si="161"/>
        <v>38616.706447487602</v>
      </c>
      <c r="BL387" s="86">
        <f t="shared" si="132"/>
        <v>0</v>
      </c>
      <c r="BM387" s="86">
        <f t="shared" si="153"/>
        <v>42212.2010093524</v>
      </c>
      <c r="BN387" s="78">
        <v>4.4212999999999996</v>
      </c>
      <c r="BO387" s="79">
        <v>5.4909999999999997</v>
      </c>
      <c r="BP387" s="108">
        <f t="shared" si="154"/>
        <v>1.1752259858523604</v>
      </c>
      <c r="BQ387" s="108">
        <f t="shared" si="162"/>
        <v>1.2462259939463842</v>
      </c>
      <c r="BS387" s="113" t="s">
        <v>1853</v>
      </c>
      <c r="BT387" s="168">
        <f t="shared" si="155"/>
        <v>507.59810781249996</v>
      </c>
      <c r="BU387" s="88">
        <v>609.11772937499995</v>
      </c>
    </row>
    <row r="388" spans="1:73" x14ac:dyDescent="0.25">
      <c r="A388" s="87">
        <f t="shared" si="156"/>
        <v>379</v>
      </c>
      <c r="B388" s="2" t="s">
        <v>91</v>
      </c>
      <c r="C388" s="39" t="s">
        <v>32</v>
      </c>
      <c r="D388" s="68" t="s">
        <v>1453</v>
      </c>
      <c r="E388" s="41">
        <v>6347.35</v>
      </c>
      <c r="F388" s="54">
        <v>6232.25</v>
      </c>
      <c r="G388" s="54">
        <v>115.1</v>
      </c>
      <c r="H388" s="40">
        <v>576.05999999999995</v>
      </c>
      <c r="I388" s="41">
        <v>9731.7539413040995</v>
      </c>
      <c r="J388" s="41">
        <f t="shared" si="130"/>
        <v>1.5331995149635831</v>
      </c>
      <c r="K388" s="41">
        <v>6347.35</v>
      </c>
      <c r="L388" s="41">
        <v>6155.6919731999997</v>
      </c>
      <c r="M388" s="41">
        <f t="shared" si="133"/>
        <v>1.0883106778944838</v>
      </c>
      <c r="N388" s="41">
        <v>5656.19</v>
      </c>
      <c r="O388" s="41">
        <v>563.46635772000002</v>
      </c>
      <c r="P388" s="41">
        <f t="shared" si="157"/>
        <v>9.9619418322227524E-2</v>
      </c>
      <c r="Q388" s="41">
        <v>5656.19</v>
      </c>
      <c r="R388" s="41">
        <v>562.19641981121299</v>
      </c>
      <c r="S388" s="41">
        <f t="shared" si="134"/>
        <v>8.85718323097376E-2</v>
      </c>
      <c r="T388" s="41">
        <v>6347.35</v>
      </c>
      <c r="U388" s="41">
        <v>7960.0450544860096</v>
      </c>
      <c r="V388" s="41">
        <f t="shared" si="135"/>
        <v>1.2540737558959265</v>
      </c>
      <c r="W388" s="41">
        <v>6347.35</v>
      </c>
      <c r="X388" s="41">
        <v>2053.0758342824802</v>
      </c>
      <c r="Y388" s="41">
        <f t="shared" si="136"/>
        <v>0.32345401376676569</v>
      </c>
      <c r="Z388" s="41">
        <v>6347.35</v>
      </c>
      <c r="AA388" s="41">
        <v>3508.0716070571998</v>
      </c>
      <c r="AB388" s="41">
        <f t="shared" si="137"/>
        <v>0.55268286876526418</v>
      </c>
      <c r="AC388" s="41">
        <v>6347.35</v>
      </c>
      <c r="AD388" s="41">
        <v>3243.6237266809399</v>
      </c>
      <c r="AE388" s="41">
        <f t="shared" si="138"/>
        <v>0.52045789669556575</v>
      </c>
      <c r="AF388" s="41">
        <v>6232.25</v>
      </c>
      <c r="AG388" s="41">
        <v>1354.80221198339</v>
      </c>
      <c r="AH388" s="41">
        <f t="shared" si="139"/>
        <v>0.2134437540049611</v>
      </c>
      <c r="AI388" s="41">
        <v>6347.35</v>
      </c>
      <c r="AJ388" s="41">
        <v>226.18996092</v>
      </c>
      <c r="AK388" s="41">
        <f t="shared" si="140"/>
        <v>3.5635337726767864E-2</v>
      </c>
      <c r="AL388" s="41">
        <v>6347.35</v>
      </c>
      <c r="AM388" s="41">
        <v>27.039981691800001</v>
      </c>
      <c r="AN388" s="41">
        <f t="shared" si="141"/>
        <v>4.2600426464272489E-3</v>
      </c>
      <c r="AO388" s="41">
        <v>6347.35</v>
      </c>
      <c r="AP388" s="41">
        <v>2318.2440000000001</v>
      </c>
      <c r="AQ388" s="25">
        <f t="shared" si="142"/>
        <v>1248.9995047629393</v>
      </c>
      <c r="AR388" s="41">
        <f t="shared" si="143"/>
        <v>0.36523021418387203</v>
      </c>
      <c r="AS388" s="41">
        <v>6347.35</v>
      </c>
      <c r="AT388" s="41">
        <v>1174.8991464000001</v>
      </c>
      <c r="AU388" s="25">
        <f t="shared" si="144"/>
        <v>633</v>
      </c>
      <c r="AV388" s="41">
        <f t="shared" si="145"/>
        <v>0.20771917958908737</v>
      </c>
      <c r="AW388" s="41">
        <v>5656.19</v>
      </c>
      <c r="AX388" s="88">
        <v>606.65366125000003</v>
      </c>
      <c r="AY388" s="41">
        <f t="shared" si="146"/>
        <v>9.5575895649365486E-2</v>
      </c>
      <c r="AZ388" s="41">
        <v>6347.35</v>
      </c>
      <c r="BA388" s="41">
        <f t="shared" si="131"/>
        <v>39485.75387678713</v>
      </c>
      <c r="BB388" s="41">
        <f t="shared" si="147"/>
        <v>1974.2876938393565</v>
      </c>
      <c r="BC388" s="45">
        <v>0.05</v>
      </c>
      <c r="BD388" s="41">
        <f t="shared" si="148"/>
        <v>0.31104125246588837</v>
      </c>
      <c r="BE388" s="41">
        <v>6347.35</v>
      </c>
      <c r="BF388" s="41">
        <f t="shared" si="149"/>
        <v>41460.04157062649</v>
      </c>
      <c r="BG388" s="99">
        <f t="shared" si="150"/>
        <v>5.235914382938649</v>
      </c>
      <c r="BH388" s="99">
        <f t="shared" si="151"/>
        <v>6.701346122534737</v>
      </c>
      <c r="BI388" s="100">
        <f t="shared" si="152"/>
        <v>4.6894335914083047</v>
      </c>
      <c r="BJ388" s="86">
        <f t="shared" si="160"/>
        <v>3016.200839435638</v>
      </c>
      <c r="BK388" s="86">
        <f t="shared" si="161"/>
        <v>37904.086924819756</v>
      </c>
      <c r="BL388" s="86">
        <f t="shared" si="132"/>
        <v>539.75380637109583</v>
      </c>
      <c r="BM388" s="86">
        <f t="shared" si="153"/>
        <v>41460.04157062649</v>
      </c>
      <c r="BN388" s="78">
        <v>4.7126000000000001</v>
      </c>
      <c r="BO388" s="79">
        <v>5.782</v>
      </c>
      <c r="BP388" s="108">
        <f t="shared" si="154"/>
        <v>1.1110457885113629</v>
      </c>
      <c r="BQ388" s="108">
        <f t="shared" si="162"/>
        <v>1.1590014047967376</v>
      </c>
      <c r="BS388" s="113" t="s">
        <v>1854</v>
      </c>
      <c r="BT388" s="168">
        <f t="shared" si="155"/>
        <v>505.54471770833339</v>
      </c>
      <c r="BU388" s="88">
        <v>606.65366125000003</v>
      </c>
    </row>
    <row r="389" spans="1:73" x14ac:dyDescent="0.25">
      <c r="A389" s="87">
        <f t="shared" si="156"/>
        <v>380</v>
      </c>
      <c r="B389" s="2" t="s">
        <v>92</v>
      </c>
      <c r="C389" s="39" t="s">
        <v>32</v>
      </c>
      <c r="D389" s="68" t="s">
        <v>1468</v>
      </c>
      <c r="E389" s="41">
        <v>2405.4</v>
      </c>
      <c r="F389" s="54">
        <v>2076.5</v>
      </c>
      <c r="G389" s="54">
        <v>328.9</v>
      </c>
      <c r="H389" s="40">
        <v>0</v>
      </c>
      <c r="I389" s="41">
        <v>3330.9578394550699</v>
      </c>
      <c r="J389" s="41">
        <f t="shared" si="130"/>
        <v>1.3847833372641014</v>
      </c>
      <c r="K389" s="41">
        <v>2405.4</v>
      </c>
      <c r="L389" s="41">
        <v>2331.701505</v>
      </c>
      <c r="M389" s="41">
        <f t="shared" si="133"/>
        <v>1.1228998338550444</v>
      </c>
      <c r="N389" s="41">
        <v>2076.5</v>
      </c>
      <c r="O389" s="41">
        <v>187.82211924000001</v>
      </c>
      <c r="P389" s="41">
        <f t="shared" si="157"/>
        <v>9.0451297490970389E-2</v>
      </c>
      <c r="Q389" s="41">
        <v>2076.5</v>
      </c>
      <c r="R389" s="41">
        <v>261.98028424187999</v>
      </c>
      <c r="S389" s="41">
        <f t="shared" si="134"/>
        <v>0.10891339662504364</v>
      </c>
      <c r="T389" s="41">
        <v>2405.4</v>
      </c>
      <c r="U389" s="41">
        <v>2931.0442267786798</v>
      </c>
      <c r="V389" s="41">
        <f t="shared" si="135"/>
        <v>1.2185267426534796</v>
      </c>
      <c r="W389" s="41">
        <v>2405.4</v>
      </c>
      <c r="X389" s="41">
        <v>565.95900571400796</v>
      </c>
      <c r="Y389" s="41">
        <f t="shared" si="136"/>
        <v>0.23528685695269308</v>
      </c>
      <c r="Z389" s="41">
        <v>2405.4</v>
      </c>
      <c r="AA389" s="41">
        <v>3767.2190318296002</v>
      </c>
      <c r="AB389" s="41">
        <f t="shared" si="137"/>
        <v>1.5661507573915356</v>
      </c>
      <c r="AC389" s="41">
        <v>2405.4</v>
      </c>
      <c r="AD389" s="41">
        <v>2080.37272993853</v>
      </c>
      <c r="AE389" s="41">
        <f t="shared" si="138"/>
        <v>1.0018650276612233</v>
      </c>
      <c r="AF389" s="41">
        <v>2076.5</v>
      </c>
      <c r="AG389" s="41">
        <v>503.33916569603798</v>
      </c>
      <c r="AH389" s="41">
        <f t="shared" si="139"/>
        <v>0.20925383125302982</v>
      </c>
      <c r="AI389" s="41">
        <v>2405.4</v>
      </c>
      <c r="AJ389" s="41">
        <v>6.9417421920000004</v>
      </c>
      <c r="AK389" s="41">
        <f t="shared" si="140"/>
        <v>2.8858993065602394E-3</v>
      </c>
      <c r="AL389" s="41">
        <v>2405.4</v>
      </c>
      <c r="AM389" s="41">
        <v>0</v>
      </c>
      <c r="AN389" s="41">
        <f t="shared" si="141"/>
        <v>0</v>
      </c>
      <c r="AO389" s="41">
        <v>2405.4</v>
      </c>
      <c r="AP389" s="41">
        <v>393.49200000000002</v>
      </c>
      <c r="AQ389" s="25">
        <f t="shared" si="142"/>
        <v>212.00154648439874</v>
      </c>
      <c r="AR389" s="41">
        <f t="shared" si="143"/>
        <v>0.16358692940883013</v>
      </c>
      <c r="AS389" s="41">
        <v>2405.4</v>
      </c>
      <c r="AT389" s="41">
        <v>744.28840079999998</v>
      </c>
      <c r="AU389" s="25">
        <f t="shared" si="144"/>
        <v>401</v>
      </c>
      <c r="AV389" s="41">
        <f t="shared" si="145"/>
        <v>0.35843409621960026</v>
      </c>
      <c r="AW389" s="41">
        <v>2076.5</v>
      </c>
      <c r="AX389" s="88">
        <v>294.1660675</v>
      </c>
      <c r="AY389" s="41">
        <f t="shared" si="146"/>
        <v>0.12229403321692857</v>
      </c>
      <c r="AZ389" s="41">
        <v>2405.4</v>
      </c>
      <c r="BA389" s="41">
        <f t="shared" si="131"/>
        <v>17399.284118385804</v>
      </c>
      <c r="BB389" s="41">
        <f t="shared" si="147"/>
        <v>869.96420591929018</v>
      </c>
      <c r="BC389" s="45">
        <v>0.05</v>
      </c>
      <c r="BD389" s="41">
        <f t="shared" si="148"/>
        <v>0.36167132531773932</v>
      </c>
      <c r="BE389" s="41">
        <v>2405.4</v>
      </c>
      <c r="BF389" s="41">
        <f t="shared" si="149"/>
        <v>18269.248324305096</v>
      </c>
      <c r="BG389" s="99">
        <f t="shared" si="150"/>
        <v>6.3142241523200964</v>
      </c>
      <c r="BH389" s="99">
        <f t="shared" si="151"/>
        <v>7.9645986412639918</v>
      </c>
      <c r="BI389" s="100">
        <f t="shared" si="152"/>
        <v>5.2622658732758119</v>
      </c>
      <c r="BJ389" s="86">
        <f t="shared" si="160"/>
        <v>0</v>
      </c>
      <c r="BK389" s="86">
        <f t="shared" si="161"/>
        <v>16538.48907858468</v>
      </c>
      <c r="BL389" s="86">
        <f t="shared" si="132"/>
        <v>1730.7592457204144</v>
      </c>
      <c r="BM389" s="86">
        <f t="shared" si="153"/>
        <v>18269.248324305096</v>
      </c>
      <c r="BN389" s="78">
        <v>4.7401999999999997</v>
      </c>
      <c r="BO389" s="79">
        <v>5.8822000000000001</v>
      </c>
      <c r="BP389" s="108">
        <f t="shared" si="154"/>
        <v>1.3320585950635198</v>
      </c>
      <c r="BQ389" s="108">
        <f t="shared" si="162"/>
        <v>1.3540169734561884</v>
      </c>
      <c r="BS389" s="113" t="s">
        <v>1855</v>
      </c>
      <c r="BT389" s="168">
        <f t="shared" si="155"/>
        <v>245.13838958333335</v>
      </c>
      <c r="BU389" s="88">
        <v>294.1660675</v>
      </c>
    </row>
    <row r="390" spans="1:73" x14ac:dyDescent="0.25">
      <c r="A390" s="87">
        <f t="shared" si="156"/>
        <v>381</v>
      </c>
      <c r="B390" s="2" t="s">
        <v>421</v>
      </c>
      <c r="C390" s="39" t="s">
        <v>33</v>
      </c>
      <c r="D390" s="68" t="s">
        <v>1140</v>
      </c>
      <c r="E390" s="41">
        <v>2696.4</v>
      </c>
      <c r="F390" s="54">
        <v>2635.5</v>
      </c>
      <c r="G390" s="54">
        <v>60.9</v>
      </c>
      <c r="H390" s="40">
        <v>208.7</v>
      </c>
      <c r="I390" s="41">
        <v>3786.9025773518501</v>
      </c>
      <c r="J390" s="41">
        <f t="shared" si="130"/>
        <v>1.4044290822399681</v>
      </c>
      <c r="K390" s="41">
        <v>2696.4</v>
      </c>
      <c r="L390" s="41">
        <v>2536.8912374400002</v>
      </c>
      <c r="M390" s="41">
        <f t="shared" si="133"/>
        <v>1.045364775605736</v>
      </c>
      <c r="N390" s="41">
        <v>2426.8000000000002</v>
      </c>
      <c r="O390" s="41">
        <v>0</v>
      </c>
      <c r="P390" s="41"/>
      <c r="Q390" s="41">
        <v>0</v>
      </c>
      <c r="R390" s="41">
        <v>206.45144226637001</v>
      </c>
      <c r="S390" s="41">
        <f t="shared" si="134"/>
        <v>7.6565584581801668E-2</v>
      </c>
      <c r="T390" s="41">
        <v>2696.4</v>
      </c>
      <c r="U390" s="41">
        <v>3404.1859115224902</v>
      </c>
      <c r="V390" s="41">
        <f t="shared" si="135"/>
        <v>1.2624929207545208</v>
      </c>
      <c r="W390" s="41">
        <v>2696.4</v>
      </c>
      <c r="X390" s="41">
        <v>691.49629881615601</v>
      </c>
      <c r="Y390" s="41">
        <f t="shared" si="136"/>
        <v>0.25645167587010681</v>
      </c>
      <c r="Z390" s="41">
        <v>2696.4</v>
      </c>
      <c r="AA390" s="41">
        <v>3051.0407963043399</v>
      </c>
      <c r="AB390" s="41">
        <f t="shared" si="137"/>
        <v>1.1315238081532191</v>
      </c>
      <c r="AC390" s="41">
        <v>2696.4</v>
      </c>
      <c r="AD390" s="41">
        <v>2349.0751254076299</v>
      </c>
      <c r="AE390" s="41">
        <f t="shared" si="138"/>
        <v>0.8913204801394915</v>
      </c>
      <c r="AF390" s="41">
        <v>2635.5</v>
      </c>
      <c r="AG390" s="41">
        <v>404.86624525586598</v>
      </c>
      <c r="AH390" s="41">
        <f t="shared" si="139"/>
        <v>0.15015066208866115</v>
      </c>
      <c r="AI390" s="41">
        <v>2696.4</v>
      </c>
      <c r="AJ390" s="41">
        <v>85.678015500000001</v>
      </c>
      <c r="AK390" s="41">
        <f t="shared" si="140"/>
        <v>3.1774964953271027E-2</v>
      </c>
      <c r="AL390" s="41">
        <v>2696.4</v>
      </c>
      <c r="AM390" s="41">
        <v>10.007059633200001</v>
      </c>
      <c r="AN390" s="41">
        <f t="shared" si="141"/>
        <v>3.7112667383177571E-3</v>
      </c>
      <c r="AO390" s="41">
        <v>2696.4</v>
      </c>
      <c r="AP390" s="41">
        <v>955.88400000000001</v>
      </c>
      <c r="AQ390" s="25">
        <f t="shared" si="142"/>
        <v>515.00128658192045</v>
      </c>
      <c r="AR390" s="41">
        <f t="shared" si="143"/>
        <v>0.35450378282153983</v>
      </c>
      <c r="AS390" s="41">
        <v>2696.4</v>
      </c>
      <c r="AT390" s="41">
        <v>280.26820079999999</v>
      </c>
      <c r="AU390" s="25">
        <f t="shared" si="144"/>
        <v>151</v>
      </c>
      <c r="AV390" s="41">
        <f t="shared" si="145"/>
        <v>0.11548879215427722</v>
      </c>
      <c r="AW390" s="41">
        <v>2426.8000000000002</v>
      </c>
      <c r="AX390" s="88">
        <v>636.09506249999993</v>
      </c>
      <c r="AY390" s="41">
        <f t="shared" si="146"/>
        <v>0.23590530429461501</v>
      </c>
      <c r="AZ390" s="41">
        <v>2696.4</v>
      </c>
      <c r="BA390" s="41">
        <f t="shared" si="131"/>
        <v>18398.841972797905</v>
      </c>
      <c r="BB390" s="41">
        <f t="shared" si="147"/>
        <v>919.94209863989533</v>
      </c>
      <c r="BC390" s="45">
        <v>0.05</v>
      </c>
      <c r="BD390" s="41">
        <f t="shared" si="148"/>
        <v>0.34117419471884564</v>
      </c>
      <c r="BE390" s="41">
        <v>2696.4</v>
      </c>
      <c r="BF390" s="41">
        <f t="shared" si="149"/>
        <v>19318.7840714378</v>
      </c>
      <c r="BG390" s="99">
        <f t="shared" si="150"/>
        <v>6.0887710092672878</v>
      </c>
      <c r="BH390" s="99">
        <f t="shared" si="151"/>
        <v>7.3076672554153017</v>
      </c>
      <c r="BI390" s="100">
        <f t="shared" si="152"/>
        <v>5.1528845051208219</v>
      </c>
      <c r="BJ390" s="86">
        <f t="shared" si="160"/>
        <v>1270.726509634083</v>
      </c>
      <c r="BK390" s="86">
        <f t="shared" si="161"/>
        <v>17734.246895441855</v>
      </c>
      <c r="BL390" s="86">
        <f t="shared" si="132"/>
        <v>313.81066636185807</v>
      </c>
      <c r="BM390" s="86">
        <f t="shared" si="153"/>
        <v>19318.784071437793</v>
      </c>
      <c r="BN390" s="78">
        <v>4.6357999999999997</v>
      </c>
      <c r="BO390" s="79">
        <v>5.383</v>
      </c>
      <c r="BP390" s="108">
        <f t="shared" si="154"/>
        <v>1.3134240064858898</v>
      </c>
      <c r="BQ390" s="108">
        <f t="shared" si="162"/>
        <v>1.3575454682175927</v>
      </c>
      <c r="BS390" s="113" t="s">
        <v>1856</v>
      </c>
      <c r="BT390" s="168">
        <f t="shared" si="155"/>
        <v>530.07921875</v>
      </c>
      <c r="BU390" s="88">
        <v>636.09506249999993</v>
      </c>
    </row>
    <row r="391" spans="1:73" x14ac:dyDescent="0.25">
      <c r="A391" s="87">
        <f t="shared" si="156"/>
        <v>382</v>
      </c>
      <c r="B391" s="2" t="s">
        <v>422</v>
      </c>
      <c r="C391" s="39" t="s">
        <v>33</v>
      </c>
      <c r="D391" s="68" t="s">
        <v>1170</v>
      </c>
      <c r="E391" s="41">
        <v>2605.5</v>
      </c>
      <c r="F391" s="54">
        <v>2605.5</v>
      </c>
      <c r="G391" s="54"/>
      <c r="H391" s="40">
        <v>490.3</v>
      </c>
      <c r="I391" s="41">
        <v>3678.63412040719</v>
      </c>
      <c r="J391" s="41">
        <f t="shared" si="130"/>
        <v>1.4118726234531529</v>
      </c>
      <c r="K391" s="41">
        <v>2605.5</v>
      </c>
      <c r="L391" s="41">
        <v>2467.8715471199998</v>
      </c>
      <c r="M391" s="41">
        <f t="shared" si="133"/>
        <v>1.1667320097957641</v>
      </c>
      <c r="N391" s="41">
        <v>2115.1999999999998</v>
      </c>
      <c r="O391" s="41">
        <v>0</v>
      </c>
      <c r="P391" s="41"/>
      <c r="Q391" s="41">
        <v>0</v>
      </c>
      <c r="R391" s="41">
        <v>211.48931893993</v>
      </c>
      <c r="S391" s="41">
        <f t="shared" si="134"/>
        <v>8.1170339259232394E-2</v>
      </c>
      <c r="T391" s="41">
        <v>2605.5</v>
      </c>
      <c r="U391" s="41">
        <v>3369.38845370218</v>
      </c>
      <c r="V391" s="41">
        <f t="shared" si="135"/>
        <v>1.2931830564967108</v>
      </c>
      <c r="W391" s="41">
        <v>2605.5</v>
      </c>
      <c r="X391" s="41">
        <v>738.63672526450296</v>
      </c>
      <c r="Y391" s="41">
        <f t="shared" si="136"/>
        <v>0.28349135492784605</v>
      </c>
      <c r="Z391" s="41">
        <v>2605.5</v>
      </c>
      <c r="AA391" s="41">
        <v>2387.02909171909</v>
      </c>
      <c r="AB391" s="41">
        <f t="shared" si="137"/>
        <v>0.91615010236771832</v>
      </c>
      <c r="AC391" s="41">
        <v>2605.5</v>
      </c>
      <c r="AD391" s="41">
        <v>1886.3991709254501</v>
      </c>
      <c r="AE391" s="41">
        <f t="shared" si="138"/>
        <v>0.7240065902611591</v>
      </c>
      <c r="AF391" s="41">
        <v>2605.5</v>
      </c>
      <c r="AG391" s="41">
        <v>481.83761724766902</v>
      </c>
      <c r="AH391" s="41">
        <f t="shared" si="139"/>
        <v>0.18493096037139475</v>
      </c>
      <c r="AI391" s="41">
        <v>2605.5</v>
      </c>
      <c r="AJ391" s="41">
        <v>89.746809768000006</v>
      </c>
      <c r="AK391" s="41">
        <f t="shared" si="140"/>
        <v>3.4445139039723661E-2</v>
      </c>
      <c r="AL391" s="41">
        <v>2605.5</v>
      </c>
      <c r="AM391" s="41">
        <v>10.65908756052</v>
      </c>
      <c r="AN391" s="41">
        <f t="shared" si="141"/>
        <v>4.0909950337823832E-3</v>
      </c>
      <c r="AO391" s="41">
        <v>2605.5</v>
      </c>
      <c r="AP391" s="41">
        <v>269.13600000000002</v>
      </c>
      <c r="AQ391" s="25">
        <f t="shared" si="142"/>
        <v>145.00230808917371</v>
      </c>
      <c r="AR391" s="41">
        <f t="shared" si="143"/>
        <v>0.10329533678756478</v>
      </c>
      <c r="AS391" s="41">
        <v>2605.5</v>
      </c>
      <c r="AT391" s="41">
        <v>389.77696800000001</v>
      </c>
      <c r="AU391" s="25">
        <f t="shared" si="144"/>
        <v>210</v>
      </c>
      <c r="AV391" s="41">
        <f t="shared" si="145"/>
        <v>0.18427428517397884</v>
      </c>
      <c r="AW391" s="41">
        <v>2115.1999999999998</v>
      </c>
      <c r="AX391" s="88">
        <v>47.412012499999996</v>
      </c>
      <c r="AY391" s="41">
        <f t="shared" si="146"/>
        <v>1.81968959892535E-2</v>
      </c>
      <c r="AZ391" s="41">
        <v>2605.5</v>
      </c>
      <c r="BA391" s="41">
        <f t="shared" si="131"/>
        <v>16028.016923154533</v>
      </c>
      <c r="BB391" s="41">
        <f t="shared" si="147"/>
        <v>801.40084615772673</v>
      </c>
      <c r="BC391" s="45">
        <v>0.05</v>
      </c>
      <c r="BD391" s="41">
        <f t="shared" si="148"/>
        <v>0.30758044373737353</v>
      </c>
      <c r="BE391" s="41">
        <v>2605.5</v>
      </c>
      <c r="BF391" s="41">
        <f t="shared" si="149"/>
        <v>16829.417769312258</v>
      </c>
      <c r="BG391" s="99">
        <f t="shared" si="150"/>
        <v>5.3075750636869152</v>
      </c>
      <c r="BH391" s="99">
        <f t="shared" si="151"/>
        <v>6.7261316734051455</v>
      </c>
      <c r="BI391" s="100">
        <f t="shared" si="152"/>
        <v>4.5473681439126983</v>
      </c>
      <c r="BJ391" s="86">
        <f t="shared" si="160"/>
        <v>2602.3040537256948</v>
      </c>
      <c r="BK391" s="86">
        <f t="shared" si="161"/>
        <v>14227.113715586562</v>
      </c>
      <c r="BL391" s="86">
        <f t="shared" si="132"/>
        <v>0</v>
      </c>
      <c r="BM391" s="86">
        <f t="shared" si="153"/>
        <v>16829.417769312255</v>
      </c>
      <c r="BN391" s="78">
        <v>3.9432999999999998</v>
      </c>
      <c r="BO391" s="79">
        <v>4.8666999999999998</v>
      </c>
      <c r="BP391" s="108">
        <f t="shared" si="154"/>
        <v>1.3459729322361766</v>
      </c>
      <c r="BQ391" s="108">
        <f t="shared" si="162"/>
        <v>1.382072384450479</v>
      </c>
      <c r="BS391" s="113" t="s">
        <v>1857</v>
      </c>
      <c r="BT391" s="168">
        <f t="shared" si="155"/>
        <v>39.510010416666667</v>
      </c>
      <c r="BU391" s="88">
        <v>47.412012499999996</v>
      </c>
    </row>
    <row r="392" spans="1:73" x14ac:dyDescent="0.25">
      <c r="A392" s="87">
        <f t="shared" si="156"/>
        <v>383</v>
      </c>
      <c r="B392" s="2" t="s">
        <v>423</v>
      </c>
      <c r="C392" s="39" t="s">
        <v>33</v>
      </c>
      <c r="D392" s="68" t="s">
        <v>1171</v>
      </c>
      <c r="E392" s="41">
        <v>4661.7</v>
      </c>
      <c r="F392" s="54">
        <v>4661.7</v>
      </c>
      <c r="G392" s="54"/>
      <c r="H392" s="40">
        <v>410</v>
      </c>
      <c r="I392" s="41">
        <v>6724.4111893736799</v>
      </c>
      <c r="J392" s="41">
        <f t="shared" si="130"/>
        <v>1.4424804662191217</v>
      </c>
      <c r="K392" s="41">
        <v>4661.7</v>
      </c>
      <c r="L392" s="41">
        <v>4251.1674643200004</v>
      </c>
      <c r="M392" s="41">
        <f t="shared" si="133"/>
        <v>0.99987474758802375</v>
      </c>
      <c r="N392" s="41">
        <v>4251.7</v>
      </c>
      <c r="O392" s="41">
        <v>0</v>
      </c>
      <c r="P392" s="41"/>
      <c r="Q392" s="41">
        <v>0</v>
      </c>
      <c r="R392" s="41">
        <v>422.95492154228299</v>
      </c>
      <c r="S392" s="41">
        <f t="shared" si="134"/>
        <v>9.0729759860626591E-2</v>
      </c>
      <c r="T392" s="41">
        <v>4661.7</v>
      </c>
      <c r="U392" s="41">
        <v>5950.2769442010404</v>
      </c>
      <c r="V392" s="41">
        <f t="shared" si="135"/>
        <v>1.2764178184355579</v>
      </c>
      <c r="W392" s="41">
        <v>4661.7</v>
      </c>
      <c r="X392" s="41">
        <v>1450.5842877104401</v>
      </c>
      <c r="Y392" s="41">
        <f t="shared" si="136"/>
        <v>0.31117066471682864</v>
      </c>
      <c r="Z392" s="41">
        <v>4661.7</v>
      </c>
      <c r="AA392" s="41">
        <v>4846.0463374548699</v>
      </c>
      <c r="AB392" s="41">
        <f t="shared" si="137"/>
        <v>1.039544873641562</v>
      </c>
      <c r="AC392" s="41">
        <v>4661.7</v>
      </c>
      <c r="AD392" s="41">
        <v>4018.3454000056199</v>
      </c>
      <c r="AE392" s="41">
        <f t="shared" si="138"/>
        <v>0.86199141944046598</v>
      </c>
      <c r="AF392" s="41">
        <v>4661.7</v>
      </c>
      <c r="AG392" s="41">
        <v>859.23371714910104</v>
      </c>
      <c r="AH392" s="41">
        <f t="shared" si="139"/>
        <v>0.18431767748870606</v>
      </c>
      <c r="AI392" s="41">
        <v>4661.7</v>
      </c>
      <c r="AJ392" s="41">
        <v>156.130865352</v>
      </c>
      <c r="AK392" s="41">
        <f t="shared" si="140"/>
        <v>3.3492259337151685E-2</v>
      </c>
      <c r="AL392" s="41">
        <v>4661.7</v>
      </c>
      <c r="AM392" s="41">
        <v>18.48690946872</v>
      </c>
      <c r="AN392" s="41">
        <f t="shared" si="141"/>
        <v>3.9657012396164494E-3</v>
      </c>
      <c r="AO392" s="41">
        <v>4661.7</v>
      </c>
      <c r="AP392" s="41">
        <v>586.524</v>
      </c>
      <c r="AQ392" s="25">
        <f t="shared" si="142"/>
        <v>316.00132925247647</v>
      </c>
      <c r="AR392" s="41">
        <f t="shared" si="143"/>
        <v>0.12581762018147888</v>
      </c>
      <c r="AS392" s="41">
        <v>4661.7</v>
      </c>
      <c r="AT392" s="41">
        <v>779.55393600000002</v>
      </c>
      <c r="AU392" s="25">
        <f t="shared" si="144"/>
        <v>420</v>
      </c>
      <c r="AV392" s="41">
        <f t="shared" si="145"/>
        <v>0.18335111508337842</v>
      </c>
      <c r="AW392" s="41">
        <v>4251.7</v>
      </c>
      <c r="AX392" s="88">
        <v>86.565434374999981</v>
      </c>
      <c r="AY392" s="41">
        <f t="shared" si="146"/>
        <v>1.8569499190209577E-2</v>
      </c>
      <c r="AZ392" s="41">
        <v>4661.7</v>
      </c>
      <c r="BA392" s="41">
        <f t="shared" si="131"/>
        <v>30150.281406952756</v>
      </c>
      <c r="BB392" s="41">
        <f t="shared" si="147"/>
        <v>1507.5140703476379</v>
      </c>
      <c r="BC392" s="45">
        <v>0.05</v>
      </c>
      <c r="BD392" s="41">
        <f t="shared" si="148"/>
        <v>0.32338290116215929</v>
      </c>
      <c r="BE392" s="41">
        <v>4661.7</v>
      </c>
      <c r="BF392" s="41">
        <f t="shared" si="149"/>
        <v>31657.795477300395</v>
      </c>
      <c r="BG392" s="99">
        <f t="shared" si="150"/>
        <v>5.6579226477388929</v>
      </c>
      <c r="BH392" s="99">
        <f t="shared" si="151"/>
        <v>6.9003098035438653</v>
      </c>
      <c r="BI392" s="100">
        <f t="shared" si="152"/>
        <v>4.7528316573264036</v>
      </c>
      <c r="BJ392" s="86">
        <f t="shared" si="160"/>
        <v>2319.7482855729459</v>
      </c>
      <c r="BK392" s="86">
        <f t="shared" si="161"/>
        <v>29338.047191727452</v>
      </c>
      <c r="BL392" s="86">
        <f t="shared" si="132"/>
        <v>0</v>
      </c>
      <c r="BM392" s="86">
        <f t="shared" si="153"/>
        <v>31657.795477300398</v>
      </c>
      <c r="BN392" s="78">
        <v>4.2428999999999997</v>
      </c>
      <c r="BO392" s="79">
        <v>5.1553000000000004</v>
      </c>
      <c r="BP392" s="108">
        <f t="shared" si="154"/>
        <v>1.3335036526288371</v>
      </c>
      <c r="BQ392" s="108">
        <f t="shared" si="162"/>
        <v>1.3384885076608277</v>
      </c>
      <c r="BS392" s="113" t="s">
        <v>1858</v>
      </c>
      <c r="BT392" s="168">
        <f t="shared" si="155"/>
        <v>72.137861979166658</v>
      </c>
      <c r="BU392" s="88">
        <v>86.565434374999981</v>
      </c>
    </row>
    <row r="393" spans="1:73" x14ac:dyDescent="0.25">
      <c r="A393" s="87">
        <f t="shared" si="156"/>
        <v>384</v>
      </c>
      <c r="B393" s="2" t="s">
        <v>424</v>
      </c>
      <c r="C393" s="39" t="s">
        <v>33</v>
      </c>
      <c r="D393" s="68" t="s">
        <v>1182</v>
      </c>
      <c r="E393" s="41">
        <v>4850.6499999999996</v>
      </c>
      <c r="F393" s="54">
        <v>4786.05</v>
      </c>
      <c r="G393" s="54">
        <v>64.599999999999994</v>
      </c>
      <c r="H393" s="40">
        <v>340.9</v>
      </c>
      <c r="I393" s="41">
        <v>7289.1685197342804</v>
      </c>
      <c r="J393" s="41">
        <f t="shared" si="130"/>
        <v>1.5027199488180514</v>
      </c>
      <c r="K393" s="41">
        <v>4850.6499999999996</v>
      </c>
      <c r="L393" s="41">
        <v>5073.7824748800003</v>
      </c>
      <c r="M393" s="41">
        <f t="shared" si="133"/>
        <v>1.1414198564457894</v>
      </c>
      <c r="N393" s="41">
        <v>4445.1499999999996</v>
      </c>
      <c r="O393" s="41">
        <v>0</v>
      </c>
      <c r="P393" s="41">
        <f t="shared" si="157"/>
        <v>0</v>
      </c>
      <c r="Q393" s="41">
        <v>4445.1499999999996</v>
      </c>
      <c r="R393" s="41">
        <v>422.95492154228299</v>
      </c>
      <c r="S393" s="41">
        <f t="shared" si="134"/>
        <v>8.7195514321231793E-2</v>
      </c>
      <c r="T393" s="41">
        <v>4850.6499999999996</v>
      </c>
      <c r="U393" s="41">
        <v>6169.9089800333004</v>
      </c>
      <c r="V393" s="41">
        <f t="shared" si="135"/>
        <v>1.2719757104786578</v>
      </c>
      <c r="W393" s="41">
        <v>4850.6499999999996</v>
      </c>
      <c r="X393" s="41">
        <v>1199.22651566423</v>
      </c>
      <c r="Y393" s="41">
        <f t="shared" si="136"/>
        <v>0.24723006517976562</v>
      </c>
      <c r="Z393" s="41">
        <v>4850.6499999999996</v>
      </c>
      <c r="AA393" s="41">
        <v>6590.7855654060604</v>
      </c>
      <c r="AB393" s="41">
        <f t="shared" si="137"/>
        <v>1.3587427593015495</v>
      </c>
      <c r="AC393" s="41">
        <v>4850.6499999999996</v>
      </c>
      <c r="AD393" s="41">
        <v>4132.4954130215901</v>
      </c>
      <c r="AE393" s="41">
        <f t="shared" si="138"/>
        <v>0.86344593412555026</v>
      </c>
      <c r="AF393" s="41">
        <v>4786.05</v>
      </c>
      <c r="AG393" s="41">
        <v>805.74448535317799</v>
      </c>
      <c r="AH393" s="41">
        <f t="shared" si="139"/>
        <v>0.1661106213297554</v>
      </c>
      <c r="AI393" s="41">
        <v>4850.6499999999996</v>
      </c>
      <c r="AJ393" s="41">
        <v>85.225927248000005</v>
      </c>
      <c r="AK393" s="41">
        <f t="shared" si="140"/>
        <v>1.7570001391153764E-2</v>
      </c>
      <c r="AL393" s="41">
        <v>4850.6499999999996</v>
      </c>
      <c r="AM393" s="41">
        <v>9.1632587860800001</v>
      </c>
      <c r="AN393" s="41">
        <f t="shared" si="141"/>
        <v>1.8890785329966089E-3</v>
      </c>
      <c r="AO393" s="41">
        <v>4850.6499999999996</v>
      </c>
      <c r="AP393" s="41">
        <v>1666.7639999999999</v>
      </c>
      <c r="AQ393" s="25">
        <f t="shared" si="142"/>
        <v>898.00185422962181</v>
      </c>
      <c r="AR393" s="41">
        <f t="shared" si="143"/>
        <v>0.34361662869924647</v>
      </c>
      <c r="AS393" s="41">
        <v>4850.6499999999996</v>
      </c>
      <c r="AT393" s="41">
        <v>1128.4971264000001</v>
      </c>
      <c r="AU393" s="25">
        <f t="shared" si="144"/>
        <v>608</v>
      </c>
      <c r="AV393" s="41">
        <f t="shared" si="145"/>
        <v>0.25387155133122619</v>
      </c>
      <c r="AW393" s="41">
        <v>4445.1499999999996</v>
      </c>
      <c r="AX393" s="88">
        <v>558.4248</v>
      </c>
      <c r="AY393" s="41">
        <f t="shared" si="146"/>
        <v>0.11512370507045448</v>
      </c>
      <c r="AZ393" s="41">
        <v>4850.6499999999996</v>
      </c>
      <c r="BA393" s="41">
        <f t="shared" si="131"/>
        <v>35132.141988069008</v>
      </c>
      <c r="BB393" s="41">
        <f t="shared" si="147"/>
        <v>1756.6070994034505</v>
      </c>
      <c r="BC393" s="45">
        <v>0.05</v>
      </c>
      <c r="BD393" s="41">
        <f t="shared" si="148"/>
        <v>0.36213849677949361</v>
      </c>
      <c r="BE393" s="41">
        <v>4850.6499999999996</v>
      </c>
      <c r="BF393" s="41">
        <f t="shared" si="149"/>
        <v>36888.749087472461</v>
      </c>
      <c r="BG393" s="99">
        <f t="shared" si="150"/>
        <v>6.2744009656108339</v>
      </c>
      <c r="BH393" s="99">
        <f t="shared" si="151"/>
        <v>7.7394569437767</v>
      </c>
      <c r="BI393" s="100">
        <f t="shared" si="152"/>
        <v>5.3677827347790057</v>
      </c>
      <c r="BJ393" s="86">
        <f t="shared" si="160"/>
        <v>2138.9432891767333</v>
      </c>
      <c r="BK393" s="86">
        <f t="shared" si="161"/>
        <v>34403.047033629002</v>
      </c>
      <c r="BL393" s="86">
        <f t="shared" si="132"/>
        <v>346.75876466672372</v>
      </c>
      <c r="BM393" s="86">
        <f t="shared" si="153"/>
        <v>36888.749087472461</v>
      </c>
      <c r="BN393" s="78">
        <v>4.8601999999999999</v>
      </c>
      <c r="BO393" s="79">
        <v>5.9828999999999999</v>
      </c>
      <c r="BP393" s="108">
        <f t="shared" si="154"/>
        <v>1.2909758786903489</v>
      </c>
      <c r="BQ393" s="108">
        <f t="shared" si="162"/>
        <v>1.2935962399132026</v>
      </c>
      <c r="BS393" s="113" t="s">
        <v>1859</v>
      </c>
      <c r="BT393" s="168">
        <f t="shared" si="155"/>
        <v>465.35400000000004</v>
      </c>
      <c r="BU393" s="88">
        <v>558.4248</v>
      </c>
    </row>
    <row r="394" spans="1:73" x14ac:dyDescent="0.25">
      <c r="A394" s="87">
        <f t="shared" si="156"/>
        <v>385</v>
      </c>
      <c r="B394" s="2" t="s">
        <v>425</v>
      </c>
      <c r="C394" s="39" t="s">
        <v>33</v>
      </c>
      <c r="D394" s="68" t="s">
        <v>1201</v>
      </c>
      <c r="E394" s="41">
        <v>2744.2</v>
      </c>
      <c r="F394" s="54">
        <v>2744.2</v>
      </c>
      <c r="G394" s="54"/>
      <c r="H394" s="40">
        <v>271.5</v>
      </c>
      <c r="I394" s="41">
        <v>3837.7433905043799</v>
      </c>
      <c r="J394" s="41">
        <f t="shared" ref="J394:J406" si="163">I394/K394</f>
        <v>1.3984925991197363</v>
      </c>
      <c r="K394" s="41">
        <v>2744.2</v>
      </c>
      <c r="L394" s="41">
        <v>2125.5837321600002</v>
      </c>
      <c r="M394" s="41">
        <f t="shared" si="133"/>
        <v>0.85962054926194054</v>
      </c>
      <c r="N394" s="41">
        <v>2472.6999999999998</v>
      </c>
      <c r="O394" s="41">
        <v>0</v>
      </c>
      <c r="P394" s="41"/>
      <c r="Q394" s="41">
        <v>0</v>
      </c>
      <c r="R394" s="41">
        <v>211.48931893993</v>
      </c>
      <c r="S394" s="41">
        <f t="shared" si="134"/>
        <v>7.7067749777687489E-2</v>
      </c>
      <c r="T394" s="41">
        <v>2744.2</v>
      </c>
      <c r="U394" s="41">
        <v>3403.55391879338</v>
      </c>
      <c r="V394" s="41">
        <f t="shared" si="135"/>
        <v>1.2402718164832667</v>
      </c>
      <c r="W394" s="41">
        <v>2744.2</v>
      </c>
      <c r="X394" s="41">
        <v>666.33568395104203</v>
      </c>
      <c r="Y394" s="41">
        <f t="shared" si="136"/>
        <v>0.24281600610416226</v>
      </c>
      <c r="Z394" s="41">
        <v>2744.2</v>
      </c>
      <c r="AA394" s="41">
        <v>3377.1090774515401</v>
      </c>
      <c r="AB394" s="41">
        <f t="shared" si="137"/>
        <v>1.2306351860110563</v>
      </c>
      <c r="AC394" s="41">
        <v>2744.2</v>
      </c>
      <c r="AD394" s="41">
        <v>2633.1748040986799</v>
      </c>
      <c r="AE394" s="41">
        <f t="shared" si="138"/>
        <v>0.95954187161966331</v>
      </c>
      <c r="AF394" s="41">
        <v>2744.2</v>
      </c>
      <c r="AG394" s="41">
        <v>561.38024255536902</v>
      </c>
      <c r="AH394" s="41">
        <f t="shared" si="139"/>
        <v>0.20456972616987429</v>
      </c>
      <c r="AI394" s="41">
        <v>2744.2</v>
      </c>
      <c r="AJ394" s="41">
        <v>64.969456859999994</v>
      </c>
      <c r="AK394" s="41">
        <f t="shared" si="140"/>
        <v>2.3675190168355075E-2</v>
      </c>
      <c r="AL394" s="41">
        <v>2744.2</v>
      </c>
      <c r="AM394" s="41">
        <v>7.5314455776000004</v>
      </c>
      <c r="AN394" s="41">
        <f t="shared" si="141"/>
        <v>2.7444958740616577E-3</v>
      </c>
      <c r="AO394" s="41">
        <v>2744.2</v>
      </c>
      <c r="AP394" s="41">
        <v>627.36</v>
      </c>
      <c r="AQ394" s="25">
        <f t="shared" si="142"/>
        <v>338.00252661414311</v>
      </c>
      <c r="AR394" s="41">
        <f t="shared" si="143"/>
        <v>0.22861307484877197</v>
      </c>
      <c r="AS394" s="41">
        <v>2744.2</v>
      </c>
      <c r="AT394" s="41">
        <v>458.45195760000001</v>
      </c>
      <c r="AU394" s="25">
        <f t="shared" si="144"/>
        <v>247</v>
      </c>
      <c r="AV394" s="41">
        <f t="shared" si="145"/>
        <v>0.18540541011849399</v>
      </c>
      <c r="AW394" s="41">
        <v>2472.6999999999998</v>
      </c>
      <c r="AX394" s="88">
        <v>358.15491250000002</v>
      </c>
      <c r="AY394" s="41">
        <f t="shared" si="146"/>
        <v>0.13051341465636618</v>
      </c>
      <c r="AZ394" s="41">
        <v>2744.2</v>
      </c>
      <c r="BA394" s="41">
        <f t="shared" ref="BA394:BA405" si="164">I394+L394+O394+R394+U394+X394+AA394+AD394+AG394+AJ394+AM394+AP394+AT394+AX394</f>
        <v>18332.837940991914</v>
      </c>
      <c r="BB394" s="41">
        <f t="shared" si="147"/>
        <v>916.64189704959574</v>
      </c>
      <c r="BC394" s="45">
        <v>0.05</v>
      </c>
      <c r="BD394" s="41">
        <f t="shared" si="148"/>
        <v>0.33402882335456446</v>
      </c>
      <c r="BE394" s="41">
        <v>2744.2</v>
      </c>
      <c r="BF394" s="41">
        <f t="shared" si="149"/>
        <v>19249.479838041509</v>
      </c>
      <c r="BG394" s="99">
        <f t="shared" si="150"/>
        <v>6.025888187374651</v>
      </c>
      <c r="BH394" s="99">
        <f t="shared" si="151"/>
        <v>7.1231654447241075</v>
      </c>
      <c r="BI394" s="100">
        <f t="shared" si="152"/>
        <v>5.0183692221740044</v>
      </c>
      <c r="BJ394" s="86">
        <f t="shared" si="160"/>
        <v>1636.0286428722177</v>
      </c>
      <c r="BK394" s="86">
        <f t="shared" si="161"/>
        <v>17613.451195169298</v>
      </c>
      <c r="BL394" s="86">
        <f t="shared" ref="BL394:BL405" si="165">BI394*G394</f>
        <v>0</v>
      </c>
      <c r="BM394" s="86">
        <f t="shared" si="153"/>
        <v>19249.479838041516</v>
      </c>
      <c r="BN394" s="78">
        <v>4.5941000000000001</v>
      </c>
      <c r="BO394" s="79">
        <v>5.3178000000000001</v>
      </c>
      <c r="BP394" s="108">
        <f t="shared" si="154"/>
        <v>1.3116580369113975</v>
      </c>
      <c r="BQ394" s="108">
        <f t="shared" si="162"/>
        <v>1.3394947994892827</v>
      </c>
      <c r="BS394" s="113" t="s">
        <v>1860</v>
      </c>
      <c r="BT394" s="168">
        <f t="shared" si="155"/>
        <v>298.46242708333335</v>
      </c>
      <c r="BU394" s="88">
        <v>358.15491250000002</v>
      </c>
    </row>
    <row r="395" spans="1:73" x14ac:dyDescent="0.25">
      <c r="A395" s="87">
        <f t="shared" si="156"/>
        <v>386</v>
      </c>
      <c r="B395" s="2" t="s">
        <v>426</v>
      </c>
      <c r="C395" s="39" t="s">
        <v>33</v>
      </c>
      <c r="D395" s="68" t="s">
        <v>1218</v>
      </c>
      <c r="E395" s="41">
        <v>7111.44</v>
      </c>
      <c r="F395" s="54">
        <v>7111.44</v>
      </c>
      <c r="G395" s="54"/>
      <c r="H395" s="40">
        <v>625.84</v>
      </c>
      <c r="I395" s="41">
        <v>10651.746932231699</v>
      </c>
      <c r="J395" s="41">
        <f t="shared" si="163"/>
        <v>1.4978326375855944</v>
      </c>
      <c r="K395" s="41">
        <v>7111.44</v>
      </c>
      <c r="L395" s="41">
        <v>7610.67371232</v>
      </c>
      <c r="M395" s="41">
        <f t="shared" ref="M395:M405" si="166">L395/N395</f>
        <v>1.1734725719008263</v>
      </c>
      <c r="N395" s="41">
        <v>6485.6</v>
      </c>
      <c r="O395" s="41">
        <v>0</v>
      </c>
      <c r="P395" s="41"/>
      <c r="Q395" s="41">
        <v>0</v>
      </c>
      <c r="R395" s="41">
        <v>635.33329335149904</v>
      </c>
      <c r="S395" s="41">
        <f t="shared" ref="S395:S405" si="167">R395/T395</f>
        <v>8.9339612420480108E-2</v>
      </c>
      <c r="T395" s="41">
        <v>7111.44</v>
      </c>
      <c r="U395" s="41">
        <v>8938.8067423046305</v>
      </c>
      <c r="V395" s="41">
        <f t="shared" ref="V395:V405" si="168">U395/W395</f>
        <v>1.2569615636642693</v>
      </c>
      <c r="W395" s="41">
        <v>7111.44</v>
      </c>
      <c r="X395" s="41">
        <v>1820.37755907367</v>
      </c>
      <c r="Y395" s="41">
        <f t="shared" ref="Y395:Y405" si="169">X395/Z395</f>
        <v>0.25597875522730562</v>
      </c>
      <c r="Z395" s="41">
        <v>7111.44</v>
      </c>
      <c r="AA395" s="41">
        <v>8796.64117916945</v>
      </c>
      <c r="AB395" s="41">
        <f t="shared" ref="AB395:AB405" si="170">AA395/AC395</f>
        <v>1.2369704559371169</v>
      </c>
      <c r="AC395" s="41">
        <v>7111.44</v>
      </c>
      <c r="AD395" s="41">
        <v>6861.2423781545003</v>
      </c>
      <c r="AE395" s="41">
        <f t="shared" ref="AE395:AE405" si="171">AD395/AF395</f>
        <v>0.96481758661459571</v>
      </c>
      <c r="AF395" s="41">
        <v>7111.44</v>
      </c>
      <c r="AG395" s="41">
        <v>1407.6103492274999</v>
      </c>
      <c r="AH395" s="41">
        <f t="shared" ref="AH395:AH405" si="172">AG395/AI395</f>
        <v>0.19793605081776686</v>
      </c>
      <c r="AI395" s="41">
        <v>7111.44</v>
      </c>
      <c r="AJ395" s="41">
        <v>181.91461178520001</v>
      </c>
      <c r="AK395" s="41">
        <f t="shared" ref="AK395:AK405" si="173">AJ395/AL395</f>
        <v>2.5580559181431612E-2</v>
      </c>
      <c r="AL395" s="41">
        <v>7111.44</v>
      </c>
      <c r="AM395" s="41">
        <v>21.101994738719998</v>
      </c>
      <c r="AN395" s="41">
        <f t="shared" ref="AN395:AN405" si="174">AM395/AO395</f>
        <v>2.9673307710843372E-3</v>
      </c>
      <c r="AO395" s="41">
        <v>7111.44</v>
      </c>
      <c r="AP395" s="41">
        <v>1779.9839999999999</v>
      </c>
      <c r="AQ395" s="25">
        <f t="shared" ref="AQ395:AQ406" si="175">AP395/1.68/1.10481</f>
        <v>959.0013538203724</v>
      </c>
      <c r="AR395" s="41">
        <f t="shared" ref="AR395:AR405" si="176">AP395/AS395</f>
        <v>0.25029867368634201</v>
      </c>
      <c r="AS395" s="41">
        <v>7111.44</v>
      </c>
      <c r="AT395" s="41">
        <v>1603.6538112000001</v>
      </c>
      <c r="AU395" s="25">
        <f t="shared" ref="AU395:AU406" si="177">AT395/1.68/1.10481</f>
        <v>864</v>
      </c>
      <c r="AV395" s="41">
        <f t="shared" ref="AV395:AV405" si="178">AT395/AW395</f>
        <v>0.24726375527322067</v>
      </c>
      <c r="AW395" s="41">
        <v>6485.6</v>
      </c>
      <c r="AX395" s="88">
        <v>573.34996999999998</v>
      </c>
      <c r="AY395" s="41">
        <f t="shared" ref="AY395:AY405" si="179">AX395/AZ395</f>
        <v>8.0623610689255623E-2</v>
      </c>
      <c r="AZ395" s="41">
        <v>7111.44</v>
      </c>
      <c r="BA395" s="41">
        <f t="shared" si="164"/>
        <v>50882.436533556858</v>
      </c>
      <c r="BB395" s="41">
        <f t="shared" ref="BB395:BB405" si="180">BA395*BC395</f>
        <v>2544.1218266778433</v>
      </c>
      <c r="BC395" s="45">
        <v>0.05</v>
      </c>
      <c r="BD395" s="41">
        <f t="shared" ref="BD395:BD406" si="181">BB395/BE395</f>
        <v>0.35775058591197328</v>
      </c>
      <c r="BE395" s="41">
        <v>7111.44</v>
      </c>
      <c r="BF395" s="41">
        <f t="shared" ref="BF395:BF405" si="182">BA395+BB395</f>
        <v>53426.558360234703</v>
      </c>
      <c r="BG395" s="99">
        <f t="shared" ref="BG395:BG405" si="183">(J395+S395+V395+Y395+AB395+AE395+AH395+AK395+AN395+AR395+AY395)*(1+BC395)</f>
        <v>6.1522721784250054</v>
      </c>
      <c r="BH395" s="99">
        <f t="shared" ref="BH395:BH405" si="184">BG395+(M395+P395+AV395)*(1+BC395)</f>
        <v>7.6440453219577549</v>
      </c>
      <c r="BI395" s="100">
        <f t="shared" ref="BI395:BI405" si="185">BG395-AE395*(1+BC395)</f>
        <v>5.1392137124796804</v>
      </c>
      <c r="BJ395" s="86">
        <f t="shared" si="160"/>
        <v>3850.3380201455057</v>
      </c>
      <c r="BK395" s="86">
        <f t="shared" si="161"/>
        <v>49576.22034008921</v>
      </c>
      <c r="BL395" s="86">
        <f t="shared" si="165"/>
        <v>0</v>
      </c>
      <c r="BM395" s="86">
        <f t="shared" ref="BM395:BM405" si="186">BJ395+BK395+BL395</f>
        <v>53426.558360234718</v>
      </c>
      <c r="BN395" s="78">
        <v>4.7704000000000004</v>
      </c>
      <c r="BO395" s="79">
        <v>5.8933</v>
      </c>
      <c r="BP395" s="108">
        <f t="shared" ref="BP395:BP405" si="187">BG395/BN395</f>
        <v>1.2896763748165783</v>
      </c>
      <c r="BQ395" s="108">
        <f t="shared" si="162"/>
        <v>1.2970738502974148</v>
      </c>
      <c r="BS395" s="113" t="s">
        <v>1861</v>
      </c>
      <c r="BT395" s="168">
        <f t="shared" ref="BT395:BT405" si="188">BU395/1.2</f>
        <v>477.79164166666669</v>
      </c>
      <c r="BU395" s="88">
        <v>573.34996999999998</v>
      </c>
    </row>
    <row r="396" spans="1:73" x14ac:dyDescent="0.25">
      <c r="A396" s="87">
        <f t="shared" ref="A396:A405" si="189">A395+1</f>
        <v>387</v>
      </c>
      <c r="B396" s="2" t="s">
        <v>427</v>
      </c>
      <c r="C396" s="39" t="s">
        <v>33</v>
      </c>
      <c r="D396" s="68" t="s">
        <v>1219</v>
      </c>
      <c r="E396" s="41">
        <v>9469.1</v>
      </c>
      <c r="F396" s="54">
        <v>9469.1</v>
      </c>
      <c r="G396" s="54"/>
      <c r="H396" s="40">
        <v>988.9</v>
      </c>
      <c r="I396" s="41">
        <v>13192.857681869</v>
      </c>
      <c r="J396" s="41">
        <f t="shared" si="163"/>
        <v>1.3932536019124309</v>
      </c>
      <c r="K396" s="41">
        <v>9469.1</v>
      </c>
      <c r="L396" s="41">
        <v>5636.2014727200003</v>
      </c>
      <c r="M396" s="41">
        <f t="shared" si="166"/>
        <v>0.66463072483196151</v>
      </c>
      <c r="N396" s="41">
        <v>8480.2000000000007</v>
      </c>
      <c r="O396" s="41">
        <v>187.82211924000001</v>
      </c>
      <c r="P396" s="41">
        <f t="shared" ref="P396:P405" si="190">O396/Q396</f>
        <v>2.2148312450178061E-2</v>
      </c>
      <c r="Q396" s="41">
        <v>8480.2000000000007</v>
      </c>
      <c r="R396" s="41">
        <v>662.198780030546</v>
      </c>
      <c r="S396" s="41">
        <f t="shared" si="167"/>
        <v>6.9932599722312153E-2</v>
      </c>
      <c r="T396" s="41">
        <v>9469.1</v>
      </c>
      <c r="U396" s="41">
        <v>11496.9989019774</v>
      </c>
      <c r="V396" s="41">
        <f t="shared" si="168"/>
        <v>1.2141596246715527</v>
      </c>
      <c r="W396" s="41">
        <v>9469.1</v>
      </c>
      <c r="X396" s="41">
        <v>2336.1473762329101</v>
      </c>
      <c r="Y396" s="41">
        <f t="shared" si="169"/>
        <v>0.246712715699793</v>
      </c>
      <c r="Z396" s="41">
        <v>9469.1</v>
      </c>
      <c r="AA396" s="41">
        <v>9139.8925124191392</v>
      </c>
      <c r="AB396" s="41">
        <f t="shared" si="170"/>
        <v>0.96523349763115174</v>
      </c>
      <c r="AC396" s="41">
        <v>9469.1</v>
      </c>
      <c r="AD396" s="41">
        <v>7236.2393126452198</v>
      </c>
      <c r="AE396" s="41">
        <f t="shared" si="171"/>
        <v>0.76419504627105206</v>
      </c>
      <c r="AF396" s="41">
        <v>9469.1</v>
      </c>
      <c r="AG396" s="41">
        <v>1062.0489607960801</v>
      </c>
      <c r="AH396" s="41">
        <f t="shared" si="172"/>
        <v>0.11215944079121354</v>
      </c>
      <c r="AI396" s="41">
        <v>9469.1</v>
      </c>
      <c r="AJ396" s="41">
        <v>131.251428</v>
      </c>
      <c r="AK396" s="41">
        <f t="shared" si="173"/>
        <v>1.3861024595790519E-2</v>
      </c>
      <c r="AL396" s="41">
        <v>9469.1</v>
      </c>
      <c r="AM396" s="41">
        <v>15.23025661248</v>
      </c>
      <c r="AN396" s="41">
        <f t="shared" si="174"/>
        <v>1.6084164928535974E-3</v>
      </c>
      <c r="AO396" s="41">
        <v>9469.1</v>
      </c>
      <c r="AP396" s="41">
        <v>1947.0239999999999</v>
      </c>
      <c r="AQ396" s="25">
        <f t="shared" si="175"/>
        <v>1048.9974358874892</v>
      </c>
      <c r="AR396" s="41">
        <f t="shared" si="176"/>
        <v>0.20561869660263382</v>
      </c>
      <c r="AS396" s="41">
        <v>9469.1</v>
      </c>
      <c r="AT396" s="41">
        <v>1965.5895671999999</v>
      </c>
      <c r="AU396" s="25">
        <f t="shared" si="177"/>
        <v>1059</v>
      </c>
      <c r="AV396" s="41">
        <f t="shared" si="178"/>
        <v>0.23178575590198341</v>
      </c>
      <c r="AW396" s="41">
        <v>8480.2000000000007</v>
      </c>
      <c r="AX396" s="88">
        <v>605.13733999999988</v>
      </c>
      <c r="AY396" s="41">
        <f t="shared" si="179"/>
        <v>6.3906531771762878E-2</v>
      </c>
      <c r="AZ396" s="41">
        <v>9469.1</v>
      </c>
      <c r="BA396" s="41">
        <f t="shared" si="164"/>
        <v>55614.639709742769</v>
      </c>
      <c r="BB396" s="41">
        <f t="shared" si="180"/>
        <v>2780.7319854871384</v>
      </c>
      <c r="BC396" s="45">
        <v>0.05</v>
      </c>
      <c r="BD396" s="41">
        <f t="shared" si="181"/>
        <v>0.29366381023403898</v>
      </c>
      <c r="BE396" s="41">
        <v>9469.1</v>
      </c>
      <c r="BF396" s="41">
        <f t="shared" si="182"/>
        <v>58395.371695229907</v>
      </c>
      <c r="BG396" s="99">
        <f t="shared" si="183"/>
        <v>5.3031732559706741</v>
      </c>
      <c r="BH396" s="99">
        <f t="shared" si="184"/>
        <v>6.2676662888140031</v>
      </c>
      <c r="BI396" s="100">
        <f t="shared" si="185"/>
        <v>4.5007684573860693</v>
      </c>
      <c r="BJ396" s="86">
        <f t="shared" si="160"/>
        <v>5244.3080328294</v>
      </c>
      <c r="BK396" s="86">
        <f t="shared" si="161"/>
        <v>53151.063662400513</v>
      </c>
      <c r="BL396" s="86">
        <f t="shared" si="165"/>
        <v>0</v>
      </c>
      <c r="BM396" s="86">
        <f t="shared" si="186"/>
        <v>58395.371695229915</v>
      </c>
      <c r="BN396" s="78">
        <v>4.1060999999999996</v>
      </c>
      <c r="BO396" s="79">
        <v>4.8326000000000002</v>
      </c>
      <c r="BP396" s="108">
        <f t="shared" si="187"/>
        <v>1.2915353391224458</v>
      </c>
      <c r="BQ396" s="108">
        <f t="shared" si="162"/>
        <v>1.2969553219413985</v>
      </c>
      <c r="BS396" s="113" t="s">
        <v>1862</v>
      </c>
      <c r="BT396" s="168">
        <f t="shared" si="188"/>
        <v>504.28111666666661</v>
      </c>
      <c r="BU396" s="88">
        <v>605.13733999999988</v>
      </c>
    </row>
    <row r="397" spans="1:73" x14ac:dyDescent="0.25">
      <c r="A397" s="87">
        <f t="shared" si="189"/>
        <v>388</v>
      </c>
      <c r="B397" s="2" t="s">
        <v>428</v>
      </c>
      <c r="C397" s="39" t="s">
        <v>33</v>
      </c>
      <c r="D397" s="68" t="s">
        <v>1239</v>
      </c>
      <c r="E397" s="41">
        <v>6921.8</v>
      </c>
      <c r="F397" s="54">
        <v>6921.8</v>
      </c>
      <c r="G397" s="54"/>
      <c r="H397" s="40">
        <v>646.79999999999995</v>
      </c>
      <c r="I397" s="41">
        <v>10537.1258159105</v>
      </c>
      <c r="J397" s="41">
        <f t="shared" si="163"/>
        <v>1.5223100661548297</v>
      </c>
      <c r="K397" s="41">
        <v>6921.8</v>
      </c>
      <c r="L397" s="41">
        <v>6376.7511964799996</v>
      </c>
      <c r="M397" s="41">
        <f t="shared" si="166"/>
        <v>1.0162153301163346</v>
      </c>
      <c r="N397" s="41">
        <v>6275</v>
      </c>
      <c r="O397" s="41">
        <v>0</v>
      </c>
      <c r="P397" s="41"/>
      <c r="Q397" s="41">
        <v>0</v>
      </c>
      <c r="R397" s="41">
        <v>629.11791829808305</v>
      </c>
      <c r="S397" s="41">
        <f t="shared" si="167"/>
        <v>9.0889352234690843E-2</v>
      </c>
      <c r="T397" s="41">
        <v>6921.8</v>
      </c>
      <c r="U397" s="41">
        <v>9441.21999160409</v>
      </c>
      <c r="V397" s="41">
        <f t="shared" si="168"/>
        <v>1.363983355717312</v>
      </c>
      <c r="W397" s="41">
        <v>6921.8</v>
      </c>
      <c r="X397" s="41">
        <v>1884.6683520059801</v>
      </c>
      <c r="Y397" s="41">
        <f t="shared" si="169"/>
        <v>0.2722800936181311</v>
      </c>
      <c r="Z397" s="41">
        <v>6921.8</v>
      </c>
      <c r="AA397" s="41">
        <v>8910.7255552004408</v>
      </c>
      <c r="AB397" s="41">
        <f t="shared" si="170"/>
        <v>1.2873422455431305</v>
      </c>
      <c r="AC397" s="41">
        <v>6921.8</v>
      </c>
      <c r="AD397" s="41">
        <v>6316.7527565342598</v>
      </c>
      <c r="AE397" s="41">
        <f t="shared" si="171"/>
        <v>0.91258816442749857</v>
      </c>
      <c r="AF397" s="41">
        <v>6921.8</v>
      </c>
      <c r="AG397" s="41">
        <v>1829.85768455312</v>
      </c>
      <c r="AH397" s="41">
        <f t="shared" si="172"/>
        <v>0.26436153667443729</v>
      </c>
      <c r="AI397" s="41">
        <v>6921.8</v>
      </c>
      <c r="AJ397" s="41">
        <v>162.40189948919999</v>
      </c>
      <c r="AK397" s="41">
        <f t="shared" si="173"/>
        <v>2.3462379654020628E-2</v>
      </c>
      <c r="AL397" s="41">
        <v>6921.8</v>
      </c>
      <c r="AM397" s="41">
        <v>18.654274925999999</v>
      </c>
      <c r="AN397" s="41">
        <f t="shared" si="174"/>
        <v>2.6950034566153311E-3</v>
      </c>
      <c r="AO397" s="41">
        <v>6921.8</v>
      </c>
      <c r="AP397" s="41">
        <v>1215.732</v>
      </c>
      <c r="AQ397" s="25">
        <f t="shared" si="175"/>
        <v>654.99950217684477</v>
      </c>
      <c r="AR397" s="41">
        <f t="shared" si="176"/>
        <v>0.17563812881042504</v>
      </c>
      <c r="AS397" s="41">
        <v>6921.8</v>
      </c>
      <c r="AT397" s="41">
        <v>1820.8152648</v>
      </c>
      <c r="AU397" s="25">
        <f t="shared" si="177"/>
        <v>981</v>
      </c>
      <c r="AV397" s="41">
        <f t="shared" si="178"/>
        <v>0.29016976331474104</v>
      </c>
      <c r="AW397" s="41">
        <v>6275</v>
      </c>
      <c r="AX397" s="88">
        <v>1783.5212787500002</v>
      </c>
      <c r="AY397" s="41">
        <f t="shared" si="179"/>
        <v>0.25766726555953656</v>
      </c>
      <c r="AZ397" s="41">
        <v>6921.8</v>
      </c>
      <c r="BA397" s="41">
        <f t="shared" si="164"/>
        <v>50927.343988551671</v>
      </c>
      <c r="BB397" s="41">
        <f t="shared" si="180"/>
        <v>2546.3671994275837</v>
      </c>
      <c r="BC397" s="45">
        <v>0.05</v>
      </c>
      <c r="BD397" s="41">
        <f t="shared" si="181"/>
        <v>0.36787644823999299</v>
      </c>
      <c r="BE397" s="41">
        <v>6921.8</v>
      </c>
      <c r="BF397" s="41">
        <f t="shared" si="182"/>
        <v>53473.711187979257</v>
      </c>
      <c r="BG397" s="99">
        <f t="shared" si="183"/>
        <v>6.4818784714431592</v>
      </c>
      <c r="BH397" s="99">
        <f t="shared" si="184"/>
        <v>7.8535828195457889</v>
      </c>
      <c r="BI397" s="100">
        <f t="shared" si="185"/>
        <v>5.5236608987942857</v>
      </c>
      <c r="BJ397" s="86">
        <f t="shared" si="160"/>
        <v>4192.4789953294348</v>
      </c>
      <c r="BK397" s="86">
        <f t="shared" si="161"/>
        <v>49281.232192649826</v>
      </c>
      <c r="BL397" s="86">
        <f t="shared" si="165"/>
        <v>0</v>
      </c>
      <c r="BM397" s="86">
        <f t="shared" si="186"/>
        <v>53473.711187979265</v>
      </c>
      <c r="BN397" s="78">
        <v>4.6717000000000004</v>
      </c>
      <c r="BO397" s="79">
        <v>5.7302999999999997</v>
      </c>
      <c r="BP397" s="108">
        <f t="shared" si="187"/>
        <v>1.3874774646152703</v>
      </c>
      <c r="BQ397" s="108">
        <f t="shared" si="162"/>
        <v>1.370536066095281</v>
      </c>
      <c r="BS397" s="113" t="s">
        <v>1863</v>
      </c>
      <c r="BT397" s="168">
        <f t="shared" si="188"/>
        <v>1486.2677322916668</v>
      </c>
      <c r="BU397" s="88">
        <v>1783.5212787500002</v>
      </c>
    </row>
    <row r="398" spans="1:73" x14ac:dyDescent="0.25">
      <c r="A398" s="87">
        <f t="shared" si="189"/>
        <v>389</v>
      </c>
      <c r="B398" s="2" t="s">
        <v>429</v>
      </c>
      <c r="C398" s="39" t="s">
        <v>33</v>
      </c>
      <c r="D398" s="68" t="s">
        <v>1246</v>
      </c>
      <c r="E398" s="41">
        <v>5265.4</v>
      </c>
      <c r="F398" s="54">
        <v>5062.2</v>
      </c>
      <c r="G398" s="54">
        <v>203.2</v>
      </c>
      <c r="H398" s="40">
        <v>311.8</v>
      </c>
      <c r="I398" s="41">
        <v>7729.10362769112</v>
      </c>
      <c r="J398" s="41">
        <f t="shared" si="163"/>
        <v>1.4679043620030996</v>
      </c>
      <c r="K398" s="41">
        <v>5265.4</v>
      </c>
      <c r="L398" s="41">
        <v>5073.7824748800003</v>
      </c>
      <c r="M398" s="41">
        <f t="shared" si="166"/>
        <v>1.0680747884136075</v>
      </c>
      <c r="N398" s="41">
        <v>4750.3999999999996</v>
      </c>
      <c r="O398" s="41">
        <v>0</v>
      </c>
      <c r="P398" s="41"/>
      <c r="Q398" s="41">
        <v>0</v>
      </c>
      <c r="R398" s="41">
        <v>422.35431418356598</v>
      </c>
      <c r="S398" s="41">
        <f t="shared" si="167"/>
        <v>8.0213148893448938E-2</v>
      </c>
      <c r="T398" s="41">
        <v>5265.4</v>
      </c>
      <c r="U398" s="41">
        <v>6806.4993138010404</v>
      </c>
      <c r="V398" s="41">
        <f t="shared" si="168"/>
        <v>1.292684186158894</v>
      </c>
      <c r="W398" s="41">
        <v>5265.4</v>
      </c>
      <c r="X398" s="41">
        <v>1399.8307354604301</v>
      </c>
      <c r="Y398" s="41">
        <f t="shared" si="169"/>
        <v>0.26585458568398035</v>
      </c>
      <c r="Z398" s="41">
        <v>5265.4</v>
      </c>
      <c r="AA398" s="41">
        <v>7307.8421839563498</v>
      </c>
      <c r="AB398" s="41">
        <f t="shared" si="170"/>
        <v>1.3878987700756544</v>
      </c>
      <c r="AC398" s="41">
        <v>5265.4</v>
      </c>
      <c r="AD398" s="41">
        <v>4102.9616972026097</v>
      </c>
      <c r="AE398" s="41">
        <f t="shared" si="171"/>
        <v>0.810509600016319</v>
      </c>
      <c r="AF398" s="41">
        <v>5062.2</v>
      </c>
      <c r="AG398" s="41">
        <v>1109.4980082109701</v>
      </c>
      <c r="AH398" s="41">
        <f t="shared" si="172"/>
        <v>0.21071485703098913</v>
      </c>
      <c r="AI398" s="41">
        <v>5265.4</v>
      </c>
      <c r="AJ398" s="41">
        <v>60.492324816</v>
      </c>
      <c r="AK398" s="41">
        <f t="shared" si="173"/>
        <v>1.1488647551183197E-2</v>
      </c>
      <c r="AL398" s="41">
        <v>5265.4</v>
      </c>
      <c r="AM398" s="41">
        <v>6.97356072</v>
      </c>
      <c r="AN398" s="41">
        <f t="shared" si="174"/>
        <v>1.3244123371443765E-3</v>
      </c>
      <c r="AO398" s="41">
        <v>5265.4</v>
      </c>
      <c r="AP398" s="41">
        <v>1191.5999999999999</v>
      </c>
      <c r="AQ398" s="25">
        <f t="shared" si="175"/>
        <v>641.99791302188987</v>
      </c>
      <c r="AR398" s="41">
        <f t="shared" si="176"/>
        <v>0.22630759296539674</v>
      </c>
      <c r="AS398" s="41">
        <v>5265.4</v>
      </c>
      <c r="AT398" s="41">
        <v>1005.9957936</v>
      </c>
      <c r="AU398" s="25">
        <f t="shared" si="177"/>
        <v>541.99999999999989</v>
      </c>
      <c r="AV398" s="41">
        <f t="shared" si="178"/>
        <v>0.21177075479959584</v>
      </c>
      <c r="AW398" s="41">
        <v>4750.3999999999996</v>
      </c>
      <c r="AX398" s="88">
        <v>557.53219499999989</v>
      </c>
      <c r="AY398" s="41">
        <f t="shared" si="179"/>
        <v>0.10588600960990617</v>
      </c>
      <c r="AZ398" s="41">
        <v>5265.4</v>
      </c>
      <c r="BA398" s="41">
        <f t="shared" si="164"/>
        <v>36774.466229522077</v>
      </c>
      <c r="BB398" s="41">
        <f t="shared" si="180"/>
        <v>1838.7233114761038</v>
      </c>
      <c r="BC398" s="45">
        <v>0.05</v>
      </c>
      <c r="BD398" s="41">
        <f t="shared" si="181"/>
        <v>0.34920866628862079</v>
      </c>
      <c r="BE398" s="41">
        <v>5265.4</v>
      </c>
      <c r="BF398" s="41">
        <f t="shared" si="182"/>
        <v>38613.189540998181</v>
      </c>
      <c r="BG398" s="99">
        <f t="shared" si="183"/>
        <v>6.1538254809423174</v>
      </c>
      <c r="BH398" s="99">
        <f t="shared" si="184"/>
        <v>7.4976633013161811</v>
      </c>
      <c r="BI398" s="100">
        <f t="shared" si="185"/>
        <v>5.3027904009251827</v>
      </c>
      <c r="BJ398" s="86">
        <f t="shared" si="160"/>
        <v>1918.7627849578146</v>
      </c>
      <c r="BK398" s="86">
        <f t="shared" si="161"/>
        <v>35616.899746572381</v>
      </c>
      <c r="BL398" s="86">
        <f t="shared" si="165"/>
        <v>1077.527009467997</v>
      </c>
      <c r="BM398" s="86">
        <f t="shared" si="186"/>
        <v>38613.189540998188</v>
      </c>
      <c r="BN398" s="78">
        <v>4.6078000000000001</v>
      </c>
      <c r="BO398" s="79">
        <v>5.4978999999999996</v>
      </c>
      <c r="BP398" s="108">
        <f t="shared" si="187"/>
        <v>1.3355235645953203</v>
      </c>
      <c r="BQ398" s="108">
        <f t="shared" si="162"/>
        <v>1.3637322070820097</v>
      </c>
      <c r="BS398" s="113" t="s">
        <v>1864</v>
      </c>
      <c r="BT398" s="168">
        <f t="shared" si="188"/>
        <v>464.61016249999994</v>
      </c>
      <c r="BU398" s="88">
        <v>557.53219499999989</v>
      </c>
    </row>
    <row r="399" spans="1:73" x14ac:dyDescent="0.25">
      <c r="A399" s="87">
        <f t="shared" si="189"/>
        <v>390</v>
      </c>
      <c r="B399" s="2" t="s">
        <v>430</v>
      </c>
      <c r="C399" s="39" t="s">
        <v>33</v>
      </c>
      <c r="D399" s="68" t="s">
        <v>1310</v>
      </c>
      <c r="E399" s="41">
        <v>6742.76</v>
      </c>
      <c r="F399" s="54">
        <v>6677.85</v>
      </c>
      <c r="G399" s="54">
        <v>64.91</v>
      </c>
      <c r="H399" s="40">
        <v>613.75</v>
      </c>
      <c r="I399" s="41">
        <v>10308.493102576</v>
      </c>
      <c r="J399" s="41">
        <f t="shared" si="163"/>
        <v>1.5288239686087002</v>
      </c>
      <c r="K399" s="41">
        <v>6742.76</v>
      </c>
      <c r="L399" s="41">
        <v>4532.8409834399999</v>
      </c>
      <c r="M399" s="41">
        <f t="shared" si="166"/>
        <v>0.74748783553041664</v>
      </c>
      <c r="N399" s="41">
        <v>6064.1</v>
      </c>
      <c r="O399" s="41">
        <v>563.46635772000002</v>
      </c>
      <c r="P399" s="41">
        <f t="shared" si="190"/>
        <v>9.291838157682096E-2</v>
      </c>
      <c r="Q399" s="41">
        <v>6064.1</v>
      </c>
      <c r="R399" s="41">
        <v>614.05201706483604</v>
      </c>
      <c r="S399" s="41">
        <f t="shared" si="167"/>
        <v>9.1068348430736967E-2</v>
      </c>
      <c r="T399" s="41">
        <v>6742.76</v>
      </c>
      <c r="U399" s="41">
        <v>8760.9182836721902</v>
      </c>
      <c r="V399" s="41">
        <f t="shared" si="168"/>
        <v>1.299307447346812</v>
      </c>
      <c r="W399" s="41">
        <v>6742.76</v>
      </c>
      <c r="X399" s="41">
        <v>1935.3830316680501</v>
      </c>
      <c r="Y399" s="41">
        <f t="shared" si="169"/>
        <v>0.28703127972344411</v>
      </c>
      <c r="Z399" s="41">
        <v>6742.76</v>
      </c>
      <c r="AA399" s="41">
        <v>9277.4839714543104</v>
      </c>
      <c r="AB399" s="41">
        <f t="shared" si="170"/>
        <v>1.3759178691595593</v>
      </c>
      <c r="AC399" s="41">
        <v>6742.76</v>
      </c>
      <c r="AD399" s="41">
        <v>6740.4787631340196</v>
      </c>
      <c r="AE399" s="41">
        <f t="shared" si="171"/>
        <v>1.0093785818989673</v>
      </c>
      <c r="AF399" s="41">
        <v>6677.85</v>
      </c>
      <c r="AG399" s="41">
        <v>1164.89934861097</v>
      </c>
      <c r="AH399" s="41">
        <f t="shared" si="172"/>
        <v>0.17276298557430045</v>
      </c>
      <c r="AI399" s="41">
        <v>6742.76</v>
      </c>
      <c r="AJ399" s="41">
        <v>222.2525506572</v>
      </c>
      <c r="AK399" s="41">
        <f t="shared" si="173"/>
        <v>3.2961658231525366E-2</v>
      </c>
      <c r="AL399" s="41">
        <v>6742.76</v>
      </c>
      <c r="AM399" s="41">
        <v>25.93467231768</v>
      </c>
      <c r="AN399" s="41">
        <f t="shared" si="174"/>
        <v>3.8462991887120409E-3</v>
      </c>
      <c r="AO399" s="41">
        <v>6742.76</v>
      </c>
      <c r="AP399" s="41">
        <v>2644.92</v>
      </c>
      <c r="AQ399" s="25">
        <f t="shared" si="175"/>
        <v>1425.0026184204912</v>
      </c>
      <c r="AR399" s="41">
        <f t="shared" si="176"/>
        <v>0.39226073595975536</v>
      </c>
      <c r="AS399" s="41">
        <v>6742.76</v>
      </c>
      <c r="AT399" s="41">
        <v>1197.172116</v>
      </c>
      <c r="AU399" s="25">
        <f t="shared" si="177"/>
        <v>644.99999999999989</v>
      </c>
      <c r="AV399" s="41">
        <f t="shared" si="178"/>
        <v>0.19741958674823962</v>
      </c>
      <c r="AW399" s="41">
        <v>6064.1</v>
      </c>
      <c r="AX399" s="88">
        <v>1374.2752</v>
      </c>
      <c r="AY399" s="41">
        <f t="shared" si="179"/>
        <v>0.20381493631687914</v>
      </c>
      <c r="AZ399" s="41">
        <v>6742.76</v>
      </c>
      <c r="BA399" s="41">
        <f t="shared" si="164"/>
        <v>49362.570398315249</v>
      </c>
      <c r="BB399" s="41">
        <f t="shared" si="180"/>
        <v>2468.1285199157628</v>
      </c>
      <c r="BC399" s="45">
        <v>0.05</v>
      </c>
      <c r="BD399" s="41">
        <f t="shared" si="181"/>
        <v>0.36604128278564901</v>
      </c>
      <c r="BE399" s="41">
        <v>6742.76</v>
      </c>
      <c r="BF399" s="41">
        <f t="shared" si="182"/>
        <v>51830.698918231014</v>
      </c>
      <c r="BG399" s="99">
        <f t="shared" si="183"/>
        <v>6.7170328159613621</v>
      </c>
      <c r="BH399" s="99">
        <f t="shared" si="184"/>
        <v>7.8067499100096134</v>
      </c>
      <c r="BI399" s="100">
        <f t="shared" si="185"/>
        <v>5.6571853049674461</v>
      </c>
      <c r="BJ399" s="86">
        <f t="shared" si="160"/>
        <v>4122.578890796286</v>
      </c>
      <c r="BK399" s="86">
        <f t="shared" si="161"/>
        <v>47340.912129289296</v>
      </c>
      <c r="BL399" s="86">
        <f t="shared" si="165"/>
        <v>367.2078981454369</v>
      </c>
      <c r="BM399" s="86">
        <f t="shared" si="186"/>
        <v>51830.698918231021</v>
      </c>
      <c r="BN399" s="78">
        <v>4.9435000000000002</v>
      </c>
      <c r="BO399" s="79">
        <v>5.7718999999999996</v>
      </c>
      <c r="BP399" s="108">
        <f t="shared" si="187"/>
        <v>1.3587605574919313</v>
      </c>
      <c r="BQ399" s="108">
        <f t="shared" si="162"/>
        <v>1.3525442072817639</v>
      </c>
      <c r="BS399" s="113" t="s">
        <v>1865</v>
      </c>
      <c r="BT399" s="168">
        <f t="shared" si="188"/>
        <v>1145.2293333333334</v>
      </c>
      <c r="BU399" s="88">
        <v>1374.2752</v>
      </c>
    </row>
    <row r="400" spans="1:73" x14ac:dyDescent="0.25">
      <c r="A400" s="87">
        <f t="shared" si="189"/>
        <v>391</v>
      </c>
      <c r="B400" s="2" t="s">
        <v>431</v>
      </c>
      <c r="C400" s="39" t="s">
        <v>33</v>
      </c>
      <c r="D400" s="68" t="s">
        <v>1373</v>
      </c>
      <c r="E400" s="41">
        <v>4396.8</v>
      </c>
      <c r="F400" s="54">
        <v>4396.8</v>
      </c>
      <c r="G400" s="54">
        <v>0</v>
      </c>
      <c r="H400" s="40">
        <v>394.3</v>
      </c>
      <c r="I400" s="41">
        <v>6796.6019224926804</v>
      </c>
      <c r="J400" s="41">
        <f t="shared" si="163"/>
        <v>1.5458064780050673</v>
      </c>
      <c r="K400" s="41">
        <v>4396.8</v>
      </c>
      <c r="L400" s="41">
        <v>5073.7824748800003</v>
      </c>
      <c r="M400" s="41">
        <f t="shared" si="166"/>
        <v>1.2676533353853843</v>
      </c>
      <c r="N400" s="41">
        <v>4002.5</v>
      </c>
      <c r="O400" s="41">
        <v>0</v>
      </c>
      <c r="P400" s="41"/>
      <c r="Q400" s="41">
        <v>0</v>
      </c>
      <c r="R400" s="41">
        <v>415.50933141156401</v>
      </c>
      <c r="S400" s="41">
        <f t="shared" si="167"/>
        <v>9.4502668170388465E-2</v>
      </c>
      <c r="T400" s="41">
        <v>4396.8</v>
      </c>
      <c r="U400" s="41">
        <v>5700.92908462375</v>
      </c>
      <c r="V400" s="41">
        <f t="shared" si="168"/>
        <v>1.2966086891884439</v>
      </c>
      <c r="W400" s="41">
        <v>4396.8</v>
      </c>
      <c r="X400" s="41">
        <v>1144.6782441073999</v>
      </c>
      <c r="Y400" s="41">
        <f t="shared" si="169"/>
        <v>0.26034348710594063</v>
      </c>
      <c r="Z400" s="41">
        <v>4396.8</v>
      </c>
      <c r="AA400" s="41">
        <v>6570.9069440133198</v>
      </c>
      <c r="AB400" s="41">
        <f t="shared" si="170"/>
        <v>1.4944748326085606</v>
      </c>
      <c r="AC400" s="41">
        <v>4396.8</v>
      </c>
      <c r="AD400" s="41">
        <v>4271.9708519052401</v>
      </c>
      <c r="AE400" s="41">
        <f t="shared" si="171"/>
        <v>0.97160909113565319</v>
      </c>
      <c r="AF400" s="41">
        <v>4396.8</v>
      </c>
      <c r="AG400" s="41">
        <v>884.91396050604806</v>
      </c>
      <c r="AH400" s="41">
        <f t="shared" si="172"/>
        <v>0.20126318242950511</v>
      </c>
      <c r="AI400" s="41">
        <v>4396.8</v>
      </c>
      <c r="AJ400" s="41">
        <v>143.5248948672</v>
      </c>
      <c r="AK400" s="41">
        <f t="shared" si="173"/>
        <v>3.2643034676855892E-2</v>
      </c>
      <c r="AL400" s="41">
        <v>4396.8</v>
      </c>
      <c r="AM400" s="41">
        <v>16.666810120800001</v>
      </c>
      <c r="AN400" s="41">
        <f t="shared" si="174"/>
        <v>3.7906682407205239E-3</v>
      </c>
      <c r="AO400" s="41">
        <v>4396.8</v>
      </c>
      <c r="AP400" s="41">
        <v>1627.788</v>
      </c>
      <c r="AQ400" s="25">
        <f t="shared" si="175"/>
        <v>877.00276841396123</v>
      </c>
      <c r="AR400" s="41">
        <f t="shared" si="176"/>
        <v>0.37022106986899561</v>
      </c>
      <c r="AS400" s="41">
        <v>4396.8</v>
      </c>
      <c r="AT400" s="41">
        <v>582.80937119999999</v>
      </c>
      <c r="AU400" s="25">
        <f t="shared" si="177"/>
        <v>314</v>
      </c>
      <c r="AV400" s="41">
        <f t="shared" si="178"/>
        <v>0.14561133571517801</v>
      </c>
      <c r="AW400" s="41">
        <v>4002.5</v>
      </c>
      <c r="AX400" s="88">
        <v>394.61891125</v>
      </c>
      <c r="AY400" s="41">
        <f t="shared" si="179"/>
        <v>8.975138993131368E-2</v>
      </c>
      <c r="AZ400" s="41">
        <v>4396.8</v>
      </c>
      <c r="BA400" s="41">
        <f t="shared" si="164"/>
        <v>33624.700801378007</v>
      </c>
      <c r="BB400" s="41">
        <f t="shared" si="180"/>
        <v>1681.2350400689004</v>
      </c>
      <c r="BC400" s="45">
        <v>0.05</v>
      </c>
      <c r="BD400" s="41">
        <f t="shared" si="181"/>
        <v>0.38237696508117275</v>
      </c>
      <c r="BE400" s="41">
        <v>4396.8</v>
      </c>
      <c r="BF400" s="41">
        <f t="shared" si="182"/>
        <v>35305.93584144691</v>
      </c>
      <c r="BG400" s="99">
        <f t="shared" si="183"/>
        <v>6.6790653209295172</v>
      </c>
      <c r="BH400" s="99">
        <f t="shared" si="184"/>
        <v>8.1629932255851081</v>
      </c>
      <c r="BI400" s="100">
        <f t="shared" si="185"/>
        <v>5.6588757752370817</v>
      </c>
      <c r="BJ400" s="86">
        <f t="shared" si="160"/>
        <v>2633.5554560425089</v>
      </c>
      <c r="BK400" s="86">
        <f t="shared" si="161"/>
        <v>32672.380385404394</v>
      </c>
      <c r="BL400" s="86">
        <f t="shared" si="165"/>
        <v>0</v>
      </c>
      <c r="BM400" s="86">
        <f t="shared" si="186"/>
        <v>35305.935841446902</v>
      </c>
      <c r="BN400" s="78">
        <v>4.9447999999999999</v>
      </c>
      <c r="BO400" s="79">
        <v>5.8826000000000001</v>
      </c>
      <c r="BP400" s="108">
        <f t="shared" si="187"/>
        <v>1.3507250689470793</v>
      </c>
      <c r="BQ400" s="108">
        <f t="shared" si="162"/>
        <v>1.3876505670256534</v>
      </c>
      <c r="BS400" s="113" t="s">
        <v>1866</v>
      </c>
      <c r="BT400" s="168">
        <f t="shared" si="188"/>
        <v>328.84909270833333</v>
      </c>
      <c r="BU400" s="88">
        <v>394.61891125</v>
      </c>
    </row>
    <row r="401" spans="1:73" x14ac:dyDescent="0.25">
      <c r="A401" s="87">
        <f t="shared" si="189"/>
        <v>392</v>
      </c>
      <c r="B401" s="2" t="s">
        <v>432</v>
      </c>
      <c r="C401" s="39" t="s">
        <v>33</v>
      </c>
      <c r="D401" s="68" t="s">
        <v>1385</v>
      </c>
      <c r="E401" s="41">
        <v>6770.35</v>
      </c>
      <c r="F401" s="54">
        <v>6584.95</v>
      </c>
      <c r="G401" s="54">
        <v>185.4</v>
      </c>
      <c r="H401" s="40">
        <v>226.3</v>
      </c>
      <c r="I401" s="41">
        <v>10256.9872815175</v>
      </c>
      <c r="J401" s="41">
        <f t="shared" si="163"/>
        <v>1.5149862682900441</v>
      </c>
      <c r="K401" s="41">
        <v>6770.35</v>
      </c>
      <c r="L401" s="41">
        <v>6201.4045917599997</v>
      </c>
      <c r="M401" s="41">
        <f t="shared" si="166"/>
        <v>0.97527063004883108</v>
      </c>
      <c r="N401" s="41">
        <v>6358.65</v>
      </c>
      <c r="O401" s="41">
        <v>187.82211924000001</v>
      </c>
      <c r="P401" s="41">
        <f t="shared" si="190"/>
        <v>2.9538049623740893E-2</v>
      </c>
      <c r="Q401" s="41">
        <v>6358.65</v>
      </c>
      <c r="R401" s="41">
        <v>594.86100836489402</v>
      </c>
      <c r="S401" s="41">
        <f t="shared" si="167"/>
        <v>8.7862667124283672E-2</v>
      </c>
      <c r="T401" s="41">
        <v>6770.35</v>
      </c>
      <c r="U401" s="41">
        <v>8750.4294778855292</v>
      </c>
      <c r="V401" s="41">
        <f t="shared" si="168"/>
        <v>1.2924633848893379</v>
      </c>
      <c r="W401" s="41">
        <v>6770.35</v>
      </c>
      <c r="X401" s="41">
        <v>2103.1582374629602</v>
      </c>
      <c r="Y401" s="41">
        <f t="shared" si="169"/>
        <v>0.31064246862613604</v>
      </c>
      <c r="Z401" s="41">
        <v>6770.35</v>
      </c>
      <c r="AA401" s="41">
        <v>7122.6276713630396</v>
      </c>
      <c r="AB401" s="41">
        <f t="shared" si="170"/>
        <v>1.0520324165461223</v>
      </c>
      <c r="AC401" s="41">
        <v>6770.35</v>
      </c>
      <c r="AD401" s="41">
        <v>5724.7052802951803</v>
      </c>
      <c r="AE401" s="41">
        <f t="shared" si="171"/>
        <v>0.869361996719061</v>
      </c>
      <c r="AF401" s="41">
        <v>6584.95</v>
      </c>
      <c r="AG401" s="41">
        <v>942.89268616281504</v>
      </c>
      <c r="AH401" s="41">
        <f t="shared" si="172"/>
        <v>0.13926793831379691</v>
      </c>
      <c r="AI401" s="41">
        <v>6770.35</v>
      </c>
      <c r="AJ401" s="41">
        <v>67.433934430799994</v>
      </c>
      <c r="AK401" s="41">
        <f t="shared" si="173"/>
        <v>9.9601843967889389E-3</v>
      </c>
      <c r="AL401" s="41">
        <v>6770.35</v>
      </c>
      <c r="AM401" s="41">
        <v>7.6709167919999999</v>
      </c>
      <c r="AN401" s="41">
        <f t="shared" si="174"/>
        <v>1.1330162830577443E-3</v>
      </c>
      <c r="AO401" s="41">
        <v>6770.35</v>
      </c>
      <c r="AP401" s="41">
        <v>1317.816</v>
      </c>
      <c r="AQ401" s="25">
        <f t="shared" si="175"/>
        <v>709.99926296312094</v>
      </c>
      <c r="AR401" s="41">
        <f t="shared" si="176"/>
        <v>0.19464518082521581</v>
      </c>
      <c r="AS401" s="41">
        <v>6770.35</v>
      </c>
      <c r="AT401" s="41">
        <v>1976.726052</v>
      </c>
      <c r="AU401" s="25">
        <f t="shared" si="177"/>
        <v>1065</v>
      </c>
      <c r="AV401" s="41">
        <f t="shared" si="178"/>
        <v>0.31087196999363076</v>
      </c>
      <c r="AW401" s="41">
        <v>6358.65</v>
      </c>
      <c r="AX401" s="88">
        <v>225.28967000000003</v>
      </c>
      <c r="AY401" s="41">
        <f t="shared" si="179"/>
        <v>3.3275926650763996E-2</v>
      </c>
      <c r="AZ401" s="41">
        <v>6770.35</v>
      </c>
      <c r="BA401" s="41">
        <f t="shared" si="164"/>
        <v>45479.824927274713</v>
      </c>
      <c r="BB401" s="41">
        <f t="shared" si="180"/>
        <v>2273.9912463637356</v>
      </c>
      <c r="BC401" s="45">
        <v>0.05</v>
      </c>
      <c r="BD401" s="41">
        <f t="shared" si="181"/>
        <v>0.33587499115462799</v>
      </c>
      <c r="BE401" s="41">
        <v>6770.35</v>
      </c>
      <c r="BF401" s="41">
        <f t="shared" si="182"/>
        <v>47753.81617363845</v>
      </c>
      <c r="BG401" s="99">
        <f t="shared" si="183"/>
        <v>5.7809130210978381</v>
      </c>
      <c r="BH401" s="99">
        <f t="shared" si="184"/>
        <v>7.1623777032473512</v>
      </c>
      <c r="BI401" s="100">
        <f t="shared" si="185"/>
        <v>4.8680829245428239</v>
      </c>
      <c r="BJ401" s="86">
        <f t="shared" si="160"/>
        <v>1308.2206166744409</v>
      </c>
      <c r="BK401" s="86">
        <f t="shared" si="161"/>
        <v>45543.052982753768</v>
      </c>
      <c r="BL401" s="86">
        <f t="shared" si="165"/>
        <v>902.54257421023954</v>
      </c>
      <c r="BM401" s="86">
        <f t="shared" si="186"/>
        <v>47753.81617363845</v>
      </c>
      <c r="BN401" s="78">
        <v>4.4335000000000004</v>
      </c>
      <c r="BO401" s="79">
        <v>5.4954000000000001</v>
      </c>
      <c r="BP401" s="108">
        <f t="shared" si="187"/>
        <v>1.3039163236941103</v>
      </c>
      <c r="BQ401" s="108">
        <f t="shared" si="162"/>
        <v>1.3033405581481514</v>
      </c>
      <c r="BS401" s="113" t="s">
        <v>1867</v>
      </c>
      <c r="BT401" s="168">
        <f t="shared" si="188"/>
        <v>187.74139166666669</v>
      </c>
      <c r="BU401" s="88">
        <v>225.28967000000003</v>
      </c>
    </row>
    <row r="402" spans="1:73" x14ac:dyDescent="0.25">
      <c r="A402" s="87">
        <f t="shared" si="189"/>
        <v>393</v>
      </c>
      <c r="B402" s="2" t="s">
        <v>93</v>
      </c>
      <c r="C402" s="39" t="s">
        <v>33</v>
      </c>
      <c r="D402" s="68" t="s">
        <v>1444</v>
      </c>
      <c r="E402" s="41">
        <v>9955.6</v>
      </c>
      <c r="F402" s="54">
        <v>8350.2999999999993</v>
      </c>
      <c r="G402" s="54">
        <v>1605.3</v>
      </c>
      <c r="H402" s="40">
        <v>0</v>
      </c>
      <c r="I402" s="41">
        <v>14300.1881547497</v>
      </c>
      <c r="J402" s="41">
        <f t="shared" si="163"/>
        <v>1.4363964155600566</v>
      </c>
      <c r="K402" s="41">
        <v>9955.6</v>
      </c>
      <c r="L402" s="41">
        <v>9872.4274865999996</v>
      </c>
      <c r="M402" s="41">
        <f t="shared" si="166"/>
        <v>1.1822841678263056</v>
      </c>
      <c r="N402" s="41">
        <v>8350.2999999999993</v>
      </c>
      <c r="O402" s="41">
        <v>0</v>
      </c>
      <c r="P402" s="41"/>
      <c r="Q402" s="41">
        <v>0</v>
      </c>
      <c r="R402" s="41">
        <v>700.60027704925096</v>
      </c>
      <c r="S402" s="41">
        <f t="shared" si="167"/>
        <v>7.0372481522886707E-2</v>
      </c>
      <c r="T402" s="41">
        <v>9955.6</v>
      </c>
      <c r="U402" s="41">
        <v>13666.4831814793</v>
      </c>
      <c r="V402" s="41">
        <f t="shared" si="168"/>
        <v>1.3727432983927939</v>
      </c>
      <c r="W402" s="41">
        <v>9955.6</v>
      </c>
      <c r="X402" s="41">
        <v>2755.4239795704798</v>
      </c>
      <c r="Y402" s="41">
        <f t="shared" si="169"/>
        <v>0.27677126236193494</v>
      </c>
      <c r="Z402" s="41">
        <v>9955.6</v>
      </c>
      <c r="AA402" s="41">
        <v>10526.5065902795</v>
      </c>
      <c r="AB402" s="41">
        <f t="shared" si="170"/>
        <v>1.0573452720357888</v>
      </c>
      <c r="AC402" s="41">
        <v>9955.6</v>
      </c>
      <c r="AD402" s="41">
        <v>7690.1612704033796</v>
      </c>
      <c r="AE402" s="41">
        <f t="shared" si="171"/>
        <v>0.92094430983358444</v>
      </c>
      <c r="AF402" s="41">
        <v>8350.2999999999993</v>
      </c>
      <c r="AG402" s="41">
        <v>1012.22183240136</v>
      </c>
      <c r="AH402" s="41">
        <f t="shared" si="172"/>
        <v>0.10167361408668085</v>
      </c>
      <c r="AI402" s="41">
        <v>9955.6</v>
      </c>
      <c r="AJ402" s="41">
        <v>253.57775889600001</v>
      </c>
      <c r="AK402" s="41">
        <f t="shared" si="173"/>
        <v>2.5470866537024388E-2</v>
      </c>
      <c r="AL402" s="41">
        <v>9955.6</v>
      </c>
      <c r="AM402" s="41">
        <v>28.549757587679998</v>
      </c>
      <c r="AN402" s="41">
        <f t="shared" si="174"/>
        <v>2.8677083839929282E-3</v>
      </c>
      <c r="AO402" s="41">
        <v>9955.6</v>
      </c>
      <c r="AP402" s="41">
        <v>1906.2</v>
      </c>
      <c r="AQ402" s="25">
        <f t="shared" si="175"/>
        <v>1027.0027037616035</v>
      </c>
      <c r="AR402" s="41">
        <f t="shared" si="176"/>
        <v>0.19147012736550284</v>
      </c>
      <c r="AS402" s="41">
        <v>9955.6</v>
      </c>
      <c r="AT402" s="41">
        <v>1707.5943360000001</v>
      </c>
      <c r="AU402" s="25">
        <f t="shared" si="177"/>
        <v>920.00000000000011</v>
      </c>
      <c r="AV402" s="41">
        <f t="shared" si="178"/>
        <v>0.20449496856400373</v>
      </c>
      <c r="AW402" s="41">
        <v>8350.2999999999993</v>
      </c>
      <c r="AX402" s="88">
        <v>1261.5984900000001</v>
      </c>
      <c r="AY402" s="41">
        <f t="shared" si="179"/>
        <v>0.12672249688617462</v>
      </c>
      <c r="AZ402" s="41">
        <v>9955.6</v>
      </c>
      <c r="BA402" s="41">
        <f t="shared" si="164"/>
        <v>65681.533115016646</v>
      </c>
      <c r="BB402" s="41">
        <f t="shared" si="180"/>
        <v>3284.0766557508323</v>
      </c>
      <c r="BC402" s="45">
        <v>0.05</v>
      </c>
      <c r="BD402" s="41">
        <f t="shared" si="181"/>
        <v>0.32987229858078188</v>
      </c>
      <c r="BE402" s="41">
        <v>9955.6</v>
      </c>
      <c r="BF402" s="41">
        <f t="shared" si="182"/>
        <v>68965.609770767478</v>
      </c>
      <c r="BG402" s="99">
        <f t="shared" si="183"/>
        <v>5.8619167456147423</v>
      </c>
      <c r="BH402" s="99">
        <f t="shared" si="184"/>
        <v>7.3180348388245671</v>
      </c>
      <c r="BI402" s="100">
        <f t="shared" si="185"/>
        <v>4.8949252202894789</v>
      </c>
      <c r="BJ402" s="86">
        <f t="shared" si="160"/>
        <v>0</v>
      </c>
      <c r="BK402" s="86">
        <f t="shared" si="161"/>
        <v>61107.786314636774</v>
      </c>
      <c r="BL402" s="86">
        <f t="shared" si="165"/>
        <v>7857.8234561306999</v>
      </c>
      <c r="BM402" s="86">
        <f t="shared" si="186"/>
        <v>68965.609770767478</v>
      </c>
      <c r="BN402" s="78">
        <v>4.3461999999999996</v>
      </c>
      <c r="BO402" s="79">
        <v>5.2417999999999996</v>
      </c>
      <c r="BP402" s="108">
        <f t="shared" si="187"/>
        <v>1.3487452822269437</v>
      </c>
      <c r="BQ402" s="108">
        <f t="shared" si="162"/>
        <v>1.3960919605525903</v>
      </c>
      <c r="BS402" s="113" t="s">
        <v>1868</v>
      </c>
      <c r="BT402" s="168">
        <f t="shared" si="188"/>
        <v>1051.332075</v>
      </c>
      <c r="BU402" s="88">
        <v>1261.5984900000001</v>
      </c>
    </row>
    <row r="403" spans="1:73" x14ac:dyDescent="0.25">
      <c r="A403" s="87">
        <f t="shared" si="189"/>
        <v>394</v>
      </c>
      <c r="B403" s="2" t="s">
        <v>94</v>
      </c>
      <c r="C403" s="39" t="s">
        <v>34</v>
      </c>
      <c r="D403" s="68" t="s">
        <v>1443</v>
      </c>
      <c r="E403" s="41">
        <v>4357.8100000000004</v>
      </c>
      <c r="F403" s="54">
        <v>3895.01</v>
      </c>
      <c r="G403" s="54">
        <v>462.8</v>
      </c>
      <c r="H403" s="40">
        <v>0</v>
      </c>
      <c r="I403" s="41">
        <v>5556.4737147456599</v>
      </c>
      <c r="J403" s="41">
        <f t="shared" si="163"/>
        <v>1.2750610317443072</v>
      </c>
      <c r="K403" s="41">
        <v>4357.8100000000004</v>
      </c>
      <c r="L403" s="41">
        <v>4502.9978557200002</v>
      </c>
      <c r="M403" s="41">
        <f t="shared" si="166"/>
        <v>1.1560940423054114</v>
      </c>
      <c r="N403" s="41">
        <v>3895.01</v>
      </c>
      <c r="O403" s="41">
        <v>187.82211924000001</v>
      </c>
      <c r="P403" s="41">
        <f t="shared" si="190"/>
        <v>4.8221216181729955E-2</v>
      </c>
      <c r="Q403" s="41">
        <v>3895.01</v>
      </c>
      <c r="R403" s="41">
        <v>336.17076910028999</v>
      </c>
      <c r="S403" s="41">
        <f t="shared" si="167"/>
        <v>7.7142135407530385E-2</v>
      </c>
      <c r="T403" s="41">
        <v>4357.8100000000004</v>
      </c>
      <c r="U403" s="41">
        <v>5769.6769728298304</v>
      </c>
      <c r="V403" s="41">
        <f t="shared" si="168"/>
        <v>1.3239854359941874</v>
      </c>
      <c r="W403" s="41">
        <v>4357.8100000000004</v>
      </c>
      <c r="X403" s="41">
        <v>1510.3093694223401</v>
      </c>
      <c r="Y403" s="41">
        <f t="shared" si="169"/>
        <v>0.34657531407343134</v>
      </c>
      <c r="Z403" s="41">
        <v>4357.8100000000004</v>
      </c>
      <c r="AA403" s="41">
        <v>3911.6838619855398</v>
      </c>
      <c r="AB403" s="41">
        <f t="shared" si="170"/>
        <v>0.89762606951325075</v>
      </c>
      <c r="AC403" s="41">
        <v>4357.8100000000004</v>
      </c>
      <c r="AD403" s="41">
        <v>3775.5906849043599</v>
      </c>
      <c r="AE403" s="41">
        <f t="shared" si="171"/>
        <v>0.9693404342747155</v>
      </c>
      <c r="AF403" s="41">
        <v>3895.01</v>
      </c>
      <c r="AG403" s="41">
        <v>331.25763116328</v>
      </c>
      <c r="AH403" s="41">
        <f t="shared" si="172"/>
        <v>7.6014702605960327E-2</v>
      </c>
      <c r="AI403" s="41">
        <v>4357.8100000000004</v>
      </c>
      <c r="AJ403" s="41">
        <v>119.934638208</v>
      </c>
      <c r="AK403" s="41">
        <f t="shared" si="173"/>
        <v>2.7521768550716984E-2</v>
      </c>
      <c r="AL403" s="41">
        <v>4357.8100000000004</v>
      </c>
      <c r="AM403" s="41">
        <v>13.7030468148</v>
      </c>
      <c r="AN403" s="41">
        <f t="shared" si="174"/>
        <v>3.144480097755524E-3</v>
      </c>
      <c r="AO403" s="41">
        <v>4357.8100000000004</v>
      </c>
      <c r="AP403" s="41">
        <v>1395.768</v>
      </c>
      <c r="AQ403" s="25">
        <f t="shared" si="175"/>
        <v>751.99743459444221</v>
      </c>
      <c r="AR403" s="41">
        <f t="shared" si="176"/>
        <v>0.32029115541980946</v>
      </c>
      <c r="AS403" s="41">
        <v>4357.8100000000004</v>
      </c>
      <c r="AT403" s="41">
        <v>2093.6591423999998</v>
      </c>
      <c r="AU403" s="25">
        <f t="shared" si="177"/>
        <v>1128</v>
      </c>
      <c r="AV403" s="41">
        <f t="shared" si="178"/>
        <v>0.5375234318782236</v>
      </c>
      <c r="AW403" s="41">
        <v>3895.01</v>
      </c>
      <c r="AX403" s="88">
        <v>530.54335124999989</v>
      </c>
      <c r="AY403" s="41">
        <f t="shared" si="179"/>
        <v>0.12174540680984253</v>
      </c>
      <c r="AZ403" s="41">
        <v>4357.8100000000004</v>
      </c>
      <c r="BA403" s="41">
        <f t="shared" si="164"/>
        <v>30035.5911577841</v>
      </c>
      <c r="BB403" s="41">
        <f t="shared" si="180"/>
        <v>1501.7795578892051</v>
      </c>
      <c r="BC403" s="45">
        <v>0.05</v>
      </c>
      <c r="BD403" s="41">
        <f t="shared" si="181"/>
        <v>0.34461795211108448</v>
      </c>
      <c r="BE403" s="41">
        <v>4357.8100000000004</v>
      </c>
      <c r="BF403" s="41">
        <f t="shared" si="182"/>
        <v>31537.370715673303</v>
      </c>
      <c r="BG403" s="99">
        <f t="shared" si="183"/>
        <v>5.7103703312160832</v>
      </c>
      <c r="BH403" s="99">
        <f t="shared" si="184"/>
        <v>7.5393009560997166</v>
      </c>
      <c r="BI403" s="100">
        <f t="shared" si="185"/>
        <v>4.6925628752276314</v>
      </c>
      <c r="BJ403" s="86">
        <f t="shared" si="160"/>
        <v>0</v>
      </c>
      <c r="BK403" s="86">
        <f t="shared" si="161"/>
        <v>29365.65261701796</v>
      </c>
      <c r="BL403" s="86">
        <f t="shared" si="165"/>
        <v>2171.7180986553481</v>
      </c>
      <c r="BM403" s="86">
        <f t="shared" si="186"/>
        <v>31537.370715673307</v>
      </c>
      <c r="BN403" s="78">
        <v>4.0796000000000001</v>
      </c>
      <c r="BO403" s="79">
        <v>5.4710999999999999</v>
      </c>
      <c r="BP403" s="108">
        <f t="shared" si="187"/>
        <v>1.3997378005726255</v>
      </c>
      <c r="BQ403" s="108">
        <f t="shared" si="162"/>
        <v>1.378022875856723</v>
      </c>
      <c r="BS403" s="113" t="s">
        <v>1869</v>
      </c>
      <c r="BT403" s="168">
        <f t="shared" si="188"/>
        <v>442.11945937499991</v>
      </c>
      <c r="BU403" s="88">
        <v>530.54335124999989</v>
      </c>
    </row>
    <row r="404" spans="1:73" x14ac:dyDescent="0.25">
      <c r="A404" s="87">
        <f t="shared" si="189"/>
        <v>395</v>
      </c>
      <c r="B404" s="2" t="s">
        <v>95</v>
      </c>
      <c r="C404" s="39" t="s">
        <v>34</v>
      </c>
      <c r="D404" s="68" t="s">
        <v>1448</v>
      </c>
      <c r="E404" s="41">
        <v>5222.8999999999996</v>
      </c>
      <c r="F404" s="54">
        <v>5047.1000000000004</v>
      </c>
      <c r="G404" s="54">
        <v>175.8</v>
      </c>
      <c r="H404" s="40">
        <v>0</v>
      </c>
      <c r="I404" s="41">
        <v>6601.9012927618296</v>
      </c>
      <c r="J404" s="41">
        <f t="shared" si="163"/>
        <v>1.264029809638674</v>
      </c>
      <c r="K404" s="41">
        <v>5222.8999999999996</v>
      </c>
      <c r="L404" s="41">
        <v>4462.8932527200004</v>
      </c>
      <c r="M404" s="41">
        <f t="shared" si="166"/>
        <v>0.88424902473103373</v>
      </c>
      <c r="N404" s="41">
        <v>5047.1000000000004</v>
      </c>
      <c r="O404" s="41">
        <v>0</v>
      </c>
      <c r="P404" s="41"/>
      <c r="Q404" s="41">
        <v>0</v>
      </c>
      <c r="R404" s="41">
        <v>354.62938931457097</v>
      </c>
      <c r="S404" s="41">
        <f t="shared" si="167"/>
        <v>6.7898942984658137E-2</v>
      </c>
      <c r="T404" s="41">
        <v>5222.8999999999996</v>
      </c>
      <c r="U404" s="41">
        <v>6588.8900343876003</v>
      </c>
      <c r="V404" s="41">
        <f t="shared" si="168"/>
        <v>1.2615386154028607</v>
      </c>
      <c r="W404" s="41">
        <v>5222.8999999999996</v>
      </c>
      <c r="X404" s="41">
        <v>1417.7957149619001</v>
      </c>
      <c r="Y404" s="41">
        <f t="shared" si="169"/>
        <v>0.27145756475557642</v>
      </c>
      <c r="Z404" s="41">
        <v>5222.8999999999996</v>
      </c>
      <c r="AA404" s="41">
        <v>4420.8488334325702</v>
      </c>
      <c r="AB404" s="41">
        <f t="shared" si="170"/>
        <v>0.84643566475187548</v>
      </c>
      <c r="AC404" s="41">
        <v>5222.8999999999996</v>
      </c>
      <c r="AD404" s="41">
        <v>4765.1585612395902</v>
      </c>
      <c r="AE404" s="41">
        <f t="shared" si="171"/>
        <v>0.94413793291981329</v>
      </c>
      <c r="AF404" s="41">
        <v>5047.1000000000004</v>
      </c>
      <c r="AG404" s="41">
        <v>564.16900728482506</v>
      </c>
      <c r="AH404" s="41">
        <f t="shared" si="172"/>
        <v>0.10801834369504013</v>
      </c>
      <c r="AI404" s="41">
        <v>5222.8999999999996</v>
      </c>
      <c r="AJ404" s="41">
        <v>128.1772278864</v>
      </c>
      <c r="AK404" s="41">
        <f t="shared" si="173"/>
        <v>2.4541390393536162E-2</v>
      </c>
      <c r="AL404" s="41">
        <v>5222.8999999999996</v>
      </c>
      <c r="AM404" s="41">
        <v>15.010589449799999</v>
      </c>
      <c r="AN404" s="41">
        <f t="shared" si="174"/>
        <v>2.8739951846292289E-3</v>
      </c>
      <c r="AO404" s="41">
        <v>5222.8999999999996</v>
      </c>
      <c r="AP404" s="41">
        <v>1241.7239999999999</v>
      </c>
      <c r="AQ404" s="25">
        <f t="shared" si="175"/>
        <v>669.00320287780562</v>
      </c>
      <c r="AR404" s="41">
        <f t="shared" si="176"/>
        <v>0.23774607976411571</v>
      </c>
      <c r="AS404" s="41">
        <v>5222.8999999999996</v>
      </c>
      <c r="AT404" s="41">
        <v>1191.6038736</v>
      </c>
      <c r="AU404" s="25">
        <f t="shared" si="177"/>
        <v>642</v>
      </c>
      <c r="AV404" s="41">
        <f t="shared" si="178"/>
        <v>0.23609674339719838</v>
      </c>
      <c r="AW404" s="41">
        <v>5047.1000000000004</v>
      </c>
      <c r="AX404" s="88">
        <v>436.97095312500005</v>
      </c>
      <c r="AY404" s="41">
        <f t="shared" si="179"/>
        <v>8.3664430321277461E-2</v>
      </c>
      <c r="AZ404" s="41">
        <v>5222.8999999999996</v>
      </c>
      <c r="BA404" s="41">
        <f t="shared" si="164"/>
        <v>32189.772730164088</v>
      </c>
      <c r="BB404" s="41">
        <f t="shared" si="180"/>
        <v>1609.4886365082045</v>
      </c>
      <c r="BC404" s="45">
        <v>0.05</v>
      </c>
      <c r="BD404" s="41">
        <f t="shared" si="181"/>
        <v>0.30815995644339439</v>
      </c>
      <c r="BE404" s="41">
        <v>5222.8999999999996</v>
      </c>
      <c r="BF404" s="41">
        <f t="shared" si="182"/>
        <v>33799.26136667229</v>
      </c>
      <c r="BG404" s="99">
        <f t="shared" si="183"/>
        <v>5.3679599083026588</v>
      </c>
      <c r="BH404" s="99">
        <f t="shared" si="184"/>
        <v>6.5443229648373027</v>
      </c>
      <c r="BI404" s="100">
        <f t="shared" si="185"/>
        <v>4.3766150787368545</v>
      </c>
      <c r="BJ404" s="86">
        <f t="shared" si="160"/>
        <v>0</v>
      </c>
      <c r="BK404" s="86">
        <f t="shared" si="161"/>
        <v>33029.852435830355</v>
      </c>
      <c r="BL404" s="86">
        <f t="shared" si="165"/>
        <v>769.40893084193908</v>
      </c>
      <c r="BM404" s="86">
        <f t="shared" si="186"/>
        <v>33799.261366672297</v>
      </c>
      <c r="BN404" s="78">
        <v>4.1363000000000003</v>
      </c>
      <c r="BO404" s="79">
        <v>5.0370999999999997</v>
      </c>
      <c r="BP404" s="108">
        <f t="shared" si="187"/>
        <v>1.2977685149294438</v>
      </c>
      <c r="BQ404" s="108">
        <f t="shared" si="162"/>
        <v>1.2992243483030519</v>
      </c>
      <c r="BS404" s="113" t="s">
        <v>1870</v>
      </c>
      <c r="BT404" s="168">
        <f t="shared" si="188"/>
        <v>364.14246093750006</v>
      </c>
      <c r="BU404" s="88">
        <v>436.97095312500005</v>
      </c>
    </row>
    <row r="405" spans="1:73" ht="15.75" thickBot="1" x14ac:dyDescent="0.3">
      <c r="A405" s="87">
        <f t="shared" si="189"/>
        <v>396</v>
      </c>
      <c r="B405" s="2" t="s">
        <v>96</v>
      </c>
      <c r="C405" s="39" t="s">
        <v>35</v>
      </c>
      <c r="D405" s="68" t="s">
        <v>1431</v>
      </c>
      <c r="E405" s="41">
        <v>5256.18</v>
      </c>
      <c r="F405" s="54">
        <v>4414.38</v>
      </c>
      <c r="G405" s="54">
        <v>841.8</v>
      </c>
      <c r="H405" s="40">
        <v>0</v>
      </c>
      <c r="I405" s="41">
        <v>8085.1035695767996</v>
      </c>
      <c r="J405" s="41">
        <f t="shared" si="163"/>
        <v>1.5382090357592013</v>
      </c>
      <c r="K405" s="41">
        <v>5256.18</v>
      </c>
      <c r="L405" s="41">
        <v>5582.1099751199999</v>
      </c>
      <c r="M405" s="41">
        <f t="shared" si="166"/>
        <v>1.264528648444402</v>
      </c>
      <c r="N405" s="41">
        <v>4414.38</v>
      </c>
      <c r="O405" s="41">
        <v>375.64423848000001</v>
      </c>
      <c r="P405" s="41">
        <f t="shared" si="190"/>
        <v>8.5095582727359217E-2</v>
      </c>
      <c r="Q405" s="41">
        <v>4414.38</v>
      </c>
      <c r="R405" s="41">
        <v>488.10160434736798</v>
      </c>
      <c r="S405" s="41">
        <f t="shared" si="167"/>
        <v>9.286242182485531E-2</v>
      </c>
      <c r="T405" s="41">
        <v>5256.18</v>
      </c>
      <c r="U405" s="41">
        <v>6561.3777176957601</v>
      </c>
      <c r="V405" s="41">
        <f t="shared" si="168"/>
        <v>1.2483167847554231</v>
      </c>
      <c r="W405" s="41">
        <v>5256.18</v>
      </c>
      <c r="X405" s="41">
        <v>1787.32318889569</v>
      </c>
      <c r="Y405" s="41">
        <f t="shared" si="169"/>
        <v>0.34004223388386429</v>
      </c>
      <c r="Z405" s="41">
        <v>5256.18</v>
      </c>
      <c r="AA405" s="41">
        <v>4513.17040622683</v>
      </c>
      <c r="AB405" s="41">
        <f t="shared" si="170"/>
        <v>0.85864076310682469</v>
      </c>
      <c r="AC405" s="41">
        <v>5256.18</v>
      </c>
      <c r="AD405" s="41">
        <v>5436.32000652234</v>
      </c>
      <c r="AE405" s="41">
        <f t="shared" si="171"/>
        <v>1.2315025001296536</v>
      </c>
      <c r="AF405" s="41">
        <v>4414.38</v>
      </c>
      <c r="AG405" s="41">
        <v>471.85070158680497</v>
      </c>
      <c r="AH405" s="41">
        <f t="shared" si="172"/>
        <v>8.9770651230894866E-2</v>
      </c>
      <c r="AI405" s="41">
        <v>5256.18</v>
      </c>
      <c r="AJ405" s="41">
        <v>85.473846612000003</v>
      </c>
      <c r="AK405" s="41">
        <f t="shared" si="173"/>
        <v>1.6261590472929008E-2</v>
      </c>
      <c r="AL405" s="41">
        <v>5256.18</v>
      </c>
      <c r="AM405" s="41">
        <v>9.6235137936000008</v>
      </c>
      <c r="AN405" s="41">
        <f t="shared" si="174"/>
        <v>1.8308950214033766E-3</v>
      </c>
      <c r="AO405" s="41">
        <v>5256.18</v>
      </c>
      <c r="AP405" s="41">
        <v>1497.8520000000001</v>
      </c>
      <c r="AQ405" s="25">
        <f t="shared" si="175"/>
        <v>806.99719538071838</v>
      </c>
      <c r="AR405" s="41">
        <f t="shared" si="176"/>
        <v>0.28496969281873907</v>
      </c>
      <c r="AS405" s="41">
        <v>5256.18</v>
      </c>
      <c r="AT405" s="41">
        <v>3522.8413584</v>
      </c>
      <c r="AU405" s="25">
        <f t="shared" si="177"/>
        <v>1898</v>
      </c>
      <c r="AV405" s="41">
        <f t="shared" si="178"/>
        <v>0.79803763119622684</v>
      </c>
      <c r="AW405" s="41">
        <v>4414.38</v>
      </c>
      <c r="AX405" s="88">
        <v>460.80014749999998</v>
      </c>
      <c r="AY405" s="41">
        <f t="shared" si="179"/>
        <v>8.7668258602254856E-2</v>
      </c>
      <c r="AZ405" s="41">
        <v>5256.18</v>
      </c>
      <c r="BA405" s="41">
        <f t="shared" si="164"/>
        <v>38877.592274757189</v>
      </c>
      <c r="BB405" s="41">
        <f t="shared" si="180"/>
        <v>1943.8796137378595</v>
      </c>
      <c r="BC405" s="45">
        <v>0.05</v>
      </c>
      <c r="BD405" s="41">
        <f t="shared" si="181"/>
        <v>0.36982744383523003</v>
      </c>
      <c r="BE405" s="41">
        <v>5256.18</v>
      </c>
      <c r="BF405" s="41">
        <f t="shared" si="182"/>
        <v>40821.471888495049</v>
      </c>
      <c r="BG405" s="99">
        <f t="shared" si="183"/>
        <v>6.0795785689863457</v>
      </c>
      <c r="BH405" s="99">
        <f t="shared" si="184"/>
        <v>8.3346235244727325</v>
      </c>
      <c r="BI405" s="100">
        <f t="shared" si="185"/>
        <v>4.7865009438502097</v>
      </c>
      <c r="BJ405" s="86">
        <f t="shared" si="160"/>
        <v>0</v>
      </c>
      <c r="BK405" s="86">
        <f t="shared" si="161"/>
        <v>36792.195393961942</v>
      </c>
      <c r="BL405" s="86">
        <f t="shared" si="165"/>
        <v>4029.2764945331064</v>
      </c>
      <c r="BM405" s="86">
        <f t="shared" si="186"/>
        <v>40821.471888495049</v>
      </c>
      <c r="BN405" s="78">
        <v>4.7079000000000004</v>
      </c>
      <c r="BO405" s="79">
        <v>6.5239000000000003</v>
      </c>
      <c r="BP405" s="108">
        <f t="shared" si="187"/>
        <v>1.2913567766915919</v>
      </c>
      <c r="BQ405" s="108">
        <f t="shared" si="162"/>
        <v>1.2775523114199685</v>
      </c>
      <c r="BS405" s="113" t="s">
        <v>1871</v>
      </c>
      <c r="BT405" s="168">
        <f t="shared" si="188"/>
        <v>384.00012291666667</v>
      </c>
      <c r="BU405" s="88">
        <v>460.80014749999998</v>
      </c>
    </row>
    <row r="406" spans="1:73" s="91" customFormat="1" ht="15.75" thickBot="1" x14ac:dyDescent="0.3">
      <c r="A406" s="89"/>
      <c r="B406" s="42" t="s">
        <v>834</v>
      </c>
      <c r="C406" s="42"/>
      <c r="D406" s="42"/>
      <c r="E406" s="22">
        <f>SUM(E10:E405)</f>
        <v>1014668.1300000002</v>
      </c>
      <c r="F406" s="22"/>
      <c r="G406" s="22"/>
      <c r="H406" s="22">
        <f>SUM(H10:H405)</f>
        <v>57137.180000000015</v>
      </c>
      <c r="I406" s="81">
        <f>SUM(I10:I405)</f>
        <v>1505723.7259427744</v>
      </c>
      <c r="J406" s="23">
        <f t="shared" si="163"/>
        <v>1.4839568538954446</v>
      </c>
      <c r="K406" s="23">
        <f>SUM(K10:K405)</f>
        <v>1014668.1300000002</v>
      </c>
      <c r="L406" s="81">
        <f>SUM(L10:L405)</f>
        <v>618046.4155597206</v>
      </c>
      <c r="M406" s="23">
        <f>L406/N406</f>
        <v>1.2898378999203546</v>
      </c>
      <c r="N406" s="23">
        <f>SUM(N10:N405)</f>
        <v>479165.95999999996</v>
      </c>
      <c r="O406" s="81">
        <f>SUM(O10:O405)</f>
        <v>18008.820708560001</v>
      </c>
      <c r="P406" s="23">
        <f>O406/Q406</f>
        <v>5.8145520448464653E-2</v>
      </c>
      <c r="Q406" s="23">
        <f>SUM(Q10:Q405)</f>
        <v>309719.83000000007</v>
      </c>
      <c r="R406" s="81">
        <f>SUM(R10:R405)</f>
        <v>122837.47979738643</v>
      </c>
      <c r="S406" s="23">
        <f>R406/T406</f>
        <v>0.12111977728391256</v>
      </c>
      <c r="T406" s="23">
        <f>SUM(T10:T405)</f>
        <v>1014181.8500000002</v>
      </c>
      <c r="U406" s="81">
        <f>SUM(U10:U405)</f>
        <v>1392343.1297224925</v>
      </c>
      <c r="V406" s="23">
        <f>U406/W406</f>
        <v>1.3722152973529307</v>
      </c>
      <c r="W406" s="23">
        <f>SUM(W10:W405)</f>
        <v>1014668.1300000002</v>
      </c>
      <c r="X406" s="81">
        <f>SUM(X10:X405)</f>
        <v>261032.67859690607</v>
      </c>
      <c r="Y406" s="23">
        <f>X406/Z406</f>
        <v>0.25725916768165963</v>
      </c>
      <c r="Z406" s="23">
        <f>SUM(Z10:Z405)</f>
        <v>1014668.1300000002</v>
      </c>
      <c r="AA406" s="81">
        <f>SUM(AA10:AA405)</f>
        <v>1110557.1929837104</v>
      </c>
      <c r="AB406" s="23">
        <f>AA406/AC406</f>
        <v>1.0951158082112951</v>
      </c>
      <c r="AC406" s="23">
        <f>SUM(AC10:AC405)</f>
        <v>1014100.2300000002</v>
      </c>
      <c r="AD406" s="82">
        <f>SUM(AD10:AD405)</f>
        <v>686547.26016020868</v>
      </c>
      <c r="AE406" s="23">
        <f>AD406/AF406</f>
        <v>0.7309724079521901</v>
      </c>
      <c r="AF406" s="23">
        <f>SUM(AF10:AF405)</f>
        <v>939224.5900000002</v>
      </c>
      <c r="AG406" s="81">
        <f>SUM(AG10:AG405)</f>
        <v>246865.98239792723</v>
      </c>
      <c r="AH406" s="23">
        <f>AG406/AI406</f>
        <v>0.24343351386275416</v>
      </c>
      <c r="AI406" s="23">
        <f>SUM(AI10:AI405)</f>
        <v>1014100.2300000002</v>
      </c>
      <c r="AJ406" s="81">
        <f>SUM(AJ10:AJ405)</f>
        <v>33058.254082770007</v>
      </c>
      <c r="AK406" s="23">
        <f>AJ406/AL406</f>
        <v>3.5689512654770418E-2</v>
      </c>
      <c r="AL406" s="23">
        <f>SUM(AL10:AL405)</f>
        <v>926273.62</v>
      </c>
      <c r="AM406" s="81">
        <f>SUM(AM10:AM405)</f>
        <v>3913.883059857123</v>
      </c>
      <c r="AN406" s="23">
        <f>AM406/AO406</f>
        <v>4.2254070237443698E-3</v>
      </c>
      <c r="AO406" s="23">
        <f>SUM(AO10:AO405)</f>
        <v>926273.62</v>
      </c>
      <c r="AP406" s="81">
        <f>SUM(AP10:AP405)</f>
        <v>213965.2319999999</v>
      </c>
      <c r="AQ406" s="26">
        <f t="shared" si="175"/>
        <v>115277.97281239045</v>
      </c>
      <c r="AR406" s="23">
        <f>AP406/AS406</f>
        <v>0.21087213215221401</v>
      </c>
      <c r="AS406" s="23">
        <f>SUM(AS10:AS405)</f>
        <v>1014668.1300000002</v>
      </c>
      <c r="AT406" s="81">
        <f>SUM(AT10:AT405)</f>
        <v>120708.35874719999</v>
      </c>
      <c r="AU406" s="26">
        <f t="shared" si="177"/>
        <v>65033.999999999993</v>
      </c>
      <c r="AV406" s="23">
        <f>AT406/AW406</f>
        <v>0.25191346803349723</v>
      </c>
      <c r="AW406" s="23">
        <f>SUM(AW10:AW405)</f>
        <v>479165.95999999996</v>
      </c>
      <c r="AX406" s="23">
        <f>SUM(AX10:AX405)</f>
        <v>171857.90984812489</v>
      </c>
      <c r="AY406" s="23">
        <f>AX406/AZ406</f>
        <v>0.16937351708102319</v>
      </c>
      <c r="AZ406" s="23">
        <f>SUM(AZ10:AZ405)</f>
        <v>1014668.1300000002</v>
      </c>
      <c r="BA406" s="23">
        <f>SUM(BA10:BA405)</f>
        <v>6505466.3236076366</v>
      </c>
      <c r="BB406" s="23">
        <f>SUM(BB10:BB405)</f>
        <v>325273.31618038192</v>
      </c>
      <c r="BC406" s="23"/>
      <c r="BD406" s="23">
        <f t="shared" si="181"/>
        <v>0.32057113706762608</v>
      </c>
      <c r="BE406" s="23">
        <f>SUM(BE10:BE405)</f>
        <v>1014668.1300000002</v>
      </c>
      <c r="BF406" s="23">
        <f>SUM(BF10:BF405)</f>
        <v>6830739.6397880157</v>
      </c>
      <c r="BG406" s="101"/>
      <c r="BH406" s="101"/>
      <c r="BI406" s="101"/>
      <c r="BJ406" s="23">
        <f>SUM(BJ10:BJ405)</f>
        <v>2725307.5436806194</v>
      </c>
      <c r="BK406" s="23">
        <f>SUM(BK10:BK405)</f>
        <v>3864429.5905835805</v>
      </c>
      <c r="BL406" s="23">
        <f>SUM(BL10:BL405)</f>
        <v>240971.49902382062</v>
      </c>
      <c r="BM406" s="90">
        <f>BJ406+BK406+BL406</f>
        <v>6830708.6332880203</v>
      </c>
      <c r="BN406" s="86"/>
      <c r="BO406" s="109"/>
      <c r="BP406" s="110"/>
      <c r="BQ406" s="110"/>
      <c r="BS406" s="151"/>
      <c r="BT406" s="90">
        <f>SUM(BT10:BT405)</f>
        <v>143214.92487343753</v>
      </c>
      <c r="BU406" s="90">
        <f>SUM(BU10:BU405)</f>
        <v>171857.90984812489</v>
      </c>
    </row>
    <row r="407" spans="1:73" x14ac:dyDescent="0.25">
      <c r="B407" s="43"/>
      <c r="C407" s="43"/>
      <c r="D407" s="43"/>
      <c r="E407" s="36"/>
      <c r="F407" s="35"/>
      <c r="G407" s="35"/>
      <c r="H407" s="35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7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44">
        <f>BB406/BA406</f>
        <v>5.0000000000000017E-2</v>
      </c>
      <c r="BC407" s="44"/>
      <c r="BD407" s="36"/>
      <c r="BE407" s="36"/>
      <c r="BF407" s="36">
        <f>BA406+BB406</f>
        <v>6830739.6397880185</v>
      </c>
      <c r="BG407" s="97"/>
      <c r="BH407" s="97"/>
      <c r="BS407" s="148"/>
      <c r="BT407" s="169"/>
    </row>
    <row r="408" spans="1:73" x14ac:dyDescent="0.25">
      <c r="BA408" s="84">
        <f>I406+L406+O406+R406+U406+X406+AA406+AD406+AG406+AJ406+AM406+AP406+AT406+AX406</f>
        <v>6505466.3236076385</v>
      </c>
      <c r="BF408" s="94">
        <f>BF407/BE406</f>
        <v>6.7319938784201456</v>
      </c>
    </row>
  </sheetData>
  <autoFilter ref="A9:BN408"/>
  <mergeCells count="35">
    <mergeCell ref="A7:A9"/>
    <mergeCell ref="BF7:BF8"/>
    <mergeCell ref="F7:G7"/>
    <mergeCell ref="BI7:BI8"/>
    <mergeCell ref="D7:D9"/>
    <mergeCell ref="C7:C9"/>
    <mergeCell ref="E7:E8"/>
    <mergeCell ref="H7:H8"/>
    <mergeCell ref="B7:B9"/>
    <mergeCell ref="O7:Q7"/>
    <mergeCell ref="AP7:AS7"/>
    <mergeCell ref="AT7:AW7"/>
    <mergeCell ref="R7:T7"/>
    <mergeCell ref="U7:W7"/>
    <mergeCell ref="X7:Z7"/>
    <mergeCell ref="I7:K7"/>
    <mergeCell ref="L7:N7"/>
    <mergeCell ref="AX7:AZ7"/>
    <mergeCell ref="BB7:BE7"/>
    <mergeCell ref="AD7:AF7"/>
    <mergeCell ref="AG7:AI7"/>
    <mergeCell ref="AJ7:AL7"/>
    <mergeCell ref="AM7:AO7"/>
    <mergeCell ref="BT7:BU7"/>
    <mergeCell ref="AA7:AC7"/>
    <mergeCell ref="BA7:BA8"/>
    <mergeCell ref="BG7:BG8"/>
    <mergeCell ref="BH7:BH8"/>
    <mergeCell ref="BS7:BS9"/>
    <mergeCell ref="BN7:BO8"/>
    <mergeCell ref="BP7:BQ8"/>
    <mergeCell ref="BJ7:BJ8"/>
    <mergeCell ref="BK7:BK8"/>
    <mergeCell ref="BL7:BL8"/>
    <mergeCell ref="BM7:BM8"/>
  </mergeCells>
  <pageMargins left="0.31496062992125984" right="0.19685039370078741" top="0.15748031496062992" bottom="0.15748031496062992" header="0.31496062992125984" footer="0.31496062992125984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F404"/>
  <sheetViews>
    <sheetView topLeftCell="A379" workbookViewId="0">
      <selection activeCell="F399" sqref="F4:F399"/>
    </sheetView>
  </sheetViews>
  <sheetFormatPr defaultRowHeight="15" x14ac:dyDescent="0.25"/>
  <cols>
    <col min="1" max="1" width="34.140625" style="3" customWidth="1"/>
    <col min="2" max="2" width="5.140625" style="7" customWidth="1"/>
    <col min="3" max="3" width="18.140625" style="3" customWidth="1"/>
    <col min="4" max="4" width="34" customWidth="1"/>
    <col min="5" max="6" width="30.7109375" customWidth="1"/>
  </cols>
  <sheetData>
    <row r="1" spans="1:6" x14ac:dyDescent="0.25">
      <c r="A1" s="17" t="s">
        <v>831</v>
      </c>
      <c r="C1" s="6"/>
    </row>
    <row r="2" spans="1:6" x14ac:dyDescent="0.25">
      <c r="C2" s="6"/>
    </row>
    <row r="3" spans="1:6" ht="36" customHeight="1" x14ac:dyDescent="0.25">
      <c r="A3" s="12"/>
      <c r="B3" s="11"/>
      <c r="C3" s="13" t="s">
        <v>499</v>
      </c>
      <c r="E3" s="13" t="s">
        <v>836</v>
      </c>
      <c r="F3" s="13" t="s">
        <v>835</v>
      </c>
    </row>
    <row r="4" spans="1:6" x14ac:dyDescent="0.25">
      <c r="A4" s="4" t="s">
        <v>505</v>
      </c>
      <c r="B4" s="8">
        <v>1</v>
      </c>
      <c r="C4" s="14">
        <v>87.460471874999996</v>
      </c>
      <c r="D4" s="19" t="s">
        <v>103</v>
      </c>
      <c r="E4" s="21">
        <f>C4*1.2</f>
        <v>104.95256624999999</v>
      </c>
      <c r="F4" s="21">
        <v>104.95256624999999</v>
      </c>
    </row>
    <row r="5" spans="1:6" x14ac:dyDescent="0.25">
      <c r="A5" s="4" t="s">
        <v>506</v>
      </c>
      <c r="B5" s="8">
        <v>1</v>
      </c>
      <c r="C5" s="14">
        <v>103.56765</v>
      </c>
      <c r="D5" s="19" t="s">
        <v>104</v>
      </c>
      <c r="E5" s="21">
        <f t="shared" ref="E5:E68" si="0">C5*1.2</f>
        <v>124.28117999999999</v>
      </c>
      <c r="F5" s="21">
        <v>124.28117999999999</v>
      </c>
    </row>
    <row r="6" spans="1:6" x14ac:dyDescent="0.25">
      <c r="A6" s="4" t="s">
        <v>507</v>
      </c>
      <c r="B6" s="8">
        <v>1</v>
      </c>
      <c r="C6" s="14">
        <v>42.601228124999999</v>
      </c>
      <c r="D6" s="19" t="s">
        <v>105</v>
      </c>
      <c r="E6" s="21">
        <f t="shared" si="0"/>
        <v>51.12147375</v>
      </c>
      <c r="F6" s="21">
        <v>51.12147375</v>
      </c>
    </row>
    <row r="7" spans="1:6" x14ac:dyDescent="0.25">
      <c r="A7" s="4" t="s">
        <v>508</v>
      </c>
      <c r="B7" s="8">
        <v>1</v>
      </c>
      <c r="C7" s="14">
        <v>44.106571875000007</v>
      </c>
      <c r="D7" s="19" t="s">
        <v>106</v>
      </c>
      <c r="E7" s="21">
        <f t="shared" si="0"/>
        <v>52.927886250000007</v>
      </c>
      <c r="F7" s="21">
        <v>52.927886250000007</v>
      </c>
    </row>
    <row r="8" spans="1:6" x14ac:dyDescent="0.25">
      <c r="A8" s="4" t="s">
        <v>514</v>
      </c>
      <c r="B8" s="8">
        <v>1</v>
      </c>
      <c r="C8" s="14">
        <v>32.9238</v>
      </c>
      <c r="D8" s="19" t="s">
        <v>107</v>
      </c>
      <c r="E8" s="21">
        <f t="shared" si="0"/>
        <v>39.508559999999996</v>
      </c>
      <c r="F8" s="21">
        <v>39.508559999999996</v>
      </c>
    </row>
    <row r="9" spans="1:6" x14ac:dyDescent="0.25">
      <c r="A9" s="4" t="s">
        <v>515</v>
      </c>
      <c r="B9" s="8">
        <v>1</v>
      </c>
      <c r="C9" s="14">
        <v>32.466525000000004</v>
      </c>
      <c r="D9" s="19" t="s">
        <v>108</v>
      </c>
      <c r="E9" s="21">
        <f t="shared" si="0"/>
        <v>38.959830000000004</v>
      </c>
      <c r="F9" s="21">
        <v>38.959830000000004</v>
      </c>
    </row>
    <row r="10" spans="1:6" x14ac:dyDescent="0.25">
      <c r="A10" s="4" t="s">
        <v>519</v>
      </c>
      <c r="B10" s="8">
        <v>1</v>
      </c>
      <c r="C10" s="14">
        <v>34.827501041666672</v>
      </c>
      <c r="D10" s="19" t="s">
        <v>109</v>
      </c>
      <c r="E10" s="21">
        <f t="shared" si="0"/>
        <v>41.793001250000003</v>
      </c>
      <c r="F10" s="21">
        <v>41.793001250000003</v>
      </c>
    </row>
    <row r="11" spans="1:6" x14ac:dyDescent="0.25">
      <c r="A11" s="4" t="s">
        <v>520</v>
      </c>
      <c r="B11" s="8">
        <v>1</v>
      </c>
      <c r="C11" s="14">
        <v>126.76723281250001</v>
      </c>
      <c r="D11" s="19" t="s">
        <v>110</v>
      </c>
      <c r="E11" s="21">
        <f t="shared" si="0"/>
        <v>152.12067937500001</v>
      </c>
      <c r="F11" s="21">
        <v>152.12067937500001</v>
      </c>
    </row>
    <row r="12" spans="1:6" x14ac:dyDescent="0.25">
      <c r="A12" s="4" t="s">
        <v>521</v>
      </c>
      <c r="B12" s="8">
        <v>1</v>
      </c>
      <c r="C12" s="14">
        <v>35.801696874999998</v>
      </c>
      <c r="D12" s="19" t="s">
        <v>111</v>
      </c>
      <c r="E12" s="21">
        <f t="shared" si="0"/>
        <v>42.962036249999997</v>
      </c>
      <c r="F12" s="21">
        <v>42.962036249999997</v>
      </c>
    </row>
    <row r="13" spans="1:6" x14ac:dyDescent="0.25">
      <c r="A13" s="4" t="s">
        <v>522</v>
      </c>
      <c r="B13" s="8">
        <v>1</v>
      </c>
      <c r="C13" s="14">
        <v>124.33174322916669</v>
      </c>
      <c r="D13" s="19" t="s">
        <v>112</v>
      </c>
      <c r="E13" s="21">
        <f t="shared" si="0"/>
        <v>149.19809187500002</v>
      </c>
      <c r="F13" s="21">
        <v>149.19809187500002</v>
      </c>
    </row>
    <row r="14" spans="1:6" x14ac:dyDescent="0.25">
      <c r="A14" s="4" t="s">
        <v>523</v>
      </c>
      <c r="B14" s="8">
        <v>1</v>
      </c>
      <c r="C14" s="14">
        <v>117.14704895833331</v>
      </c>
      <c r="D14" s="19" t="s">
        <v>113</v>
      </c>
      <c r="E14" s="21">
        <f t="shared" si="0"/>
        <v>140.57645874999997</v>
      </c>
      <c r="F14" s="21">
        <v>140.57645874999997</v>
      </c>
    </row>
    <row r="15" spans="1:6" x14ac:dyDescent="0.25">
      <c r="A15" s="4" t="s">
        <v>524</v>
      </c>
      <c r="B15" s="8">
        <v>1</v>
      </c>
      <c r="C15" s="14">
        <v>37.141216145833333</v>
      </c>
      <c r="D15" s="19" t="s">
        <v>114</v>
      </c>
      <c r="E15" s="21">
        <f t="shared" si="0"/>
        <v>44.569459375000001</v>
      </c>
      <c r="F15" s="21">
        <v>44.569459375000001</v>
      </c>
    </row>
    <row r="16" spans="1:6" x14ac:dyDescent="0.25">
      <c r="A16" s="4" t="s">
        <v>525</v>
      </c>
      <c r="B16" s="8">
        <v>1</v>
      </c>
      <c r="C16" s="14">
        <v>105.45669895833333</v>
      </c>
      <c r="D16" s="19" t="s">
        <v>115</v>
      </c>
      <c r="E16" s="21">
        <f t="shared" si="0"/>
        <v>126.54803874999999</v>
      </c>
      <c r="F16" s="21">
        <v>126.54803874999999</v>
      </c>
    </row>
    <row r="17" spans="1:6" x14ac:dyDescent="0.25">
      <c r="A17" s="4" t="s">
        <v>526</v>
      </c>
      <c r="B17" s="8">
        <v>1</v>
      </c>
      <c r="C17" s="14">
        <v>112.88494218750002</v>
      </c>
      <c r="D17" s="19" t="s">
        <v>116</v>
      </c>
      <c r="E17" s="21">
        <f t="shared" si="0"/>
        <v>135.46193062500001</v>
      </c>
      <c r="F17" s="21">
        <v>135.46193062500001</v>
      </c>
    </row>
    <row r="18" spans="1:6" x14ac:dyDescent="0.25">
      <c r="A18" s="4" t="s">
        <v>527</v>
      </c>
      <c r="B18" s="8">
        <v>1</v>
      </c>
      <c r="C18" s="14">
        <v>36.532343750000003</v>
      </c>
      <c r="D18" s="19" t="s">
        <v>117</v>
      </c>
      <c r="E18" s="21">
        <f t="shared" si="0"/>
        <v>43.838812500000003</v>
      </c>
      <c r="F18" s="21">
        <v>43.838812500000003</v>
      </c>
    </row>
    <row r="19" spans="1:6" x14ac:dyDescent="0.25">
      <c r="A19" s="4" t="s">
        <v>528</v>
      </c>
      <c r="B19" s="8">
        <v>1</v>
      </c>
      <c r="C19" s="14">
        <v>37.506539583333335</v>
      </c>
      <c r="D19" s="19" t="s">
        <v>118</v>
      </c>
      <c r="E19" s="21">
        <f t="shared" si="0"/>
        <v>45.007847500000004</v>
      </c>
      <c r="F19" s="21">
        <v>45.007847500000004</v>
      </c>
    </row>
    <row r="20" spans="1:6" x14ac:dyDescent="0.25">
      <c r="A20" s="4" t="s">
        <v>530</v>
      </c>
      <c r="B20" s="8">
        <v>1</v>
      </c>
      <c r="C20" s="14">
        <v>203.507109375</v>
      </c>
      <c r="D20" s="19" t="s">
        <v>119</v>
      </c>
      <c r="E20" s="21">
        <f t="shared" si="0"/>
        <v>244.20853124999999</v>
      </c>
      <c r="F20" s="21">
        <v>244.20853124999999</v>
      </c>
    </row>
    <row r="21" spans="1:6" x14ac:dyDescent="0.25">
      <c r="A21" s="4" t="s">
        <v>545</v>
      </c>
      <c r="B21" s="8">
        <v>1</v>
      </c>
      <c r="C21" s="14">
        <v>33.495393750000005</v>
      </c>
      <c r="D21" s="19" t="s">
        <v>120</v>
      </c>
      <c r="E21" s="21">
        <f t="shared" si="0"/>
        <v>40.194472500000003</v>
      </c>
      <c r="F21" s="21">
        <v>40.194472500000003</v>
      </c>
    </row>
    <row r="22" spans="1:6" x14ac:dyDescent="0.25">
      <c r="A22" s="4" t="s">
        <v>546</v>
      </c>
      <c r="B22" s="8">
        <v>1</v>
      </c>
      <c r="C22" s="14">
        <v>36.810637499999999</v>
      </c>
      <c r="D22" s="19" t="s">
        <v>121</v>
      </c>
      <c r="E22" s="21">
        <f t="shared" si="0"/>
        <v>44.172764999999998</v>
      </c>
      <c r="F22" s="21">
        <v>44.172764999999998</v>
      </c>
    </row>
    <row r="23" spans="1:6" x14ac:dyDescent="0.25">
      <c r="A23" s="4" t="s">
        <v>550</v>
      </c>
      <c r="B23" s="8">
        <v>1</v>
      </c>
      <c r="C23" s="14">
        <v>133.12306041666668</v>
      </c>
      <c r="D23" s="19" t="s">
        <v>122</v>
      </c>
      <c r="E23" s="21">
        <f t="shared" si="0"/>
        <v>159.74767249999999</v>
      </c>
      <c r="F23" s="21">
        <v>159.74767249999999</v>
      </c>
    </row>
    <row r="24" spans="1:6" x14ac:dyDescent="0.25">
      <c r="A24" s="4" t="s">
        <v>557</v>
      </c>
      <c r="B24" s="8">
        <v>1</v>
      </c>
      <c r="C24" s="14">
        <v>57.556387864583343</v>
      </c>
      <c r="D24" s="19" t="s">
        <v>123</v>
      </c>
      <c r="E24" s="21">
        <f t="shared" si="0"/>
        <v>69.067665437500011</v>
      </c>
      <c r="F24" s="21">
        <v>69.067665437500011</v>
      </c>
    </row>
    <row r="25" spans="1:6" x14ac:dyDescent="0.25">
      <c r="A25" s="4" t="s">
        <v>558</v>
      </c>
      <c r="B25" s="8">
        <v>1</v>
      </c>
      <c r="C25" s="14">
        <v>24.043994531250004</v>
      </c>
      <c r="D25" s="19" t="s">
        <v>124</v>
      </c>
      <c r="E25" s="21">
        <f t="shared" si="0"/>
        <v>28.852793437500004</v>
      </c>
      <c r="F25" s="21">
        <v>28.852793437500004</v>
      </c>
    </row>
    <row r="26" spans="1:6" x14ac:dyDescent="0.25">
      <c r="A26" s="4" t="s">
        <v>559</v>
      </c>
      <c r="B26" s="8">
        <v>1</v>
      </c>
      <c r="C26" s="14">
        <v>92.704231875000005</v>
      </c>
      <c r="D26" s="19" t="s">
        <v>125</v>
      </c>
      <c r="E26" s="21">
        <f t="shared" si="0"/>
        <v>111.24507825000001</v>
      </c>
      <c r="F26" s="21">
        <v>111.24507825000001</v>
      </c>
    </row>
    <row r="27" spans="1:6" x14ac:dyDescent="0.25">
      <c r="A27" s="4" t="s">
        <v>564</v>
      </c>
      <c r="B27" s="8">
        <v>1</v>
      </c>
      <c r="C27" s="14">
        <v>106.30410000000001</v>
      </c>
      <c r="D27" s="19" t="s">
        <v>126</v>
      </c>
      <c r="E27" s="21">
        <f t="shared" si="0"/>
        <v>127.56492</v>
      </c>
      <c r="F27" s="21">
        <v>127.56492</v>
      </c>
    </row>
    <row r="28" spans="1:6" x14ac:dyDescent="0.25">
      <c r="A28" s="4" t="s">
        <v>565</v>
      </c>
      <c r="B28" s="8">
        <v>1</v>
      </c>
      <c r="C28" s="14">
        <v>113.739059375</v>
      </c>
      <c r="D28" s="19" t="s">
        <v>127</v>
      </c>
      <c r="E28" s="21">
        <f t="shared" si="0"/>
        <v>136.48687124999998</v>
      </c>
      <c r="F28" s="21">
        <v>136.48687124999998</v>
      </c>
    </row>
    <row r="29" spans="1:6" x14ac:dyDescent="0.25">
      <c r="A29" s="4" t="s">
        <v>566</v>
      </c>
      <c r="B29" s="8">
        <v>1</v>
      </c>
      <c r="C29" s="14">
        <v>99.976475000000008</v>
      </c>
      <c r="D29" s="19" t="s">
        <v>128</v>
      </c>
      <c r="E29" s="21">
        <f t="shared" si="0"/>
        <v>119.97177000000001</v>
      </c>
      <c r="F29" s="21">
        <v>119.97177000000001</v>
      </c>
    </row>
    <row r="30" spans="1:6" x14ac:dyDescent="0.25">
      <c r="A30" s="4" t="s">
        <v>567</v>
      </c>
      <c r="B30" s="8">
        <v>1</v>
      </c>
      <c r="C30" s="14">
        <v>74.923586458333332</v>
      </c>
      <c r="D30" s="19" t="s">
        <v>129</v>
      </c>
      <c r="E30" s="21">
        <f t="shared" si="0"/>
        <v>89.908303750000002</v>
      </c>
      <c r="F30" s="21">
        <v>89.908303750000002</v>
      </c>
    </row>
    <row r="31" spans="1:6" x14ac:dyDescent="0.25">
      <c r="A31" s="4" t="s">
        <v>568</v>
      </c>
      <c r="B31" s="8">
        <v>1</v>
      </c>
      <c r="C31" s="14">
        <v>116.75312239583336</v>
      </c>
      <c r="D31" s="19" t="s">
        <v>130</v>
      </c>
      <c r="E31" s="21">
        <f t="shared" si="0"/>
        <v>140.10374687500001</v>
      </c>
      <c r="F31" s="21">
        <v>140.10374687500001</v>
      </c>
    </row>
    <row r="32" spans="1:6" x14ac:dyDescent="0.25">
      <c r="A32" s="4" t="s">
        <v>569</v>
      </c>
      <c r="B32" s="8">
        <v>1</v>
      </c>
      <c r="C32" s="14">
        <v>74.587606250000007</v>
      </c>
      <c r="D32" s="19" t="s">
        <v>131</v>
      </c>
      <c r="E32" s="21">
        <f t="shared" si="0"/>
        <v>89.5051275</v>
      </c>
      <c r="F32" s="21">
        <v>89.5051275</v>
      </c>
    </row>
    <row r="33" spans="1:6" x14ac:dyDescent="0.25">
      <c r="A33" s="4" t="s">
        <v>571</v>
      </c>
      <c r="B33" s="8">
        <v>1</v>
      </c>
      <c r="C33" s="14">
        <v>47.947267187499996</v>
      </c>
      <c r="D33" s="19" t="s">
        <v>132</v>
      </c>
      <c r="E33" s="21">
        <f t="shared" si="0"/>
        <v>57.536720624999994</v>
      </c>
      <c r="F33" s="21">
        <v>57.536720624999994</v>
      </c>
    </row>
    <row r="34" spans="1:6" x14ac:dyDescent="0.25">
      <c r="A34" s="4" t="s">
        <v>572</v>
      </c>
      <c r="B34" s="8">
        <v>1</v>
      </c>
      <c r="C34" s="14">
        <v>50.158092187499996</v>
      </c>
      <c r="D34" s="19" t="s">
        <v>133</v>
      </c>
      <c r="E34" s="21">
        <f t="shared" si="0"/>
        <v>60.189710624999989</v>
      </c>
      <c r="F34" s="21">
        <v>60.189710624999989</v>
      </c>
    </row>
    <row r="35" spans="1:6" x14ac:dyDescent="0.25">
      <c r="A35" s="4" t="s">
        <v>573</v>
      </c>
      <c r="B35" s="8">
        <v>1</v>
      </c>
      <c r="C35" s="14">
        <v>50.158092187499996</v>
      </c>
      <c r="D35" s="19" t="s">
        <v>134</v>
      </c>
      <c r="E35" s="21">
        <f t="shared" si="0"/>
        <v>60.189710624999989</v>
      </c>
      <c r="F35" s="21">
        <v>60.189710624999989</v>
      </c>
    </row>
    <row r="36" spans="1:6" x14ac:dyDescent="0.25">
      <c r="A36" s="4" t="s">
        <v>579</v>
      </c>
      <c r="B36" s="8">
        <v>1</v>
      </c>
      <c r="C36" s="14">
        <v>79.283124479166659</v>
      </c>
      <c r="D36" s="19" t="s">
        <v>135</v>
      </c>
      <c r="E36" s="21">
        <f t="shared" si="0"/>
        <v>95.139749374999994</v>
      </c>
      <c r="F36" s="21">
        <v>95.139749374999994</v>
      </c>
    </row>
    <row r="37" spans="1:6" x14ac:dyDescent="0.25">
      <c r="A37" s="4" t="s">
        <v>580</v>
      </c>
      <c r="B37" s="8">
        <v>1</v>
      </c>
      <c r="C37" s="14">
        <v>66.456116666666659</v>
      </c>
      <c r="D37" s="19" t="s">
        <v>136</v>
      </c>
      <c r="E37" s="21">
        <f t="shared" si="0"/>
        <v>79.747339999999994</v>
      </c>
      <c r="F37" s="21">
        <v>79.747339999999994</v>
      </c>
    </row>
    <row r="38" spans="1:6" x14ac:dyDescent="0.25">
      <c r="A38" s="4" t="s">
        <v>581</v>
      </c>
      <c r="B38" s="8">
        <v>1</v>
      </c>
      <c r="C38" s="14">
        <v>65.600982812500007</v>
      </c>
      <c r="D38" s="19" t="s">
        <v>137</v>
      </c>
      <c r="E38" s="21">
        <f t="shared" si="0"/>
        <v>78.721179375000006</v>
      </c>
      <c r="F38" s="21">
        <v>78.721179375000006</v>
      </c>
    </row>
    <row r="39" spans="1:6" x14ac:dyDescent="0.25">
      <c r="A39" s="4" t="s">
        <v>582</v>
      </c>
      <c r="B39" s="8">
        <v>1</v>
      </c>
      <c r="C39" s="14">
        <v>87.858824479166671</v>
      </c>
      <c r="D39" s="19" t="s">
        <v>138</v>
      </c>
      <c r="E39" s="21">
        <f t="shared" si="0"/>
        <v>105.430589375</v>
      </c>
      <c r="F39" s="21">
        <v>105.430589375</v>
      </c>
    </row>
    <row r="40" spans="1:6" x14ac:dyDescent="0.25">
      <c r="A40" s="4" t="s">
        <v>583</v>
      </c>
      <c r="B40" s="8">
        <v>1</v>
      </c>
      <c r="C40" s="14">
        <v>80.635249999999999</v>
      </c>
      <c r="D40" s="19" t="s">
        <v>139</v>
      </c>
      <c r="E40" s="21">
        <f t="shared" si="0"/>
        <v>96.762299999999996</v>
      </c>
      <c r="F40" s="21">
        <v>96.762299999999996</v>
      </c>
    </row>
    <row r="41" spans="1:6" x14ac:dyDescent="0.25">
      <c r="A41" s="4" t="s">
        <v>584</v>
      </c>
      <c r="B41" s="8">
        <v>1</v>
      </c>
      <c r="C41" s="14">
        <v>41.325565625000003</v>
      </c>
      <c r="D41" s="19" t="s">
        <v>140</v>
      </c>
      <c r="E41" s="21">
        <f t="shared" si="0"/>
        <v>49.590678750000002</v>
      </c>
      <c r="F41" s="21">
        <v>49.590678750000002</v>
      </c>
    </row>
    <row r="42" spans="1:6" x14ac:dyDescent="0.25">
      <c r="A42" s="4" t="s">
        <v>585</v>
      </c>
      <c r="B42" s="8">
        <v>1</v>
      </c>
      <c r="C42" s="14">
        <v>83.25588333333333</v>
      </c>
      <c r="D42" s="19" t="s">
        <v>141</v>
      </c>
      <c r="E42" s="21">
        <f t="shared" si="0"/>
        <v>99.907059999999987</v>
      </c>
      <c r="F42" s="21">
        <v>99.907059999999987</v>
      </c>
    </row>
    <row r="43" spans="1:6" x14ac:dyDescent="0.25">
      <c r="A43" s="4" t="s">
        <v>586</v>
      </c>
      <c r="B43" s="8">
        <v>1</v>
      </c>
      <c r="C43" s="14">
        <v>81.844766666666672</v>
      </c>
      <c r="D43" s="19" t="s">
        <v>142</v>
      </c>
      <c r="E43" s="21">
        <f t="shared" si="0"/>
        <v>98.213720000000009</v>
      </c>
      <c r="F43" s="21">
        <v>98.213720000000009</v>
      </c>
    </row>
    <row r="44" spans="1:6" x14ac:dyDescent="0.25">
      <c r="A44" s="4" t="s">
        <v>587</v>
      </c>
      <c r="B44" s="8">
        <v>1</v>
      </c>
      <c r="C44" s="14">
        <v>83.25588333333333</v>
      </c>
      <c r="D44" s="19" t="s">
        <v>143</v>
      </c>
      <c r="E44" s="21">
        <f t="shared" si="0"/>
        <v>99.907059999999987</v>
      </c>
      <c r="F44" s="21">
        <v>99.907059999999987</v>
      </c>
    </row>
    <row r="45" spans="1:6" x14ac:dyDescent="0.25">
      <c r="A45" s="4" t="s">
        <v>588</v>
      </c>
      <c r="B45" s="8">
        <v>1</v>
      </c>
      <c r="C45" s="14">
        <v>79.198922916666675</v>
      </c>
      <c r="D45" s="19" t="s">
        <v>144</v>
      </c>
      <c r="E45" s="21">
        <f t="shared" si="0"/>
        <v>95.038707500000001</v>
      </c>
      <c r="F45" s="21">
        <v>95.038707500000001</v>
      </c>
    </row>
    <row r="46" spans="1:6" x14ac:dyDescent="0.25">
      <c r="A46" s="4" t="s">
        <v>590</v>
      </c>
      <c r="B46" s="8">
        <v>1</v>
      </c>
      <c r="C46" s="14">
        <v>49.036304166666667</v>
      </c>
      <c r="D46" s="19" t="s">
        <v>145</v>
      </c>
      <c r="E46" s="21">
        <f t="shared" si="0"/>
        <v>58.843564999999998</v>
      </c>
      <c r="F46" s="21">
        <v>58.843564999999998</v>
      </c>
    </row>
    <row r="47" spans="1:6" x14ac:dyDescent="0.25">
      <c r="A47" s="4" t="s">
        <v>595</v>
      </c>
      <c r="B47" s="8">
        <v>1</v>
      </c>
      <c r="C47" s="14">
        <v>83.961441666666659</v>
      </c>
      <c r="D47" s="19" t="s">
        <v>146</v>
      </c>
      <c r="E47" s="21">
        <f t="shared" si="0"/>
        <v>100.75372999999999</v>
      </c>
      <c r="F47" s="21">
        <v>100.75372999999999</v>
      </c>
    </row>
    <row r="48" spans="1:6" x14ac:dyDescent="0.25">
      <c r="A48" s="4" t="s">
        <v>597</v>
      </c>
      <c r="B48" s="8">
        <v>1</v>
      </c>
      <c r="C48" s="14">
        <v>92.604531249999994</v>
      </c>
      <c r="D48" s="19" t="s">
        <v>147</v>
      </c>
      <c r="E48" s="21">
        <f t="shared" si="0"/>
        <v>111.12543749999999</v>
      </c>
      <c r="F48" s="21">
        <v>111.12543749999999</v>
      </c>
    </row>
    <row r="49" spans="1:6" x14ac:dyDescent="0.25">
      <c r="A49" s="4" t="s">
        <v>598</v>
      </c>
      <c r="B49" s="8">
        <v>1</v>
      </c>
      <c r="C49" s="14">
        <v>89.447166666666661</v>
      </c>
      <c r="D49" s="19" t="s">
        <v>148</v>
      </c>
      <c r="E49" s="21">
        <f t="shared" si="0"/>
        <v>107.33659999999999</v>
      </c>
      <c r="F49" s="21">
        <v>107.33659999999999</v>
      </c>
    </row>
    <row r="50" spans="1:6" x14ac:dyDescent="0.25">
      <c r="A50" s="4" t="s">
        <v>601</v>
      </c>
      <c r="B50" s="8">
        <v>1</v>
      </c>
      <c r="C50" s="14">
        <v>60.740900000000003</v>
      </c>
      <c r="D50" s="19" t="s">
        <v>149</v>
      </c>
      <c r="E50" s="21">
        <f t="shared" si="0"/>
        <v>72.889080000000007</v>
      </c>
      <c r="F50" s="21">
        <v>72.889080000000007</v>
      </c>
    </row>
    <row r="51" spans="1:6" x14ac:dyDescent="0.25">
      <c r="A51" s="4" t="s">
        <v>625</v>
      </c>
      <c r="B51" s="8">
        <v>1</v>
      </c>
      <c r="C51" s="14">
        <v>44.434013020833333</v>
      </c>
      <c r="D51" s="19" t="s">
        <v>150</v>
      </c>
      <c r="E51" s="21">
        <f t="shared" si="0"/>
        <v>53.320815625000002</v>
      </c>
      <c r="F51" s="21">
        <v>53.320815625000002</v>
      </c>
    </row>
    <row r="52" spans="1:6" x14ac:dyDescent="0.25">
      <c r="A52" s="4" t="s">
        <v>626</v>
      </c>
      <c r="B52" s="8">
        <v>1</v>
      </c>
      <c r="C52" s="14">
        <v>57.177380208333325</v>
      </c>
      <c r="D52" s="19" t="s">
        <v>151</v>
      </c>
      <c r="E52" s="21">
        <f t="shared" si="0"/>
        <v>68.612856249999993</v>
      </c>
      <c r="F52" s="21">
        <v>68.612856249999993</v>
      </c>
    </row>
    <row r="53" spans="1:6" x14ac:dyDescent="0.25">
      <c r="A53" s="4" t="s">
        <v>627</v>
      </c>
      <c r="B53" s="8">
        <v>1</v>
      </c>
      <c r="C53" s="14">
        <v>15.742478125</v>
      </c>
      <c r="D53" s="19" t="s">
        <v>152</v>
      </c>
      <c r="E53" s="21">
        <f t="shared" si="0"/>
        <v>18.890973750000001</v>
      </c>
      <c r="F53" s="21">
        <v>18.890973750000001</v>
      </c>
    </row>
    <row r="54" spans="1:6" x14ac:dyDescent="0.25">
      <c r="A54" s="4" t="s">
        <v>629</v>
      </c>
      <c r="B54" s="8">
        <v>1</v>
      </c>
      <c r="C54" s="14">
        <v>22.549088541666666</v>
      </c>
      <c r="D54" s="19" t="s">
        <v>153</v>
      </c>
      <c r="E54" s="21">
        <f t="shared" si="0"/>
        <v>27.05890625</v>
      </c>
      <c r="F54" s="21">
        <v>27.05890625</v>
      </c>
    </row>
    <row r="55" spans="1:6" x14ac:dyDescent="0.25">
      <c r="A55" s="4" t="s">
        <v>630</v>
      </c>
      <c r="B55" s="8">
        <v>1</v>
      </c>
      <c r="C55" s="14">
        <v>13.890238541666669</v>
      </c>
      <c r="D55" s="19" t="s">
        <v>154</v>
      </c>
      <c r="E55" s="21">
        <f t="shared" si="0"/>
        <v>16.668286250000001</v>
      </c>
      <c r="F55" s="21">
        <v>16.668286250000001</v>
      </c>
    </row>
    <row r="56" spans="1:6" x14ac:dyDescent="0.25">
      <c r="A56" s="4" t="s">
        <v>829</v>
      </c>
      <c r="B56" s="8">
        <v>1</v>
      </c>
      <c r="C56" s="14">
        <v>39.749401562500005</v>
      </c>
      <c r="D56" s="19" t="s">
        <v>155</v>
      </c>
      <c r="E56" s="21">
        <f t="shared" si="0"/>
        <v>47.699281875000004</v>
      </c>
      <c r="F56" s="21">
        <v>47.699281875000004</v>
      </c>
    </row>
    <row r="57" spans="1:6" x14ac:dyDescent="0.25">
      <c r="A57" s="4" t="s">
        <v>631</v>
      </c>
      <c r="B57" s="8">
        <v>1</v>
      </c>
      <c r="C57" s="14">
        <v>90.750770312499995</v>
      </c>
      <c r="D57" s="19" t="s">
        <v>156</v>
      </c>
      <c r="E57" s="21">
        <f t="shared" si="0"/>
        <v>108.90092437499999</v>
      </c>
      <c r="F57" s="21">
        <v>108.90092437499999</v>
      </c>
    </row>
    <row r="58" spans="1:6" x14ac:dyDescent="0.25">
      <c r="A58" s="4" t="s">
        <v>633</v>
      </c>
      <c r="B58" s="8">
        <v>1</v>
      </c>
      <c r="C58" s="14">
        <v>38.909531250000001</v>
      </c>
      <c r="D58" s="19" t="s">
        <v>157</v>
      </c>
      <c r="E58" s="21">
        <f t="shared" si="0"/>
        <v>46.691437499999999</v>
      </c>
      <c r="F58" s="21">
        <v>46.691437499999999</v>
      </c>
    </row>
    <row r="59" spans="1:6" x14ac:dyDescent="0.25">
      <c r="A59" s="4" t="s">
        <v>634</v>
      </c>
      <c r="B59" s="8">
        <v>1</v>
      </c>
      <c r="C59" s="14">
        <v>56.766187500000001</v>
      </c>
      <c r="D59" s="19" t="s">
        <v>158</v>
      </c>
      <c r="E59" s="21">
        <f t="shared" si="0"/>
        <v>68.119424999999993</v>
      </c>
      <c r="F59" s="21">
        <v>68.119424999999993</v>
      </c>
    </row>
    <row r="60" spans="1:6" x14ac:dyDescent="0.25">
      <c r="A60" s="4" t="s">
        <v>635</v>
      </c>
      <c r="B60" s="8">
        <v>1</v>
      </c>
      <c r="C60" s="14">
        <v>53.774875000000002</v>
      </c>
      <c r="D60" s="19" t="s">
        <v>159</v>
      </c>
      <c r="E60" s="21">
        <f t="shared" si="0"/>
        <v>64.529849999999996</v>
      </c>
      <c r="F60" s="21">
        <v>64.529849999999996</v>
      </c>
    </row>
    <row r="61" spans="1:6" x14ac:dyDescent="0.25">
      <c r="A61" s="4" t="s">
        <v>636</v>
      </c>
      <c r="B61" s="8">
        <v>1</v>
      </c>
      <c r="C61" s="14">
        <v>46.988997916666669</v>
      </c>
      <c r="D61" s="19" t="s">
        <v>160</v>
      </c>
      <c r="E61" s="21">
        <f t="shared" si="0"/>
        <v>56.3867975</v>
      </c>
      <c r="F61" s="21">
        <v>56.3867975</v>
      </c>
    </row>
    <row r="62" spans="1:6" x14ac:dyDescent="0.25">
      <c r="A62" s="4" t="s">
        <v>637</v>
      </c>
      <c r="B62" s="8">
        <v>1</v>
      </c>
      <c r="C62" s="14">
        <v>53.792479166666674</v>
      </c>
      <c r="D62" s="19" t="s">
        <v>161</v>
      </c>
      <c r="E62" s="21">
        <f t="shared" si="0"/>
        <v>64.550975000000008</v>
      </c>
      <c r="F62" s="21">
        <v>64.550975000000008</v>
      </c>
    </row>
    <row r="63" spans="1:6" x14ac:dyDescent="0.25">
      <c r="A63" s="4" t="s">
        <v>641</v>
      </c>
      <c r="B63" s="8">
        <v>1</v>
      </c>
      <c r="C63" s="14">
        <v>149.7427375</v>
      </c>
      <c r="D63" s="19" t="s">
        <v>162</v>
      </c>
      <c r="E63" s="21">
        <f t="shared" si="0"/>
        <v>179.69128499999999</v>
      </c>
      <c r="F63" s="21">
        <v>179.69128499999999</v>
      </c>
    </row>
    <row r="64" spans="1:6" x14ac:dyDescent="0.25">
      <c r="A64" s="4" t="s">
        <v>642</v>
      </c>
      <c r="B64" s="8">
        <v>1</v>
      </c>
      <c r="C64" s="14">
        <v>109.08952499999999</v>
      </c>
      <c r="D64" s="19" t="s">
        <v>163</v>
      </c>
      <c r="E64" s="21">
        <f t="shared" si="0"/>
        <v>130.90742999999998</v>
      </c>
      <c r="F64" s="21">
        <v>130.90742999999998</v>
      </c>
    </row>
    <row r="65" spans="1:6" x14ac:dyDescent="0.25">
      <c r="A65" s="4" t="s">
        <v>643</v>
      </c>
      <c r="B65" s="8">
        <v>1</v>
      </c>
      <c r="C65" s="14">
        <v>97.853712500000015</v>
      </c>
      <c r="D65" s="19" t="s">
        <v>164</v>
      </c>
      <c r="E65" s="21">
        <f t="shared" si="0"/>
        <v>117.42445500000001</v>
      </c>
      <c r="F65" s="21">
        <v>117.42445500000001</v>
      </c>
    </row>
    <row r="66" spans="1:6" x14ac:dyDescent="0.25">
      <c r="A66" s="4" t="s">
        <v>644</v>
      </c>
      <c r="B66" s="8">
        <v>1</v>
      </c>
      <c r="C66" s="14">
        <v>84.472881250000015</v>
      </c>
      <c r="D66" s="19" t="s">
        <v>165</v>
      </c>
      <c r="E66" s="21">
        <f t="shared" si="0"/>
        <v>101.36745750000001</v>
      </c>
      <c r="F66" s="21">
        <v>101.36745750000001</v>
      </c>
    </row>
    <row r="67" spans="1:6" x14ac:dyDescent="0.25">
      <c r="A67" s="4" t="s">
        <v>646</v>
      </c>
      <c r="B67" s="8">
        <v>1</v>
      </c>
      <c r="C67" s="14">
        <v>35.182650000000002</v>
      </c>
      <c r="D67" s="19" t="s">
        <v>166</v>
      </c>
      <c r="E67" s="21">
        <f t="shared" si="0"/>
        <v>42.219180000000001</v>
      </c>
      <c r="F67" s="21">
        <v>42.219180000000001</v>
      </c>
    </row>
    <row r="68" spans="1:6" x14ac:dyDescent="0.25">
      <c r="A68" s="4" t="s">
        <v>647</v>
      </c>
      <c r="B68" s="8">
        <v>1</v>
      </c>
      <c r="C68" s="14">
        <v>32.983734374999997</v>
      </c>
      <c r="D68" s="19" t="s">
        <v>167</v>
      </c>
      <c r="E68" s="21">
        <f t="shared" si="0"/>
        <v>39.580481249999998</v>
      </c>
      <c r="F68" s="21">
        <v>39.580481249999998</v>
      </c>
    </row>
    <row r="69" spans="1:6" x14ac:dyDescent="0.25">
      <c r="A69" s="4" t="s">
        <v>648</v>
      </c>
      <c r="B69" s="8">
        <v>1</v>
      </c>
      <c r="C69" s="14">
        <v>9.5836249999999996</v>
      </c>
      <c r="D69" s="19" t="s">
        <v>168</v>
      </c>
      <c r="E69" s="21">
        <f t="shared" ref="E69:E132" si="1">C69*1.2</f>
        <v>11.500349999999999</v>
      </c>
      <c r="F69" s="21">
        <v>11.500349999999999</v>
      </c>
    </row>
    <row r="70" spans="1:6" x14ac:dyDescent="0.25">
      <c r="A70" s="4" t="s">
        <v>656</v>
      </c>
      <c r="B70" s="8">
        <v>1</v>
      </c>
      <c r="C70" s="14">
        <v>109.36371250000001</v>
      </c>
      <c r="D70" s="19" t="s">
        <v>169</v>
      </c>
      <c r="E70" s="21">
        <f t="shared" si="1"/>
        <v>131.23645500000001</v>
      </c>
      <c r="F70" s="21">
        <v>131.23645500000001</v>
      </c>
    </row>
    <row r="71" spans="1:6" x14ac:dyDescent="0.25">
      <c r="A71" s="4" t="s">
        <v>661</v>
      </c>
      <c r="B71" s="8">
        <v>1</v>
      </c>
      <c r="C71" s="14">
        <v>93.486479166666655</v>
      </c>
      <c r="D71" s="19" t="s">
        <v>170</v>
      </c>
      <c r="E71" s="21">
        <f t="shared" si="1"/>
        <v>112.18377499999998</v>
      </c>
      <c r="F71" s="21">
        <v>112.18377499999998</v>
      </c>
    </row>
    <row r="72" spans="1:6" x14ac:dyDescent="0.25">
      <c r="A72" s="4" t="s">
        <v>670</v>
      </c>
      <c r="B72" s="8">
        <v>1</v>
      </c>
      <c r="C72" s="14">
        <v>60.148847916666661</v>
      </c>
      <c r="D72" s="19" t="s">
        <v>171</v>
      </c>
      <c r="E72" s="21">
        <f t="shared" si="1"/>
        <v>72.178617499999987</v>
      </c>
      <c r="F72" s="21">
        <v>72.178617499999987</v>
      </c>
    </row>
    <row r="73" spans="1:6" x14ac:dyDescent="0.25">
      <c r="A73" s="4" t="s">
        <v>671</v>
      </c>
      <c r="B73" s="8">
        <v>1</v>
      </c>
      <c r="C73" s="14">
        <v>59.796068749999996</v>
      </c>
      <c r="D73" s="19" t="s">
        <v>172</v>
      </c>
      <c r="E73" s="21">
        <f t="shared" si="1"/>
        <v>71.755282499999993</v>
      </c>
      <c r="F73" s="21">
        <v>71.755282499999993</v>
      </c>
    </row>
    <row r="74" spans="1:6" x14ac:dyDescent="0.25">
      <c r="A74" s="4" t="s">
        <v>674</v>
      </c>
      <c r="B74" s="8">
        <v>1</v>
      </c>
      <c r="C74" s="14">
        <v>76.023910416666681</v>
      </c>
      <c r="D74" s="19" t="s">
        <v>173</v>
      </c>
      <c r="E74" s="21">
        <f t="shared" si="1"/>
        <v>91.228692500000008</v>
      </c>
      <c r="F74" s="21">
        <v>91.228692500000008</v>
      </c>
    </row>
    <row r="75" spans="1:6" x14ac:dyDescent="0.25">
      <c r="A75" s="4" t="s">
        <v>675</v>
      </c>
      <c r="B75" s="8">
        <v>1</v>
      </c>
      <c r="C75" s="14">
        <v>46.037681249999999</v>
      </c>
      <c r="D75" s="19" t="s">
        <v>174</v>
      </c>
      <c r="E75" s="21">
        <f t="shared" si="1"/>
        <v>55.245217499999995</v>
      </c>
      <c r="F75" s="21">
        <v>55.245217499999995</v>
      </c>
    </row>
    <row r="76" spans="1:6" x14ac:dyDescent="0.25">
      <c r="A76" s="4" t="s">
        <v>677</v>
      </c>
      <c r="B76" s="8">
        <v>1</v>
      </c>
      <c r="C76" s="14">
        <v>70.957960937500005</v>
      </c>
      <c r="D76" s="19" t="s">
        <v>175</v>
      </c>
      <c r="E76" s="21">
        <f t="shared" si="1"/>
        <v>85.149553124999997</v>
      </c>
      <c r="F76" s="21">
        <v>85.149553124999997</v>
      </c>
    </row>
    <row r="77" spans="1:6" x14ac:dyDescent="0.25">
      <c r="A77" s="4" t="s">
        <v>678</v>
      </c>
      <c r="B77" s="8">
        <v>1</v>
      </c>
      <c r="C77" s="14">
        <v>79.22339375</v>
      </c>
      <c r="D77" s="19" t="s">
        <v>176</v>
      </c>
      <c r="E77" s="21">
        <f t="shared" si="1"/>
        <v>95.0680725</v>
      </c>
      <c r="F77" s="21">
        <v>95.0680725</v>
      </c>
    </row>
    <row r="78" spans="1:6" x14ac:dyDescent="0.25">
      <c r="A78" s="4" t="s">
        <v>679</v>
      </c>
      <c r="B78" s="8">
        <v>1</v>
      </c>
      <c r="C78" s="14">
        <v>97.625678124999993</v>
      </c>
      <c r="D78" s="19" t="s">
        <v>177</v>
      </c>
      <c r="E78" s="21">
        <f t="shared" si="1"/>
        <v>117.15081374999998</v>
      </c>
      <c r="F78" s="21">
        <v>117.15081374999998</v>
      </c>
    </row>
    <row r="79" spans="1:6" x14ac:dyDescent="0.25">
      <c r="A79" s="4" t="s">
        <v>680</v>
      </c>
      <c r="B79" s="8">
        <v>1</v>
      </c>
      <c r="C79" s="14">
        <v>91.363891666666674</v>
      </c>
      <c r="D79" s="19" t="s">
        <v>178</v>
      </c>
      <c r="E79" s="21">
        <f t="shared" si="1"/>
        <v>109.63667000000001</v>
      </c>
      <c r="F79" s="21">
        <v>109.63667000000001</v>
      </c>
    </row>
    <row r="80" spans="1:6" x14ac:dyDescent="0.25">
      <c r="A80" s="4" t="s">
        <v>681</v>
      </c>
      <c r="B80" s="8">
        <v>1</v>
      </c>
      <c r="C80" s="14">
        <v>91.309807812500011</v>
      </c>
      <c r="D80" s="19" t="s">
        <v>179</v>
      </c>
      <c r="E80" s="21">
        <f t="shared" si="1"/>
        <v>109.57176937500002</v>
      </c>
      <c r="F80" s="21">
        <v>109.57176937500002</v>
      </c>
    </row>
    <row r="81" spans="1:6" x14ac:dyDescent="0.25">
      <c r="A81" s="4" t="s">
        <v>682</v>
      </c>
      <c r="B81" s="8">
        <v>1</v>
      </c>
      <c r="C81" s="14">
        <v>87.051260416666665</v>
      </c>
      <c r="D81" s="19" t="s">
        <v>180</v>
      </c>
      <c r="E81" s="21">
        <f t="shared" si="1"/>
        <v>104.4615125</v>
      </c>
      <c r="F81" s="21">
        <v>104.4615125</v>
      </c>
    </row>
    <row r="82" spans="1:6" x14ac:dyDescent="0.25">
      <c r="A82" s="4" t="s">
        <v>683</v>
      </c>
      <c r="B82" s="8">
        <v>1</v>
      </c>
      <c r="C82" s="14">
        <v>143.59464791666667</v>
      </c>
      <c r="D82" s="19" t="s">
        <v>181</v>
      </c>
      <c r="E82" s="21">
        <f t="shared" si="1"/>
        <v>172.31357750000001</v>
      </c>
      <c r="F82" s="21">
        <v>172.31357750000001</v>
      </c>
    </row>
    <row r="83" spans="1:6" x14ac:dyDescent="0.25">
      <c r="A83" s="4" t="s">
        <v>684</v>
      </c>
      <c r="B83" s="8">
        <v>1</v>
      </c>
      <c r="C83" s="14">
        <v>88.009622916666672</v>
      </c>
      <c r="D83" s="19" t="s">
        <v>182</v>
      </c>
      <c r="E83" s="21">
        <f t="shared" si="1"/>
        <v>105.6115475</v>
      </c>
      <c r="F83" s="21">
        <v>105.6115475</v>
      </c>
    </row>
    <row r="84" spans="1:6" x14ac:dyDescent="0.25">
      <c r="A84" s="4" t="s">
        <v>685</v>
      </c>
      <c r="B84" s="8">
        <v>1</v>
      </c>
      <c r="C84" s="14">
        <v>75.391183333333331</v>
      </c>
      <c r="D84" s="19" t="s">
        <v>183</v>
      </c>
      <c r="E84" s="21">
        <f t="shared" si="1"/>
        <v>90.46942</v>
      </c>
      <c r="F84" s="21">
        <v>90.46942</v>
      </c>
    </row>
    <row r="85" spans="1:6" x14ac:dyDescent="0.25">
      <c r="A85" s="4" t="s">
        <v>686</v>
      </c>
      <c r="B85" s="8">
        <v>1</v>
      </c>
      <c r="C85" s="14">
        <v>123.14958125</v>
      </c>
      <c r="D85" s="19" t="s">
        <v>184</v>
      </c>
      <c r="E85" s="21">
        <f t="shared" si="1"/>
        <v>147.77949749999999</v>
      </c>
      <c r="F85" s="21">
        <v>147.77949749999999</v>
      </c>
    </row>
    <row r="86" spans="1:6" x14ac:dyDescent="0.25">
      <c r="A86" s="4" t="s">
        <v>696</v>
      </c>
      <c r="B86" s="8">
        <v>1</v>
      </c>
      <c r="C86" s="14">
        <v>60.965453125000003</v>
      </c>
      <c r="D86" s="19" t="s">
        <v>185</v>
      </c>
      <c r="E86" s="21">
        <f t="shared" si="1"/>
        <v>73.158543750000007</v>
      </c>
      <c r="F86" s="21">
        <v>73.158543750000007</v>
      </c>
    </row>
    <row r="87" spans="1:6" x14ac:dyDescent="0.25">
      <c r="A87" s="4" t="s">
        <v>690</v>
      </c>
      <c r="B87" s="8">
        <v>1</v>
      </c>
      <c r="C87" s="14">
        <v>114.52431875000001</v>
      </c>
      <c r="D87" s="19" t="s">
        <v>186</v>
      </c>
      <c r="E87" s="21">
        <f t="shared" si="1"/>
        <v>137.4291825</v>
      </c>
      <c r="F87" s="21">
        <v>137.4291825</v>
      </c>
    </row>
    <row r="88" spans="1:6" x14ac:dyDescent="0.25">
      <c r="A88" s="4" t="s">
        <v>691</v>
      </c>
      <c r="B88" s="8">
        <v>1</v>
      </c>
      <c r="C88" s="14">
        <v>66.610483333333335</v>
      </c>
      <c r="D88" s="19" t="s">
        <v>187</v>
      </c>
      <c r="E88" s="21">
        <f t="shared" si="1"/>
        <v>79.932580000000002</v>
      </c>
      <c r="F88" s="21">
        <v>79.932580000000002</v>
      </c>
    </row>
    <row r="89" spans="1:6" x14ac:dyDescent="0.25">
      <c r="A89" s="4" t="s">
        <v>692</v>
      </c>
      <c r="B89" s="8">
        <v>1</v>
      </c>
      <c r="C89" s="14">
        <v>112.38911666666667</v>
      </c>
      <c r="D89" s="19" t="s">
        <v>188</v>
      </c>
      <c r="E89" s="21">
        <f t="shared" si="1"/>
        <v>134.86694</v>
      </c>
      <c r="F89" s="21">
        <v>134.86694</v>
      </c>
    </row>
    <row r="90" spans="1:6" x14ac:dyDescent="0.25">
      <c r="A90" s="4" t="s">
        <v>693</v>
      </c>
      <c r="B90" s="8">
        <v>1</v>
      </c>
      <c r="C90" s="14">
        <v>78.256611979166664</v>
      </c>
      <c r="D90" s="19" t="s">
        <v>189</v>
      </c>
      <c r="E90" s="21">
        <f t="shared" si="1"/>
        <v>93.907934374999996</v>
      </c>
      <c r="F90" s="21">
        <v>93.907934374999996</v>
      </c>
    </row>
    <row r="91" spans="1:6" x14ac:dyDescent="0.25">
      <c r="A91" s="4" t="s">
        <v>701</v>
      </c>
      <c r="B91" s="8">
        <v>1</v>
      </c>
      <c r="C91" s="14">
        <v>33.186429166666663</v>
      </c>
      <c r="D91" s="19" t="s">
        <v>190</v>
      </c>
      <c r="E91" s="21">
        <f t="shared" si="1"/>
        <v>39.823714999999993</v>
      </c>
      <c r="F91" s="21">
        <v>39.823714999999993</v>
      </c>
    </row>
    <row r="92" spans="1:6" x14ac:dyDescent="0.25">
      <c r="A92" s="4" t="s">
        <v>714</v>
      </c>
      <c r="B92" s="8">
        <v>1</v>
      </c>
      <c r="C92" s="14">
        <v>116.98941354166668</v>
      </c>
      <c r="D92" s="19" t="s">
        <v>191</v>
      </c>
      <c r="E92" s="21">
        <f t="shared" si="1"/>
        <v>140.38729625000002</v>
      </c>
      <c r="F92" s="21">
        <v>140.38729625000002</v>
      </c>
    </row>
    <row r="93" spans="1:6" x14ac:dyDescent="0.25">
      <c r="A93" s="4" t="s">
        <v>729</v>
      </c>
      <c r="B93" s="8">
        <v>1</v>
      </c>
      <c r="C93" s="14">
        <v>75.766383333333337</v>
      </c>
      <c r="D93" s="19" t="s">
        <v>192</v>
      </c>
      <c r="E93" s="21">
        <f t="shared" si="1"/>
        <v>90.919660000000007</v>
      </c>
      <c r="F93" s="21">
        <v>90.919660000000007</v>
      </c>
    </row>
    <row r="94" spans="1:6" x14ac:dyDescent="0.25">
      <c r="A94" s="4" t="s">
        <v>730</v>
      </c>
      <c r="B94" s="8">
        <v>1</v>
      </c>
      <c r="C94" s="14">
        <v>78.281450000000007</v>
      </c>
      <c r="D94" s="19" t="s">
        <v>193</v>
      </c>
      <c r="E94" s="21">
        <f t="shared" si="1"/>
        <v>93.937740000000005</v>
      </c>
      <c r="F94" s="21">
        <v>93.937740000000005</v>
      </c>
    </row>
    <row r="95" spans="1:6" x14ac:dyDescent="0.25">
      <c r="A95" s="4" t="s">
        <v>732</v>
      </c>
      <c r="B95" s="8">
        <v>1</v>
      </c>
      <c r="C95" s="14">
        <v>80.487333333333339</v>
      </c>
      <c r="D95" s="19" t="s">
        <v>194</v>
      </c>
      <c r="E95" s="21">
        <f t="shared" si="1"/>
        <v>96.584800000000001</v>
      </c>
      <c r="F95" s="21">
        <v>96.584800000000001</v>
      </c>
    </row>
    <row r="96" spans="1:6" x14ac:dyDescent="0.25">
      <c r="A96" s="4" t="s">
        <v>742</v>
      </c>
      <c r="B96" s="8">
        <v>1</v>
      </c>
      <c r="C96" s="14">
        <v>92.520282291666661</v>
      </c>
      <c r="D96" s="19" t="s">
        <v>195</v>
      </c>
      <c r="E96" s="21">
        <f t="shared" si="1"/>
        <v>111.02433874999998</v>
      </c>
      <c r="F96" s="21">
        <v>111.02433874999998</v>
      </c>
    </row>
    <row r="97" spans="1:6" x14ac:dyDescent="0.25">
      <c r="A97" s="4" t="s">
        <v>748</v>
      </c>
      <c r="B97" s="8">
        <v>1</v>
      </c>
      <c r="C97" s="14">
        <v>112.64258958333335</v>
      </c>
      <c r="D97" s="19" t="s">
        <v>196</v>
      </c>
      <c r="E97" s="21">
        <f t="shared" si="1"/>
        <v>135.17110750000001</v>
      </c>
      <c r="F97" s="21">
        <v>135.17110750000001</v>
      </c>
    </row>
    <row r="98" spans="1:6" x14ac:dyDescent="0.25">
      <c r="A98" s="4" t="s">
        <v>750</v>
      </c>
      <c r="B98" s="8">
        <v>1</v>
      </c>
      <c r="C98" s="14">
        <v>119.73198333333335</v>
      </c>
      <c r="D98" s="19" t="s">
        <v>197</v>
      </c>
      <c r="E98" s="21">
        <f t="shared" si="1"/>
        <v>143.67838</v>
      </c>
      <c r="F98" s="21">
        <v>143.67838</v>
      </c>
    </row>
    <row r="99" spans="1:6" x14ac:dyDescent="0.25">
      <c r="A99" s="4" t="s">
        <v>752</v>
      </c>
      <c r="B99" s="8">
        <v>1</v>
      </c>
      <c r="C99" s="14">
        <v>110.47638593749998</v>
      </c>
      <c r="D99" s="19" t="s">
        <v>198</v>
      </c>
      <c r="E99" s="21">
        <f t="shared" si="1"/>
        <v>132.57166312499999</v>
      </c>
      <c r="F99" s="21">
        <v>132.57166312499999</v>
      </c>
    </row>
    <row r="100" spans="1:6" x14ac:dyDescent="0.25">
      <c r="A100" s="4" t="s">
        <v>771</v>
      </c>
      <c r="B100" s="8">
        <v>1</v>
      </c>
      <c r="C100" s="14">
        <v>115.96199999999999</v>
      </c>
      <c r="D100" s="19" t="s">
        <v>199</v>
      </c>
      <c r="E100" s="21">
        <f t="shared" si="1"/>
        <v>139.15439999999998</v>
      </c>
      <c r="F100" s="21">
        <v>139.15439999999998</v>
      </c>
    </row>
    <row r="101" spans="1:6" x14ac:dyDescent="0.25">
      <c r="A101" s="4" t="s">
        <v>772</v>
      </c>
      <c r="B101" s="8">
        <v>1</v>
      </c>
      <c r="C101" s="14">
        <v>89.913633333333337</v>
      </c>
      <c r="D101" s="19" t="s">
        <v>200</v>
      </c>
      <c r="E101" s="21">
        <f t="shared" si="1"/>
        <v>107.89636</v>
      </c>
      <c r="F101" s="21">
        <v>107.89636</v>
      </c>
    </row>
    <row r="102" spans="1:6" x14ac:dyDescent="0.25">
      <c r="A102" s="4" t="s">
        <v>779</v>
      </c>
      <c r="B102" s="8">
        <v>1</v>
      </c>
      <c r="C102" s="14">
        <v>108.50710989583332</v>
      </c>
      <c r="D102" s="19" t="s">
        <v>201</v>
      </c>
      <c r="E102" s="21">
        <f t="shared" si="1"/>
        <v>130.20853187499998</v>
      </c>
      <c r="F102" s="21">
        <v>130.20853187499998</v>
      </c>
    </row>
    <row r="103" spans="1:6" x14ac:dyDescent="0.25">
      <c r="A103" s="4" t="s">
        <v>780</v>
      </c>
      <c r="B103" s="8">
        <v>1</v>
      </c>
      <c r="C103" s="14">
        <v>118.35349010416665</v>
      </c>
      <c r="D103" s="19" t="s">
        <v>202</v>
      </c>
      <c r="E103" s="21">
        <f t="shared" si="1"/>
        <v>142.02418812499997</v>
      </c>
      <c r="F103" s="21">
        <v>142.02418812499997</v>
      </c>
    </row>
    <row r="104" spans="1:6" x14ac:dyDescent="0.25">
      <c r="A104" s="4" t="s">
        <v>790</v>
      </c>
      <c r="B104" s="8">
        <v>1</v>
      </c>
      <c r="C104" s="14">
        <v>128.39154166666668</v>
      </c>
      <c r="D104" s="19" t="s">
        <v>203</v>
      </c>
      <c r="E104" s="21">
        <f t="shared" si="1"/>
        <v>154.06985</v>
      </c>
      <c r="F104" s="21">
        <v>154.06985</v>
      </c>
    </row>
    <row r="105" spans="1:6" x14ac:dyDescent="0.25">
      <c r="A105" s="4" t="s">
        <v>792</v>
      </c>
      <c r="B105" s="8">
        <v>1</v>
      </c>
      <c r="C105" s="14">
        <v>15.819500000000003</v>
      </c>
      <c r="D105" s="19" t="s">
        <v>204</v>
      </c>
      <c r="E105" s="21">
        <f t="shared" si="1"/>
        <v>18.983400000000003</v>
      </c>
      <c r="F105" s="21">
        <v>18.983400000000003</v>
      </c>
    </row>
    <row r="106" spans="1:6" x14ac:dyDescent="0.25">
      <c r="A106" s="4" t="s">
        <v>798</v>
      </c>
      <c r="B106" s="8">
        <v>1</v>
      </c>
      <c r="C106" s="14">
        <v>27.526920833333335</v>
      </c>
      <c r="D106" s="19" t="s">
        <v>205</v>
      </c>
      <c r="E106" s="21">
        <f t="shared" si="1"/>
        <v>33.032305000000001</v>
      </c>
      <c r="F106" s="21">
        <v>33.032305000000001</v>
      </c>
    </row>
    <row r="107" spans="1:6" x14ac:dyDescent="0.25">
      <c r="A107" s="4" t="s">
        <v>800</v>
      </c>
      <c r="B107" s="8">
        <v>1</v>
      </c>
      <c r="C107" s="14">
        <v>73.875021875000002</v>
      </c>
      <c r="D107" s="19" t="s">
        <v>206</v>
      </c>
      <c r="E107" s="21">
        <f t="shared" si="1"/>
        <v>88.650026249999996</v>
      </c>
      <c r="F107" s="21">
        <v>88.650026249999996</v>
      </c>
    </row>
    <row r="108" spans="1:6" x14ac:dyDescent="0.25">
      <c r="A108" s="4" t="s">
        <v>802</v>
      </c>
      <c r="B108" s="8">
        <v>1</v>
      </c>
      <c r="C108" s="14">
        <v>58.773695833333335</v>
      </c>
      <c r="D108" s="19" t="s">
        <v>207</v>
      </c>
      <c r="E108" s="21">
        <f t="shared" si="1"/>
        <v>70.528435000000002</v>
      </c>
      <c r="F108" s="21">
        <v>70.528435000000002</v>
      </c>
    </row>
    <row r="109" spans="1:6" x14ac:dyDescent="0.25">
      <c r="A109" s="4" t="s">
        <v>803</v>
      </c>
      <c r="B109" s="8">
        <v>1</v>
      </c>
      <c r="C109" s="14">
        <v>67.389206250000001</v>
      </c>
      <c r="D109" s="19" t="s">
        <v>208</v>
      </c>
      <c r="E109" s="21">
        <f t="shared" si="1"/>
        <v>80.867047499999998</v>
      </c>
      <c r="F109" s="21">
        <v>80.867047499999998</v>
      </c>
    </row>
    <row r="110" spans="1:6" x14ac:dyDescent="0.25">
      <c r="A110" s="4" t="s">
        <v>804</v>
      </c>
      <c r="B110" s="8">
        <v>1</v>
      </c>
      <c r="C110" s="14">
        <v>70.711209374999996</v>
      </c>
      <c r="D110" s="19" t="s">
        <v>209</v>
      </c>
      <c r="E110" s="21">
        <f t="shared" si="1"/>
        <v>84.853451249999992</v>
      </c>
      <c r="F110" s="21">
        <v>84.853451249999992</v>
      </c>
    </row>
    <row r="111" spans="1:6" x14ac:dyDescent="0.25">
      <c r="A111" s="4" t="s">
        <v>453</v>
      </c>
      <c r="B111" s="8">
        <v>1</v>
      </c>
      <c r="C111" s="14">
        <v>76.75066145833334</v>
      </c>
      <c r="D111" s="19" t="s">
        <v>38</v>
      </c>
      <c r="E111" s="21">
        <f t="shared" si="1"/>
        <v>92.100793750000008</v>
      </c>
      <c r="F111" s="21">
        <v>92.100793750000008</v>
      </c>
    </row>
    <row r="112" spans="1:6" x14ac:dyDescent="0.25">
      <c r="A112" s="4" t="s">
        <v>434</v>
      </c>
      <c r="B112" s="8">
        <v>1</v>
      </c>
      <c r="C112" s="14">
        <v>33.995339583333333</v>
      </c>
      <c r="D112" s="19" t="s">
        <v>97</v>
      </c>
      <c r="E112" s="21">
        <f t="shared" si="1"/>
        <v>40.794407499999998</v>
      </c>
      <c r="F112" s="21">
        <v>40.794407499999998</v>
      </c>
    </row>
    <row r="113" spans="1:6" x14ac:dyDescent="0.25">
      <c r="A113" s="4" t="s">
        <v>435</v>
      </c>
      <c r="B113" s="8">
        <v>1</v>
      </c>
      <c r="C113" s="14">
        <v>28.366241145833332</v>
      </c>
      <c r="D113" s="19" t="s">
        <v>98</v>
      </c>
      <c r="E113" s="21">
        <f t="shared" si="1"/>
        <v>34.039489374999995</v>
      </c>
      <c r="F113" s="21">
        <v>34.039489374999995</v>
      </c>
    </row>
    <row r="114" spans="1:6" x14ac:dyDescent="0.25">
      <c r="A114" s="4" t="s">
        <v>436</v>
      </c>
      <c r="B114" s="8">
        <v>1</v>
      </c>
      <c r="C114" s="14">
        <v>34.216088541666672</v>
      </c>
      <c r="D114" s="19" t="s">
        <v>99</v>
      </c>
      <c r="E114" s="21">
        <f t="shared" si="1"/>
        <v>41.059306250000006</v>
      </c>
      <c r="F114" s="21">
        <v>41.059306250000006</v>
      </c>
    </row>
    <row r="115" spans="1:6" x14ac:dyDescent="0.25">
      <c r="A115" s="4" t="s">
        <v>437</v>
      </c>
      <c r="B115" s="8">
        <v>1</v>
      </c>
      <c r="C115" s="14">
        <v>41.390429687500003</v>
      </c>
      <c r="D115" s="19" t="s">
        <v>100</v>
      </c>
      <c r="E115" s="21">
        <f t="shared" si="1"/>
        <v>49.668515625000005</v>
      </c>
      <c r="F115" s="21">
        <v>49.668515625000005</v>
      </c>
    </row>
    <row r="116" spans="1:6" x14ac:dyDescent="0.25">
      <c r="A116" s="4" t="s">
        <v>438</v>
      </c>
      <c r="B116" s="8">
        <v>1</v>
      </c>
      <c r="C116" s="14">
        <v>34.547211979166669</v>
      </c>
      <c r="D116" s="19" t="s">
        <v>101</v>
      </c>
      <c r="E116" s="21">
        <f t="shared" si="1"/>
        <v>41.456654374999999</v>
      </c>
      <c r="F116" s="21">
        <v>41.456654374999999</v>
      </c>
    </row>
    <row r="117" spans="1:6" x14ac:dyDescent="0.25">
      <c r="A117" s="4" t="s">
        <v>500</v>
      </c>
      <c r="B117" s="8">
        <v>2</v>
      </c>
      <c r="C117" s="14">
        <v>142.5314953125</v>
      </c>
      <c r="D117" s="19" t="s">
        <v>37</v>
      </c>
      <c r="E117" s="21">
        <f t="shared" si="1"/>
        <v>171.037794375</v>
      </c>
      <c r="F117" s="21">
        <v>171.037794375</v>
      </c>
    </row>
    <row r="118" spans="1:6" x14ac:dyDescent="0.25">
      <c r="A118" s="4" t="s">
        <v>510</v>
      </c>
      <c r="B118" s="8">
        <v>2</v>
      </c>
      <c r="C118" s="14">
        <v>125.677828125</v>
      </c>
      <c r="D118" s="19" t="s">
        <v>210</v>
      </c>
      <c r="E118" s="21">
        <f t="shared" si="1"/>
        <v>150.81339374999999</v>
      </c>
      <c r="F118" s="21">
        <v>150.81339374999999</v>
      </c>
    </row>
    <row r="119" spans="1:6" x14ac:dyDescent="0.25">
      <c r="A119" s="4" t="s">
        <v>511</v>
      </c>
      <c r="B119" s="8">
        <v>2</v>
      </c>
      <c r="C119" s="14">
        <v>142.84862604166668</v>
      </c>
      <c r="D119" s="19" t="s">
        <v>211</v>
      </c>
      <c r="E119" s="21">
        <f t="shared" si="1"/>
        <v>171.41835125</v>
      </c>
      <c r="F119" s="21">
        <v>171.41835125</v>
      </c>
    </row>
    <row r="120" spans="1:6" x14ac:dyDescent="0.25">
      <c r="A120" s="4" t="s">
        <v>533</v>
      </c>
      <c r="B120" s="8">
        <v>2</v>
      </c>
      <c r="C120" s="14">
        <v>363.42975208333337</v>
      </c>
      <c r="D120" s="19" t="s">
        <v>212</v>
      </c>
      <c r="E120" s="21">
        <f t="shared" si="1"/>
        <v>436.11570250000005</v>
      </c>
      <c r="F120" s="21">
        <v>436.11570250000005</v>
      </c>
    </row>
    <row r="121" spans="1:6" x14ac:dyDescent="0.25">
      <c r="A121" s="4" t="s">
        <v>534</v>
      </c>
      <c r="B121" s="8">
        <v>2</v>
      </c>
      <c r="C121" s="14">
        <v>354.87408750000003</v>
      </c>
      <c r="D121" s="19" t="s">
        <v>213</v>
      </c>
      <c r="E121" s="21">
        <f t="shared" si="1"/>
        <v>425.848905</v>
      </c>
      <c r="F121" s="21">
        <v>425.848905</v>
      </c>
    </row>
    <row r="122" spans="1:6" x14ac:dyDescent="0.25">
      <c r="A122" s="4" t="s">
        <v>556</v>
      </c>
      <c r="B122" s="8">
        <v>2</v>
      </c>
      <c r="C122" s="14">
        <v>38.146570312500003</v>
      </c>
      <c r="D122" s="19" t="s">
        <v>214</v>
      </c>
      <c r="E122" s="21">
        <f t="shared" si="1"/>
        <v>45.775884375000004</v>
      </c>
      <c r="F122" s="21">
        <v>45.775884375000004</v>
      </c>
    </row>
    <row r="123" spans="1:6" x14ac:dyDescent="0.25">
      <c r="A123" s="4" t="s">
        <v>589</v>
      </c>
      <c r="B123" s="8">
        <v>2</v>
      </c>
      <c r="C123" s="14">
        <v>36.336254166666663</v>
      </c>
      <c r="D123" s="19" t="s">
        <v>215</v>
      </c>
      <c r="E123" s="21">
        <f t="shared" si="1"/>
        <v>43.603504999999991</v>
      </c>
      <c r="F123" s="21">
        <v>43.603504999999991</v>
      </c>
    </row>
    <row r="124" spans="1:6" x14ac:dyDescent="0.25">
      <c r="A124" s="4" t="s">
        <v>607</v>
      </c>
      <c r="B124" s="8">
        <v>2</v>
      </c>
      <c r="C124" s="14">
        <v>93.670585416666668</v>
      </c>
      <c r="D124" s="19" t="s">
        <v>216</v>
      </c>
      <c r="E124" s="21">
        <f t="shared" si="1"/>
        <v>112.4047025</v>
      </c>
      <c r="F124" s="21">
        <v>112.4047025</v>
      </c>
    </row>
    <row r="125" spans="1:6" x14ac:dyDescent="0.25">
      <c r="A125" s="4" t="s">
        <v>609</v>
      </c>
      <c r="B125" s="8">
        <v>2</v>
      </c>
      <c r="C125" s="14">
        <v>86.766578125000009</v>
      </c>
      <c r="D125" s="19" t="s">
        <v>217</v>
      </c>
      <c r="E125" s="21">
        <f t="shared" si="1"/>
        <v>104.11989375</v>
      </c>
      <c r="F125" s="21">
        <v>104.11989375</v>
      </c>
    </row>
    <row r="126" spans="1:6" x14ac:dyDescent="0.25">
      <c r="A126" s="4" t="s">
        <v>610</v>
      </c>
      <c r="B126" s="8">
        <v>2</v>
      </c>
      <c r="C126" s="14">
        <v>94.230369791666661</v>
      </c>
      <c r="D126" s="19" t="s">
        <v>218</v>
      </c>
      <c r="E126" s="21">
        <f t="shared" si="1"/>
        <v>113.07644375</v>
      </c>
      <c r="F126" s="21">
        <v>113.07644375</v>
      </c>
    </row>
    <row r="127" spans="1:6" x14ac:dyDescent="0.25">
      <c r="A127" s="4" t="s">
        <v>611</v>
      </c>
      <c r="B127" s="8">
        <v>2</v>
      </c>
      <c r="C127" s="14">
        <v>431.40715833333337</v>
      </c>
      <c r="D127" s="19" t="s">
        <v>219</v>
      </c>
      <c r="E127" s="21">
        <f t="shared" si="1"/>
        <v>517.68858999999998</v>
      </c>
      <c r="F127" s="21">
        <v>517.68858999999998</v>
      </c>
    </row>
    <row r="128" spans="1:6" x14ac:dyDescent="0.25">
      <c r="A128" s="4" t="s">
        <v>612</v>
      </c>
      <c r="B128" s="8">
        <v>2</v>
      </c>
      <c r="C128" s="14">
        <v>303.40313125</v>
      </c>
      <c r="D128" s="19" t="s">
        <v>220</v>
      </c>
      <c r="E128" s="21">
        <f t="shared" si="1"/>
        <v>364.08375749999999</v>
      </c>
      <c r="F128" s="21">
        <v>364.08375749999999</v>
      </c>
    </row>
    <row r="129" spans="1:6" x14ac:dyDescent="0.25">
      <c r="A129" s="4" t="s">
        <v>613</v>
      </c>
      <c r="B129" s="8">
        <v>2</v>
      </c>
      <c r="C129" s="14">
        <v>160.65811562499999</v>
      </c>
      <c r="D129" s="19" t="s">
        <v>221</v>
      </c>
      <c r="E129" s="21">
        <f t="shared" si="1"/>
        <v>192.78973875</v>
      </c>
      <c r="F129" s="21">
        <v>192.78973875</v>
      </c>
    </row>
    <row r="130" spans="1:6" x14ac:dyDescent="0.25">
      <c r="A130" s="4" t="s">
        <v>614</v>
      </c>
      <c r="B130" s="8">
        <v>2</v>
      </c>
      <c r="C130" s="14">
        <v>370.95044583333333</v>
      </c>
      <c r="D130" s="19" t="s">
        <v>222</v>
      </c>
      <c r="E130" s="21">
        <f t="shared" si="1"/>
        <v>445.140535</v>
      </c>
      <c r="F130" s="21">
        <v>445.140535</v>
      </c>
    </row>
    <row r="131" spans="1:6" x14ac:dyDescent="0.25">
      <c r="A131" s="4" t="s">
        <v>615</v>
      </c>
      <c r="B131" s="8">
        <v>2</v>
      </c>
      <c r="C131" s="14">
        <v>112.14346979166667</v>
      </c>
      <c r="D131" s="19" t="s">
        <v>223</v>
      </c>
      <c r="E131" s="21">
        <f t="shared" si="1"/>
        <v>134.57216375000002</v>
      </c>
      <c r="F131" s="21">
        <v>134.57216375000002</v>
      </c>
    </row>
    <row r="132" spans="1:6" x14ac:dyDescent="0.25">
      <c r="A132" s="4" t="s">
        <v>618</v>
      </c>
      <c r="B132" s="8">
        <v>2</v>
      </c>
      <c r="C132" s="14">
        <v>287.35597916666666</v>
      </c>
      <c r="D132" s="19" t="s">
        <v>224</v>
      </c>
      <c r="E132" s="21">
        <f t="shared" si="1"/>
        <v>344.82717499999995</v>
      </c>
      <c r="F132" s="21">
        <v>344.82717499999995</v>
      </c>
    </row>
    <row r="133" spans="1:6" x14ac:dyDescent="0.25">
      <c r="A133" s="4" t="s">
        <v>620</v>
      </c>
      <c r="B133" s="8">
        <v>2</v>
      </c>
      <c r="C133" s="14">
        <v>325.48723958333335</v>
      </c>
      <c r="D133" s="19" t="s">
        <v>225</v>
      </c>
      <c r="E133" s="21">
        <f t="shared" ref="E133:E196" si="2">C133*1.2</f>
        <v>390.58468750000003</v>
      </c>
      <c r="F133" s="21">
        <v>390.58468750000003</v>
      </c>
    </row>
    <row r="134" spans="1:6" x14ac:dyDescent="0.25">
      <c r="A134" s="4" t="s">
        <v>628</v>
      </c>
      <c r="B134" s="8">
        <v>2</v>
      </c>
      <c r="C134" s="14">
        <v>31.883499999999998</v>
      </c>
      <c r="D134" s="19" t="s">
        <v>226</v>
      </c>
      <c r="E134" s="21">
        <f t="shared" si="2"/>
        <v>38.260199999999998</v>
      </c>
      <c r="F134" s="21">
        <v>38.260199999999998</v>
      </c>
    </row>
    <row r="135" spans="1:6" x14ac:dyDescent="0.25">
      <c r="A135" s="4" t="s">
        <v>652</v>
      </c>
      <c r="B135" s="8">
        <v>2</v>
      </c>
      <c r="C135" s="14">
        <v>317.02455104166665</v>
      </c>
      <c r="D135" s="19" t="s">
        <v>227</v>
      </c>
      <c r="E135" s="21">
        <f t="shared" si="2"/>
        <v>380.42946124999997</v>
      </c>
      <c r="F135" s="21">
        <v>380.42946124999997</v>
      </c>
    </row>
    <row r="136" spans="1:6" x14ac:dyDescent="0.25">
      <c r="A136" s="4" t="s">
        <v>653</v>
      </c>
      <c r="B136" s="8">
        <v>2</v>
      </c>
      <c r="C136" s="14">
        <v>302.84334687500001</v>
      </c>
      <c r="D136" s="19" t="s">
        <v>228</v>
      </c>
      <c r="E136" s="21">
        <f t="shared" si="2"/>
        <v>363.41201625000002</v>
      </c>
      <c r="F136" s="21">
        <v>363.41201625000002</v>
      </c>
    </row>
    <row r="137" spans="1:6" x14ac:dyDescent="0.25">
      <c r="A137" s="4" t="s">
        <v>655</v>
      </c>
      <c r="B137" s="8">
        <v>2</v>
      </c>
      <c r="C137" s="14">
        <v>58.401710416666674</v>
      </c>
      <c r="D137" s="19" t="s">
        <v>229</v>
      </c>
      <c r="E137" s="21">
        <f t="shared" si="2"/>
        <v>70.082052500000003</v>
      </c>
      <c r="F137" s="21">
        <v>70.082052500000003</v>
      </c>
    </row>
    <row r="138" spans="1:6" x14ac:dyDescent="0.25">
      <c r="A138" s="4" t="s">
        <v>689</v>
      </c>
      <c r="B138" s="9">
        <v>2</v>
      </c>
      <c r="C138" s="15">
        <v>0</v>
      </c>
      <c r="D138" s="19" t="s">
        <v>230</v>
      </c>
      <c r="E138" s="21">
        <f t="shared" si="2"/>
        <v>0</v>
      </c>
      <c r="F138" s="21">
        <v>0</v>
      </c>
    </row>
    <row r="139" spans="1:6" x14ac:dyDescent="0.25">
      <c r="A139" s="4" t="s">
        <v>694</v>
      </c>
      <c r="B139" s="8">
        <v>2</v>
      </c>
      <c r="C139" s="14">
        <v>72.91147500000001</v>
      </c>
      <c r="D139" s="19" t="s">
        <v>231</v>
      </c>
      <c r="E139" s="21">
        <f t="shared" si="2"/>
        <v>87.493770000000012</v>
      </c>
      <c r="F139" s="21">
        <v>87.493770000000012</v>
      </c>
    </row>
    <row r="140" spans="1:6" x14ac:dyDescent="0.25">
      <c r="A140" s="4" t="s">
        <v>703</v>
      </c>
      <c r="B140" s="8">
        <v>2</v>
      </c>
      <c r="C140" s="14">
        <v>88.445931250000001</v>
      </c>
      <c r="D140" s="19" t="s">
        <v>232</v>
      </c>
      <c r="E140" s="21">
        <f t="shared" si="2"/>
        <v>106.13511749999999</v>
      </c>
      <c r="F140" s="21">
        <v>106.13511749999999</v>
      </c>
    </row>
    <row r="141" spans="1:6" x14ac:dyDescent="0.25">
      <c r="A141" s="4" t="s">
        <v>704</v>
      </c>
      <c r="B141" s="8">
        <v>2</v>
      </c>
      <c r="C141" s="14">
        <v>131.37520416666666</v>
      </c>
      <c r="D141" s="19" t="s">
        <v>233</v>
      </c>
      <c r="E141" s="21">
        <f t="shared" si="2"/>
        <v>157.65024499999998</v>
      </c>
      <c r="F141" s="21">
        <v>157.65024499999998</v>
      </c>
    </row>
    <row r="142" spans="1:6" x14ac:dyDescent="0.25">
      <c r="A142" s="4" t="s">
        <v>705</v>
      </c>
      <c r="B142" s="8">
        <v>2</v>
      </c>
      <c r="C142" s="14">
        <v>118.83472812499998</v>
      </c>
      <c r="D142" s="19" t="s">
        <v>234</v>
      </c>
      <c r="E142" s="21">
        <f t="shared" si="2"/>
        <v>142.60167374999997</v>
      </c>
      <c r="F142" s="21">
        <v>142.60167374999997</v>
      </c>
    </row>
    <row r="143" spans="1:6" x14ac:dyDescent="0.25">
      <c r="A143" s="4" t="s">
        <v>706</v>
      </c>
      <c r="B143" s="8">
        <v>2</v>
      </c>
      <c r="C143" s="14">
        <v>28.735597916666666</v>
      </c>
      <c r="D143" s="19" t="s">
        <v>235</v>
      </c>
      <c r="E143" s="21">
        <f t="shared" si="2"/>
        <v>34.4827175</v>
      </c>
      <c r="F143" s="21">
        <v>34.4827175</v>
      </c>
    </row>
    <row r="144" spans="1:6" x14ac:dyDescent="0.25">
      <c r="A144" s="4" t="s">
        <v>707</v>
      </c>
      <c r="B144" s="8">
        <v>2</v>
      </c>
      <c r="C144" s="14">
        <v>95.723128125000002</v>
      </c>
      <c r="D144" s="19" t="s">
        <v>236</v>
      </c>
      <c r="E144" s="21">
        <f t="shared" si="2"/>
        <v>114.86775375000001</v>
      </c>
      <c r="F144" s="21">
        <v>114.86775375000001</v>
      </c>
    </row>
    <row r="145" spans="1:6" x14ac:dyDescent="0.25">
      <c r="A145" s="4" t="s">
        <v>709</v>
      </c>
      <c r="B145" s="8">
        <v>2</v>
      </c>
      <c r="C145" s="14">
        <v>101.92400416666668</v>
      </c>
      <c r="D145" s="19" t="s">
        <v>237</v>
      </c>
      <c r="E145" s="21">
        <f t="shared" si="2"/>
        <v>122.30880500000001</v>
      </c>
      <c r="F145" s="21">
        <v>122.30880500000001</v>
      </c>
    </row>
    <row r="146" spans="1:6" x14ac:dyDescent="0.25">
      <c r="A146" s="4" t="s">
        <v>710</v>
      </c>
      <c r="B146" s="8">
        <v>2</v>
      </c>
      <c r="C146" s="14">
        <v>404.91069791666672</v>
      </c>
      <c r="D146" s="19" t="s">
        <v>238</v>
      </c>
      <c r="E146" s="21">
        <f t="shared" si="2"/>
        <v>485.89283750000004</v>
      </c>
      <c r="F146" s="21">
        <v>485.89283750000004</v>
      </c>
    </row>
    <row r="147" spans="1:6" x14ac:dyDescent="0.25">
      <c r="A147" s="4" t="s">
        <v>713</v>
      </c>
      <c r="B147" s="8">
        <v>2</v>
      </c>
      <c r="C147" s="14">
        <v>52.263951041666665</v>
      </c>
      <c r="D147" s="19" t="s">
        <v>239</v>
      </c>
      <c r="E147" s="21">
        <f t="shared" si="2"/>
        <v>62.716741249999998</v>
      </c>
      <c r="F147" s="21">
        <v>62.716741249999998</v>
      </c>
    </row>
    <row r="148" spans="1:6" x14ac:dyDescent="0.25">
      <c r="A148" s="4" t="s">
        <v>717</v>
      </c>
      <c r="B148" s="8">
        <v>2</v>
      </c>
      <c r="C148" s="14">
        <v>401.17880208333332</v>
      </c>
      <c r="D148" s="19" t="s">
        <v>240</v>
      </c>
      <c r="E148" s="21">
        <f t="shared" si="2"/>
        <v>481.41456249999999</v>
      </c>
      <c r="F148" s="21">
        <v>481.41456249999999</v>
      </c>
    </row>
    <row r="149" spans="1:6" x14ac:dyDescent="0.25">
      <c r="A149" s="4" t="s">
        <v>719</v>
      </c>
      <c r="B149" s="8">
        <v>2</v>
      </c>
      <c r="C149" s="14">
        <v>405.47048229166666</v>
      </c>
      <c r="D149" s="19" t="s">
        <v>241</v>
      </c>
      <c r="E149" s="21">
        <f t="shared" si="2"/>
        <v>486.56457874999995</v>
      </c>
      <c r="F149" s="21">
        <v>486.56457874999995</v>
      </c>
    </row>
    <row r="150" spans="1:6" x14ac:dyDescent="0.25">
      <c r="A150" s="4" t="s">
        <v>725</v>
      </c>
      <c r="B150" s="8">
        <v>2</v>
      </c>
      <c r="C150" s="14">
        <v>380.28018541666665</v>
      </c>
      <c r="D150" s="19" t="s">
        <v>242</v>
      </c>
      <c r="E150" s="21">
        <f t="shared" si="2"/>
        <v>456.33622249999996</v>
      </c>
      <c r="F150" s="21">
        <v>456.33622249999996</v>
      </c>
    </row>
    <row r="151" spans="1:6" x14ac:dyDescent="0.25">
      <c r="A151" s="4" t="s">
        <v>741</v>
      </c>
      <c r="B151" s="9">
        <v>2</v>
      </c>
      <c r="C151" s="15">
        <v>0</v>
      </c>
      <c r="D151" s="19" t="s">
        <v>243</v>
      </c>
      <c r="E151" s="21">
        <f t="shared" si="2"/>
        <v>0</v>
      </c>
      <c r="F151" s="21">
        <v>0</v>
      </c>
    </row>
    <row r="152" spans="1:6" x14ac:dyDescent="0.25">
      <c r="A152" s="4" t="s">
        <v>743</v>
      </c>
      <c r="B152" s="8">
        <v>2</v>
      </c>
      <c r="C152" s="14">
        <v>77.162664583333324</v>
      </c>
      <c r="D152" s="19" t="s">
        <v>244</v>
      </c>
      <c r="E152" s="21">
        <f t="shared" si="2"/>
        <v>92.595197499999983</v>
      </c>
      <c r="F152" s="21">
        <v>92.595197499999983</v>
      </c>
    </row>
    <row r="153" spans="1:6" x14ac:dyDescent="0.25">
      <c r="A153" s="4" t="s">
        <v>745</v>
      </c>
      <c r="B153" s="8">
        <v>2</v>
      </c>
      <c r="C153" s="14">
        <v>263.98904010416669</v>
      </c>
      <c r="D153" s="19" t="s">
        <v>245</v>
      </c>
      <c r="E153" s="21">
        <f t="shared" si="2"/>
        <v>316.78684812500001</v>
      </c>
      <c r="F153" s="21">
        <v>316.78684812500001</v>
      </c>
    </row>
    <row r="154" spans="1:6" x14ac:dyDescent="0.25">
      <c r="A154" s="4" t="s">
        <v>747</v>
      </c>
      <c r="B154" s="8">
        <v>2</v>
      </c>
      <c r="C154" s="14">
        <v>166.98904166666668</v>
      </c>
      <c r="D154" s="19" t="s">
        <v>246</v>
      </c>
      <c r="E154" s="21">
        <f t="shared" si="2"/>
        <v>200.38685000000001</v>
      </c>
      <c r="F154" s="21">
        <v>200.38685000000001</v>
      </c>
    </row>
    <row r="155" spans="1:6" x14ac:dyDescent="0.25">
      <c r="A155" s="4" t="s">
        <v>751</v>
      </c>
      <c r="B155" s="8">
        <v>2</v>
      </c>
      <c r="C155" s="14">
        <v>56.714097395833335</v>
      </c>
      <c r="D155" s="19" t="s">
        <v>247</v>
      </c>
      <c r="E155" s="21">
        <f t="shared" si="2"/>
        <v>68.056916874999999</v>
      </c>
      <c r="F155" s="21">
        <v>68.056916874999999</v>
      </c>
    </row>
    <row r="156" spans="1:6" x14ac:dyDescent="0.25">
      <c r="A156" s="4" t="s">
        <v>753</v>
      </c>
      <c r="B156" s="8">
        <v>2</v>
      </c>
      <c r="C156" s="14">
        <v>102.66095456249998</v>
      </c>
      <c r="D156" s="19" t="s">
        <v>248</v>
      </c>
      <c r="E156" s="21">
        <f t="shared" si="2"/>
        <v>123.19314547499997</v>
      </c>
      <c r="F156" s="21">
        <v>123.19314547499997</v>
      </c>
    </row>
    <row r="157" spans="1:6" ht="25.5" x14ac:dyDescent="0.25">
      <c r="A157" s="4" t="s">
        <v>791</v>
      </c>
      <c r="B157" s="8">
        <v>2</v>
      </c>
      <c r="C157" s="14">
        <v>94.883906249999995</v>
      </c>
      <c r="D157" s="19" t="s">
        <v>249</v>
      </c>
      <c r="E157" s="21">
        <f t="shared" si="2"/>
        <v>113.8606875</v>
      </c>
      <c r="F157" s="21">
        <v>113.8606875</v>
      </c>
    </row>
    <row r="158" spans="1:6" x14ac:dyDescent="0.25">
      <c r="A158" s="4" t="s">
        <v>801</v>
      </c>
      <c r="B158" s="8">
        <v>2</v>
      </c>
      <c r="C158" s="14">
        <v>83.432272916666662</v>
      </c>
      <c r="D158" s="19" t="s">
        <v>250</v>
      </c>
      <c r="E158" s="21">
        <f t="shared" si="2"/>
        <v>100.11872749999999</v>
      </c>
      <c r="F158" s="21">
        <v>100.11872749999999</v>
      </c>
    </row>
    <row r="159" spans="1:6" x14ac:dyDescent="0.25">
      <c r="A159" s="4" t="s">
        <v>816</v>
      </c>
      <c r="B159" s="9">
        <v>2</v>
      </c>
      <c r="C159" s="15">
        <v>0</v>
      </c>
      <c r="D159" s="19" t="s">
        <v>251</v>
      </c>
      <c r="E159" s="21">
        <f t="shared" si="2"/>
        <v>0</v>
      </c>
      <c r="F159" s="21">
        <v>0</v>
      </c>
    </row>
    <row r="160" spans="1:6" x14ac:dyDescent="0.25">
      <c r="A160" s="4" t="s">
        <v>824</v>
      </c>
      <c r="B160" s="8">
        <v>2</v>
      </c>
      <c r="C160" s="14">
        <v>40.557777083333328</v>
      </c>
      <c r="D160" s="19" t="s">
        <v>252</v>
      </c>
      <c r="E160" s="21">
        <f t="shared" si="2"/>
        <v>48.669332499999989</v>
      </c>
      <c r="F160" s="21">
        <v>48.669332499999989</v>
      </c>
    </row>
    <row r="161" spans="1:6" x14ac:dyDescent="0.25">
      <c r="A161" s="4" t="s">
        <v>459</v>
      </c>
      <c r="B161" s="8">
        <v>2</v>
      </c>
      <c r="C161" s="14">
        <v>137.467653125</v>
      </c>
      <c r="D161" s="19" t="s">
        <v>39</v>
      </c>
      <c r="E161" s="21">
        <f t="shared" si="2"/>
        <v>164.96118375</v>
      </c>
      <c r="F161" s="21">
        <v>164.96118375</v>
      </c>
    </row>
    <row r="162" spans="1:6" x14ac:dyDescent="0.25">
      <c r="A162" s="4" t="s">
        <v>467</v>
      </c>
      <c r="B162" s="8">
        <v>2</v>
      </c>
      <c r="C162" s="14">
        <v>78.266270833333337</v>
      </c>
      <c r="D162" s="19" t="s">
        <v>40</v>
      </c>
      <c r="E162" s="21">
        <f t="shared" si="2"/>
        <v>93.919525000000007</v>
      </c>
      <c r="F162" s="21">
        <v>93.919525000000007</v>
      </c>
    </row>
    <row r="163" spans="1:6" x14ac:dyDescent="0.25">
      <c r="A163" s="4" t="s">
        <v>439</v>
      </c>
      <c r="B163" s="8">
        <v>2</v>
      </c>
      <c r="C163" s="14">
        <v>9.7349437500000011</v>
      </c>
      <c r="D163" s="19" t="s">
        <v>102</v>
      </c>
      <c r="E163" s="21">
        <f t="shared" si="2"/>
        <v>11.6819325</v>
      </c>
      <c r="F163" s="21">
        <v>11.6819325</v>
      </c>
    </row>
    <row r="164" spans="1:6" x14ac:dyDescent="0.25">
      <c r="A164" s="4" t="s">
        <v>513</v>
      </c>
      <c r="B164" s="8">
        <v>3</v>
      </c>
      <c r="C164" s="14">
        <v>221.30142291666667</v>
      </c>
      <c r="D164" s="19" t="s">
        <v>253</v>
      </c>
      <c r="E164" s="21">
        <f t="shared" si="2"/>
        <v>265.56170750000001</v>
      </c>
      <c r="F164" s="21">
        <v>265.56170750000001</v>
      </c>
    </row>
    <row r="165" spans="1:6" x14ac:dyDescent="0.25">
      <c r="A165" s="4" t="s">
        <v>517</v>
      </c>
      <c r="B165" s="8">
        <v>3</v>
      </c>
      <c r="C165" s="14">
        <v>273.734559375</v>
      </c>
      <c r="D165" s="19" t="s">
        <v>254</v>
      </c>
      <c r="E165" s="21">
        <f t="shared" si="2"/>
        <v>328.48147124999997</v>
      </c>
      <c r="F165" s="21">
        <v>328.48147124999997</v>
      </c>
    </row>
    <row r="166" spans="1:6" x14ac:dyDescent="0.25">
      <c r="A166" s="4" t="s">
        <v>561</v>
      </c>
      <c r="B166" s="8">
        <v>3</v>
      </c>
      <c r="C166" s="14">
        <v>362.87177395833334</v>
      </c>
      <c r="D166" s="19" t="s">
        <v>255</v>
      </c>
      <c r="E166" s="21">
        <f t="shared" si="2"/>
        <v>435.44612875000001</v>
      </c>
      <c r="F166" s="21">
        <v>435.44612875000001</v>
      </c>
    </row>
    <row r="167" spans="1:6" x14ac:dyDescent="0.25">
      <c r="A167" s="4" t="s">
        <v>616</v>
      </c>
      <c r="B167" s="8">
        <v>3</v>
      </c>
      <c r="C167" s="14">
        <v>386.06462395833336</v>
      </c>
      <c r="D167" s="19" t="s">
        <v>256</v>
      </c>
      <c r="E167" s="21">
        <f t="shared" si="2"/>
        <v>463.27754874999999</v>
      </c>
      <c r="F167" s="21">
        <v>463.27754874999999</v>
      </c>
    </row>
    <row r="168" spans="1:6" x14ac:dyDescent="0.25">
      <c r="A168" s="4" t="s">
        <v>744</v>
      </c>
      <c r="B168" s="8">
        <v>3</v>
      </c>
      <c r="C168" s="14">
        <v>227.08056250000001</v>
      </c>
      <c r="D168" s="19" t="s">
        <v>257</v>
      </c>
      <c r="E168" s="21">
        <f t="shared" si="2"/>
        <v>272.49667499999998</v>
      </c>
      <c r="F168" s="21">
        <v>272.49667499999998</v>
      </c>
    </row>
    <row r="169" spans="1:6" x14ac:dyDescent="0.25">
      <c r="A169" s="4" t="s">
        <v>786</v>
      </c>
      <c r="B169" s="8">
        <v>3</v>
      </c>
      <c r="C169" s="14">
        <v>361.22097916666667</v>
      </c>
      <c r="D169" s="19" t="s">
        <v>258</v>
      </c>
      <c r="E169" s="21">
        <f t="shared" si="2"/>
        <v>433.46517499999999</v>
      </c>
      <c r="F169" s="21">
        <v>433.46517499999999</v>
      </c>
    </row>
    <row r="170" spans="1:6" x14ac:dyDescent="0.25">
      <c r="A170" s="4" t="s">
        <v>796</v>
      </c>
      <c r="B170" s="8">
        <v>3</v>
      </c>
      <c r="C170" s="14">
        <v>725.37156249999998</v>
      </c>
      <c r="D170" s="19" t="s">
        <v>259</v>
      </c>
      <c r="E170" s="21">
        <f t="shared" si="2"/>
        <v>870.445875</v>
      </c>
      <c r="F170" s="21">
        <v>870.445875</v>
      </c>
    </row>
    <row r="171" spans="1:6" x14ac:dyDescent="0.25">
      <c r="A171" s="4" t="s">
        <v>797</v>
      </c>
      <c r="B171" s="8">
        <v>3</v>
      </c>
      <c r="C171" s="14">
        <v>368.82354062500002</v>
      </c>
      <c r="D171" s="19" t="s">
        <v>260</v>
      </c>
      <c r="E171" s="21">
        <f t="shared" si="2"/>
        <v>442.58824874999999</v>
      </c>
      <c r="F171" s="21">
        <v>442.58824874999999</v>
      </c>
    </row>
    <row r="172" spans="1:6" x14ac:dyDescent="0.25">
      <c r="A172" s="4" t="s">
        <v>444</v>
      </c>
      <c r="B172" s="8">
        <v>3</v>
      </c>
      <c r="C172" s="14">
        <v>1137.6684447916666</v>
      </c>
      <c r="D172" s="19" t="s">
        <v>41</v>
      </c>
      <c r="E172" s="21">
        <f t="shared" si="2"/>
        <v>1365.2021337499998</v>
      </c>
      <c r="F172" s="21">
        <v>1365.2021337499998</v>
      </c>
    </row>
    <row r="173" spans="1:6" x14ac:dyDescent="0.25">
      <c r="A173" s="4" t="s">
        <v>529</v>
      </c>
      <c r="B173" s="8">
        <v>4</v>
      </c>
      <c r="C173" s="14">
        <v>357.51562083333334</v>
      </c>
      <c r="D173" s="19" t="s">
        <v>261</v>
      </c>
      <c r="E173" s="21">
        <f t="shared" si="2"/>
        <v>429.01874500000002</v>
      </c>
      <c r="F173" s="21">
        <v>429.01874500000002</v>
      </c>
    </row>
    <row r="174" spans="1:6" x14ac:dyDescent="0.25">
      <c r="A174" s="4" t="s">
        <v>531</v>
      </c>
      <c r="B174" s="8">
        <v>4</v>
      </c>
      <c r="C174" s="14">
        <v>540.49481041666661</v>
      </c>
      <c r="D174" s="19" t="s">
        <v>262</v>
      </c>
      <c r="E174" s="21">
        <f t="shared" si="2"/>
        <v>648.59377249999989</v>
      </c>
      <c r="F174" s="21">
        <v>648.59377249999989</v>
      </c>
    </row>
    <row r="175" spans="1:6" x14ac:dyDescent="0.25">
      <c r="A175" s="4" t="s">
        <v>532</v>
      </c>
      <c r="B175" s="8">
        <v>4</v>
      </c>
      <c r="C175" s="14">
        <v>632.00322291666669</v>
      </c>
      <c r="D175" s="19" t="s">
        <v>263</v>
      </c>
      <c r="E175" s="21">
        <f t="shared" si="2"/>
        <v>758.40386750000005</v>
      </c>
      <c r="F175" s="21">
        <v>758.40386750000005</v>
      </c>
    </row>
    <row r="176" spans="1:6" x14ac:dyDescent="0.25">
      <c r="A176" s="4" t="s">
        <v>536</v>
      </c>
      <c r="B176" s="8">
        <v>4</v>
      </c>
      <c r="C176" s="14">
        <v>293.88679687500002</v>
      </c>
      <c r="D176" s="19" t="s">
        <v>264</v>
      </c>
      <c r="E176" s="21">
        <f t="shared" si="2"/>
        <v>352.66415625000002</v>
      </c>
      <c r="F176" s="21">
        <v>352.66415625000002</v>
      </c>
    </row>
    <row r="177" spans="1:6" x14ac:dyDescent="0.25">
      <c r="A177" s="4" t="s">
        <v>537</v>
      </c>
      <c r="B177" s="8">
        <v>4</v>
      </c>
      <c r="C177" s="14">
        <v>663.79214010416661</v>
      </c>
      <c r="D177" s="19" t="s">
        <v>265</v>
      </c>
      <c r="E177" s="21">
        <f t="shared" si="2"/>
        <v>796.55056812499993</v>
      </c>
      <c r="F177" s="21">
        <v>796.55056812499993</v>
      </c>
    </row>
    <row r="178" spans="1:6" x14ac:dyDescent="0.25">
      <c r="A178" s="4" t="s">
        <v>548</v>
      </c>
      <c r="B178" s="8">
        <v>4</v>
      </c>
      <c r="C178" s="14">
        <v>409.71588281250001</v>
      </c>
      <c r="D178" s="19" t="s">
        <v>266</v>
      </c>
      <c r="E178" s="21">
        <f t="shared" si="2"/>
        <v>491.65905937499997</v>
      </c>
      <c r="F178" s="21">
        <v>491.65905937499997</v>
      </c>
    </row>
    <row r="179" spans="1:6" x14ac:dyDescent="0.25">
      <c r="A179" s="4" t="s">
        <v>555</v>
      </c>
      <c r="B179" s="8">
        <v>4</v>
      </c>
      <c r="C179" s="14">
        <v>211.7829638541667</v>
      </c>
      <c r="D179" s="19" t="s">
        <v>267</v>
      </c>
      <c r="E179" s="21">
        <f t="shared" si="2"/>
        <v>254.13955662500001</v>
      </c>
      <c r="F179" s="21">
        <v>254.13955662500001</v>
      </c>
    </row>
    <row r="180" spans="1:6" x14ac:dyDescent="0.25">
      <c r="A180" s="4" t="s">
        <v>608</v>
      </c>
      <c r="B180" s="9">
        <v>4</v>
      </c>
      <c r="C180" s="15">
        <v>0</v>
      </c>
      <c r="D180" s="19" t="s">
        <v>268</v>
      </c>
      <c r="E180" s="21">
        <f t="shared" si="2"/>
        <v>0</v>
      </c>
      <c r="F180" s="21">
        <v>0</v>
      </c>
    </row>
    <row r="181" spans="1:6" x14ac:dyDescent="0.25">
      <c r="A181" s="4" t="s">
        <v>617</v>
      </c>
      <c r="B181" s="8">
        <v>4</v>
      </c>
      <c r="C181" s="14">
        <v>498.39468854166665</v>
      </c>
      <c r="D181" s="19" t="s">
        <v>269</v>
      </c>
      <c r="E181" s="21">
        <f t="shared" si="2"/>
        <v>598.07362624999996</v>
      </c>
      <c r="F181" s="21">
        <v>598.07362624999996</v>
      </c>
    </row>
    <row r="182" spans="1:6" x14ac:dyDescent="0.25">
      <c r="A182" s="4" t="s">
        <v>619</v>
      </c>
      <c r="B182" s="8">
        <v>4</v>
      </c>
      <c r="C182" s="14">
        <v>511.47994791666673</v>
      </c>
      <c r="D182" s="19" t="s">
        <v>270</v>
      </c>
      <c r="E182" s="21">
        <f t="shared" si="2"/>
        <v>613.77593750000005</v>
      </c>
      <c r="F182" s="21">
        <v>613.77593750000005</v>
      </c>
    </row>
    <row r="183" spans="1:6" x14ac:dyDescent="0.25">
      <c r="A183" s="4" t="s">
        <v>649</v>
      </c>
      <c r="B183" s="8">
        <v>4</v>
      </c>
      <c r="C183" s="14">
        <v>318.51730937500002</v>
      </c>
      <c r="D183" s="19" t="s">
        <v>271</v>
      </c>
      <c r="E183" s="21">
        <f t="shared" si="2"/>
        <v>382.22077125000004</v>
      </c>
      <c r="F183" s="21">
        <v>382.22077125000004</v>
      </c>
    </row>
    <row r="184" spans="1:6" x14ac:dyDescent="0.25">
      <c r="A184" s="4" t="s">
        <v>651</v>
      </c>
      <c r="B184" s="8">
        <v>4</v>
      </c>
      <c r="C184" s="14">
        <v>287.35597916666666</v>
      </c>
      <c r="D184" s="19" t="s">
        <v>272</v>
      </c>
      <c r="E184" s="21">
        <f t="shared" si="2"/>
        <v>344.82717499999995</v>
      </c>
      <c r="F184" s="21">
        <v>344.82717499999995</v>
      </c>
    </row>
    <row r="185" spans="1:6" x14ac:dyDescent="0.25">
      <c r="A185" s="4" t="s">
        <v>658</v>
      </c>
      <c r="B185" s="8">
        <v>4</v>
      </c>
      <c r="C185" s="14">
        <v>289.34278125000003</v>
      </c>
      <c r="D185" s="19" t="s">
        <v>273</v>
      </c>
      <c r="E185" s="21">
        <f t="shared" si="2"/>
        <v>347.21133750000001</v>
      </c>
      <c r="F185" s="21">
        <v>347.21133750000001</v>
      </c>
    </row>
    <row r="186" spans="1:6" x14ac:dyDescent="0.25">
      <c r="A186" s="4" t="s">
        <v>688</v>
      </c>
      <c r="B186" s="8">
        <v>4</v>
      </c>
      <c r="C186" s="14">
        <v>407.30322031250006</v>
      </c>
      <c r="D186" s="19" t="s">
        <v>274</v>
      </c>
      <c r="E186" s="21">
        <f t="shared" si="2"/>
        <v>488.76386437500003</v>
      </c>
      <c r="F186" s="21">
        <v>488.76386437500003</v>
      </c>
    </row>
    <row r="187" spans="1:6" x14ac:dyDescent="0.25">
      <c r="A187" s="4" t="s">
        <v>712</v>
      </c>
      <c r="B187" s="8">
        <v>4</v>
      </c>
      <c r="C187" s="14">
        <v>653.57837708333329</v>
      </c>
      <c r="D187" s="19" t="s">
        <v>275</v>
      </c>
      <c r="E187" s="21">
        <f t="shared" si="2"/>
        <v>784.29405249999991</v>
      </c>
      <c r="F187" s="21">
        <v>784.29405249999991</v>
      </c>
    </row>
    <row r="188" spans="1:6" x14ac:dyDescent="0.25">
      <c r="A188" s="4" t="s">
        <v>740</v>
      </c>
      <c r="B188" s="8">
        <v>4</v>
      </c>
      <c r="C188" s="14">
        <v>377.70108750000003</v>
      </c>
      <c r="D188" s="19" t="s">
        <v>276</v>
      </c>
      <c r="E188" s="21">
        <f t="shared" si="2"/>
        <v>453.24130500000001</v>
      </c>
      <c r="F188" s="21">
        <v>453.24130500000001</v>
      </c>
    </row>
    <row r="189" spans="1:6" x14ac:dyDescent="0.25">
      <c r="A189" s="4" t="s">
        <v>433</v>
      </c>
      <c r="B189" s="8">
        <v>4</v>
      </c>
      <c r="C189" s="14">
        <v>316.5713833333333</v>
      </c>
      <c r="D189" s="19" t="s">
        <v>277</v>
      </c>
      <c r="E189" s="21">
        <f t="shared" si="2"/>
        <v>379.88565999999997</v>
      </c>
      <c r="F189" s="21">
        <v>379.88565999999997</v>
      </c>
    </row>
    <row r="190" spans="1:6" x14ac:dyDescent="0.25">
      <c r="A190" s="4" t="s">
        <v>755</v>
      </c>
      <c r="B190" s="8">
        <v>4</v>
      </c>
      <c r="C190" s="14">
        <v>737.38903333333337</v>
      </c>
      <c r="D190" s="19" t="s">
        <v>278</v>
      </c>
      <c r="E190" s="21">
        <f t="shared" si="2"/>
        <v>884.86684000000002</v>
      </c>
      <c r="F190" s="21">
        <v>884.86684000000002</v>
      </c>
    </row>
    <row r="191" spans="1:6" x14ac:dyDescent="0.25">
      <c r="A191" s="4" t="s">
        <v>781</v>
      </c>
      <c r="B191" s="8">
        <v>4</v>
      </c>
      <c r="C191" s="14">
        <v>362.17912500000006</v>
      </c>
      <c r="D191" s="19" t="s">
        <v>279</v>
      </c>
      <c r="E191" s="21">
        <f t="shared" si="2"/>
        <v>434.61495000000008</v>
      </c>
      <c r="F191" s="21">
        <v>434.61495000000008</v>
      </c>
    </row>
    <row r="192" spans="1:6" x14ac:dyDescent="0.25">
      <c r="A192" s="4" t="s">
        <v>782</v>
      </c>
      <c r="B192" s="8">
        <v>4</v>
      </c>
      <c r="C192" s="14">
        <v>235.89550416666665</v>
      </c>
      <c r="D192" s="19" t="s">
        <v>280</v>
      </c>
      <c r="E192" s="21">
        <f t="shared" si="2"/>
        <v>283.07460499999996</v>
      </c>
      <c r="F192" s="21">
        <v>283.07460499999996</v>
      </c>
    </row>
    <row r="193" spans="1:6" x14ac:dyDescent="0.25">
      <c r="A193" s="4" t="s">
        <v>783</v>
      </c>
      <c r="B193" s="8">
        <v>4</v>
      </c>
      <c r="C193" s="14">
        <v>320.78722499999998</v>
      </c>
      <c r="D193" s="19" t="s">
        <v>281</v>
      </c>
      <c r="E193" s="21">
        <f t="shared" si="2"/>
        <v>384.94466999999997</v>
      </c>
      <c r="F193" s="21">
        <v>384.94466999999997</v>
      </c>
    </row>
    <row r="194" spans="1:6" x14ac:dyDescent="0.25">
      <c r="A194" s="4" t="s">
        <v>785</v>
      </c>
      <c r="B194" s="8">
        <v>4</v>
      </c>
      <c r="C194" s="14">
        <v>445.92107083333332</v>
      </c>
      <c r="D194" s="19" t="s">
        <v>282</v>
      </c>
      <c r="E194" s="21">
        <f t="shared" si="2"/>
        <v>535.10528499999998</v>
      </c>
      <c r="F194" s="21">
        <v>535.10528499999998</v>
      </c>
    </row>
    <row r="195" spans="1:6" x14ac:dyDescent="0.25">
      <c r="A195" s="4" t="s">
        <v>787</v>
      </c>
      <c r="B195" s="8">
        <v>4</v>
      </c>
      <c r="C195" s="14">
        <v>388.62394999999998</v>
      </c>
      <c r="D195" s="19" t="s">
        <v>283</v>
      </c>
      <c r="E195" s="21">
        <f t="shared" si="2"/>
        <v>466.34873999999996</v>
      </c>
      <c r="F195" s="21">
        <v>466.34873999999996</v>
      </c>
    </row>
    <row r="196" spans="1:6" x14ac:dyDescent="0.25">
      <c r="A196" s="4" t="s">
        <v>788</v>
      </c>
      <c r="B196" s="8">
        <v>4</v>
      </c>
      <c r="C196" s="14">
        <v>534.4537458333333</v>
      </c>
      <c r="D196" s="19" t="s">
        <v>284</v>
      </c>
      <c r="E196" s="21">
        <f t="shared" si="2"/>
        <v>641.34449499999994</v>
      </c>
      <c r="F196" s="21">
        <v>641.34449499999994</v>
      </c>
    </row>
    <row r="197" spans="1:6" x14ac:dyDescent="0.25">
      <c r="A197" s="4" t="s">
        <v>805</v>
      </c>
      <c r="B197" s="8">
        <v>4</v>
      </c>
      <c r="C197" s="14">
        <v>118.27560833333335</v>
      </c>
      <c r="D197" s="19" t="s">
        <v>285</v>
      </c>
      <c r="E197" s="21">
        <f t="shared" ref="E197:E260" si="3">C197*1.2</f>
        <v>141.93073000000001</v>
      </c>
      <c r="F197" s="21">
        <v>141.93073000000001</v>
      </c>
    </row>
    <row r="198" spans="1:6" x14ac:dyDescent="0.25">
      <c r="A198" s="4" t="s">
        <v>810</v>
      </c>
      <c r="B198" s="8">
        <v>4</v>
      </c>
      <c r="C198" s="14">
        <v>200.09580166666669</v>
      </c>
      <c r="D198" s="19" t="s">
        <v>286</v>
      </c>
      <c r="E198" s="21">
        <f t="shared" si="3"/>
        <v>240.11496200000002</v>
      </c>
      <c r="F198" s="21">
        <v>240.11496200000002</v>
      </c>
    </row>
    <row r="199" spans="1:6" x14ac:dyDescent="0.25">
      <c r="A199" s="4" t="s">
        <v>813</v>
      </c>
      <c r="B199" s="8">
        <v>4</v>
      </c>
      <c r="C199" s="14">
        <v>161.99971875</v>
      </c>
      <c r="D199" s="19" t="s">
        <v>287</v>
      </c>
      <c r="E199" s="21">
        <f t="shared" si="3"/>
        <v>194.39966250000001</v>
      </c>
      <c r="F199" s="21">
        <v>194.39966250000001</v>
      </c>
    </row>
    <row r="200" spans="1:6" x14ac:dyDescent="0.25">
      <c r="A200" s="4" t="s">
        <v>815</v>
      </c>
      <c r="B200" s="8">
        <v>4</v>
      </c>
      <c r="C200" s="14">
        <v>134.96711644791665</v>
      </c>
      <c r="D200" s="19" t="s">
        <v>288</v>
      </c>
      <c r="E200" s="21">
        <f t="shared" si="3"/>
        <v>161.96053973749997</v>
      </c>
      <c r="F200" s="21">
        <v>161.96053973749997</v>
      </c>
    </row>
    <row r="201" spans="1:6" x14ac:dyDescent="0.25">
      <c r="A201" s="4" t="s">
        <v>826</v>
      </c>
      <c r="B201" s="8">
        <v>4</v>
      </c>
      <c r="C201" s="14">
        <v>543.29348958333333</v>
      </c>
      <c r="D201" s="19" t="s">
        <v>289</v>
      </c>
      <c r="E201" s="21">
        <f t="shared" si="3"/>
        <v>651.95218749999992</v>
      </c>
      <c r="F201" s="21">
        <v>651.95218749999992</v>
      </c>
    </row>
    <row r="202" spans="1:6" x14ac:dyDescent="0.25">
      <c r="A202" s="4" t="s">
        <v>827</v>
      </c>
      <c r="B202" s="8">
        <v>4</v>
      </c>
      <c r="C202" s="14">
        <v>546.51174791666665</v>
      </c>
      <c r="D202" s="19" t="s">
        <v>290</v>
      </c>
      <c r="E202" s="21">
        <f t="shared" si="3"/>
        <v>655.8140975</v>
      </c>
      <c r="F202" s="21">
        <v>655.8140975</v>
      </c>
    </row>
    <row r="203" spans="1:6" x14ac:dyDescent="0.25">
      <c r="A203" s="4" t="s">
        <v>828</v>
      </c>
      <c r="B203" s="8">
        <v>4</v>
      </c>
      <c r="C203" s="14">
        <v>1727.3453083333334</v>
      </c>
      <c r="D203" s="19" t="s">
        <v>291</v>
      </c>
      <c r="E203" s="21">
        <f t="shared" si="3"/>
        <v>2072.8143700000001</v>
      </c>
      <c r="F203" s="21">
        <v>2072.8143700000001</v>
      </c>
    </row>
    <row r="204" spans="1:6" x14ac:dyDescent="0.25">
      <c r="A204" s="4" t="s">
        <v>440</v>
      </c>
      <c r="B204" s="8">
        <v>4</v>
      </c>
      <c r="C204" s="14">
        <v>596.34996666666666</v>
      </c>
      <c r="D204" s="19" t="s">
        <v>42</v>
      </c>
      <c r="E204" s="21">
        <f t="shared" si="3"/>
        <v>715.61995999999999</v>
      </c>
      <c r="F204" s="21">
        <v>715.61995999999999</v>
      </c>
    </row>
    <row r="205" spans="1:6" x14ac:dyDescent="0.25">
      <c r="A205" s="4" t="s">
        <v>441</v>
      </c>
      <c r="B205" s="8">
        <v>4</v>
      </c>
      <c r="C205" s="14">
        <v>369.07777500000003</v>
      </c>
      <c r="D205" s="19" t="s">
        <v>43</v>
      </c>
      <c r="E205" s="21">
        <f t="shared" si="3"/>
        <v>442.89333000000005</v>
      </c>
      <c r="F205" s="21">
        <v>442.89333000000005</v>
      </c>
    </row>
    <row r="206" spans="1:6" x14ac:dyDescent="0.25">
      <c r="A206" s="4" t="s">
        <v>442</v>
      </c>
      <c r="B206" s="8">
        <v>4</v>
      </c>
      <c r="C206" s="14">
        <v>980.56644583333343</v>
      </c>
      <c r="D206" s="19" t="s">
        <v>44</v>
      </c>
      <c r="E206" s="21">
        <f t="shared" si="3"/>
        <v>1176.6797350000002</v>
      </c>
      <c r="F206" s="21">
        <v>1176.6797350000002</v>
      </c>
    </row>
    <row r="207" spans="1:6" x14ac:dyDescent="0.25">
      <c r="A207" s="4" t="s">
        <v>443</v>
      </c>
      <c r="B207" s="8">
        <v>4</v>
      </c>
      <c r="C207" s="14">
        <v>639.64694583333335</v>
      </c>
      <c r="D207" s="19" t="s">
        <v>45</v>
      </c>
      <c r="E207" s="21">
        <f t="shared" si="3"/>
        <v>767.57633499999997</v>
      </c>
      <c r="F207" s="21">
        <v>767.57633499999997</v>
      </c>
    </row>
    <row r="208" spans="1:6" x14ac:dyDescent="0.25">
      <c r="A208" s="4" t="s">
        <v>491</v>
      </c>
      <c r="B208" s="8">
        <v>4</v>
      </c>
      <c r="C208" s="14">
        <v>416.29298020833335</v>
      </c>
      <c r="D208" s="19" t="s">
        <v>46</v>
      </c>
      <c r="E208" s="21">
        <f t="shared" si="3"/>
        <v>499.55157624999998</v>
      </c>
      <c r="F208" s="21">
        <v>499.55157624999998</v>
      </c>
    </row>
    <row r="209" spans="1:6" x14ac:dyDescent="0.25">
      <c r="A209" s="4" t="s">
        <v>493</v>
      </c>
      <c r="B209" s="8">
        <v>4</v>
      </c>
      <c r="C209" s="14">
        <v>779.96622916666672</v>
      </c>
      <c r="D209" s="19" t="s">
        <v>47</v>
      </c>
      <c r="E209" s="21">
        <f t="shared" si="3"/>
        <v>935.959475</v>
      </c>
      <c r="F209" s="21">
        <v>935.959475</v>
      </c>
    </row>
    <row r="210" spans="1:6" x14ac:dyDescent="0.25">
      <c r="A210" s="4" t="s">
        <v>498</v>
      </c>
      <c r="B210" s="8">
        <v>4</v>
      </c>
      <c r="C210" s="14">
        <v>156.79185312500002</v>
      </c>
      <c r="D210" s="19" t="s">
        <v>48</v>
      </c>
      <c r="E210" s="21">
        <f t="shared" si="3"/>
        <v>188.15022375000001</v>
      </c>
      <c r="F210" s="21">
        <v>188.15022375000001</v>
      </c>
    </row>
    <row r="211" spans="1:6" x14ac:dyDescent="0.25">
      <c r="A211" s="4" t="s">
        <v>501</v>
      </c>
      <c r="B211" s="8">
        <v>5</v>
      </c>
      <c r="C211" s="14">
        <v>437.68705833333337</v>
      </c>
      <c r="D211" s="19" t="s">
        <v>292</v>
      </c>
      <c r="E211" s="21">
        <f t="shared" si="3"/>
        <v>525.22447</v>
      </c>
      <c r="F211" s="21">
        <v>525.22447</v>
      </c>
    </row>
    <row r="212" spans="1:6" x14ac:dyDescent="0.25">
      <c r="A212" s="4" t="s">
        <v>502</v>
      </c>
      <c r="B212" s="8">
        <v>5</v>
      </c>
      <c r="C212" s="14">
        <v>512.24723906250006</v>
      </c>
      <c r="D212" s="19" t="s">
        <v>293</v>
      </c>
      <c r="E212" s="21">
        <f t="shared" si="3"/>
        <v>614.69668687500007</v>
      </c>
      <c r="F212" s="21">
        <v>614.69668687500007</v>
      </c>
    </row>
    <row r="213" spans="1:6" x14ac:dyDescent="0.25">
      <c r="A213" s="4" t="s">
        <v>512</v>
      </c>
      <c r="B213" s="8">
        <v>5</v>
      </c>
      <c r="C213" s="14">
        <v>593.11659791666659</v>
      </c>
      <c r="D213" s="19" t="s">
        <v>294</v>
      </c>
      <c r="E213" s="21">
        <f t="shared" si="3"/>
        <v>711.73991749999993</v>
      </c>
      <c r="F213" s="21">
        <v>711.73991749999993</v>
      </c>
    </row>
    <row r="214" spans="1:6" x14ac:dyDescent="0.25">
      <c r="A214" s="4" t="s">
        <v>516</v>
      </c>
      <c r="B214" s="8">
        <v>5</v>
      </c>
      <c r="C214" s="14">
        <v>863.75760052083331</v>
      </c>
      <c r="D214" s="19" t="s">
        <v>295</v>
      </c>
      <c r="E214" s="21">
        <f t="shared" si="3"/>
        <v>1036.5091206249999</v>
      </c>
      <c r="F214" s="21">
        <v>1036.5091206249999</v>
      </c>
    </row>
    <row r="215" spans="1:6" x14ac:dyDescent="0.25">
      <c r="A215" s="4" t="s">
        <v>535</v>
      </c>
      <c r="B215" s="8">
        <v>5</v>
      </c>
      <c r="C215" s="14">
        <v>351.61556718749995</v>
      </c>
      <c r="D215" s="19" t="s">
        <v>296</v>
      </c>
      <c r="E215" s="21">
        <f t="shared" si="3"/>
        <v>421.9386806249999</v>
      </c>
      <c r="F215" s="21">
        <v>421.9386806249999</v>
      </c>
    </row>
    <row r="216" spans="1:6" x14ac:dyDescent="0.25">
      <c r="A216" s="4" t="s">
        <v>538</v>
      </c>
      <c r="B216" s="8">
        <v>5</v>
      </c>
      <c r="C216" s="14">
        <v>509.28508697916669</v>
      </c>
      <c r="D216" s="19" t="s">
        <v>297</v>
      </c>
      <c r="E216" s="21">
        <f t="shared" si="3"/>
        <v>611.14210437500003</v>
      </c>
      <c r="F216" s="21">
        <v>611.14210437500003</v>
      </c>
    </row>
    <row r="217" spans="1:6" x14ac:dyDescent="0.25">
      <c r="A217" s="4" t="s">
        <v>544</v>
      </c>
      <c r="B217" s="8">
        <v>5</v>
      </c>
      <c r="C217" s="14">
        <v>399.49944895833329</v>
      </c>
      <c r="D217" s="19" t="s">
        <v>298</v>
      </c>
      <c r="E217" s="21">
        <f t="shared" si="3"/>
        <v>479.39933874999991</v>
      </c>
      <c r="F217" s="21">
        <v>479.39933874999991</v>
      </c>
    </row>
    <row r="218" spans="1:6" x14ac:dyDescent="0.25">
      <c r="A218" s="4" t="s">
        <v>547</v>
      </c>
      <c r="B218" s="8">
        <v>5</v>
      </c>
      <c r="C218" s="14">
        <v>500.99599999999992</v>
      </c>
      <c r="D218" s="19" t="s">
        <v>299</v>
      </c>
      <c r="E218" s="21">
        <f t="shared" si="3"/>
        <v>601.19519999999989</v>
      </c>
      <c r="F218" s="21">
        <v>601.19519999999989</v>
      </c>
    </row>
    <row r="219" spans="1:6" x14ac:dyDescent="0.25">
      <c r="A219" s="4" t="s">
        <v>549</v>
      </c>
      <c r="B219" s="8">
        <v>5</v>
      </c>
      <c r="C219" s="14">
        <v>520.57400000000007</v>
      </c>
      <c r="D219" s="19" t="s">
        <v>300</v>
      </c>
      <c r="E219" s="21">
        <f t="shared" si="3"/>
        <v>624.68880000000001</v>
      </c>
      <c r="F219" s="21">
        <v>624.68880000000001</v>
      </c>
    </row>
    <row r="220" spans="1:6" x14ac:dyDescent="0.25">
      <c r="A220" s="4" t="s">
        <v>551</v>
      </c>
      <c r="B220" s="8">
        <v>5</v>
      </c>
      <c r="C220" s="14">
        <v>242.98578333333333</v>
      </c>
      <c r="D220" s="19" t="s">
        <v>301</v>
      </c>
      <c r="E220" s="21">
        <f t="shared" si="3"/>
        <v>291.58294000000001</v>
      </c>
      <c r="F220" s="21">
        <v>291.58294000000001</v>
      </c>
    </row>
    <row r="221" spans="1:6" x14ac:dyDescent="0.25">
      <c r="A221" s="4" t="s">
        <v>552</v>
      </c>
      <c r="B221" s="8">
        <v>5</v>
      </c>
      <c r="C221" s="14">
        <v>358.77338437500003</v>
      </c>
      <c r="D221" s="19" t="s">
        <v>302</v>
      </c>
      <c r="E221" s="21">
        <f t="shared" si="3"/>
        <v>430.52806125000001</v>
      </c>
      <c r="F221" s="21">
        <v>430.52806125000001</v>
      </c>
    </row>
    <row r="222" spans="1:6" x14ac:dyDescent="0.25">
      <c r="A222" s="4" t="s">
        <v>553</v>
      </c>
      <c r="B222" s="8">
        <v>5</v>
      </c>
      <c r="C222" s="14">
        <v>205.60023281250002</v>
      </c>
      <c r="D222" s="19" t="s">
        <v>303</v>
      </c>
      <c r="E222" s="21">
        <f t="shared" si="3"/>
        <v>246.72027937500002</v>
      </c>
      <c r="F222" s="21">
        <v>246.72027937500002</v>
      </c>
    </row>
    <row r="223" spans="1:6" x14ac:dyDescent="0.25">
      <c r="A223" s="4" t="s">
        <v>560</v>
      </c>
      <c r="B223" s="8">
        <v>5</v>
      </c>
      <c r="C223" s="14">
        <v>152.92898666666667</v>
      </c>
      <c r="D223" s="19" t="s">
        <v>304</v>
      </c>
      <c r="E223" s="21">
        <f t="shared" si="3"/>
        <v>183.51478399999999</v>
      </c>
      <c r="F223" s="21">
        <v>183.51478399999999</v>
      </c>
    </row>
    <row r="224" spans="1:6" x14ac:dyDescent="0.25">
      <c r="A224" s="4" t="s">
        <v>563</v>
      </c>
      <c r="B224" s="8">
        <v>5</v>
      </c>
      <c r="C224" s="14">
        <v>311.16580104166667</v>
      </c>
      <c r="D224" s="19" t="s">
        <v>305</v>
      </c>
      <c r="E224" s="21">
        <f t="shared" si="3"/>
        <v>373.39896125000001</v>
      </c>
      <c r="F224" s="21">
        <v>373.39896125000001</v>
      </c>
    </row>
    <row r="225" spans="1:6" x14ac:dyDescent="0.25">
      <c r="A225" s="4" t="s">
        <v>575</v>
      </c>
      <c r="B225" s="8">
        <v>5</v>
      </c>
      <c r="C225" s="14">
        <v>367.67731302083331</v>
      </c>
      <c r="D225" s="19" t="s">
        <v>306</v>
      </c>
      <c r="E225" s="21">
        <f t="shared" si="3"/>
        <v>441.21277562499995</v>
      </c>
      <c r="F225" s="21">
        <v>441.21277562499995</v>
      </c>
    </row>
    <row r="226" spans="1:6" x14ac:dyDescent="0.25">
      <c r="A226" s="4" t="s">
        <v>577</v>
      </c>
      <c r="B226" s="8">
        <v>5</v>
      </c>
      <c r="C226" s="14">
        <v>458.16845156249997</v>
      </c>
      <c r="D226" s="19" t="s">
        <v>307</v>
      </c>
      <c r="E226" s="21">
        <f t="shared" si="3"/>
        <v>549.80214187499996</v>
      </c>
      <c r="F226" s="21">
        <v>549.80214187499996</v>
      </c>
    </row>
    <row r="227" spans="1:6" x14ac:dyDescent="0.25">
      <c r="A227" s="4" t="s">
        <v>599</v>
      </c>
      <c r="B227" s="8">
        <v>5</v>
      </c>
      <c r="C227" s="14">
        <v>358.59394166666669</v>
      </c>
      <c r="D227" s="19" t="s">
        <v>308</v>
      </c>
      <c r="E227" s="21">
        <f t="shared" si="3"/>
        <v>430.31273000000004</v>
      </c>
      <c r="F227" s="21">
        <v>430.31273000000004</v>
      </c>
    </row>
    <row r="228" spans="1:6" x14ac:dyDescent="0.25">
      <c r="A228" s="4" t="s">
        <v>621</v>
      </c>
      <c r="B228" s="8">
        <v>5</v>
      </c>
      <c r="C228" s="14">
        <v>850.91664062500001</v>
      </c>
      <c r="D228" s="19" t="s">
        <v>309</v>
      </c>
      <c r="E228" s="21">
        <f t="shared" si="3"/>
        <v>1021.09996875</v>
      </c>
      <c r="F228" s="21">
        <v>1021.09996875</v>
      </c>
    </row>
    <row r="229" spans="1:6" x14ac:dyDescent="0.25">
      <c r="A229" s="4" t="s">
        <v>622</v>
      </c>
      <c r="B229" s="8">
        <v>5</v>
      </c>
      <c r="C229" s="14">
        <v>590.89883437499998</v>
      </c>
      <c r="D229" s="19" t="s">
        <v>310</v>
      </c>
      <c r="E229" s="21">
        <f t="shared" si="3"/>
        <v>709.07860124999991</v>
      </c>
      <c r="F229" s="21">
        <v>709.07860124999991</v>
      </c>
    </row>
    <row r="230" spans="1:6" x14ac:dyDescent="0.25">
      <c r="A230" s="4" t="s">
        <v>632</v>
      </c>
      <c r="B230" s="8">
        <v>5</v>
      </c>
      <c r="C230" s="14">
        <v>582.78338281250001</v>
      </c>
      <c r="D230" s="19" t="s">
        <v>311</v>
      </c>
      <c r="E230" s="21">
        <f t="shared" si="3"/>
        <v>699.34005937500001</v>
      </c>
      <c r="F230" s="21">
        <v>699.34005937500001</v>
      </c>
    </row>
    <row r="231" spans="1:6" x14ac:dyDescent="0.25">
      <c r="A231" s="4" t="s">
        <v>638</v>
      </c>
      <c r="B231" s="8">
        <v>5</v>
      </c>
      <c r="C231" s="14">
        <v>748.32138541666666</v>
      </c>
      <c r="D231" s="19" t="s">
        <v>312</v>
      </c>
      <c r="E231" s="21">
        <f t="shared" si="3"/>
        <v>897.98566249999999</v>
      </c>
      <c r="F231" s="21">
        <v>897.98566249999999</v>
      </c>
    </row>
    <row r="232" spans="1:6" x14ac:dyDescent="0.25">
      <c r="A232" s="4" t="s">
        <v>654</v>
      </c>
      <c r="B232" s="8">
        <v>5</v>
      </c>
      <c r="C232" s="14">
        <v>786.49704687500014</v>
      </c>
      <c r="D232" s="19" t="s">
        <v>313</v>
      </c>
      <c r="E232" s="21">
        <f t="shared" si="3"/>
        <v>943.79645625000012</v>
      </c>
      <c r="F232" s="21">
        <v>943.79645625000012</v>
      </c>
    </row>
    <row r="233" spans="1:6" x14ac:dyDescent="0.25">
      <c r="A233" s="4" t="s">
        <v>657</v>
      </c>
      <c r="B233" s="8">
        <v>5</v>
      </c>
      <c r="C233" s="14">
        <v>769.0798489583334</v>
      </c>
      <c r="D233" s="19" t="s">
        <v>314</v>
      </c>
      <c r="E233" s="21">
        <f t="shared" si="3"/>
        <v>922.89581874999999</v>
      </c>
      <c r="F233" s="21">
        <v>922.89581874999999</v>
      </c>
    </row>
    <row r="234" spans="1:6" x14ac:dyDescent="0.25">
      <c r="A234" s="4" t="s">
        <v>659</v>
      </c>
      <c r="B234" s="8">
        <v>5</v>
      </c>
      <c r="C234" s="14">
        <v>616.30520416666661</v>
      </c>
      <c r="D234" s="19" t="s">
        <v>315</v>
      </c>
      <c r="E234" s="21">
        <f t="shared" si="3"/>
        <v>739.56624499999987</v>
      </c>
      <c r="F234" s="21">
        <v>739.56624499999987</v>
      </c>
    </row>
    <row r="235" spans="1:6" x14ac:dyDescent="0.25">
      <c r="A235" s="4" t="s">
        <v>663</v>
      </c>
      <c r="B235" s="8">
        <v>5</v>
      </c>
      <c r="C235" s="14">
        <v>883.65135729166661</v>
      </c>
      <c r="D235" s="19" t="s">
        <v>316</v>
      </c>
      <c r="E235" s="21">
        <f t="shared" si="3"/>
        <v>1060.3816287499999</v>
      </c>
      <c r="F235" s="21">
        <v>1060.3816287499999</v>
      </c>
    </row>
    <row r="236" spans="1:6" x14ac:dyDescent="0.25">
      <c r="A236" s="4" t="s">
        <v>687</v>
      </c>
      <c r="B236" s="8">
        <v>5</v>
      </c>
      <c r="C236" s="14">
        <v>889.73030104166673</v>
      </c>
      <c r="D236" s="19" t="s">
        <v>317</v>
      </c>
      <c r="E236" s="21">
        <f t="shared" si="3"/>
        <v>1067.6763612500001</v>
      </c>
      <c r="F236" s="21">
        <v>1067.6763612500001</v>
      </c>
    </row>
    <row r="237" spans="1:6" x14ac:dyDescent="0.25">
      <c r="A237" s="4" t="s">
        <v>695</v>
      </c>
      <c r="B237" s="8">
        <v>5</v>
      </c>
      <c r="C237" s="14">
        <v>901.35781250000002</v>
      </c>
      <c r="D237" s="19" t="s">
        <v>318</v>
      </c>
      <c r="E237" s="21">
        <f t="shared" si="3"/>
        <v>1081.629375</v>
      </c>
      <c r="F237" s="21">
        <v>1081.629375</v>
      </c>
    </row>
    <row r="238" spans="1:6" x14ac:dyDescent="0.25">
      <c r="A238" s="4" t="s">
        <v>698</v>
      </c>
      <c r="B238" s="8">
        <v>5</v>
      </c>
      <c r="C238" s="14">
        <f>94.2888088541667+12.89</f>
        <v>107.1788088541667</v>
      </c>
      <c r="D238" s="19" t="s">
        <v>319</v>
      </c>
      <c r="E238" s="21">
        <f t="shared" si="3"/>
        <v>128.61457062500003</v>
      </c>
      <c r="F238" s="21">
        <v>128.61457062500003</v>
      </c>
    </row>
    <row r="239" spans="1:6" x14ac:dyDescent="0.25">
      <c r="A239" s="4" t="s">
        <v>708</v>
      </c>
      <c r="B239" s="8">
        <v>5</v>
      </c>
      <c r="C239" s="14">
        <v>379.05313958333335</v>
      </c>
      <c r="D239" s="19" t="s">
        <v>320</v>
      </c>
      <c r="E239" s="21">
        <f t="shared" si="3"/>
        <v>454.86376749999999</v>
      </c>
      <c r="F239" s="21">
        <v>454.86376749999999</v>
      </c>
    </row>
    <row r="240" spans="1:6" x14ac:dyDescent="0.25">
      <c r="A240" s="4" t="s">
        <v>711</v>
      </c>
      <c r="B240" s="8">
        <v>5</v>
      </c>
      <c r="C240" s="14">
        <v>1303.994878125</v>
      </c>
      <c r="D240" s="19" t="s">
        <v>321</v>
      </c>
      <c r="E240" s="21">
        <f t="shared" si="3"/>
        <v>1564.7938537499999</v>
      </c>
      <c r="F240" s="21">
        <v>1564.7938537499999</v>
      </c>
    </row>
    <row r="241" spans="1:6" x14ac:dyDescent="0.25">
      <c r="A241" s="4" t="s">
        <v>733</v>
      </c>
      <c r="B241" s="8">
        <v>5</v>
      </c>
      <c r="C241" s="14">
        <v>805.87733333333335</v>
      </c>
      <c r="D241" s="19" t="s">
        <v>322</v>
      </c>
      <c r="E241" s="21">
        <f t="shared" si="3"/>
        <v>967.05279999999993</v>
      </c>
      <c r="F241" s="21">
        <v>967.05279999999993</v>
      </c>
    </row>
    <row r="242" spans="1:6" x14ac:dyDescent="0.25">
      <c r="A242" s="4" t="s">
        <v>736</v>
      </c>
      <c r="B242" s="8">
        <v>5</v>
      </c>
      <c r="C242" s="14">
        <v>433.84843333333333</v>
      </c>
      <c r="D242" s="19" t="s">
        <v>323</v>
      </c>
      <c r="E242" s="21">
        <f t="shared" si="3"/>
        <v>520.61811999999998</v>
      </c>
      <c r="F242" s="21">
        <v>520.61811999999998</v>
      </c>
    </row>
    <row r="243" spans="1:6" x14ac:dyDescent="0.25">
      <c r="A243" s="4" t="s">
        <v>737</v>
      </c>
      <c r="B243" s="8">
        <v>5</v>
      </c>
      <c r="C243" s="14">
        <v>346.08227499999998</v>
      </c>
      <c r="D243" s="19" t="s">
        <v>324</v>
      </c>
      <c r="E243" s="21">
        <f t="shared" si="3"/>
        <v>415.29872999999998</v>
      </c>
      <c r="F243" s="21">
        <v>415.29872999999998</v>
      </c>
    </row>
    <row r="244" spans="1:6" x14ac:dyDescent="0.25">
      <c r="A244" s="4" t="s">
        <v>738</v>
      </c>
      <c r="B244" s="8">
        <v>5</v>
      </c>
      <c r="C244" s="14">
        <v>348.19019583333329</v>
      </c>
      <c r="D244" s="19" t="s">
        <v>325</v>
      </c>
      <c r="E244" s="21">
        <f t="shared" si="3"/>
        <v>417.82823499999995</v>
      </c>
      <c r="F244" s="21">
        <v>417.82823499999995</v>
      </c>
    </row>
    <row r="245" spans="1:6" x14ac:dyDescent="0.25">
      <c r="A245" s="4" t="s">
        <v>739</v>
      </c>
      <c r="B245" s="8">
        <v>5</v>
      </c>
      <c r="C245" s="14">
        <v>346.27390416666668</v>
      </c>
      <c r="D245" s="19" t="s">
        <v>326</v>
      </c>
      <c r="E245" s="21">
        <f t="shared" si="3"/>
        <v>415.528685</v>
      </c>
      <c r="F245" s="21">
        <v>415.528685</v>
      </c>
    </row>
    <row r="246" spans="1:6" x14ac:dyDescent="0.25">
      <c r="A246" s="4" t="s">
        <v>746</v>
      </c>
      <c r="B246" s="8">
        <v>5</v>
      </c>
      <c r="C246" s="14">
        <v>335.36770989583334</v>
      </c>
      <c r="D246" s="19" t="s">
        <v>327</v>
      </c>
      <c r="E246" s="21">
        <f t="shared" si="3"/>
        <v>402.44125187499998</v>
      </c>
      <c r="F246" s="21">
        <v>402.44125187499998</v>
      </c>
    </row>
    <row r="247" spans="1:6" x14ac:dyDescent="0.25">
      <c r="A247" s="4" t="s">
        <v>754</v>
      </c>
      <c r="B247" s="8">
        <v>5</v>
      </c>
      <c r="C247" s="14">
        <v>243.20559114583332</v>
      </c>
      <c r="D247" s="19" t="s">
        <v>328</v>
      </c>
      <c r="E247" s="21">
        <f t="shared" si="3"/>
        <v>291.84670937499999</v>
      </c>
      <c r="F247" s="21">
        <v>291.84670937499999</v>
      </c>
    </row>
    <row r="248" spans="1:6" x14ac:dyDescent="0.25">
      <c r="A248" s="4" t="s">
        <v>756</v>
      </c>
      <c r="B248" s="8">
        <v>5</v>
      </c>
      <c r="C248" s="14">
        <v>419.09298749999999</v>
      </c>
      <c r="D248" s="19" t="s">
        <v>329</v>
      </c>
      <c r="E248" s="21">
        <f t="shared" si="3"/>
        <v>502.91158499999995</v>
      </c>
      <c r="F248" s="21">
        <v>502.91158499999995</v>
      </c>
    </row>
    <row r="249" spans="1:6" x14ac:dyDescent="0.25">
      <c r="A249" s="4" t="s">
        <v>757</v>
      </c>
      <c r="B249" s="8">
        <v>5</v>
      </c>
      <c r="C249" s="14">
        <v>477.53648437500004</v>
      </c>
      <c r="D249" s="19" t="s">
        <v>330</v>
      </c>
      <c r="E249" s="21">
        <f t="shared" si="3"/>
        <v>573.04378125000005</v>
      </c>
      <c r="F249" s="21">
        <v>573.04378125000005</v>
      </c>
    </row>
    <row r="250" spans="1:6" x14ac:dyDescent="0.25">
      <c r="A250" s="4" t="s">
        <v>758</v>
      </c>
      <c r="B250" s="8">
        <v>5</v>
      </c>
      <c r="C250" s="14">
        <v>465.85050416666667</v>
      </c>
      <c r="D250" s="19" t="s">
        <v>331</v>
      </c>
      <c r="E250" s="21">
        <f t="shared" si="3"/>
        <v>559.02060499999993</v>
      </c>
      <c r="F250" s="21">
        <v>559.02060499999993</v>
      </c>
    </row>
    <row r="251" spans="1:6" x14ac:dyDescent="0.25">
      <c r="A251" s="4" t="s">
        <v>759</v>
      </c>
      <c r="B251" s="8">
        <v>5</v>
      </c>
      <c r="C251" s="14">
        <v>479.14842187499994</v>
      </c>
      <c r="D251" s="19" t="s">
        <v>332</v>
      </c>
      <c r="E251" s="21">
        <f t="shared" si="3"/>
        <v>574.97810624999988</v>
      </c>
      <c r="F251" s="21">
        <v>574.97810624999988</v>
      </c>
    </row>
    <row r="252" spans="1:6" x14ac:dyDescent="0.25">
      <c r="A252" s="4" t="s">
        <v>760</v>
      </c>
      <c r="B252" s="8">
        <v>5</v>
      </c>
      <c r="C252" s="14">
        <v>233.73497708333332</v>
      </c>
      <c r="D252" s="19" t="s">
        <v>333</v>
      </c>
      <c r="E252" s="21">
        <f t="shared" si="3"/>
        <v>280.48197249999998</v>
      </c>
      <c r="F252" s="21">
        <v>280.48197249999998</v>
      </c>
    </row>
    <row r="253" spans="1:6" x14ac:dyDescent="0.25">
      <c r="A253" s="4" t="s">
        <v>761</v>
      </c>
      <c r="B253" s="8">
        <v>5</v>
      </c>
      <c r="C253" s="14">
        <v>207.73784895833333</v>
      </c>
      <c r="D253" s="19" t="s">
        <v>334</v>
      </c>
      <c r="E253" s="21">
        <f t="shared" si="3"/>
        <v>249.28541874999999</v>
      </c>
      <c r="F253" s="21">
        <v>249.28541874999999</v>
      </c>
    </row>
    <row r="254" spans="1:6" x14ac:dyDescent="0.25">
      <c r="A254" s="4" t="s">
        <v>762</v>
      </c>
      <c r="B254" s="8">
        <v>5</v>
      </c>
      <c r="C254" s="14">
        <v>142.86303385416667</v>
      </c>
      <c r="D254" s="19" t="s">
        <v>335</v>
      </c>
      <c r="E254" s="21">
        <f t="shared" si="3"/>
        <v>171.43564062499999</v>
      </c>
      <c r="F254" s="21">
        <v>171.43564062499999</v>
      </c>
    </row>
    <row r="255" spans="1:6" x14ac:dyDescent="0.25">
      <c r="A255" s="4" t="s">
        <v>763</v>
      </c>
      <c r="B255" s="8">
        <v>5</v>
      </c>
      <c r="C255" s="14">
        <v>315.22161197916665</v>
      </c>
      <c r="D255" s="19" t="s">
        <v>336</v>
      </c>
      <c r="E255" s="21">
        <f t="shared" si="3"/>
        <v>378.26593437499997</v>
      </c>
      <c r="F255" s="21">
        <v>378.26593437499997</v>
      </c>
    </row>
    <row r="256" spans="1:6" x14ac:dyDescent="0.25">
      <c r="A256" s="4" t="s">
        <v>764</v>
      </c>
      <c r="B256" s="8">
        <v>5</v>
      </c>
      <c r="C256" s="14">
        <v>108.48361197916667</v>
      </c>
      <c r="D256" s="19" t="s">
        <v>337</v>
      </c>
      <c r="E256" s="21">
        <f t="shared" si="3"/>
        <v>130.180334375</v>
      </c>
      <c r="F256" s="21">
        <v>130.180334375</v>
      </c>
    </row>
    <row r="257" spans="1:6" x14ac:dyDescent="0.25">
      <c r="A257" s="4" t="s">
        <v>765</v>
      </c>
      <c r="B257" s="8">
        <v>5</v>
      </c>
      <c r="C257" s="14">
        <v>171.20490625000002</v>
      </c>
      <c r="D257" s="19" t="s">
        <v>338</v>
      </c>
      <c r="E257" s="21">
        <f t="shared" si="3"/>
        <v>205.44588750000003</v>
      </c>
      <c r="F257" s="21">
        <v>205.44588750000003</v>
      </c>
    </row>
    <row r="258" spans="1:6" x14ac:dyDescent="0.25">
      <c r="A258" s="4" t="s">
        <v>766</v>
      </c>
      <c r="B258" s="8">
        <v>5</v>
      </c>
      <c r="C258" s="14">
        <v>901.00147500000003</v>
      </c>
      <c r="D258" s="19" t="s">
        <v>339</v>
      </c>
      <c r="E258" s="21">
        <f t="shared" si="3"/>
        <v>1081.2017699999999</v>
      </c>
      <c r="F258" s="21">
        <v>1081.2017699999999</v>
      </c>
    </row>
    <row r="259" spans="1:6" x14ac:dyDescent="0.25">
      <c r="A259" s="4" t="s">
        <v>767</v>
      </c>
      <c r="B259" s="8">
        <v>5</v>
      </c>
      <c r="C259" s="14">
        <v>514.26409166666667</v>
      </c>
      <c r="D259" s="19" t="s">
        <v>340</v>
      </c>
      <c r="E259" s="21">
        <f t="shared" si="3"/>
        <v>617.11690999999996</v>
      </c>
      <c r="F259" s="21">
        <v>617.11690999999996</v>
      </c>
    </row>
    <row r="260" spans="1:6" x14ac:dyDescent="0.25">
      <c r="A260" s="4" t="s">
        <v>768</v>
      </c>
      <c r="B260" s="8">
        <v>5</v>
      </c>
      <c r="C260" s="14">
        <v>138.98661406250002</v>
      </c>
      <c r="D260" s="19" t="s">
        <v>341</v>
      </c>
      <c r="E260" s="21">
        <f t="shared" si="3"/>
        <v>166.78393687500002</v>
      </c>
      <c r="F260" s="21">
        <v>166.78393687500002</v>
      </c>
    </row>
    <row r="261" spans="1:6" x14ac:dyDescent="0.25">
      <c r="A261" s="4" t="s">
        <v>769</v>
      </c>
      <c r="B261" s="8">
        <v>5</v>
      </c>
      <c r="C261" s="14">
        <v>184.45407552083336</v>
      </c>
      <c r="D261" s="19" t="s">
        <v>342</v>
      </c>
      <c r="E261" s="21">
        <f t="shared" ref="E261:E324" si="4">C261*1.2</f>
        <v>221.34489062500003</v>
      </c>
      <c r="F261" s="21">
        <v>221.34489062500003</v>
      </c>
    </row>
    <row r="262" spans="1:6" x14ac:dyDescent="0.25">
      <c r="A262" s="4" t="s">
        <v>770</v>
      </c>
      <c r="B262" s="8">
        <v>5</v>
      </c>
      <c r="C262" s="14">
        <v>102.87465416666667</v>
      </c>
      <c r="D262" s="19" t="s">
        <v>343</v>
      </c>
      <c r="E262" s="21">
        <f t="shared" si="4"/>
        <v>123.449585</v>
      </c>
      <c r="F262" s="21">
        <v>123.449585</v>
      </c>
    </row>
    <row r="263" spans="1:6" x14ac:dyDescent="0.25">
      <c r="A263" s="4" t="s">
        <v>784</v>
      </c>
      <c r="B263" s="8">
        <v>5</v>
      </c>
      <c r="C263" s="14">
        <v>554.38317916666665</v>
      </c>
      <c r="D263" s="19" t="s">
        <v>344</v>
      </c>
      <c r="E263" s="21">
        <f t="shared" si="4"/>
        <v>665.259815</v>
      </c>
      <c r="F263" s="21">
        <v>665.259815</v>
      </c>
    </row>
    <row r="264" spans="1:6" x14ac:dyDescent="0.25">
      <c r="A264" s="4" t="s">
        <v>789</v>
      </c>
      <c r="B264" s="8">
        <v>5</v>
      </c>
      <c r="C264" s="14">
        <v>293.38425416666666</v>
      </c>
      <c r="D264" s="19" t="s">
        <v>345</v>
      </c>
      <c r="E264" s="21">
        <f t="shared" si="4"/>
        <v>352.061105</v>
      </c>
      <c r="F264" s="21">
        <v>352.061105</v>
      </c>
    </row>
    <row r="265" spans="1:6" x14ac:dyDescent="0.25">
      <c r="A265" s="4" t="s">
        <v>793</v>
      </c>
      <c r="B265" s="8">
        <v>5</v>
      </c>
      <c r="C265" s="14">
        <v>264.6506854166667</v>
      </c>
      <c r="D265" s="19" t="s">
        <v>346</v>
      </c>
      <c r="E265" s="21">
        <f t="shared" si="4"/>
        <v>317.58082250000001</v>
      </c>
      <c r="F265" s="21">
        <v>317.58082250000001</v>
      </c>
    </row>
    <row r="266" spans="1:6" x14ac:dyDescent="0.25">
      <c r="A266" s="4" t="s">
        <v>808</v>
      </c>
      <c r="B266" s="8">
        <v>5</v>
      </c>
      <c r="C266" s="14">
        <v>137.01468750000001</v>
      </c>
      <c r="D266" s="19" t="s">
        <v>347</v>
      </c>
      <c r="E266" s="21">
        <f t="shared" si="4"/>
        <v>164.41762500000002</v>
      </c>
      <c r="F266" s="21">
        <v>164.41762500000002</v>
      </c>
    </row>
    <row r="267" spans="1:6" x14ac:dyDescent="0.25">
      <c r="A267" s="4" t="s">
        <v>809</v>
      </c>
      <c r="B267" s="8">
        <v>5</v>
      </c>
      <c r="C267" s="14">
        <v>202.83905468750001</v>
      </c>
      <c r="D267" s="19" t="s">
        <v>348</v>
      </c>
      <c r="E267" s="21">
        <f t="shared" si="4"/>
        <v>243.40686562499999</v>
      </c>
      <c r="F267" s="21">
        <v>243.40686562499999</v>
      </c>
    </row>
    <row r="268" spans="1:6" x14ac:dyDescent="0.25">
      <c r="A268" s="4" t="s">
        <v>811</v>
      </c>
      <c r="B268" s="8">
        <v>5</v>
      </c>
      <c r="C268" s="14">
        <v>632.77884531250004</v>
      </c>
      <c r="D268" s="19" t="s">
        <v>349</v>
      </c>
      <c r="E268" s="21">
        <f t="shared" si="4"/>
        <v>759.334614375</v>
      </c>
      <c r="F268" s="21">
        <v>759.334614375</v>
      </c>
    </row>
    <row r="269" spans="1:6" x14ac:dyDescent="0.25">
      <c r="A269" s="4" t="s">
        <v>812</v>
      </c>
      <c r="B269" s="8">
        <v>5</v>
      </c>
      <c r="C269" s="14">
        <v>689.23674427083336</v>
      </c>
      <c r="D269" s="19" t="s">
        <v>350</v>
      </c>
      <c r="E269" s="21">
        <f t="shared" si="4"/>
        <v>827.08409312499998</v>
      </c>
      <c r="F269" s="21">
        <v>827.08409312499998</v>
      </c>
    </row>
    <row r="270" spans="1:6" x14ac:dyDescent="0.25">
      <c r="A270" s="4" t="s">
        <v>814</v>
      </c>
      <c r="B270" s="8">
        <v>5</v>
      </c>
      <c r="C270" s="14">
        <v>447.7324734375</v>
      </c>
      <c r="D270" s="19" t="s">
        <v>351</v>
      </c>
      <c r="E270" s="21">
        <f t="shared" si="4"/>
        <v>537.27896812500001</v>
      </c>
      <c r="F270" s="21">
        <v>537.27896812500001</v>
      </c>
    </row>
    <row r="271" spans="1:6" x14ac:dyDescent="0.25">
      <c r="A271" s="4" t="s">
        <v>817</v>
      </c>
      <c r="B271" s="8">
        <v>5</v>
      </c>
      <c r="C271" s="14">
        <v>203.59872433333331</v>
      </c>
      <c r="D271" s="19" t="s">
        <v>352</v>
      </c>
      <c r="E271" s="21">
        <f t="shared" si="4"/>
        <v>244.31846919999995</v>
      </c>
      <c r="F271" s="21">
        <v>244.31846919999995</v>
      </c>
    </row>
    <row r="272" spans="1:6" x14ac:dyDescent="0.25">
      <c r="A272" s="4" t="s">
        <v>818</v>
      </c>
      <c r="B272" s="8">
        <v>5</v>
      </c>
      <c r="C272" s="14">
        <v>273.37971423958334</v>
      </c>
      <c r="D272" s="19" t="s">
        <v>353</v>
      </c>
      <c r="E272" s="21">
        <f t="shared" si="4"/>
        <v>328.05565708749998</v>
      </c>
      <c r="F272" s="21">
        <v>328.05565708749998</v>
      </c>
    </row>
    <row r="273" spans="1:6" x14ac:dyDescent="0.25">
      <c r="A273" s="4" t="s">
        <v>819</v>
      </c>
      <c r="B273" s="8">
        <v>5</v>
      </c>
      <c r="C273" s="14">
        <v>478.12609635416675</v>
      </c>
      <c r="D273" s="19" t="s">
        <v>354</v>
      </c>
      <c r="E273" s="21">
        <f t="shared" si="4"/>
        <v>573.75131562500007</v>
      </c>
      <c r="F273" s="21">
        <v>573.75131562500007</v>
      </c>
    </row>
    <row r="274" spans="1:6" x14ac:dyDescent="0.25">
      <c r="A274" s="4" t="s">
        <v>820</v>
      </c>
      <c r="B274" s="8">
        <v>5</v>
      </c>
      <c r="C274" s="14">
        <v>468.52056458333328</v>
      </c>
      <c r="D274" s="19" t="s">
        <v>355</v>
      </c>
      <c r="E274" s="21">
        <f t="shared" si="4"/>
        <v>562.22467749999987</v>
      </c>
      <c r="F274" s="21">
        <v>562.22467749999987</v>
      </c>
    </row>
    <row r="275" spans="1:6" x14ac:dyDescent="0.25">
      <c r="A275" s="4" t="s">
        <v>821</v>
      </c>
      <c r="B275" s="8">
        <v>5</v>
      </c>
      <c r="C275" s="14">
        <v>455.18751302083336</v>
      </c>
      <c r="D275" s="19" t="s">
        <v>356</v>
      </c>
      <c r="E275" s="21">
        <f t="shared" si="4"/>
        <v>546.22501562499997</v>
      </c>
      <c r="F275" s="21">
        <v>546.22501562499997</v>
      </c>
    </row>
    <row r="276" spans="1:6" x14ac:dyDescent="0.25">
      <c r="A276" s="4" t="s">
        <v>822</v>
      </c>
      <c r="B276" s="8">
        <v>5</v>
      </c>
      <c r="C276" s="14">
        <v>447.44574114583338</v>
      </c>
      <c r="D276" s="19" t="s">
        <v>357</v>
      </c>
      <c r="E276" s="21">
        <f t="shared" si="4"/>
        <v>536.93488937500001</v>
      </c>
      <c r="F276" s="21">
        <v>536.93488937500001</v>
      </c>
    </row>
    <row r="277" spans="1:6" x14ac:dyDescent="0.25">
      <c r="A277" s="4" t="s">
        <v>823</v>
      </c>
      <c r="B277" s="8">
        <v>5</v>
      </c>
      <c r="C277" s="14">
        <v>574.32478020833332</v>
      </c>
      <c r="D277" s="19" t="s">
        <v>358</v>
      </c>
      <c r="E277" s="21">
        <f t="shared" si="4"/>
        <v>689.18973625000001</v>
      </c>
      <c r="F277" s="21">
        <v>689.18973625000001</v>
      </c>
    </row>
    <row r="278" spans="1:6" x14ac:dyDescent="0.25">
      <c r="A278" s="4" t="s">
        <v>825</v>
      </c>
      <c r="B278" s="8">
        <v>5</v>
      </c>
      <c r="C278" s="14">
        <v>592.81901302083338</v>
      </c>
      <c r="D278" s="19" t="s">
        <v>359</v>
      </c>
      <c r="E278" s="21">
        <f t="shared" si="4"/>
        <v>711.38281562500003</v>
      </c>
      <c r="F278" s="21">
        <v>711.38281562500003</v>
      </c>
    </row>
    <row r="279" spans="1:6" x14ac:dyDescent="0.25">
      <c r="A279" s="4" t="s">
        <v>445</v>
      </c>
      <c r="B279" s="8">
        <v>5</v>
      </c>
      <c r="C279" s="14">
        <v>1352.3529822916669</v>
      </c>
      <c r="D279" s="19" t="s">
        <v>49</v>
      </c>
      <c r="E279" s="21">
        <f t="shared" si="4"/>
        <v>1622.8235787500003</v>
      </c>
      <c r="F279" s="21">
        <v>1622.8235787500003</v>
      </c>
    </row>
    <row r="280" spans="1:6" x14ac:dyDescent="0.25">
      <c r="A280" s="4" t="s">
        <v>446</v>
      </c>
      <c r="B280" s="8">
        <v>5</v>
      </c>
      <c r="C280" s="14">
        <v>761.26815520833327</v>
      </c>
      <c r="D280" s="19" t="s">
        <v>50</v>
      </c>
      <c r="E280" s="21">
        <f t="shared" si="4"/>
        <v>913.52178624999988</v>
      </c>
      <c r="F280" s="21">
        <v>913.52178624999988</v>
      </c>
    </row>
    <row r="281" spans="1:6" x14ac:dyDescent="0.25">
      <c r="A281" s="4" t="s">
        <v>447</v>
      </c>
      <c r="B281" s="8">
        <v>5</v>
      </c>
      <c r="C281" s="14">
        <v>1558.0609177083334</v>
      </c>
      <c r="D281" s="19" t="s">
        <v>51</v>
      </c>
      <c r="E281" s="21">
        <f t="shared" si="4"/>
        <v>1869.6731012499999</v>
      </c>
      <c r="F281" s="21">
        <v>1869.6731012499999</v>
      </c>
    </row>
    <row r="282" spans="1:6" x14ac:dyDescent="0.25">
      <c r="A282" s="4" t="s">
        <v>448</v>
      </c>
      <c r="B282" s="8">
        <v>5</v>
      </c>
      <c r="C282" s="14">
        <v>976.83370416666673</v>
      </c>
      <c r="D282" s="19" t="s">
        <v>52</v>
      </c>
      <c r="E282" s="21">
        <f t="shared" si="4"/>
        <v>1172.2004449999999</v>
      </c>
      <c r="F282" s="21">
        <v>1172.2004449999999</v>
      </c>
    </row>
    <row r="283" spans="1:6" x14ac:dyDescent="0.25">
      <c r="A283" s="4" t="s">
        <v>449</v>
      </c>
      <c r="B283" s="8">
        <v>5</v>
      </c>
      <c r="C283" s="14">
        <v>186.92267187499999</v>
      </c>
      <c r="D283" s="19" t="s">
        <v>53</v>
      </c>
      <c r="E283" s="21">
        <f t="shared" si="4"/>
        <v>224.30720624999998</v>
      </c>
      <c r="F283" s="21">
        <v>224.30720624999998</v>
      </c>
    </row>
    <row r="284" spans="1:6" x14ac:dyDescent="0.25">
      <c r="A284" s="4" t="s">
        <v>450</v>
      </c>
      <c r="B284" s="8">
        <v>5</v>
      </c>
      <c r="C284" s="14">
        <v>1132.8466666666666</v>
      </c>
      <c r="D284" s="19" t="s">
        <v>54</v>
      </c>
      <c r="E284" s="21">
        <f t="shared" si="4"/>
        <v>1359.4159999999999</v>
      </c>
      <c r="F284" s="21">
        <v>1359.4159999999999</v>
      </c>
    </row>
    <row r="285" spans="1:6" x14ac:dyDescent="0.25">
      <c r="A285" s="4" t="s">
        <v>451</v>
      </c>
      <c r="B285" s="8">
        <v>5</v>
      </c>
      <c r="C285" s="14">
        <v>917.154</v>
      </c>
      <c r="D285" s="19" t="s">
        <v>55</v>
      </c>
      <c r="E285" s="21">
        <f t="shared" si="4"/>
        <v>1100.5847999999999</v>
      </c>
      <c r="F285" s="21">
        <v>1100.5847999999999</v>
      </c>
    </row>
    <row r="286" spans="1:6" x14ac:dyDescent="0.25">
      <c r="A286" s="4" t="s">
        <v>452</v>
      </c>
      <c r="B286" s="8">
        <v>5</v>
      </c>
      <c r="C286" s="14">
        <v>592.86199999999997</v>
      </c>
      <c r="D286" s="19" t="s">
        <v>56</v>
      </c>
      <c r="E286" s="21">
        <f t="shared" si="4"/>
        <v>711.43439999999998</v>
      </c>
      <c r="F286" s="21">
        <v>711.43439999999998</v>
      </c>
    </row>
    <row r="287" spans="1:6" x14ac:dyDescent="0.25">
      <c r="A287" s="4" t="s">
        <v>456</v>
      </c>
      <c r="B287" s="8">
        <v>5</v>
      </c>
      <c r="C287" s="14">
        <v>448.05643437499998</v>
      </c>
      <c r="D287" s="19" t="s">
        <v>57</v>
      </c>
      <c r="E287" s="21">
        <f t="shared" si="4"/>
        <v>537.66772125</v>
      </c>
      <c r="F287" s="21">
        <v>537.66772125</v>
      </c>
    </row>
    <row r="288" spans="1:6" x14ac:dyDescent="0.25">
      <c r="A288" s="4" t="s">
        <v>462</v>
      </c>
      <c r="B288" s="8">
        <v>5</v>
      </c>
      <c r="C288" s="14">
        <v>527.43466666666666</v>
      </c>
      <c r="D288" s="19" t="s">
        <v>58</v>
      </c>
      <c r="E288" s="21">
        <f t="shared" si="4"/>
        <v>632.92160000000001</v>
      </c>
      <c r="F288" s="21">
        <v>632.92160000000001</v>
      </c>
    </row>
    <row r="289" spans="1:6" x14ac:dyDescent="0.25">
      <c r="A289" s="4" t="s">
        <v>463</v>
      </c>
      <c r="B289" s="8">
        <v>5</v>
      </c>
      <c r="C289" s="14">
        <v>578.47133333333329</v>
      </c>
      <c r="D289" s="19" t="s">
        <v>59</v>
      </c>
      <c r="E289" s="21">
        <f t="shared" si="4"/>
        <v>694.16559999999993</v>
      </c>
      <c r="F289" s="21">
        <v>694.16559999999993</v>
      </c>
    </row>
    <row r="290" spans="1:6" x14ac:dyDescent="0.25">
      <c r="A290" s="4" t="s">
        <v>464</v>
      </c>
      <c r="B290" s="8">
        <v>5</v>
      </c>
      <c r="C290" s="14">
        <v>569.93733333333341</v>
      </c>
      <c r="D290" s="19" t="s">
        <v>60</v>
      </c>
      <c r="E290" s="21">
        <f t="shared" si="4"/>
        <v>683.92480000000012</v>
      </c>
      <c r="F290" s="21">
        <v>683.92480000000012</v>
      </c>
    </row>
    <row r="291" spans="1:6" x14ac:dyDescent="0.25">
      <c r="A291" s="4" t="s">
        <v>466</v>
      </c>
      <c r="B291" s="8">
        <v>5</v>
      </c>
      <c r="C291" s="14">
        <v>784.45866666666677</v>
      </c>
      <c r="D291" s="19" t="s">
        <v>61</v>
      </c>
      <c r="E291" s="21">
        <f t="shared" si="4"/>
        <v>941.35040000000004</v>
      </c>
      <c r="F291" s="21">
        <v>941.35040000000004</v>
      </c>
    </row>
    <row r="292" spans="1:6" x14ac:dyDescent="0.25">
      <c r="A292" s="4" t="s">
        <v>480</v>
      </c>
      <c r="B292" s="8">
        <v>5</v>
      </c>
      <c r="C292" s="14">
        <v>141.18728906250001</v>
      </c>
      <c r="D292" s="19" t="s">
        <v>62</v>
      </c>
      <c r="E292" s="21">
        <f t="shared" si="4"/>
        <v>169.42474687500001</v>
      </c>
      <c r="F292" s="21">
        <v>169.42474687500001</v>
      </c>
    </row>
    <row r="293" spans="1:6" x14ac:dyDescent="0.25">
      <c r="A293" s="4" t="s">
        <v>481</v>
      </c>
      <c r="B293" s="8">
        <v>5</v>
      </c>
      <c r="C293" s="14">
        <f>96.52640625+624.2</f>
        <v>720.72640625000008</v>
      </c>
      <c r="D293" s="19" t="s">
        <v>63</v>
      </c>
      <c r="E293" s="21">
        <f t="shared" si="4"/>
        <v>864.87168750000012</v>
      </c>
      <c r="F293" s="21">
        <v>864.87168750000012</v>
      </c>
    </row>
    <row r="294" spans="1:6" x14ac:dyDescent="0.25">
      <c r="A294" s="4" t="s">
        <v>482</v>
      </c>
      <c r="B294" s="8">
        <v>5</v>
      </c>
      <c r="C294" s="14">
        <v>142.31989583333333</v>
      </c>
      <c r="D294" s="19" t="s">
        <v>64</v>
      </c>
      <c r="E294" s="21">
        <f t="shared" si="4"/>
        <v>170.78387499999999</v>
      </c>
      <c r="F294" s="21">
        <v>170.78387499999999</v>
      </c>
    </row>
    <row r="295" spans="1:6" x14ac:dyDescent="0.25">
      <c r="A295" s="4" t="s">
        <v>483</v>
      </c>
      <c r="B295" s="8">
        <v>5</v>
      </c>
      <c r="C295" s="14">
        <v>165.8827921875</v>
      </c>
      <c r="D295" s="19" t="s">
        <v>65</v>
      </c>
      <c r="E295" s="21">
        <f t="shared" si="4"/>
        <v>199.05935062500001</v>
      </c>
      <c r="F295" s="21">
        <v>199.05935062500001</v>
      </c>
    </row>
    <row r="296" spans="1:6" x14ac:dyDescent="0.25">
      <c r="A296" s="4" t="s">
        <v>484</v>
      </c>
      <c r="B296" s="8">
        <v>5</v>
      </c>
      <c r="C296" s="14">
        <v>151.75795208333335</v>
      </c>
      <c r="D296" s="19" t="s">
        <v>66</v>
      </c>
      <c r="E296" s="21">
        <f t="shared" si="4"/>
        <v>182.1095425</v>
      </c>
      <c r="F296" s="21">
        <v>182.1095425</v>
      </c>
    </row>
    <row r="297" spans="1:6" x14ac:dyDescent="0.25">
      <c r="A297" s="4" t="s">
        <v>485</v>
      </c>
      <c r="B297" s="8">
        <v>5</v>
      </c>
      <c r="C297" s="14">
        <v>242.16853854166672</v>
      </c>
      <c r="D297" s="19" t="s">
        <v>67</v>
      </c>
      <c r="E297" s="21">
        <f t="shared" si="4"/>
        <v>290.60224625000006</v>
      </c>
      <c r="F297" s="21">
        <v>290.60224625000006</v>
      </c>
    </row>
    <row r="298" spans="1:6" x14ac:dyDescent="0.25">
      <c r="A298" s="4" t="s">
        <v>486</v>
      </c>
      <c r="B298" s="8">
        <v>5</v>
      </c>
      <c r="C298" s="14">
        <v>974.66820624999991</v>
      </c>
      <c r="D298" s="19" t="s">
        <v>68</v>
      </c>
      <c r="E298" s="21">
        <f t="shared" si="4"/>
        <v>1169.6018474999998</v>
      </c>
      <c r="F298" s="21">
        <v>1169.6018474999998</v>
      </c>
    </row>
    <row r="299" spans="1:6" x14ac:dyDescent="0.25">
      <c r="A299" s="4" t="s">
        <v>487</v>
      </c>
      <c r="B299" s="8">
        <v>5</v>
      </c>
      <c r="C299" s="14">
        <v>172.26792447916668</v>
      </c>
      <c r="D299" s="19" t="s">
        <v>69</v>
      </c>
      <c r="E299" s="21">
        <f t="shared" si="4"/>
        <v>206.72150937500001</v>
      </c>
      <c r="F299" s="21">
        <v>206.72150937500001</v>
      </c>
    </row>
    <row r="300" spans="1:6" x14ac:dyDescent="0.25">
      <c r="A300" s="4" t="s">
        <v>488</v>
      </c>
      <c r="B300" s="8">
        <v>5</v>
      </c>
      <c r="C300" s="14">
        <v>214.81507812500001</v>
      </c>
      <c r="D300" s="19" t="s">
        <v>70</v>
      </c>
      <c r="E300" s="21">
        <f t="shared" si="4"/>
        <v>257.77809374999998</v>
      </c>
      <c r="F300" s="21">
        <v>257.77809374999998</v>
      </c>
    </row>
    <row r="301" spans="1:6" x14ac:dyDescent="0.25">
      <c r="A301" s="4" t="s">
        <v>489</v>
      </c>
      <c r="B301" s="8">
        <v>5</v>
      </c>
      <c r="C301" s="14">
        <v>165.29602031249999</v>
      </c>
      <c r="D301" s="19" t="s">
        <v>71</v>
      </c>
      <c r="E301" s="21">
        <f t="shared" si="4"/>
        <v>198.35522437499998</v>
      </c>
      <c r="F301" s="21">
        <v>198.35522437499998</v>
      </c>
    </row>
    <row r="302" spans="1:6" x14ac:dyDescent="0.25">
      <c r="A302" s="4" t="s">
        <v>490</v>
      </c>
      <c r="B302" s="8">
        <v>5</v>
      </c>
      <c r="C302" s="14">
        <v>243.54344322916668</v>
      </c>
      <c r="D302" s="19" t="s">
        <v>72</v>
      </c>
      <c r="E302" s="21">
        <f t="shared" si="4"/>
        <v>292.25213187500003</v>
      </c>
      <c r="F302" s="21">
        <v>292.25213187500003</v>
      </c>
    </row>
    <row r="303" spans="1:6" x14ac:dyDescent="0.25">
      <c r="A303" s="4" t="s">
        <v>492</v>
      </c>
      <c r="B303" s="8">
        <v>5</v>
      </c>
      <c r="C303" s="14">
        <v>716.07192708333332</v>
      </c>
      <c r="D303" s="19" t="s">
        <v>73</v>
      </c>
      <c r="E303" s="21">
        <f t="shared" si="4"/>
        <v>859.28631250000001</v>
      </c>
      <c r="F303" s="21">
        <v>859.28631250000001</v>
      </c>
    </row>
    <row r="304" spans="1:6" x14ac:dyDescent="0.25">
      <c r="A304" s="4" t="s">
        <v>495</v>
      </c>
      <c r="B304" s="8">
        <v>5</v>
      </c>
      <c r="C304" s="14">
        <v>413.30746354166666</v>
      </c>
      <c r="D304" s="19" t="s">
        <v>74</v>
      </c>
      <c r="E304" s="21">
        <f t="shared" si="4"/>
        <v>495.96895624999996</v>
      </c>
      <c r="F304" s="21">
        <v>495.96895624999996</v>
      </c>
    </row>
    <row r="305" spans="1:6" x14ac:dyDescent="0.25">
      <c r="A305" s="4" t="s">
        <v>496</v>
      </c>
      <c r="B305" s="8">
        <v>5</v>
      </c>
      <c r="C305" s="14">
        <v>575.83342500000003</v>
      </c>
      <c r="D305" s="19" t="s">
        <v>75</v>
      </c>
      <c r="E305" s="21">
        <f t="shared" si="4"/>
        <v>691.00011000000006</v>
      </c>
      <c r="F305" s="21">
        <v>691.00011000000006</v>
      </c>
    </row>
    <row r="306" spans="1:6" x14ac:dyDescent="0.25">
      <c r="A306" s="4" t="s">
        <v>497</v>
      </c>
      <c r="B306" s="8">
        <v>5</v>
      </c>
      <c r="C306" s="14">
        <v>704.35438645833335</v>
      </c>
      <c r="D306" s="19" t="s">
        <v>76</v>
      </c>
      <c r="E306" s="21">
        <f t="shared" si="4"/>
        <v>845.22526374999995</v>
      </c>
      <c r="F306" s="21">
        <v>845.22526374999995</v>
      </c>
    </row>
    <row r="307" spans="1:6" x14ac:dyDescent="0.25">
      <c r="A307" s="4" t="s">
        <v>554</v>
      </c>
      <c r="B307" s="8">
        <v>6</v>
      </c>
      <c r="C307" s="14">
        <v>367.66383697916666</v>
      </c>
      <c r="D307" s="19" t="s">
        <v>360</v>
      </c>
      <c r="E307" s="21">
        <f t="shared" si="4"/>
        <v>441.19660437499999</v>
      </c>
      <c r="F307" s="21">
        <v>441.19660437499999</v>
      </c>
    </row>
    <row r="308" spans="1:6" x14ac:dyDescent="0.25">
      <c r="A308" s="4" t="s">
        <v>668</v>
      </c>
      <c r="B308" s="8">
        <v>8</v>
      </c>
      <c r="C308" s="14">
        <v>1104.4000000000001</v>
      </c>
      <c r="D308" s="19" t="s">
        <v>361</v>
      </c>
      <c r="E308" s="21">
        <f t="shared" si="4"/>
        <v>1325.28</v>
      </c>
      <c r="F308" s="21">
        <v>1325.28</v>
      </c>
    </row>
    <row r="309" spans="1:6" x14ac:dyDescent="0.25">
      <c r="A309" s="4" t="s">
        <v>673</v>
      </c>
      <c r="B309" s="8">
        <v>8</v>
      </c>
      <c r="C309" s="14">
        <v>1128.0275546875</v>
      </c>
      <c r="D309" s="19" t="s">
        <v>362</v>
      </c>
      <c r="E309" s="21">
        <f t="shared" si="4"/>
        <v>1353.633065625</v>
      </c>
      <c r="F309" s="21">
        <v>1353.633065625</v>
      </c>
    </row>
    <row r="310" spans="1:6" x14ac:dyDescent="0.25">
      <c r="A310" s="4" t="s">
        <v>718</v>
      </c>
      <c r="B310" s="8">
        <v>8</v>
      </c>
      <c r="C310" s="14">
        <v>708.82400000000007</v>
      </c>
      <c r="D310" s="19" t="s">
        <v>363</v>
      </c>
      <c r="E310" s="21">
        <f t="shared" si="4"/>
        <v>850.58880000000011</v>
      </c>
      <c r="F310" s="21">
        <v>850.58880000000011</v>
      </c>
    </row>
    <row r="311" spans="1:6" x14ac:dyDescent="0.25">
      <c r="A311" s="4" t="s">
        <v>721</v>
      </c>
      <c r="B311" s="8">
        <v>8</v>
      </c>
      <c r="C311" s="14">
        <v>661.16984375000004</v>
      </c>
      <c r="D311" s="19" t="s">
        <v>364</v>
      </c>
      <c r="E311" s="21">
        <f t="shared" si="4"/>
        <v>793.40381250000007</v>
      </c>
      <c r="F311" s="21">
        <v>793.40381250000007</v>
      </c>
    </row>
    <row r="312" spans="1:6" x14ac:dyDescent="0.25">
      <c r="A312" s="4" t="s">
        <v>503</v>
      </c>
      <c r="B312" s="8">
        <v>9</v>
      </c>
      <c r="C312" s="14">
        <v>93.945388541666659</v>
      </c>
      <c r="D312" s="19" t="s">
        <v>365</v>
      </c>
      <c r="E312" s="21">
        <f t="shared" si="4"/>
        <v>112.73446624999998</v>
      </c>
      <c r="F312" s="21">
        <v>112.73446624999998</v>
      </c>
    </row>
    <row r="313" spans="1:6" x14ac:dyDescent="0.25">
      <c r="A313" s="4" t="s">
        <v>504</v>
      </c>
      <c r="B313" s="8">
        <v>9</v>
      </c>
      <c r="C313" s="14">
        <v>102.37597708333334</v>
      </c>
      <c r="D313" s="19" t="s">
        <v>366</v>
      </c>
      <c r="E313" s="21">
        <f t="shared" si="4"/>
        <v>122.8511725</v>
      </c>
      <c r="F313" s="21">
        <v>122.8511725</v>
      </c>
    </row>
    <row r="314" spans="1:6" x14ac:dyDescent="0.25">
      <c r="A314" s="4" t="s">
        <v>509</v>
      </c>
      <c r="B314" s="8">
        <v>9</v>
      </c>
      <c r="C314" s="14">
        <v>574.39422187499997</v>
      </c>
      <c r="D314" s="19" t="s">
        <v>367</v>
      </c>
      <c r="E314" s="21">
        <f t="shared" si="4"/>
        <v>689.27306624999994</v>
      </c>
      <c r="F314" s="21">
        <v>689.27306624999994</v>
      </c>
    </row>
    <row r="315" spans="1:6" x14ac:dyDescent="0.25">
      <c r="A315" s="4" t="s">
        <v>518</v>
      </c>
      <c r="B315" s="9">
        <v>9</v>
      </c>
      <c r="C315" s="15">
        <v>0</v>
      </c>
      <c r="D315" s="19" t="s">
        <v>368</v>
      </c>
      <c r="E315" s="21">
        <f t="shared" si="4"/>
        <v>0</v>
      </c>
      <c r="F315" s="21">
        <v>0</v>
      </c>
    </row>
    <row r="316" spans="1:6" x14ac:dyDescent="0.25">
      <c r="A316" s="4" t="s">
        <v>539</v>
      </c>
      <c r="B316" s="8">
        <v>9</v>
      </c>
      <c r="C316" s="14">
        <v>475.688625</v>
      </c>
      <c r="D316" s="19" t="s">
        <v>369</v>
      </c>
      <c r="E316" s="21">
        <f t="shared" si="4"/>
        <v>570.82634999999993</v>
      </c>
      <c r="F316" s="21">
        <v>570.82634999999993</v>
      </c>
    </row>
    <row r="317" spans="1:6" x14ac:dyDescent="0.25">
      <c r="A317" s="4" t="s">
        <v>540</v>
      </c>
      <c r="B317" s="8">
        <v>9</v>
      </c>
      <c r="C317" s="14">
        <v>337.046465625</v>
      </c>
      <c r="D317" s="19" t="s">
        <v>370</v>
      </c>
      <c r="E317" s="21">
        <f t="shared" si="4"/>
        <v>404.45575874999997</v>
      </c>
      <c r="F317" s="21">
        <v>404.45575874999997</v>
      </c>
    </row>
    <row r="318" spans="1:6" x14ac:dyDescent="0.25">
      <c r="A318" s="4" t="s">
        <v>541</v>
      </c>
      <c r="B318" s="8">
        <v>9</v>
      </c>
      <c r="C318" s="14">
        <v>524.91336562499998</v>
      </c>
      <c r="D318" s="19" t="s">
        <v>371</v>
      </c>
      <c r="E318" s="21">
        <f t="shared" si="4"/>
        <v>629.89603875</v>
      </c>
      <c r="F318" s="21">
        <v>629.89603875</v>
      </c>
    </row>
    <row r="319" spans="1:6" x14ac:dyDescent="0.25">
      <c r="A319" s="4" t="s">
        <v>542</v>
      </c>
      <c r="B319" s="8">
        <v>9</v>
      </c>
      <c r="C319" s="14">
        <v>985.09695000000011</v>
      </c>
      <c r="D319" s="19" t="s">
        <v>372</v>
      </c>
      <c r="E319" s="21">
        <f t="shared" si="4"/>
        <v>1182.11634</v>
      </c>
      <c r="F319" s="21">
        <v>1182.11634</v>
      </c>
    </row>
    <row r="320" spans="1:6" x14ac:dyDescent="0.25">
      <c r="A320" s="4" t="s">
        <v>543</v>
      </c>
      <c r="B320" s="8">
        <v>9</v>
      </c>
      <c r="C320" s="14">
        <v>711.43473333333338</v>
      </c>
      <c r="D320" s="19" t="s">
        <v>373</v>
      </c>
      <c r="E320" s="21">
        <f t="shared" si="4"/>
        <v>853.72167999999999</v>
      </c>
      <c r="F320" s="21">
        <v>853.72167999999999</v>
      </c>
    </row>
    <row r="321" spans="1:6" x14ac:dyDescent="0.25">
      <c r="A321" s="4" t="s">
        <v>570</v>
      </c>
      <c r="B321" s="8">
        <v>9</v>
      </c>
      <c r="C321" s="14">
        <v>1116.5707395833333</v>
      </c>
      <c r="D321" s="19" t="s">
        <v>374</v>
      </c>
      <c r="E321" s="21">
        <f t="shared" si="4"/>
        <v>1339.8848874999999</v>
      </c>
      <c r="F321" s="21">
        <v>1339.8848874999999</v>
      </c>
    </row>
    <row r="322" spans="1:6" x14ac:dyDescent="0.25">
      <c r="A322" s="4" t="s">
        <v>574</v>
      </c>
      <c r="B322" s="8">
        <v>9</v>
      </c>
      <c r="C322" s="14">
        <v>951.67119166666669</v>
      </c>
      <c r="D322" s="19" t="s">
        <v>375</v>
      </c>
      <c r="E322" s="21">
        <f t="shared" si="4"/>
        <v>1142.0054299999999</v>
      </c>
      <c r="F322" s="21">
        <v>1142.0054299999999</v>
      </c>
    </row>
    <row r="323" spans="1:6" x14ac:dyDescent="0.25">
      <c r="A323" s="4" t="s">
        <v>576</v>
      </c>
      <c r="B323" s="8">
        <v>9</v>
      </c>
      <c r="C323" s="14">
        <v>1678.3418859374999</v>
      </c>
      <c r="D323" s="19" t="s">
        <v>376</v>
      </c>
      <c r="E323" s="21">
        <f t="shared" si="4"/>
        <v>2014.0102631249997</v>
      </c>
      <c r="F323" s="21">
        <v>2014.0102631249997</v>
      </c>
    </row>
    <row r="324" spans="1:6" x14ac:dyDescent="0.25">
      <c r="A324" s="4" t="s">
        <v>578</v>
      </c>
      <c r="B324" s="8">
        <v>9</v>
      </c>
      <c r="C324" s="14">
        <v>1112.5528312500001</v>
      </c>
      <c r="D324" s="19" t="s">
        <v>377</v>
      </c>
      <c r="E324" s="21">
        <f t="shared" si="4"/>
        <v>1335.0633975000001</v>
      </c>
      <c r="F324" s="21">
        <v>1335.0633975000001</v>
      </c>
    </row>
    <row r="325" spans="1:6" x14ac:dyDescent="0.25">
      <c r="A325" s="4" t="s">
        <v>591</v>
      </c>
      <c r="B325" s="8">
        <v>9</v>
      </c>
      <c r="C325" s="14">
        <v>184.07100520833333</v>
      </c>
      <c r="D325" s="19" t="s">
        <v>378</v>
      </c>
      <c r="E325" s="21">
        <f t="shared" ref="E325:E388" si="5">C325*1.2</f>
        <v>220.88520624999998</v>
      </c>
      <c r="F325" s="21">
        <v>220.88520624999998</v>
      </c>
    </row>
    <row r="326" spans="1:6" x14ac:dyDescent="0.25">
      <c r="A326" s="4" t="s">
        <v>594</v>
      </c>
      <c r="B326" s="8">
        <v>9</v>
      </c>
      <c r="C326" s="14">
        <v>732.98758541666666</v>
      </c>
      <c r="D326" s="19" t="s">
        <v>379</v>
      </c>
      <c r="E326" s="21">
        <f t="shared" si="5"/>
        <v>879.58510249999995</v>
      </c>
      <c r="F326" s="21">
        <v>879.58510249999995</v>
      </c>
    </row>
    <row r="327" spans="1:6" x14ac:dyDescent="0.25">
      <c r="A327" s="4" t="s">
        <v>596</v>
      </c>
      <c r="B327" s="8">
        <v>9</v>
      </c>
      <c r="C327" s="14">
        <v>1441.0746666666666</v>
      </c>
      <c r="D327" s="19" t="s">
        <v>380</v>
      </c>
      <c r="E327" s="21">
        <f t="shared" si="5"/>
        <v>1729.2895999999998</v>
      </c>
      <c r="F327" s="21">
        <v>1729.2895999999998</v>
      </c>
    </row>
    <row r="328" spans="1:6" x14ac:dyDescent="0.25">
      <c r="A328" s="4" t="s">
        <v>600</v>
      </c>
      <c r="B328" s="8">
        <v>9</v>
      </c>
      <c r="C328" s="14">
        <v>1314.7380000000001</v>
      </c>
      <c r="D328" s="19" t="s">
        <v>381</v>
      </c>
      <c r="E328" s="21">
        <f t="shared" si="5"/>
        <v>1577.6856</v>
      </c>
      <c r="F328" s="21">
        <v>1577.6856</v>
      </c>
    </row>
    <row r="329" spans="1:6" x14ac:dyDescent="0.25">
      <c r="A329" s="4" t="s">
        <v>602</v>
      </c>
      <c r="B329" s="8">
        <v>9</v>
      </c>
      <c r="C329" s="14">
        <v>333.66266666666667</v>
      </c>
      <c r="D329" s="19" t="s">
        <v>382</v>
      </c>
      <c r="E329" s="21">
        <f t="shared" si="5"/>
        <v>400.39519999999999</v>
      </c>
      <c r="F329" s="21">
        <v>400.39519999999999</v>
      </c>
    </row>
    <row r="330" spans="1:6" x14ac:dyDescent="0.25">
      <c r="A330" s="4" t="s">
        <v>603</v>
      </c>
      <c r="B330" s="8">
        <v>9</v>
      </c>
      <c r="C330" s="14">
        <v>337.51133333333331</v>
      </c>
      <c r="D330" s="19" t="s">
        <v>383</v>
      </c>
      <c r="E330" s="21">
        <f t="shared" si="5"/>
        <v>405.01359999999994</v>
      </c>
      <c r="F330" s="21">
        <v>405.01359999999994</v>
      </c>
    </row>
    <row r="331" spans="1:6" x14ac:dyDescent="0.25">
      <c r="A331" s="4" t="s">
        <v>605</v>
      </c>
      <c r="B331" s="8">
        <v>9</v>
      </c>
      <c r="C331" s="14">
        <v>1007.170840625</v>
      </c>
      <c r="D331" s="19" t="s">
        <v>384</v>
      </c>
      <c r="E331" s="21">
        <f t="shared" si="5"/>
        <v>1208.60500875</v>
      </c>
      <c r="F331" s="21">
        <v>1208.60500875</v>
      </c>
    </row>
    <row r="332" spans="1:6" x14ac:dyDescent="0.25">
      <c r="A332" s="4" t="s">
        <v>606</v>
      </c>
      <c r="B332" s="8">
        <v>9</v>
      </c>
      <c r="C332" s="14">
        <v>926.71945312500009</v>
      </c>
      <c r="D332" s="19" t="s">
        <v>385</v>
      </c>
      <c r="E332" s="21">
        <f t="shared" si="5"/>
        <v>1112.0633437500001</v>
      </c>
      <c r="F332" s="21">
        <v>1112.0633437500001</v>
      </c>
    </row>
    <row r="333" spans="1:6" x14ac:dyDescent="0.25">
      <c r="A333" s="4" t="s">
        <v>624</v>
      </c>
      <c r="B333" s="8">
        <v>9</v>
      </c>
      <c r="C333" s="14">
        <v>307.51690520833336</v>
      </c>
      <c r="D333" s="19" t="s">
        <v>386</v>
      </c>
      <c r="E333" s="21">
        <f t="shared" si="5"/>
        <v>369.02028625000003</v>
      </c>
      <c r="F333" s="21">
        <v>369.02028625000003</v>
      </c>
    </row>
    <row r="334" spans="1:6" x14ac:dyDescent="0.25">
      <c r="A334" s="4" t="s">
        <v>645</v>
      </c>
      <c r="B334" s="8">
        <v>9</v>
      </c>
      <c r="C334" s="14">
        <v>66.741445833333344</v>
      </c>
      <c r="D334" s="19" t="s">
        <v>387</v>
      </c>
      <c r="E334" s="21">
        <f t="shared" si="5"/>
        <v>80.089735000000005</v>
      </c>
      <c r="F334" s="21">
        <v>80.089735000000005</v>
      </c>
    </row>
    <row r="335" spans="1:6" x14ac:dyDescent="0.25">
      <c r="A335" s="4" t="s">
        <v>650</v>
      </c>
      <c r="B335" s="8">
        <v>9</v>
      </c>
      <c r="C335" s="14">
        <v>343.24326718750007</v>
      </c>
      <c r="D335" s="19" t="s">
        <v>388</v>
      </c>
      <c r="E335" s="21">
        <f t="shared" si="5"/>
        <v>411.89192062500007</v>
      </c>
      <c r="F335" s="21">
        <v>411.89192062500007</v>
      </c>
    </row>
    <row r="336" spans="1:6" x14ac:dyDescent="0.25">
      <c r="A336" s="4" t="s">
        <v>662</v>
      </c>
      <c r="B336" s="8">
        <v>9</v>
      </c>
      <c r="C336" s="14">
        <v>1330.9638208333333</v>
      </c>
      <c r="D336" s="19" t="s">
        <v>389</v>
      </c>
      <c r="E336" s="21">
        <f t="shared" si="5"/>
        <v>1597.156585</v>
      </c>
      <c r="F336" s="21">
        <v>1597.156585</v>
      </c>
    </row>
    <row r="337" spans="1:6" x14ac:dyDescent="0.25">
      <c r="A337" s="4" t="s">
        <v>664</v>
      </c>
      <c r="B337" s="8">
        <v>9</v>
      </c>
      <c r="C337" s="14">
        <v>382.95898645833336</v>
      </c>
      <c r="D337" s="19" t="s">
        <v>390</v>
      </c>
      <c r="E337" s="21">
        <f t="shared" si="5"/>
        <v>459.55078374999999</v>
      </c>
      <c r="F337" s="21">
        <v>459.55078374999999</v>
      </c>
    </row>
    <row r="338" spans="1:6" x14ac:dyDescent="0.25">
      <c r="A338" s="4" t="s">
        <v>665</v>
      </c>
      <c r="B338" s="8">
        <v>9</v>
      </c>
      <c r="C338" s="14">
        <v>1141.0652656250002</v>
      </c>
      <c r="D338" s="19" t="s">
        <v>391</v>
      </c>
      <c r="E338" s="21">
        <f t="shared" si="5"/>
        <v>1369.2783187500002</v>
      </c>
      <c r="F338" s="21">
        <v>1369.2783187500002</v>
      </c>
    </row>
    <row r="339" spans="1:6" x14ac:dyDescent="0.25">
      <c r="A339" s="4" t="s">
        <v>666</v>
      </c>
      <c r="B339" s="8">
        <v>9</v>
      </c>
      <c r="C339" s="14">
        <v>645.76226458333338</v>
      </c>
      <c r="D339" s="19" t="s">
        <v>392</v>
      </c>
      <c r="E339" s="21">
        <f t="shared" si="5"/>
        <v>774.91471750000005</v>
      </c>
      <c r="F339" s="21">
        <v>774.91471750000005</v>
      </c>
    </row>
    <row r="340" spans="1:6" x14ac:dyDescent="0.25">
      <c r="A340" s="4" t="s">
        <v>669</v>
      </c>
      <c r="B340" s="8">
        <v>9</v>
      </c>
      <c r="C340" s="14">
        <v>1019.5451499999999</v>
      </c>
      <c r="D340" s="19" t="s">
        <v>393</v>
      </c>
      <c r="E340" s="21">
        <f t="shared" si="5"/>
        <v>1223.45418</v>
      </c>
      <c r="F340" s="21">
        <v>1223.45418</v>
      </c>
    </row>
    <row r="341" spans="1:6" x14ac:dyDescent="0.25">
      <c r="A341" s="4" t="s">
        <v>672</v>
      </c>
      <c r="B341" s="8">
        <v>9</v>
      </c>
      <c r="C341" s="14">
        <v>659.07564062500012</v>
      </c>
      <c r="D341" s="19" t="s">
        <v>394</v>
      </c>
      <c r="E341" s="21">
        <f t="shared" si="5"/>
        <v>790.89076875000012</v>
      </c>
      <c r="F341" s="21">
        <v>790.89076875000012</v>
      </c>
    </row>
    <row r="342" spans="1:6" x14ac:dyDescent="0.25">
      <c r="A342" s="4" t="s">
        <v>676</v>
      </c>
      <c r="B342" s="8">
        <v>9</v>
      </c>
      <c r="C342" s="14">
        <v>1267.2746791666666</v>
      </c>
      <c r="D342" s="19" t="s">
        <v>395</v>
      </c>
      <c r="E342" s="21">
        <f t="shared" si="5"/>
        <v>1520.729615</v>
      </c>
      <c r="F342" s="21">
        <v>1520.729615</v>
      </c>
    </row>
    <row r="343" spans="1:6" x14ac:dyDescent="0.25">
      <c r="A343" s="4" t="s">
        <v>697</v>
      </c>
      <c r="B343" s="8">
        <v>9</v>
      </c>
      <c r="C343" s="14">
        <v>153.73825156250001</v>
      </c>
      <c r="D343" s="19" t="s">
        <v>396</v>
      </c>
      <c r="E343" s="21">
        <f t="shared" si="5"/>
        <v>184.485901875</v>
      </c>
      <c r="F343" s="21">
        <v>184.485901875</v>
      </c>
    </row>
    <row r="344" spans="1:6" x14ac:dyDescent="0.25">
      <c r="A344" s="4" t="s">
        <v>699</v>
      </c>
      <c r="B344" s="8">
        <v>9</v>
      </c>
      <c r="C344" s="14">
        <v>127.743459375</v>
      </c>
      <c r="D344" s="19" t="s">
        <v>397</v>
      </c>
      <c r="E344" s="21">
        <f t="shared" si="5"/>
        <v>153.29215124999999</v>
      </c>
      <c r="F344" s="21">
        <v>153.29215124999999</v>
      </c>
    </row>
    <row r="345" spans="1:6" x14ac:dyDescent="0.25">
      <c r="A345" s="4" t="s">
        <v>700</v>
      </c>
      <c r="B345" s="8">
        <v>9</v>
      </c>
      <c r="C345" s="14">
        <v>136.60087031250001</v>
      </c>
      <c r="D345" s="19" t="s">
        <v>398</v>
      </c>
      <c r="E345" s="21">
        <f t="shared" si="5"/>
        <v>163.92104437500001</v>
      </c>
      <c r="F345" s="21">
        <v>163.92104437500001</v>
      </c>
    </row>
    <row r="346" spans="1:6" x14ac:dyDescent="0.25">
      <c r="A346" s="4" t="s">
        <v>702</v>
      </c>
      <c r="B346" s="8">
        <v>9</v>
      </c>
      <c r="C346" s="14">
        <v>132.97526562499999</v>
      </c>
      <c r="D346" s="19" t="s">
        <v>399</v>
      </c>
      <c r="E346" s="21">
        <f t="shared" si="5"/>
        <v>159.57031874999998</v>
      </c>
      <c r="F346" s="21">
        <v>159.57031874999998</v>
      </c>
    </row>
    <row r="347" spans="1:6" x14ac:dyDescent="0.25">
      <c r="A347" s="4" t="s">
        <v>715</v>
      </c>
      <c r="B347" s="8">
        <v>9</v>
      </c>
      <c r="C347" s="14">
        <v>1070.7600218750001</v>
      </c>
      <c r="D347" s="19" t="s">
        <v>400</v>
      </c>
      <c r="E347" s="21">
        <f t="shared" si="5"/>
        <v>1284.9120262500001</v>
      </c>
      <c r="F347" s="21">
        <v>1284.9120262500001</v>
      </c>
    </row>
    <row r="348" spans="1:6" x14ac:dyDescent="0.25">
      <c r="A348" s="4" t="s">
        <v>716</v>
      </c>
      <c r="B348" s="8">
        <v>9</v>
      </c>
      <c r="C348" s="14">
        <v>2242.1420989583335</v>
      </c>
      <c r="D348" s="19" t="s">
        <v>401</v>
      </c>
      <c r="E348" s="21">
        <f t="shared" si="5"/>
        <v>2690.5705187500002</v>
      </c>
      <c r="F348" s="21">
        <v>2690.5705187500002</v>
      </c>
    </row>
    <row r="349" spans="1:6" x14ac:dyDescent="0.25">
      <c r="A349" s="4" t="s">
        <v>720</v>
      </c>
      <c r="B349" s="8">
        <v>9</v>
      </c>
      <c r="C349" s="14">
        <v>674.03423437499998</v>
      </c>
      <c r="D349" s="19" t="s">
        <v>402</v>
      </c>
      <c r="E349" s="21">
        <f t="shared" si="5"/>
        <v>808.84108125</v>
      </c>
      <c r="F349" s="21">
        <v>808.84108125</v>
      </c>
    </row>
    <row r="350" spans="1:6" x14ac:dyDescent="0.25">
      <c r="A350" s="4" t="s">
        <v>722</v>
      </c>
      <c r="B350" s="8">
        <v>9</v>
      </c>
      <c r="C350" s="14">
        <v>373.15333333333336</v>
      </c>
      <c r="D350" s="19" t="s">
        <v>403</v>
      </c>
      <c r="E350" s="21">
        <f t="shared" si="5"/>
        <v>447.78400000000005</v>
      </c>
      <c r="F350" s="21">
        <v>447.78400000000005</v>
      </c>
    </row>
    <row r="351" spans="1:6" x14ac:dyDescent="0.25">
      <c r="A351" s="4" t="s">
        <v>723</v>
      </c>
      <c r="B351" s="8">
        <v>9</v>
      </c>
      <c r="C351" s="14">
        <v>746.47400000000005</v>
      </c>
      <c r="D351" s="19" t="s">
        <v>404</v>
      </c>
      <c r="E351" s="21">
        <f t="shared" si="5"/>
        <v>895.76880000000006</v>
      </c>
      <c r="F351" s="21">
        <v>895.76880000000006</v>
      </c>
    </row>
    <row r="352" spans="1:6" x14ac:dyDescent="0.25">
      <c r="A352" s="4" t="s">
        <v>724</v>
      </c>
      <c r="B352" s="8">
        <v>9</v>
      </c>
      <c r="C352" s="14">
        <v>372.14933333333335</v>
      </c>
      <c r="D352" s="19" t="s">
        <v>405</v>
      </c>
      <c r="E352" s="21">
        <f t="shared" si="5"/>
        <v>446.57920000000001</v>
      </c>
      <c r="F352" s="21">
        <v>446.57920000000001</v>
      </c>
    </row>
    <row r="353" spans="1:6" x14ac:dyDescent="0.25">
      <c r="A353" s="4" t="s">
        <v>726</v>
      </c>
      <c r="B353" s="8">
        <v>9</v>
      </c>
      <c r="C353" s="14">
        <v>354.57933333333335</v>
      </c>
      <c r="D353" s="19" t="s">
        <v>406</v>
      </c>
      <c r="E353" s="21">
        <f t="shared" si="5"/>
        <v>425.49520000000001</v>
      </c>
      <c r="F353" s="21">
        <v>425.49520000000001</v>
      </c>
    </row>
    <row r="354" spans="1:6" x14ac:dyDescent="0.25">
      <c r="A354" s="4" t="s">
        <v>727</v>
      </c>
      <c r="B354" s="8">
        <v>9</v>
      </c>
      <c r="C354" s="14">
        <v>702.63266666666675</v>
      </c>
      <c r="D354" s="19" t="s">
        <v>407</v>
      </c>
      <c r="E354" s="21">
        <f t="shared" si="5"/>
        <v>843.15920000000006</v>
      </c>
      <c r="F354" s="21">
        <v>843.15920000000006</v>
      </c>
    </row>
    <row r="355" spans="1:6" x14ac:dyDescent="0.25">
      <c r="A355" s="4" t="s">
        <v>728</v>
      </c>
      <c r="B355" s="8">
        <v>9</v>
      </c>
      <c r="C355" s="14">
        <v>348.38799999999998</v>
      </c>
      <c r="D355" s="19" t="s">
        <v>408</v>
      </c>
      <c r="E355" s="21">
        <f t="shared" si="5"/>
        <v>418.06559999999996</v>
      </c>
      <c r="F355" s="21">
        <v>418.06559999999996</v>
      </c>
    </row>
    <row r="356" spans="1:6" x14ac:dyDescent="0.25">
      <c r="A356" s="4" t="s">
        <v>734</v>
      </c>
      <c r="B356" s="8">
        <v>9</v>
      </c>
      <c r="C356" s="14">
        <v>843.71536458333333</v>
      </c>
      <c r="D356" s="19" t="s">
        <v>409</v>
      </c>
      <c r="E356" s="21">
        <f t="shared" si="5"/>
        <v>1012.4584374999999</v>
      </c>
      <c r="F356" s="21">
        <v>1012.4584374999999</v>
      </c>
    </row>
    <row r="357" spans="1:6" x14ac:dyDescent="0.25">
      <c r="A357" s="4" t="s">
        <v>735</v>
      </c>
      <c r="B357" s="8">
        <v>9</v>
      </c>
      <c r="C357" s="14">
        <v>1190.7736458333334</v>
      </c>
      <c r="D357" s="19" t="s">
        <v>410</v>
      </c>
      <c r="E357" s="21">
        <f t="shared" si="5"/>
        <v>1428.928375</v>
      </c>
      <c r="F357" s="21">
        <v>1428.928375</v>
      </c>
    </row>
    <row r="358" spans="1:6" x14ac:dyDescent="0.25">
      <c r="A358" s="4" t="s">
        <v>749</v>
      </c>
      <c r="B358" s="8">
        <v>9</v>
      </c>
      <c r="C358" s="14">
        <v>368.21544375000002</v>
      </c>
      <c r="D358" s="19" t="s">
        <v>411</v>
      </c>
      <c r="E358" s="21">
        <f t="shared" si="5"/>
        <v>441.85853250000002</v>
      </c>
      <c r="F358" s="21">
        <v>441.85853250000002</v>
      </c>
    </row>
    <row r="359" spans="1:6" x14ac:dyDescent="0.25">
      <c r="A359" s="4" t="s">
        <v>773</v>
      </c>
      <c r="B359" s="8">
        <v>9</v>
      </c>
      <c r="C359" s="14">
        <v>652.81699166666669</v>
      </c>
      <c r="D359" s="19" t="s">
        <v>412</v>
      </c>
      <c r="E359" s="21">
        <f t="shared" si="5"/>
        <v>783.38039000000003</v>
      </c>
      <c r="F359" s="21">
        <v>783.38039000000003</v>
      </c>
    </row>
    <row r="360" spans="1:6" x14ac:dyDescent="0.25">
      <c r="A360" s="4" t="s">
        <v>774</v>
      </c>
      <c r="B360" s="8">
        <v>9</v>
      </c>
      <c r="C360" s="14">
        <v>1093.8831250000001</v>
      </c>
      <c r="D360" s="19" t="s">
        <v>413</v>
      </c>
      <c r="E360" s="21">
        <f t="shared" si="5"/>
        <v>1312.65975</v>
      </c>
      <c r="F360" s="21">
        <v>1312.65975</v>
      </c>
    </row>
    <row r="361" spans="1:6" x14ac:dyDescent="0.25">
      <c r="A361" s="4" t="s">
        <v>775</v>
      </c>
      <c r="B361" s="8">
        <v>9</v>
      </c>
      <c r="C361" s="14">
        <v>1125.0604666666668</v>
      </c>
      <c r="D361" s="19" t="s">
        <v>414</v>
      </c>
      <c r="E361" s="21">
        <f t="shared" si="5"/>
        <v>1350.0725600000001</v>
      </c>
      <c r="F361" s="21">
        <v>1350.0725600000001</v>
      </c>
    </row>
    <row r="362" spans="1:6" x14ac:dyDescent="0.25">
      <c r="A362" s="4" t="s">
        <v>776</v>
      </c>
      <c r="B362" s="8">
        <v>9</v>
      </c>
      <c r="C362" s="14">
        <v>520.11299166666663</v>
      </c>
      <c r="D362" s="19" t="s">
        <v>415</v>
      </c>
      <c r="E362" s="21">
        <f t="shared" si="5"/>
        <v>624.13558999999998</v>
      </c>
      <c r="F362" s="21">
        <v>624.13558999999998</v>
      </c>
    </row>
    <row r="363" spans="1:6" x14ac:dyDescent="0.25">
      <c r="A363" s="4" t="s">
        <v>777</v>
      </c>
      <c r="B363" s="8">
        <v>9</v>
      </c>
      <c r="C363" s="14">
        <v>664.25750781249997</v>
      </c>
      <c r="D363" s="19" t="s">
        <v>416</v>
      </c>
      <c r="E363" s="21">
        <f t="shared" si="5"/>
        <v>797.10900937499991</v>
      </c>
      <c r="F363" s="21">
        <v>797.10900937499991</v>
      </c>
    </row>
    <row r="364" spans="1:6" x14ac:dyDescent="0.25">
      <c r="A364" s="4" t="s">
        <v>778</v>
      </c>
      <c r="B364" s="8">
        <v>9</v>
      </c>
      <c r="C364" s="14">
        <v>371.08792656250006</v>
      </c>
      <c r="D364" s="19" t="s">
        <v>417</v>
      </c>
      <c r="E364" s="21">
        <f t="shared" si="5"/>
        <v>445.30551187500004</v>
      </c>
      <c r="F364" s="21">
        <v>445.30551187500004</v>
      </c>
    </row>
    <row r="365" spans="1:6" x14ac:dyDescent="0.25">
      <c r="A365" s="4" t="s">
        <v>795</v>
      </c>
      <c r="B365" s="8">
        <v>9</v>
      </c>
      <c r="C365" s="14">
        <v>326.30790052083336</v>
      </c>
      <c r="D365" s="19" t="s">
        <v>418</v>
      </c>
      <c r="E365" s="21">
        <f t="shared" si="5"/>
        <v>391.56948062500004</v>
      </c>
      <c r="F365" s="21">
        <v>391.56948062500004</v>
      </c>
    </row>
    <row r="366" spans="1:6" x14ac:dyDescent="0.25">
      <c r="A366" s="4" t="s">
        <v>799</v>
      </c>
      <c r="B366" s="8">
        <v>9</v>
      </c>
      <c r="C366" s="14">
        <v>817.91849791666664</v>
      </c>
      <c r="D366" s="19" t="s">
        <v>419</v>
      </c>
      <c r="E366" s="21">
        <f t="shared" si="5"/>
        <v>981.50219749999997</v>
      </c>
      <c r="F366" s="21">
        <v>981.50219749999997</v>
      </c>
    </row>
    <row r="367" spans="1:6" x14ac:dyDescent="0.25">
      <c r="A367" s="4" t="s">
        <v>807</v>
      </c>
      <c r="B367" s="8">
        <v>9</v>
      </c>
      <c r="C367" s="14">
        <v>178.00498697916669</v>
      </c>
      <c r="D367" s="19" t="s">
        <v>420</v>
      </c>
      <c r="E367" s="21">
        <f t="shared" si="5"/>
        <v>213.60598437500002</v>
      </c>
      <c r="F367" s="21">
        <v>213.60598437500002</v>
      </c>
    </row>
    <row r="368" spans="1:6" x14ac:dyDescent="0.25">
      <c r="A368" s="4" t="s">
        <v>454</v>
      </c>
      <c r="B368" s="8">
        <v>9</v>
      </c>
      <c r="C368" s="14">
        <v>457.17007708333335</v>
      </c>
      <c r="D368" s="19" t="s">
        <v>77</v>
      </c>
      <c r="E368" s="21">
        <f t="shared" si="5"/>
        <v>548.60409249999998</v>
      </c>
      <c r="F368" s="21">
        <v>548.60409249999998</v>
      </c>
    </row>
    <row r="369" spans="1:6" x14ac:dyDescent="0.25">
      <c r="A369" s="4" t="s">
        <v>455</v>
      </c>
      <c r="B369" s="8">
        <v>9</v>
      </c>
      <c r="C369" s="14">
        <v>400.75713333333334</v>
      </c>
      <c r="D369" s="19" t="s">
        <v>78</v>
      </c>
      <c r="E369" s="21">
        <f t="shared" si="5"/>
        <v>480.90855999999997</v>
      </c>
      <c r="F369" s="21">
        <v>480.90855999999997</v>
      </c>
    </row>
    <row r="370" spans="1:6" x14ac:dyDescent="0.25">
      <c r="A370" s="4" t="s">
        <v>458</v>
      </c>
      <c r="B370" s="8">
        <v>9</v>
      </c>
      <c r="C370" s="14">
        <v>1560.8508083333334</v>
      </c>
      <c r="D370" s="19" t="s">
        <v>79</v>
      </c>
      <c r="E370" s="21">
        <f t="shared" si="5"/>
        <v>1873.02097</v>
      </c>
      <c r="F370" s="21">
        <v>1873.02097</v>
      </c>
    </row>
    <row r="371" spans="1:6" x14ac:dyDescent="0.25">
      <c r="A371" s="4" t="s">
        <v>460</v>
      </c>
      <c r="B371" s="9">
        <v>9</v>
      </c>
      <c r="C371" s="15">
        <v>0</v>
      </c>
      <c r="D371" s="19" t="s">
        <v>80</v>
      </c>
      <c r="E371" s="21">
        <f t="shared" si="5"/>
        <v>0</v>
      </c>
      <c r="F371" s="21">
        <v>0</v>
      </c>
    </row>
    <row r="372" spans="1:6" x14ac:dyDescent="0.25">
      <c r="A372" s="4" t="s">
        <v>461</v>
      </c>
      <c r="B372" s="8">
        <v>9</v>
      </c>
      <c r="C372" s="14">
        <v>469.20266666666663</v>
      </c>
      <c r="D372" s="19" t="s">
        <v>81</v>
      </c>
      <c r="E372" s="21">
        <f t="shared" si="5"/>
        <v>563.04319999999996</v>
      </c>
      <c r="F372" s="21">
        <v>563.04319999999996</v>
      </c>
    </row>
    <row r="373" spans="1:6" x14ac:dyDescent="0.25">
      <c r="A373" s="4" t="s">
        <v>465</v>
      </c>
      <c r="B373" s="8">
        <v>9</v>
      </c>
      <c r="C373" s="14">
        <v>199.62866666666665</v>
      </c>
      <c r="D373" s="19" t="s">
        <v>82</v>
      </c>
      <c r="E373" s="21">
        <f t="shared" si="5"/>
        <v>239.55439999999996</v>
      </c>
      <c r="F373" s="21">
        <v>239.55439999999996</v>
      </c>
    </row>
    <row r="374" spans="1:6" x14ac:dyDescent="0.25">
      <c r="A374" s="4" t="s">
        <v>468</v>
      </c>
      <c r="B374" s="8">
        <v>9</v>
      </c>
      <c r="C374" s="14">
        <v>920.81877187500004</v>
      </c>
      <c r="D374" s="19" t="s">
        <v>83</v>
      </c>
      <c r="E374" s="21">
        <f t="shared" si="5"/>
        <v>1104.9825262500001</v>
      </c>
      <c r="F374" s="21">
        <v>1104.9825262500001</v>
      </c>
    </row>
    <row r="375" spans="1:6" x14ac:dyDescent="0.25">
      <c r="A375" s="4" t="s">
        <v>471</v>
      </c>
      <c r="B375" s="8">
        <v>9</v>
      </c>
      <c r="C375" s="14">
        <v>460.48465312500002</v>
      </c>
      <c r="D375" s="19" t="s">
        <v>84</v>
      </c>
      <c r="E375" s="21">
        <f t="shared" si="5"/>
        <v>552.58158375000005</v>
      </c>
      <c r="F375" s="21">
        <v>552.58158375000005</v>
      </c>
    </row>
    <row r="376" spans="1:6" x14ac:dyDescent="0.25">
      <c r="A376" s="4" t="s">
        <v>472</v>
      </c>
      <c r="B376" s="8">
        <v>9</v>
      </c>
      <c r="C376" s="14">
        <v>909.58078125000009</v>
      </c>
      <c r="D376" s="19" t="s">
        <v>85</v>
      </c>
      <c r="E376" s="21">
        <f t="shared" si="5"/>
        <v>1091.4969375000001</v>
      </c>
      <c r="F376" s="21">
        <v>1091.4969375000001</v>
      </c>
    </row>
    <row r="377" spans="1:6" x14ac:dyDescent="0.25">
      <c r="A377" s="4" t="s">
        <v>473</v>
      </c>
      <c r="B377" s="8">
        <v>9</v>
      </c>
      <c r="C377" s="14">
        <v>678.66117187500004</v>
      </c>
      <c r="D377" s="19" t="s">
        <v>86</v>
      </c>
      <c r="E377" s="21">
        <f t="shared" si="5"/>
        <v>814.39340625</v>
      </c>
      <c r="F377" s="21">
        <v>814.39340625</v>
      </c>
    </row>
    <row r="378" spans="1:6" x14ac:dyDescent="0.25">
      <c r="A378" s="4" t="s">
        <v>475</v>
      </c>
      <c r="B378" s="8">
        <v>9</v>
      </c>
      <c r="C378" s="14">
        <v>671.38331249999999</v>
      </c>
      <c r="D378" s="19" t="s">
        <v>87</v>
      </c>
      <c r="E378" s="21">
        <f t="shared" si="5"/>
        <v>805.65997499999992</v>
      </c>
      <c r="F378" s="21">
        <v>805.65997499999992</v>
      </c>
    </row>
    <row r="379" spans="1:6" x14ac:dyDescent="0.25">
      <c r="A379" s="4" t="s">
        <v>476</v>
      </c>
      <c r="B379" s="8">
        <v>9</v>
      </c>
      <c r="C379" s="14">
        <v>513.34760104166662</v>
      </c>
      <c r="D379" s="19" t="s">
        <v>88</v>
      </c>
      <c r="E379" s="21">
        <f t="shared" si="5"/>
        <v>616.01712124999995</v>
      </c>
      <c r="F379" s="21">
        <v>616.01712124999995</v>
      </c>
    </row>
    <row r="380" spans="1:6" x14ac:dyDescent="0.25">
      <c r="A380" s="4" t="s">
        <v>477</v>
      </c>
      <c r="B380" s="8">
        <v>9</v>
      </c>
      <c r="C380" s="14">
        <v>508.00878593750002</v>
      </c>
      <c r="D380" s="19" t="s">
        <v>89</v>
      </c>
      <c r="E380" s="21">
        <f t="shared" si="5"/>
        <v>609.61054312500005</v>
      </c>
      <c r="F380" s="21">
        <v>609.61054312500005</v>
      </c>
    </row>
    <row r="381" spans="1:6" x14ac:dyDescent="0.25">
      <c r="A381" s="4" t="s">
        <v>478</v>
      </c>
      <c r="B381" s="8">
        <v>9</v>
      </c>
      <c r="C381" s="14">
        <v>507.59810781250002</v>
      </c>
      <c r="D381" s="19" t="s">
        <v>90</v>
      </c>
      <c r="E381" s="21">
        <f t="shared" si="5"/>
        <v>609.11772937499995</v>
      </c>
      <c r="F381" s="21">
        <v>609.11772937499995</v>
      </c>
    </row>
    <row r="382" spans="1:6" x14ac:dyDescent="0.25">
      <c r="A382" s="4" t="s">
        <v>479</v>
      </c>
      <c r="B382" s="8">
        <v>9</v>
      </c>
      <c r="C382" s="14">
        <v>505.54471770833334</v>
      </c>
      <c r="D382" s="19" t="s">
        <v>91</v>
      </c>
      <c r="E382" s="21">
        <f t="shared" si="5"/>
        <v>606.65366125000003</v>
      </c>
      <c r="F382" s="21">
        <v>606.65366125000003</v>
      </c>
    </row>
    <row r="383" spans="1:6" x14ac:dyDescent="0.25">
      <c r="A383" s="4" t="s">
        <v>494</v>
      </c>
      <c r="B383" s="8">
        <v>9</v>
      </c>
      <c r="C383" s="14">
        <v>245.13838958333335</v>
      </c>
      <c r="D383" s="19" t="s">
        <v>92</v>
      </c>
      <c r="E383" s="21">
        <f t="shared" si="5"/>
        <v>294.1660675</v>
      </c>
      <c r="F383" s="21">
        <v>294.1660675</v>
      </c>
    </row>
    <row r="384" spans="1:6" x14ac:dyDescent="0.25">
      <c r="A384" s="4" t="s">
        <v>562</v>
      </c>
      <c r="B384" s="8">
        <v>10</v>
      </c>
      <c r="C384" s="14">
        <v>530.07921875</v>
      </c>
      <c r="D384" s="19" t="s">
        <v>421</v>
      </c>
      <c r="E384" s="21">
        <f t="shared" si="5"/>
        <v>636.09506249999993</v>
      </c>
      <c r="F384" s="21">
        <v>636.09506249999993</v>
      </c>
    </row>
    <row r="385" spans="1:6" x14ac:dyDescent="0.25">
      <c r="A385" s="4" t="s">
        <v>592</v>
      </c>
      <c r="B385" s="8">
        <v>10</v>
      </c>
      <c r="C385" s="14">
        <v>39.510010416666667</v>
      </c>
      <c r="D385" s="19" t="s">
        <v>422</v>
      </c>
      <c r="E385" s="21">
        <f t="shared" si="5"/>
        <v>47.412012499999996</v>
      </c>
      <c r="F385" s="21">
        <v>47.412012499999996</v>
      </c>
    </row>
    <row r="386" spans="1:6" x14ac:dyDescent="0.25">
      <c r="A386" s="4" t="s">
        <v>593</v>
      </c>
      <c r="B386" s="8">
        <v>10</v>
      </c>
      <c r="C386" s="14">
        <v>72.137861979166658</v>
      </c>
      <c r="D386" s="19" t="s">
        <v>423</v>
      </c>
      <c r="E386" s="21">
        <f t="shared" si="5"/>
        <v>86.565434374999981</v>
      </c>
      <c r="F386" s="21">
        <v>86.565434374999981</v>
      </c>
    </row>
    <row r="387" spans="1:6" x14ac:dyDescent="0.25">
      <c r="A387" s="4" t="s">
        <v>604</v>
      </c>
      <c r="B387" s="8">
        <v>10</v>
      </c>
      <c r="C387" s="14">
        <v>465.35400000000004</v>
      </c>
      <c r="D387" s="19" t="s">
        <v>424</v>
      </c>
      <c r="E387" s="21">
        <f t="shared" si="5"/>
        <v>558.4248</v>
      </c>
      <c r="F387" s="21">
        <v>558.4248</v>
      </c>
    </row>
    <row r="388" spans="1:6" x14ac:dyDescent="0.25">
      <c r="A388" s="4" t="s">
        <v>623</v>
      </c>
      <c r="B388" s="8">
        <v>10</v>
      </c>
      <c r="C388" s="14">
        <v>298.46242708333335</v>
      </c>
      <c r="D388" s="19" t="s">
        <v>425</v>
      </c>
      <c r="E388" s="21">
        <f t="shared" si="5"/>
        <v>358.15491250000002</v>
      </c>
      <c r="F388" s="21">
        <v>358.15491250000002</v>
      </c>
    </row>
    <row r="389" spans="1:6" x14ac:dyDescent="0.25">
      <c r="A389" s="4" t="s">
        <v>639</v>
      </c>
      <c r="B389" s="8">
        <v>10</v>
      </c>
      <c r="C389" s="14">
        <v>477.79164166666664</v>
      </c>
      <c r="D389" s="19" t="s">
        <v>426</v>
      </c>
      <c r="E389" s="21">
        <f t="shared" ref="E389:E399" si="6">C389*1.2</f>
        <v>573.34996999999998</v>
      </c>
      <c r="F389" s="21">
        <v>573.34996999999998</v>
      </c>
    </row>
    <row r="390" spans="1:6" x14ac:dyDescent="0.25">
      <c r="A390" s="4" t="s">
        <v>640</v>
      </c>
      <c r="B390" s="8">
        <v>10</v>
      </c>
      <c r="C390" s="14">
        <v>504.28111666666661</v>
      </c>
      <c r="D390" s="19" t="s">
        <v>427</v>
      </c>
      <c r="E390" s="21">
        <f t="shared" si="6"/>
        <v>605.13733999999988</v>
      </c>
      <c r="F390" s="21">
        <v>605.13733999999988</v>
      </c>
    </row>
    <row r="391" spans="1:6" x14ac:dyDescent="0.25">
      <c r="A391" s="4" t="s">
        <v>660</v>
      </c>
      <c r="B391" s="8">
        <v>10</v>
      </c>
      <c r="C391" s="14">
        <v>1486.2677322916668</v>
      </c>
      <c r="D391" s="19" t="s">
        <v>428</v>
      </c>
      <c r="E391" s="21">
        <f t="shared" si="6"/>
        <v>1783.5212787500002</v>
      </c>
      <c r="F391" s="21">
        <v>1783.5212787500002</v>
      </c>
    </row>
    <row r="392" spans="1:6" x14ac:dyDescent="0.25">
      <c r="A392" s="4" t="s">
        <v>667</v>
      </c>
      <c r="B392" s="8">
        <v>10</v>
      </c>
      <c r="C392" s="14">
        <v>464.61016249999994</v>
      </c>
      <c r="D392" s="19" t="s">
        <v>429</v>
      </c>
      <c r="E392" s="21">
        <f t="shared" si="6"/>
        <v>557.53219499999989</v>
      </c>
      <c r="F392" s="21">
        <v>557.53219499999989</v>
      </c>
    </row>
    <row r="393" spans="1:6" x14ac:dyDescent="0.25">
      <c r="A393" s="4" t="s">
        <v>731</v>
      </c>
      <c r="B393" s="8">
        <v>10</v>
      </c>
      <c r="C393" s="14">
        <v>1145.2293333333334</v>
      </c>
      <c r="D393" s="19" t="s">
        <v>430</v>
      </c>
      <c r="E393" s="21">
        <f t="shared" si="6"/>
        <v>1374.2752</v>
      </c>
      <c r="F393" s="21">
        <v>1374.2752</v>
      </c>
    </row>
    <row r="394" spans="1:6" x14ac:dyDescent="0.25">
      <c r="A394" s="4" t="s">
        <v>794</v>
      </c>
      <c r="B394" s="8">
        <v>10</v>
      </c>
      <c r="C394" s="14">
        <v>328.84909270833333</v>
      </c>
      <c r="D394" s="19" t="s">
        <v>431</v>
      </c>
      <c r="E394" s="21">
        <f t="shared" si="6"/>
        <v>394.61891125</v>
      </c>
      <c r="F394" s="21">
        <v>394.61891125</v>
      </c>
    </row>
    <row r="395" spans="1:6" x14ac:dyDescent="0.25">
      <c r="A395" s="4" t="s">
        <v>806</v>
      </c>
      <c r="B395" s="8">
        <v>10</v>
      </c>
      <c r="C395" s="14">
        <v>187.74139166666669</v>
      </c>
      <c r="D395" s="19" t="s">
        <v>432</v>
      </c>
      <c r="E395" s="21">
        <f t="shared" si="6"/>
        <v>225.28967000000003</v>
      </c>
      <c r="F395" s="21">
        <v>225.28967000000003</v>
      </c>
    </row>
    <row r="396" spans="1:6" x14ac:dyDescent="0.25">
      <c r="A396" s="4" t="s">
        <v>470</v>
      </c>
      <c r="B396" s="8">
        <v>10</v>
      </c>
      <c r="C396" s="14">
        <v>1051.332075</v>
      </c>
      <c r="D396" s="19" t="s">
        <v>93</v>
      </c>
      <c r="E396" s="21">
        <f t="shared" si="6"/>
        <v>1261.5984900000001</v>
      </c>
      <c r="F396" s="21">
        <v>1261.5984900000001</v>
      </c>
    </row>
    <row r="397" spans="1:6" x14ac:dyDescent="0.25">
      <c r="A397" s="4" t="s">
        <v>469</v>
      </c>
      <c r="B397" s="8">
        <v>14</v>
      </c>
      <c r="C397" s="14">
        <v>442.11945937499996</v>
      </c>
      <c r="D397" s="19" t="s">
        <v>94</v>
      </c>
      <c r="E397" s="21">
        <f t="shared" si="6"/>
        <v>530.54335124999989</v>
      </c>
      <c r="F397" s="21">
        <v>530.54335124999989</v>
      </c>
    </row>
    <row r="398" spans="1:6" x14ac:dyDescent="0.25">
      <c r="A398" s="4" t="s">
        <v>474</v>
      </c>
      <c r="B398" s="8">
        <v>14</v>
      </c>
      <c r="C398" s="14">
        <v>364.14246093750006</v>
      </c>
      <c r="D398" s="19" t="s">
        <v>95</v>
      </c>
      <c r="E398" s="21">
        <f t="shared" si="6"/>
        <v>436.97095312500005</v>
      </c>
      <c r="F398" s="21">
        <v>436.97095312500005</v>
      </c>
    </row>
    <row r="399" spans="1:6" x14ac:dyDescent="0.25">
      <c r="A399" s="4" t="s">
        <v>457</v>
      </c>
      <c r="B399" s="8">
        <v>16</v>
      </c>
      <c r="C399" s="14">
        <v>384.00012291666667</v>
      </c>
      <c r="D399" s="19" t="s">
        <v>96</v>
      </c>
      <c r="E399" s="21">
        <f t="shared" si="6"/>
        <v>460.80014749999998</v>
      </c>
      <c r="F399" s="21">
        <v>460.80014749999998</v>
      </c>
    </row>
    <row r="400" spans="1:6" x14ac:dyDescent="0.25">
      <c r="A400" s="5" t="s">
        <v>830</v>
      </c>
      <c r="B400" s="10"/>
      <c r="C400" s="16">
        <f>SUM(C4:C399)</f>
        <v>143214.92487343753</v>
      </c>
      <c r="D400" s="20"/>
      <c r="E400" s="16">
        <f>SUM(E4:E399)</f>
        <v>171857.90984812489</v>
      </c>
      <c r="F400" s="16">
        <v>171857.90984812489</v>
      </c>
    </row>
    <row r="404" spans="3:3" x14ac:dyDescent="0.25">
      <c r="C404" s="16">
        <v>143214.92218385404</v>
      </c>
    </row>
  </sheetData>
  <sortState ref="A6:C404">
    <sortCondition ref="B6:B404"/>
  </sortState>
  <pageMargins left="0.70866141732283472" right="0.11811023622047245" top="0.15748031496062992" bottom="0.15748031496062992" header="0.31496062992125984" footer="0.31496062992125984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H400"/>
  <sheetViews>
    <sheetView workbookViewId="0">
      <selection activeCell="I25" sqref="I25:I26"/>
    </sheetView>
  </sheetViews>
  <sheetFormatPr defaultRowHeight="15" x14ac:dyDescent="0.25"/>
  <cols>
    <col min="1" max="1" width="26.85546875" style="49" customWidth="1"/>
    <col min="2" max="2" width="9.140625" style="49"/>
    <col min="3" max="3" width="12.28515625" style="48" customWidth="1"/>
    <col min="4" max="4" width="13.5703125" style="48" customWidth="1"/>
    <col min="5" max="5" width="15.7109375" style="48" customWidth="1"/>
    <col min="6" max="6" width="36" style="49" customWidth="1"/>
    <col min="7" max="16384" width="9.140625" style="49"/>
  </cols>
  <sheetData>
    <row r="1" spans="1:8" ht="15" customHeight="1" x14ac:dyDescent="0.25">
      <c r="A1" s="46"/>
      <c r="B1" s="46"/>
      <c r="C1" s="47"/>
      <c r="D1" s="47"/>
    </row>
    <row r="2" spans="1:8" ht="48" x14ac:dyDescent="0.25">
      <c r="A2" s="50"/>
      <c r="B2" s="50" t="s">
        <v>840</v>
      </c>
      <c r="C2" s="51" t="s">
        <v>841</v>
      </c>
      <c r="D2" s="51" t="s">
        <v>842</v>
      </c>
      <c r="E2" s="57" t="s">
        <v>1072</v>
      </c>
      <c r="F2" s="61"/>
      <c r="G2" s="61"/>
      <c r="H2" s="61"/>
    </row>
    <row r="3" spans="1:8" x14ac:dyDescent="0.25">
      <c r="A3" s="58" t="s">
        <v>843</v>
      </c>
      <c r="B3" s="58"/>
      <c r="C3" s="59"/>
      <c r="D3" s="59"/>
      <c r="E3" s="60"/>
    </row>
    <row r="4" spans="1:8" x14ac:dyDescent="0.25">
      <c r="A4" s="53" t="s">
        <v>844</v>
      </c>
      <c r="B4" s="53" t="s">
        <v>845</v>
      </c>
      <c r="C4" s="54">
        <v>263.3</v>
      </c>
      <c r="D4" s="54"/>
      <c r="E4" s="52">
        <f>SUM(C4:D4)</f>
        <v>263.3</v>
      </c>
      <c r="F4" s="2" t="s">
        <v>103</v>
      </c>
      <c r="G4" s="40">
        <v>263.3</v>
      </c>
      <c r="H4" s="49">
        <f>IF(E4=G4,0,"*****")</f>
        <v>0</v>
      </c>
    </row>
    <row r="5" spans="1:8" x14ac:dyDescent="0.25">
      <c r="A5" s="53" t="s">
        <v>846</v>
      </c>
      <c r="B5" s="53" t="s">
        <v>28</v>
      </c>
      <c r="C5" s="54">
        <v>317.88</v>
      </c>
      <c r="D5" s="54"/>
      <c r="E5" s="52">
        <f t="shared" ref="E5:E68" si="0">SUM(C5:D5)</f>
        <v>317.88</v>
      </c>
      <c r="F5" s="2" t="s">
        <v>104</v>
      </c>
      <c r="G5" s="40">
        <v>317.88</v>
      </c>
      <c r="H5" s="49">
        <f t="shared" ref="H5:H68" si="1">IF(E5=G5,0,"*****")</f>
        <v>0</v>
      </c>
    </row>
    <row r="6" spans="1:8" x14ac:dyDescent="0.25">
      <c r="A6" s="53" t="s">
        <v>846</v>
      </c>
      <c r="B6" s="53" t="s">
        <v>847</v>
      </c>
      <c r="C6" s="54">
        <v>95.5</v>
      </c>
      <c r="D6" s="54"/>
      <c r="E6" s="52">
        <f t="shared" si="0"/>
        <v>95.5</v>
      </c>
      <c r="F6" s="2" t="s">
        <v>105</v>
      </c>
      <c r="G6" s="40">
        <v>95.5</v>
      </c>
      <c r="H6" s="49">
        <f t="shared" si="1"/>
        <v>0</v>
      </c>
    </row>
    <row r="7" spans="1:8" x14ac:dyDescent="0.25">
      <c r="A7" s="53" t="s">
        <v>846</v>
      </c>
      <c r="B7" s="53" t="s">
        <v>848</v>
      </c>
      <c r="C7" s="54">
        <v>147.5</v>
      </c>
      <c r="D7" s="54"/>
      <c r="E7" s="52">
        <f t="shared" si="0"/>
        <v>147.5</v>
      </c>
      <c r="F7" s="2" t="s">
        <v>106</v>
      </c>
      <c r="G7" s="40">
        <v>147.5</v>
      </c>
      <c r="H7" s="49">
        <f t="shared" si="1"/>
        <v>0</v>
      </c>
    </row>
    <row r="8" spans="1:8" x14ac:dyDescent="0.25">
      <c r="A8" s="53" t="s">
        <v>849</v>
      </c>
      <c r="B8" s="53" t="s">
        <v>850</v>
      </c>
      <c r="C8" s="54">
        <v>206.8</v>
      </c>
      <c r="D8" s="54">
        <v>50.11</v>
      </c>
      <c r="E8" s="52">
        <f t="shared" si="0"/>
        <v>256.91000000000003</v>
      </c>
      <c r="F8" s="2" t="s">
        <v>107</v>
      </c>
      <c r="G8" s="40">
        <v>256.91000000000003</v>
      </c>
      <c r="H8" s="49">
        <f t="shared" si="1"/>
        <v>0</v>
      </c>
    </row>
    <row r="9" spans="1:8" x14ac:dyDescent="0.25">
      <c r="A9" s="53" t="s">
        <v>849</v>
      </c>
      <c r="B9" s="53" t="s">
        <v>851</v>
      </c>
      <c r="C9" s="54">
        <v>192.5</v>
      </c>
      <c r="D9" s="54"/>
      <c r="E9" s="52">
        <f t="shared" si="0"/>
        <v>192.5</v>
      </c>
      <c r="F9" s="2" t="s">
        <v>108</v>
      </c>
      <c r="G9" s="40">
        <v>192.5</v>
      </c>
      <c r="H9" s="49">
        <f t="shared" si="1"/>
        <v>0</v>
      </c>
    </row>
    <row r="10" spans="1:8" x14ac:dyDescent="0.25">
      <c r="A10" s="53" t="s">
        <v>849</v>
      </c>
      <c r="B10" s="53" t="s">
        <v>852</v>
      </c>
      <c r="C10" s="54">
        <v>263.39999999999998</v>
      </c>
      <c r="D10" s="54"/>
      <c r="E10" s="52">
        <f t="shared" si="0"/>
        <v>263.39999999999998</v>
      </c>
      <c r="F10" s="2" t="s">
        <v>109</v>
      </c>
      <c r="G10" s="40">
        <v>263.39999999999998</v>
      </c>
      <c r="H10" s="49">
        <f t="shared" si="1"/>
        <v>0</v>
      </c>
    </row>
    <row r="11" spans="1:8" x14ac:dyDescent="0.25">
      <c r="A11" s="53" t="s">
        <v>849</v>
      </c>
      <c r="B11" s="53" t="s">
        <v>853</v>
      </c>
      <c r="C11" s="54">
        <v>298.60000000000002</v>
      </c>
      <c r="D11" s="54"/>
      <c r="E11" s="52">
        <f t="shared" si="0"/>
        <v>298.60000000000002</v>
      </c>
      <c r="F11" s="2" t="s">
        <v>110</v>
      </c>
      <c r="G11" s="40">
        <v>298.60000000000002</v>
      </c>
      <c r="H11" s="49">
        <f t="shared" si="1"/>
        <v>0</v>
      </c>
    </row>
    <row r="12" spans="1:8" x14ac:dyDescent="0.25">
      <c r="A12" s="53" t="s">
        <v>849</v>
      </c>
      <c r="B12" s="53" t="s">
        <v>854</v>
      </c>
      <c r="C12" s="54">
        <v>298.39999999999998</v>
      </c>
      <c r="D12" s="54"/>
      <c r="E12" s="52">
        <f t="shared" si="0"/>
        <v>298.39999999999998</v>
      </c>
      <c r="F12" s="2" t="s">
        <v>111</v>
      </c>
      <c r="G12" s="40">
        <v>298.39999999999998</v>
      </c>
      <c r="H12" s="49">
        <f t="shared" si="1"/>
        <v>0</v>
      </c>
    </row>
    <row r="13" spans="1:8" x14ac:dyDescent="0.25">
      <c r="A13" s="53" t="s">
        <v>849</v>
      </c>
      <c r="B13" s="53" t="s">
        <v>855</v>
      </c>
      <c r="C13" s="54">
        <v>236.7</v>
      </c>
      <c r="D13" s="54"/>
      <c r="E13" s="52">
        <f t="shared" si="0"/>
        <v>236.7</v>
      </c>
      <c r="F13" s="2" t="s">
        <v>112</v>
      </c>
      <c r="G13" s="40">
        <v>236.7</v>
      </c>
      <c r="H13" s="49">
        <f t="shared" si="1"/>
        <v>0</v>
      </c>
    </row>
    <row r="14" spans="1:8" x14ac:dyDescent="0.25">
      <c r="A14" s="53" t="s">
        <v>849</v>
      </c>
      <c r="B14" s="53" t="s">
        <v>856</v>
      </c>
      <c r="C14" s="54">
        <v>315.7</v>
      </c>
      <c r="D14" s="54"/>
      <c r="E14" s="52">
        <f t="shared" si="0"/>
        <v>315.7</v>
      </c>
      <c r="F14" s="2" t="s">
        <v>113</v>
      </c>
      <c r="G14" s="40">
        <v>315.7</v>
      </c>
      <c r="H14" s="49">
        <f t="shared" si="1"/>
        <v>0</v>
      </c>
    </row>
    <row r="15" spans="1:8" x14ac:dyDescent="0.25">
      <c r="A15" s="53" t="s">
        <v>849</v>
      </c>
      <c r="B15" s="53" t="s">
        <v>857</v>
      </c>
      <c r="C15" s="54">
        <v>239.9</v>
      </c>
      <c r="D15" s="54"/>
      <c r="E15" s="52">
        <f t="shared" si="0"/>
        <v>239.9</v>
      </c>
      <c r="F15" s="2" t="s">
        <v>114</v>
      </c>
      <c r="G15" s="40">
        <v>239.9</v>
      </c>
      <c r="H15" s="49">
        <f t="shared" si="1"/>
        <v>0</v>
      </c>
    </row>
    <row r="16" spans="1:8" x14ac:dyDescent="0.25">
      <c r="A16" s="53" t="s">
        <v>849</v>
      </c>
      <c r="B16" s="53" t="s">
        <v>858</v>
      </c>
      <c r="C16" s="54">
        <v>239.8</v>
      </c>
      <c r="D16" s="54"/>
      <c r="E16" s="52">
        <f t="shared" si="0"/>
        <v>239.8</v>
      </c>
      <c r="F16" s="2" t="s">
        <v>115</v>
      </c>
      <c r="G16" s="40">
        <v>239.8</v>
      </c>
      <c r="H16" s="49">
        <f t="shared" si="1"/>
        <v>0</v>
      </c>
    </row>
    <row r="17" spans="1:8" x14ac:dyDescent="0.25">
      <c r="A17" s="53" t="s">
        <v>849</v>
      </c>
      <c r="B17" s="53" t="s">
        <v>859</v>
      </c>
      <c r="C17" s="54">
        <v>242.2</v>
      </c>
      <c r="D17" s="54"/>
      <c r="E17" s="52">
        <f t="shared" si="0"/>
        <v>242.2</v>
      </c>
      <c r="F17" s="2" t="s">
        <v>116</v>
      </c>
      <c r="G17" s="40">
        <v>242.2</v>
      </c>
      <c r="H17" s="49">
        <f t="shared" si="1"/>
        <v>0</v>
      </c>
    </row>
    <row r="18" spans="1:8" x14ac:dyDescent="0.25">
      <c r="A18" s="53" t="s">
        <v>849</v>
      </c>
      <c r="B18" s="53" t="s">
        <v>860</v>
      </c>
      <c r="C18" s="54">
        <v>135.6</v>
      </c>
      <c r="D18" s="54"/>
      <c r="E18" s="52">
        <f t="shared" si="0"/>
        <v>135.6</v>
      </c>
      <c r="F18" s="2" t="s">
        <v>117</v>
      </c>
      <c r="G18" s="40">
        <v>135.6</v>
      </c>
      <c r="H18" s="49">
        <f t="shared" si="1"/>
        <v>0</v>
      </c>
    </row>
    <row r="19" spans="1:8" x14ac:dyDescent="0.25">
      <c r="A19" s="53" t="s">
        <v>849</v>
      </c>
      <c r="B19" s="53" t="s">
        <v>861</v>
      </c>
      <c r="C19" s="54">
        <v>229.9</v>
      </c>
      <c r="D19" s="54"/>
      <c r="E19" s="52">
        <f t="shared" si="0"/>
        <v>229.9</v>
      </c>
      <c r="F19" s="2" t="s">
        <v>118</v>
      </c>
      <c r="G19" s="40">
        <v>229.9</v>
      </c>
      <c r="H19" s="49">
        <f t="shared" si="1"/>
        <v>0</v>
      </c>
    </row>
    <row r="20" spans="1:8" x14ac:dyDescent="0.25">
      <c r="A20" s="53" t="s">
        <v>849</v>
      </c>
      <c r="B20" s="53" t="s">
        <v>862</v>
      </c>
      <c r="C20" s="54">
        <v>132.19999999999999</v>
      </c>
      <c r="D20" s="54">
        <v>0</v>
      </c>
      <c r="E20" s="52">
        <f t="shared" si="0"/>
        <v>132.19999999999999</v>
      </c>
      <c r="F20" s="2" t="s">
        <v>119</v>
      </c>
      <c r="G20" s="40">
        <v>132.19999999999999</v>
      </c>
      <c r="H20" s="49">
        <f t="shared" si="1"/>
        <v>0</v>
      </c>
    </row>
    <row r="21" spans="1:8" x14ac:dyDescent="0.25">
      <c r="A21" s="53" t="s">
        <v>849</v>
      </c>
      <c r="B21" s="53" t="s">
        <v>863</v>
      </c>
      <c r="C21" s="54">
        <v>244.2</v>
      </c>
      <c r="D21" s="54"/>
      <c r="E21" s="52">
        <f t="shared" si="0"/>
        <v>244.2</v>
      </c>
      <c r="F21" s="2" t="s">
        <v>120</v>
      </c>
      <c r="G21" s="40">
        <v>244.2</v>
      </c>
      <c r="H21" s="49">
        <f t="shared" si="1"/>
        <v>0</v>
      </c>
    </row>
    <row r="22" spans="1:8" x14ac:dyDescent="0.25">
      <c r="A22" s="53" t="s">
        <v>849</v>
      </c>
      <c r="B22" s="53" t="s">
        <v>864</v>
      </c>
      <c r="C22" s="54">
        <v>323.7</v>
      </c>
      <c r="D22" s="54"/>
      <c r="E22" s="52">
        <f t="shared" si="0"/>
        <v>323.7</v>
      </c>
      <c r="F22" s="2" t="s">
        <v>121</v>
      </c>
      <c r="G22" s="40">
        <v>323.7</v>
      </c>
      <c r="H22" s="49">
        <f t="shared" si="1"/>
        <v>0</v>
      </c>
    </row>
    <row r="23" spans="1:8" x14ac:dyDescent="0.25">
      <c r="A23" s="53" t="s">
        <v>865</v>
      </c>
      <c r="B23" s="53" t="s">
        <v>866</v>
      </c>
      <c r="C23" s="54">
        <v>249.8</v>
      </c>
      <c r="D23" s="54"/>
      <c r="E23" s="52">
        <f t="shared" si="0"/>
        <v>249.8</v>
      </c>
      <c r="F23" s="2" t="s">
        <v>122</v>
      </c>
      <c r="G23" s="40">
        <v>249.8</v>
      </c>
      <c r="H23" s="49">
        <f t="shared" si="1"/>
        <v>0</v>
      </c>
    </row>
    <row r="24" spans="1:8" x14ac:dyDescent="0.25">
      <c r="A24" s="53" t="s">
        <v>865</v>
      </c>
      <c r="B24" s="53" t="s">
        <v>867</v>
      </c>
      <c r="C24" s="54">
        <v>200.6</v>
      </c>
      <c r="D24" s="54"/>
      <c r="E24" s="52">
        <f t="shared" si="0"/>
        <v>200.6</v>
      </c>
      <c r="F24" s="2" t="s">
        <v>123</v>
      </c>
      <c r="G24" s="40">
        <v>200.6</v>
      </c>
      <c r="H24" s="49">
        <f t="shared" si="1"/>
        <v>0</v>
      </c>
    </row>
    <row r="25" spans="1:8" x14ac:dyDescent="0.25">
      <c r="A25" s="53" t="s">
        <v>865</v>
      </c>
      <c r="B25" s="53" t="s">
        <v>868</v>
      </c>
      <c r="C25" s="54">
        <v>83.8</v>
      </c>
      <c r="D25" s="54"/>
      <c r="E25" s="52">
        <f t="shared" si="0"/>
        <v>83.8</v>
      </c>
      <c r="F25" s="2" t="s">
        <v>124</v>
      </c>
      <c r="G25" s="40">
        <v>83.8</v>
      </c>
      <c r="H25" s="49">
        <f t="shared" si="1"/>
        <v>0</v>
      </c>
    </row>
    <row r="26" spans="1:8" x14ac:dyDescent="0.25">
      <c r="A26" s="53" t="s">
        <v>865</v>
      </c>
      <c r="B26" s="53" t="s">
        <v>869</v>
      </c>
      <c r="C26" s="54">
        <v>323.10000000000002</v>
      </c>
      <c r="D26" s="54"/>
      <c r="E26" s="52">
        <f t="shared" si="0"/>
        <v>323.10000000000002</v>
      </c>
      <c r="F26" s="2" t="s">
        <v>125</v>
      </c>
      <c r="G26" s="40">
        <v>323.10000000000002</v>
      </c>
      <c r="H26" s="49">
        <f t="shared" si="1"/>
        <v>0</v>
      </c>
    </row>
    <row r="27" spans="1:8" x14ac:dyDescent="0.25">
      <c r="A27" s="53" t="s">
        <v>865</v>
      </c>
      <c r="B27" s="53" t="s">
        <v>870</v>
      </c>
      <c r="C27" s="54">
        <v>269.89999999999998</v>
      </c>
      <c r="D27" s="54"/>
      <c r="E27" s="52">
        <f t="shared" si="0"/>
        <v>269.89999999999998</v>
      </c>
      <c r="F27" s="2" t="s">
        <v>126</v>
      </c>
      <c r="G27" s="40">
        <v>269.89999999999998</v>
      </c>
      <c r="H27" s="49">
        <f t="shared" si="1"/>
        <v>0</v>
      </c>
    </row>
    <row r="28" spans="1:8" x14ac:dyDescent="0.25">
      <c r="A28" s="53" t="s">
        <v>865</v>
      </c>
      <c r="B28" s="53" t="s">
        <v>871</v>
      </c>
      <c r="C28" s="54">
        <v>300.7</v>
      </c>
      <c r="D28" s="54"/>
      <c r="E28" s="52">
        <f t="shared" si="0"/>
        <v>300.7</v>
      </c>
      <c r="F28" s="2" t="s">
        <v>127</v>
      </c>
      <c r="G28" s="40">
        <v>300.7</v>
      </c>
      <c r="H28" s="49">
        <f t="shared" si="1"/>
        <v>0</v>
      </c>
    </row>
    <row r="29" spans="1:8" x14ac:dyDescent="0.25">
      <c r="A29" s="53" t="s">
        <v>865</v>
      </c>
      <c r="B29" s="53" t="s">
        <v>872</v>
      </c>
      <c r="C29" s="54">
        <v>214.7</v>
      </c>
      <c r="D29" s="54">
        <v>0</v>
      </c>
      <c r="E29" s="52">
        <f t="shared" si="0"/>
        <v>214.7</v>
      </c>
      <c r="F29" s="2" t="s">
        <v>128</v>
      </c>
      <c r="G29" s="40">
        <v>214.7</v>
      </c>
      <c r="H29" s="49">
        <f t="shared" si="1"/>
        <v>0</v>
      </c>
    </row>
    <row r="30" spans="1:8" x14ac:dyDescent="0.25">
      <c r="A30" s="53" t="s">
        <v>865</v>
      </c>
      <c r="B30" s="53" t="s">
        <v>873</v>
      </c>
      <c r="C30" s="54">
        <v>150.19999999999999</v>
      </c>
      <c r="D30" s="54"/>
      <c r="E30" s="52">
        <f t="shared" si="0"/>
        <v>150.19999999999999</v>
      </c>
      <c r="F30" s="2" t="s">
        <v>129</v>
      </c>
      <c r="G30" s="40">
        <v>150.19999999999999</v>
      </c>
      <c r="H30" s="49">
        <f t="shared" si="1"/>
        <v>0</v>
      </c>
    </row>
    <row r="31" spans="1:8" x14ac:dyDescent="0.25">
      <c r="A31" s="53" t="s">
        <v>865</v>
      </c>
      <c r="B31" s="53" t="s">
        <v>874</v>
      </c>
      <c r="C31" s="54">
        <v>293.5</v>
      </c>
      <c r="D31" s="54"/>
      <c r="E31" s="52">
        <f t="shared" si="0"/>
        <v>293.5</v>
      </c>
      <c r="F31" s="2" t="s">
        <v>130</v>
      </c>
      <c r="G31" s="40">
        <v>293.5</v>
      </c>
      <c r="H31" s="49">
        <f t="shared" si="1"/>
        <v>0</v>
      </c>
    </row>
    <row r="32" spans="1:8" x14ac:dyDescent="0.25">
      <c r="A32" s="53" t="s">
        <v>865</v>
      </c>
      <c r="B32" s="53" t="s">
        <v>875</v>
      </c>
      <c r="C32" s="54">
        <v>164.7</v>
      </c>
      <c r="D32" s="54"/>
      <c r="E32" s="52">
        <f t="shared" si="0"/>
        <v>164.7</v>
      </c>
      <c r="F32" s="2" t="s">
        <v>131</v>
      </c>
      <c r="G32" s="40">
        <v>164.7</v>
      </c>
      <c r="H32" s="49">
        <f t="shared" si="1"/>
        <v>0</v>
      </c>
    </row>
    <row r="33" spans="1:8" x14ac:dyDescent="0.25">
      <c r="A33" s="53" t="s">
        <v>865</v>
      </c>
      <c r="B33" s="53" t="s">
        <v>876</v>
      </c>
      <c r="C33" s="54">
        <v>174.9</v>
      </c>
      <c r="D33" s="54"/>
      <c r="E33" s="52">
        <f t="shared" si="0"/>
        <v>174.9</v>
      </c>
      <c r="F33" s="2" t="s">
        <v>132</v>
      </c>
      <c r="G33" s="40">
        <v>174.9</v>
      </c>
      <c r="H33" s="49">
        <f t="shared" si="1"/>
        <v>0</v>
      </c>
    </row>
    <row r="34" spans="1:8" x14ac:dyDescent="0.25">
      <c r="A34" s="53" t="s">
        <v>865</v>
      </c>
      <c r="B34" s="53" t="s">
        <v>877</v>
      </c>
      <c r="C34" s="54">
        <v>121.2</v>
      </c>
      <c r="D34" s="54"/>
      <c r="E34" s="52">
        <f t="shared" si="0"/>
        <v>121.2</v>
      </c>
      <c r="F34" s="2" t="s">
        <v>133</v>
      </c>
      <c r="G34" s="40">
        <v>121.2</v>
      </c>
      <c r="H34" s="49">
        <f t="shared" si="1"/>
        <v>0</v>
      </c>
    </row>
    <row r="35" spans="1:8" x14ac:dyDescent="0.25">
      <c r="A35" s="53" t="s">
        <v>865</v>
      </c>
      <c r="B35" s="53" t="s">
        <v>878</v>
      </c>
      <c r="C35" s="54">
        <v>136.9</v>
      </c>
      <c r="D35" s="54"/>
      <c r="E35" s="52">
        <f t="shared" si="0"/>
        <v>136.9</v>
      </c>
      <c r="F35" s="2" t="s">
        <v>134</v>
      </c>
      <c r="G35" s="40">
        <v>136.9</v>
      </c>
      <c r="H35" s="49">
        <f t="shared" si="1"/>
        <v>0</v>
      </c>
    </row>
    <row r="36" spans="1:8" x14ac:dyDescent="0.25">
      <c r="A36" s="53" t="s">
        <v>879</v>
      </c>
      <c r="B36" s="53" t="s">
        <v>880</v>
      </c>
      <c r="C36" s="54">
        <v>216</v>
      </c>
      <c r="D36" s="54"/>
      <c r="E36" s="52">
        <f t="shared" si="0"/>
        <v>216</v>
      </c>
      <c r="F36" s="2" t="s">
        <v>135</v>
      </c>
      <c r="G36" s="40">
        <v>216</v>
      </c>
      <c r="H36" s="49">
        <f t="shared" si="1"/>
        <v>0</v>
      </c>
    </row>
    <row r="37" spans="1:8" x14ac:dyDescent="0.25">
      <c r="A37" s="53" t="s">
        <v>879</v>
      </c>
      <c r="B37" s="53" t="s">
        <v>848</v>
      </c>
      <c r="C37" s="54">
        <v>216.8</v>
      </c>
      <c r="D37" s="54"/>
      <c r="E37" s="52">
        <f t="shared" si="0"/>
        <v>216.8</v>
      </c>
      <c r="F37" s="2" t="s">
        <v>136</v>
      </c>
      <c r="G37" s="40">
        <v>216.8</v>
      </c>
      <c r="H37" s="49">
        <f t="shared" si="1"/>
        <v>0</v>
      </c>
    </row>
    <row r="38" spans="1:8" x14ac:dyDescent="0.25">
      <c r="A38" s="53" t="s">
        <v>879</v>
      </c>
      <c r="B38" s="53" t="s">
        <v>32</v>
      </c>
      <c r="C38" s="54">
        <v>214.7</v>
      </c>
      <c r="D38" s="54"/>
      <c r="E38" s="52">
        <f t="shared" si="0"/>
        <v>214.7</v>
      </c>
      <c r="F38" s="2" t="s">
        <v>137</v>
      </c>
      <c r="G38" s="40">
        <v>214.7</v>
      </c>
      <c r="H38" s="49">
        <f t="shared" si="1"/>
        <v>0</v>
      </c>
    </row>
    <row r="39" spans="1:8" x14ac:dyDescent="0.25">
      <c r="A39" s="53" t="s">
        <v>881</v>
      </c>
      <c r="B39" s="53" t="s">
        <v>845</v>
      </c>
      <c r="C39" s="54">
        <v>397.8</v>
      </c>
      <c r="D39" s="54"/>
      <c r="E39" s="52">
        <f t="shared" si="0"/>
        <v>397.8</v>
      </c>
      <c r="F39" s="2" t="s">
        <v>138</v>
      </c>
      <c r="G39" s="40">
        <v>397.8</v>
      </c>
      <c r="H39" s="49">
        <f t="shared" si="1"/>
        <v>0</v>
      </c>
    </row>
    <row r="40" spans="1:8" x14ac:dyDescent="0.25">
      <c r="A40" s="53" t="s">
        <v>881</v>
      </c>
      <c r="B40" s="53" t="s">
        <v>882</v>
      </c>
      <c r="C40" s="54">
        <v>238.6</v>
      </c>
      <c r="D40" s="54"/>
      <c r="E40" s="52">
        <f t="shared" si="0"/>
        <v>238.6</v>
      </c>
      <c r="F40" s="2" t="s">
        <v>139</v>
      </c>
      <c r="G40" s="40">
        <v>238.6</v>
      </c>
      <c r="H40" s="49">
        <f t="shared" si="1"/>
        <v>0</v>
      </c>
    </row>
    <row r="41" spans="1:8" x14ac:dyDescent="0.25">
      <c r="A41" s="53" t="s">
        <v>881</v>
      </c>
      <c r="B41" s="53" t="s">
        <v>883</v>
      </c>
      <c r="C41" s="54">
        <v>134</v>
      </c>
      <c r="D41" s="54"/>
      <c r="E41" s="52">
        <f t="shared" si="0"/>
        <v>134</v>
      </c>
      <c r="F41" s="2" t="s">
        <v>140</v>
      </c>
      <c r="G41" s="40">
        <v>134</v>
      </c>
      <c r="H41" s="49">
        <f t="shared" si="1"/>
        <v>0</v>
      </c>
    </row>
    <row r="42" spans="1:8" x14ac:dyDescent="0.25">
      <c r="A42" s="53" t="s">
        <v>881</v>
      </c>
      <c r="B42" s="53" t="s">
        <v>27</v>
      </c>
      <c r="C42" s="54">
        <v>128.1</v>
      </c>
      <c r="D42" s="54"/>
      <c r="E42" s="52">
        <f t="shared" si="0"/>
        <v>128.1</v>
      </c>
      <c r="F42" s="2" t="s">
        <v>141</v>
      </c>
      <c r="G42" s="40">
        <v>128.1</v>
      </c>
      <c r="H42" s="49">
        <f t="shared" si="1"/>
        <v>0</v>
      </c>
    </row>
    <row r="43" spans="1:8" x14ac:dyDescent="0.25">
      <c r="A43" s="53" t="s">
        <v>881</v>
      </c>
      <c r="B43" s="53" t="s">
        <v>884</v>
      </c>
      <c r="C43" s="54">
        <v>245.6</v>
      </c>
      <c r="D43" s="54"/>
      <c r="E43" s="52">
        <f t="shared" si="0"/>
        <v>245.6</v>
      </c>
      <c r="F43" s="2" t="s">
        <v>142</v>
      </c>
      <c r="G43" s="40">
        <v>245.6</v>
      </c>
      <c r="H43" s="49">
        <f t="shared" si="1"/>
        <v>0</v>
      </c>
    </row>
    <row r="44" spans="1:8" x14ac:dyDescent="0.25">
      <c r="A44" s="53" t="s">
        <v>881</v>
      </c>
      <c r="B44" s="53" t="s">
        <v>28</v>
      </c>
      <c r="C44" s="54">
        <v>266.68</v>
      </c>
      <c r="D44" s="54">
        <v>58.4</v>
      </c>
      <c r="E44" s="52">
        <f t="shared" si="0"/>
        <v>325.08</v>
      </c>
      <c r="F44" s="2" t="s">
        <v>143</v>
      </c>
      <c r="G44" s="40">
        <v>325.08</v>
      </c>
      <c r="H44" s="49">
        <f t="shared" si="1"/>
        <v>0</v>
      </c>
    </row>
    <row r="45" spans="1:8" x14ac:dyDescent="0.25">
      <c r="A45" s="53" t="s">
        <v>881</v>
      </c>
      <c r="B45" s="53" t="s">
        <v>885</v>
      </c>
      <c r="C45" s="54">
        <v>282.8</v>
      </c>
      <c r="D45" s="54"/>
      <c r="E45" s="52">
        <f t="shared" si="0"/>
        <v>282.8</v>
      </c>
      <c r="F45" s="2" t="s">
        <v>144</v>
      </c>
      <c r="G45" s="40">
        <v>282.8</v>
      </c>
      <c r="H45" s="49">
        <f t="shared" si="1"/>
        <v>0</v>
      </c>
    </row>
    <row r="46" spans="1:8" x14ac:dyDescent="0.25">
      <c r="A46" s="53" t="s">
        <v>881</v>
      </c>
      <c r="B46" s="53" t="s">
        <v>886</v>
      </c>
      <c r="C46" s="54">
        <v>151.6</v>
      </c>
      <c r="D46" s="54"/>
      <c r="E46" s="52">
        <f t="shared" si="0"/>
        <v>151.6</v>
      </c>
      <c r="F46" s="2" t="s">
        <v>145</v>
      </c>
      <c r="G46" s="40">
        <v>151.6</v>
      </c>
      <c r="H46" s="49">
        <f t="shared" si="1"/>
        <v>0</v>
      </c>
    </row>
    <row r="47" spans="1:8" x14ac:dyDescent="0.25">
      <c r="A47" s="53" t="s">
        <v>887</v>
      </c>
      <c r="B47" s="53" t="s">
        <v>862</v>
      </c>
      <c r="C47" s="54">
        <v>258.5</v>
      </c>
      <c r="D47" s="54"/>
      <c r="E47" s="52">
        <f t="shared" si="0"/>
        <v>258.5</v>
      </c>
      <c r="F47" s="2" t="s">
        <v>146</v>
      </c>
      <c r="G47" s="40">
        <v>258.5</v>
      </c>
      <c r="H47" s="49">
        <f t="shared" si="1"/>
        <v>0</v>
      </c>
    </row>
    <row r="48" spans="1:8" x14ac:dyDescent="0.25">
      <c r="A48" s="53" t="s">
        <v>887</v>
      </c>
      <c r="B48" s="53" t="s">
        <v>888</v>
      </c>
      <c r="C48" s="54">
        <v>250.4</v>
      </c>
      <c r="D48" s="54"/>
      <c r="E48" s="52">
        <f t="shared" si="0"/>
        <v>250.4</v>
      </c>
      <c r="F48" s="2" t="s">
        <v>147</v>
      </c>
      <c r="G48" s="40">
        <v>250.4</v>
      </c>
      <c r="H48" s="49">
        <f t="shared" si="1"/>
        <v>0</v>
      </c>
    </row>
    <row r="49" spans="1:8" x14ac:dyDescent="0.25">
      <c r="A49" s="53" t="s">
        <v>887</v>
      </c>
      <c r="B49" s="53" t="s">
        <v>889</v>
      </c>
      <c r="C49" s="54">
        <v>232.7</v>
      </c>
      <c r="D49" s="54"/>
      <c r="E49" s="52">
        <f t="shared" si="0"/>
        <v>232.7</v>
      </c>
      <c r="F49" s="2" t="s">
        <v>148</v>
      </c>
      <c r="G49" s="40">
        <v>232.7</v>
      </c>
      <c r="H49" s="49">
        <f t="shared" si="1"/>
        <v>0</v>
      </c>
    </row>
    <row r="50" spans="1:8" x14ac:dyDescent="0.25">
      <c r="A50" s="53" t="s">
        <v>890</v>
      </c>
      <c r="B50" s="53" t="s">
        <v>884</v>
      </c>
      <c r="C50" s="54">
        <v>198.8</v>
      </c>
      <c r="D50" s="54"/>
      <c r="E50" s="52">
        <f t="shared" si="0"/>
        <v>198.8</v>
      </c>
      <c r="F50" s="2" t="s">
        <v>149</v>
      </c>
      <c r="G50" s="40">
        <v>198.8</v>
      </c>
      <c r="H50" s="49">
        <f t="shared" si="1"/>
        <v>0</v>
      </c>
    </row>
    <row r="51" spans="1:8" x14ac:dyDescent="0.25">
      <c r="A51" s="53" t="s">
        <v>891</v>
      </c>
      <c r="B51" s="53" t="s">
        <v>892</v>
      </c>
      <c r="C51" s="54">
        <v>130.1</v>
      </c>
      <c r="D51" s="54"/>
      <c r="E51" s="52">
        <f t="shared" si="0"/>
        <v>130.1</v>
      </c>
      <c r="F51" s="2" t="s">
        <v>150</v>
      </c>
      <c r="G51" s="40">
        <v>130.1</v>
      </c>
      <c r="H51" s="49">
        <f t="shared" si="1"/>
        <v>0</v>
      </c>
    </row>
    <row r="52" spans="1:8" x14ac:dyDescent="0.25">
      <c r="A52" s="53" t="s">
        <v>891</v>
      </c>
      <c r="B52" s="53" t="s">
        <v>893</v>
      </c>
      <c r="C52" s="54">
        <v>132.69999999999999</v>
      </c>
      <c r="D52" s="54"/>
      <c r="E52" s="52">
        <f t="shared" si="0"/>
        <v>132.69999999999999</v>
      </c>
      <c r="F52" s="2" t="s">
        <v>151</v>
      </c>
      <c r="G52" s="40">
        <v>132.69999999999999</v>
      </c>
      <c r="H52" s="49">
        <f t="shared" si="1"/>
        <v>0</v>
      </c>
    </row>
    <row r="53" spans="1:8" x14ac:dyDescent="0.25">
      <c r="A53" s="53" t="s">
        <v>894</v>
      </c>
      <c r="B53" s="53" t="s">
        <v>35</v>
      </c>
      <c r="C53" s="54">
        <v>121</v>
      </c>
      <c r="D53" s="54"/>
      <c r="E53" s="52">
        <f t="shared" si="0"/>
        <v>121</v>
      </c>
      <c r="F53" s="2" t="s">
        <v>152</v>
      </c>
      <c r="G53" s="40">
        <v>121</v>
      </c>
      <c r="H53" s="49">
        <f t="shared" si="1"/>
        <v>0</v>
      </c>
    </row>
    <row r="54" spans="1:8" x14ac:dyDescent="0.25">
      <c r="A54" s="53" t="s">
        <v>894</v>
      </c>
      <c r="B54" s="53" t="s">
        <v>29</v>
      </c>
      <c r="C54" s="54">
        <v>173.75</v>
      </c>
      <c r="D54" s="54"/>
      <c r="E54" s="52">
        <f t="shared" si="0"/>
        <v>173.75</v>
      </c>
      <c r="F54" s="2" t="s">
        <v>153</v>
      </c>
      <c r="G54" s="40">
        <v>173.75</v>
      </c>
      <c r="H54" s="49">
        <f t="shared" si="1"/>
        <v>0</v>
      </c>
    </row>
    <row r="55" spans="1:8" x14ac:dyDescent="0.25">
      <c r="A55" s="53" t="s">
        <v>894</v>
      </c>
      <c r="B55" s="53" t="s">
        <v>848</v>
      </c>
      <c r="C55" s="54">
        <v>188.4</v>
      </c>
      <c r="D55" s="54"/>
      <c r="E55" s="52">
        <f t="shared" si="0"/>
        <v>188.4</v>
      </c>
      <c r="F55" s="2" t="s">
        <v>154</v>
      </c>
      <c r="G55" s="40">
        <v>188.4</v>
      </c>
      <c r="H55" s="49">
        <f t="shared" si="1"/>
        <v>0</v>
      </c>
    </row>
    <row r="56" spans="1:8" x14ac:dyDescent="0.25">
      <c r="A56" s="53" t="s">
        <v>895</v>
      </c>
      <c r="B56" s="53" t="s">
        <v>884</v>
      </c>
      <c r="C56" s="54">
        <v>195.6</v>
      </c>
      <c r="D56" s="54"/>
      <c r="E56" s="52">
        <f t="shared" si="0"/>
        <v>195.6</v>
      </c>
      <c r="F56" s="2" t="s">
        <v>155</v>
      </c>
      <c r="G56" s="40">
        <v>195.6</v>
      </c>
      <c r="H56" s="49">
        <f t="shared" si="1"/>
        <v>0</v>
      </c>
    </row>
    <row r="57" spans="1:8" x14ac:dyDescent="0.25">
      <c r="A57" s="53" t="s">
        <v>896</v>
      </c>
      <c r="B57" s="53" t="s">
        <v>29</v>
      </c>
      <c r="C57" s="54">
        <v>196.35</v>
      </c>
      <c r="D57" s="54"/>
      <c r="E57" s="52">
        <f t="shared" si="0"/>
        <v>196.35</v>
      </c>
      <c r="F57" s="2" t="s">
        <v>156</v>
      </c>
      <c r="G57" s="40">
        <v>196.35</v>
      </c>
      <c r="H57" s="49">
        <f t="shared" si="1"/>
        <v>0</v>
      </c>
    </row>
    <row r="58" spans="1:8" x14ac:dyDescent="0.25">
      <c r="A58" s="53" t="s">
        <v>897</v>
      </c>
      <c r="B58" s="53" t="s">
        <v>29</v>
      </c>
      <c r="C58" s="54">
        <v>164.45</v>
      </c>
      <c r="D58" s="54"/>
      <c r="E58" s="52">
        <f t="shared" si="0"/>
        <v>164.45</v>
      </c>
      <c r="F58" s="2" t="s">
        <v>157</v>
      </c>
      <c r="G58" s="40">
        <v>164.45</v>
      </c>
      <c r="H58" s="49">
        <f t="shared" si="1"/>
        <v>0</v>
      </c>
    </row>
    <row r="59" spans="1:8" x14ac:dyDescent="0.25">
      <c r="A59" s="53" t="s">
        <v>898</v>
      </c>
      <c r="B59" s="53" t="s">
        <v>899</v>
      </c>
      <c r="C59" s="54">
        <v>175.5</v>
      </c>
      <c r="D59" s="54"/>
      <c r="E59" s="52">
        <f t="shared" si="0"/>
        <v>175.5</v>
      </c>
      <c r="F59" s="2" t="s">
        <v>158</v>
      </c>
      <c r="G59" s="40">
        <v>175.5</v>
      </c>
      <c r="H59" s="49">
        <f t="shared" si="1"/>
        <v>0</v>
      </c>
    </row>
    <row r="60" spans="1:8" x14ac:dyDescent="0.25">
      <c r="A60" s="53" t="s">
        <v>898</v>
      </c>
      <c r="B60" s="53" t="s">
        <v>889</v>
      </c>
      <c r="C60" s="54">
        <v>181.9</v>
      </c>
      <c r="D60" s="54"/>
      <c r="E60" s="52">
        <f t="shared" si="0"/>
        <v>181.9</v>
      </c>
      <c r="F60" s="2" t="s">
        <v>159</v>
      </c>
      <c r="G60" s="40">
        <v>181.9</v>
      </c>
      <c r="H60" s="49">
        <f t="shared" si="1"/>
        <v>0</v>
      </c>
    </row>
    <row r="61" spans="1:8" x14ac:dyDescent="0.25">
      <c r="A61" s="53" t="s">
        <v>898</v>
      </c>
      <c r="B61" s="53" t="s">
        <v>900</v>
      </c>
      <c r="C61" s="54">
        <v>110.2</v>
      </c>
      <c r="D61" s="54"/>
      <c r="E61" s="52">
        <f t="shared" si="0"/>
        <v>110.2</v>
      </c>
      <c r="F61" s="2" t="s">
        <v>160</v>
      </c>
      <c r="G61" s="40">
        <v>110.2</v>
      </c>
      <c r="H61" s="49">
        <f t="shared" si="1"/>
        <v>0</v>
      </c>
    </row>
    <row r="62" spans="1:8" x14ac:dyDescent="0.25">
      <c r="A62" s="53" t="s">
        <v>898</v>
      </c>
      <c r="B62" s="53" t="s">
        <v>848</v>
      </c>
      <c r="C62" s="54">
        <v>100.2</v>
      </c>
      <c r="D62" s="54"/>
      <c r="E62" s="52">
        <f t="shared" si="0"/>
        <v>100.2</v>
      </c>
      <c r="F62" s="2" t="s">
        <v>161</v>
      </c>
      <c r="G62" s="40">
        <v>100.2</v>
      </c>
      <c r="H62" s="49">
        <f t="shared" si="1"/>
        <v>0</v>
      </c>
    </row>
    <row r="63" spans="1:8" x14ac:dyDescent="0.25">
      <c r="A63" s="53" t="s">
        <v>901</v>
      </c>
      <c r="B63" s="53" t="s">
        <v>33</v>
      </c>
      <c r="C63" s="54">
        <v>241.1</v>
      </c>
      <c r="D63" s="54"/>
      <c r="E63" s="52">
        <f t="shared" si="0"/>
        <v>241.1</v>
      </c>
      <c r="F63" s="2" t="s">
        <v>162</v>
      </c>
      <c r="G63" s="40">
        <v>241.1</v>
      </c>
      <c r="H63" s="49">
        <f t="shared" si="1"/>
        <v>0</v>
      </c>
    </row>
    <row r="64" spans="1:8" x14ac:dyDescent="0.25">
      <c r="A64" s="53" t="s">
        <v>901</v>
      </c>
      <c r="B64" s="53" t="s">
        <v>880</v>
      </c>
      <c r="C64" s="54">
        <v>188.9</v>
      </c>
      <c r="D64" s="54"/>
      <c r="E64" s="52">
        <f t="shared" si="0"/>
        <v>188.9</v>
      </c>
      <c r="F64" s="2" t="s">
        <v>163</v>
      </c>
      <c r="G64" s="40">
        <v>188.9</v>
      </c>
      <c r="H64" s="49">
        <f t="shared" si="1"/>
        <v>0</v>
      </c>
    </row>
    <row r="65" spans="1:8" x14ac:dyDescent="0.25">
      <c r="A65" s="53" t="s">
        <v>901</v>
      </c>
      <c r="B65" s="53" t="s">
        <v>902</v>
      </c>
      <c r="C65" s="54">
        <v>165.8</v>
      </c>
      <c r="D65" s="54"/>
      <c r="E65" s="52">
        <f t="shared" si="0"/>
        <v>165.8</v>
      </c>
      <c r="F65" s="2" t="s">
        <v>164</v>
      </c>
      <c r="G65" s="40">
        <v>165.8</v>
      </c>
      <c r="H65" s="49">
        <f t="shared" si="1"/>
        <v>0</v>
      </c>
    </row>
    <row r="66" spans="1:8" x14ac:dyDescent="0.25">
      <c r="A66" s="53" t="s">
        <v>901</v>
      </c>
      <c r="B66" s="53" t="s">
        <v>34</v>
      </c>
      <c r="C66" s="54">
        <v>142.1</v>
      </c>
      <c r="D66" s="54"/>
      <c r="E66" s="52">
        <f t="shared" si="0"/>
        <v>142.1</v>
      </c>
      <c r="F66" s="2" t="s">
        <v>165</v>
      </c>
      <c r="G66" s="40">
        <v>142.1</v>
      </c>
      <c r="H66" s="49">
        <f t="shared" si="1"/>
        <v>0</v>
      </c>
    </row>
    <row r="67" spans="1:8" x14ac:dyDescent="0.25">
      <c r="A67" s="53" t="s">
        <v>903</v>
      </c>
      <c r="B67" s="53" t="s">
        <v>27</v>
      </c>
      <c r="C67" s="54">
        <v>278.14999999999998</v>
      </c>
      <c r="D67" s="54"/>
      <c r="E67" s="52">
        <f t="shared" si="0"/>
        <v>278.14999999999998</v>
      </c>
      <c r="F67" s="2" t="s">
        <v>166</v>
      </c>
      <c r="G67" s="40">
        <v>278.14999999999998</v>
      </c>
      <c r="H67" s="49">
        <f t="shared" si="1"/>
        <v>0</v>
      </c>
    </row>
    <row r="68" spans="1:8" x14ac:dyDescent="0.25">
      <c r="A68" s="53" t="s">
        <v>904</v>
      </c>
      <c r="B68" s="53" t="s">
        <v>905</v>
      </c>
      <c r="C68" s="54">
        <v>214.9</v>
      </c>
      <c r="D68" s="54"/>
      <c r="E68" s="52">
        <f t="shared" si="0"/>
        <v>214.9</v>
      </c>
      <c r="F68" s="2" t="s">
        <v>167</v>
      </c>
      <c r="G68" s="40">
        <v>214.9</v>
      </c>
      <c r="H68" s="49">
        <f t="shared" si="1"/>
        <v>0</v>
      </c>
    </row>
    <row r="69" spans="1:8" x14ac:dyDescent="0.25">
      <c r="A69" s="53" t="s">
        <v>906</v>
      </c>
      <c r="B69" s="53" t="s">
        <v>27</v>
      </c>
      <c r="C69" s="54">
        <v>181.38</v>
      </c>
      <c r="D69" s="54"/>
      <c r="E69" s="52">
        <f t="shared" ref="E69:E132" si="2">SUM(C69:D69)</f>
        <v>181.38</v>
      </c>
      <c r="F69" s="2" t="s">
        <v>168</v>
      </c>
      <c r="G69" s="40">
        <v>181.38</v>
      </c>
      <c r="H69" s="49">
        <f t="shared" ref="H69:H132" si="3">IF(E69=G69,0,"*****")</f>
        <v>0</v>
      </c>
    </row>
    <row r="70" spans="1:8" x14ac:dyDescent="0.25">
      <c r="A70" s="53" t="s">
        <v>907</v>
      </c>
      <c r="B70" s="53" t="s">
        <v>869</v>
      </c>
      <c r="C70" s="54">
        <v>213.3</v>
      </c>
      <c r="D70" s="54">
        <v>133.1</v>
      </c>
      <c r="E70" s="52">
        <f t="shared" si="2"/>
        <v>346.4</v>
      </c>
      <c r="F70" s="2" t="s">
        <v>169</v>
      </c>
      <c r="G70" s="40">
        <v>346.4</v>
      </c>
      <c r="H70" s="49">
        <f t="shared" si="3"/>
        <v>0</v>
      </c>
    </row>
    <row r="71" spans="1:8" x14ac:dyDescent="0.25">
      <c r="A71" s="53" t="s">
        <v>907</v>
      </c>
      <c r="B71" s="53" t="s">
        <v>908</v>
      </c>
      <c r="C71" s="54">
        <v>320.5</v>
      </c>
      <c r="D71" s="54"/>
      <c r="E71" s="52">
        <f t="shared" si="2"/>
        <v>320.5</v>
      </c>
      <c r="F71" s="2" t="s">
        <v>170</v>
      </c>
      <c r="G71" s="40">
        <v>320.5</v>
      </c>
      <c r="H71" s="49">
        <f t="shared" si="3"/>
        <v>0</v>
      </c>
    </row>
    <row r="72" spans="1:8" x14ac:dyDescent="0.25">
      <c r="A72" s="53" t="s">
        <v>907</v>
      </c>
      <c r="B72" s="53" t="s">
        <v>909</v>
      </c>
      <c r="C72" s="54">
        <v>110.7</v>
      </c>
      <c r="D72" s="54"/>
      <c r="E72" s="52">
        <f t="shared" si="2"/>
        <v>110.7</v>
      </c>
      <c r="F72" s="2" t="s">
        <v>171</v>
      </c>
      <c r="G72" s="40">
        <v>110.7</v>
      </c>
      <c r="H72" s="49">
        <f t="shared" si="3"/>
        <v>0</v>
      </c>
    </row>
    <row r="73" spans="1:8" x14ac:dyDescent="0.25">
      <c r="A73" s="53" t="s">
        <v>907</v>
      </c>
      <c r="B73" s="53" t="s">
        <v>910</v>
      </c>
      <c r="C73" s="54">
        <v>211.4</v>
      </c>
      <c r="D73" s="54"/>
      <c r="E73" s="52">
        <f t="shared" si="2"/>
        <v>211.4</v>
      </c>
      <c r="F73" s="2" t="s">
        <v>172</v>
      </c>
      <c r="G73" s="40">
        <v>211.4</v>
      </c>
      <c r="H73" s="49">
        <f t="shared" si="3"/>
        <v>0</v>
      </c>
    </row>
    <row r="74" spans="1:8" x14ac:dyDescent="0.25">
      <c r="A74" s="53" t="s">
        <v>907</v>
      </c>
      <c r="B74" s="53" t="s">
        <v>911</v>
      </c>
      <c r="C74" s="54">
        <v>159.9</v>
      </c>
      <c r="D74" s="54"/>
      <c r="E74" s="52">
        <f t="shared" si="2"/>
        <v>159.9</v>
      </c>
      <c r="F74" s="2" t="s">
        <v>173</v>
      </c>
      <c r="G74" s="40">
        <v>159.9</v>
      </c>
      <c r="H74" s="49">
        <f t="shared" si="3"/>
        <v>0</v>
      </c>
    </row>
    <row r="75" spans="1:8" x14ac:dyDescent="0.25">
      <c r="A75" s="53" t="s">
        <v>907</v>
      </c>
      <c r="B75" s="53" t="s">
        <v>912</v>
      </c>
      <c r="C75" s="54">
        <v>161.4</v>
      </c>
      <c r="D75" s="54"/>
      <c r="E75" s="52">
        <f t="shared" si="2"/>
        <v>161.4</v>
      </c>
      <c r="F75" s="2" t="s">
        <v>174</v>
      </c>
      <c r="G75" s="40">
        <v>161.4</v>
      </c>
      <c r="H75" s="49">
        <f t="shared" si="3"/>
        <v>0</v>
      </c>
    </row>
    <row r="76" spans="1:8" x14ac:dyDescent="0.25">
      <c r="A76" s="53" t="s">
        <v>913</v>
      </c>
      <c r="B76" s="53" t="s">
        <v>914</v>
      </c>
      <c r="C76" s="54">
        <v>108.3</v>
      </c>
      <c r="D76" s="54"/>
      <c r="E76" s="52">
        <f t="shared" si="2"/>
        <v>108.3</v>
      </c>
      <c r="F76" s="2" t="s">
        <v>175</v>
      </c>
      <c r="G76" s="40">
        <v>108.3</v>
      </c>
      <c r="H76" s="49">
        <f t="shared" si="3"/>
        <v>0</v>
      </c>
    </row>
    <row r="77" spans="1:8" x14ac:dyDescent="0.25">
      <c r="A77" s="53" t="s">
        <v>913</v>
      </c>
      <c r="B77" s="53" t="s">
        <v>915</v>
      </c>
      <c r="C77" s="54">
        <v>95</v>
      </c>
      <c r="D77" s="54"/>
      <c r="E77" s="52">
        <f t="shared" si="2"/>
        <v>95</v>
      </c>
      <c r="F77" s="2" t="s">
        <v>176</v>
      </c>
      <c r="G77" s="40">
        <v>95</v>
      </c>
      <c r="H77" s="49">
        <f t="shared" si="3"/>
        <v>0</v>
      </c>
    </row>
    <row r="78" spans="1:8" x14ac:dyDescent="0.25">
      <c r="A78" s="53" t="s">
        <v>913</v>
      </c>
      <c r="B78" s="53" t="s">
        <v>916</v>
      </c>
      <c r="C78" s="54">
        <v>131.30000000000001</v>
      </c>
      <c r="D78" s="54"/>
      <c r="E78" s="52">
        <f t="shared" si="2"/>
        <v>131.30000000000001</v>
      </c>
      <c r="F78" s="2" t="s">
        <v>177</v>
      </c>
      <c r="G78" s="40">
        <v>131.30000000000001</v>
      </c>
      <c r="H78" s="49">
        <f t="shared" si="3"/>
        <v>0</v>
      </c>
    </row>
    <row r="79" spans="1:8" x14ac:dyDescent="0.25">
      <c r="A79" s="53" t="s">
        <v>917</v>
      </c>
      <c r="B79" s="53" t="s">
        <v>33</v>
      </c>
      <c r="C79" s="54">
        <v>137.30000000000001</v>
      </c>
      <c r="D79" s="54"/>
      <c r="E79" s="52">
        <f t="shared" si="2"/>
        <v>137.30000000000001</v>
      </c>
      <c r="F79" s="2" t="s">
        <v>178</v>
      </c>
      <c r="G79" s="40">
        <v>137.30000000000001</v>
      </c>
      <c r="H79" s="49">
        <f t="shared" si="3"/>
        <v>0</v>
      </c>
    </row>
    <row r="80" spans="1:8" x14ac:dyDescent="0.25">
      <c r="A80" s="53" t="s">
        <v>917</v>
      </c>
      <c r="B80" s="53" t="s">
        <v>862</v>
      </c>
      <c r="C80" s="54">
        <v>211.6</v>
      </c>
      <c r="D80" s="54"/>
      <c r="E80" s="52">
        <f t="shared" si="2"/>
        <v>211.6</v>
      </c>
      <c r="F80" s="2" t="s">
        <v>179</v>
      </c>
      <c r="G80" s="40">
        <v>211.6</v>
      </c>
      <c r="H80" s="49">
        <f t="shared" si="3"/>
        <v>0</v>
      </c>
    </row>
    <row r="81" spans="1:8" x14ac:dyDescent="0.25">
      <c r="A81" s="53" t="s">
        <v>917</v>
      </c>
      <c r="B81" s="53" t="s">
        <v>918</v>
      </c>
      <c r="C81" s="54">
        <v>180.6</v>
      </c>
      <c r="D81" s="54"/>
      <c r="E81" s="52">
        <f t="shared" si="2"/>
        <v>180.6</v>
      </c>
      <c r="F81" s="2" t="s">
        <v>180</v>
      </c>
      <c r="G81" s="40">
        <v>180.6</v>
      </c>
      <c r="H81" s="49">
        <f t="shared" si="3"/>
        <v>0</v>
      </c>
    </row>
    <row r="82" spans="1:8" x14ac:dyDescent="0.25">
      <c r="A82" s="53" t="s">
        <v>917</v>
      </c>
      <c r="B82" s="53" t="s">
        <v>919</v>
      </c>
      <c r="C82" s="54">
        <v>102.4</v>
      </c>
      <c r="D82" s="54"/>
      <c r="E82" s="52">
        <f t="shared" si="2"/>
        <v>102.4</v>
      </c>
      <c r="F82" s="2" t="s">
        <v>181</v>
      </c>
      <c r="G82" s="40">
        <v>102.4</v>
      </c>
      <c r="H82" s="49">
        <f t="shared" si="3"/>
        <v>0</v>
      </c>
    </row>
    <row r="83" spans="1:8" x14ac:dyDescent="0.25">
      <c r="A83" s="53" t="s">
        <v>917</v>
      </c>
      <c r="B83" s="53" t="s">
        <v>920</v>
      </c>
      <c r="C83" s="54">
        <v>180.22</v>
      </c>
      <c r="D83" s="54"/>
      <c r="E83" s="52">
        <f t="shared" si="2"/>
        <v>180.22</v>
      </c>
      <c r="F83" s="2" t="s">
        <v>182</v>
      </c>
      <c r="G83" s="40">
        <v>180.22</v>
      </c>
      <c r="H83" s="49">
        <f t="shared" si="3"/>
        <v>0</v>
      </c>
    </row>
    <row r="84" spans="1:8" x14ac:dyDescent="0.25">
      <c r="A84" s="53" t="s">
        <v>917</v>
      </c>
      <c r="B84" s="53" t="s">
        <v>921</v>
      </c>
      <c r="C84" s="54">
        <v>278.3</v>
      </c>
      <c r="D84" s="54">
        <v>51.4</v>
      </c>
      <c r="E84" s="52">
        <f t="shared" si="2"/>
        <v>329.7</v>
      </c>
      <c r="F84" s="2" t="s">
        <v>183</v>
      </c>
      <c r="G84" s="40">
        <v>329.7</v>
      </c>
      <c r="H84" s="49">
        <f t="shared" si="3"/>
        <v>0</v>
      </c>
    </row>
    <row r="85" spans="1:8" x14ac:dyDescent="0.25">
      <c r="A85" s="53" t="s">
        <v>917</v>
      </c>
      <c r="B85" s="53" t="s">
        <v>922</v>
      </c>
      <c r="C85" s="54">
        <v>151.80000000000001</v>
      </c>
      <c r="D85" s="54"/>
      <c r="E85" s="52">
        <f t="shared" si="2"/>
        <v>151.80000000000001</v>
      </c>
      <c r="F85" s="2" t="s">
        <v>184</v>
      </c>
      <c r="G85" s="40">
        <v>151.80000000000001</v>
      </c>
      <c r="H85" s="49">
        <f t="shared" si="3"/>
        <v>0</v>
      </c>
    </row>
    <row r="86" spans="1:8" x14ac:dyDescent="0.25">
      <c r="A86" s="53" t="s">
        <v>923</v>
      </c>
      <c r="B86" s="53" t="s">
        <v>889</v>
      </c>
      <c r="C86" s="54">
        <v>256.60000000000002</v>
      </c>
      <c r="D86" s="54"/>
      <c r="E86" s="52">
        <f t="shared" si="2"/>
        <v>256.60000000000002</v>
      </c>
      <c r="F86" s="2" t="s">
        <v>185</v>
      </c>
      <c r="G86" s="40">
        <v>256.60000000000002</v>
      </c>
      <c r="H86" s="49">
        <f t="shared" si="3"/>
        <v>0</v>
      </c>
    </row>
    <row r="87" spans="1:8" x14ac:dyDescent="0.25">
      <c r="A87" s="53" t="s">
        <v>924</v>
      </c>
      <c r="B87" s="53" t="s">
        <v>925</v>
      </c>
      <c r="C87" s="54">
        <v>119.3</v>
      </c>
      <c r="D87" s="54"/>
      <c r="E87" s="52">
        <f t="shared" si="2"/>
        <v>119.3</v>
      </c>
      <c r="F87" s="2" t="s">
        <v>186</v>
      </c>
      <c r="G87" s="40">
        <v>119.3</v>
      </c>
      <c r="H87" s="49">
        <f t="shared" si="3"/>
        <v>0</v>
      </c>
    </row>
    <row r="88" spans="1:8" x14ac:dyDescent="0.25">
      <c r="A88" s="53" t="s">
        <v>924</v>
      </c>
      <c r="B88" s="53" t="s">
        <v>29</v>
      </c>
      <c r="C88" s="54">
        <v>182.8</v>
      </c>
      <c r="D88" s="54"/>
      <c r="E88" s="52">
        <f t="shared" si="2"/>
        <v>182.8</v>
      </c>
      <c r="F88" s="2" t="s">
        <v>187</v>
      </c>
      <c r="G88" s="40">
        <v>182.8</v>
      </c>
      <c r="H88" s="49">
        <f t="shared" si="3"/>
        <v>0</v>
      </c>
    </row>
    <row r="89" spans="1:8" x14ac:dyDescent="0.25">
      <c r="A89" s="53" t="s">
        <v>924</v>
      </c>
      <c r="B89" s="53" t="s">
        <v>848</v>
      </c>
      <c r="C89" s="54">
        <v>229</v>
      </c>
      <c r="D89" s="54"/>
      <c r="E89" s="52">
        <f t="shared" si="2"/>
        <v>229</v>
      </c>
      <c r="F89" s="2" t="s">
        <v>188</v>
      </c>
      <c r="G89" s="40">
        <v>229</v>
      </c>
      <c r="H89" s="49">
        <f t="shared" si="3"/>
        <v>0</v>
      </c>
    </row>
    <row r="90" spans="1:8" x14ac:dyDescent="0.25">
      <c r="A90" s="53" t="s">
        <v>924</v>
      </c>
      <c r="B90" s="53" t="s">
        <v>926</v>
      </c>
      <c r="C90" s="54">
        <v>144.5</v>
      </c>
      <c r="D90" s="54"/>
      <c r="E90" s="52">
        <f t="shared" si="2"/>
        <v>144.5</v>
      </c>
      <c r="F90" s="2" t="s">
        <v>189</v>
      </c>
      <c r="G90" s="40">
        <v>144.5</v>
      </c>
      <c r="H90" s="49">
        <f t="shared" si="3"/>
        <v>0</v>
      </c>
    </row>
    <row r="91" spans="1:8" x14ac:dyDescent="0.25">
      <c r="A91" s="53" t="s">
        <v>927</v>
      </c>
      <c r="B91" s="53" t="s">
        <v>928</v>
      </c>
      <c r="C91" s="54">
        <v>180</v>
      </c>
      <c r="D91" s="54"/>
      <c r="E91" s="52">
        <f t="shared" si="2"/>
        <v>180</v>
      </c>
      <c r="F91" s="2" t="s">
        <v>190</v>
      </c>
      <c r="G91" s="40">
        <v>180</v>
      </c>
      <c r="H91" s="49">
        <f t="shared" si="3"/>
        <v>0</v>
      </c>
    </row>
    <row r="92" spans="1:8" x14ac:dyDescent="0.25">
      <c r="A92" s="53" t="s">
        <v>929</v>
      </c>
      <c r="B92" s="53" t="s">
        <v>930</v>
      </c>
      <c r="C92" s="54">
        <v>341.75</v>
      </c>
      <c r="D92" s="54"/>
      <c r="E92" s="52">
        <f t="shared" si="2"/>
        <v>341.75</v>
      </c>
      <c r="F92" s="2" t="s">
        <v>191</v>
      </c>
      <c r="G92" s="40">
        <v>341.75</v>
      </c>
      <c r="H92" s="49">
        <f t="shared" si="3"/>
        <v>0</v>
      </c>
    </row>
    <row r="93" spans="1:8" x14ac:dyDescent="0.25">
      <c r="A93" s="53" t="s">
        <v>929</v>
      </c>
      <c r="B93" s="53" t="s">
        <v>931</v>
      </c>
      <c r="C93" s="54">
        <v>105</v>
      </c>
      <c r="D93" s="54"/>
      <c r="E93" s="52">
        <f t="shared" si="2"/>
        <v>105</v>
      </c>
      <c r="F93" s="2" t="s">
        <v>192</v>
      </c>
      <c r="G93" s="40">
        <v>105</v>
      </c>
      <c r="H93" s="49">
        <f t="shared" si="3"/>
        <v>0</v>
      </c>
    </row>
    <row r="94" spans="1:8" x14ac:dyDescent="0.25">
      <c r="A94" s="53" t="s">
        <v>929</v>
      </c>
      <c r="B94" s="53" t="s">
        <v>876</v>
      </c>
      <c r="C94" s="54">
        <v>140.69999999999999</v>
      </c>
      <c r="D94" s="54"/>
      <c r="E94" s="52">
        <f t="shared" si="2"/>
        <v>140.69999999999999</v>
      </c>
      <c r="F94" s="2" t="s">
        <v>193</v>
      </c>
      <c r="G94" s="40">
        <v>140.69999999999999</v>
      </c>
      <c r="H94" s="49">
        <f t="shared" si="3"/>
        <v>0</v>
      </c>
    </row>
    <row r="95" spans="1:8" x14ac:dyDescent="0.25">
      <c r="A95" s="53" t="s">
        <v>929</v>
      </c>
      <c r="B95" s="53" t="s">
        <v>932</v>
      </c>
      <c r="C95" s="54">
        <v>100.2</v>
      </c>
      <c r="D95" s="54"/>
      <c r="E95" s="52">
        <f t="shared" si="2"/>
        <v>100.2</v>
      </c>
      <c r="F95" s="2" t="s">
        <v>194</v>
      </c>
      <c r="G95" s="40">
        <v>100.2</v>
      </c>
      <c r="H95" s="49">
        <f t="shared" si="3"/>
        <v>0</v>
      </c>
    </row>
    <row r="96" spans="1:8" x14ac:dyDescent="0.25">
      <c r="A96" s="53" t="s">
        <v>933</v>
      </c>
      <c r="B96" s="53" t="s">
        <v>934</v>
      </c>
      <c r="C96" s="54">
        <v>63</v>
      </c>
      <c r="D96" s="54"/>
      <c r="E96" s="52">
        <f t="shared" si="2"/>
        <v>63</v>
      </c>
      <c r="F96" s="2" t="s">
        <v>195</v>
      </c>
      <c r="G96" s="40">
        <v>63</v>
      </c>
      <c r="H96" s="49">
        <f t="shared" si="3"/>
        <v>0</v>
      </c>
    </row>
    <row r="97" spans="1:8" x14ac:dyDescent="0.25">
      <c r="A97" s="53" t="s">
        <v>935</v>
      </c>
      <c r="B97" s="53" t="s">
        <v>26</v>
      </c>
      <c r="C97" s="54">
        <v>211.6</v>
      </c>
      <c r="D97" s="54"/>
      <c r="E97" s="52">
        <f t="shared" si="2"/>
        <v>211.6</v>
      </c>
      <c r="F97" s="2" t="s">
        <v>196</v>
      </c>
      <c r="G97" s="40">
        <v>211.6</v>
      </c>
      <c r="H97" s="49">
        <f t="shared" si="3"/>
        <v>0</v>
      </c>
    </row>
    <row r="98" spans="1:8" x14ac:dyDescent="0.25">
      <c r="A98" s="53" t="s">
        <v>935</v>
      </c>
      <c r="B98" s="53" t="s">
        <v>28</v>
      </c>
      <c r="C98" s="54">
        <v>229.7</v>
      </c>
      <c r="D98" s="54"/>
      <c r="E98" s="52">
        <f t="shared" si="2"/>
        <v>229.7</v>
      </c>
      <c r="F98" s="2" t="s">
        <v>197</v>
      </c>
      <c r="G98" s="40">
        <v>229.7</v>
      </c>
      <c r="H98" s="49">
        <f t="shared" si="3"/>
        <v>0</v>
      </c>
    </row>
    <row r="99" spans="1:8" x14ac:dyDescent="0.25">
      <c r="A99" s="53" t="s">
        <v>936</v>
      </c>
      <c r="B99" s="53" t="s">
        <v>937</v>
      </c>
      <c r="C99" s="54">
        <v>188.44</v>
      </c>
      <c r="D99" s="54"/>
      <c r="E99" s="52">
        <f t="shared" si="2"/>
        <v>188.44</v>
      </c>
      <c r="F99" s="2" t="s">
        <v>198</v>
      </c>
      <c r="G99" s="40">
        <v>188.44</v>
      </c>
      <c r="H99" s="49">
        <f t="shared" si="3"/>
        <v>0</v>
      </c>
    </row>
    <row r="100" spans="1:8" x14ac:dyDescent="0.25">
      <c r="A100" s="53" t="s">
        <v>938</v>
      </c>
      <c r="B100" s="53" t="s">
        <v>939</v>
      </c>
      <c r="C100" s="54">
        <v>275.8</v>
      </c>
      <c r="D100" s="54"/>
      <c r="E100" s="52">
        <f t="shared" si="2"/>
        <v>275.8</v>
      </c>
      <c r="F100" s="2" t="s">
        <v>199</v>
      </c>
      <c r="G100" s="40">
        <v>275.8</v>
      </c>
      <c r="H100" s="49">
        <f t="shared" si="3"/>
        <v>0</v>
      </c>
    </row>
    <row r="101" spans="1:8" x14ac:dyDescent="0.25">
      <c r="A101" s="53" t="s">
        <v>938</v>
      </c>
      <c r="B101" s="53" t="s">
        <v>940</v>
      </c>
      <c r="C101" s="54">
        <v>146.1</v>
      </c>
      <c r="D101" s="54"/>
      <c r="E101" s="52">
        <f t="shared" si="2"/>
        <v>146.1</v>
      </c>
      <c r="F101" s="2" t="s">
        <v>200</v>
      </c>
      <c r="G101" s="40">
        <v>146.1</v>
      </c>
      <c r="H101" s="49">
        <f t="shared" si="3"/>
        <v>0</v>
      </c>
    </row>
    <row r="102" spans="1:8" x14ac:dyDescent="0.25">
      <c r="A102" s="53" t="s">
        <v>941</v>
      </c>
      <c r="B102" s="53" t="s">
        <v>942</v>
      </c>
      <c r="C102" s="54">
        <v>90.7</v>
      </c>
      <c r="D102" s="54"/>
      <c r="E102" s="52">
        <f t="shared" si="2"/>
        <v>90.7</v>
      </c>
      <c r="F102" s="2" t="s">
        <v>201</v>
      </c>
      <c r="G102" s="40">
        <v>90.7</v>
      </c>
      <c r="H102" s="49">
        <f t="shared" si="3"/>
        <v>0</v>
      </c>
    </row>
    <row r="103" spans="1:8" x14ac:dyDescent="0.25">
      <c r="A103" s="53" t="s">
        <v>941</v>
      </c>
      <c r="B103" s="53" t="s">
        <v>934</v>
      </c>
      <c r="C103" s="54">
        <v>171</v>
      </c>
      <c r="D103" s="54"/>
      <c r="E103" s="52">
        <f t="shared" si="2"/>
        <v>171</v>
      </c>
      <c r="F103" s="2" t="s">
        <v>202</v>
      </c>
      <c r="G103" s="40">
        <v>171</v>
      </c>
      <c r="H103" s="49">
        <f t="shared" si="3"/>
        <v>0</v>
      </c>
    </row>
    <row r="104" spans="1:8" x14ac:dyDescent="0.25">
      <c r="A104" s="53" t="s">
        <v>943</v>
      </c>
      <c r="B104" s="53" t="s">
        <v>944</v>
      </c>
      <c r="C104" s="54">
        <v>275.3</v>
      </c>
      <c r="D104" s="54"/>
      <c r="E104" s="52">
        <f t="shared" si="2"/>
        <v>275.3</v>
      </c>
      <c r="F104" s="2" t="s">
        <v>203</v>
      </c>
      <c r="G104" s="40">
        <v>275.3</v>
      </c>
      <c r="H104" s="49">
        <f t="shared" si="3"/>
        <v>0</v>
      </c>
    </row>
    <row r="105" spans="1:8" x14ac:dyDescent="0.25">
      <c r="A105" s="53" t="s">
        <v>945</v>
      </c>
      <c r="B105" s="53" t="s">
        <v>880</v>
      </c>
      <c r="C105" s="54">
        <v>168.1</v>
      </c>
      <c r="D105" s="54"/>
      <c r="E105" s="52">
        <f t="shared" si="2"/>
        <v>168.1</v>
      </c>
      <c r="F105" s="2" t="s">
        <v>204</v>
      </c>
      <c r="G105" s="40">
        <v>168.1</v>
      </c>
      <c r="H105" s="49">
        <f t="shared" si="3"/>
        <v>0</v>
      </c>
    </row>
    <row r="106" spans="1:8" x14ac:dyDescent="0.25">
      <c r="A106" s="53" t="s">
        <v>946</v>
      </c>
      <c r="B106" s="53" t="s">
        <v>35</v>
      </c>
      <c r="C106" s="54">
        <v>128.19999999999999</v>
      </c>
      <c r="D106" s="54"/>
      <c r="E106" s="52">
        <f t="shared" si="2"/>
        <v>128.19999999999999</v>
      </c>
      <c r="F106" s="2" t="s">
        <v>205</v>
      </c>
      <c r="G106" s="40">
        <v>128.19999999999999</v>
      </c>
      <c r="H106" s="49">
        <f t="shared" si="3"/>
        <v>0</v>
      </c>
    </row>
    <row r="107" spans="1:8" x14ac:dyDescent="0.25">
      <c r="A107" s="53" t="s">
        <v>946</v>
      </c>
      <c r="B107" s="53" t="s">
        <v>869</v>
      </c>
      <c r="C107" s="54">
        <v>172.4</v>
      </c>
      <c r="D107" s="54"/>
      <c r="E107" s="52">
        <f t="shared" si="2"/>
        <v>172.4</v>
      </c>
      <c r="F107" s="2" t="s">
        <v>206</v>
      </c>
      <c r="G107" s="40">
        <v>172.4</v>
      </c>
      <c r="H107" s="49">
        <f t="shared" si="3"/>
        <v>0</v>
      </c>
    </row>
    <row r="108" spans="1:8" x14ac:dyDescent="0.25">
      <c r="A108" s="53" t="s">
        <v>946</v>
      </c>
      <c r="B108" s="53" t="s">
        <v>27</v>
      </c>
      <c r="C108" s="54">
        <v>128.6</v>
      </c>
      <c r="D108" s="54"/>
      <c r="E108" s="52">
        <f t="shared" si="2"/>
        <v>128.6</v>
      </c>
      <c r="F108" s="2" t="s">
        <v>207</v>
      </c>
      <c r="G108" s="40">
        <v>128.6</v>
      </c>
      <c r="H108" s="49">
        <f t="shared" si="3"/>
        <v>0</v>
      </c>
    </row>
    <row r="109" spans="1:8" x14ac:dyDescent="0.25">
      <c r="A109" s="53" t="s">
        <v>946</v>
      </c>
      <c r="B109" s="53" t="s">
        <v>947</v>
      </c>
      <c r="C109" s="54">
        <v>252.8</v>
      </c>
      <c r="D109" s="54"/>
      <c r="E109" s="52">
        <f t="shared" si="2"/>
        <v>252.8</v>
      </c>
      <c r="F109" s="2" t="s">
        <v>208</v>
      </c>
      <c r="G109" s="40">
        <v>252.8</v>
      </c>
      <c r="H109" s="49">
        <f t="shared" si="3"/>
        <v>0</v>
      </c>
    </row>
    <row r="110" spans="1:8" x14ac:dyDescent="0.25">
      <c r="A110" s="53" t="s">
        <v>946</v>
      </c>
      <c r="B110" s="53" t="s">
        <v>889</v>
      </c>
      <c r="C110" s="54">
        <v>126.2</v>
      </c>
      <c r="D110" s="54"/>
      <c r="E110" s="52">
        <f t="shared" si="2"/>
        <v>126.2</v>
      </c>
      <c r="F110" s="2" t="s">
        <v>209</v>
      </c>
      <c r="G110" s="40">
        <v>126.2</v>
      </c>
      <c r="H110" s="49">
        <f t="shared" si="3"/>
        <v>0</v>
      </c>
    </row>
    <row r="111" spans="1:8" x14ac:dyDescent="0.25">
      <c r="A111" s="53" t="s">
        <v>948</v>
      </c>
      <c r="B111" s="53" t="s">
        <v>949</v>
      </c>
      <c r="C111" s="54">
        <v>152.6</v>
      </c>
      <c r="D111" s="54"/>
      <c r="E111" s="52">
        <f t="shared" si="2"/>
        <v>152.6</v>
      </c>
      <c r="F111" s="2" t="s">
        <v>38</v>
      </c>
      <c r="G111" s="40">
        <v>152.6</v>
      </c>
      <c r="H111" s="49">
        <f t="shared" si="3"/>
        <v>0</v>
      </c>
    </row>
    <row r="112" spans="1:8" ht="22.5" x14ac:dyDescent="0.25">
      <c r="A112" s="53" t="s">
        <v>950</v>
      </c>
      <c r="B112" s="53" t="s">
        <v>26</v>
      </c>
      <c r="C112" s="54">
        <v>240.6</v>
      </c>
      <c r="D112" s="54"/>
      <c r="E112" s="52">
        <f t="shared" si="2"/>
        <v>240.6</v>
      </c>
      <c r="F112" s="2" t="s">
        <v>97</v>
      </c>
      <c r="G112" s="40">
        <v>240.6</v>
      </c>
      <c r="H112" s="49">
        <f t="shared" si="3"/>
        <v>0</v>
      </c>
    </row>
    <row r="113" spans="1:8" ht="22.5" x14ac:dyDescent="0.25">
      <c r="A113" s="53" t="s">
        <v>950</v>
      </c>
      <c r="B113" s="53" t="s">
        <v>951</v>
      </c>
      <c r="C113" s="54">
        <v>201.1</v>
      </c>
      <c r="D113" s="54"/>
      <c r="E113" s="52">
        <f t="shared" si="2"/>
        <v>201.1</v>
      </c>
      <c r="F113" s="2" t="s">
        <v>98</v>
      </c>
      <c r="G113" s="40">
        <v>201.1</v>
      </c>
      <c r="H113" s="49">
        <f t="shared" si="3"/>
        <v>0</v>
      </c>
    </row>
    <row r="114" spans="1:8" ht="22.5" x14ac:dyDescent="0.25">
      <c r="A114" s="53" t="s">
        <v>950</v>
      </c>
      <c r="B114" s="53" t="s">
        <v>28</v>
      </c>
      <c r="C114" s="54">
        <v>243.32</v>
      </c>
      <c r="D114" s="54"/>
      <c r="E114" s="52">
        <f t="shared" si="2"/>
        <v>243.32</v>
      </c>
      <c r="F114" s="2" t="s">
        <v>99</v>
      </c>
      <c r="G114" s="40">
        <v>243.32</v>
      </c>
      <c r="H114" s="49">
        <f t="shared" si="3"/>
        <v>0</v>
      </c>
    </row>
    <row r="115" spans="1:8" ht="22.5" x14ac:dyDescent="0.25">
      <c r="A115" s="53" t="s">
        <v>950</v>
      </c>
      <c r="B115" s="53" t="s">
        <v>30</v>
      </c>
      <c r="C115" s="54">
        <v>326.10000000000002</v>
      </c>
      <c r="D115" s="54"/>
      <c r="E115" s="52">
        <f t="shared" si="2"/>
        <v>326.10000000000002</v>
      </c>
      <c r="F115" s="2" t="s">
        <v>100</v>
      </c>
      <c r="G115" s="40">
        <v>326.10000000000002</v>
      </c>
      <c r="H115" s="49">
        <f t="shared" si="3"/>
        <v>0</v>
      </c>
    </row>
    <row r="116" spans="1:8" ht="22.5" x14ac:dyDescent="0.25">
      <c r="A116" s="53" t="s">
        <v>950</v>
      </c>
      <c r="B116" s="53" t="s">
        <v>31</v>
      </c>
      <c r="C116" s="54">
        <v>241.4</v>
      </c>
      <c r="D116" s="54"/>
      <c r="E116" s="52">
        <f t="shared" si="2"/>
        <v>241.4</v>
      </c>
      <c r="F116" s="2" t="s">
        <v>101</v>
      </c>
      <c r="G116" s="40">
        <v>241.4</v>
      </c>
      <c r="H116" s="49">
        <f t="shared" si="3"/>
        <v>0</v>
      </c>
    </row>
    <row r="117" spans="1:8" x14ac:dyDescent="0.25">
      <c r="A117" s="53" t="s">
        <v>952</v>
      </c>
      <c r="B117" s="53" t="s">
        <v>848</v>
      </c>
      <c r="C117" s="54">
        <v>372.8</v>
      </c>
      <c r="D117" s="54"/>
      <c r="E117" s="52">
        <f t="shared" si="2"/>
        <v>372.8</v>
      </c>
      <c r="F117" s="2" t="s">
        <v>37</v>
      </c>
      <c r="G117" s="40">
        <v>372.8</v>
      </c>
      <c r="H117" s="49">
        <f t="shared" si="3"/>
        <v>0</v>
      </c>
    </row>
    <row r="118" spans="1:8" x14ac:dyDescent="0.25">
      <c r="A118" s="53" t="s">
        <v>953</v>
      </c>
      <c r="B118" s="53" t="s">
        <v>26</v>
      </c>
      <c r="C118" s="54">
        <v>409.93</v>
      </c>
      <c r="D118" s="54"/>
      <c r="E118" s="52">
        <f t="shared" si="2"/>
        <v>409.93</v>
      </c>
      <c r="F118" s="2" t="s">
        <v>210</v>
      </c>
      <c r="G118" s="40">
        <v>409.93</v>
      </c>
      <c r="H118" s="49">
        <f t="shared" si="3"/>
        <v>0</v>
      </c>
    </row>
    <row r="119" spans="1:8" x14ac:dyDescent="0.25">
      <c r="A119" s="53" t="s">
        <v>953</v>
      </c>
      <c r="B119" s="53" t="s">
        <v>28</v>
      </c>
      <c r="C119" s="54">
        <v>403.93</v>
      </c>
      <c r="D119" s="54"/>
      <c r="E119" s="52">
        <f t="shared" si="2"/>
        <v>403.93</v>
      </c>
      <c r="F119" s="2" t="s">
        <v>211</v>
      </c>
      <c r="G119" s="40">
        <v>403.93</v>
      </c>
      <c r="H119" s="49">
        <f t="shared" si="3"/>
        <v>0</v>
      </c>
    </row>
    <row r="120" spans="1:8" x14ac:dyDescent="0.25">
      <c r="A120" s="53" t="s">
        <v>849</v>
      </c>
      <c r="B120" s="53" t="s">
        <v>954</v>
      </c>
      <c r="C120" s="54">
        <v>821.7</v>
      </c>
      <c r="D120" s="54">
        <v>102.8</v>
      </c>
      <c r="E120" s="52">
        <f t="shared" si="2"/>
        <v>924.5</v>
      </c>
      <c r="F120" s="2" t="s">
        <v>212</v>
      </c>
      <c r="G120" s="40">
        <v>924.5</v>
      </c>
      <c r="H120" s="49">
        <f t="shared" si="3"/>
        <v>0</v>
      </c>
    </row>
    <row r="121" spans="1:8" x14ac:dyDescent="0.25">
      <c r="A121" s="53" t="s">
        <v>849</v>
      </c>
      <c r="B121" s="53" t="s">
        <v>934</v>
      </c>
      <c r="C121" s="54">
        <v>654.20000000000005</v>
      </c>
      <c r="D121" s="54">
        <v>255</v>
      </c>
      <c r="E121" s="52">
        <f t="shared" si="2"/>
        <v>909.2</v>
      </c>
      <c r="F121" s="2" t="s">
        <v>213</v>
      </c>
      <c r="G121" s="40">
        <v>909.2</v>
      </c>
      <c r="H121" s="49">
        <f t="shared" si="3"/>
        <v>0</v>
      </c>
    </row>
    <row r="122" spans="1:8" x14ac:dyDescent="0.25">
      <c r="A122" s="53" t="s">
        <v>865</v>
      </c>
      <c r="B122" s="53" t="s">
        <v>883</v>
      </c>
      <c r="C122" s="54">
        <v>253.5</v>
      </c>
      <c r="D122" s="54"/>
      <c r="E122" s="52">
        <f t="shared" si="2"/>
        <v>253.5</v>
      </c>
      <c r="F122" s="2" t="s">
        <v>214</v>
      </c>
      <c r="G122" s="40">
        <v>253.5</v>
      </c>
      <c r="H122" s="49">
        <f t="shared" si="3"/>
        <v>0</v>
      </c>
    </row>
    <row r="123" spans="1:8" x14ac:dyDescent="0.25">
      <c r="A123" s="53" t="s">
        <v>881</v>
      </c>
      <c r="B123" s="53" t="s">
        <v>955</v>
      </c>
      <c r="C123" s="54">
        <v>171.6</v>
      </c>
      <c r="D123" s="54"/>
      <c r="E123" s="52">
        <f t="shared" si="2"/>
        <v>171.6</v>
      </c>
      <c r="F123" s="2" t="s">
        <v>215</v>
      </c>
      <c r="G123" s="40">
        <v>171.6</v>
      </c>
      <c r="H123" s="49">
        <f t="shared" si="3"/>
        <v>0</v>
      </c>
    </row>
    <row r="124" spans="1:8" x14ac:dyDescent="0.25">
      <c r="A124" s="53" t="s">
        <v>891</v>
      </c>
      <c r="B124" s="53" t="s">
        <v>956</v>
      </c>
      <c r="C124" s="54">
        <v>311.60000000000002</v>
      </c>
      <c r="D124" s="54">
        <v>195.3</v>
      </c>
      <c r="E124" s="52">
        <f t="shared" si="2"/>
        <v>506.90000000000003</v>
      </c>
      <c r="F124" s="2" t="s">
        <v>216</v>
      </c>
      <c r="G124" s="40">
        <v>506.9</v>
      </c>
      <c r="H124" s="49">
        <f t="shared" si="3"/>
        <v>0</v>
      </c>
    </row>
    <row r="125" spans="1:8" x14ac:dyDescent="0.25">
      <c r="A125" s="53" t="s">
        <v>891</v>
      </c>
      <c r="B125" s="53" t="s">
        <v>957</v>
      </c>
      <c r="C125" s="54">
        <v>387.5</v>
      </c>
      <c r="D125" s="54">
        <v>64.599999999999994</v>
      </c>
      <c r="E125" s="52">
        <f t="shared" si="2"/>
        <v>452.1</v>
      </c>
      <c r="F125" s="2" t="s">
        <v>217</v>
      </c>
      <c r="G125" s="40">
        <v>452.1</v>
      </c>
      <c r="H125" s="49">
        <f t="shared" si="3"/>
        <v>0</v>
      </c>
    </row>
    <row r="126" spans="1:8" x14ac:dyDescent="0.25">
      <c r="A126" s="53" t="s">
        <v>891</v>
      </c>
      <c r="B126" s="53" t="s">
        <v>958</v>
      </c>
      <c r="C126" s="54">
        <v>321.10000000000002</v>
      </c>
      <c r="D126" s="54">
        <v>57.9</v>
      </c>
      <c r="E126" s="52">
        <f t="shared" si="2"/>
        <v>379</v>
      </c>
      <c r="F126" s="2" t="s">
        <v>218</v>
      </c>
      <c r="G126" s="40">
        <v>379</v>
      </c>
      <c r="H126" s="49">
        <f t="shared" si="3"/>
        <v>0</v>
      </c>
    </row>
    <row r="127" spans="1:8" x14ac:dyDescent="0.25">
      <c r="A127" s="53" t="s">
        <v>891</v>
      </c>
      <c r="B127" s="53" t="s">
        <v>959</v>
      </c>
      <c r="C127" s="54">
        <v>685.8</v>
      </c>
      <c r="D127" s="54">
        <v>80.5</v>
      </c>
      <c r="E127" s="52">
        <f t="shared" si="2"/>
        <v>766.3</v>
      </c>
      <c r="F127" s="2" t="s">
        <v>219</v>
      </c>
      <c r="G127" s="40">
        <v>766.3</v>
      </c>
      <c r="H127" s="49">
        <f t="shared" si="3"/>
        <v>0</v>
      </c>
    </row>
    <row r="128" spans="1:8" x14ac:dyDescent="0.25">
      <c r="A128" s="53" t="s">
        <v>891</v>
      </c>
      <c r="B128" s="53" t="s">
        <v>960</v>
      </c>
      <c r="C128" s="54">
        <v>699</v>
      </c>
      <c r="D128" s="54">
        <v>295.8</v>
      </c>
      <c r="E128" s="52">
        <f t="shared" si="2"/>
        <v>994.8</v>
      </c>
      <c r="F128" s="2" t="s">
        <v>220</v>
      </c>
      <c r="G128" s="40">
        <v>994.8</v>
      </c>
      <c r="H128" s="49">
        <f t="shared" si="3"/>
        <v>0</v>
      </c>
    </row>
    <row r="129" spans="1:8" x14ac:dyDescent="0.25">
      <c r="A129" s="53" t="s">
        <v>891</v>
      </c>
      <c r="B129" s="53" t="s">
        <v>961</v>
      </c>
      <c r="C129" s="54">
        <v>468.01</v>
      </c>
      <c r="D129" s="54">
        <v>130.30000000000001</v>
      </c>
      <c r="E129" s="52">
        <f t="shared" si="2"/>
        <v>598.30999999999995</v>
      </c>
      <c r="F129" s="2" t="s">
        <v>221</v>
      </c>
      <c r="G129" s="40">
        <v>598.30999999999995</v>
      </c>
      <c r="H129" s="49">
        <f t="shared" si="3"/>
        <v>0</v>
      </c>
    </row>
    <row r="130" spans="1:8" x14ac:dyDescent="0.25">
      <c r="A130" s="53" t="s">
        <v>891</v>
      </c>
      <c r="B130" s="53" t="s">
        <v>874</v>
      </c>
      <c r="C130" s="54">
        <v>349.9</v>
      </c>
      <c r="D130" s="54">
        <v>115.7</v>
      </c>
      <c r="E130" s="52">
        <f t="shared" si="2"/>
        <v>465.59999999999997</v>
      </c>
      <c r="F130" s="2" t="s">
        <v>222</v>
      </c>
      <c r="G130" s="40">
        <v>465.6</v>
      </c>
      <c r="H130" s="49">
        <f t="shared" si="3"/>
        <v>0</v>
      </c>
    </row>
    <row r="131" spans="1:8" x14ac:dyDescent="0.25">
      <c r="A131" s="53" t="s">
        <v>891</v>
      </c>
      <c r="B131" s="53" t="s">
        <v>962</v>
      </c>
      <c r="C131" s="54">
        <v>475.2</v>
      </c>
      <c r="D131" s="54"/>
      <c r="E131" s="52">
        <f t="shared" si="2"/>
        <v>475.2</v>
      </c>
      <c r="F131" s="2" t="s">
        <v>223</v>
      </c>
      <c r="G131" s="40">
        <v>475.2</v>
      </c>
      <c r="H131" s="49">
        <f t="shared" si="3"/>
        <v>0</v>
      </c>
    </row>
    <row r="132" spans="1:8" x14ac:dyDescent="0.25">
      <c r="A132" s="53" t="s">
        <v>891</v>
      </c>
      <c r="B132" s="53" t="s">
        <v>963</v>
      </c>
      <c r="C132" s="54">
        <v>498.78</v>
      </c>
      <c r="D132" s="54"/>
      <c r="E132" s="52">
        <f t="shared" si="2"/>
        <v>498.78</v>
      </c>
      <c r="F132" s="2" t="s">
        <v>224</v>
      </c>
      <c r="G132" s="40">
        <v>498.78</v>
      </c>
      <c r="H132" s="49">
        <f t="shared" si="3"/>
        <v>0</v>
      </c>
    </row>
    <row r="133" spans="1:8" x14ac:dyDescent="0.25">
      <c r="A133" s="53" t="s">
        <v>891</v>
      </c>
      <c r="B133" s="53" t="s">
        <v>931</v>
      </c>
      <c r="C133" s="54">
        <v>626.29999999999995</v>
      </c>
      <c r="D133" s="54"/>
      <c r="E133" s="52">
        <f t="shared" ref="E133:E196" si="4">SUM(C133:D133)</f>
        <v>626.29999999999995</v>
      </c>
      <c r="F133" s="2" t="s">
        <v>225</v>
      </c>
      <c r="G133" s="40">
        <v>626.29999999999995</v>
      </c>
      <c r="H133" s="49">
        <f t="shared" ref="H133:H196" si="5">IF(E133=G133,0,"*****")</f>
        <v>0</v>
      </c>
    </row>
    <row r="134" spans="1:8" x14ac:dyDescent="0.25">
      <c r="A134" s="53" t="s">
        <v>894</v>
      </c>
      <c r="B134" s="53" t="s">
        <v>885</v>
      </c>
      <c r="C134" s="54">
        <v>373.5</v>
      </c>
      <c r="D134" s="54"/>
      <c r="E134" s="52">
        <f t="shared" si="4"/>
        <v>373.5</v>
      </c>
      <c r="F134" s="2" t="s">
        <v>226</v>
      </c>
      <c r="G134" s="40">
        <v>373.5</v>
      </c>
      <c r="H134" s="49">
        <f t="shared" si="5"/>
        <v>0</v>
      </c>
    </row>
    <row r="135" spans="1:8" x14ac:dyDescent="0.25">
      <c r="A135" s="53" t="s">
        <v>907</v>
      </c>
      <c r="B135" s="53" t="s">
        <v>34</v>
      </c>
      <c r="C135" s="54">
        <v>539.29999999999995</v>
      </c>
      <c r="D135" s="54">
        <v>205.3</v>
      </c>
      <c r="E135" s="52">
        <f t="shared" si="4"/>
        <v>744.59999999999991</v>
      </c>
      <c r="F135" s="2" t="s">
        <v>227</v>
      </c>
      <c r="G135" s="40">
        <v>744.6</v>
      </c>
      <c r="H135" s="49">
        <f t="shared" si="5"/>
        <v>0</v>
      </c>
    </row>
    <row r="136" spans="1:8" x14ac:dyDescent="0.25">
      <c r="A136" s="53" t="s">
        <v>907</v>
      </c>
      <c r="B136" s="53" t="s">
        <v>35</v>
      </c>
      <c r="C136" s="54">
        <v>422.9</v>
      </c>
      <c r="D136" s="54"/>
      <c r="E136" s="52">
        <f t="shared" si="4"/>
        <v>422.9</v>
      </c>
      <c r="F136" s="2" t="s">
        <v>228</v>
      </c>
      <c r="G136" s="40">
        <v>422.9</v>
      </c>
      <c r="H136" s="49">
        <f t="shared" si="5"/>
        <v>0</v>
      </c>
    </row>
    <row r="137" spans="1:8" x14ac:dyDescent="0.25">
      <c r="A137" s="53" t="s">
        <v>907</v>
      </c>
      <c r="B137" s="53" t="s">
        <v>940</v>
      </c>
      <c r="C137" s="54">
        <v>339.3</v>
      </c>
      <c r="D137" s="54"/>
      <c r="E137" s="52">
        <f t="shared" si="4"/>
        <v>339.3</v>
      </c>
      <c r="F137" s="2" t="s">
        <v>229</v>
      </c>
      <c r="G137" s="40">
        <v>339.3</v>
      </c>
      <c r="H137" s="49">
        <f t="shared" si="5"/>
        <v>0</v>
      </c>
    </row>
    <row r="138" spans="1:8" x14ac:dyDescent="0.25">
      <c r="A138" s="53" t="s">
        <v>924</v>
      </c>
      <c r="B138" s="53" t="s">
        <v>964</v>
      </c>
      <c r="C138" s="54">
        <v>373.83</v>
      </c>
      <c r="D138" s="54">
        <v>0</v>
      </c>
      <c r="E138" s="52">
        <f t="shared" si="4"/>
        <v>373.83</v>
      </c>
      <c r="F138" s="2" t="s">
        <v>230</v>
      </c>
      <c r="G138" s="40">
        <v>373.83</v>
      </c>
      <c r="H138" s="49">
        <f t="shared" si="5"/>
        <v>0</v>
      </c>
    </row>
    <row r="139" spans="1:8" x14ac:dyDescent="0.25">
      <c r="A139" s="53" t="s">
        <v>924</v>
      </c>
      <c r="B139" s="53" t="s">
        <v>949</v>
      </c>
      <c r="C139" s="54">
        <v>393</v>
      </c>
      <c r="D139" s="54"/>
      <c r="E139" s="52">
        <f t="shared" si="4"/>
        <v>393</v>
      </c>
      <c r="F139" s="2" t="s">
        <v>231</v>
      </c>
      <c r="G139" s="40">
        <v>393</v>
      </c>
      <c r="H139" s="49">
        <f t="shared" si="5"/>
        <v>0</v>
      </c>
    </row>
    <row r="140" spans="1:8" x14ac:dyDescent="0.25">
      <c r="A140" s="53" t="s">
        <v>929</v>
      </c>
      <c r="B140" s="53" t="s">
        <v>866</v>
      </c>
      <c r="C140" s="54">
        <v>234.6</v>
      </c>
      <c r="D140" s="54">
        <v>244.6</v>
      </c>
      <c r="E140" s="52">
        <f t="shared" si="4"/>
        <v>479.2</v>
      </c>
      <c r="F140" s="2" t="s">
        <v>232</v>
      </c>
      <c r="G140" s="40">
        <v>479.2</v>
      </c>
      <c r="H140" s="49">
        <f t="shared" si="5"/>
        <v>0</v>
      </c>
    </row>
    <row r="141" spans="1:8" x14ac:dyDescent="0.25">
      <c r="A141" s="53" t="s">
        <v>929</v>
      </c>
      <c r="B141" s="53" t="s">
        <v>965</v>
      </c>
      <c r="C141" s="54">
        <v>553.20000000000005</v>
      </c>
      <c r="D141" s="54"/>
      <c r="E141" s="52">
        <f t="shared" si="4"/>
        <v>553.20000000000005</v>
      </c>
      <c r="F141" s="2" t="s">
        <v>233</v>
      </c>
      <c r="G141" s="40">
        <v>553.20000000000005</v>
      </c>
      <c r="H141" s="49">
        <f t="shared" si="5"/>
        <v>0</v>
      </c>
    </row>
    <row r="142" spans="1:8" x14ac:dyDescent="0.25">
      <c r="A142" s="53" t="s">
        <v>929</v>
      </c>
      <c r="B142" s="53" t="s">
        <v>852</v>
      </c>
      <c r="C142" s="54">
        <v>358.84</v>
      </c>
      <c r="D142" s="54"/>
      <c r="E142" s="52">
        <f t="shared" si="4"/>
        <v>358.84</v>
      </c>
      <c r="F142" s="2" t="s">
        <v>234</v>
      </c>
      <c r="G142" s="40">
        <v>358.84</v>
      </c>
      <c r="H142" s="49">
        <f t="shared" si="5"/>
        <v>0</v>
      </c>
    </row>
    <row r="143" spans="1:8" x14ac:dyDescent="0.25">
      <c r="A143" s="53" t="s">
        <v>929</v>
      </c>
      <c r="B143" s="53" t="s">
        <v>937</v>
      </c>
      <c r="C143" s="54">
        <v>170.2</v>
      </c>
      <c r="D143" s="54">
        <v>318.60000000000002</v>
      </c>
      <c r="E143" s="52">
        <f t="shared" si="4"/>
        <v>488.8</v>
      </c>
      <c r="F143" s="2" t="s">
        <v>235</v>
      </c>
      <c r="G143" s="40">
        <v>488.8</v>
      </c>
      <c r="H143" s="49">
        <f t="shared" si="5"/>
        <v>0</v>
      </c>
    </row>
    <row r="144" spans="1:8" x14ac:dyDescent="0.25">
      <c r="A144" s="53" t="s">
        <v>929</v>
      </c>
      <c r="B144" s="53" t="s">
        <v>34</v>
      </c>
      <c r="C144" s="54">
        <v>239.5</v>
      </c>
      <c r="D144" s="54">
        <v>88.4</v>
      </c>
      <c r="E144" s="52">
        <f t="shared" si="4"/>
        <v>327.9</v>
      </c>
      <c r="F144" s="2" t="s">
        <v>236</v>
      </c>
      <c r="G144" s="40">
        <v>327.9</v>
      </c>
      <c r="H144" s="49">
        <f t="shared" si="5"/>
        <v>0</v>
      </c>
    </row>
    <row r="145" spans="1:8" x14ac:dyDescent="0.25">
      <c r="A145" s="53" t="s">
        <v>929</v>
      </c>
      <c r="B145" s="53" t="s">
        <v>966</v>
      </c>
      <c r="C145" s="54">
        <v>354.3</v>
      </c>
      <c r="D145" s="54"/>
      <c r="E145" s="52">
        <f t="shared" si="4"/>
        <v>354.3</v>
      </c>
      <c r="F145" s="2" t="s">
        <v>237</v>
      </c>
      <c r="G145" s="40">
        <v>354.3</v>
      </c>
      <c r="H145" s="49">
        <f t="shared" si="5"/>
        <v>0</v>
      </c>
    </row>
    <row r="146" spans="1:8" x14ac:dyDescent="0.25">
      <c r="A146" s="53" t="s">
        <v>929</v>
      </c>
      <c r="B146" s="53" t="s">
        <v>27</v>
      </c>
      <c r="C146" s="54">
        <v>397.4</v>
      </c>
      <c r="D146" s="54">
        <v>76.900000000000006</v>
      </c>
      <c r="E146" s="52">
        <f t="shared" si="4"/>
        <v>474.29999999999995</v>
      </c>
      <c r="F146" s="2" t="s">
        <v>238</v>
      </c>
      <c r="G146" s="40">
        <v>474.3</v>
      </c>
      <c r="H146" s="49">
        <f t="shared" si="5"/>
        <v>0</v>
      </c>
    </row>
    <row r="147" spans="1:8" x14ac:dyDescent="0.25">
      <c r="A147" s="53" t="s">
        <v>929</v>
      </c>
      <c r="B147" s="53" t="s">
        <v>925</v>
      </c>
      <c r="C147" s="54">
        <v>286.2</v>
      </c>
      <c r="D147" s="54"/>
      <c r="E147" s="52">
        <f t="shared" si="4"/>
        <v>286.2</v>
      </c>
      <c r="F147" s="2" t="s">
        <v>239</v>
      </c>
      <c r="G147" s="40">
        <v>286.2</v>
      </c>
      <c r="H147" s="49">
        <f t="shared" si="5"/>
        <v>0</v>
      </c>
    </row>
    <row r="148" spans="1:8" x14ac:dyDescent="0.25">
      <c r="A148" s="53" t="s">
        <v>929</v>
      </c>
      <c r="B148" s="53" t="s">
        <v>29</v>
      </c>
      <c r="C148" s="54">
        <v>366</v>
      </c>
      <c r="D148" s="54">
        <v>113.4</v>
      </c>
      <c r="E148" s="52">
        <f t="shared" si="4"/>
        <v>479.4</v>
      </c>
      <c r="F148" s="2" t="s">
        <v>240</v>
      </c>
      <c r="G148" s="40">
        <v>479.4</v>
      </c>
      <c r="H148" s="49">
        <f t="shared" si="5"/>
        <v>0</v>
      </c>
    </row>
    <row r="149" spans="1:8" x14ac:dyDescent="0.25">
      <c r="A149" s="53" t="s">
        <v>929</v>
      </c>
      <c r="B149" s="53" t="s">
        <v>30</v>
      </c>
      <c r="C149" s="54">
        <v>284.10000000000002</v>
      </c>
      <c r="D149" s="54">
        <v>120.4</v>
      </c>
      <c r="E149" s="52">
        <f t="shared" si="4"/>
        <v>404.5</v>
      </c>
      <c r="F149" s="2" t="s">
        <v>241</v>
      </c>
      <c r="G149" s="40">
        <v>404.5</v>
      </c>
      <c r="H149" s="49">
        <f t="shared" si="5"/>
        <v>0</v>
      </c>
    </row>
    <row r="150" spans="1:8" x14ac:dyDescent="0.25">
      <c r="A150" s="53" t="s">
        <v>929</v>
      </c>
      <c r="B150" s="53" t="s">
        <v>848</v>
      </c>
      <c r="C150" s="54">
        <v>418.2</v>
      </c>
      <c r="D150" s="54">
        <v>184.7</v>
      </c>
      <c r="E150" s="52">
        <f t="shared" si="4"/>
        <v>602.9</v>
      </c>
      <c r="F150" s="2" t="s">
        <v>242</v>
      </c>
      <c r="G150" s="40">
        <v>602.9</v>
      </c>
      <c r="H150" s="49">
        <f t="shared" si="5"/>
        <v>0</v>
      </c>
    </row>
    <row r="151" spans="1:8" x14ac:dyDescent="0.25">
      <c r="A151" s="53" t="s">
        <v>933</v>
      </c>
      <c r="B151" s="53" t="s">
        <v>867</v>
      </c>
      <c r="C151" s="54">
        <v>635.11</v>
      </c>
      <c r="D151" s="54">
        <v>127.7</v>
      </c>
      <c r="E151" s="52">
        <f t="shared" si="4"/>
        <v>762.81000000000006</v>
      </c>
      <c r="F151" s="2" t="s">
        <v>243</v>
      </c>
      <c r="G151" s="40">
        <v>762.81</v>
      </c>
      <c r="H151" s="49">
        <f t="shared" si="5"/>
        <v>0</v>
      </c>
    </row>
    <row r="152" spans="1:8" x14ac:dyDescent="0.25">
      <c r="A152" s="53" t="s">
        <v>933</v>
      </c>
      <c r="B152" s="53" t="s">
        <v>947</v>
      </c>
      <c r="C152" s="54">
        <v>253.7</v>
      </c>
      <c r="D152" s="54"/>
      <c r="E152" s="52">
        <f t="shared" si="4"/>
        <v>253.7</v>
      </c>
      <c r="F152" s="2" t="s">
        <v>244</v>
      </c>
      <c r="G152" s="40">
        <v>253.7</v>
      </c>
      <c r="H152" s="49">
        <f t="shared" si="5"/>
        <v>0</v>
      </c>
    </row>
    <row r="153" spans="1:8" x14ac:dyDescent="0.25">
      <c r="A153" s="53" t="s">
        <v>933</v>
      </c>
      <c r="B153" s="53" t="s">
        <v>29</v>
      </c>
      <c r="C153" s="54">
        <v>427.1</v>
      </c>
      <c r="D153" s="54"/>
      <c r="E153" s="52">
        <f t="shared" si="4"/>
        <v>427.1</v>
      </c>
      <c r="F153" s="2" t="s">
        <v>245</v>
      </c>
      <c r="G153" s="40">
        <v>427.1</v>
      </c>
      <c r="H153" s="49">
        <f t="shared" si="5"/>
        <v>0</v>
      </c>
    </row>
    <row r="154" spans="1:8" x14ac:dyDescent="0.25">
      <c r="A154" s="53" t="s">
        <v>935</v>
      </c>
      <c r="B154" s="53" t="s">
        <v>34</v>
      </c>
      <c r="C154" s="54">
        <v>603.29999999999995</v>
      </c>
      <c r="D154" s="54"/>
      <c r="E154" s="52">
        <f t="shared" si="4"/>
        <v>603.29999999999995</v>
      </c>
      <c r="F154" s="2" t="s">
        <v>246</v>
      </c>
      <c r="G154" s="40">
        <v>603.29999999999995</v>
      </c>
      <c r="H154" s="49">
        <f t="shared" si="5"/>
        <v>0</v>
      </c>
    </row>
    <row r="155" spans="1:8" x14ac:dyDescent="0.25">
      <c r="A155" s="53" t="s">
        <v>936</v>
      </c>
      <c r="B155" s="53" t="s">
        <v>880</v>
      </c>
      <c r="C155" s="54">
        <v>409.7</v>
      </c>
      <c r="D155" s="54"/>
      <c r="E155" s="52">
        <f t="shared" si="4"/>
        <v>409.7</v>
      </c>
      <c r="F155" s="2" t="s">
        <v>247</v>
      </c>
      <c r="G155" s="40">
        <v>409.7</v>
      </c>
      <c r="H155" s="49">
        <f t="shared" si="5"/>
        <v>0</v>
      </c>
    </row>
    <row r="156" spans="1:8" x14ac:dyDescent="0.25">
      <c r="A156" s="53" t="s">
        <v>936</v>
      </c>
      <c r="B156" s="53" t="s">
        <v>34</v>
      </c>
      <c r="C156" s="54">
        <v>386.5</v>
      </c>
      <c r="D156" s="54">
        <v>64.099999999999994</v>
      </c>
      <c r="E156" s="52">
        <f t="shared" si="4"/>
        <v>450.6</v>
      </c>
      <c r="F156" s="2" t="s">
        <v>248</v>
      </c>
      <c r="G156" s="40">
        <v>450.6</v>
      </c>
      <c r="H156" s="49">
        <f t="shared" si="5"/>
        <v>0</v>
      </c>
    </row>
    <row r="157" spans="1:8" ht="22.5" x14ac:dyDescent="0.25">
      <c r="A157" s="53" t="s">
        <v>967</v>
      </c>
      <c r="B157" s="53" t="s">
        <v>968</v>
      </c>
      <c r="C157" s="54">
        <v>304.89999999999998</v>
      </c>
      <c r="D157" s="54"/>
      <c r="E157" s="52">
        <f t="shared" si="4"/>
        <v>304.89999999999998</v>
      </c>
      <c r="F157" s="2" t="s">
        <v>249</v>
      </c>
      <c r="G157" s="40">
        <v>304.89999999999998</v>
      </c>
      <c r="H157" s="49">
        <f t="shared" si="5"/>
        <v>0</v>
      </c>
    </row>
    <row r="158" spans="1:8" x14ac:dyDescent="0.25">
      <c r="A158" s="53" t="s">
        <v>946</v>
      </c>
      <c r="B158" s="53" t="s">
        <v>969</v>
      </c>
      <c r="C158" s="54">
        <v>261.2</v>
      </c>
      <c r="D158" s="54"/>
      <c r="E158" s="52">
        <f t="shared" si="4"/>
        <v>261.2</v>
      </c>
      <c r="F158" s="2" t="s">
        <v>250</v>
      </c>
      <c r="G158" s="40">
        <v>261.2</v>
      </c>
      <c r="H158" s="49">
        <f t="shared" si="5"/>
        <v>0</v>
      </c>
    </row>
    <row r="159" spans="1:8" x14ac:dyDescent="0.25">
      <c r="A159" s="53" t="s">
        <v>970</v>
      </c>
      <c r="B159" s="53" t="s">
        <v>947</v>
      </c>
      <c r="C159" s="54">
        <v>194.4</v>
      </c>
      <c r="D159" s="54">
        <v>106.3</v>
      </c>
      <c r="E159" s="52">
        <f t="shared" si="4"/>
        <v>300.7</v>
      </c>
      <c r="F159" s="2" t="s">
        <v>251</v>
      </c>
      <c r="G159" s="40">
        <v>300.7</v>
      </c>
      <c r="H159" s="49">
        <f t="shared" si="5"/>
        <v>0</v>
      </c>
    </row>
    <row r="160" spans="1:8" x14ac:dyDescent="0.25">
      <c r="A160" s="53" t="s">
        <v>970</v>
      </c>
      <c r="B160" s="53" t="s">
        <v>871</v>
      </c>
      <c r="C160" s="54">
        <v>373.3</v>
      </c>
      <c r="D160" s="54"/>
      <c r="E160" s="52">
        <f t="shared" si="4"/>
        <v>373.3</v>
      </c>
      <c r="F160" s="2" t="s">
        <v>252</v>
      </c>
      <c r="G160" s="40">
        <v>373.3</v>
      </c>
      <c r="H160" s="49">
        <f t="shared" si="5"/>
        <v>0</v>
      </c>
    </row>
    <row r="161" spans="1:8" x14ac:dyDescent="0.25">
      <c r="A161" s="53" t="s">
        <v>971</v>
      </c>
      <c r="B161" s="53" t="s">
        <v>972</v>
      </c>
      <c r="C161" s="54">
        <v>232.46</v>
      </c>
      <c r="D161" s="54">
        <v>61.8</v>
      </c>
      <c r="E161" s="52">
        <f t="shared" si="4"/>
        <v>294.26</v>
      </c>
      <c r="F161" s="2" t="s">
        <v>39</v>
      </c>
      <c r="G161" s="40">
        <v>294.26</v>
      </c>
      <c r="H161" s="49">
        <f t="shared" si="5"/>
        <v>0</v>
      </c>
    </row>
    <row r="162" spans="1:8" x14ac:dyDescent="0.25">
      <c r="A162" s="53" t="s">
        <v>971</v>
      </c>
      <c r="B162" s="53" t="s">
        <v>857</v>
      </c>
      <c r="C162" s="54">
        <v>472.1</v>
      </c>
      <c r="D162" s="54"/>
      <c r="E162" s="52">
        <f t="shared" si="4"/>
        <v>472.1</v>
      </c>
      <c r="F162" s="2" t="s">
        <v>40</v>
      </c>
      <c r="G162" s="40">
        <v>472.1</v>
      </c>
      <c r="H162" s="49">
        <f t="shared" si="5"/>
        <v>0</v>
      </c>
    </row>
    <row r="163" spans="1:8" x14ac:dyDescent="0.25">
      <c r="A163" s="53" t="s">
        <v>973</v>
      </c>
      <c r="B163" s="53" t="s">
        <v>848</v>
      </c>
      <c r="C163" s="54">
        <v>148.4</v>
      </c>
      <c r="D163" s="54"/>
      <c r="E163" s="52">
        <f t="shared" si="4"/>
        <v>148.4</v>
      </c>
      <c r="F163" s="2" t="s">
        <v>102</v>
      </c>
      <c r="G163" s="40">
        <v>148.4</v>
      </c>
      <c r="H163" s="49">
        <f t="shared" si="5"/>
        <v>0</v>
      </c>
    </row>
    <row r="164" spans="1:8" x14ac:dyDescent="0.25">
      <c r="A164" s="53" t="s">
        <v>849</v>
      </c>
      <c r="B164" s="53" t="s">
        <v>33</v>
      </c>
      <c r="C164" s="54">
        <v>664</v>
      </c>
      <c r="D164" s="54">
        <v>89.3</v>
      </c>
      <c r="E164" s="52">
        <f t="shared" si="4"/>
        <v>753.3</v>
      </c>
      <c r="F164" s="2" t="s">
        <v>253</v>
      </c>
      <c r="G164" s="40">
        <v>753.3</v>
      </c>
      <c r="H164" s="49">
        <f t="shared" si="5"/>
        <v>0</v>
      </c>
    </row>
    <row r="165" spans="1:8" x14ac:dyDescent="0.25">
      <c r="A165" s="53" t="s">
        <v>849</v>
      </c>
      <c r="B165" s="53" t="s">
        <v>880</v>
      </c>
      <c r="C165" s="54">
        <v>1132.9000000000001</v>
      </c>
      <c r="D165" s="54">
        <v>336.63</v>
      </c>
      <c r="E165" s="52">
        <f t="shared" si="4"/>
        <v>1469.5300000000002</v>
      </c>
      <c r="F165" s="2" t="s">
        <v>254</v>
      </c>
      <c r="G165" s="40">
        <v>1469.53</v>
      </c>
      <c r="H165" s="49">
        <f t="shared" si="5"/>
        <v>0</v>
      </c>
    </row>
    <row r="166" spans="1:8" x14ac:dyDescent="0.25">
      <c r="A166" s="53" t="s">
        <v>865</v>
      </c>
      <c r="B166" s="53" t="s">
        <v>947</v>
      </c>
      <c r="C166" s="54">
        <v>783.2</v>
      </c>
      <c r="D166" s="54">
        <v>64.3</v>
      </c>
      <c r="E166" s="52">
        <f t="shared" si="4"/>
        <v>847.5</v>
      </c>
      <c r="F166" s="2" t="s">
        <v>255</v>
      </c>
      <c r="G166" s="40">
        <v>847.5</v>
      </c>
      <c r="H166" s="49">
        <f t="shared" si="5"/>
        <v>0</v>
      </c>
    </row>
    <row r="167" spans="1:8" x14ac:dyDescent="0.25">
      <c r="A167" s="53" t="s">
        <v>891</v>
      </c>
      <c r="B167" s="53" t="s">
        <v>974</v>
      </c>
      <c r="C167" s="54">
        <v>1053.5</v>
      </c>
      <c r="D167" s="54">
        <v>54.5</v>
      </c>
      <c r="E167" s="52">
        <f t="shared" si="4"/>
        <v>1108</v>
      </c>
      <c r="F167" s="2" t="s">
        <v>256</v>
      </c>
      <c r="G167" s="40">
        <v>1108</v>
      </c>
      <c r="H167" s="49">
        <f t="shared" si="5"/>
        <v>0</v>
      </c>
    </row>
    <row r="168" spans="1:8" x14ac:dyDescent="0.25">
      <c r="A168" s="53" t="s">
        <v>933</v>
      </c>
      <c r="B168" s="53" t="s">
        <v>28</v>
      </c>
      <c r="C168" s="54">
        <v>601.4</v>
      </c>
      <c r="D168" s="54"/>
      <c r="E168" s="52">
        <f t="shared" si="4"/>
        <v>601.4</v>
      </c>
      <c r="F168" s="2" t="s">
        <v>257</v>
      </c>
      <c r="G168" s="40">
        <v>601.4</v>
      </c>
      <c r="H168" s="49">
        <f t="shared" si="5"/>
        <v>0</v>
      </c>
    </row>
    <row r="169" spans="1:8" x14ac:dyDescent="0.25">
      <c r="A169" s="53" t="s">
        <v>943</v>
      </c>
      <c r="B169" s="53" t="s">
        <v>30</v>
      </c>
      <c r="C169" s="54">
        <v>1236.8</v>
      </c>
      <c r="D169" s="54">
        <v>129.30000000000001</v>
      </c>
      <c r="E169" s="52">
        <f t="shared" si="4"/>
        <v>1366.1</v>
      </c>
      <c r="F169" s="2" t="s">
        <v>258</v>
      </c>
      <c r="G169" s="40">
        <v>1366.1</v>
      </c>
      <c r="H169" s="49">
        <f t="shared" si="5"/>
        <v>0</v>
      </c>
    </row>
    <row r="170" spans="1:8" x14ac:dyDescent="0.25">
      <c r="A170" s="53" t="s">
        <v>946</v>
      </c>
      <c r="B170" s="53" t="s">
        <v>880</v>
      </c>
      <c r="C170" s="54">
        <v>1578.7</v>
      </c>
      <c r="D170" s="54"/>
      <c r="E170" s="52">
        <f t="shared" si="4"/>
        <v>1578.7</v>
      </c>
      <c r="F170" s="2" t="s">
        <v>259</v>
      </c>
      <c r="G170" s="40">
        <v>1578.7</v>
      </c>
      <c r="H170" s="49">
        <f t="shared" si="5"/>
        <v>0</v>
      </c>
    </row>
    <row r="171" spans="1:8" x14ac:dyDescent="0.25">
      <c r="A171" s="53" t="s">
        <v>946</v>
      </c>
      <c r="B171" s="53" t="s">
        <v>34</v>
      </c>
      <c r="C171" s="54">
        <v>525.20000000000005</v>
      </c>
      <c r="D171" s="54">
        <v>105.9</v>
      </c>
      <c r="E171" s="52">
        <f t="shared" si="4"/>
        <v>631.1</v>
      </c>
      <c r="F171" s="2" t="s">
        <v>260</v>
      </c>
      <c r="G171" s="40">
        <v>631.1</v>
      </c>
      <c r="H171" s="49">
        <f t="shared" si="5"/>
        <v>0</v>
      </c>
    </row>
    <row r="172" spans="1:8" x14ac:dyDescent="0.25">
      <c r="A172" s="53" t="s">
        <v>948</v>
      </c>
      <c r="B172" s="53" t="s">
        <v>899</v>
      </c>
      <c r="C172" s="54">
        <v>3022.76</v>
      </c>
      <c r="D172" s="54">
        <v>950.3</v>
      </c>
      <c r="E172" s="52">
        <f t="shared" si="4"/>
        <v>3973.0600000000004</v>
      </c>
      <c r="F172" s="2" t="s">
        <v>41</v>
      </c>
      <c r="G172" s="40">
        <v>3973.06</v>
      </c>
      <c r="H172" s="49">
        <f t="shared" si="5"/>
        <v>0</v>
      </c>
    </row>
    <row r="173" spans="1:8" x14ac:dyDescent="0.25">
      <c r="A173" s="53" t="s">
        <v>849</v>
      </c>
      <c r="B173" s="53" t="s">
        <v>35</v>
      </c>
      <c r="C173" s="54">
        <v>1931.4</v>
      </c>
      <c r="D173" s="54">
        <v>236.2</v>
      </c>
      <c r="E173" s="52">
        <f t="shared" si="4"/>
        <v>2167.6</v>
      </c>
      <c r="F173" s="2" t="s">
        <v>261</v>
      </c>
      <c r="G173" s="40">
        <v>2167.6</v>
      </c>
      <c r="H173" s="49">
        <f t="shared" si="5"/>
        <v>0</v>
      </c>
    </row>
    <row r="174" spans="1:8" x14ac:dyDescent="0.25">
      <c r="A174" s="53" t="s">
        <v>849</v>
      </c>
      <c r="B174" s="53" t="s">
        <v>975</v>
      </c>
      <c r="C174" s="54">
        <v>1907.4</v>
      </c>
      <c r="D174" s="54">
        <v>408.17</v>
      </c>
      <c r="E174" s="52">
        <f t="shared" si="4"/>
        <v>2315.5700000000002</v>
      </c>
      <c r="F174" s="2" t="s">
        <v>262</v>
      </c>
      <c r="G174" s="40">
        <v>2315.5700000000002</v>
      </c>
      <c r="H174" s="49">
        <f t="shared" si="5"/>
        <v>0</v>
      </c>
    </row>
    <row r="175" spans="1:8" x14ac:dyDescent="0.25">
      <c r="A175" s="53" t="s">
        <v>849</v>
      </c>
      <c r="B175" s="53" t="s">
        <v>869</v>
      </c>
      <c r="C175" s="54">
        <v>2888.6</v>
      </c>
      <c r="D175" s="54">
        <v>364.73</v>
      </c>
      <c r="E175" s="52">
        <f t="shared" si="4"/>
        <v>3253.33</v>
      </c>
      <c r="F175" s="2" t="s">
        <v>263</v>
      </c>
      <c r="G175" s="40">
        <v>3253.33</v>
      </c>
      <c r="H175" s="49">
        <f t="shared" si="5"/>
        <v>0</v>
      </c>
    </row>
    <row r="176" spans="1:8" x14ac:dyDescent="0.25">
      <c r="A176" s="53" t="s">
        <v>849</v>
      </c>
      <c r="B176" s="53" t="s">
        <v>28</v>
      </c>
      <c r="C176" s="54">
        <v>934</v>
      </c>
      <c r="D176" s="54">
        <v>238.81</v>
      </c>
      <c r="E176" s="52">
        <f t="shared" si="4"/>
        <v>1172.81</v>
      </c>
      <c r="F176" s="2" t="s">
        <v>264</v>
      </c>
      <c r="G176" s="40">
        <v>1172.81</v>
      </c>
      <c r="H176" s="49">
        <f t="shared" si="5"/>
        <v>0</v>
      </c>
    </row>
    <row r="177" spans="1:8" x14ac:dyDescent="0.25">
      <c r="A177" s="53" t="s">
        <v>849</v>
      </c>
      <c r="B177" s="53" t="s">
        <v>29</v>
      </c>
      <c r="C177" s="54">
        <v>1264.5999999999999</v>
      </c>
      <c r="D177" s="54">
        <v>183.7</v>
      </c>
      <c r="E177" s="52">
        <f t="shared" si="4"/>
        <v>1448.3</v>
      </c>
      <c r="F177" s="2" t="s">
        <v>265</v>
      </c>
      <c r="G177" s="40">
        <v>1448.3</v>
      </c>
      <c r="H177" s="49">
        <f t="shared" si="5"/>
        <v>0</v>
      </c>
    </row>
    <row r="178" spans="1:8" x14ac:dyDescent="0.25">
      <c r="A178" s="53" t="s">
        <v>976</v>
      </c>
      <c r="B178" s="53" t="s">
        <v>867</v>
      </c>
      <c r="C178" s="54">
        <v>1173.1199999999999</v>
      </c>
      <c r="D178" s="54"/>
      <c r="E178" s="52">
        <f t="shared" si="4"/>
        <v>1173.1199999999999</v>
      </c>
      <c r="F178" s="2" t="s">
        <v>266</v>
      </c>
      <c r="G178" s="40">
        <v>1173.1199999999999</v>
      </c>
      <c r="H178" s="49">
        <f t="shared" si="5"/>
        <v>0</v>
      </c>
    </row>
    <row r="179" spans="1:8" x14ac:dyDescent="0.25">
      <c r="A179" s="53" t="s">
        <v>865</v>
      </c>
      <c r="B179" s="53" t="s">
        <v>882</v>
      </c>
      <c r="C179" s="54">
        <v>1469.3</v>
      </c>
      <c r="D179" s="54"/>
      <c r="E179" s="52">
        <f t="shared" si="4"/>
        <v>1469.3</v>
      </c>
      <c r="F179" s="2" t="s">
        <v>267</v>
      </c>
      <c r="G179" s="40">
        <v>1469.3</v>
      </c>
      <c r="H179" s="49">
        <f t="shared" si="5"/>
        <v>0</v>
      </c>
    </row>
    <row r="180" spans="1:8" x14ac:dyDescent="0.25">
      <c r="A180" s="53" t="s">
        <v>891</v>
      </c>
      <c r="B180" s="53" t="s">
        <v>977</v>
      </c>
      <c r="C180" s="54">
        <v>2425.9</v>
      </c>
      <c r="D180" s="54">
        <v>0</v>
      </c>
      <c r="E180" s="52">
        <f t="shared" si="4"/>
        <v>2425.9</v>
      </c>
      <c r="F180" s="2" t="s">
        <v>268</v>
      </c>
      <c r="G180" s="40">
        <v>2425.9</v>
      </c>
      <c r="H180" s="49">
        <f t="shared" si="5"/>
        <v>0</v>
      </c>
    </row>
    <row r="181" spans="1:8" x14ac:dyDescent="0.25">
      <c r="A181" s="53" t="s">
        <v>891</v>
      </c>
      <c r="B181" s="53" t="s">
        <v>875</v>
      </c>
      <c r="C181" s="54">
        <v>1379.8</v>
      </c>
      <c r="D181" s="54">
        <v>92.8</v>
      </c>
      <c r="E181" s="52">
        <f t="shared" si="4"/>
        <v>1472.6</v>
      </c>
      <c r="F181" s="2" t="s">
        <v>269</v>
      </c>
      <c r="G181" s="40">
        <v>1472.6</v>
      </c>
      <c r="H181" s="49">
        <f t="shared" si="5"/>
        <v>0</v>
      </c>
    </row>
    <row r="182" spans="1:8" x14ac:dyDescent="0.25">
      <c r="A182" s="53" t="s">
        <v>891</v>
      </c>
      <c r="B182" s="53" t="s">
        <v>926</v>
      </c>
      <c r="C182" s="54">
        <v>1269.7</v>
      </c>
      <c r="D182" s="54">
        <v>212.52</v>
      </c>
      <c r="E182" s="52">
        <f t="shared" si="4"/>
        <v>1482.22</v>
      </c>
      <c r="F182" s="2" t="s">
        <v>270</v>
      </c>
      <c r="G182" s="40">
        <v>1482.22</v>
      </c>
      <c r="H182" s="49">
        <f t="shared" si="5"/>
        <v>0</v>
      </c>
    </row>
    <row r="183" spans="1:8" x14ac:dyDescent="0.25">
      <c r="A183" s="53" t="s">
        <v>907</v>
      </c>
      <c r="B183" s="53" t="s">
        <v>33</v>
      </c>
      <c r="C183" s="54">
        <v>1440.1</v>
      </c>
      <c r="D183" s="54">
        <v>45.5</v>
      </c>
      <c r="E183" s="52">
        <f t="shared" si="4"/>
        <v>1485.6</v>
      </c>
      <c r="F183" s="2" t="s">
        <v>271</v>
      </c>
      <c r="G183" s="40">
        <v>1485.6</v>
      </c>
      <c r="H183" s="49">
        <f t="shared" si="5"/>
        <v>0</v>
      </c>
    </row>
    <row r="184" spans="1:8" x14ac:dyDescent="0.25">
      <c r="A184" s="53" t="s">
        <v>907</v>
      </c>
      <c r="B184" s="53" t="s">
        <v>880</v>
      </c>
      <c r="C184" s="54">
        <v>1399.9</v>
      </c>
      <c r="D184" s="54">
        <v>85.1</v>
      </c>
      <c r="E184" s="52">
        <f t="shared" si="4"/>
        <v>1485</v>
      </c>
      <c r="F184" s="2" t="s">
        <v>272</v>
      </c>
      <c r="G184" s="40">
        <v>1485</v>
      </c>
      <c r="H184" s="49">
        <f t="shared" si="5"/>
        <v>0</v>
      </c>
    </row>
    <row r="185" spans="1:8" x14ac:dyDescent="0.25">
      <c r="A185" s="53" t="s">
        <v>907</v>
      </c>
      <c r="B185" s="53" t="s">
        <v>27</v>
      </c>
      <c r="C185" s="54">
        <v>2000.1</v>
      </c>
      <c r="D185" s="54">
        <v>46.1</v>
      </c>
      <c r="E185" s="52">
        <f t="shared" si="4"/>
        <v>2046.1999999999998</v>
      </c>
      <c r="F185" s="2" t="s">
        <v>273</v>
      </c>
      <c r="G185" s="40">
        <v>2046.2</v>
      </c>
      <c r="H185" s="49">
        <f t="shared" si="5"/>
        <v>0</v>
      </c>
    </row>
    <row r="186" spans="1:8" x14ac:dyDescent="0.25">
      <c r="A186" s="53" t="s">
        <v>924</v>
      </c>
      <c r="B186" s="53" t="s">
        <v>902</v>
      </c>
      <c r="C186" s="54">
        <v>2055.6</v>
      </c>
      <c r="D186" s="54">
        <v>0</v>
      </c>
      <c r="E186" s="52">
        <f t="shared" si="4"/>
        <v>2055.6</v>
      </c>
      <c r="F186" s="2" t="s">
        <v>274</v>
      </c>
      <c r="G186" s="40">
        <v>2055.6</v>
      </c>
      <c r="H186" s="49">
        <f t="shared" si="5"/>
        <v>0</v>
      </c>
    </row>
    <row r="187" spans="1:8" x14ac:dyDescent="0.25">
      <c r="A187" s="53" t="s">
        <v>929</v>
      </c>
      <c r="B187" s="53" t="s">
        <v>978</v>
      </c>
      <c r="C187" s="54">
        <v>1981.17</v>
      </c>
      <c r="D187" s="54"/>
      <c r="E187" s="52">
        <f t="shared" si="4"/>
        <v>1981.17</v>
      </c>
      <c r="F187" s="2" t="s">
        <v>275</v>
      </c>
      <c r="G187" s="40">
        <v>1981.17</v>
      </c>
      <c r="H187" s="49">
        <f t="shared" si="5"/>
        <v>0</v>
      </c>
    </row>
    <row r="188" spans="1:8" x14ac:dyDescent="0.25">
      <c r="A188" s="53" t="s">
        <v>933</v>
      </c>
      <c r="B188" s="53" t="s">
        <v>26</v>
      </c>
      <c r="C188" s="54">
        <v>2013</v>
      </c>
      <c r="D188" s="54">
        <v>470.2</v>
      </c>
      <c r="E188" s="52">
        <f t="shared" si="4"/>
        <v>2483.1999999999998</v>
      </c>
      <c r="F188" s="2" t="s">
        <v>276</v>
      </c>
      <c r="G188" s="40">
        <v>2483.1999999999998</v>
      </c>
      <c r="H188" s="49">
        <f t="shared" si="5"/>
        <v>0</v>
      </c>
    </row>
    <row r="189" spans="1:8" x14ac:dyDescent="0.25">
      <c r="A189" s="53" t="s">
        <v>933</v>
      </c>
      <c r="B189" s="53" t="s">
        <v>30</v>
      </c>
      <c r="C189" s="54">
        <v>1282.0999999999999</v>
      </c>
      <c r="D189" s="54"/>
      <c r="E189" s="52">
        <f t="shared" si="4"/>
        <v>1282.0999999999999</v>
      </c>
      <c r="F189" s="2" t="s">
        <v>277</v>
      </c>
      <c r="G189" s="40">
        <v>1282.0999999999999</v>
      </c>
      <c r="H189" s="49">
        <f t="shared" si="5"/>
        <v>0</v>
      </c>
    </row>
    <row r="190" spans="1:8" x14ac:dyDescent="0.25">
      <c r="A190" s="53" t="s">
        <v>936</v>
      </c>
      <c r="B190" s="53" t="s">
        <v>26</v>
      </c>
      <c r="C190" s="54">
        <v>2723.3</v>
      </c>
      <c r="D190" s="54">
        <v>68.599999999999994</v>
      </c>
      <c r="E190" s="52">
        <f t="shared" si="4"/>
        <v>2791.9</v>
      </c>
      <c r="F190" s="2" t="s">
        <v>278</v>
      </c>
      <c r="G190" s="40">
        <v>2791.9</v>
      </c>
      <c r="H190" s="49">
        <f t="shared" si="5"/>
        <v>0</v>
      </c>
    </row>
    <row r="191" spans="1:8" x14ac:dyDescent="0.25">
      <c r="A191" s="53" t="s">
        <v>943</v>
      </c>
      <c r="B191" s="53" t="s">
        <v>25</v>
      </c>
      <c r="C191" s="54">
        <v>2653.7</v>
      </c>
      <c r="D191" s="54">
        <v>193.2</v>
      </c>
      <c r="E191" s="52">
        <f t="shared" si="4"/>
        <v>2846.8999999999996</v>
      </c>
      <c r="F191" s="2" t="s">
        <v>279</v>
      </c>
      <c r="G191" s="40">
        <v>2846.9</v>
      </c>
      <c r="H191" s="49">
        <f t="shared" si="5"/>
        <v>0</v>
      </c>
    </row>
    <row r="192" spans="1:8" x14ac:dyDescent="0.25">
      <c r="A192" s="53" t="s">
        <v>943</v>
      </c>
      <c r="B192" s="53" t="s">
        <v>33</v>
      </c>
      <c r="C192" s="54">
        <v>1773.9</v>
      </c>
      <c r="D192" s="54">
        <v>522.79999999999995</v>
      </c>
      <c r="E192" s="52">
        <f t="shared" si="4"/>
        <v>2296.6999999999998</v>
      </c>
      <c r="F192" s="2" t="s">
        <v>280</v>
      </c>
      <c r="G192" s="40">
        <v>2296.6999999999998</v>
      </c>
      <c r="H192" s="49">
        <f t="shared" si="5"/>
        <v>0</v>
      </c>
    </row>
    <row r="193" spans="1:8" x14ac:dyDescent="0.25">
      <c r="A193" s="53" t="s">
        <v>943</v>
      </c>
      <c r="B193" s="53" t="s">
        <v>26</v>
      </c>
      <c r="C193" s="54">
        <v>2311.4</v>
      </c>
      <c r="D193" s="54">
        <v>261.7</v>
      </c>
      <c r="E193" s="52">
        <f t="shared" si="4"/>
        <v>2573.1</v>
      </c>
      <c r="F193" s="2" t="s">
        <v>281</v>
      </c>
      <c r="G193" s="40">
        <v>2573.1</v>
      </c>
      <c r="H193" s="49">
        <f t="shared" si="5"/>
        <v>0</v>
      </c>
    </row>
    <row r="194" spans="1:8" x14ac:dyDescent="0.25">
      <c r="A194" s="53" t="s">
        <v>943</v>
      </c>
      <c r="B194" s="53" t="s">
        <v>29</v>
      </c>
      <c r="C194" s="54">
        <v>3340.7</v>
      </c>
      <c r="D194" s="54">
        <v>291</v>
      </c>
      <c r="E194" s="52">
        <f t="shared" si="4"/>
        <v>3631.7</v>
      </c>
      <c r="F194" s="2" t="s">
        <v>282</v>
      </c>
      <c r="G194" s="40">
        <v>3631.7</v>
      </c>
      <c r="H194" s="49">
        <f t="shared" si="5"/>
        <v>0</v>
      </c>
    </row>
    <row r="195" spans="1:8" x14ac:dyDescent="0.25">
      <c r="A195" s="53" t="s">
        <v>943</v>
      </c>
      <c r="B195" s="53" t="s">
        <v>847</v>
      </c>
      <c r="C195" s="54">
        <v>1504.4</v>
      </c>
      <c r="D195" s="54"/>
      <c r="E195" s="52">
        <f t="shared" si="4"/>
        <v>1504.4</v>
      </c>
      <c r="F195" s="2" t="s">
        <v>283</v>
      </c>
      <c r="G195" s="40">
        <v>1504.4</v>
      </c>
      <c r="H195" s="49">
        <f t="shared" si="5"/>
        <v>0</v>
      </c>
    </row>
    <row r="196" spans="1:8" x14ac:dyDescent="0.25">
      <c r="A196" s="53" t="s">
        <v>943</v>
      </c>
      <c r="B196" s="53" t="s">
        <v>848</v>
      </c>
      <c r="C196" s="54">
        <v>2273.5</v>
      </c>
      <c r="D196" s="54">
        <v>320.8</v>
      </c>
      <c r="E196" s="52">
        <f t="shared" si="4"/>
        <v>2594.3000000000002</v>
      </c>
      <c r="F196" s="2" t="s">
        <v>284</v>
      </c>
      <c r="G196" s="40">
        <v>2594.3000000000002</v>
      </c>
      <c r="H196" s="49">
        <f t="shared" si="5"/>
        <v>0</v>
      </c>
    </row>
    <row r="197" spans="1:8" x14ac:dyDescent="0.25">
      <c r="A197" s="53" t="s">
        <v>970</v>
      </c>
      <c r="B197" s="53" t="s">
        <v>33</v>
      </c>
      <c r="C197" s="54">
        <v>996.3</v>
      </c>
      <c r="D197" s="54">
        <v>321.60000000000002</v>
      </c>
      <c r="E197" s="52">
        <f t="shared" ref="E197:E260" si="6">SUM(C197:D197)</f>
        <v>1317.9</v>
      </c>
      <c r="F197" s="2" t="s">
        <v>285</v>
      </c>
      <c r="G197" s="40">
        <v>1317.9</v>
      </c>
      <c r="H197" s="49">
        <f t="shared" ref="H197:H260" si="7">IF(E197=G197,0,"*****")</f>
        <v>0</v>
      </c>
    </row>
    <row r="198" spans="1:8" x14ac:dyDescent="0.25">
      <c r="A198" s="53" t="s">
        <v>970</v>
      </c>
      <c r="B198" s="53" t="s">
        <v>34</v>
      </c>
      <c r="C198" s="54">
        <v>1452.8</v>
      </c>
      <c r="D198" s="54"/>
      <c r="E198" s="52">
        <f t="shared" si="6"/>
        <v>1452.8</v>
      </c>
      <c r="F198" s="2" t="s">
        <v>286</v>
      </c>
      <c r="G198" s="40">
        <v>1452.8</v>
      </c>
      <c r="H198" s="49">
        <f t="shared" si="7"/>
        <v>0</v>
      </c>
    </row>
    <row r="199" spans="1:8" x14ac:dyDescent="0.25">
      <c r="A199" s="53" t="s">
        <v>970</v>
      </c>
      <c r="B199" s="53" t="s">
        <v>862</v>
      </c>
      <c r="C199" s="54">
        <v>1311.9</v>
      </c>
      <c r="D199" s="54">
        <v>295.3</v>
      </c>
      <c r="E199" s="52">
        <f t="shared" si="6"/>
        <v>1607.2</v>
      </c>
      <c r="F199" s="2" t="s">
        <v>287</v>
      </c>
      <c r="G199" s="40">
        <v>1607.2</v>
      </c>
      <c r="H199" s="49">
        <f t="shared" si="7"/>
        <v>0</v>
      </c>
    </row>
    <row r="200" spans="1:8" x14ac:dyDescent="0.25">
      <c r="A200" s="53" t="s">
        <v>970</v>
      </c>
      <c r="B200" s="53" t="s">
        <v>942</v>
      </c>
      <c r="C200" s="54">
        <v>2014</v>
      </c>
      <c r="D200" s="54">
        <v>702</v>
      </c>
      <c r="E200" s="52">
        <f t="shared" si="6"/>
        <v>2716</v>
      </c>
      <c r="F200" s="2" t="s">
        <v>288</v>
      </c>
      <c r="G200" s="40">
        <v>2716</v>
      </c>
      <c r="H200" s="49">
        <f t="shared" si="7"/>
        <v>0</v>
      </c>
    </row>
    <row r="201" spans="1:8" x14ac:dyDescent="0.25">
      <c r="A201" s="53" t="s">
        <v>970</v>
      </c>
      <c r="B201" s="53" t="s">
        <v>979</v>
      </c>
      <c r="C201" s="54">
        <v>2100.34</v>
      </c>
      <c r="D201" s="54">
        <v>388</v>
      </c>
      <c r="E201" s="52">
        <f t="shared" si="6"/>
        <v>2488.34</v>
      </c>
      <c r="F201" s="2" t="s">
        <v>289</v>
      </c>
      <c r="G201" s="40">
        <v>2488.34</v>
      </c>
      <c r="H201" s="49">
        <f t="shared" si="7"/>
        <v>0</v>
      </c>
    </row>
    <row r="202" spans="1:8" x14ac:dyDescent="0.25">
      <c r="A202" s="53" t="s">
        <v>970</v>
      </c>
      <c r="B202" s="53" t="s">
        <v>980</v>
      </c>
      <c r="C202" s="54">
        <v>2581.1999999999998</v>
      </c>
      <c r="D202" s="54"/>
      <c r="E202" s="52">
        <f t="shared" si="6"/>
        <v>2581.1999999999998</v>
      </c>
      <c r="F202" s="2" t="s">
        <v>290</v>
      </c>
      <c r="G202" s="40">
        <v>2581.1999999999998</v>
      </c>
      <c r="H202" s="49">
        <f t="shared" si="7"/>
        <v>0</v>
      </c>
    </row>
    <row r="203" spans="1:8" x14ac:dyDescent="0.25">
      <c r="A203" s="53" t="s">
        <v>970</v>
      </c>
      <c r="B203" s="53" t="s">
        <v>32</v>
      </c>
      <c r="C203" s="54">
        <v>3993</v>
      </c>
      <c r="D203" s="54">
        <v>967.1</v>
      </c>
      <c r="E203" s="52">
        <f t="shared" si="6"/>
        <v>4960.1000000000004</v>
      </c>
      <c r="F203" s="2" t="s">
        <v>291</v>
      </c>
      <c r="G203" s="40">
        <v>4960.1000000000004</v>
      </c>
      <c r="H203" s="49">
        <f t="shared" si="7"/>
        <v>0</v>
      </c>
    </row>
    <row r="204" spans="1:8" x14ac:dyDescent="0.25">
      <c r="A204" s="53" t="s">
        <v>948</v>
      </c>
      <c r="B204" s="53" t="s">
        <v>845</v>
      </c>
      <c r="C204" s="54">
        <v>2784.6</v>
      </c>
      <c r="D204" s="54">
        <v>616.79999999999995</v>
      </c>
      <c r="E204" s="52">
        <f t="shared" si="6"/>
        <v>3401.3999999999996</v>
      </c>
      <c r="F204" s="2" t="s">
        <v>42</v>
      </c>
      <c r="G204" s="40">
        <v>3401.4</v>
      </c>
      <c r="H204" s="49">
        <f t="shared" si="7"/>
        <v>0</v>
      </c>
    </row>
    <row r="205" spans="1:8" x14ac:dyDescent="0.25">
      <c r="A205" s="53" t="s">
        <v>948</v>
      </c>
      <c r="B205" s="53" t="s">
        <v>882</v>
      </c>
      <c r="C205" s="54">
        <v>1113.4000000000001</v>
      </c>
      <c r="D205" s="54">
        <v>97</v>
      </c>
      <c r="E205" s="52">
        <f t="shared" si="6"/>
        <v>1210.4000000000001</v>
      </c>
      <c r="F205" s="2" t="s">
        <v>43</v>
      </c>
      <c r="G205" s="40">
        <v>1210.4000000000001</v>
      </c>
      <c r="H205" s="49">
        <f t="shared" si="7"/>
        <v>0</v>
      </c>
    </row>
    <row r="206" spans="1:8" x14ac:dyDescent="0.25">
      <c r="A206" s="53" t="s">
        <v>948</v>
      </c>
      <c r="B206" s="53" t="s">
        <v>888</v>
      </c>
      <c r="C206" s="54">
        <v>3517.1</v>
      </c>
      <c r="D206" s="54">
        <v>969</v>
      </c>
      <c r="E206" s="52">
        <f t="shared" si="6"/>
        <v>4486.1000000000004</v>
      </c>
      <c r="F206" s="2" t="s">
        <v>44</v>
      </c>
      <c r="G206" s="40">
        <v>4486.1000000000004</v>
      </c>
      <c r="H206" s="49">
        <f t="shared" si="7"/>
        <v>0</v>
      </c>
    </row>
    <row r="207" spans="1:8" x14ac:dyDescent="0.25">
      <c r="A207" s="53" t="s">
        <v>948</v>
      </c>
      <c r="B207" s="53" t="s">
        <v>942</v>
      </c>
      <c r="C207" s="54">
        <v>2278.4</v>
      </c>
      <c r="D207" s="54">
        <v>1044.5</v>
      </c>
      <c r="E207" s="52">
        <f t="shared" si="6"/>
        <v>3322.9</v>
      </c>
      <c r="F207" s="2" t="s">
        <v>45</v>
      </c>
      <c r="G207" s="40">
        <v>3322.9</v>
      </c>
      <c r="H207" s="49">
        <f t="shared" si="7"/>
        <v>0</v>
      </c>
    </row>
    <row r="208" spans="1:8" x14ac:dyDescent="0.25">
      <c r="A208" s="53" t="s">
        <v>971</v>
      </c>
      <c r="B208" s="53" t="s">
        <v>981</v>
      </c>
      <c r="C208" s="54">
        <v>1686.26</v>
      </c>
      <c r="D208" s="54">
        <v>710.23</v>
      </c>
      <c r="E208" s="52">
        <f t="shared" si="6"/>
        <v>2396.4899999999998</v>
      </c>
      <c r="F208" s="2" t="s">
        <v>46</v>
      </c>
      <c r="G208" s="40">
        <v>2396.4899999999998</v>
      </c>
      <c r="H208" s="49">
        <f t="shared" si="7"/>
        <v>0</v>
      </c>
    </row>
    <row r="209" spans="1:8" x14ac:dyDescent="0.25">
      <c r="A209" s="53" t="s">
        <v>971</v>
      </c>
      <c r="B209" s="53" t="s">
        <v>982</v>
      </c>
      <c r="C209" s="54">
        <v>1891.75</v>
      </c>
      <c r="D209" s="54">
        <v>834.6</v>
      </c>
      <c r="E209" s="52">
        <f t="shared" si="6"/>
        <v>2726.35</v>
      </c>
      <c r="F209" s="2" t="s">
        <v>47</v>
      </c>
      <c r="G209" s="40">
        <v>2726.35</v>
      </c>
      <c r="H209" s="49">
        <f t="shared" si="7"/>
        <v>0</v>
      </c>
    </row>
    <row r="210" spans="1:8" x14ac:dyDescent="0.25">
      <c r="A210" s="53" t="s">
        <v>971</v>
      </c>
      <c r="B210" s="53" t="s">
        <v>983</v>
      </c>
      <c r="C210" s="54">
        <v>1448.4</v>
      </c>
      <c r="D210" s="54">
        <v>46.2</v>
      </c>
      <c r="E210" s="52">
        <f t="shared" si="6"/>
        <v>1494.6000000000001</v>
      </c>
      <c r="F210" s="2" t="s">
        <v>48</v>
      </c>
      <c r="G210" s="40">
        <v>1494.6</v>
      </c>
      <c r="H210" s="49">
        <f t="shared" si="7"/>
        <v>0</v>
      </c>
    </row>
    <row r="211" spans="1:8" x14ac:dyDescent="0.25">
      <c r="A211" s="53" t="s">
        <v>984</v>
      </c>
      <c r="B211" s="53" t="s">
        <v>28</v>
      </c>
      <c r="C211" s="54">
        <v>1840.7</v>
      </c>
      <c r="D211" s="54"/>
      <c r="E211" s="52">
        <f t="shared" si="6"/>
        <v>1840.7</v>
      </c>
      <c r="F211" s="2" t="s">
        <v>292</v>
      </c>
      <c r="G211" s="40">
        <v>1840.7</v>
      </c>
      <c r="H211" s="49">
        <f t="shared" si="7"/>
        <v>0</v>
      </c>
    </row>
    <row r="212" spans="1:8" x14ac:dyDescent="0.25">
      <c r="A212" s="53" t="s">
        <v>984</v>
      </c>
      <c r="B212" s="53" t="s">
        <v>32</v>
      </c>
      <c r="C212" s="54">
        <v>2805.68</v>
      </c>
      <c r="D212" s="54"/>
      <c r="E212" s="52">
        <f t="shared" si="6"/>
        <v>2805.68</v>
      </c>
      <c r="F212" s="2" t="s">
        <v>293</v>
      </c>
      <c r="G212" s="40">
        <v>2805.68</v>
      </c>
      <c r="H212" s="49">
        <f t="shared" si="7"/>
        <v>0</v>
      </c>
    </row>
    <row r="213" spans="1:8" x14ac:dyDescent="0.25">
      <c r="A213" s="53" t="s">
        <v>953</v>
      </c>
      <c r="B213" s="53" t="s">
        <v>885</v>
      </c>
      <c r="C213" s="54">
        <v>4845</v>
      </c>
      <c r="D213" s="54">
        <v>45.7</v>
      </c>
      <c r="E213" s="52">
        <f t="shared" si="6"/>
        <v>4890.7</v>
      </c>
      <c r="F213" s="2" t="s">
        <v>294</v>
      </c>
      <c r="G213" s="40">
        <v>4890.7</v>
      </c>
      <c r="H213" s="49">
        <f t="shared" si="7"/>
        <v>0</v>
      </c>
    </row>
    <row r="214" spans="1:8" x14ac:dyDescent="0.25">
      <c r="A214" s="53" t="s">
        <v>849</v>
      </c>
      <c r="B214" s="53" t="s">
        <v>866</v>
      </c>
      <c r="C214" s="54">
        <v>2589.4</v>
      </c>
      <c r="D214" s="54">
        <v>358.2</v>
      </c>
      <c r="E214" s="52">
        <f t="shared" si="6"/>
        <v>2947.6</v>
      </c>
      <c r="F214" s="2" t="s">
        <v>295</v>
      </c>
      <c r="G214" s="40">
        <v>2947.6</v>
      </c>
      <c r="H214" s="49">
        <f t="shared" si="7"/>
        <v>0</v>
      </c>
    </row>
    <row r="215" spans="1:8" x14ac:dyDescent="0.25">
      <c r="A215" s="53" t="s">
        <v>849</v>
      </c>
      <c r="B215" s="53" t="s">
        <v>947</v>
      </c>
      <c r="C215" s="54">
        <v>1730</v>
      </c>
      <c r="D215" s="54">
        <v>137.1</v>
      </c>
      <c r="E215" s="52">
        <f t="shared" si="6"/>
        <v>1867.1</v>
      </c>
      <c r="F215" s="2" t="s">
        <v>296</v>
      </c>
      <c r="G215" s="40">
        <v>1867.1</v>
      </c>
      <c r="H215" s="49">
        <f t="shared" si="7"/>
        <v>0</v>
      </c>
    </row>
    <row r="216" spans="1:8" x14ac:dyDescent="0.25">
      <c r="A216" s="53" t="s">
        <v>849</v>
      </c>
      <c r="B216" s="53" t="s">
        <v>848</v>
      </c>
      <c r="C216" s="54">
        <v>1759.4</v>
      </c>
      <c r="D216" s="54">
        <v>358</v>
      </c>
      <c r="E216" s="52">
        <f t="shared" si="6"/>
        <v>2117.4</v>
      </c>
      <c r="F216" s="2" t="s">
        <v>297</v>
      </c>
      <c r="G216" s="40">
        <v>2117.4</v>
      </c>
      <c r="H216" s="49">
        <f t="shared" si="7"/>
        <v>0</v>
      </c>
    </row>
    <row r="217" spans="1:8" x14ac:dyDescent="0.25">
      <c r="A217" s="53" t="s">
        <v>849</v>
      </c>
      <c r="B217" s="53" t="s">
        <v>944</v>
      </c>
      <c r="C217" s="54">
        <v>3261</v>
      </c>
      <c r="D217" s="54">
        <v>185.77</v>
      </c>
      <c r="E217" s="52">
        <f t="shared" si="6"/>
        <v>3446.77</v>
      </c>
      <c r="F217" s="2" t="s">
        <v>298</v>
      </c>
      <c r="G217" s="40">
        <v>3446.77</v>
      </c>
      <c r="H217" s="49">
        <f t="shared" si="7"/>
        <v>0</v>
      </c>
    </row>
    <row r="218" spans="1:8" x14ac:dyDescent="0.25">
      <c r="A218" s="53" t="s">
        <v>976</v>
      </c>
      <c r="B218" s="53" t="s">
        <v>33</v>
      </c>
      <c r="C218" s="54">
        <v>2189.9</v>
      </c>
      <c r="D218" s="54"/>
      <c r="E218" s="52">
        <f t="shared" si="6"/>
        <v>2189.9</v>
      </c>
      <c r="F218" s="2" t="s">
        <v>299</v>
      </c>
      <c r="G218" s="40">
        <v>2189.9</v>
      </c>
      <c r="H218" s="49">
        <f t="shared" si="7"/>
        <v>0</v>
      </c>
    </row>
    <row r="219" spans="1:8" x14ac:dyDescent="0.25">
      <c r="A219" s="53" t="s">
        <v>976</v>
      </c>
      <c r="B219" s="53" t="s">
        <v>31</v>
      </c>
      <c r="C219" s="54">
        <v>2743.1</v>
      </c>
      <c r="D219" s="54"/>
      <c r="E219" s="52">
        <f t="shared" si="6"/>
        <v>2743.1</v>
      </c>
      <c r="F219" s="2" t="s">
        <v>300</v>
      </c>
      <c r="G219" s="40">
        <v>2743.1</v>
      </c>
      <c r="H219" s="49">
        <f t="shared" si="7"/>
        <v>0</v>
      </c>
    </row>
    <row r="220" spans="1:8" x14ac:dyDescent="0.25">
      <c r="A220" s="53" t="s">
        <v>865</v>
      </c>
      <c r="B220" s="53" t="s">
        <v>880</v>
      </c>
      <c r="C220" s="54">
        <v>2796.95</v>
      </c>
      <c r="D220" s="54">
        <v>92.11</v>
      </c>
      <c r="E220" s="52">
        <f t="shared" si="6"/>
        <v>2889.06</v>
      </c>
      <c r="F220" s="2" t="s">
        <v>301</v>
      </c>
      <c r="G220" s="40">
        <v>2889.06</v>
      </c>
      <c r="H220" s="49">
        <f t="shared" si="7"/>
        <v>0</v>
      </c>
    </row>
    <row r="221" spans="1:8" x14ac:dyDescent="0.25">
      <c r="A221" s="53" t="s">
        <v>865</v>
      </c>
      <c r="B221" s="53" t="s">
        <v>34</v>
      </c>
      <c r="C221" s="54">
        <v>3219.5</v>
      </c>
      <c r="D221" s="54"/>
      <c r="E221" s="52">
        <f t="shared" si="6"/>
        <v>3219.5</v>
      </c>
      <c r="F221" s="2" t="s">
        <v>302</v>
      </c>
      <c r="G221" s="40">
        <v>3219.5</v>
      </c>
      <c r="H221" s="49">
        <f t="shared" si="7"/>
        <v>0</v>
      </c>
    </row>
    <row r="222" spans="1:8" x14ac:dyDescent="0.25">
      <c r="A222" s="53" t="s">
        <v>865</v>
      </c>
      <c r="B222" s="53" t="s">
        <v>35</v>
      </c>
      <c r="C222" s="54">
        <v>1738.1</v>
      </c>
      <c r="D222" s="54">
        <v>133.6</v>
      </c>
      <c r="E222" s="52">
        <f t="shared" si="6"/>
        <v>1871.6999999999998</v>
      </c>
      <c r="F222" s="2" t="s">
        <v>303</v>
      </c>
      <c r="G222" s="40">
        <v>1871.7</v>
      </c>
      <c r="H222" s="49">
        <f t="shared" si="7"/>
        <v>0</v>
      </c>
    </row>
    <row r="223" spans="1:8" x14ac:dyDescent="0.25">
      <c r="A223" s="53" t="s">
        <v>865</v>
      </c>
      <c r="B223" s="53" t="s">
        <v>954</v>
      </c>
      <c r="C223" s="54">
        <v>1531.9</v>
      </c>
      <c r="D223" s="54">
        <v>362.9</v>
      </c>
      <c r="E223" s="52">
        <f t="shared" si="6"/>
        <v>1894.8000000000002</v>
      </c>
      <c r="F223" s="2" t="s">
        <v>304</v>
      </c>
      <c r="G223" s="40">
        <v>1894.8</v>
      </c>
      <c r="H223" s="49">
        <f t="shared" si="7"/>
        <v>0</v>
      </c>
    </row>
    <row r="224" spans="1:8" x14ac:dyDescent="0.25">
      <c r="A224" s="53" t="s">
        <v>865</v>
      </c>
      <c r="B224" s="53" t="s">
        <v>985</v>
      </c>
      <c r="C224" s="54">
        <v>1556.6</v>
      </c>
      <c r="D224" s="54">
        <v>304.60000000000002</v>
      </c>
      <c r="E224" s="52">
        <f t="shared" si="6"/>
        <v>1861.1999999999998</v>
      </c>
      <c r="F224" s="2" t="s">
        <v>305</v>
      </c>
      <c r="G224" s="40">
        <v>1861.2</v>
      </c>
      <c r="H224" s="49">
        <f t="shared" si="7"/>
        <v>0</v>
      </c>
    </row>
    <row r="225" spans="1:8" x14ac:dyDescent="0.25">
      <c r="A225" s="53" t="s">
        <v>865</v>
      </c>
      <c r="B225" s="53" t="s">
        <v>986</v>
      </c>
      <c r="C225" s="54">
        <v>2489.87</v>
      </c>
      <c r="D225" s="54"/>
      <c r="E225" s="52">
        <f t="shared" si="6"/>
        <v>2489.87</v>
      </c>
      <c r="F225" s="2" t="s">
        <v>306</v>
      </c>
      <c r="G225" s="40">
        <v>2489.87</v>
      </c>
      <c r="H225" s="49">
        <f t="shared" si="7"/>
        <v>0</v>
      </c>
    </row>
    <row r="226" spans="1:8" x14ac:dyDescent="0.25">
      <c r="A226" s="53" t="s">
        <v>865</v>
      </c>
      <c r="B226" s="53" t="s">
        <v>987</v>
      </c>
      <c r="C226" s="54">
        <v>2481.4</v>
      </c>
      <c r="D226" s="54"/>
      <c r="E226" s="52">
        <f t="shared" si="6"/>
        <v>2481.4</v>
      </c>
      <c r="F226" s="2" t="s">
        <v>307</v>
      </c>
      <c r="G226" s="40">
        <v>2481.4</v>
      </c>
      <c r="H226" s="49">
        <f t="shared" si="7"/>
        <v>0</v>
      </c>
    </row>
    <row r="227" spans="1:8" x14ac:dyDescent="0.25">
      <c r="A227" s="53" t="s">
        <v>887</v>
      </c>
      <c r="B227" s="53" t="s">
        <v>29</v>
      </c>
      <c r="C227" s="54">
        <v>1780.57</v>
      </c>
      <c r="D227" s="54">
        <v>118.5</v>
      </c>
      <c r="E227" s="52">
        <f t="shared" si="6"/>
        <v>1899.07</v>
      </c>
      <c r="F227" s="2" t="s">
        <v>308</v>
      </c>
      <c r="G227" s="40">
        <v>1899.07</v>
      </c>
      <c r="H227" s="49">
        <f t="shared" si="7"/>
        <v>0</v>
      </c>
    </row>
    <row r="228" spans="1:8" x14ac:dyDescent="0.25">
      <c r="A228" s="53" t="s">
        <v>891</v>
      </c>
      <c r="B228" s="53" t="s">
        <v>988</v>
      </c>
      <c r="C228" s="54">
        <v>2504.61</v>
      </c>
      <c r="D228" s="54">
        <v>132.30000000000001</v>
      </c>
      <c r="E228" s="52">
        <f t="shared" si="6"/>
        <v>2636.9100000000003</v>
      </c>
      <c r="F228" s="2" t="s">
        <v>309</v>
      </c>
      <c r="G228" s="40">
        <v>2636.91</v>
      </c>
      <c r="H228" s="49">
        <f t="shared" si="7"/>
        <v>0</v>
      </c>
    </row>
    <row r="229" spans="1:8" x14ac:dyDescent="0.25">
      <c r="A229" s="53" t="s">
        <v>891</v>
      </c>
      <c r="B229" s="53" t="s">
        <v>989</v>
      </c>
      <c r="C229" s="54">
        <v>1804.3</v>
      </c>
      <c r="D229" s="54">
        <v>0</v>
      </c>
      <c r="E229" s="52">
        <f t="shared" si="6"/>
        <v>1804.3</v>
      </c>
      <c r="F229" s="2" t="s">
        <v>310</v>
      </c>
      <c r="G229" s="40">
        <v>1804.3</v>
      </c>
      <c r="H229" s="49">
        <f t="shared" si="7"/>
        <v>0</v>
      </c>
    </row>
    <row r="230" spans="1:8" x14ac:dyDescent="0.25">
      <c r="A230" s="53" t="s">
        <v>896</v>
      </c>
      <c r="B230" s="53" t="s">
        <v>990</v>
      </c>
      <c r="C230" s="54">
        <v>3175.8</v>
      </c>
      <c r="D230" s="54"/>
      <c r="E230" s="52">
        <f t="shared" si="6"/>
        <v>3175.8</v>
      </c>
      <c r="F230" s="2" t="s">
        <v>311</v>
      </c>
      <c r="G230" s="40">
        <v>3175.8</v>
      </c>
      <c r="H230" s="49">
        <f t="shared" si="7"/>
        <v>0</v>
      </c>
    </row>
    <row r="231" spans="1:8" x14ac:dyDescent="0.25">
      <c r="A231" s="53" t="s">
        <v>898</v>
      </c>
      <c r="B231" s="53" t="s">
        <v>31</v>
      </c>
      <c r="C231" s="54">
        <v>3077.05</v>
      </c>
      <c r="D231" s="54">
        <v>303</v>
      </c>
      <c r="E231" s="52">
        <f t="shared" si="6"/>
        <v>3380.05</v>
      </c>
      <c r="F231" s="2" t="s">
        <v>312</v>
      </c>
      <c r="G231" s="40">
        <v>3380.05</v>
      </c>
      <c r="H231" s="49">
        <f t="shared" si="7"/>
        <v>0</v>
      </c>
    </row>
    <row r="232" spans="1:8" x14ac:dyDescent="0.25">
      <c r="A232" s="53" t="s">
        <v>907</v>
      </c>
      <c r="B232" s="53" t="s">
        <v>975</v>
      </c>
      <c r="C232" s="54">
        <v>2612.75</v>
      </c>
      <c r="D232" s="54">
        <v>863.48</v>
      </c>
      <c r="E232" s="52">
        <f t="shared" si="6"/>
        <v>3476.23</v>
      </c>
      <c r="F232" s="2" t="s">
        <v>313</v>
      </c>
      <c r="G232" s="40">
        <v>3476.23</v>
      </c>
      <c r="H232" s="49">
        <f t="shared" si="7"/>
        <v>0</v>
      </c>
    </row>
    <row r="233" spans="1:8" x14ac:dyDescent="0.25">
      <c r="A233" s="53" t="s">
        <v>907</v>
      </c>
      <c r="B233" s="53" t="s">
        <v>966</v>
      </c>
      <c r="C233" s="54">
        <v>2162.08</v>
      </c>
      <c r="D233" s="54">
        <v>1136.2</v>
      </c>
      <c r="E233" s="52">
        <f t="shared" si="6"/>
        <v>3298.2799999999997</v>
      </c>
      <c r="F233" s="2" t="s">
        <v>314</v>
      </c>
      <c r="G233" s="40">
        <v>3298.28</v>
      </c>
      <c r="H233" s="49">
        <f t="shared" si="7"/>
        <v>0</v>
      </c>
    </row>
    <row r="234" spans="1:8" x14ac:dyDescent="0.25">
      <c r="A234" s="53" t="s">
        <v>907</v>
      </c>
      <c r="B234" s="53" t="s">
        <v>991</v>
      </c>
      <c r="C234" s="54">
        <v>2338.0700000000002</v>
      </c>
      <c r="D234" s="54">
        <v>478</v>
      </c>
      <c r="E234" s="52">
        <f t="shared" si="6"/>
        <v>2816.07</v>
      </c>
      <c r="F234" s="2" t="s">
        <v>315</v>
      </c>
      <c r="G234" s="40">
        <v>2816.07</v>
      </c>
      <c r="H234" s="49">
        <f t="shared" si="7"/>
        <v>0</v>
      </c>
    </row>
    <row r="235" spans="1:8" x14ac:dyDescent="0.25">
      <c r="A235" s="53" t="s">
        <v>907</v>
      </c>
      <c r="B235" s="53" t="s">
        <v>992</v>
      </c>
      <c r="C235" s="54">
        <v>2771.3</v>
      </c>
      <c r="D235" s="54">
        <v>79.400000000000006</v>
      </c>
      <c r="E235" s="52">
        <f t="shared" si="6"/>
        <v>2850.7000000000003</v>
      </c>
      <c r="F235" s="2" t="s">
        <v>316</v>
      </c>
      <c r="G235" s="40">
        <v>2850.7</v>
      </c>
      <c r="H235" s="49">
        <f t="shared" si="7"/>
        <v>0</v>
      </c>
    </row>
    <row r="236" spans="1:8" x14ac:dyDescent="0.25">
      <c r="A236" s="53" t="s">
        <v>917</v>
      </c>
      <c r="B236" s="53" t="s">
        <v>848</v>
      </c>
      <c r="C236" s="54">
        <v>4489.03</v>
      </c>
      <c r="D236" s="54">
        <v>40.6</v>
      </c>
      <c r="E236" s="52">
        <f t="shared" si="6"/>
        <v>4529.63</v>
      </c>
      <c r="F236" s="2" t="s">
        <v>317</v>
      </c>
      <c r="G236" s="40">
        <v>4529.63</v>
      </c>
      <c r="H236" s="49">
        <f t="shared" si="7"/>
        <v>0</v>
      </c>
    </row>
    <row r="237" spans="1:8" x14ac:dyDescent="0.25">
      <c r="A237" s="53" t="s">
        <v>924</v>
      </c>
      <c r="B237" s="53" t="s">
        <v>31</v>
      </c>
      <c r="C237" s="54">
        <v>4524.01</v>
      </c>
      <c r="D237" s="54"/>
      <c r="E237" s="52">
        <f t="shared" si="6"/>
        <v>4524.01</v>
      </c>
      <c r="F237" s="2" t="s">
        <v>318</v>
      </c>
      <c r="G237" s="40">
        <v>4524.01</v>
      </c>
      <c r="H237" s="49">
        <f t="shared" si="7"/>
        <v>0</v>
      </c>
    </row>
    <row r="238" spans="1:8" x14ac:dyDescent="0.25">
      <c r="A238" s="53" t="s">
        <v>927</v>
      </c>
      <c r="B238" s="53" t="s">
        <v>899</v>
      </c>
      <c r="C238" s="54">
        <v>2744.3</v>
      </c>
      <c r="D238" s="54"/>
      <c r="E238" s="52">
        <f t="shared" si="6"/>
        <v>2744.3</v>
      </c>
      <c r="F238" s="2" t="s">
        <v>319</v>
      </c>
      <c r="G238" s="40">
        <v>2744.3</v>
      </c>
      <c r="H238" s="49">
        <f t="shared" si="7"/>
        <v>0</v>
      </c>
    </row>
    <row r="239" spans="1:8" x14ac:dyDescent="0.25">
      <c r="A239" s="53" t="s">
        <v>929</v>
      </c>
      <c r="B239" s="53" t="s">
        <v>940</v>
      </c>
      <c r="C239" s="54">
        <v>2128.4299999999998</v>
      </c>
      <c r="D239" s="54">
        <v>163.9</v>
      </c>
      <c r="E239" s="52">
        <f t="shared" si="6"/>
        <v>2292.33</v>
      </c>
      <c r="F239" s="2" t="s">
        <v>320</v>
      </c>
      <c r="G239" s="40">
        <v>2292.33</v>
      </c>
      <c r="H239" s="49">
        <f t="shared" si="7"/>
        <v>0</v>
      </c>
    </row>
    <row r="240" spans="1:8" x14ac:dyDescent="0.25">
      <c r="A240" s="53" t="s">
        <v>929</v>
      </c>
      <c r="B240" s="53" t="s">
        <v>889</v>
      </c>
      <c r="C240" s="54">
        <v>4358.7700000000004</v>
      </c>
      <c r="D240" s="54">
        <v>376.3</v>
      </c>
      <c r="E240" s="52">
        <f t="shared" si="6"/>
        <v>4735.0700000000006</v>
      </c>
      <c r="F240" s="2" t="s">
        <v>321</v>
      </c>
      <c r="G240" s="40">
        <v>4735.07</v>
      </c>
      <c r="H240" s="49">
        <f t="shared" si="7"/>
        <v>0</v>
      </c>
    </row>
    <row r="241" spans="1:8" x14ac:dyDescent="0.25">
      <c r="A241" s="53" t="s">
        <v>929</v>
      </c>
      <c r="B241" s="53" t="s">
        <v>993</v>
      </c>
      <c r="C241" s="54">
        <v>3267.3</v>
      </c>
      <c r="D241" s="54"/>
      <c r="E241" s="52">
        <f t="shared" si="6"/>
        <v>3267.3</v>
      </c>
      <c r="F241" s="2" t="s">
        <v>322</v>
      </c>
      <c r="G241" s="40">
        <v>3267.3</v>
      </c>
      <c r="H241" s="49">
        <f t="shared" si="7"/>
        <v>0</v>
      </c>
    </row>
    <row r="242" spans="1:8" x14ac:dyDescent="0.25">
      <c r="A242" s="53" t="s">
        <v>933</v>
      </c>
      <c r="B242" s="53" t="s">
        <v>34</v>
      </c>
      <c r="C242" s="54">
        <v>3228.8</v>
      </c>
      <c r="D242" s="54">
        <v>276.7</v>
      </c>
      <c r="E242" s="52">
        <f t="shared" si="6"/>
        <v>3505.5</v>
      </c>
      <c r="F242" s="2" t="s">
        <v>323</v>
      </c>
      <c r="G242" s="40">
        <v>3505.5</v>
      </c>
      <c r="H242" s="49">
        <f t="shared" si="7"/>
        <v>0</v>
      </c>
    </row>
    <row r="243" spans="1:8" x14ac:dyDescent="0.25">
      <c r="A243" s="53" t="s">
        <v>933</v>
      </c>
      <c r="B243" s="53" t="s">
        <v>994</v>
      </c>
      <c r="C243" s="54">
        <v>3564.3</v>
      </c>
      <c r="D243" s="54"/>
      <c r="E243" s="52">
        <f t="shared" si="6"/>
        <v>3564.3</v>
      </c>
      <c r="F243" s="2" t="s">
        <v>324</v>
      </c>
      <c r="G243" s="40">
        <v>3564.3</v>
      </c>
      <c r="H243" s="49">
        <f t="shared" si="7"/>
        <v>0</v>
      </c>
    </row>
    <row r="244" spans="1:8" x14ac:dyDescent="0.25">
      <c r="A244" s="53" t="s">
        <v>933</v>
      </c>
      <c r="B244" s="53" t="s">
        <v>35</v>
      </c>
      <c r="C244" s="54">
        <v>3571.4</v>
      </c>
      <c r="D244" s="54"/>
      <c r="E244" s="52">
        <f t="shared" si="6"/>
        <v>3571.4</v>
      </c>
      <c r="F244" s="2" t="s">
        <v>325</v>
      </c>
      <c r="G244" s="40">
        <v>3571.4</v>
      </c>
      <c r="H244" s="49">
        <f t="shared" si="7"/>
        <v>0</v>
      </c>
    </row>
    <row r="245" spans="1:8" x14ac:dyDescent="0.25">
      <c r="A245" s="53" t="s">
        <v>933</v>
      </c>
      <c r="B245" s="53" t="s">
        <v>883</v>
      </c>
      <c r="C245" s="54">
        <v>2470.9</v>
      </c>
      <c r="D245" s="54">
        <v>210.6</v>
      </c>
      <c r="E245" s="52">
        <f t="shared" si="6"/>
        <v>2681.5</v>
      </c>
      <c r="F245" s="2" t="s">
        <v>326</v>
      </c>
      <c r="G245" s="40">
        <v>2681.5</v>
      </c>
      <c r="H245" s="49">
        <f t="shared" si="7"/>
        <v>0</v>
      </c>
    </row>
    <row r="246" spans="1:8" x14ac:dyDescent="0.25">
      <c r="A246" s="53" t="s">
        <v>935</v>
      </c>
      <c r="B246" s="53" t="s">
        <v>880</v>
      </c>
      <c r="C246" s="54">
        <v>3107.5</v>
      </c>
      <c r="D246" s="54">
        <v>67</v>
      </c>
      <c r="E246" s="52">
        <f t="shared" si="6"/>
        <v>3174.5</v>
      </c>
      <c r="F246" s="2" t="s">
        <v>327</v>
      </c>
      <c r="G246" s="40">
        <v>3174.5</v>
      </c>
      <c r="H246" s="49">
        <f t="shared" si="7"/>
        <v>0</v>
      </c>
    </row>
    <row r="247" spans="1:8" x14ac:dyDescent="0.25">
      <c r="A247" s="53" t="s">
        <v>936</v>
      </c>
      <c r="B247" s="53" t="s">
        <v>939</v>
      </c>
      <c r="C247" s="54">
        <v>2102.6</v>
      </c>
      <c r="D247" s="54"/>
      <c r="E247" s="52">
        <f t="shared" si="6"/>
        <v>2102.6</v>
      </c>
      <c r="F247" s="2" t="s">
        <v>328</v>
      </c>
      <c r="G247" s="40">
        <v>2102.6</v>
      </c>
      <c r="H247" s="49">
        <f t="shared" si="7"/>
        <v>0</v>
      </c>
    </row>
    <row r="248" spans="1:8" x14ac:dyDescent="0.25">
      <c r="A248" s="53" t="s">
        <v>936</v>
      </c>
      <c r="B248" s="53" t="s">
        <v>27</v>
      </c>
      <c r="C248" s="54">
        <v>3559.5</v>
      </c>
      <c r="D248" s="54"/>
      <c r="E248" s="52">
        <f t="shared" si="6"/>
        <v>3559.5</v>
      </c>
      <c r="F248" s="2" t="s">
        <v>329</v>
      </c>
      <c r="G248" s="40">
        <v>3559.5</v>
      </c>
      <c r="H248" s="49">
        <f t="shared" si="7"/>
        <v>0</v>
      </c>
    </row>
    <row r="249" spans="1:8" x14ac:dyDescent="0.25">
      <c r="A249" s="53" t="s">
        <v>936</v>
      </c>
      <c r="B249" s="53" t="s">
        <v>30</v>
      </c>
      <c r="C249" s="54">
        <v>3575.2</v>
      </c>
      <c r="D249" s="54"/>
      <c r="E249" s="52">
        <f t="shared" si="6"/>
        <v>3575.2</v>
      </c>
      <c r="F249" s="2" t="s">
        <v>330</v>
      </c>
      <c r="G249" s="40">
        <v>3575.2</v>
      </c>
      <c r="H249" s="49">
        <f t="shared" si="7"/>
        <v>0</v>
      </c>
    </row>
    <row r="250" spans="1:8" x14ac:dyDescent="0.25">
      <c r="A250" s="53" t="s">
        <v>936</v>
      </c>
      <c r="B250" s="53" t="s">
        <v>848</v>
      </c>
      <c r="C250" s="54">
        <v>3564.2</v>
      </c>
      <c r="D250" s="54"/>
      <c r="E250" s="52">
        <f t="shared" si="6"/>
        <v>3564.2</v>
      </c>
      <c r="F250" s="2" t="s">
        <v>331</v>
      </c>
      <c r="G250" s="40">
        <v>3564.2</v>
      </c>
      <c r="H250" s="49">
        <f t="shared" si="7"/>
        <v>0</v>
      </c>
    </row>
    <row r="251" spans="1:8" x14ac:dyDescent="0.25">
      <c r="A251" s="53" t="s">
        <v>936</v>
      </c>
      <c r="B251" s="53" t="s">
        <v>32</v>
      </c>
      <c r="C251" s="54">
        <v>3571.96</v>
      </c>
      <c r="D251" s="54"/>
      <c r="E251" s="52">
        <f t="shared" si="6"/>
        <v>3571.96</v>
      </c>
      <c r="F251" s="2" t="s">
        <v>332</v>
      </c>
      <c r="G251" s="40">
        <v>3571.96</v>
      </c>
      <c r="H251" s="49">
        <f t="shared" si="7"/>
        <v>0</v>
      </c>
    </row>
    <row r="252" spans="1:8" x14ac:dyDescent="0.25">
      <c r="A252" s="53" t="s">
        <v>995</v>
      </c>
      <c r="B252" s="53" t="s">
        <v>845</v>
      </c>
      <c r="C252" s="54">
        <v>4471.5</v>
      </c>
      <c r="D252" s="54">
        <v>100.8</v>
      </c>
      <c r="E252" s="52">
        <f t="shared" si="6"/>
        <v>4572.3</v>
      </c>
      <c r="F252" s="2" t="s">
        <v>333</v>
      </c>
      <c r="G252" s="40">
        <v>4572.3</v>
      </c>
      <c r="H252" s="49">
        <f t="shared" si="7"/>
        <v>0</v>
      </c>
    </row>
    <row r="253" spans="1:8" x14ac:dyDescent="0.25">
      <c r="A253" s="53" t="s">
        <v>995</v>
      </c>
      <c r="B253" s="53" t="s">
        <v>862</v>
      </c>
      <c r="C253" s="54">
        <v>4538</v>
      </c>
      <c r="D253" s="54">
        <v>39.799999999999997</v>
      </c>
      <c r="E253" s="52">
        <f t="shared" si="6"/>
        <v>4577.8</v>
      </c>
      <c r="F253" s="2" t="s">
        <v>334</v>
      </c>
      <c r="G253" s="40">
        <v>4577.8</v>
      </c>
      <c r="H253" s="49">
        <f t="shared" si="7"/>
        <v>0</v>
      </c>
    </row>
    <row r="254" spans="1:8" x14ac:dyDescent="0.25">
      <c r="A254" s="53" t="s">
        <v>995</v>
      </c>
      <c r="B254" s="53" t="s">
        <v>940</v>
      </c>
      <c r="C254" s="54">
        <v>3208.93</v>
      </c>
      <c r="D254" s="54"/>
      <c r="E254" s="52">
        <f t="shared" si="6"/>
        <v>3208.93</v>
      </c>
      <c r="F254" s="2" t="s">
        <v>335</v>
      </c>
      <c r="G254" s="40">
        <v>3208.93</v>
      </c>
      <c r="H254" s="49">
        <f t="shared" si="7"/>
        <v>0</v>
      </c>
    </row>
    <row r="255" spans="1:8" x14ac:dyDescent="0.25">
      <c r="A255" s="53" t="s">
        <v>995</v>
      </c>
      <c r="B255" s="53" t="s">
        <v>966</v>
      </c>
      <c r="C255" s="54">
        <v>5131.2</v>
      </c>
      <c r="D255" s="54">
        <v>1125.4000000000001</v>
      </c>
      <c r="E255" s="52">
        <f t="shared" si="6"/>
        <v>6256.6</v>
      </c>
      <c r="F255" s="2" t="s">
        <v>336</v>
      </c>
      <c r="G255" s="40">
        <v>6256.6</v>
      </c>
      <c r="H255" s="49">
        <f t="shared" si="7"/>
        <v>0</v>
      </c>
    </row>
    <row r="256" spans="1:8" x14ac:dyDescent="0.25">
      <c r="A256" s="53" t="s">
        <v>995</v>
      </c>
      <c r="B256" s="53" t="s">
        <v>942</v>
      </c>
      <c r="C256" s="54">
        <v>2767.8</v>
      </c>
      <c r="D256" s="54"/>
      <c r="E256" s="52">
        <f t="shared" si="6"/>
        <v>2767.8</v>
      </c>
      <c r="F256" s="2" t="s">
        <v>337</v>
      </c>
      <c r="G256" s="40">
        <v>2767.8</v>
      </c>
      <c r="H256" s="49">
        <f t="shared" si="7"/>
        <v>0</v>
      </c>
    </row>
    <row r="257" spans="1:8" x14ac:dyDescent="0.25">
      <c r="A257" s="53" t="s">
        <v>995</v>
      </c>
      <c r="B257" s="53" t="s">
        <v>899</v>
      </c>
      <c r="C257" s="54">
        <v>4580.3</v>
      </c>
      <c r="D257" s="54"/>
      <c r="E257" s="52">
        <f t="shared" si="6"/>
        <v>4580.3</v>
      </c>
      <c r="F257" s="2" t="s">
        <v>338</v>
      </c>
      <c r="G257" s="40">
        <v>4580.3</v>
      </c>
      <c r="H257" s="49">
        <f t="shared" si="7"/>
        <v>0</v>
      </c>
    </row>
    <row r="258" spans="1:8" x14ac:dyDescent="0.25">
      <c r="A258" s="53" t="s">
        <v>995</v>
      </c>
      <c r="B258" s="53" t="s">
        <v>996</v>
      </c>
      <c r="C258" s="54">
        <v>5975.2</v>
      </c>
      <c r="D258" s="54">
        <v>235.9</v>
      </c>
      <c r="E258" s="52">
        <f t="shared" si="6"/>
        <v>6211.0999999999995</v>
      </c>
      <c r="F258" s="2" t="s">
        <v>339</v>
      </c>
      <c r="G258" s="40">
        <v>6211.1</v>
      </c>
      <c r="H258" s="49">
        <f t="shared" si="7"/>
        <v>0</v>
      </c>
    </row>
    <row r="259" spans="1:8" x14ac:dyDescent="0.25">
      <c r="A259" s="53" t="s">
        <v>995</v>
      </c>
      <c r="B259" s="53" t="s">
        <v>997</v>
      </c>
      <c r="C259" s="54">
        <v>2685</v>
      </c>
      <c r="D259" s="54">
        <v>486.42</v>
      </c>
      <c r="E259" s="52">
        <f t="shared" si="6"/>
        <v>3171.42</v>
      </c>
      <c r="F259" s="2" t="s">
        <v>340</v>
      </c>
      <c r="G259" s="40">
        <v>3171.42</v>
      </c>
      <c r="H259" s="49">
        <f t="shared" si="7"/>
        <v>0</v>
      </c>
    </row>
    <row r="260" spans="1:8" x14ac:dyDescent="0.25">
      <c r="A260" s="53" t="s">
        <v>995</v>
      </c>
      <c r="B260" s="53" t="s">
        <v>985</v>
      </c>
      <c r="C260" s="54">
        <v>2595.6999999999998</v>
      </c>
      <c r="D260" s="54">
        <v>569.6</v>
      </c>
      <c r="E260" s="52">
        <f t="shared" si="6"/>
        <v>3165.2999999999997</v>
      </c>
      <c r="F260" s="2" t="s">
        <v>341</v>
      </c>
      <c r="G260" s="40">
        <v>3165.3</v>
      </c>
      <c r="H260" s="49">
        <f t="shared" si="7"/>
        <v>0</v>
      </c>
    </row>
    <row r="261" spans="1:8" x14ac:dyDescent="0.25">
      <c r="A261" s="53" t="s">
        <v>995</v>
      </c>
      <c r="B261" s="53" t="s">
        <v>918</v>
      </c>
      <c r="C261" s="54">
        <v>4456.6000000000004</v>
      </c>
      <c r="D261" s="54"/>
      <c r="E261" s="52">
        <f t="shared" ref="E261:E324" si="8">SUM(C261:D261)</f>
        <v>4456.6000000000004</v>
      </c>
      <c r="F261" s="2" t="s">
        <v>342</v>
      </c>
      <c r="G261" s="40">
        <v>4456.6000000000004</v>
      </c>
      <c r="H261" s="49">
        <f t="shared" ref="H261:H324" si="9">IF(E261=G261,0,"*****")</f>
        <v>0</v>
      </c>
    </row>
    <row r="262" spans="1:8" x14ac:dyDescent="0.25">
      <c r="A262" s="53" t="s">
        <v>995</v>
      </c>
      <c r="B262" s="53" t="s">
        <v>998</v>
      </c>
      <c r="C262" s="54">
        <v>3569.1</v>
      </c>
      <c r="D262" s="54">
        <v>101</v>
      </c>
      <c r="E262" s="52">
        <f t="shared" si="8"/>
        <v>3670.1</v>
      </c>
      <c r="F262" s="2" t="s">
        <v>343</v>
      </c>
      <c r="G262" s="40">
        <v>3670.1</v>
      </c>
      <c r="H262" s="49">
        <f t="shared" si="9"/>
        <v>0</v>
      </c>
    </row>
    <row r="263" spans="1:8" x14ac:dyDescent="0.25">
      <c r="A263" s="53" t="s">
        <v>943</v>
      </c>
      <c r="B263" s="53" t="s">
        <v>27</v>
      </c>
      <c r="C263" s="54">
        <v>3567.9</v>
      </c>
      <c r="D263" s="54"/>
      <c r="E263" s="52">
        <f t="shared" si="8"/>
        <v>3567.9</v>
      </c>
      <c r="F263" s="2" t="s">
        <v>344</v>
      </c>
      <c r="G263" s="40">
        <v>3567.9</v>
      </c>
      <c r="H263" s="49">
        <f t="shared" si="9"/>
        <v>0</v>
      </c>
    </row>
    <row r="264" spans="1:8" x14ac:dyDescent="0.25">
      <c r="A264" s="53" t="s">
        <v>943</v>
      </c>
      <c r="B264" s="53" t="s">
        <v>31</v>
      </c>
      <c r="C264" s="54">
        <v>1700.4</v>
      </c>
      <c r="D264" s="54">
        <v>169</v>
      </c>
      <c r="E264" s="52">
        <f t="shared" si="8"/>
        <v>1869.4</v>
      </c>
      <c r="F264" s="2" t="s">
        <v>345</v>
      </c>
      <c r="G264" s="40">
        <v>1869.4</v>
      </c>
      <c r="H264" s="49">
        <f t="shared" si="9"/>
        <v>0</v>
      </c>
    </row>
    <row r="265" spans="1:8" x14ac:dyDescent="0.25">
      <c r="A265" s="53" t="s">
        <v>999</v>
      </c>
      <c r="B265" s="53" t="s">
        <v>1000</v>
      </c>
      <c r="C265" s="54">
        <v>2762.24</v>
      </c>
      <c r="D265" s="54"/>
      <c r="E265" s="52">
        <f t="shared" si="8"/>
        <v>2762.24</v>
      </c>
      <c r="F265" s="2" t="s">
        <v>346</v>
      </c>
      <c r="G265" s="40">
        <v>2762.24</v>
      </c>
      <c r="H265" s="49">
        <f t="shared" si="9"/>
        <v>0</v>
      </c>
    </row>
    <row r="266" spans="1:8" x14ac:dyDescent="0.25">
      <c r="A266" s="53" t="s">
        <v>970</v>
      </c>
      <c r="B266" s="53" t="s">
        <v>866</v>
      </c>
      <c r="C266" s="54">
        <v>1762.3</v>
      </c>
      <c r="D266" s="54">
        <v>304.2</v>
      </c>
      <c r="E266" s="52">
        <f t="shared" si="8"/>
        <v>2066.5</v>
      </c>
      <c r="F266" s="2" t="s">
        <v>347</v>
      </c>
      <c r="G266" s="40">
        <v>2066.5</v>
      </c>
      <c r="H266" s="49">
        <f t="shared" si="9"/>
        <v>0</v>
      </c>
    </row>
    <row r="267" spans="1:8" x14ac:dyDescent="0.25">
      <c r="A267" s="53" t="s">
        <v>970</v>
      </c>
      <c r="B267" s="53" t="s">
        <v>1001</v>
      </c>
      <c r="C267" s="54">
        <v>4483.3</v>
      </c>
      <c r="D267" s="54">
        <v>1478</v>
      </c>
      <c r="E267" s="52">
        <f t="shared" si="8"/>
        <v>5961.3</v>
      </c>
      <c r="F267" s="2" t="s">
        <v>348</v>
      </c>
      <c r="G267" s="40">
        <v>5961.3</v>
      </c>
      <c r="H267" s="49">
        <f t="shared" si="9"/>
        <v>0</v>
      </c>
    </row>
    <row r="268" spans="1:8" x14ac:dyDescent="0.25">
      <c r="A268" s="53" t="s">
        <v>970</v>
      </c>
      <c r="B268" s="53" t="s">
        <v>35</v>
      </c>
      <c r="C268" s="54">
        <v>3766.2</v>
      </c>
      <c r="D268" s="54">
        <v>445.91</v>
      </c>
      <c r="E268" s="52">
        <f t="shared" si="8"/>
        <v>4212.1099999999997</v>
      </c>
      <c r="F268" s="2" t="s">
        <v>349</v>
      </c>
      <c r="G268" s="40">
        <v>4212.1099999999997</v>
      </c>
      <c r="H268" s="49">
        <f t="shared" si="9"/>
        <v>0</v>
      </c>
    </row>
    <row r="269" spans="1:8" x14ac:dyDescent="0.25">
      <c r="A269" s="53" t="s">
        <v>970</v>
      </c>
      <c r="B269" s="53" t="s">
        <v>883</v>
      </c>
      <c r="C269" s="54">
        <v>3203.6</v>
      </c>
      <c r="D269" s="54"/>
      <c r="E269" s="52">
        <f t="shared" si="8"/>
        <v>3203.6</v>
      </c>
      <c r="F269" s="2" t="s">
        <v>350</v>
      </c>
      <c r="G269" s="40">
        <v>3203.6</v>
      </c>
      <c r="H269" s="49">
        <f t="shared" si="9"/>
        <v>0</v>
      </c>
    </row>
    <row r="270" spans="1:8" x14ac:dyDescent="0.25">
      <c r="A270" s="53" t="s">
        <v>970</v>
      </c>
      <c r="B270" s="53" t="s">
        <v>867</v>
      </c>
      <c r="C270" s="54">
        <v>2920.74</v>
      </c>
      <c r="D270" s="54">
        <v>789.2</v>
      </c>
      <c r="E270" s="52">
        <f t="shared" si="8"/>
        <v>3709.9399999999996</v>
      </c>
      <c r="F270" s="2" t="s">
        <v>351</v>
      </c>
      <c r="G270" s="40">
        <v>3709.94</v>
      </c>
      <c r="H270" s="49">
        <f t="shared" si="9"/>
        <v>0</v>
      </c>
    </row>
    <row r="271" spans="1:8" x14ac:dyDescent="0.25">
      <c r="A271" s="53" t="s">
        <v>970</v>
      </c>
      <c r="B271" s="53" t="s">
        <v>1002</v>
      </c>
      <c r="C271" s="54">
        <v>1754.6</v>
      </c>
      <c r="D271" s="54">
        <v>196.2</v>
      </c>
      <c r="E271" s="52">
        <f t="shared" si="8"/>
        <v>1950.8</v>
      </c>
      <c r="F271" s="2" t="s">
        <v>352</v>
      </c>
      <c r="G271" s="40">
        <v>1950.8</v>
      </c>
      <c r="H271" s="49">
        <f t="shared" si="9"/>
        <v>0</v>
      </c>
    </row>
    <row r="272" spans="1:8" x14ac:dyDescent="0.25">
      <c r="A272" s="53" t="s">
        <v>970</v>
      </c>
      <c r="B272" s="53" t="s">
        <v>1003</v>
      </c>
      <c r="C272" s="54">
        <v>3727.2</v>
      </c>
      <c r="D272" s="54">
        <v>693.5</v>
      </c>
      <c r="E272" s="52">
        <f t="shared" si="8"/>
        <v>4420.7</v>
      </c>
      <c r="F272" s="2" t="s">
        <v>353</v>
      </c>
      <c r="G272" s="40">
        <v>4420.7</v>
      </c>
      <c r="H272" s="49">
        <f t="shared" si="9"/>
        <v>0</v>
      </c>
    </row>
    <row r="273" spans="1:8" x14ac:dyDescent="0.25">
      <c r="A273" s="53" t="s">
        <v>970</v>
      </c>
      <c r="B273" s="53" t="s">
        <v>1004</v>
      </c>
      <c r="C273" s="54">
        <v>2104.64</v>
      </c>
      <c r="D273" s="54">
        <v>438.5</v>
      </c>
      <c r="E273" s="52">
        <f t="shared" si="8"/>
        <v>2543.14</v>
      </c>
      <c r="F273" s="2" t="s">
        <v>354</v>
      </c>
      <c r="G273" s="40">
        <v>2543.14</v>
      </c>
      <c r="H273" s="49">
        <f t="shared" si="9"/>
        <v>0</v>
      </c>
    </row>
    <row r="274" spans="1:8" x14ac:dyDescent="0.25">
      <c r="A274" s="53" t="s">
        <v>970</v>
      </c>
      <c r="B274" s="53" t="s">
        <v>985</v>
      </c>
      <c r="C274" s="54">
        <v>2552.36</v>
      </c>
      <c r="D274" s="54">
        <v>446.4</v>
      </c>
      <c r="E274" s="52">
        <f t="shared" si="8"/>
        <v>2998.76</v>
      </c>
      <c r="F274" s="2" t="s">
        <v>355</v>
      </c>
      <c r="G274" s="40">
        <v>2998.76</v>
      </c>
      <c r="H274" s="49">
        <f t="shared" si="9"/>
        <v>0</v>
      </c>
    </row>
    <row r="275" spans="1:8" x14ac:dyDescent="0.25">
      <c r="A275" s="53" t="s">
        <v>970</v>
      </c>
      <c r="B275" s="53" t="s">
        <v>1005</v>
      </c>
      <c r="C275" s="54">
        <v>2562</v>
      </c>
      <c r="D275" s="54">
        <v>42</v>
      </c>
      <c r="E275" s="52">
        <f t="shared" si="8"/>
        <v>2604</v>
      </c>
      <c r="F275" s="2" t="s">
        <v>356</v>
      </c>
      <c r="G275" s="40">
        <v>2604</v>
      </c>
      <c r="H275" s="49">
        <f t="shared" si="9"/>
        <v>0</v>
      </c>
    </row>
    <row r="276" spans="1:8" x14ac:dyDescent="0.25">
      <c r="A276" s="53" t="s">
        <v>970</v>
      </c>
      <c r="B276" s="53" t="s">
        <v>920</v>
      </c>
      <c r="C276" s="54">
        <v>2295.3000000000002</v>
      </c>
      <c r="D276" s="54">
        <v>485.6</v>
      </c>
      <c r="E276" s="52">
        <f t="shared" si="8"/>
        <v>2780.9</v>
      </c>
      <c r="F276" s="2" t="s">
        <v>357</v>
      </c>
      <c r="G276" s="40">
        <v>2780.9</v>
      </c>
      <c r="H276" s="49">
        <f t="shared" si="9"/>
        <v>0</v>
      </c>
    </row>
    <row r="277" spans="1:8" x14ac:dyDescent="0.25">
      <c r="A277" s="53" t="s">
        <v>970</v>
      </c>
      <c r="B277" s="53" t="s">
        <v>921</v>
      </c>
      <c r="C277" s="54">
        <v>2595.52</v>
      </c>
      <c r="D277" s="54"/>
      <c r="E277" s="52">
        <f t="shared" si="8"/>
        <v>2595.52</v>
      </c>
      <c r="F277" s="2" t="s">
        <v>358</v>
      </c>
      <c r="G277" s="40">
        <v>2595.52</v>
      </c>
      <c r="H277" s="49">
        <f t="shared" si="9"/>
        <v>0</v>
      </c>
    </row>
    <row r="278" spans="1:8" x14ac:dyDescent="0.25">
      <c r="A278" s="53" t="s">
        <v>970</v>
      </c>
      <c r="B278" s="53" t="s">
        <v>1006</v>
      </c>
      <c r="C278" s="54">
        <v>2559.3000000000002</v>
      </c>
      <c r="D278" s="54">
        <v>675.7</v>
      </c>
      <c r="E278" s="52">
        <f t="shared" si="8"/>
        <v>3235</v>
      </c>
      <c r="F278" s="2" t="s">
        <v>359</v>
      </c>
      <c r="G278" s="40">
        <v>3235</v>
      </c>
      <c r="H278" s="49">
        <f t="shared" si="9"/>
        <v>0</v>
      </c>
    </row>
    <row r="279" spans="1:8" x14ac:dyDescent="0.25">
      <c r="A279" s="53" t="s">
        <v>948</v>
      </c>
      <c r="B279" s="53" t="s">
        <v>908</v>
      </c>
      <c r="C279" s="54">
        <v>6585.6</v>
      </c>
      <c r="D279" s="54">
        <v>2512.5</v>
      </c>
      <c r="E279" s="52">
        <f t="shared" si="8"/>
        <v>9098.1</v>
      </c>
      <c r="F279" s="2" t="s">
        <v>49</v>
      </c>
      <c r="G279" s="40">
        <v>9098.1</v>
      </c>
      <c r="H279" s="49">
        <f t="shared" si="9"/>
        <v>0</v>
      </c>
    </row>
    <row r="280" spans="1:8" x14ac:dyDescent="0.25">
      <c r="A280" s="53" t="s">
        <v>948</v>
      </c>
      <c r="B280" s="53" t="s">
        <v>1007</v>
      </c>
      <c r="C280" s="54">
        <v>2468.86</v>
      </c>
      <c r="D280" s="54">
        <v>140.6</v>
      </c>
      <c r="E280" s="52">
        <f t="shared" si="8"/>
        <v>2609.46</v>
      </c>
      <c r="F280" s="2" t="s">
        <v>50</v>
      </c>
      <c r="G280" s="40">
        <v>2609.46</v>
      </c>
      <c r="H280" s="49">
        <f t="shared" si="9"/>
        <v>0</v>
      </c>
    </row>
    <row r="281" spans="1:8" x14ac:dyDescent="0.25">
      <c r="A281" s="53" t="s">
        <v>948</v>
      </c>
      <c r="B281" s="53" t="s">
        <v>1008</v>
      </c>
      <c r="C281" s="54">
        <v>2004.8</v>
      </c>
      <c r="D281" s="54">
        <v>614.5</v>
      </c>
      <c r="E281" s="52">
        <f t="shared" si="8"/>
        <v>2619.3000000000002</v>
      </c>
      <c r="F281" s="2" t="s">
        <v>51</v>
      </c>
      <c r="G281" s="40">
        <v>2619.3000000000002</v>
      </c>
      <c r="H281" s="49">
        <f t="shared" si="9"/>
        <v>0</v>
      </c>
    </row>
    <row r="282" spans="1:8" x14ac:dyDescent="0.25">
      <c r="A282" s="53" t="s">
        <v>948</v>
      </c>
      <c r="B282" s="53" t="s">
        <v>918</v>
      </c>
      <c r="C282" s="54">
        <v>3834.8</v>
      </c>
      <c r="D282" s="54">
        <v>1191.7</v>
      </c>
      <c r="E282" s="52">
        <f t="shared" si="8"/>
        <v>5026.5</v>
      </c>
      <c r="F282" s="2" t="s">
        <v>52</v>
      </c>
      <c r="G282" s="40">
        <v>5026.5</v>
      </c>
      <c r="H282" s="49">
        <f t="shared" si="9"/>
        <v>0</v>
      </c>
    </row>
    <row r="283" spans="1:8" x14ac:dyDescent="0.25">
      <c r="A283" s="53" t="s">
        <v>948</v>
      </c>
      <c r="B283" s="53" t="s">
        <v>920</v>
      </c>
      <c r="C283" s="54">
        <v>2289.0100000000002</v>
      </c>
      <c r="D283" s="54">
        <v>551.5</v>
      </c>
      <c r="E283" s="52">
        <f t="shared" si="8"/>
        <v>2840.51</v>
      </c>
      <c r="F283" s="2" t="s">
        <v>53</v>
      </c>
      <c r="G283" s="40">
        <v>2840.51</v>
      </c>
      <c r="H283" s="49">
        <f t="shared" si="9"/>
        <v>0</v>
      </c>
    </row>
    <row r="284" spans="1:8" x14ac:dyDescent="0.25">
      <c r="A284" s="53" t="s">
        <v>948</v>
      </c>
      <c r="B284" s="53" t="s">
        <v>909</v>
      </c>
      <c r="C284" s="54">
        <v>2609.98</v>
      </c>
      <c r="D284" s="54">
        <v>685.4</v>
      </c>
      <c r="E284" s="52">
        <f t="shared" si="8"/>
        <v>3295.38</v>
      </c>
      <c r="F284" s="2" t="s">
        <v>54</v>
      </c>
      <c r="G284" s="40">
        <v>3295.38</v>
      </c>
      <c r="H284" s="49">
        <f t="shared" si="9"/>
        <v>0</v>
      </c>
    </row>
    <row r="285" spans="1:8" x14ac:dyDescent="0.25">
      <c r="A285" s="53" t="s">
        <v>948</v>
      </c>
      <c r="B285" s="53" t="s">
        <v>1009</v>
      </c>
      <c r="C285" s="54">
        <v>4602.8900000000003</v>
      </c>
      <c r="D285" s="54">
        <v>1158.3</v>
      </c>
      <c r="E285" s="52">
        <f t="shared" si="8"/>
        <v>5761.1900000000005</v>
      </c>
      <c r="F285" s="2" t="s">
        <v>55</v>
      </c>
      <c r="G285" s="40">
        <v>5761.19</v>
      </c>
      <c r="H285" s="49">
        <f t="shared" si="9"/>
        <v>0</v>
      </c>
    </row>
    <row r="286" spans="1:8" x14ac:dyDescent="0.25">
      <c r="A286" s="53" t="s">
        <v>948</v>
      </c>
      <c r="B286" s="53" t="s">
        <v>1010</v>
      </c>
      <c r="C286" s="54">
        <v>3190.1</v>
      </c>
      <c r="D286" s="54"/>
      <c r="E286" s="52">
        <f t="shared" si="8"/>
        <v>3190.1</v>
      </c>
      <c r="F286" s="2" t="s">
        <v>56</v>
      </c>
      <c r="G286" s="40">
        <v>3190.1</v>
      </c>
      <c r="H286" s="49">
        <f t="shared" si="9"/>
        <v>0</v>
      </c>
    </row>
    <row r="287" spans="1:8" x14ac:dyDescent="0.25">
      <c r="A287" s="53" t="s">
        <v>971</v>
      </c>
      <c r="B287" s="53" t="s">
        <v>851</v>
      </c>
      <c r="C287" s="54">
        <v>2586.9899999999998</v>
      </c>
      <c r="D287" s="54">
        <v>787.57</v>
      </c>
      <c r="E287" s="52">
        <f t="shared" si="8"/>
        <v>3374.56</v>
      </c>
      <c r="F287" s="2" t="s">
        <v>57</v>
      </c>
      <c r="G287" s="40">
        <v>3374.56</v>
      </c>
      <c r="H287" s="49">
        <f t="shared" si="9"/>
        <v>0</v>
      </c>
    </row>
    <row r="288" spans="1:8" x14ac:dyDescent="0.25">
      <c r="A288" s="53" t="s">
        <v>971</v>
      </c>
      <c r="B288" s="53" t="s">
        <v>1011</v>
      </c>
      <c r="C288" s="54">
        <v>2749.1</v>
      </c>
      <c r="D288" s="54"/>
      <c r="E288" s="52">
        <f t="shared" si="8"/>
        <v>2749.1</v>
      </c>
      <c r="F288" s="2" t="s">
        <v>58</v>
      </c>
      <c r="G288" s="40">
        <v>2749.1</v>
      </c>
      <c r="H288" s="49">
        <f t="shared" si="9"/>
        <v>0</v>
      </c>
    </row>
    <row r="289" spans="1:8" x14ac:dyDescent="0.25">
      <c r="A289" s="53" t="s">
        <v>971</v>
      </c>
      <c r="B289" s="53" t="s">
        <v>1012</v>
      </c>
      <c r="C289" s="54">
        <v>3582</v>
      </c>
      <c r="D289" s="54">
        <v>646.09</v>
      </c>
      <c r="E289" s="52">
        <f t="shared" si="8"/>
        <v>4228.09</v>
      </c>
      <c r="F289" s="2" t="s">
        <v>59</v>
      </c>
      <c r="G289" s="40">
        <v>4228.09</v>
      </c>
      <c r="H289" s="49">
        <f t="shared" si="9"/>
        <v>0</v>
      </c>
    </row>
    <row r="290" spans="1:8" x14ac:dyDescent="0.25">
      <c r="A290" s="53" t="s">
        <v>971</v>
      </c>
      <c r="B290" s="53" t="s">
        <v>1013</v>
      </c>
      <c r="C290" s="54">
        <v>2741.4</v>
      </c>
      <c r="D290" s="54"/>
      <c r="E290" s="52">
        <f t="shared" si="8"/>
        <v>2741.4</v>
      </c>
      <c r="F290" s="2" t="s">
        <v>60</v>
      </c>
      <c r="G290" s="40">
        <v>2741.4</v>
      </c>
      <c r="H290" s="49">
        <f t="shared" si="9"/>
        <v>0</v>
      </c>
    </row>
    <row r="291" spans="1:8" x14ac:dyDescent="0.25">
      <c r="A291" s="53" t="s">
        <v>971</v>
      </c>
      <c r="B291" s="53" t="s">
        <v>1014</v>
      </c>
      <c r="C291" s="54">
        <v>2712.05</v>
      </c>
      <c r="D291" s="54"/>
      <c r="E291" s="52">
        <f t="shared" si="8"/>
        <v>2712.05</v>
      </c>
      <c r="F291" s="2" t="s">
        <v>61</v>
      </c>
      <c r="G291" s="40">
        <v>2712.05</v>
      </c>
      <c r="H291" s="49">
        <f t="shared" si="9"/>
        <v>0</v>
      </c>
    </row>
    <row r="292" spans="1:8" x14ac:dyDescent="0.25">
      <c r="A292" s="53" t="s">
        <v>971</v>
      </c>
      <c r="B292" s="53" t="s">
        <v>1015</v>
      </c>
      <c r="C292" s="54">
        <v>5864.08</v>
      </c>
      <c r="D292" s="54"/>
      <c r="E292" s="52">
        <f t="shared" si="8"/>
        <v>5864.08</v>
      </c>
      <c r="F292" s="2" t="s">
        <v>62</v>
      </c>
      <c r="G292" s="40">
        <v>5864.08</v>
      </c>
      <c r="H292" s="49">
        <f t="shared" si="9"/>
        <v>0</v>
      </c>
    </row>
    <row r="293" spans="1:8" x14ac:dyDescent="0.25">
      <c r="A293" s="53" t="s">
        <v>971</v>
      </c>
      <c r="B293" s="53" t="s">
        <v>1016</v>
      </c>
      <c r="C293" s="54">
        <v>4467.5200000000004</v>
      </c>
      <c r="D293" s="54"/>
      <c r="E293" s="52">
        <f t="shared" si="8"/>
        <v>4467.5200000000004</v>
      </c>
      <c r="F293" s="2" t="s">
        <v>63</v>
      </c>
      <c r="G293" s="40">
        <v>4467.5200000000004</v>
      </c>
      <c r="H293" s="49">
        <f t="shared" si="9"/>
        <v>0</v>
      </c>
    </row>
    <row r="294" spans="1:8" x14ac:dyDescent="0.25">
      <c r="A294" s="53" t="s">
        <v>971</v>
      </c>
      <c r="B294" s="53" t="s">
        <v>1017</v>
      </c>
      <c r="C294" s="54">
        <v>2779.82</v>
      </c>
      <c r="D294" s="54"/>
      <c r="E294" s="52">
        <f t="shared" si="8"/>
        <v>2779.82</v>
      </c>
      <c r="F294" s="2" t="s">
        <v>64</v>
      </c>
      <c r="G294" s="40">
        <v>2779.82</v>
      </c>
      <c r="H294" s="49">
        <f t="shared" si="9"/>
        <v>0</v>
      </c>
    </row>
    <row r="295" spans="1:8" x14ac:dyDescent="0.25">
      <c r="A295" s="53" t="s">
        <v>971</v>
      </c>
      <c r="B295" s="53" t="s">
        <v>1018</v>
      </c>
      <c r="C295" s="54">
        <v>2762.3</v>
      </c>
      <c r="D295" s="54"/>
      <c r="E295" s="52">
        <f t="shared" si="8"/>
        <v>2762.3</v>
      </c>
      <c r="F295" s="2" t="s">
        <v>65</v>
      </c>
      <c r="G295" s="40">
        <v>2762.3</v>
      </c>
      <c r="H295" s="49">
        <f t="shared" si="9"/>
        <v>0</v>
      </c>
    </row>
    <row r="296" spans="1:8" x14ac:dyDescent="0.25">
      <c r="A296" s="53" t="s">
        <v>971</v>
      </c>
      <c r="B296" s="53" t="s">
        <v>1019</v>
      </c>
      <c r="C296" s="54">
        <v>2743.4</v>
      </c>
      <c r="D296" s="54"/>
      <c r="E296" s="52">
        <f t="shared" si="8"/>
        <v>2743.4</v>
      </c>
      <c r="F296" s="2" t="s">
        <v>66</v>
      </c>
      <c r="G296" s="40">
        <v>2743.4</v>
      </c>
      <c r="H296" s="49">
        <f t="shared" si="9"/>
        <v>0</v>
      </c>
    </row>
    <row r="297" spans="1:8" x14ac:dyDescent="0.25">
      <c r="A297" s="53" t="s">
        <v>971</v>
      </c>
      <c r="B297" s="53" t="s">
        <v>1020</v>
      </c>
      <c r="C297" s="54">
        <v>5601.9</v>
      </c>
      <c r="D297" s="54">
        <v>188.69</v>
      </c>
      <c r="E297" s="52">
        <f t="shared" si="8"/>
        <v>5790.5899999999992</v>
      </c>
      <c r="F297" s="2" t="s">
        <v>67</v>
      </c>
      <c r="G297" s="40">
        <v>5790.59</v>
      </c>
      <c r="H297" s="49">
        <f t="shared" si="9"/>
        <v>0</v>
      </c>
    </row>
    <row r="298" spans="1:8" x14ac:dyDescent="0.25">
      <c r="A298" s="53" t="s">
        <v>971</v>
      </c>
      <c r="B298" s="53" t="s">
        <v>1021</v>
      </c>
      <c r="C298" s="54">
        <v>4445.5</v>
      </c>
      <c r="D298" s="54"/>
      <c r="E298" s="52">
        <f t="shared" si="8"/>
        <v>4445.5</v>
      </c>
      <c r="F298" s="2" t="s">
        <v>68</v>
      </c>
      <c r="G298" s="40">
        <v>4445.5</v>
      </c>
      <c r="H298" s="49">
        <f t="shared" si="9"/>
        <v>0</v>
      </c>
    </row>
    <row r="299" spans="1:8" x14ac:dyDescent="0.25">
      <c r="A299" s="53" t="s">
        <v>971</v>
      </c>
      <c r="B299" s="53" t="s">
        <v>1022</v>
      </c>
      <c r="C299" s="54">
        <v>4591.2</v>
      </c>
      <c r="D299" s="54"/>
      <c r="E299" s="52">
        <f t="shared" si="8"/>
        <v>4591.2</v>
      </c>
      <c r="F299" s="2" t="s">
        <v>69</v>
      </c>
      <c r="G299" s="40">
        <v>4591.2</v>
      </c>
      <c r="H299" s="49">
        <f t="shared" si="9"/>
        <v>0</v>
      </c>
    </row>
    <row r="300" spans="1:8" x14ac:dyDescent="0.25">
      <c r="A300" s="53" t="s">
        <v>971</v>
      </c>
      <c r="B300" s="53" t="s">
        <v>1023</v>
      </c>
      <c r="C300" s="54">
        <v>4566.7</v>
      </c>
      <c r="D300" s="54"/>
      <c r="E300" s="52">
        <f t="shared" si="8"/>
        <v>4566.7</v>
      </c>
      <c r="F300" s="2" t="s">
        <v>70</v>
      </c>
      <c r="G300" s="40">
        <v>4566.7</v>
      </c>
      <c r="H300" s="49">
        <f t="shared" si="9"/>
        <v>0</v>
      </c>
    </row>
    <row r="301" spans="1:8" x14ac:dyDescent="0.25">
      <c r="A301" s="53" t="s">
        <v>971</v>
      </c>
      <c r="B301" s="53" t="s">
        <v>1024</v>
      </c>
      <c r="C301" s="54">
        <v>4553.8</v>
      </c>
      <c r="D301" s="54"/>
      <c r="E301" s="52">
        <f t="shared" si="8"/>
        <v>4553.8</v>
      </c>
      <c r="F301" s="2" t="s">
        <v>71</v>
      </c>
      <c r="G301" s="40">
        <v>4553.8</v>
      </c>
      <c r="H301" s="49">
        <f t="shared" si="9"/>
        <v>0</v>
      </c>
    </row>
    <row r="302" spans="1:8" x14ac:dyDescent="0.25">
      <c r="A302" s="53" t="s">
        <v>971</v>
      </c>
      <c r="B302" s="53" t="s">
        <v>1025</v>
      </c>
      <c r="C302" s="54">
        <v>6129.13</v>
      </c>
      <c r="D302" s="54">
        <v>45.1</v>
      </c>
      <c r="E302" s="52">
        <f t="shared" si="8"/>
        <v>6174.2300000000005</v>
      </c>
      <c r="F302" s="2" t="s">
        <v>72</v>
      </c>
      <c r="G302" s="40">
        <v>6174.23</v>
      </c>
      <c r="H302" s="49">
        <f t="shared" si="9"/>
        <v>0</v>
      </c>
    </row>
    <row r="303" spans="1:8" x14ac:dyDescent="0.25">
      <c r="A303" s="53" t="s">
        <v>971</v>
      </c>
      <c r="B303" s="53" t="s">
        <v>993</v>
      </c>
      <c r="C303" s="54">
        <v>3611.53</v>
      </c>
      <c r="D303" s="54">
        <v>882.6</v>
      </c>
      <c r="E303" s="52">
        <f t="shared" si="8"/>
        <v>4494.13</v>
      </c>
      <c r="F303" s="2" t="s">
        <v>73</v>
      </c>
      <c r="G303" s="40">
        <v>4494.13</v>
      </c>
      <c r="H303" s="49">
        <f t="shared" si="9"/>
        <v>0</v>
      </c>
    </row>
    <row r="304" spans="1:8" x14ac:dyDescent="0.25">
      <c r="A304" s="53" t="s">
        <v>971</v>
      </c>
      <c r="B304" s="53" t="s">
        <v>1026</v>
      </c>
      <c r="C304" s="54">
        <v>2322.87</v>
      </c>
      <c r="D304" s="54">
        <v>686.9</v>
      </c>
      <c r="E304" s="52">
        <f t="shared" si="8"/>
        <v>3009.77</v>
      </c>
      <c r="F304" s="2" t="s">
        <v>74</v>
      </c>
      <c r="G304" s="40">
        <v>3009.77</v>
      </c>
      <c r="H304" s="49">
        <f t="shared" si="9"/>
        <v>0</v>
      </c>
    </row>
    <row r="305" spans="1:8" x14ac:dyDescent="0.25">
      <c r="A305" s="53" t="s">
        <v>971</v>
      </c>
      <c r="B305" s="53" t="s">
        <v>893</v>
      </c>
      <c r="C305" s="54">
        <v>1851.94</v>
      </c>
      <c r="D305" s="54"/>
      <c r="E305" s="52">
        <f t="shared" si="8"/>
        <v>1851.94</v>
      </c>
      <c r="F305" s="2" t="s">
        <v>75</v>
      </c>
      <c r="G305" s="40">
        <v>1851.94</v>
      </c>
      <c r="H305" s="49">
        <f t="shared" si="9"/>
        <v>0</v>
      </c>
    </row>
    <row r="306" spans="1:8" x14ac:dyDescent="0.25">
      <c r="A306" s="53" t="s">
        <v>971</v>
      </c>
      <c r="B306" s="53" t="s">
        <v>1027</v>
      </c>
      <c r="C306" s="54">
        <v>2555.1</v>
      </c>
      <c r="D306" s="54">
        <v>845.25</v>
      </c>
      <c r="E306" s="52">
        <f t="shared" si="8"/>
        <v>3400.35</v>
      </c>
      <c r="F306" s="2" t="s">
        <v>76</v>
      </c>
      <c r="G306" s="40">
        <v>3400.35</v>
      </c>
      <c r="H306" s="49">
        <f t="shared" si="9"/>
        <v>0</v>
      </c>
    </row>
    <row r="307" spans="1:8" x14ac:dyDescent="0.25">
      <c r="A307" s="53" t="s">
        <v>865</v>
      </c>
      <c r="B307" s="53" t="s">
        <v>845</v>
      </c>
      <c r="C307" s="54">
        <v>2148</v>
      </c>
      <c r="D307" s="54">
        <v>1482</v>
      </c>
      <c r="E307" s="52">
        <f t="shared" si="8"/>
        <v>3630</v>
      </c>
      <c r="F307" s="2" t="s">
        <v>360</v>
      </c>
      <c r="G307" s="40">
        <v>3630</v>
      </c>
      <c r="H307" s="49">
        <f t="shared" si="9"/>
        <v>0</v>
      </c>
    </row>
    <row r="308" spans="1:8" x14ac:dyDescent="0.25">
      <c r="A308" s="53" t="s">
        <v>907</v>
      </c>
      <c r="B308" s="53" t="s">
        <v>872</v>
      </c>
      <c r="C308" s="54">
        <v>7052.84</v>
      </c>
      <c r="D308" s="54"/>
      <c r="E308" s="52">
        <f t="shared" si="8"/>
        <v>7052.84</v>
      </c>
      <c r="F308" s="2" t="s">
        <v>361</v>
      </c>
      <c r="G308" s="40">
        <v>7052.84</v>
      </c>
      <c r="H308" s="49">
        <f t="shared" si="9"/>
        <v>0</v>
      </c>
    </row>
    <row r="309" spans="1:8" x14ac:dyDescent="0.25">
      <c r="A309" s="53" t="s">
        <v>907</v>
      </c>
      <c r="B309" s="53" t="s">
        <v>956</v>
      </c>
      <c r="C309" s="54">
        <v>6125.75</v>
      </c>
      <c r="D309" s="54"/>
      <c r="E309" s="52">
        <f t="shared" si="8"/>
        <v>6125.75</v>
      </c>
      <c r="F309" s="2" t="s">
        <v>362</v>
      </c>
      <c r="G309" s="40">
        <v>6125.75</v>
      </c>
      <c r="H309" s="49">
        <f t="shared" si="9"/>
        <v>0</v>
      </c>
    </row>
    <row r="310" spans="1:8" x14ac:dyDescent="0.25">
      <c r="A310" s="53" t="s">
        <v>929</v>
      </c>
      <c r="B310" s="53" t="s">
        <v>979</v>
      </c>
      <c r="C310" s="54">
        <v>5138.55</v>
      </c>
      <c r="D310" s="54"/>
      <c r="E310" s="52">
        <f t="shared" si="8"/>
        <v>5138.55</v>
      </c>
      <c r="F310" s="2" t="s">
        <v>363</v>
      </c>
      <c r="G310" s="40">
        <v>5138.55</v>
      </c>
      <c r="H310" s="49">
        <f t="shared" si="9"/>
        <v>0</v>
      </c>
    </row>
    <row r="311" spans="1:8" x14ac:dyDescent="0.25">
      <c r="A311" s="53" t="s">
        <v>929</v>
      </c>
      <c r="B311" s="53" t="s">
        <v>959</v>
      </c>
      <c r="C311" s="54">
        <v>6120.05</v>
      </c>
      <c r="D311" s="54"/>
      <c r="E311" s="52">
        <f t="shared" si="8"/>
        <v>6120.05</v>
      </c>
      <c r="F311" s="2" t="s">
        <v>364</v>
      </c>
      <c r="G311" s="40">
        <v>6120.05</v>
      </c>
      <c r="H311" s="49">
        <f t="shared" si="9"/>
        <v>0</v>
      </c>
    </row>
    <row r="312" spans="1:8" x14ac:dyDescent="0.25">
      <c r="A312" s="53" t="s">
        <v>1028</v>
      </c>
      <c r="B312" s="53" t="s">
        <v>939</v>
      </c>
      <c r="C312" s="54">
        <v>6095.61</v>
      </c>
      <c r="D312" s="54"/>
      <c r="E312" s="52">
        <f t="shared" si="8"/>
        <v>6095.61</v>
      </c>
      <c r="F312" s="2" t="s">
        <v>365</v>
      </c>
      <c r="G312" s="40">
        <v>6095.61</v>
      </c>
      <c r="H312" s="49">
        <f t="shared" si="9"/>
        <v>0</v>
      </c>
    </row>
    <row r="313" spans="1:8" x14ac:dyDescent="0.25">
      <c r="A313" s="53" t="s">
        <v>1028</v>
      </c>
      <c r="B313" s="53" t="s">
        <v>845</v>
      </c>
      <c r="C313" s="54">
        <v>6316</v>
      </c>
      <c r="D313" s="54"/>
      <c r="E313" s="52">
        <f t="shared" si="8"/>
        <v>6316</v>
      </c>
      <c r="F313" s="2" t="s">
        <v>366</v>
      </c>
      <c r="G313" s="40">
        <v>6316</v>
      </c>
      <c r="H313" s="49">
        <f t="shared" si="9"/>
        <v>0</v>
      </c>
    </row>
    <row r="314" spans="1:8" x14ac:dyDescent="0.25">
      <c r="A314" s="53" t="s">
        <v>953</v>
      </c>
      <c r="B314" s="53" t="s">
        <v>33</v>
      </c>
      <c r="C314" s="54">
        <v>4099.3</v>
      </c>
      <c r="D314" s="54">
        <v>64.099999999999994</v>
      </c>
      <c r="E314" s="52">
        <f t="shared" si="8"/>
        <v>4163.4000000000005</v>
      </c>
      <c r="F314" s="2" t="s">
        <v>367</v>
      </c>
      <c r="G314" s="40">
        <v>4163.3999999999996</v>
      </c>
      <c r="H314" s="49">
        <f t="shared" si="9"/>
        <v>0</v>
      </c>
    </row>
    <row r="315" spans="1:8" x14ac:dyDescent="0.25">
      <c r="A315" s="53" t="s">
        <v>849</v>
      </c>
      <c r="B315" s="53" t="s">
        <v>1029</v>
      </c>
      <c r="C315" s="54">
        <v>4082.7</v>
      </c>
      <c r="D315" s="54"/>
      <c r="E315" s="52">
        <f t="shared" si="8"/>
        <v>4082.7</v>
      </c>
      <c r="F315" s="2" t="s">
        <v>368</v>
      </c>
      <c r="G315" s="40">
        <v>4082.7</v>
      </c>
      <c r="H315" s="49">
        <f t="shared" si="9"/>
        <v>0</v>
      </c>
    </row>
    <row r="316" spans="1:8" x14ac:dyDescent="0.25">
      <c r="A316" s="53" t="s">
        <v>849</v>
      </c>
      <c r="B316" s="53" t="s">
        <v>926</v>
      </c>
      <c r="C316" s="54">
        <v>2214.37</v>
      </c>
      <c r="D316" s="54"/>
      <c r="E316" s="52">
        <f t="shared" si="8"/>
        <v>2214.37</v>
      </c>
      <c r="F316" s="2" t="s">
        <v>369</v>
      </c>
      <c r="G316" s="40">
        <v>2214.37</v>
      </c>
      <c r="H316" s="49">
        <f t="shared" si="9"/>
        <v>0</v>
      </c>
    </row>
    <row r="317" spans="1:8" x14ac:dyDescent="0.25">
      <c r="A317" s="53" t="s">
        <v>849</v>
      </c>
      <c r="B317" s="53" t="s">
        <v>988</v>
      </c>
      <c r="C317" s="54">
        <v>5953.29</v>
      </c>
      <c r="D317" s="54"/>
      <c r="E317" s="52">
        <f t="shared" si="8"/>
        <v>5953.29</v>
      </c>
      <c r="F317" s="2" t="s">
        <v>370</v>
      </c>
      <c r="G317" s="40">
        <v>5953.29</v>
      </c>
      <c r="H317" s="49">
        <f t="shared" si="9"/>
        <v>0</v>
      </c>
    </row>
    <row r="318" spans="1:8" x14ac:dyDescent="0.25">
      <c r="A318" s="53" t="s">
        <v>849</v>
      </c>
      <c r="B318" s="53" t="s">
        <v>989</v>
      </c>
      <c r="C318" s="54">
        <v>3858.65</v>
      </c>
      <c r="D318" s="54"/>
      <c r="E318" s="52">
        <f t="shared" si="8"/>
        <v>3858.65</v>
      </c>
      <c r="F318" s="2" t="s">
        <v>371</v>
      </c>
      <c r="G318" s="40">
        <v>3858.65</v>
      </c>
      <c r="H318" s="49">
        <f t="shared" si="9"/>
        <v>0</v>
      </c>
    </row>
    <row r="319" spans="1:8" x14ac:dyDescent="0.25">
      <c r="A319" s="53" t="s">
        <v>849</v>
      </c>
      <c r="B319" s="53" t="s">
        <v>986</v>
      </c>
      <c r="C319" s="54">
        <v>9788.74</v>
      </c>
      <c r="D319" s="54"/>
      <c r="E319" s="52">
        <f t="shared" si="8"/>
        <v>9788.74</v>
      </c>
      <c r="F319" s="2" t="s">
        <v>372</v>
      </c>
      <c r="G319" s="40">
        <v>9788.74</v>
      </c>
      <c r="H319" s="49">
        <f t="shared" si="9"/>
        <v>0</v>
      </c>
    </row>
    <row r="320" spans="1:8" x14ac:dyDescent="0.25">
      <c r="A320" s="53" t="s">
        <v>849</v>
      </c>
      <c r="B320" s="53" t="s">
        <v>1030</v>
      </c>
      <c r="C320" s="54">
        <v>6581.9</v>
      </c>
      <c r="D320" s="54"/>
      <c r="E320" s="52">
        <f t="shared" si="8"/>
        <v>6581.9</v>
      </c>
      <c r="F320" s="2" t="s">
        <v>373</v>
      </c>
      <c r="G320" s="40">
        <v>6581.9</v>
      </c>
      <c r="H320" s="49">
        <f t="shared" si="9"/>
        <v>0</v>
      </c>
    </row>
    <row r="321" spans="1:8" x14ac:dyDescent="0.25">
      <c r="A321" s="53" t="s">
        <v>865</v>
      </c>
      <c r="B321" s="53" t="s">
        <v>988</v>
      </c>
      <c r="C321" s="54">
        <v>8443.0499999999993</v>
      </c>
      <c r="D321" s="54"/>
      <c r="E321" s="52">
        <f t="shared" si="8"/>
        <v>8443.0499999999993</v>
      </c>
      <c r="F321" s="2" t="s">
        <v>374</v>
      </c>
      <c r="G321" s="40">
        <v>8443.0499999999993</v>
      </c>
      <c r="H321" s="49">
        <f t="shared" si="9"/>
        <v>0</v>
      </c>
    </row>
    <row r="322" spans="1:8" x14ac:dyDescent="0.25">
      <c r="A322" s="53" t="s">
        <v>865</v>
      </c>
      <c r="B322" s="53" t="s">
        <v>989</v>
      </c>
      <c r="C322" s="54">
        <v>7614.5</v>
      </c>
      <c r="D322" s="54"/>
      <c r="E322" s="52">
        <f t="shared" si="8"/>
        <v>7614.5</v>
      </c>
      <c r="F322" s="2" t="s">
        <v>375</v>
      </c>
      <c r="G322" s="40">
        <v>7614.5</v>
      </c>
      <c r="H322" s="49">
        <f t="shared" si="9"/>
        <v>0</v>
      </c>
    </row>
    <row r="323" spans="1:8" x14ac:dyDescent="0.25">
      <c r="A323" s="53" t="s">
        <v>865</v>
      </c>
      <c r="B323" s="53" t="s">
        <v>1030</v>
      </c>
      <c r="C323" s="54">
        <v>11377.55</v>
      </c>
      <c r="D323" s="54"/>
      <c r="E323" s="52">
        <f t="shared" si="8"/>
        <v>11377.55</v>
      </c>
      <c r="F323" s="2" t="s">
        <v>376</v>
      </c>
      <c r="G323" s="40">
        <v>11377.55</v>
      </c>
      <c r="H323" s="49">
        <f t="shared" si="9"/>
        <v>0</v>
      </c>
    </row>
    <row r="324" spans="1:8" x14ac:dyDescent="0.25">
      <c r="A324" s="53" t="s">
        <v>865</v>
      </c>
      <c r="B324" s="53" t="s">
        <v>993</v>
      </c>
      <c r="C324" s="54">
        <v>11363.16</v>
      </c>
      <c r="D324" s="54">
        <v>93.29</v>
      </c>
      <c r="E324" s="52">
        <f t="shared" si="8"/>
        <v>11456.45</v>
      </c>
      <c r="F324" s="2" t="s">
        <v>377</v>
      </c>
      <c r="G324" s="40">
        <v>11456.45</v>
      </c>
      <c r="H324" s="49">
        <f t="shared" si="9"/>
        <v>0</v>
      </c>
    </row>
    <row r="325" spans="1:8" x14ac:dyDescent="0.25">
      <c r="A325" s="53" t="s">
        <v>1031</v>
      </c>
      <c r="B325" s="53" t="s">
        <v>962</v>
      </c>
      <c r="C325" s="54">
        <v>5047.8</v>
      </c>
      <c r="D325" s="54"/>
      <c r="E325" s="52">
        <f t="shared" ref="E325:E388" si="10">SUM(C325:D325)</f>
        <v>5047.8</v>
      </c>
      <c r="F325" s="2" t="s">
        <v>378</v>
      </c>
      <c r="G325" s="40">
        <v>5047.8</v>
      </c>
      <c r="H325" s="49">
        <f t="shared" ref="H325:H388" si="11">IF(E325=G325,0,"*****")</f>
        <v>0</v>
      </c>
    </row>
    <row r="326" spans="1:8" x14ac:dyDescent="0.25">
      <c r="A326" s="53" t="s">
        <v>887</v>
      </c>
      <c r="B326" s="53" t="s">
        <v>34</v>
      </c>
      <c r="C326" s="54">
        <v>4715.25</v>
      </c>
      <c r="D326" s="54"/>
      <c r="E326" s="52">
        <f t="shared" si="10"/>
        <v>4715.25</v>
      </c>
      <c r="F326" s="2" t="s">
        <v>379</v>
      </c>
      <c r="G326" s="40">
        <v>4715.25</v>
      </c>
      <c r="H326" s="49">
        <f t="shared" si="11"/>
        <v>0</v>
      </c>
    </row>
    <row r="327" spans="1:8" x14ac:dyDescent="0.25">
      <c r="A327" s="53" t="s">
        <v>887</v>
      </c>
      <c r="B327" s="53" t="s">
        <v>26</v>
      </c>
      <c r="C327" s="54">
        <v>9698.4</v>
      </c>
      <c r="D327" s="54">
        <v>39.4</v>
      </c>
      <c r="E327" s="52">
        <f t="shared" si="10"/>
        <v>9737.7999999999993</v>
      </c>
      <c r="F327" s="2" t="s">
        <v>380</v>
      </c>
      <c r="G327" s="40">
        <v>9737.7999999999993</v>
      </c>
      <c r="H327" s="49">
        <f t="shared" si="11"/>
        <v>0</v>
      </c>
    </row>
    <row r="328" spans="1:8" x14ac:dyDescent="0.25">
      <c r="A328" s="53" t="s">
        <v>887</v>
      </c>
      <c r="B328" s="53" t="s">
        <v>30</v>
      </c>
      <c r="C328" s="54">
        <v>9162.5499999999993</v>
      </c>
      <c r="D328" s="54">
        <v>115.1</v>
      </c>
      <c r="E328" s="52">
        <f t="shared" si="10"/>
        <v>9277.65</v>
      </c>
      <c r="F328" s="2" t="s">
        <v>381</v>
      </c>
      <c r="G328" s="40">
        <v>9277.65</v>
      </c>
      <c r="H328" s="49">
        <f t="shared" si="11"/>
        <v>0</v>
      </c>
    </row>
    <row r="329" spans="1:8" x14ac:dyDescent="0.25">
      <c r="A329" s="53" t="s">
        <v>1032</v>
      </c>
      <c r="B329" s="53" t="s">
        <v>937</v>
      </c>
      <c r="C329" s="54">
        <v>3714.05</v>
      </c>
      <c r="D329" s="54">
        <v>63.3</v>
      </c>
      <c r="E329" s="52">
        <f t="shared" si="10"/>
        <v>3777.3500000000004</v>
      </c>
      <c r="F329" s="2" t="s">
        <v>382</v>
      </c>
      <c r="G329" s="40">
        <v>3777.35</v>
      </c>
      <c r="H329" s="49">
        <f t="shared" si="11"/>
        <v>0</v>
      </c>
    </row>
    <row r="330" spans="1:8" x14ac:dyDescent="0.25">
      <c r="A330" s="53" t="s">
        <v>1032</v>
      </c>
      <c r="B330" s="53" t="s">
        <v>939</v>
      </c>
      <c r="C330" s="54">
        <v>4509.26</v>
      </c>
      <c r="D330" s="54">
        <v>143.69999999999999</v>
      </c>
      <c r="E330" s="52">
        <f t="shared" si="10"/>
        <v>4652.96</v>
      </c>
      <c r="F330" s="2" t="s">
        <v>383</v>
      </c>
      <c r="G330" s="40">
        <v>4652.96</v>
      </c>
      <c r="H330" s="49">
        <f t="shared" si="11"/>
        <v>0</v>
      </c>
    </row>
    <row r="331" spans="1:8" x14ac:dyDescent="0.25">
      <c r="A331" s="53" t="s">
        <v>1032</v>
      </c>
      <c r="B331" s="53" t="s">
        <v>1033</v>
      </c>
      <c r="C331" s="54">
        <v>9553.74</v>
      </c>
      <c r="D331" s="54"/>
      <c r="E331" s="52">
        <f t="shared" si="10"/>
        <v>9553.74</v>
      </c>
      <c r="F331" s="2" t="s">
        <v>384</v>
      </c>
      <c r="G331" s="40">
        <v>9553.74</v>
      </c>
      <c r="H331" s="49">
        <f t="shared" si="11"/>
        <v>0</v>
      </c>
    </row>
    <row r="332" spans="1:8" x14ac:dyDescent="0.25">
      <c r="A332" s="53" t="s">
        <v>1032</v>
      </c>
      <c r="B332" s="53" t="s">
        <v>28</v>
      </c>
      <c r="C332" s="54">
        <v>7507.43</v>
      </c>
      <c r="D332" s="54"/>
      <c r="E332" s="52">
        <f t="shared" si="10"/>
        <v>7507.43</v>
      </c>
      <c r="F332" s="2" t="s">
        <v>385</v>
      </c>
      <c r="G332" s="40">
        <v>7507.43</v>
      </c>
      <c r="H332" s="49">
        <f t="shared" si="11"/>
        <v>0</v>
      </c>
    </row>
    <row r="333" spans="1:8" x14ac:dyDescent="0.25">
      <c r="A333" s="53" t="s">
        <v>891</v>
      </c>
      <c r="B333" s="53" t="s">
        <v>928</v>
      </c>
      <c r="C333" s="54">
        <v>4254.1000000000004</v>
      </c>
      <c r="D333" s="54"/>
      <c r="E333" s="52">
        <f t="shared" si="10"/>
        <v>4254.1000000000004</v>
      </c>
      <c r="F333" s="2" t="s">
        <v>386</v>
      </c>
      <c r="G333" s="40">
        <v>4254.1000000000004</v>
      </c>
      <c r="H333" s="49">
        <f t="shared" si="11"/>
        <v>0</v>
      </c>
    </row>
    <row r="334" spans="1:8" x14ac:dyDescent="0.25">
      <c r="A334" s="53" t="s">
        <v>903</v>
      </c>
      <c r="B334" s="53" t="s">
        <v>1034</v>
      </c>
      <c r="C334" s="54">
        <v>3815</v>
      </c>
      <c r="D334" s="54"/>
      <c r="E334" s="52">
        <f t="shared" si="10"/>
        <v>3815</v>
      </c>
      <c r="F334" s="2" t="s">
        <v>387</v>
      </c>
      <c r="G334" s="40">
        <v>3815</v>
      </c>
      <c r="H334" s="49">
        <f t="shared" si="11"/>
        <v>0</v>
      </c>
    </row>
    <row r="335" spans="1:8" x14ac:dyDescent="0.25">
      <c r="A335" s="53" t="s">
        <v>907</v>
      </c>
      <c r="B335" s="53" t="s">
        <v>1035</v>
      </c>
      <c r="C335" s="54">
        <v>4024.2</v>
      </c>
      <c r="D335" s="54"/>
      <c r="E335" s="52">
        <f t="shared" si="10"/>
        <v>4024.2</v>
      </c>
      <c r="F335" s="2" t="s">
        <v>388</v>
      </c>
      <c r="G335" s="40">
        <v>4024.2</v>
      </c>
      <c r="H335" s="49">
        <f t="shared" si="11"/>
        <v>0</v>
      </c>
    </row>
    <row r="336" spans="1:8" x14ac:dyDescent="0.25">
      <c r="A336" s="53" t="s">
        <v>907</v>
      </c>
      <c r="B336" s="53" t="s">
        <v>925</v>
      </c>
      <c r="C336" s="54">
        <v>11582.12</v>
      </c>
      <c r="D336" s="54"/>
      <c r="E336" s="52">
        <f t="shared" si="10"/>
        <v>11582.12</v>
      </c>
      <c r="F336" s="2" t="s">
        <v>389</v>
      </c>
      <c r="G336" s="40">
        <v>11582.12</v>
      </c>
      <c r="H336" s="49">
        <f t="shared" si="11"/>
        <v>0</v>
      </c>
    </row>
    <row r="337" spans="1:8" x14ac:dyDescent="0.25">
      <c r="A337" s="53" t="s">
        <v>907</v>
      </c>
      <c r="B337" s="53" t="s">
        <v>930</v>
      </c>
      <c r="C337" s="54">
        <v>3771.47</v>
      </c>
      <c r="D337" s="54"/>
      <c r="E337" s="52">
        <f t="shared" si="10"/>
        <v>3771.47</v>
      </c>
      <c r="F337" s="2" t="s">
        <v>390</v>
      </c>
      <c r="G337" s="40">
        <v>3771.47</v>
      </c>
      <c r="H337" s="49">
        <f t="shared" si="11"/>
        <v>0</v>
      </c>
    </row>
    <row r="338" spans="1:8" x14ac:dyDescent="0.25">
      <c r="A338" s="53" t="s">
        <v>907</v>
      </c>
      <c r="B338" s="53" t="s">
        <v>870</v>
      </c>
      <c r="C338" s="54">
        <v>3767.85</v>
      </c>
      <c r="D338" s="54"/>
      <c r="E338" s="52">
        <f t="shared" si="10"/>
        <v>3767.85</v>
      </c>
      <c r="F338" s="2" t="s">
        <v>391</v>
      </c>
      <c r="G338" s="40">
        <v>3767.85</v>
      </c>
      <c r="H338" s="49">
        <f t="shared" si="11"/>
        <v>0</v>
      </c>
    </row>
    <row r="339" spans="1:8" x14ac:dyDescent="0.25">
      <c r="A339" s="53" t="s">
        <v>907</v>
      </c>
      <c r="B339" s="53" t="s">
        <v>918</v>
      </c>
      <c r="C339" s="54">
        <v>4227.22</v>
      </c>
      <c r="D339" s="54">
        <v>66.099999999999994</v>
      </c>
      <c r="E339" s="52">
        <f t="shared" si="10"/>
        <v>4293.3200000000006</v>
      </c>
      <c r="F339" s="2" t="s">
        <v>392</v>
      </c>
      <c r="G339" s="40">
        <v>4293.32</v>
      </c>
      <c r="H339" s="49">
        <f t="shared" si="11"/>
        <v>0</v>
      </c>
    </row>
    <row r="340" spans="1:8" x14ac:dyDescent="0.25">
      <c r="A340" s="53" t="s">
        <v>907</v>
      </c>
      <c r="B340" s="53" t="s">
        <v>1000</v>
      </c>
      <c r="C340" s="54">
        <v>10260.299999999999</v>
      </c>
      <c r="D340" s="54">
        <v>121.25</v>
      </c>
      <c r="E340" s="52">
        <f t="shared" si="10"/>
        <v>10381.549999999999</v>
      </c>
      <c r="F340" s="2" t="s">
        <v>393</v>
      </c>
      <c r="G340" s="40">
        <v>10381.549999999999</v>
      </c>
      <c r="H340" s="49">
        <f t="shared" si="11"/>
        <v>0</v>
      </c>
    </row>
    <row r="341" spans="1:8" x14ac:dyDescent="0.25">
      <c r="A341" s="53" t="s">
        <v>907</v>
      </c>
      <c r="B341" s="53" t="s">
        <v>1036</v>
      </c>
      <c r="C341" s="54">
        <v>7425.1</v>
      </c>
      <c r="D341" s="54"/>
      <c r="E341" s="52">
        <f t="shared" si="10"/>
        <v>7425.1</v>
      </c>
      <c r="F341" s="2" t="s">
        <v>394</v>
      </c>
      <c r="G341" s="40">
        <v>7425.1</v>
      </c>
      <c r="H341" s="49">
        <f t="shared" si="11"/>
        <v>0</v>
      </c>
    </row>
    <row r="342" spans="1:8" x14ac:dyDescent="0.25">
      <c r="A342" s="53" t="s">
        <v>907</v>
      </c>
      <c r="B342" s="53" t="s">
        <v>1037</v>
      </c>
      <c r="C342" s="54">
        <v>6020</v>
      </c>
      <c r="D342" s="54"/>
      <c r="E342" s="52">
        <f t="shared" si="10"/>
        <v>6020</v>
      </c>
      <c r="F342" s="2" t="s">
        <v>395</v>
      </c>
      <c r="G342" s="40">
        <v>6020</v>
      </c>
      <c r="H342" s="49">
        <f t="shared" si="11"/>
        <v>0</v>
      </c>
    </row>
    <row r="343" spans="1:8" x14ac:dyDescent="0.25">
      <c r="A343" s="53" t="s">
        <v>927</v>
      </c>
      <c r="B343" s="53" t="s">
        <v>33</v>
      </c>
      <c r="C343" s="54">
        <v>6306.37</v>
      </c>
      <c r="D343" s="54"/>
      <c r="E343" s="52">
        <f t="shared" si="10"/>
        <v>6306.37</v>
      </c>
      <c r="F343" s="2" t="s">
        <v>396</v>
      </c>
      <c r="G343" s="40">
        <v>6306.37</v>
      </c>
      <c r="H343" s="49">
        <f t="shared" si="11"/>
        <v>0</v>
      </c>
    </row>
    <row r="344" spans="1:8" x14ac:dyDescent="0.25">
      <c r="A344" s="53" t="s">
        <v>927</v>
      </c>
      <c r="B344" s="53" t="s">
        <v>30</v>
      </c>
      <c r="C344" s="54">
        <v>6138.38</v>
      </c>
      <c r="D344" s="54"/>
      <c r="E344" s="52">
        <f t="shared" si="10"/>
        <v>6138.38</v>
      </c>
      <c r="F344" s="2" t="s">
        <v>397</v>
      </c>
      <c r="G344" s="40">
        <v>6138.38</v>
      </c>
      <c r="H344" s="49">
        <f t="shared" si="11"/>
        <v>0</v>
      </c>
    </row>
    <row r="345" spans="1:8" x14ac:dyDescent="0.25">
      <c r="A345" s="53" t="s">
        <v>927</v>
      </c>
      <c r="B345" s="53" t="s">
        <v>31</v>
      </c>
      <c r="C345" s="54">
        <v>6304.12</v>
      </c>
      <c r="D345" s="54"/>
      <c r="E345" s="52">
        <f t="shared" si="10"/>
        <v>6304.12</v>
      </c>
      <c r="F345" s="2" t="s">
        <v>398</v>
      </c>
      <c r="G345" s="40">
        <v>6304.12</v>
      </c>
      <c r="H345" s="49">
        <f t="shared" si="11"/>
        <v>0</v>
      </c>
    </row>
    <row r="346" spans="1:8" x14ac:dyDescent="0.25">
      <c r="A346" s="53" t="s">
        <v>927</v>
      </c>
      <c r="B346" s="53" t="s">
        <v>1038</v>
      </c>
      <c r="C346" s="54">
        <v>4191.3999999999996</v>
      </c>
      <c r="D346" s="54"/>
      <c r="E346" s="52">
        <f t="shared" si="10"/>
        <v>4191.3999999999996</v>
      </c>
      <c r="F346" s="2" t="s">
        <v>399</v>
      </c>
      <c r="G346" s="40">
        <v>4191.3999999999996</v>
      </c>
      <c r="H346" s="49">
        <f t="shared" si="11"/>
        <v>0</v>
      </c>
    </row>
    <row r="347" spans="1:8" x14ac:dyDescent="0.25">
      <c r="A347" s="53" t="s">
        <v>929</v>
      </c>
      <c r="B347" s="53" t="s">
        <v>920</v>
      </c>
      <c r="C347" s="54">
        <v>3813.3</v>
      </c>
      <c r="D347" s="54"/>
      <c r="E347" s="52">
        <f t="shared" si="10"/>
        <v>3813.3</v>
      </c>
      <c r="F347" s="2" t="s">
        <v>400</v>
      </c>
      <c r="G347" s="40">
        <v>3813.3</v>
      </c>
      <c r="H347" s="49">
        <f t="shared" si="11"/>
        <v>0</v>
      </c>
    </row>
    <row r="348" spans="1:8" x14ac:dyDescent="0.25">
      <c r="A348" s="53" t="s">
        <v>929</v>
      </c>
      <c r="B348" s="53" t="s">
        <v>1039</v>
      </c>
      <c r="C348" s="54">
        <v>14576.67</v>
      </c>
      <c r="D348" s="54">
        <v>855.7</v>
      </c>
      <c r="E348" s="52">
        <f t="shared" si="10"/>
        <v>15432.37</v>
      </c>
      <c r="F348" s="2" t="s">
        <v>401</v>
      </c>
      <c r="G348" s="40">
        <v>15432.37</v>
      </c>
      <c r="H348" s="49">
        <f t="shared" si="11"/>
        <v>0</v>
      </c>
    </row>
    <row r="349" spans="1:8" x14ac:dyDescent="0.25">
      <c r="A349" s="53" t="s">
        <v>929</v>
      </c>
      <c r="B349" s="53" t="s">
        <v>1009</v>
      </c>
      <c r="C349" s="54">
        <v>7450.81</v>
      </c>
      <c r="D349" s="54"/>
      <c r="E349" s="52">
        <f t="shared" si="10"/>
        <v>7450.81</v>
      </c>
      <c r="F349" s="2" t="s">
        <v>402</v>
      </c>
      <c r="G349" s="40">
        <v>7450.81</v>
      </c>
      <c r="H349" s="49">
        <f t="shared" si="11"/>
        <v>0</v>
      </c>
    </row>
    <row r="350" spans="1:8" x14ac:dyDescent="0.25">
      <c r="A350" s="53" t="s">
        <v>929</v>
      </c>
      <c r="B350" s="53" t="s">
        <v>1040</v>
      </c>
      <c r="C350" s="54">
        <v>2163.8200000000002</v>
      </c>
      <c r="D350" s="54"/>
      <c r="E350" s="52">
        <f t="shared" si="10"/>
        <v>2163.8200000000002</v>
      </c>
      <c r="F350" s="2" t="s">
        <v>403</v>
      </c>
      <c r="G350" s="40">
        <v>2163.8200000000002</v>
      </c>
      <c r="H350" s="49">
        <f t="shared" si="11"/>
        <v>0</v>
      </c>
    </row>
    <row r="351" spans="1:8" x14ac:dyDescent="0.25">
      <c r="A351" s="53" t="s">
        <v>929</v>
      </c>
      <c r="B351" s="53" t="s">
        <v>1041</v>
      </c>
      <c r="C351" s="54">
        <v>4314</v>
      </c>
      <c r="D351" s="54"/>
      <c r="E351" s="52">
        <f t="shared" si="10"/>
        <v>4314</v>
      </c>
      <c r="F351" s="2" t="s">
        <v>404</v>
      </c>
      <c r="G351" s="40">
        <v>4314</v>
      </c>
      <c r="H351" s="49">
        <f t="shared" si="11"/>
        <v>0</v>
      </c>
    </row>
    <row r="352" spans="1:8" x14ac:dyDescent="0.25">
      <c r="A352" s="53" t="s">
        <v>929</v>
      </c>
      <c r="B352" s="53" t="s">
        <v>1042</v>
      </c>
      <c r="C352" s="54">
        <v>2140.7399999999998</v>
      </c>
      <c r="D352" s="54"/>
      <c r="E352" s="52">
        <f t="shared" si="10"/>
        <v>2140.7399999999998</v>
      </c>
      <c r="F352" s="2" t="s">
        <v>405</v>
      </c>
      <c r="G352" s="40">
        <v>2140.7399999999998</v>
      </c>
      <c r="H352" s="49">
        <f t="shared" si="11"/>
        <v>0</v>
      </c>
    </row>
    <row r="353" spans="1:8" x14ac:dyDescent="0.25">
      <c r="A353" s="53" t="s">
        <v>929</v>
      </c>
      <c r="B353" s="53" t="s">
        <v>1043</v>
      </c>
      <c r="C353" s="54">
        <v>2135.1</v>
      </c>
      <c r="D353" s="54"/>
      <c r="E353" s="52">
        <f t="shared" si="10"/>
        <v>2135.1</v>
      </c>
      <c r="F353" s="2" t="s">
        <v>406</v>
      </c>
      <c r="G353" s="40">
        <v>2135.1</v>
      </c>
      <c r="H353" s="49">
        <f t="shared" si="11"/>
        <v>0</v>
      </c>
    </row>
    <row r="354" spans="1:8" x14ac:dyDescent="0.25">
      <c r="A354" s="53" t="s">
        <v>929</v>
      </c>
      <c r="B354" s="53" t="s">
        <v>1044</v>
      </c>
      <c r="C354" s="54">
        <v>4349.8999999999996</v>
      </c>
      <c r="D354" s="54"/>
      <c r="E354" s="52">
        <f t="shared" si="10"/>
        <v>4349.8999999999996</v>
      </c>
      <c r="F354" s="2" t="s">
        <v>407</v>
      </c>
      <c r="G354" s="40">
        <v>4349.8999999999996</v>
      </c>
      <c r="H354" s="49">
        <f t="shared" si="11"/>
        <v>0</v>
      </c>
    </row>
    <row r="355" spans="1:8" x14ac:dyDescent="0.25">
      <c r="A355" s="53" t="s">
        <v>929</v>
      </c>
      <c r="B355" s="53" t="s">
        <v>1045</v>
      </c>
      <c r="C355" s="54">
        <v>2131.85</v>
      </c>
      <c r="D355" s="54"/>
      <c r="E355" s="52">
        <f t="shared" si="10"/>
        <v>2131.85</v>
      </c>
      <c r="F355" s="2" t="s">
        <v>408</v>
      </c>
      <c r="G355" s="40">
        <v>2131.85</v>
      </c>
      <c r="H355" s="49">
        <f t="shared" si="11"/>
        <v>0</v>
      </c>
    </row>
    <row r="356" spans="1:8" x14ac:dyDescent="0.25">
      <c r="A356" s="53" t="s">
        <v>929</v>
      </c>
      <c r="B356" s="53" t="s">
        <v>892</v>
      </c>
      <c r="C356" s="54">
        <v>6615</v>
      </c>
      <c r="D356" s="54"/>
      <c r="E356" s="52">
        <f t="shared" si="10"/>
        <v>6615</v>
      </c>
      <c r="F356" s="2" t="s">
        <v>409</v>
      </c>
      <c r="G356" s="40">
        <v>6615</v>
      </c>
      <c r="H356" s="49">
        <f t="shared" si="11"/>
        <v>0</v>
      </c>
    </row>
    <row r="357" spans="1:8" x14ac:dyDescent="0.25">
      <c r="A357" s="53" t="s">
        <v>929</v>
      </c>
      <c r="B357" s="53" t="s">
        <v>893</v>
      </c>
      <c r="C357" s="54">
        <v>9392.7999999999993</v>
      </c>
      <c r="D357" s="54"/>
      <c r="E357" s="52">
        <f t="shared" si="10"/>
        <v>9392.7999999999993</v>
      </c>
      <c r="F357" s="2" t="s">
        <v>410</v>
      </c>
      <c r="G357" s="40">
        <v>9392.7999999999993</v>
      </c>
      <c r="H357" s="49">
        <f t="shared" si="11"/>
        <v>0</v>
      </c>
    </row>
    <row r="358" spans="1:8" x14ac:dyDescent="0.25">
      <c r="A358" s="53" t="s">
        <v>935</v>
      </c>
      <c r="B358" s="53" t="s">
        <v>947</v>
      </c>
      <c r="C358" s="54">
        <v>4198.2</v>
      </c>
      <c r="D358" s="54"/>
      <c r="E358" s="52">
        <f t="shared" si="10"/>
        <v>4198.2</v>
      </c>
      <c r="F358" s="2" t="s">
        <v>411</v>
      </c>
      <c r="G358" s="40">
        <v>4198.2</v>
      </c>
      <c r="H358" s="49">
        <f t="shared" si="11"/>
        <v>0</v>
      </c>
    </row>
    <row r="359" spans="1:8" x14ac:dyDescent="0.25">
      <c r="A359" s="53" t="s">
        <v>938</v>
      </c>
      <c r="B359" s="53" t="s">
        <v>966</v>
      </c>
      <c r="C359" s="54">
        <v>3818.4</v>
      </c>
      <c r="D359" s="54">
        <v>172.3</v>
      </c>
      <c r="E359" s="52">
        <f t="shared" si="10"/>
        <v>3990.7000000000003</v>
      </c>
      <c r="F359" s="2" t="s">
        <v>412</v>
      </c>
      <c r="G359" s="40">
        <v>3990.7</v>
      </c>
      <c r="H359" s="49">
        <f t="shared" si="11"/>
        <v>0</v>
      </c>
    </row>
    <row r="360" spans="1:8" x14ac:dyDescent="0.25">
      <c r="A360" s="53" t="s">
        <v>1046</v>
      </c>
      <c r="B360" s="53" t="s">
        <v>866</v>
      </c>
      <c r="C360" s="54">
        <v>11337.62</v>
      </c>
      <c r="D360" s="54"/>
      <c r="E360" s="52">
        <f t="shared" si="10"/>
        <v>11337.62</v>
      </c>
      <c r="F360" s="2" t="s">
        <v>413</v>
      </c>
      <c r="G360" s="40">
        <v>11337.62</v>
      </c>
      <c r="H360" s="49">
        <f t="shared" si="11"/>
        <v>0</v>
      </c>
    </row>
    <row r="361" spans="1:8" x14ac:dyDescent="0.25">
      <c r="A361" s="53" t="s">
        <v>1046</v>
      </c>
      <c r="B361" s="53" t="s">
        <v>27</v>
      </c>
      <c r="C361" s="54">
        <v>13211.52</v>
      </c>
      <c r="D361" s="54">
        <v>6.8</v>
      </c>
      <c r="E361" s="52">
        <f t="shared" si="10"/>
        <v>13218.32</v>
      </c>
      <c r="F361" s="2" t="s">
        <v>414</v>
      </c>
      <c r="G361" s="40">
        <v>13218.32</v>
      </c>
      <c r="H361" s="49">
        <f t="shared" si="11"/>
        <v>0</v>
      </c>
    </row>
    <row r="362" spans="1:8" x14ac:dyDescent="0.25">
      <c r="A362" s="53" t="s">
        <v>1046</v>
      </c>
      <c r="B362" s="53" t="s">
        <v>29</v>
      </c>
      <c r="C362" s="54">
        <v>5689.68</v>
      </c>
      <c r="D362" s="54"/>
      <c r="E362" s="52">
        <f t="shared" si="10"/>
        <v>5689.68</v>
      </c>
      <c r="F362" s="2" t="s">
        <v>415</v>
      </c>
      <c r="G362" s="40">
        <v>5689.68</v>
      </c>
      <c r="H362" s="49">
        <f t="shared" si="11"/>
        <v>0</v>
      </c>
    </row>
    <row r="363" spans="1:8" x14ac:dyDescent="0.25">
      <c r="A363" s="53" t="s">
        <v>1046</v>
      </c>
      <c r="B363" s="53" t="s">
        <v>949</v>
      </c>
      <c r="C363" s="54">
        <v>6720.79</v>
      </c>
      <c r="D363" s="54">
        <v>94.6</v>
      </c>
      <c r="E363" s="52">
        <f t="shared" si="10"/>
        <v>6815.39</v>
      </c>
      <c r="F363" s="2" t="s">
        <v>416</v>
      </c>
      <c r="G363" s="40">
        <v>6815.39</v>
      </c>
      <c r="H363" s="49">
        <f t="shared" si="11"/>
        <v>0</v>
      </c>
    </row>
    <row r="364" spans="1:8" x14ac:dyDescent="0.25">
      <c r="A364" s="53" t="s">
        <v>1046</v>
      </c>
      <c r="B364" s="53" t="s">
        <v>1047</v>
      </c>
      <c r="C364" s="54">
        <v>2823.8</v>
      </c>
      <c r="D364" s="54"/>
      <c r="E364" s="52">
        <f t="shared" si="10"/>
        <v>2823.8</v>
      </c>
      <c r="F364" s="2" t="s">
        <v>417</v>
      </c>
      <c r="G364" s="40">
        <v>2823.8</v>
      </c>
      <c r="H364" s="49">
        <f t="shared" si="11"/>
        <v>0</v>
      </c>
    </row>
    <row r="365" spans="1:8" x14ac:dyDescent="0.25">
      <c r="A365" s="53" t="s">
        <v>1048</v>
      </c>
      <c r="B365" s="53" t="s">
        <v>29</v>
      </c>
      <c r="C365" s="54">
        <v>4752.1000000000004</v>
      </c>
      <c r="D365" s="54"/>
      <c r="E365" s="52">
        <f t="shared" si="10"/>
        <v>4752.1000000000004</v>
      </c>
      <c r="F365" s="2" t="s">
        <v>418</v>
      </c>
      <c r="G365" s="40">
        <v>4752.1000000000004</v>
      </c>
      <c r="H365" s="49">
        <f t="shared" si="11"/>
        <v>0</v>
      </c>
    </row>
    <row r="366" spans="1:8" x14ac:dyDescent="0.25">
      <c r="A366" s="53" t="s">
        <v>946</v>
      </c>
      <c r="B366" s="53" t="s">
        <v>975</v>
      </c>
      <c r="C366" s="54">
        <v>4216.5600000000004</v>
      </c>
      <c r="D366" s="54"/>
      <c r="E366" s="52">
        <f t="shared" si="10"/>
        <v>4216.5600000000004</v>
      </c>
      <c r="F366" s="2" t="s">
        <v>419</v>
      </c>
      <c r="G366" s="40">
        <v>4216.5600000000004</v>
      </c>
      <c r="H366" s="49">
        <f t="shared" si="11"/>
        <v>0</v>
      </c>
    </row>
    <row r="367" spans="1:8" x14ac:dyDescent="0.25">
      <c r="A367" s="53" t="s">
        <v>970</v>
      </c>
      <c r="B367" s="53" t="s">
        <v>972</v>
      </c>
      <c r="C367" s="54">
        <v>4138.63</v>
      </c>
      <c r="D367" s="54">
        <v>50</v>
      </c>
      <c r="E367" s="52">
        <f t="shared" si="10"/>
        <v>4188.63</v>
      </c>
      <c r="F367" s="2" t="s">
        <v>420</v>
      </c>
      <c r="G367" s="40">
        <v>4188.63</v>
      </c>
      <c r="H367" s="49">
        <f t="shared" si="11"/>
        <v>0</v>
      </c>
    </row>
    <row r="368" spans="1:8" x14ac:dyDescent="0.25">
      <c r="A368" s="53" t="s">
        <v>971</v>
      </c>
      <c r="B368" s="53" t="s">
        <v>1049</v>
      </c>
      <c r="C368" s="54">
        <v>2133.27</v>
      </c>
      <c r="D368" s="54"/>
      <c r="E368" s="52">
        <f t="shared" si="10"/>
        <v>2133.27</v>
      </c>
      <c r="F368" s="2" t="s">
        <v>77</v>
      </c>
      <c r="G368" s="40">
        <v>2133.27</v>
      </c>
      <c r="H368" s="49">
        <f t="shared" si="11"/>
        <v>0</v>
      </c>
    </row>
    <row r="369" spans="1:8" x14ac:dyDescent="0.25">
      <c r="A369" s="53" t="s">
        <v>971</v>
      </c>
      <c r="B369" s="53" t="s">
        <v>1050</v>
      </c>
      <c r="C369" s="54">
        <v>6420.63</v>
      </c>
      <c r="D369" s="54"/>
      <c r="E369" s="52">
        <f t="shared" si="10"/>
        <v>6420.63</v>
      </c>
      <c r="F369" s="2" t="s">
        <v>78</v>
      </c>
      <c r="G369" s="40">
        <v>6420.63</v>
      </c>
      <c r="H369" s="49">
        <f t="shared" si="11"/>
        <v>0</v>
      </c>
    </row>
    <row r="370" spans="1:8" x14ac:dyDescent="0.25">
      <c r="A370" s="53" t="s">
        <v>971</v>
      </c>
      <c r="B370" s="53" t="s">
        <v>1051</v>
      </c>
      <c r="C370" s="54">
        <v>8324.4</v>
      </c>
      <c r="D370" s="54">
        <v>125.3</v>
      </c>
      <c r="E370" s="52">
        <f t="shared" si="10"/>
        <v>8449.6999999999989</v>
      </c>
      <c r="F370" s="2" t="s">
        <v>79</v>
      </c>
      <c r="G370" s="40">
        <v>8449.7000000000007</v>
      </c>
      <c r="H370" s="49">
        <f t="shared" si="11"/>
        <v>0</v>
      </c>
    </row>
    <row r="371" spans="1:8" x14ac:dyDescent="0.25">
      <c r="A371" s="53" t="s">
        <v>971</v>
      </c>
      <c r="B371" s="53" t="s">
        <v>1052</v>
      </c>
      <c r="C371" s="54">
        <v>3516.6</v>
      </c>
      <c r="D371" s="54">
        <v>0</v>
      </c>
      <c r="E371" s="52">
        <f t="shared" si="10"/>
        <v>3516.6</v>
      </c>
      <c r="F371" s="2" t="s">
        <v>80</v>
      </c>
      <c r="G371" s="40">
        <v>3516.6</v>
      </c>
      <c r="H371" s="49">
        <f t="shared" si="11"/>
        <v>0</v>
      </c>
    </row>
    <row r="372" spans="1:8" x14ac:dyDescent="0.25">
      <c r="A372" s="53" t="s">
        <v>971</v>
      </c>
      <c r="B372" s="53" t="s">
        <v>1053</v>
      </c>
      <c r="C372" s="54">
        <v>4153.8999999999996</v>
      </c>
      <c r="D372" s="54"/>
      <c r="E372" s="52">
        <f t="shared" si="10"/>
        <v>4153.8999999999996</v>
      </c>
      <c r="F372" s="2" t="s">
        <v>81</v>
      </c>
      <c r="G372" s="40">
        <v>4153.8999999999996</v>
      </c>
      <c r="H372" s="49">
        <f t="shared" si="11"/>
        <v>0</v>
      </c>
    </row>
    <row r="373" spans="1:8" x14ac:dyDescent="0.25">
      <c r="A373" s="53" t="s">
        <v>971</v>
      </c>
      <c r="B373" s="53" t="s">
        <v>1054</v>
      </c>
      <c r="C373" s="54">
        <v>4247.05</v>
      </c>
      <c r="D373" s="54">
        <v>0</v>
      </c>
      <c r="E373" s="52">
        <f t="shared" si="10"/>
        <v>4247.05</v>
      </c>
      <c r="F373" s="2" t="s">
        <v>82</v>
      </c>
      <c r="G373" s="40">
        <v>4247.05</v>
      </c>
      <c r="H373" s="49">
        <f t="shared" si="11"/>
        <v>0</v>
      </c>
    </row>
    <row r="374" spans="1:8" x14ac:dyDescent="0.25">
      <c r="A374" s="53" t="s">
        <v>971</v>
      </c>
      <c r="B374" s="53" t="s">
        <v>1055</v>
      </c>
      <c r="C374" s="54">
        <v>6212</v>
      </c>
      <c r="D374" s="54"/>
      <c r="E374" s="52">
        <f t="shared" si="10"/>
        <v>6212</v>
      </c>
      <c r="F374" s="2" t="s">
        <v>83</v>
      </c>
      <c r="G374" s="40">
        <v>6212</v>
      </c>
      <c r="H374" s="49">
        <f t="shared" si="11"/>
        <v>0</v>
      </c>
    </row>
    <row r="375" spans="1:8" x14ac:dyDescent="0.25">
      <c r="A375" s="53" t="s">
        <v>971</v>
      </c>
      <c r="B375" s="53" t="s">
        <v>1056</v>
      </c>
      <c r="C375" s="54">
        <v>3581.3</v>
      </c>
      <c r="D375" s="54"/>
      <c r="E375" s="52">
        <f t="shared" si="10"/>
        <v>3581.3</v>
      </c>
      <c r="F375" s="2" t="s">
        <v>84</v>
      </c>
      <c r="G375" s="40">
        <v>3581.3</v>
      </c>
      <c r="H375" s="49">
        <f t="shared" si="11"/>
        <v>0</v>
      </c>
    </row>
    <row r="376" spans="1:8" x14ac:dyDescent="0.25">
      <c r="A376" s="53" t="s">
        <v>971</v>
      </c>
      <c r="B376" s="53" t="s">
        <v>1057</v>
      </c>
      <c r="C376" s="54">
        <v>4073.8</v>
      </c>
      <c r="D376" s="54"/>
      <c r="E376" s="52">
        <f t="shared" si="10"/>
        <v>4073.8</v>
      </c>
      <c r="F376" s="2" t="s">
        <v>85</v>
      </c>
      <c r="G376" s="40">
        <v>4073.8</v>
      </c>
      <c r="H376" s="49">
        <f t="shared" si="11"/>
        <v>0</v>
      </c>
    </row>
    <row r="377" spans="1:8" x14ac:dyDescent="0.25">
      <c r="A377" s="53" t="s">
        <v>971</v>
      </c>
      <c r="B377" s="53" t="s">
        <v>1058</v>
      </c>
      <c r="C377" s="54">
        <v>4387.3</v>
      </c>
      <c r="D377" s="54"/>
      <c r="E377" s="52">
        <f t="shared" si="10"/>
        <v>4387.3</v>
      </c>
      <c r="F377" s="2" t="s">
        <v>86</v>
      </c>
      <c r="G377" s="40">
        <v>4387.3</v>
      </c>
      <c r="H377" s="49">
        <f t="shared" si="11"/>
        <v>0</v>
      </c>
    </row>
    <row r="378" spans="1:8" x14ac:dyDescent="0.25">
      <c r="A378" s="53" t="s">
        <v>971</v>
      </c>
      <c r="B378" s="53" t="s">
        <v>1059</v>
      </c>
      <c r="C378" s="54">
        <v>3936.36</v>
      </c>
      <c r="D378" s="54"/>
      <c r="E378" s="52">
        <f t="shared" si="10"/>
        <v>3936.36</v>
      </c>
      <c r="F378" s="2" t="s">
        <v>87</v>
      </c>
      <c r="G378" s="40">
        <v>3936.36</v>
      </c>
      <c r="H378" s="49">
        <f t="shared" si="11"/>
        <v>0</v>
      </c>
    </row>
    <row r="379" spans="1:8" x14ac:dyDescent="0.25">
      <c r="A379" s="53" t="s">
        <v>971</v>
      </c>
      <c r="B379" s="53" t="s">
        <v>1060</v>
      </c>
      <c r="C379" s="54">
        <v>6307.74</v>
      </c>
      <c r="D379" s="54"/>
      <c r="E379" s="52">
        <f t="shared" si="10"/>
        <v>6307.74</v>
      </c>
      <c r="F379" s="2" t="s">
        <v>88</v>
      </c>
      <c r="G379" s="40">
        <v>6307.74</v>
      </c>
      <c r="H379" s="49">
        <f t="shared" si="11"/>
        <v>0</v>
      </c>
    </row>
    <row r="380" spans="1:8" x14ac:dyDescent="0.25">
      <c r="A380" s="53" t="s">
        <v>971</v>
      </c>
      <c r="B380" s="53" t="s">
        <v>1061</v>
      </c>
      <c r="C380" s="54">
        <v>6280.52</v>
      </c>
      <c r="D380" s="54">
        <v>44.2</v>
      </c>
      <c r="E380" s="52">
        <f t="shared" si="10"/>
        <v>6324.72</v>
      </c>
      <c r="F380" s="2" t="s">
        <v>89</v>
      </c>
      <c r="G380" s="40">
        <v>6324.72</v>
      </c>
      <c r="H380" s="49">
        <f t="shared" si="11"/>
        <v>0</v>
      </c>
    </row>
    <row r="381" spans="1:8" x14ac:dyDescent="0.25">
      <c r="A381" s="53" t="s">
        <v>971</v>
      </c>
      <c r="B381" s="53" t="s">
        <v>1062</v>
      </c>
      <c r="C381" s="54">
        <v>6335.19</v>
      </c>
      <c r="D381" s="54"/>
      <c r="E381" s="52">
        <f t="shared" si="10"/>
        <v>6335.19</v>
      </c>
      <c r="F381" s="2" t="s">
        <v>90</v>
      </c>
      <c r="G381" s="40">
        <v>6335.19</v>
      </c>
      <c r="H381" s="49">
        <f t="shared" si="11"/>
        <v>0</v>
      </c>
    </row>
    <row r="382" spans="1:8" x14ac:dyDescent="0.25">
      <c r="A382" s="53" t="s">
        <v>971</v>
      </c>
      <c r="B382" s="53" t="s">
        <v>1063</v>
      </c>
      <c r="C382" s="54">
        <v>6232.25</v>
      </c>
      <c r="D382" s="54">
        <v>115.1</v>
      </c>
      <c r="E382" s="52">
        <f t="shared" si="10"/>
        <v>6347.35</v>
      </c>
      <c r="F382" s="2" t="s">
        <v>91</v>
      </c>
      <c r="G382" s="40">
        <v>6347.35</v>
      </c>
      <c r="H382" s="49">
        <f t="shared" si="11"/>
        <v>0</v>
      </c>
    </row>
    <row r="383" spans="1:8" x14ac:dyDescent="0.25">
      <c r="A383" s="53" t="s">
        <v>971</v>
      </c>
      <c r="B383" s="53" t="s">
        <v>892</v>
      </c>
      <c r="C383" s="54">
        <v>2076.5</v>
      </c>
      <c r="D383" s="54">
        <v>328.9</v>
      </c>
      <c r="E383" s="52">
        <f t="shared" si="10"/>
        <v>2405.4</v>
      </c>
      <c r="F383" s="2" t="s">
        <v>92</v>
      </c>
      <c r="G383" s="40">
        <v>2405.4</v>
      </c>
      <c r="H383" s="49">
        <f t="shared" si="11"/>
        <v>0</v>
      </c>
    </row>
    <row r="384" spans="1:8" x14ac:dyDescent="0.25">
      <c r="A384" s="53" t="s">
        <v>865</v>
      </c>
      <c r="B384" s="53" t="s">
        <v>1002</v>
      </c>
      <c r="C384" s="54">
        <v>2635.5</v>
      </c>
      <c r="D384" s="54">
        <v>60.9</v>
      </c>
      <c r="E384" s="52">
        <f t="shared" si="10"/>
        <v>2696.4</v>
      </c>
      <c r="F384" s="2" t="s">
        <v>421</v>
      </c>
      <c r="G384" s="40">
        <v>2696.4</v>
      </c>
      <c r="H384" s="49">
        <f t="shared" si="11"/>
        <v>0</v>
      </c>
    </row>
    <row r="385" spans="1:8" x14ac:dyDescent="0.25">
      <c r="A385" s="53" t="s">
        <v>1031</v>
      </c>
      <c r="B385" s="53" t="s">
        <v>1064</v>
      </c>
      <c r="C385" s="54">
        <v>2605.5</v>
      </c>
      <c r="D385" s="54"/>
      <c r="E385" s="52">
        <f t="shared" si="10"/>
        <v>2605.5</v>
      </c>
      <c r="F385" s="2" t="s">
        <v>422</v>
      </c>
      <c r="G385" s="40">
        <v>2605.5</v>
      </c>
      <c r="H385" s="49">
        <f t="shared" si="11"/>
        <v>0</v>
      </c>
    </row>
    <row r="386" spans="1:8" x14ac:dyDescent="0.25">
      <c r="A386" s="53" t="s">
        <v>1031</v>
      </c>
      <c r="B386" s="53" t="s">
        <v>963</v>
      </c>
      <c r="C386" s="54">
        <v>4661.7</v>
      </c>
      <c r="D386" s="54"/>
      <c r="E386" s="52">
        <f t="shared" si="10"/>
        <v>4661.7</v>
      </c>
      <c r="F386" s="2" t="s">
        <v>423</v>
      </c>
      <c r="G386" s="40">
        <v>4661.7</v>
      </c>
      <c r="H386" s="49">
        <f t="shared" si="11"/>
        <v>0</v>
      </c>
    </row>
    <row r="387" spans="1:8" x14ac:dyDescent="0.25">
      <c r="A387" s="53" t="s">
        <v>1032</v>
      </c>
      <c r="B387" s="53" t="s">
        <v>27</v>
      </c>
      <c r="C387" s="54">
        <v>4786.05</v>
      </c>
      <c r="D387" s="54">
        <v>64.599999999999994</v>
      </c>
      <c r="E387" s="52">
        <f t="shared" si="10"/>
        <v>4850.6500000000005</v>
      </c>
      <c r="F387" s="2" t="s">
        <v>424</v>
      </c>
      <c r="G387" s="40">
        <v>4850.6499999999996</v>
      </c>
      <c r="H387" s="49">
        <f t="shared" si="11"/>
        <v>0</v>
      </c>
    </row>
    <row r="388" spans="1:8" x14ac:dyDescent="0.25">
      <c r="A388" s="53" t="s">
        <v>891</v>
      </c>
      <c r="B388" s="53" t="s">
        <v>1065</v>
      </c>
      <c r="C388" s="54">
        <v>2744.2</v>
      </c>
      <c r="D388" s="54"/>
      <c r="E388" s="52">
        <f t="shared" si="10"/>
        <v>2744.2</v>
      </c>
      <c r="F388" s="2" t="s">
        <v>425</v>
      </c>
      <c r="G388" s="40">
        <v>2744.2</v>
      </c>
      <c r="H388" s="49">
        <f t="shared" si="11"/>
        <v>0</v>
      </c>
    </row>
    <row r="389" spans="1:8" x14ac:dyDescent="0.25">
      <c r="A389" s="53" t="s">
        <v>1066</v>
      </c>
      <c r="B389" s="53" t="s">
        <v>1049</v>
      </c>
      <c r="C389" s="54">
        <v>7111.44</v>
      </c>
      <c r="D389" s="54"/>
      <c r="E389" s="52">
        <f t="shared" ref="E389:E399" si="12">SUM(C389:D389)</f>
        <v>7111.44</v>
      </c>
      <c r="F389" s="2" t="s">
        <v>426</v>
      </c>
      <c r="G389" s="40">
        <v>7111.44</v>
      </c>
      <c r="H389" s="49">
        <f t="shared" ref="H389:H399" si="13">IF(E389=G389,0,"*****")</f>
        <v>0</v>
      </c>
    </row>
    <row r="390" spans="1:8" x14ac:dyDescent="0.25">
      <c r="A390" s="53" t="s">
        <v>1066</v>
      </c>
      <c r="B390" s="53" t="s">
        <v>1050</v>
      </c>
      <c r="C390" s="54">
        <v>9469.1</v>
      </c>
      <c r="D390" s="54"/>
      <c r="E390" s="52">
        <f t="shared" si="12"/>
        <v>9469.1</v>
      </c>
      <c r="F390" s="2" t="s">
        <v>427</v>
      </c>
      <c r="G390" s="40">
        <v>9469.1</v>
      </c>
      <c r="H390" s="49">
        <f t="shared" si="13"/>
        <v>0</v>
      </c>
    </row>
    <row r="391" spans="1:8" x14ac:dyDescent="0.25">
      <c r="A391" s="53" t="s">
        <v>907</v>
      </c>
      <c r="B391" s="53" t="s">
        <v>1033</v>
      </c>
      <c r="C391" s="54">
        <v>6921.8</v>
      </c>
      <c r="D391" s="54"/>
      <c r="E391" s="52">
        <f t="shared" si="12"/>
        <v>6921.8</v>
      </c>
      <c r="F391" s="2" t="s">
        <v>428</v>
      </c>
      <c r="G391" s="40">
        <v>6921.8</v>
      </c>
      <c r="H391" s="49">
        <f t="shared" si="13"/>
        <v>0</v>
      </c>
    </row>
    <row r="392" spans="1:8" x14ac:dyDescent="0.25">
      <c r="A392" s="53" t="s">
        <v>907</v>
      </c>
      <c r="B392" s="53" t="s">
        <v>920</v>
      </c>
      <c r="C392" s="54">
        <v>5062.2</v>
      </c>
      <c r="D392" s="54">
        <v>203.2</v>
      </c>
      <c r="E392" s="52">
        <f t="shared" si="12"/>
        <v>5265.4</v>
      </c>
      <c r="F392" s="2" t="s">
        <v>429</v>
      </c>
      <c r="G392" s="40">
        <v>5265.4</v>
      </c>
      <c r="H392" s="49">
        <f t="shared" si="13"/>
        <v>0</v>
      </c>
    </row>
    <row r="393" spans="1:8" x14ac:dyDescent="0.25">
      <c r="A393" s="53" t="s">
        <v>929</v>
      </c>
      <c r="B393" s="53" t="s">
        <v>986</v>
      </c>
      <c r="C393" s="54">
        <v>6677.85</v>
      </c>
      <c r="D393" s="54">
        <v>64.91</v>
      </c>
      <c r="E393" s="52">
        <f t="shared" si="12"/>
        <v>6742.76</v>
      </c>
      <c r="F393" s="2" t="s">
        <v>430</v>
      </c>
      <c r="G393" s="40">
        <v>6742.76</v>
      </c>
      <c r="H393" s="49">
        <f t="shared" si="13"/>
        <v>0</v>
      </c>
    </row>
    <row r="394" spans="1:8" x14ac:dyDescent="0.25">
      <c r="A394" s="53" t="s">
        <v>1048</v>
      </c>
      <c r="B394" s="53" t="s">
        <v>27</v>
      </c>
      <c r="C394" s="54">
        <v>4396.8</v>
      </c>
      <c r="D394" s="54">
        <v>0</v>
      </c>
      <c r="E394" s="52">
        <f t="shared" si="12"/>
        <v>4396.8</v>
      </c>
      <c r="F394" s="2" t="s">
        <v>431</v>
      </c>
      <c r="G394" s="40">
        <v>4396.8</v>
      </c>
      <c r="H394" s="49">
        <f t="shared" si="13"/>
        <v>0</v>
      </c>
    </row>
    <row r="395" spans="1:8" x14ac:dyDescent="0.25">
      <c r="A395" s="53" t="s">
        <v>970</v>
      </c>
      <c r="B395" s="53" t="s">
        <v>1067</v>
      </c>
      <c r="C395" s="54">
        <v>6584.95</v>
      </c>
      <c r="D395" s="54">
        <v>185.4</v>
      </c>
      <c r="E395" s="52">
        <f t="shared" si="12"/>
        <v>6770.3499999999995</v>
      </c>
      <c r="F395" s="2" t="s">
        <v>432</v>
      </c>
      <c r="G395" s="40">
        <v>6770.35</v>
      </c>
      <c r="H395" s="49">
        <f t="shared" si="13"/>
        <v>0</v>
      </c>
    </row>
    <row r="396" spans="1:8" x14ac:dyDescent="0.25">
      <c r="A396" s="53" t="s">
        <v>971</v>
      </c>
      <c r="B396" s="53" t="s">
        <v>1068</v>
      </c>
      <c r="C396" s="54">
        <v>8350.2999999999993</v>
      </c>
      <c r="D396" s="54">
        <v>1605.3</v>
      </c>
      <c r="E396" s="52">
        <f t="shared" si="12"/>
        <v>9955.5999999999985</v>
      </c>
      <c r="F396" s="2" t="s">
        <v>93</v>
      </c>
      <c r="G396" s="40">
        <v>9955.6</v>
      </c>
      <c r="H396" s="49">
        <f t="shared" si="13"/>
        <v>0</v>
      </c>
    </row>
    <row r="397" spans="1:8" x14ac:dyDescent="0.25">
      <c r="A397" s="53" t="s">
        <v>971</v>
      </c>
      <c r="B397" s="53" t="s">
        <v>1069</v>
      </c>
      <c r="C397" s="54">
        <v>3895.01</v>
      </c>
      <c r="D397" s="54">
        <v>462.8</v>
      </c>
      <c r="E397" s="52">
        <f t="shared" si="12"/>
        <v>4357.8100000000004</v>
      </c>
      <c r="F397" s="2" t="s">
        <v>94</v>
      </c>
      <c r="G397" s="40">
        <v>4357.8100000000004</v>
      </c>
      <c r="H397" s="49">
        <f t="shared" si="13"/>
        <v>0</v>
      </c>
    </row>
    <row r="398" spans="1:8" x14ac:dyDescent="0.25">
      <c r="A398" s="53" t="s">
        <v>971</v>
      </c>
      <c r="B398" s="53" t="s">
        <v>1070</v>
      </c>
      <c r="C398" s="54">
        <v>5047.1000000000004</v>
      </c>
      <c r="D398" s="54">
        <v>175.8</v>
      </c>
      <c r="E398" s="52">
        <f t="shared" si="12"/>
        <v>5222.9000000000005</v>
      </c>
      <c r="F398" s="2" t="s">
        <v>95</v>
      </c>
      <c r="G398" s="40">
        <v>5222.8999999999996</v>
      </c>
      <c r="H398" s="49">
        <f t="shared" si="13"/>
        <v>0</v>
      </c>
    </row>
    <row r="399" spans="1:8" x14ac:dyDescent="0.25">
      <c r="A399" s="53" t="s">
        <v>971</v>
      </c>
      <c r="B399" s="53" t="s">
        <v>1071</v>
      </c>
      <c r="C399" s="54">
        <v>4414.38</v>
      </c>
      <c r="D399" s="54">
        <v>841.8</v>
      </c>
      <c r="E399" s="52">
        <f t="shared" si="12"/>
        <v>5256.18</v>
      </c>
      <c r="F399" s="2" t="s">
        <v>96</v>
      </c>
      <c r="G399" s="40">
        <v>5256.18</v>
      </c>
      <c r="H399" s="49">
        <f t="shared" si="13"/>
        <v>0</v>
      </c>
    </row>
    <row r="400" spans="1:8" x14ac:dyDescent="0.25">
      <c r="A400" s="55"/>
      <c r="B400" s="55"/>
      <c r="C400" s="56">
        <f>SUM(C4:C399)</f>
        <v>964970.89000000025</v>
      </c>
      <c r="D400" s="56">
        <f>SUM(D4:D399)</f>
        <v>49697.240000000013</v>
      </c>
      <c r="E400" s="52">
        <f>SUM(C400:D400)</f>
        <v>1014668.1300000002</v>
      </c>
      <c r="G400" s="22">
        <f>SUM(G4:G399)</f>
        <v>1014668.1300000002</v>
      </c>
    </row>
  </sheetData>
  <autoFilter ref="A2:H400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4:H400"/>
  <sheetViews>
    <sheetView workbookViewId="0">
      <selection activeCell="H5" sqref="H5:H400"/>
    </sheetView>
  </sheetViews>
  <sheetFormatPr defaultRowHeight="15" x14ac:dyDescent="0.25"/>
  <cols>
    <col min="1" max="1" width="15" style="426" customWidth="1"/>
    <col min="2" max="2" width="43.85546875" style="427" customWidth="1"/>
    <col min="3" max="3" width="12.140625" style="426" customWidth="1"/>
    <col min="4" max="4" width="14.5703125" style="428" customWidth="1"/>
    <col min="5" max="5" width="37.28515625" style="426" customWidth="1"/>
    <col min="6" max="7" width="12.28515625" style="428" customWidth="1"/>
    <col min="8" max="8" width="18" style="426" customWidth="1"/>
    <col min="9" max="16384" width="9.140625" style="426"/>
  </cols>
  <sheetData>
    <row r="4" spans="1:8" ht="33" customHeight="1" x14ac:dyDescent="0.25">
      <c r="A4" s="72" t="s">
        <v>1473</v>
      </c>
      <c r="B4" s="71" t="s">
        <v>832</v>
      </c>
      <c r="C4" s="71" t="s">
        <v>1474</v>
      </c>
      <c r="D4" s="73" t="s">
        <v>1077</v>
      </c>
      <c r="E4" s="429"/>
      <c r="F4" s="430" t="s">
        <v>2760</v>
      </c>
      <c r="G4" s="430" t="s">
        <v>2760</v>
      </c>
      <c r="H4" s="431" t="s">
        <v>2823</v>
      </c>
    </row>
    <row r="5" spans="1:8" x14ac:dyDescent="0.25">
      <c r="A5" s="67">
        <v>150000781</v>
      </c>
      <c r="B5" s="66" t="s">
        <v>103</v>
      </c>
      <c r="C5" s="64">
        <v>1</v>
      </c>
      <c r="D5" s="68" t="s">
        <v>1083</v>
      </c>
      <c r="E5" s="2" t="s">
        <v>103</v>
      </c>
      <c r="F5" s="431">
        <f>VLOOKUP(A5,'кількість підїздів'!$A$6:$D$403,4)</f>
        <v>1</v>
      </c>
      <c r="G5" s="431">
        <v>1</v>
      </c>
      <c r="H5" s="431">
        <v>3</v>
      </c>
    </row>
    <row r="6" spans="1:8" x14ac:dyDescent="0.25">
      <c r="A6" s="67">
        <v>150000488</v>
      </c>
      <c r="B6" s="66" t="s">
        <v>104</v>
      </c>
      <c r="C6" s="64">
        <v>1</v>
      </c>
      <c r="D6" s="68" t="s">
        <v>1084</v>
      </c>
      <c r="E6" s="2" t="s">
        <v>104</v>
      </c>
      <c r="F6" s="431">
        <f>VLOOKUP(A6,'кількість підїздів'!$A$6:$D$403,4)</f>
        <v>1</v>
      </c>
      <c r="G6" s="431">
        <v>1</v>
      </c>
      <c r="H6" s="431">
        <v>3</v>
      </c>
    </row>
    <row r="7" spans="1:8" x14ac:dyDescent="0.25">
      <c r="A7" s="67">
        <v>150000492</v>
      </c>
      <c r="B7" s="66" t="s">
        <v>105</v>
      </c>
      <c r="C7" s="64">
        <v>1</v>
      </c>
      <c r="D7" s="68" t="s">
        <v>1085</v>
      </c>
      <c r="E7" s="2" t="s">
        <v>105</v>
      </c>
      <c r="F7" s="431">
        <f>VLOOKUP(A7,'кількість підїздів'!$A$6:$D$403,4)</f>
        <v>1</v>
      </c>
      <c r="G7" s="431">
        <v>1</v>
      </c>
      <c r="H7" s="431">
        <v>3</v>
      </c>
    </row>
    <row r="8" spans="1:8" x14ac:dyDescent="0.25">
      <c r="A8" s="67">
        <v>150000490</v>
      </c>
      <c r="B8" s="66" t="s">
        <v>106</v>
      </c>
      <c r="C8" s="64">
        <v>1</v>
      </c>
      <c r="D8" s="68" t="s">
        <v>1086</v>
      </c>
      <c r="E8" s="2" t="s">
        <v>106</v>
      </c>
      <c r="F8" s="431">
        <f>VLOOKUP(A8,'кількість підїздів'!$A$6:$D$403,4)</f>
        <v>1</v>
      </c>
      <c r="G8" s="431">
        <v>1</v>
      </c>
      <c r="H8" s="431">
        <v>3</v>
      </c>
    </row>
    <row r="9" spans="1:8" x14ac:dyDescent="0.25">
      <c r="A9" s="67">
        <v>150000989</v>
      </c>
      <c r="B9" s="66" t="s">
        <v>107</v>
      </c>
      <c r="C9" s="64">
        <v>1</v>
      </c>
      <c r="D9" s="68" t="s">
        <v>1092</v>
      </c>
      <c r="E9" s="2" t="s">
        <v>107</v>
      </c>
      <c r="F9" s="431">
        <f>VLOOKUP(A9,'кількість підїздів'!$A$6:$D$403,4)</f>
        <v>1</v>
      </c>
      <c r="G9" s="431">
        <v>1</v>
      </c>
      <c r="H9" s="431">
        <v>3</v>
      </c>
    </row>
    <row r="10" spans="1:8" x14ac:dyDescent="0.25">
      <c r="A10" s="67">
        <v>150000990</v>
      </c>
      <c r="B10" s="66" t="s">
        <v>108</v>
      </c>
      <c r="C10" s="64">
        <v>1</v>
      </c>
      <c r="D10" s="68" t="s">
        <v>1093</v>
      </c>
      <c r="E10" s="2" t="s">
        <v>108</v>
      </c>
      <c r="F10" s="431">
        <f>VLOOKUP(A10,'кількість підїздів'!$A$6:$D$403,4)</f>
        <v>1</v>
      </c>
      <c r="G10" s="431">
        <v>1</v>
      </c>
      <c r="H10" s="431">
        <v>3</v>
      </c>
    </row>
    <row r="11" spans="1:8" x14ac:dyDescent="0.25">
      <c r="A11" s="67">
        <v>150000992</v>
      </c>
      <c r="B11" s="66" t="s">
        <v>109</v>
      </c>
      <c r="C11" s="64">
        <v>1</v>
      </c>
      <c r="D11" s="68" t="s">
        <v>1097</v>
      </c>
      <c r="E11" s="2" t="s">
        <v>109</v>
      </c>
      <c r="F11" s="431">
        <f>VLOOKUP(A11,'кількість підїздів'!$A$6:$D$403,4)</f>
        <v>1</v>
      </c>
      <c r="G11" s="431">
        <v>1</v>
      </c>
      <c r="H11" s="431">
        <v>3</v>
      </c>
    </row>
    <row r="12" spans="1:8" x14ac:dyDescent="0.25">
      <c r="A12" s="67">
        <v>150000999</v>
      </c>
      <c r="B12" s="66" t="s">
        <v>110</v>
      </c>
      <c r="C12" s="64">
        <v>1</v>
      </c>
      <c r="D12" s="68" t="s">
        <v>1098</v>
      </c>
      <c r="E12" s="2" t="s">
        <v>110</v>
      </c>
      <c r="F12" s="431">
        <f>VLOOKUP(A12,'кількість підїздів'!$A$6:$D$403,4)</f>
        <v>1</v>
      </c>
      <c r="G12" s="431">
        <v>1</v>
      </c>
      <c r="H12" s="431">
        <v>3</v>
      </c>
    </row>
    <row r="13" spans="1:8" x14ac:dyDescent="0.25">
      <c r="A13" s="67">
        <v>150000993</v>
      </c>
      <c r="B13" s="66" t="s">
        <v>111</v>
      </c>
      <c r="C13" s="64">
        <v>1</v>
      </c>
      <c r="D13" s="68" t="s">
        <v>1099</v>
      </c>
      <c r="E13" s="2" t="s">
        <v>111</v>
      </c>
      <c r="F13" s="431">
        <f>VLOOKUP(A13,'кількість підїздів'!$A$6:$D$403,4)</f>
        <v>1</v>
      </c>
      <c r="G13" s="431">
        <v>1</v>
      </c>
      <c r="H13" s="431">
        <v>3</v>
      </c>
    </row>
    <row r="14" spans="1:8" x14ac:dyDescent="0.25">
      <c r="A14" s="67">
        <v>150001000</v>
      </c>
      <c r="B14" s="66" t="s">
        <v>112</v>
      </c>
      <c r="C14" s="64">
        <v>1</v>
      </c>
      <c r="D14" s="68" t="s">
        <v>1100</v>
      </c>
      <c r="E14" s="2" t="s">
        <v>112</v>
      </c>
      <c r="F14" s="431">
        <f>VLOOKUP(A14,'кількість підїздів'!$A$6:$D$403,4)</f>
        <v>1</v>
      </c>
      <c r="G14" s="431">
        <v>1</v>
      </c>
      <c r="H14" s="431">
        <v>3</v>
      </c>
    </row>
    <row r="15" spans="1:8" x14ac:dyDescent="0.25">
      <c r="A15" s="67">
        <v>150001004</v>
      </c>
      <c r="B15" s="66" t="s">
        <v>113</v>
      </c>
      <c r="C15" s="64">
        <v>1</v>
      </c>
      <c r="D15" s="68" t="s">
        <v>1101</v>
      </c>
      <c r="E15" s="2" t="s">
        <v>113</v>
      </c>
      <c r="F15" s="431">
        <f>VLOOKUP(A15,'кількість підїздів'!$A$6:$D$403,4)</f>
        <v>1</v>
      </c>
      <c r="G15" s="431">
        <v>1</v>
      </c>
      <c r="H15" s="431">
        <v>3</v>
      </c>
    </row>
    <row r="16" spans="1:8" x14ac:dyDescent="0.25">
      <c r="A16" s="67">
        <v>150000994</v>
      </c>
      <c r="B16" s="66" t="s">
        <v>114</v>
      </c>
      <c r="C16" s="64">
        <v>1</v>
      </c>
      <c r="D16" s="68" t="s">
        <v>1102</v>
      </c>
      <c r="E16" s="2" t="s">
        <v>114</v>
      </c>
      <c r="F16" s="431">
        <f>VLOOKUP(A16,'кількість підїздів'!$A$6:$D$403,4)</f>
        <v>1</v>
      </c>
      <c r="G16" s="431">
        <v>1</v>
      </c>
      <c r="H16" s="431">
        <v>3</v>
      </c>
    </row>
    <row r="17" spans="1:8" x14ac:dyDescent="0.25">
      <c r="A17" s="67">
        <v>150001001</v>
      </c>
      <c r="B17" s="66" t="s">
        <v>115</v>
      </c>
      <c r="C17" s="64">
        <v>1</v>
      </c>
      <c r="D17" s="68" t="s">
        <v>1103</v>
      </c>
      <c r="E17" s="2" t="s">
        <v>115</v>
      </c>
      <c r="F17" s="431">
        <f>VLOOKUP(A17,'кількість підїздів'!$A$6:$D$403,4)</f>
        <v>1</v>
      </c>
      <c r="G17" s="431">
        <v>1</v>
      </c>
      <c r="H17" s="431">
        <v>3</v>
      </c>
    </row>
    <row r="18" spans="1:8" x14ac:dyDescent="0.25">
      <c r="A18" s="67">
        <v>150001005</v>
      </c>
      <c r="B18" s="66" t="s">
        <v>116</v>
      </c>
      <c r="C18" s="64">
        <v>1</v>
      </c>
      <c r="D18" s="68" t="s">
        <v>1104</v>
      </c>
      <c r="E18" s="2" t="s">
        <v>116</v>
      </c>
      <c r="F18" s="431">
        <f>VLOOKUP(A18,'кількість підїздів'!$A$6:$D$403,4)</f>
        <v>1</v>
      </c>
      <c r="G18" s="431">
        <v>1</v>
      </c>
      <c r="H18" s="431">
        <v>3</v>
      </c>
    </row>
    <row r="19" spans="1:8" x14ac:dyDescent="0.25">
      <c r="A19" s="67">
        <v>150000995</v>
      </c>
      <c r="B19" s="66" t="s">
        <v>117</v>
      </c>
      <c r="C19" s="64">
        <v>1</v>
      </c>
      <c r="D19" s="68" t="s">
        <v>1105</v>
      </c>
      <c r="E19" s="2" t="s">
        <v>117</v>
      </c>
      <c r="F19" s="431">
        <f>VLOOKUP(A19,'кількість підїздів'!$A$6:$D$403,4)</f>
        <v>1</v>
      </c>
      <c r="G19" s="431">
        <v>1</v>
      </c>
      <c r="H19" s="431">
        <v>3</v>
      </c>
    </row>
    <row r="20" spans="1:8" x14ac:dyDescent="0.25">
      <c r="A20" s="67">
        <v>150001002</v>
      </c>
      <c r="B20" s="66" t="s">
        <v>118</v>
      </c>
      <c r="C20" s="64">
        <v>1</v>
      </c>
      <c r="D20" s="68" t="s">
        <v>1106</v>
      </c>
      <c r="E20" s="2" t="s">
        <v>118</v>
      </c>
      <c r="F20" s="431">
        <f>VLOOKUP(A20,'кількість підїздів'!$A$6:$D$403,4)</f>
        <v>1</v>
      </c>
      <c r="G20" s="431">
        <v>1</v>
      </c>
      <c r="H20" s="431">
        <v>3</v>
      </c>
    </row>
    <row r="21" spans="1:8" x14ac:dyDescent="0.25">
      <c r="A21" s="67">
        <v>150000973</v>
      </c>
      <c r="B21" s="66" t="s">
        <v>119</v>
      </c>
      <c r="C21" s="64">
        <v>1</v>
      </c>
      <c r="D21" s="68" t="s">
        <v>1108</v>
      </c>
      <c r="E21" s="2" t="s">
        <v>119</v>
      </c>
      <c r="F21" s="431">
        <f>VLOOKUP(A21,'кількість підїздів'!$A$6:$D$403,4)</f>
        <v>1</v>
      </c>
      <c r="G21" s="431">
        <v>1</v>
      </c>
      <c r="H21" s="431">
        <v>2</v>
      </c>
    </row>
    <row r="22" spans="1:8" x14ac:dyDescent="0.25">
      <c r="A22" s="67">
        <v>150000987</v>
      </c>
      <c r="B22" s="66" t="s">
        <v>120</v>
      </c>
      <c r="C22" s="64">
        <v>1</v>
      </c>
      <c r="D22" s="68" t="s">
        <v>1123</v>
      </c>
      <c r="E22" s="2" t="s">
        <v>120</v>
      </c>
      <c r="F22" s="431">
        <f>VLOOKUP(A22,'кількість підїздів'!$A$6:$D$403,4)</f>
        <v>1</v>
      </c>
      <c r="G22" s="431">
        <v>1</v>
      </c>
      <c r="H22" s="431">
        <v>3</v>
      </c>
    </row>
    <row r="23" spans="1:8" x14ac:dyDescent="0.25">
      <c r="A23" s="67">
        <v>150000988</v>
      </c>
      <c r="B23" s="66" t="s">
        <v>121</v>
      </c>
      <c r="C23" s="64">
        <v>1</v>
      </c>
      <c r="D23" s="68" t="s">
        <v>1124</v>
      </c>
      <c r="E23" s="2" t="s">
        <v>121</v>
      </c>
      <c r="F23" s="431">
        <f>VLOOKUP(A23,'кількість підїздів'!$A$6:$D$403,4)</f>
        <v>1</v>
      </c>
      <c r="G23" s="431">
        <v>1</v>
      </c>
      <c r="H23" s="431">
        <v>3</v>
      </c>
    </row>
    <row r="24" spans="1:8" x14ac:dyDescent="0.25">
      <c r="A24" s="67">
        <v>150000509</v>
      </c>
      <c r="B24" s="66" t="s">
        <v>122</v>
      </c>
      <c r="C24" s="64">
        <v>1</v>
      </c>
      <c r="D24" s="68" t="s">
        <v>1128</v>
      </c>
      <c r="E24" s="2" t="s">
        <v>122</v>
      </c>
      <c r="F24" s="431">
        <f>VLOOKUP(A24,'кількість підїздів'!$A$6:$D$403,4)</f>
        <v>1</v>
      </c>
      <c r="G24" s="431">
        <v>1</v>
      </c>
      <c r="H24" s="431">
        <v>2</v>
      </c>
    </row>
    <row r="25" spans="1:8" x14ac:dyDescent="0.25">
      <c r="A25" s="67">
        <v>150000515</v>
      </c>
      <c r="B25" s="66" t="s">
        <v>123</v>
      </c>
      <c r="C25" s="64">
        <v>1</v>
      </c>
      <c r="D25" s="68" t="s">
        <v>1135</v>
      </c>
      <c r="E25" s="2" t="s">
        <v>123</v>
      </c>
      <c r="F25" s="431">
        <f>VLOOKUP(A25,'кількість підїздів'!$A$6:$D$403,4)</f>
        <v>1</v>
      </c>
      <c r="G25" s="431">
        <v>1</v>
      </c>
      <c r="H25" s="431">
        <v>2</v>
      </c>
    </row>
    <row r="26" spans="1:8" x14ac:dyDescent="0.25">
      <c r="A26" s="67">
        <v>150000539</v>
      </c>
      <c r="B26" s="66" t="s">
        <v>124</v>
      </c>
      <c r="C26" s="64">
        <v>1</v>
      </c>
      <c r="D26" s="68" t="s">
        <v>1136</v>
      </c>
      <c r="E26" s="2" t="s">
        <v>124</v>
      </c>
      <c r="F26" s="431">
        <f>VLOOKUP(A26,'кількість підїздів'!$A$6:$D$403,4)</f>
        <v>1</v>
      </c>
      <c r="G26" s="431">
        <v>1</v>
      </c>
      <c r="H26" s="431">
        <v>2</v>
      </c>
    </row>
    <row r="27" spans="1:8" x14ac:dyDescent="0.25">
      <c r="A27" s="67">
        <v>150000516</v>
      </c>
      <c r="B27" s="66" t="s">
        <v>125</v>
      </c>
      <c r="C27" s="64">
        <v>1</v>
      </c>
      <c r="D27" s="68" t="s">
        <v>1137</v>
      </c>
      <c r="E27" s="2" t="s">
        <v>125</v>
      </c>
      <c r="F27" s="431">
        <f>VLOOKUP(A27,'кількість підїздів'!$A$6:$D$403,4)</f>
        <v>1</v>
      </c>
      <c r="G27" s="431">
        <v>1</v>
      </c>
      <c r="H27" s="431">
        <v>2</v>
      </c>
    </row>
    <row r="28" spans="1:8" x14ac:dyDescent="0.25">
      <c r="A28" s="67">
        <v>150000522</v>
      </c>
      <c r="B28" s="66" t="s">
        <v>126</v>
      </c>
      <c r="C28" s="64">
        <v>1</v>
      </c>
      <c r="D28" s="68" t="s">
        <v>1142</v>
      </c>
      <c r="E28" s="2" t="s">
        <v>126</v>
      </c>
      <c r="F28" s="431">
        <f>VLOOKUP(A28,'кількість підїздів'!$A$6:$D$403,4)</f>
        <v>1</v>
      </c>
      <c r="G28" s="431">
        <v>1</v>
      </c>
      <c r="H28" s="431">
        <v>1</v>
      </c>
    </row>
    <row r="29" spans="1:8" x14ac:dyDescent="0.25">
      <c r="A29" s="67">
        <v>150000523</v>
      </c>
      <c r="B29" s="66" t="s">
        <v>127</v>
      </c>
      <c r="C29" s="64">
        <v>1</v>
      </c>
      <c r="D29" s="68" t="s">
        <v>1143</v>
      </c>
      <c r="E29" s="2" t="s">
        <v>127</v>
      </c>
      <c r="F29" s="431">
        <f>VLOOKUP(A29,'кількість підїздів'!$A$6:$D$403,4)</f>
        <v>1</v>
      </c>
      <c r="G29" s="431">
        <v>1</v>
      </c>
      <c r="H29" s="431">
        <v>1</v>
      </c>
    </row>
    <row r="30" spans="1:8" x14ac:dyDescent="0.25">
      <c r="A30" s="67">
        <v>150000524</v>
      </c>
      <c r="B30" s="66" t="s">
        <v>128</v>
      </c>
      <c r="C30" s="64">
        <v>1</v>
      </c>
      <c r="D30" s="68" t="s">
        <v>1144</v>
      </c>
      <c r="E30" s="2" t="s">
        <v>128</v>
      </c>
      <c r="F30" s="431">
        <f>VLOOKUP(A30,'кількість підїздів'!$A$6:$D$403,4)</f>
        <v>1</v>
      </c>
      <c r="G30" s="431">
        <v>1</v>
      </c>
      <c r="H30" s="431">
        <v>1</v>
      </c>
    </row>
    <row r="31" spans="1:8" x14ac:dyDescent="0.25">
      <c r="A31" s="67">
        <v>150000541</v>
      </c>
      <c r="B31" s="66" t="s">
        <v>129</v>
      </c>
      <c r="C31" s="64">
        <v>1</v>
      </c>
      <c r="D31" s="68" t="s">
        <v>1145</v>
      </c>
      <c r="E31" s="2" t="s">
        <v>129</v>
      </c>
      <c r="F31" s="431">
        <f>VLOOKUP(A31,'кількість підїздів'!$A$6:$D$403,4)</f>
        <v>1</v>
      </c>
      <c r="G31" s="431">
        <v>1</v>
      </c>
      <c r="H31" s="431">
        <v>1</v>
      </c>
    </row>
    <row r="32" spans="1:8" x14ac:dyDescent="0.25">
      <c r="A32" s="67">
        <v>150000527</v>
      </c>
      <c r="B32" s="66" t="s">
        <v>130</v>
      </c>
      <c r="C32" s="64">
        <v>1</v>
      </c>
      <c r="D32" s="68" t="s">
        <v>1146</v>
      </c>
      <c r="E32" s="2" t="s">
        <v>130</v>
      </c>
      <c r="F32" s="431">
        <f>VLOOKUP(A32,'кількість підїздів'!$A$6:$D$403,4)</f>
        <v>1</v>
      </c>
      <c r="G32" s="431">
        <v>1</v>
      </c>
      <c r="H32" s="431">
        <v>1</v>
      </c>
    </row>
    <row r="33" spans="1:8" x14ac:dyDescent="0.25">
      <c r="A33" s="67">
        <v>150000542</v>
      </c>
      <c r="B33" s="66" t="s">
        <v>131</v>
      </c>
      <c r="C33" s="64">
        <v>1</v>
      </c>
      <c r="D33" s="68" t="s">
        <v>1147</v>
      </c>
      <c r="E33" s="2" t="s">
        <v>131</v>
      </c>
      <c r="F33" s="431">
        <f>VLOOKUP(A33,'кількість підїздів'!$A$6:$D$403,4)</f>
        <v>1</v>
      </c>
      <c r="G33" s="431">
        <v>1</v>
      </c>
      <c r="H33" s="431">
        <v>1</v>
      </c>
    </row>
    <row r="34" spans="1:8" x14ac:dyDescent="0.25">
      <c r="A34" s="67">
        <v>150000530</v>
      </c>
      <c r="B34" s="66" t="s">
        <v>132</v>
      </c>
      <c r="C34" s="64">
        <v>1</v>
      </c>
      <c r="D34" s="68" t="s">
        <v>1149</v>
      </c>
      <c r="E34" s="2" t="s">
        <v>132</v>
      </c>
      <c r="F34" s="431">
        <f>VLOOKUP(A34,'кількість підїздів'!$A$6:$D$403,4)</f>
        <v>1</v>
      </c>
      <c r="G34" s="431">
        <v>1</v>
      </c>
      <c r="H34" s="431">
        <v>1</v>
      </c>
    </row>
    <row r="35" spans="1:8" x14ac:dyDescent="0.25">
      <c r="A35" s="67">
        <v>150000543</v>
      </c>
      <c r="B35" s="66" t="s">
        <v>133</v>
      </c>
      <c r="C35" s="64">
        <v>1</v>
      </c>
      <c r="D35" s="68" t="s">
        <v>1150</v>
      </c>
      <c r="E35" s="2" t="s">
        <v>133</v>
      </c>
      <c r="F35" s="431">
        <f>VLOOKUP(A35,'кількість підїздів'!$A$6:$D$403,4)</f>
        <v>1</v>
      </c>
      <c r="G35" s="431">
        <v>1</v>
      </c>
      <c r="H35" s="431">
        <v>1</v>
      </c>
    </row>
    <row r="36" spans="1:8" x14ac:dyDescent="0.25">
      <c r="A36" s="67">
        <v>150000544</v>
      </c>
      <c r="B36" s="66" t="s">
        <v>134</v>
      </c>
      <c r="C36" s="64">
        <v>1</v>
      </c>
      <c r="D36" s="68" t="s">
        <v>1151</v>
      </c>
      <c r="E36" s="2" t="s">
        <v>134</v>
      </c>
      <c r="F36" s="431">
        <f>VLOOKUP(A36,'кількість підїздів'!$A$6:$D$403,4)</f>
        <v>1</v>
      </c>
      <c r="G36" s="431">
        <v>1</v>
      </c>
      <c r="H36" s="431">
        <v>1</v>
      </c>
    </row>
    <row r="37" spans="1:8" x14ac:dyDescent="0.25">
      <c r="A37" s="67">
        <v>150000645</v>
      </c>
      <c r="B37" s="66" t="s">
        <v>135</v>
      </c>
      <c r="C37" s="64">
        <v>1</v>
      </c>
      <c r="D37" s="68" t="s">
        <v>1157</v>
      </c>
      <c r="E37" s="2" t="s">
        <v>135</v>
      </c>
      <c r="F37" s="431">
        <f>VLOOKUP(A37,'кількість підїздів'!$A$6:$D$403,4)</f>
        <v>1</v>
      </c>
      <c r="G37" s="431">
        <v>1</v>
      </c>
      <c r="H37" s="431">
        <v>3</v>
      </c>
    </row>
    <row r="38" spans="1:8" x14ac:dyDescent="0.25">
      <c r="A38" s="67">
        <v>150000643</v>
      </c>
      <c r="B38" s="66" t="s">
        <v>136</v>
      </c>
      <c r="C38" s="64">
        <v>1</v>
      </c>
      <c r="D38" s="68" t="s">
        <v>1158</v>
      </c>
      <c r="E38" s="2" t="s">
        <v>136</v>
      </c>
      <c r="F38" s="431">
        <f>VLOOKUP(A38,'кількість підїздів'!$A$6:$D$403,4)</f>
        <v>1</v>
      </c>
      <c r="G38" s="431">
        <v>1</v>
      </c>
      <c r="H38" s="431">
        <v>3</v>
      </c>
    </row>
    <row r="39" spans="1:8" x14ac:dyDescent="0.25">
      <c r="A39" s="67">
        <v>150000644</v>
      </c>
      <c r="B39" s="66" t="s">
        <v>137</v>
      </c>
      <c r="C39" s="64">
        <v>1</v>
      </c>
      <c r="D39" s="68" t="s">
        <v>1159</v>
      </c>
      <c r="E39" s="2" t="s">
        <v>137</v>
      </c>
      <c r="F39" s="431">
        <f>VLOOKUP(A39,'кількість підїздів'!$A$6:$D$403,4)</f>
        <v>1</v>
      </c>
      <c r="G39" s="431">
        <v>1</v>
      </c>
      <c r="H39" s="431">
        <v>3</v>
      </c>
    </row>
    <row r="40" spans="1:8" x14ac:dyDescent="0.25">
      <c r="A40" s="67">
        <v>150000566</v>
      </c>
      <c r="B40" s="66" t="s">
        <v>138</v>
      </c>
      <c r="C40" s="64">
        <v>1</v>
      </c>
      <c r="D40" s="68" t="s">
        <v>1160</v>
      </c>
      <c r="E40" s="2" t="s">
        <v>138</v>
      </c>
      <c r="F40" s="431">
        <f>VLOOKUP(A40,'кількість підїздів'!$A$6:$D$403,4)</f>
        <v>1</v>
      </c>
      <c r="G40" s="431">
        <v>1</v>
      </c>
      <c r="H40" s="431">
        <v>1</v>
      </c>
    </row>
    <row r="41" spans="1:8" x14ac:dyDescent="0.25">
      <c r="A41" s="67">
        <v>150000571</v>
      </c>
      <c r="B41" s="66" t="s">
        <v>139</v>
      </c>
      <c r="C41" s="64">
        <v>1</v>
      </c>
      <c r="D41" s="68" t="s">
        <v>1161</v>
      </c>
      <c r="E41" s="2" t="s">
        <v>139</v>
      </c>
      <c r="F41" s="431">
        <f>VLOOKUP(A41,'кількість підїздів'!$A$6:$D$403,4)</f>
        <v>1</v>
      </c>
      <c r="G41" s="431">
        <v>1</v>
      </c>
      <c r="H41" s="431">
        <v>1</v>
      </c>
    </row>
    <row r="42" spans="1:8" x14ac:dyDescent="0.25">
      <c r="A42" s="67">
        <v>150000567</v>
      </c>
      <c r="B42" s="66" t="s">
        <v>140</v>
      </c>
      <c r="C42" s="64">
        <v>1</v>
      </c>
      <c r="D42" s="68" t="s">
        <v>1162</v>
      </c>
      <c r="E42" s="2" t="s">
        <v>140</v>
      </c>
      <c r="F42" s="431">
        <f>VLOOKUP(A42,'кількість підїздів'!$A$6:$D$403,4)</f>
        <v>1</v>
      </c>
      <c r="G42" s="431">
        <v>1</v>
      </c>
      <c r="H42" s="431">
        <v>1</v>
      </c>
    </row>
    <row r="43" spans="1:8" x14ac:dyDescent="0.25">
      <c r="A43" s="67">
        <v>150000561</v>
      </c>
      <c r="B43" s="66" t="s">
        <v>141</v>
      </c>
      <c r="C43" s="64">
        <v>1</v>
      </c>
      <c r="D43" s="68" t="s">
        <v>1163</v>
      </c>
      <c r="E43" s="2" t="s">
        <v>141</v>
      </c>
      <c r="F43" s="431">
        <f>VLOOKUP(A43,'кількість підїздів'!$A$6:$D$403,4)</f>
        <v>1</v>
      </c>
      <c r="G43" s="431">
        <v>1</v>
      </c>
      <c r="H43" s="431">
        <v>1</v>
      </c>
    </row>
    <row r="44" spans="1:8" x14ac:dyDescent="0.25">
      <c r="A44" s="67">
        <v>150000569</v>
      </c>
      <c r="B44" s="66" t="s">
        <v>142</v>
      </c>
      <c r="C44" s="64">
        <v>1</v>
      </c>
      <c r="D44" s="68" t="s">
        <v>1164</v>
      </c>
      <c r="E44" s="2" t="s">
        <v>142</v>
      </c>
      <c r="F44" s="431">
        <f>VLOOKUP(A44,'кількість підїздів'!$A$6:$D$403,4)</f>
        <v>1</v>
      </c>
      <c r="G44" s="431">
        <v>1</v>
      </c>
      <c r="H44" s="431">
        <v>1</v>
      </c>
    </row>
    <row r="45" spans="1:8" x14ac:dyDescent="0.25">
      <c r="A45" s="67">
        <v>150000562</v>
      </c>
      <c r="B45" s="66" t="s">
        <v>143</v>
      </c>
      <c r="C45" s="64">
        <v>1</v>
      </c>
      <c r="D45" s="68" t="s">
        <v>1165</v>
      </c>
      <c r="E45" s="2" t="s">
        <v>143</v>
      </c>
      <c r="F45" s="431">
        <f>VLOOKUP(A45,'кількість підїздів'!$A$6:$D$403,4)</f>
        <v>1</v>
      </c>
      <c r="G45" s="431">
        <v>1</v>
      </c>
      <c r="H45" s="431">
        <v>1</v>
      </c>
    </row>
    <row r="46" spans="1:8" x14ac:dyDescent="0.25">
      <c r="A46" s="67">
        <v>150000570</v>
      </c>
      <c r="B46" s="66" t="s">
        <v>144</v>
      </c>
      <c r="C46" s="64">
        <v>1</v>
      </c>
      <c r="D46" s="68" t="s">
        <v>1166</v>
      </c>
      <c r="E46" s="2" t="s">
        <v>144</v>
      </c>
      <c r="F46" s="431">
        <f>VLOOKUP(A46,'кількість підїздів'!$A$6:$D$403,4)</f>
        <v>1</v>
      </c>
      <c r="G46" s="431">
        <v>1</v>
      </c>
      <c r="H46" s="431">
        <v>1</v>
      </c>
    </row>
    <row r="47" spans="1:8" x14ac:dyDescent="0.25">
      <c r="A47" s="67">
        <v>150000573</v>
      </c>
      <c r="B47" s="66" t="s">
        <v>145</v>
      </c>
      <c r="C47" s="64">
        <v>1</v>
      </c>
      <c r="D47" s="68" t="s">
        <v>1168</v>
      </c>
      <c r="E47" s="2" t="s">
        <v>145</v>
      </c>
      <c r="F47" s="431">
        <f>VLOOKUP(A47,'кількість підїздів'!$A$6:$D$403,4)</f>
        <v>1</v>
      </c>
      <c r="G47" s="431">
        <v>1</v>
      </c>
      <c r="H47" s="431">
        <v>1</v>
      </c>
    </row>
    <row r="48" spans="1:8" x14ac:dyDescent="0.25">
      <c r="A48" s="67">
        <v>150000598</v>
      </c>
      <c r="B48" s="66" t="s">
        <v>146</v>
      </c>
      <c r="C48" s="64">
        <v>1</v>
      </c>
      <c r="D48" s="68" t="s">
        <v>1173</v>
      </c>
      <c r="E48" s="2" t="s">
        <v>146</v>
      </c>
      <c r="F48" s="431">
        <f>VLOOKUP(A48,'кількість підїздів'!$A$6:$D$403,4)</f>
        <v>1</v>
      </c>
      <c r="G48" s="431">
        <v>1</v>
      </c>
      <c r="H48" s="431">
        <v>1</v>
      </c>
    </row>
    <row r="49" spans="1:8" x14ac:dyDescent="0.25">
      <c r="A49" s="67">
        <v>150000599</v>
      </c>
      <c r="B49" s="66" t="s">
        <v>147</v>
      </c>
      <c r="C49" s="64">
        <v>1</v>
      </c>
      <c r="D49" s="68" t="s">
        <v>1175</v>
      </c>
      <c r="E49" s="2" t="s">
        <v>147</v>
      </c>
      <c r="F49" s="431">
        <f>VLOOKUP(A49,'кількість підїздів'!$A$6:$D$403,4)</f>
        <v>1</v>
      </c>
      <c r="G49" s="431">
        <v>1</v>
      </c>
      <c r="H49" s="431">
        <v>1</v>
      </c>
    </row>
    <row r="50" spans="1:8" x14ac:dyDescent="0.25">
      <c r="A50" s="67">
        <v>150000601</v>
      </c>
      <c r="B50" s="66" t="s">
        <v>148</v>
      </c>
      <c r="C50" s="64">
        <v>1</v>
      </c>
      <c r="D50" s="68" t="s">
        <v>1176</v>
      </c>
      <c r="E50" s="2" t="s">
        <v>148</v>
      </c>
      <c r="F50" s="431">
        <f>VLOOKUP(A50,'кількість підїздів'!$A$6:$D$403,4)</f>
        <v>1</v>
      </c>
      <c r="G50" s="431">
        <v>1</v>
      </c>
      <c r="H50" s="431">
        <v>1</v>
      </c>
    </row>
    <row r="51" spans="1:8" x14ac:dyDescent="0.25">
      <c r="A51" s="67">
        <v>150000834</v>
      </c>
      <c r="B51" s="66" t="s">
        <v>149</v>
      </c>
      <c r="C51" s="64">
        <v>1</v>
      </c>
      <c r="D51" s="68" t="s">
        <v>1179</v>
      </c>
      <c r="E51" s="2" t="s">
        <v>149</v>
      </c>
      <c r="F51" s="431">
        <f>VLOOKUP(A51,'кількість підїздів'!$A$6:$D$403,4)</f>
        <v>1</v>
      </c>
      <c r="G51" s="431">
        <v>1</v>
      </c>
      <c r="H51" s="431">
        <v>1</v>
      </c>
    </row>
    <row r="52" spans="1:8" x14ac:dyDescent="0.25">
      <c r="A52" s="67">
        <v>150000621</v>
      </c>
      <c r="B52" s="66" t="s">
        <v>150</v>
      </c>
      <c r="C52" s="64">
        <v>1</v>
      </c>
      <c r="D52" s="68" t="s">
        <v>1203</v>
      </c>
      <c r="E52" s="2" t="s">
        <v>150</v>
      </c>
      <c r="F52" s="431">
        <f>VLOOKUP(A52,'кількість підїздів'!$A$6:$D$403,4)</f>
        <v>1</v>
      </c>
      <c r="G52" s="431">
        <v>1</v>
      </c>
      <c r="H52" s="431">
        <v>2</v>
      </c>
    </row>
    <row r="53" spans="1:8" x14ac:dyDescent="0.25">
      <c r="A53" s="67">
        <v>150000622</v>
      </c>
      <c r="B53" s="66" t="s">
        <v>151</v>
      </c>
      <c r="C53" s="64">
        <v>1</v>
      </c>
      <c r="D53" s="68" t="s">
        <v>1204</v>
      </c>
      <c r="E53" s="2" t="s">
        <v>151</v>
      </c>
      <c r="F53" s="431">
        <f>VLOOKUP(A53,'кількість підїздів'!$A$6:$D$403,4)</f>
        <v>1</v>
      </c>
      <c r="G53" s="431">
        <v>1</v>
      </c>
      <c r="H53" s="431">
        <v>2</v>
      </c>
    </row>
    <row r="54" spans="1:8" x14ac:dyDescent="0.25">
      <c r="A54" s="67">
        <v>150000587</v>
      </c>
      <c r="B54" s="66" t="s">
        <v>152</v>
      </c>
      <c r="C54" s="64">
        <v>1</v>
      </c>
      <c r="D54" s="68" t="s">
        <v>1205</v>
      </c>
      <c r="E54" s="2" t="s">
        <v>152</v>
      </c>
      <c r="F54" s="431">
        <f>VLOOKUP(A54,'кількість підїздів'!$A$6:$D$403,4)</f>
        <v>1</v>
      </c>
      <c r="G54" s="431">
        <v>1</v>
      </c>
      <c r="H54" s="431">
        <v>3</v>
      </c>
    </row>
    <row r="55" spans="1:8" x14ac:dyDescent="0.25">
      <c r="A55" s="67">
        <v>150000578</v>
      </c>
      <c r="B55" s="66" t="s">
        <v>153</v>
      </c>
      <c r="C55" s="64">
        <v>1</v>
      </c>
      <c r="D55" s="68" t="s">
        <v>1207</v>
      </c>
      <c r="E55" s="2" t="s">
        <v>153</v>
      </c>
      <c r="F55" s="431">
        <f>VLOOKUP(A55,'кількість підїздів'!$A$6:$D$403,4)</f>
        <v>1</v>
      </c>
      <c r="G55" s="431">
        <v>1</v>
      </c>
      <c r="H55" s="431">
        <v>3</v>
      </c>
    </row>
    <row r="56" spans="1:8" x14ac:dyDescent="0.25">
      <c r="A56" s="67">
        <v>150000580</v>
      </c>
      <c r="B56" s="66" t="s">
        <v>154</v>
      </c>
      <c r="C56" s="64">
        <v>1</v>
      </c>
      <c r="D56" s="68" t="s">
        <v>1208</v>
      </c>
      <c r="E56" s="2" t="s">
        <v>154</v>
      </c>
      <c r="F56" s="431">
        <f>VLOOKUP(A56,'кількість підїздів'!$A$6:$D$403,4)</f>
        <v>1</v>
      </c>
      <c r="G56" s="431">
        <v>1</v>
      </c>
      <c r="H56" s="431">
        <v>3</v>
      </c>
    </row>
    <row r="57" spans="1:8" x14ac:dyDescent="0.25">
      <c r="A57" s="67">
        <v>150001054</v>
      </c>
      <c r="B57" s="66" t="s">
        <v>155</v>
      </c>
      <c r="C57" s="64">
        <v>1</v>
      </c>
      <c r="D57" s="68" t="s">
        <v>1209</v>
      </c>
      <c r="E57" s="2" t="s">
        <v>155</v>
      </c>
      <c r="F57" s="431">
        <f>VLOOKUP(A57,'кількість підїздів'!$A$6:$D$403,4)</f>
        <v>1</v>
      </c>
      <c r="G57" s="431">
        <v>1</v>
      </c>
      <c r="H57" s="431">
        <v>3</v>
      </c>
    </row>
    <row r="58" spans="1:8" x14ac:dyDescent="0.25">
      <c r="A58" s="67">
        <v>150000634</v>
      </c>
      <c r="B58" s="66" t="s">
        <v>156</v>
      </c>
      <c r="C58" s="64">
        <v>1</v>
      </c>
      <c r="D58" s="68" t="s">
        <v>1210</v>
      </c>
      <c r="E58" s="2" t="s">
        <v>156</v>
      </c>
      <c r="F58" s="431">
        <f>VLOOKUP(A58,'кількість підїздів'!$A$6:$D$403,4)</f>
        <v>1</v>
      </c>
      <c r="G58" s="431">
        <v>1</v>
      </c>
      <c r="H58" s="431">
        <v>3</v>
      </c>
    </row>
    <row r="59" spans="1:8" x14ac:dyDescent="0.25">
      <c r="A59" s="67">
        <v>150000637</v>
      </c>
      <c r="B59" s="66" t="s">
        <v>157</v>
      </c>
      <c r="C59" s="64">
        <v>1</v>
      </c>
      <c r="D59" s="68" t="s">
        <v>1212</v>
      </c>
      <c r="E59" s="2" t="s">
        <v>157</v>
      </c>
      <c r="F59" s="431">
        <f>VLOOKUP(A59,'кількість підїздів'!$A$6:$D$403,4)</f>
        <v>1</v>
      </c>
      <c r="G59" s="431">
        <v>1</v>
      </c>
      <c r="H59" s="431">
        <v>3</v>
      </c>
    </row>
    <row r="60" spans="1:8" x14ac:dyDescent="0.25">
      <c r="A60" s="67">
        <v>150000555</v>
      </c>
      <c r="B60" s="66" t="s">
        <v>158</v>
      </c>
      <c r="C60" s="64">
        <v>1</v>
      </c>
      <c r="D60" s="68" t="s">
        <v>1213</v>
      </c>
      <c r="E60" s="2" t="s">
        <v>158</v>
      </c>
      <c r="F60" s="431">
        <f>VLOOKUP(A60,'кількість підїздів'!$A$6:$D$403,4)</f>
        <v>1</v>
      </c>
      <c r="G60" s="431">
        <v>1</v>
      </c>
      <c r="H60" s="431">
        <v>3</v>
      </c>
    </row>
    <row r="61" spans="1:8" x14ac:dyDescent="0.25">
      <c r="A61" s="67">
        <v>150000556</v>
      </c>
      <c r="B61" s="66" t="s">
        <v>159</v>
      </c>
      <c r="C61" s="64">
        <v>1</v>
      </c>
      <c r="D61" s="68" t="s">
        <v>1214</v>
      </c>
      <c r="E61" s="2" t="s">
        <v>159</v>
      </c>
      <c r="F61" s="431">
        <f>VLOOKUP(A61,'кількість підїздів'!$A$6:$D$403,4)</f>
        <v>1</v>
      </c>
      <c r="G61" s="431">
        <v>1</v>
      </c>
      <c r="H61" s="431">
        <v>3</v>
      </c>
    </row>
    <row r="62" spans="1:8" x14ac:dyDescent="0.25">
      <c r="A62" s="67">
        <v>150000557</v>
      </c>
      <c r="B62" s="66" t="s">
        <v>160</v>
      </c>
      <c r="C62" s="64">
        <v>1</v>
      </c>
      <c r="D62" s="68" t="s">
        <v>1215</v>
      </c>
      <c r="E62" s="2" t="s">
        <v>160</v>
      </c>
      <c r="F62" s="431">
        <f>VLOOKUP(A62,'кількість підїздів'!$A$6:$D$403,4)</f>
        <v>1</v>
      </c>
      <c r="G62" s="431">
        <v>1</v>
      </c>
      <c r="H62" s="431">
        <v>3</v>
      </c>
    </row>
    <row r="63" spans="1:8" x14ac:dyDescent="0.25">
      <c r="A63" s="67">
        <v>150000552</v>
      </c>
      <c r="B63" s="66" t="s">
        <v>161</v>
      </c>
      <c r="C63" s="64">
        <v>1</v>
      </c>
      <c r="D63" s="68" t="s">
        <v>1216</v>
      </c>
      <c r="E63" s="2" t="s">
        <v>161</v>
      </c>
      <c r="F63" s="431">
        <f>VLOOKUP(A63,'кількість підїздів'!$A$6:$D$403,4)</f>
        <v>1</v>
      </c>
      <c r="G63" s="431">
        <v>1</v>
      </c>
      <c r="H63" s="431">
        <v>3</v>
      </c>
    </row>
    <row r="64" spans="1:8" x14ac:dyDescent="0.25">
      <c r="A64" s="67">
        <v>150000688</v>
      </c>
      <c r="B64" s="66" t="s">
        <v>162</v>
      </c>
      <c r="C64" s="64">
        <v>1</v>
      </c>
      <c r="D64" s="68" t="s">
        <v>1220</v>
      </c>
      <c r="E64" s="2" t="s">
        <v>162</v>
      </c>
      <c r="F64" s="431">
        <f>VLOOKUP(A64,'кількість підїздів'!$A$6:$D$403,4)</f>
        <v>1</v>
      </c>
      <c r="G64" s="431">
        <v>1</v>
      </c>
      <c r="H64" s="431">
        <v>3</v>
      </c>
    </row>
    <row r="65" spans="1:8" x14ac:dyDescent="0.25">
      <c r="A65" s="67">
        <v>150000689</v>
      </c>
      <c r="B65" s="66" t="s">
        <v>163</v>
      </c>
      <c r="C65" s="64">
        <v>1</v>
      </c>
      <c r="D65" s="68" t="s">
        <v>1221</v>
      </c>
      <c r="E65" s="2" t="s">
        <v>163</v>
      </c>
      <c r="F65" s="431">
        <f>VLOOKUP(A65,'кількість підїздів'!$A$6:$D$403,4)</f>
        <v>1</v>
      </c>
      <c r="G65" s="431">
        <v>1</v>
      </c>
      <c r="H65" s="431">
        <v>3</v>
      </c>
    </row>
    <row r="66" spans="1:8" x14ac:dyDescent="0.25">
      <c r="A66" s="67">
        <v>150000693</v>
      </c>
      <c r="B66" s="66" t="s">
        <v>164</v>
      </c>
      <c r="C66" s="64">
        <v>1</v>
      </c>
      <c r="D66" s="68" t="s">
        <v>1222</v>
      </c>
      <c r="E66" s="2" t="s">
        <v>164</v>
      </c>
      <c r="F66" s="431">
        <f>VLOOKUP(A66,'кількість підїздів'!$A$6:$D$403,4)</f>
        <v>1</v>
      </c>
      <c r="G66" s="431">
        <v>1</v>
      </c>
      <c r="H66" s="431">
        <v>3</v>
      </c>
    </row>
    <row r="67" spans="1:8" x14ac:dyDescent="0.25">
      <c r="A67" s="67">
        <v>150000690</v>
      </c>
      <c r="B67" s="66" t="s">
        <v>165</v>
      </c>
      <c r="C67" s="64">
        <v>1</v>
      </c>
      <c r="D67" s="68" t="s">
        <v>1223</v>
      </c>
      <c r="E67" s="2" t="s">
        <v>165</v>
      </c>
      <c r="F67" s="431">
        <f>VLOOKUP(A67,'кількість підїздів'!$A$6:$D$403,4)</f>
        <v>1</v>
      </c>
      <c r="G67" s="431">
        <v>1</v>
      </c>
      <c r="H67" s="431">
        <v>3</v>
      </c>
    </row>
    <row r="68" spans="1:8" x14ac:dyDescent="0.25">
      <c r="A68" s="67">
        <v>150000647</v>
      </c>
      <c r="B68" s="66" t="s">
        <v>166</v>
      </c>
      <c r="C68" s="64">
        <v>1</v>
      </c>
      <c r="D68" s="68" t="s">
        <v>1225</v>
      </c>
      <c r="E68" s="2" t="s">
        <v>166</v>
      </c>
      <c r="F68" s="431">
        <f>VLOOKUP(A68,'кількість підїздів'!$A$6:$D$403,4)</f>
        <v>1</v>
      </c>
      <c r="G68" s="431">
        <v>1</v>
      </c>
      <c r="H68" s="431">
        <v>3</v>
      </c>
    </row>
    <row r="69" spans="1:8" x14ac:dyDescent="0.25">
      <c r="A69" s="67">
        <v>150000686</v>
      </c>
      <c r="B69" s="66" t="s">
        <v>167</v>
      </c>
      <c r="C69" s="64">
        <v>1</v>
      </c>
      <c r="D69" s="68" t="s">
        <v>1226</v>
      </c>
      <c r="E69" s="2" t="s">
        <v>167</v>
      </c>
      <c r="F69" s="431">
        <f>VLOOKUP(A69,'кількість підїздів'!$A$6:$D$403,4)</f>
        <v>1</v>
      </c>
      <c r="G69" s="431">
        <v>1</v>
      </c>
      <c r="H69" s="431">
        <v>3</v>
      </c>
    </row>
    <row r="70" spans="1:8" x14ac:dyDescent="0.25">
      <c r="A70" s="67">
        <v>150000796</v>
      </c>
      <c r="B70" s="66" t="s">
        <v>168</v>
      </c>
      <c r="C70" s="64">
        <v>1</v>
      </c>
      <c r="D70" s="68" t="s">
        <v>1227</v>
      </c>
      <c r="E70" s="2" t="s">
        <v>168</v>
      </c>
      <c r="F70" s="431">
        <f>VLOOKUP(A70,'кількість підїздів'!$A$6:$D$403,4)</f>
        <v>1</v>
      </c>
      <c r="G70" s="431">
        <v>1</v>
      </c>
      <c r="H70" s="431">
        <v>3</v>
      </c>
    </row>
    <row r="71" spans="1:8" x14ac:dyDescent="0.25">
      <c r="A71" s="67">
        <v>150001015</v>
      </c>
      <c r="B71" s="66" t="s">
        <v>169</v>
      </c>
      <c r="C71" s="64">
        <v>1</v>
      </c>
      <c r="D71" s="68" t="s">
        <v>1235</v>
      </c>
      <c r="E71" s="2" t="s">
        <v>169</v>
      </c>
      <c r="F71" s="431">
        <f>VLOOKUP(A71,'кількість підїздів'!$A$6:$D$403,4)</f>
        <v>1</v>
      </c>
      <c r="G71" s="431">
        <v>1</v>
      </c>
      <c r="H71" s="431">
        <v>2</v>
      </c>
    </row>
    <row r="72" spans="1:8" x14ac:dyDescent="0.25">
      <c r="A72" s="67">
        <v>150001020</v>
      </c>
      <c r="B72" s="66" t="s">
        <v>170</v>
      </c>
      <c r="C72" s="64">
        <v>1</v>
      </c>
      <c r="D72" s="68" t="s">
        <v>1240</v>
      </c>
      <c r="E72" s="2" t="s">
        <v>170</v>
      </c>
      <c r="F72" s="431">
        <f>VLOOKUP(A72,'кількість підїздів'!$A$6:$D$403,4)</f>
        <v>1</v>
      </c>
      <c r="G72" s="431">
        <v>1</v>
      </c>
      <c r="H72" s="431">
        <v>2</v>
      </c>
    </row>
    <row r="73" spans="1:8" x14ac:dyDescent="0.25">
      <c r="A73" s="67">
        <v>150001028</v>
      </c>
      <c r="B73" s="66" t="s">
        <v>171</v>
      </c>
      <c r="C73" s="64">
        <v>1</v>
      </c>
      <c r="D73" s="68" t="s">
        <v>1249</v>
      </c>
      <c r="E73" s="2" t="s">
        <v>171</v>
      </c>
      <c r="F73" s="431">
        <f>VLOOKUP(A73,'кількість підїздів'!$A$6:$D$403,4)</f>
        <v>1</v>
      </c>
      <c r="G73" s="431">
        <v>1</v>
      </c>
      <c r="H73" s="431">
        <v>1</v>
      </c>
    </row>
    <row r="74" spans="1:8" x14ac:dyDescent="0.25">
      <c r="A74" s="67">
        <v>150001036</v>
      </c>
      <c r="B74" s="66" t="s">
        <v>172</v>
      </c>
      <c r="C74" s="64">
        <v>1</v>
      </c>
      <c r="D74" s="68" t="s">
        <v>1250</v>
      </c>
      <c r="E74" s="2" t="s">
        <v>172</v>
      </c>
      <c r="F74" s="431">
        <f>VLOOKUP(A74,'кількість підїздів'!$A$6:$D$403,4)</f>
        <v>1</v>
      </c>
      <c r="G74" s="431">
        <v>1</v>
      </c>
      <c r="H74" s="431">
        <v>1</v>
      </c>
    </row>
    <row r="75" spans="1:8" x14ac:dyDescent="0.25">
      <c r="A75" s="67">
        <v>150001031</v>
      </c>
      <c r="B75" s="66" t="s">
        <v>173</v>
      </c>
      <c r="C75" s="64">
        <v>1</v>
      </c>
      <c r="D75" s="68" t="s">
        <v>1253</v>
      </c>
      <c r="E75" s="2" t="s">
        <v>173</v>
      </c>
      <c r="F75" s="431">
        <f>VLOOKUP(A75,'кількість підїздів'!$A$6:$D$403,4)</f>
        <v>1</v>
      </c>
      <c r="G75" s="431">
        <v>1</v>
      </c>
      <c r="H75" s="431">
        <v>1</v>
      </c>
    </row>
    <row r="76" spans="1:8" x14ac:dyDescent="0.25">
      <c r="A76" s="67">
        <v>150001037</v>
      </c>
      <c r="B76" s="66" t="s">
        <v>174</v>
      </c>
      <c r="C76" s="64">
        <v>1</v>
      </c>
      <c r="D76" s="68" t="s">
        <v>1254</v>
      </c>
      <c r="E76" s="2" t="s">
        <v>174</v>
      </c>
      <c r="F76" s="431">
        <f>VLOOKUP(A76,'кількість підїздів'!$A$6:$D$403,4)</f>
        <v>1</v>
      </c>
      <c r="G76" s="431">
        <v>1</v>
      </c>
      <c r="H76" s="431">
        <v>1</v>
      </c>
    </row>
    <row r="77" spans="1:8" x14ac:dyDescent="0.25">
      <c r="A77" s="67">
        <v>150000537</v>
      </c>
      <c r="B77" s="66" t="s">
        <v>175</v>
      </c>
      <c r="C77" s="64">
        <v>1</v>
      </c>
      <c r="D77" s="68" t="s">
        <v>1256</v>
      </c>
      <c r="E77" s="2" t="s">
        <v>175</v>
      </c>
      <c r="F77" s="431">
        <f>VLOOKUP(A77,'кількість підїздів'!$A$6:$D$403,4)</f>
        <v>1</v>
      </c>
      <c r="G77" s="431">
        <v>1</v>
      </c>
      <c r="H77" s="431">
        <v>2</v>
      </c>
    </row>
    <row r="78" spans="1:8" x14ac:dyDescent="0.25">
      <c r="A78" s="67">
        <v>150000545</v>
      </c>
      <c r="B78" s="66" t="s">
        <v>176</v>
      </c>
      <c r="C78" s="64">
        <v>1</v>
      </c>
      <c r="D78" s="68" t="s">
        <v>1257</v>
      </c>
      <c r="E78" s="2" t="s">
        <v>176</v>
      </c>
      <c r="F78" s="431">
        <f>VLOOKUP(A78,'кількість підїздів'!$A$6:$D$403,4)</f>
        <v>1</v>
      </c>
      <c r="G78" s="431">
        <v>1</v>
      </c>
      <c r="H78" s="431">
        <v>2</v>
      </c>
    </row>
    <row r="79" spans="1:8" x14ac:dyDescent="0.25">
      <c r="A79" s="67">
        <v>150000546</v>
      </c>
      <c r="B79" s="66" t="s">
        <v>177</v>
      </c>
      <c r="C79" s="64">
        <v>1</v>
      </c>
      <c r="D79" s="68" t="s">
        <v>1258</v>
      </c>
      <c r="E79" s="2" t="s">
        <v>177</v>
      </c>
      <c r="F79" s="431">
        <f>VLOOKUP(A79,'кількість підїздів'!$A$6:$D$403,4)</f>
        <v>1</v>
      </c>
      <c r="G79" s="431">
        <v>1</v>
      </c>
      <c r="H79" s="431">
        <v>2</v>
      </c>
    </row>
    <row r="80" spans="1:8" x14ac:dyDescent="0.25">
      <c r="A80" s="67">
        <v>150000502</v>
      </c>
      <c r="B80" s="66" t="s">
        <v>178</v>
      </c>
      <c r="C80" s="64">
        <v>1</v>
      </c>
      <c r="D80" s="68" t="s">
        <v>1259</v>
      </c>
      <c r="E80" s="2" t="s">
        <v>178</v>
      </c>
      <c r="F80" s="431">
        <f>VLOOKUP(A80,'кількість підїздів'!$A$6:$D$403,4)</f>
        <v>1</v>
      </c>
      <c r="G80" s="431">
        <v>1</v>
      </c>
      <c r="H80" s="431">
        <v>3</v>
      </c>
    </row>
    <row r="81" spans="1:8" x14ac:dyDescent="0.25">
      <c r="A81" s="67">
        <v>150000503</v>
      </c>
      <c r="B81" s="66" t="s">
        <v>179</v>
      </c>
      <c r="C81" s="64">
        <v>1</v>
      </c>
      <c r="D81" s="68" t="s">
        <v>1260</v>
      </c>
      <c r="E81" s="2" t="s">
        <v>179</v>
      </c>
      <c r="F81" s="431">
        <f>VLOOKUP(A81,'кількість підїздів'!$A$6:$D$403,4)</f>
        <v>1</v>
      </c>
      <c r="G81" s="431">
        <v>1</v>
      </c>
      <c r="H81" s="431">
        <v>3</v>
      </c>
    </row>
    <row r="82" spans="1:8" x14ac:dyDescent="0.25">
      <c r="A82" s="67">
        <v>150000504</v>
      </c>
      <c r="B82" s="66" t="s">
        <v>180</v>
      </c>
      <c r="C82" s="64">
        <v>1</v>
      </c>
      <c r="D82" s="68" t="s">
        <v>1261</v>
      </c>
      <c r="E82" s="2" t="s">
        <v>180</v>
      </c>
      <c r="F82" s="431">
        <f>VLOOKUP(A82,'кількість підїздів'!$A$6:$D$403,4)</f>
        <v>1</v>
      </c>
      <c r="G82" s="431">
        <v>1</v>
      </c>
      <c r="H82" s="431">
        <v>3</v>
      </c>
    </row>
    <row r="83" spans="1:8" x14ac:dyDescent="0.25">
      <c r="A83" s="67">
        <v>150000506</v>
      </c>
      <c r="B83" s="66" t="s">
        <v>181</v>
      </c>
      <c r="C83" s="64">
        <v>1</v>
      </c>
      <c r="D83" s="68" t="s">
        <v>1262</v>
      </c>
      <c r="E83" s="2" t="s">
        <v>181</v>
      </c>
      <c r="F83" s="431">
        <f>VLOOKUP(A83,'кількість підїздів'!$A$6:$D$403,4)</f>
        <v>1</v>
      </c>
      <c r="G83" s="431">
        <v>1</v>
      </c>
      <c r="H83" s="431">
        <v>3</v>
      </c>
    </row>
    <row r="84" spans="1:8" x14ac:dyDescent="0.25">
      <c r="A84" s="67">
        <v>150000505</v>
      </c>
      <c r="B84" s="66" t="s">
        <v>182</v>
      </c>
      <c r="C84" s="64">
        <v>1</v>
      </c>
      <c r="D84" s="68" t="s">
        <v>1263</v>
      </c>
      <c r="E84" s="2" t="s">
        <v>182</v>
      </c>
      <c r="F84" s="431">
        <f>VLOOKUP(A84,'кількість підїздів'!$A$6:$D$403,4)</f>
        <v>1</v>
      </c>
      <c r="G84" s="431">
        <v>1</v>
      </c>
      <c r="H84" s="431">
        <v>3</v>
      </c>
    </row>
    <row r="85" spans="1:8" x14ac:dyDescent="0.25">
      <c r="A85" s="67">
        <v>150000507</v>
      </c>
      <c r="B85" s="66" t="s">
        <v>183</v>
      </c>
      <c r="C85" s="64">
        <v>1</v>
      </c>
      <c r="D85" s="68" t="s">
        <v>1264</v>
      </c>
      <c r="E85" s="2" t="s">
        <v>183</v>
      </c>
      <c r="F85" s="431">
        <f>VLOOKUP(A85,'кількість підїздів'!$A$6:$D$403,4)</f>
        <v>1</v>
      </c>
      <c r="G85" s="431">
        <v>1</v>
      </c>
      <c r="H85" s="431">
        <v>3</v>
      </c>
    </row>
    <row r="86" spans="1:8" x14ac:dyDescent="0.25">
      <c r="A86" s="67">
        <v>150000508</v>
      </c>
      <c r="B86" s="66" t="s">
        <v>184</v>
      </c>
      <c r="C86" s="64">
        <v>1</v>
      </c>
      <c r="D86" s="68" t="s">
        <v>1265</v>
      </c>
      <c r="E86" s="2" t="s">
        <v>184</v>
      </c>
      <c r="F86" s="431">
        <f>VLOOKUP(A86,'кількість підїздів'!$A$6:$D$403,4)</f>
        <v>1</v>
      </c>
      <c r="G86" s="431">
        <v>1</v>
      </c>
      <c r="H86" s="431">
        <v>3</v>
      </c>
    </row>
    <row r="87" spans="1:8" x14ac:dyDescent="0.25">
      <c r="A87" s="67">
        <v>150000683</v>
      </c>
      <c r="B87" s="66" t="s">
        <v>185</v>
      </c>
      <c r="C87" s="64">
        <v>1</v>
      </c>
      <c r="D87" s="68" t="s">
        <v>1275</v>
      </c>
      <c r="E87" s="2" t="s">
        <v>185</v>
      </c>
      <c r="F87" s="431">
        <f>VLOOKUP(A87,'кількість підїздів'!$A$6:$D$403,4)</f>
        <v>1</v>
      </c>
      <c r="G87" s="431">
        <v>1</v>
      </c>
      <c r="H87" s="431">
        <v>3</v>
      </c>
    </row>
    <row r="88" spans="1:8" x14ac:dyDescent="0.25">
      <c r="A88" s="67">
        <v>150000768</v>
      </c>
      <c r="B88" s="66" t="s">
        <v>186</v>
      </c>
      <c r="C88" s="64">
        <v>1</v>
      </c>
      <c r="D88" s="68" t="s">
        <v>1269</v>
      </c>
      <c r="E88" s="2" t="s">
        <v>186</v>
      </c>
      <c r="F88" s="431">
        <f>VLOOKUP(A88,'кількість підїздів'!$A$6:$D$403,4)</f>
        <v>1</v>
      </c>
      <c r="G88" s="431">
        <v>1</v>
      </c>
      <c r="H88" s="431">
        <v>3</v>
      </c>
    </row>
    <row r="89" spans="1:8" x14ac:dyDescent="0.25">
      <c r="A89" s="67">
        <v>150000763</v>
      </c>
      <c r="B89" s="66" t="s">
        <v>187</v>
      </c>
      <c r="C89" s="64">
        <v>1</v>
      </c>
      <c r="D89" s="68" t="s">
        <v>1270</v>
      </c>
      <c r="E89" s="2" t="s">
        <v>187</v>
      </c>
      <c r="F89" s="431">
        <f>VLOOKUP(A89,'кількість підїздів'!$A$6:$D$403,4)</f>
        <v>1</v>
      </c>
      <c r="G89" s="431">
        <v>1</v>
      </c>
      <c r="H89" s="431">
        <v>3</v>
      </c>
    </row>
    <row r="90" spans="1:8" x14ac:dyDescent="0.25">
      <c r="A90" s="67">
        <v>150000764</v>
      </c>
      <c r="B90" s="66" t="s">
        <v>188</v>
      </c>
      <c r="C90" s="64">
        <v>1</v>
      </c>
      <c r="D90" s="68" t="s">
        <v>1271</v>
      </c>
      <c r="E90" s="2" t="s">
        <v>188</v>
      </c>
      <c r="F90" s="431">
        <f>VLOOKUP(A90,'кількість підїздів'!$A$6:$D$403,4)</f>
        <v>1</v>
      </c>
      <c r="G90" s="431">
        <v>1</v>
      </c>
      <c r="H90" s="431">
        <v>3</v>
      </c>
    </row>
    <row r="91" spans="1:8" x14ac:dyDescent="0.25">
      <c r="A91" s="67">
        <v>150000770</v>
      </c>
      <c r="B91" s="66" t="s">
        <v>189</v>
      </c>
      <c r="C91" s="64">
        <v>1</v>
      </c>
      <c r="D91" s="68" t="s">
        <v>1272</v>
      </c>
      <c r="E91" s="2" t="s">
        <v>189</v>
      </c>
      <c r="F91" s="431">
        <f>VLOOKUP(A91,'кількість підїздів'!$A$6:$D$403,4)</f>
        <v>1</v>
      </c>
      <c r="G91" s="431">
        <v>1</v>
      </c>
      <c r="H91" s="431">
        <v>3</v>
      </c>
    </row>
    <row r="92" spans="1:8" x14ac:dyDescent="0.25">
      <c r="A92" s="67">
        <v>150000698</v>
      </c>
      <c r="B92" s="66" t="s">
        <v>190</v>
      </c>
      <c r="C92" s="64">
        <v>1</v>
      </c>
      <c r="D92" s="68" t="s">
        <v>1280</v>
      </c>
      <c r="E92" s="2" t="s">
        <v>190</v>
      </c>
      <c r="F92" s="431">
        <f>VLOOKUP(A92,'кількість підїздів'!$A$6:$D$403,4)</f>
        <v>1</v>
      </c>
      <c r="G92" s="431">
        <v>1</v>
      </c>
      <c r="H92" s="431">
        <v>3</v>
      </c>
    </row>
    <row r="93" spans="1:8" x14ac:dyDescent="0.25">
      <c r="A93" s="67">
        <v>150000936</v>
      </c>
      <c r="B93" s="66" t="s">
        <v>191</v>
      </c>
      <c r="C93" s="64">
        <v>1</v>
      </c>
      <c r="D93" s="68" t="s">
        <v>1293</v>
      </c>
      <c r="E93" s="2" t="s">
        <v>191</v>
      </c>
      <c r="F93" s="431">
        <f>VLOOKUP(A93,'кількість підїздів'!$A$6:$D$403,4)</f>
        <v>1</v>
      </c>
      <c r="G93" s="431">
        <v>1</v>
      </c>
      <c r="H93" s="431">
        <v>1</v>
      </c>
    </row>
    <row r="94" spans="1:8" x14ac:dyDescent="0.25">
      <c r="A94" s="67">
        <v>150000943</v>
      </c>
      <c r="B94" s="66" t="s">
        <v>192</v>
      </c>
      <c r="C94" s="64">
        <v>1</v>
      </c>
      <c r="D94" s="68" t="s">
        <v>1308</v>
      </c>
      <c r="E94" s="2" t="s">
        <v>192</v>
      </c>
      <c r="F94" s="431">
        <f>VLOOKUP(A94,'кількість підїздів'!$A$6:$D$403,4)</f>
        <v>1</v>
      </c>
      <c r="G94" s="431">
        <v>1</v>
      </c>
      <c r="H94" s="431">
        <v>1</v>
      </c>
    </row>
    <row r="95" spans="1:8" x14ac:dyDescent="0.25">
      <c r="A95" s="67">
        <v>150000944</v>
      </c>
      <c r="B95" s="66" t="s">
        <v>193</v>
      </c>
      <c r="C95" s="64">
        <v>1</v>
      </c>
      <c r="D95" s="68" t="s">
        <v>1309</v>
      </c>
      <c r="E95" s="2" t="s">
        <v>193</v>
      </c>
      <c r="F95" s="431">
        <f>VLOOKUP(A95,'кількість підїздів'!$A$6:$D$403,4)</f>
        <v>1</v>
      </c>
      <c r="G95" s="431">
        <v>1</v>
      </c>
      <c r="H95" s="431">
        <v>1</v>
      </c>
    </row>
    <row r="96" spans="1:8" x14ac:dyDescent="0.25">
      <c r="A96" s="67">
        <v>150000946</v>
      </c>
      <c r="B96" s="66" t="s">
        <v>194</v>
      </c>
      <c r="C96" s="64">
        <v>1</v>
      </c>
      <c r="D96" s="68" t="s">
        <v>1311</v>
      </c>
      <c r="E96" s="2" t="s">
        <v>194</v>
      </c>
      <c r="F96" s="431">
        <f>VLOOKUP(A96,'кількість підїздів'!$A$6:$D$403,4)</f>
        <v>1</v>
      </c>
      <c r="G96" s="431">
        <v>1</v>
      </c>
      <c r="H96" s="431">
        <v>1</v>
      </c>
    </row>
    <row r="97" spans="1:8" x14ac:dyDescent="0.25">
      <c r="A97" s="67">
        <v>150001048</v>
      </c>
      <c r="B97" s="66" t="s">
        <v>195</v>
      </c>
      <c r="C97" s="64">
        <v>1</v>
      </c>
      <c r="D97" s="68" t="s">
        <v>1321</v>
      </c>
      <c r="E97" s="2" t="s">
        <v>195</v>
      </c>
      <c r="F97" s="431">
        <f>VLOOKUP(A97,'кількість підїздів'!$A$6:$D$403,4)</f>
        <v>1</v>
      </c>
      <c r="G97" s="431">
        <v>1</v>
      </c>
      <c r="H97" s="431">
        <v>2</v>
      </c>
    </row>
    <row r="98" spans="1:8" x14ac:dyDescent="0.25">
      <c r="A98" s="67">
        <v>150000670</v>
      </c>
      <c r="B98" s="66" t="s">
        <v>196</v>
      </c>
      <c r="C98" s="64">
        <v>1</v>
      </c>
      <c r="D98" s="68" t="s">
        <v>1327</v>
      </c>
      <c r="E98" s="2" t="s">
        <v>196</v>
      </c>
      <c r="F98" s="431">
        <f>VLOOKUP(A98,'кількість підїздів'!$A$6:$D$403,4)</f>
        <v>1</v>
      </c>
      <c r="G98" s="431">
        <v>1</v>
      </c>
      <c r="H98" s="431">
        <v>2</v>
      </c>
    </row>
    <row r="99" spans="1:8" x14ac:dyDescent="0.25">
      <c r="A99" s="67">
        <v>150000671</v>
      </c>
      <c r="B99" s="66" t="s">
        <v>197</v>
      </c>
      <c r="C99" s="64">
        <v>1</v>
      </c>
      <c r="D99" s="68" t="s">
        <v>1329</v>
      </c>
      <c r="E99" s="2" t="s">
        <v>197</v>
      </c>
      <c r="F99" s="431">
        <f>VLOOKUP(A99,'кількість підїздів'!$A$6:$D$403,4)</f>
        <v>1</v>
      </c>
      <c r="G99" s="431">
        <v>1</v>
      </c>
      <c r="H99" s="431">
        <v>2</v>
      </c>
    </row>
    <row r="100" spans="1:8" x14ac:dyDescent="0.25">
      <c r="A100" s="67">
        <v>150000727</v>
      </c>
      <c r="B100" s="66" t="s">
        <v>198</v>
      </c>
      <c r="C100" s="64">
        <v>1</v>
      </c>
      <c r="D100" s="68" t="s">
        <v>1331</v>
      </c>
      <c r="E100" s="2" t="s">
        <v>198</v>
      </c>
      <c r="F100" s="431">
        <f>VLOOKUP(A100,'кількість підїздів'!$A$6:$D$403,4)</f>
        <v>1</v>
      </c>
      <c r="G100" s="431">
        <v>1</v>
      </c>
      <c r="H100" s="431">
        <v>2</v>
      </c>
    </row>
    <row r="101" spans="1:8" x14ac:dyDescent="0.25">
      <c r="A101" s="67">
        <v>150000750</v>
      </c>
      <c r="B101" s="66" t="s">
        <v>199</v>
      </c>
      <c r="C101" s="64">
        <v>1</v>
      </c>
      <c r="D101" s="68" t="s">
        <v>1350</v>
      </c>
      <c r="E101" s="2" t="s">
        <v>199</v>
      </c>
      <c r="F101" s="431">
        <f>VLOOKUP(A101,'кількість підїздів'!$A$6:$D$403,4)</f>
        <v>1</v>
      </c>
      <c r="G101" s="431">
        <v>1</v>
      </c>
      <c r="H101" s="431">
        <v>1</v>
      </c>
    </row>
    <row r="102" spans="1:8" x14ac:dyDescent="0.25">
      <c r="A102" s="67">
        <v>150000751</v>
      </c>
      <c r="B102" s="66" t="s">
        <v>200</v>
      </c>
      <c r="C102" s="64">
        <v>1</v>
      </c>
      <c r="D102" s="68" t="s">
        <v>1351</v>
      </c>
      <c r="E102" s="2" t="s">
        <v>200</v>
      </c>
      <c r="F102" s="431">
        <f>VLOOKUP(A102,'кількість підїздів'!$A$6:$D$403,4)</f>
        <v>1</v>
      </c>
      <c r="G102" s="431">
        <v>1</v>
      </c>
      <c r="H102" s="431">
        <v>1</v>
      </c>
    </row>
    <row r="103" spans="1:8" x14ac:dyDescent="0.25">
      <c r="A103" s="67">
        <v>150000638</v>
      </c>
      <c r="B103" s="66" t="s">
        <v>201</v>
      </c>
      <c r="C103" s="64">
        <v>1</v>
      </c>
      <c r="D103" s="68" t="s">
        <v>1358</v>
      </c>
      <c r="E103" s="2" t="s">
        <v>201</v>
      </c>
      <c r="F103" s="431">
        <f>VLOOKUP(A103,'кількість підїздів'!$A$6:$D$403,4)</f>
        <v>1</v>
      </c>
      <c r="G103" s="431">
        <v>1</v>
      </c>
      <c r="H103" s="431">
        <v>2</v>
      </c>
    </row>
    <row r="104" spans="1:8" x14ac:dyDescent="0.25">
      <c r="A104" s="67">
        <v>150000639</v>
      </c>
      <c r="B104" s="66" t="s">
        <v>202</v>
      </c>
      <c r="C104" s="64">
        <v>1</v>
      </c>
      <c r="D104" s="68" t="s">
        <v>1359</v>
      </c>
      <c r="E104" s="2" t="s">
        <v>202</v>
      </c>
      <c r="F104" s="431">
        <f>VLOOKUP(A104,'кількість підїздів'!$A$6:$D$403,4)</f>
        <v>1</v>
      </c>
      <c r="G104" s="431">
        <v>1</v>
      </c>
      <c r="H104" s="431">
        <v>2</v>
      </c>
    </row>
    <row r="105" spans="1:8" x14ac:dyDescent="0.25">
      <c r="A105" s="67">
        <v>150000745</v>
      </c>
      <c r="B105" s="66" t="s">
        <v>203</v>
      </c>
      <c r="C105" s="64">
        <v>1</v>
      </c>
      <c r="D105" s="68" t="s">
        <v>1369</v>
      </c>
      <c r="E105" s="2" t="s">
        <v>203</v>
      </c>
      <c r="F105" s="431">
        <f>VLOOKUP(A105,'кількість підїздів'!$A$6:$D$403,4)</f>
        <v>1</v>
      </c>
      <c r="G105" s="431">
        <v>1</v>
      </c>
      <c r="H105" s="431">
        <v>2</v>
      </c>
    </row>
    <row r="106" spans="1:8" x14ac:dyDescent="0.25">
      <c r="A106" s="67">
        <v>150001094</v>
      </c>
      <c r="B106" s="66" t="s">
        <v>249</v>
      </c>
      <c r="C106" s="64">
        <v>1</v>
      </c>
      <c r="D106" s="68" t="s">
        <v>1370</v>
      </c>
      <c r="E106" s="2" t="s">
        <v>249</v>
      </c>
      <c r="F106" s="431">
        <f>VLOOKUP(A106,'кількість підїздів'!$A$6:$D$403,4)</f>
        <v>1</v>
      </c>
      <c r="G106" s="431">
        <v>1</v>
      </c>
      <c r="H106" s="431">
        <v>1</v>
      </c>
    </row>
    <row r="107" spans="1:8" x14ac:dyDescent="0.25">
      <c r="A107" s="67">
        <v>150000851</v>
      </c>
      <c r="B107" s="66" t="s">
        <v>204</v>
      </c>
      <c r="C107" s="64">
        <v>1</v>
      </c>
      <c r="D107" s="68" t="s">
        <v>1371</v>
      </c>
      <c r="E107" s="2" t="s">
        <v>204</v>
      </c>
      <c r="F107" s="431">
        <f>VLOOKUP(A107,'кількість підїздів'!$A$6:$D$403,4)</f>
        <v>1</v>
      </c>
      <c r="G107" s="431">
        <v>1</v>
      </c>
      <c r="H107" s="431">
        <v>3</v>
      </c>
    </row>
    <row r="108" spans="1:8" x14ac:dyDescent="0.25">
      <c r="A108" s="67">
        <v>150000839</v>
      </c>
      <c r="B108" s="66" t="s">
        <v>205</v>
      </c>
      <c r="C108" s="64">
        <v>1</v>
      </c>
      <c r="D108" s="68" t="s">
        <v>1377</v>
      </c>
      <c r="E108" s="2" t="s">
        <v>205</v>
      </c>
      <c r="F108" s="431">
        <f>VLOOKUP(A108,'кількість підїздів'!$A$6:$D$403,4)</f>
        <v>1</v>
      </c>
      <c r="G108" s="431">
        <v>1</v>
      </c>
      <c r="H108" s="431">
        <v>1</v>
      </c>
    </row>
    <row r="109" spans="1:8" x14ac:dyDescent="0.25">
      <c r="A109" s="67">
        <v>150000841</v>
      </c>
      <c r="B109" s="66" t="s">
        <v>206</v>
      </c>
      <c r="C109" s="64">
        <v>1</v>
      </c>
      <c r="D109" s="68" t="s">
        <v>1379</v>
      </c>
      <c r="E109" s="2" t="s">
        <v>206</v>
      </c>
      <c r="F109" s="431">
        <f>VLOOKUP(A109,'кількість підїздів'!$A$6:$D$403,4)</f>
        <v>1</v>
      </c>
      <c r="G109" s="431">
        <v>1</v>
      </c>
      <c r="H109" s="431">
        <v>1</v>
      </c>
    </row>
    <row r="110" spans="1:8" x14ac:dyDescent="0.25">
      <c r="A110" s="67">
        <v>150000835</v>
      </c>
      <c r="B110" s="66" t="s">
        <v>207</v>
      </c>
      <c r="C110" s="64">
        <v>1</v>
      </c>
      <c r="D110" s="68" t="s">
        <v>1381</v>
      </c>
      <c r="E110" s="2" t="s">
        <v>207</v>
      </c>
      <c r="F110" s="431">
        <f>VLOOKUP(A110,'кількість підїздів'!$A$6:$D$403,4)</f>
        <v>1</v>
      </c>
      <c r="G110" s="431">
        <v>1</v>
      </c>
      <c r="H110" s="431">
        <v>2</v>
      </c>
    </row>
    <row r="111" spans="1:8" x14ac:dyDescent="0.25">
      <c r="A111" s="67">
        <v>150000845</v>
      </c>
      <c r="B111" s="66" t="s">
        <v>208</v>
      </c>
      <c r="C111" s="64">
        <v>1</v>
      </c>
      <c r="D111" s="68" t="s">
        <v>1382</v>
      </c>
      <c r="E111" s="2" t="s">
        <v>208</v>
      </c>
      <c r="F111" s="431">
        <f>VLOOKUP(A111,'кількість підїздів'!$A$6:$D$403,4)</f>
        <v>1</v>
      </c>
      <c r="G111" s="431">
        <v>1</v>
      </c>
      <c r="H111" s="431">
        <v>1</v>
      </c>
    </row>
    <row r="112" spans="1:8" x14ac:dyDescent="0.25">
      <c r="A112" s="67">
        <v>150000846</v>
      </c>
      <c r="B112" s="66" t="s">
        <v>209</v>
      </c>
      <c r="C112" s="64">
        <v>1</v>
      </c>
      <c r="D112" s="68" t="s">
        <v>1383</v>
      </c>
      <c r="E112" s="2" t="s">
        <v>209</v>
      </c>
      <c r="F112" s="431">
        <f>VLOOKUP(A112,'кількість підїздів'!$A$6:$D$403,4)</f>
        <v>1</v>
      </c>
      <c r="G112" s="431">
        <v>1</v>
      </c>
      <c r="H112" s="431">
        <v>1</v>
      </c>
    </row>
    <row r="113" spans="1:8" x14ac:dyDescent="0.25">
      <c r="A113" s="67">
        <v>150000871</v>
      </c>
      <c r="B113" s="66" t="s">
        <v>38</v>
      </c>
      <c r="C113" s="64">
        <v>1</v>
      </c>
      <c r="D113" s="68" t="s">
        <v>1427</v>
      </c>
      <c r="E113" s="2" t="s">
        <v>38</v>
      </c>
      <c r="F113" s="431">
        <f>VLOOKUP(A113,'кількість підїздів'!$A$6:$D$403,4)</f>
        <v>1</v>
      </c>
      <c r="G113" s="431">
        <v>1</v>
      </c>
      <c r="H113" s="431">
        <v>2</v>
      </c>
    </row>
    <row r="114" spans="1:8" x14ac:dyDescent="0.25">
      <c r="A114" s="67">
        <v>150000705</v>
      </c>
      <c r="B114" s="66" t="s">
        <v>97</v>
      </c>
      <c r="C114" s="64">
        <v>1</v>
      </c>
      <c r="D114" s="68" t="s">
        <v>1408</v>
      </c>
      <c r="E114" s="2" t="s">
        <v>97</v>
      </c>
      <c r="F114" s="431">
        <f>VLOOKUP(A114,'кількість підїздів'!$A$6:$D$403,4)</f>
        <v>1</v>
      </c>
      <c r="G114" s="431">
        <v>1</v>
      </c>
      <c r="H114" s="431">
        <v>3</v>
      </c>
    </row>
    <row r="115" spans="1:8" x14ac:dyDescent="0.25">
      <c r="A115" s="67">
        <v>150000709</v>
      </c>
      <c r="B115" s="66" t="s">
        <v>98</v>
      </c>
      <c r="C115" s="64">
        <v>1</v>
      </c>
      <c r="D115" s="68" t="s">
        <v>1409</v>
      </c>
      <c r="E115" s="2" t="s">
        <v>98</v>
      </c>
      <c r="F115" s="431">
        <f>VLOOKUP(A115,'кількість підїздів'!$A$6:$D$403,4)</f>
        <v>1</v>
      </c>
      <c r="G115" s="431">
        <v>1</v>
      </c>
      <c r="H115" s="431">
        <v>3</v>
      </c>
    </row>
    <row r="116" spans="1:8" x14ac:dyDescent="0.25">
      <c r="A116" s="67">
        <v>150000706</v>
      </c>
      <c r="B116" s="66" t="s">
        <v>99</v>
      </c>
      <c r="C116" s="64">
        <v>1</v>
      </c>
      <c r="D116" s="68" t="s">
        <v>1410</v>
      </c>
      <c r="E116" s="2" t="s">
        <v>99</v>
      </c>
      <c r="F116" s="431">
        <f>VLOOKUP(A116,'кількість підїздів'!$A$6:$D$403,4)</f>
        <v>1</v>
      </c>
      <c r="G116" s="431">
        <v>1</v>
      </c>
      <c r="H116" s="431">
        <v>3</v>
      </c>
    </row>
    <row r="117" spans="1:8" x14ac:dyDescent="0.25">
      <c r="A117" s="67">
        <v>150000707</v>
      </c>
      <c r="B117" s="66" t="s">
        <v>100</v>
      </c>
      <c r="C117" s="64">
        <v>1</v>
      </c>
      <c r="D117" s="68" t="s">
        <v>1411</v>
      </c>
      <c r="E117" s="2" t="s">
        <v>100</v>
      </c>
      <c r="F117" s="431">
        <f>VLOOKUP(A117,'кількість підїздів'!$A$6:$D$403,4)</f>
        <v>1</v>
      </c>
      <c r="G117" s="431">
        <v>1</v>
      </c>
      <c r="H117" s="431">
        <v>3</v>
      </c>
    </row>
    <row r="118" spans="1:8" x14ac:dyDescent="0.25">
      <c r="A118" s="67">
        <v>150000708</v>
      </c>
      <c r="B118" s="66" t="s">
        <v>101</v>
      </c>
      <c r="C118" s="64">
        <v>1</v>
      </c>
      <c r="D118" s="68" t="s">
        <v>1412</v>
      </c>
      <c r="E118" s="2" t="s">
        <v>101</v>
      </c>
      <c r="F118" s="431">
        <f>VLOOKUP(A118,'кількість підїздів'!$A$6:$D$403,4)</f>
        <v>1</v>
      </c>
      <c r="G118" s="431">
        <v>1</v>
      </c>
      <c r="H118" s="431">
        <v>3</v>
      </c>
    </row>
    <row r="119" spans="1:8" x14ac:dyDescent="0.25">
      <c r="A119" s="67">
        <v>150001053</v>
      </c>
      <c r="B119" s="66" t="s">
        <v>37</v>
      </c>
      <c r="C119" s="64">
        <v>2</v>
      </c>
      <c r="D119" s="68" t="s">
        <v>1078</v>
      </c>
      <c r="E119" s="2" t="s">
        <v>37</v>
      </c>
      <c r="F119" s="431">
        <f>VLOOKUP(A119,'кількість підїздів'!$A$6:$D$403,4)</f>
        <v>1</v>
      </c>
      <c r="G119" s="431">
        <v>1</v>
      </c>
      <c r="H119" s="431">
        <v>3</v>
      </c>
    </row>
    <row r="120" spans="1:8" x14ac:dyDescent="0.25">
      <c r="A120" s="67">
        <v>150000495</v>
      </c>
      <c r="B120" s="66" t="s">
        <v>210</v>
      </c>
      <c r="C120" s="64">
        <v>2</v>
      </c>
      <c r="D120" s="68" t="s">
        <v>1088</v>
      </c>
      <c r="E120" s="2" t="s">
        <v>210</v>
      </c>
      <c r="F120" s="431">
        <f>VLOOKUP(A120,'кількість підїздів'!$A$6:$D$403,4)</f>
        <v>2</v>
      </c>
      <c r="G120" s="431">
        <v>2</v>
      </c>
      <c r="H120" s="431">
        <v>1</v>
      </c>
    </row>
    <row r="121" spans="1:8" x14ac:dyDescent="0.25">
      <c r="A121" s="67">
        <v>150000496</v>
      </c>
      <c r="B121" s="66" t="s">
        <v>211</v>
      </c>
      <c r="C121" s="64">
        <v>2</v>
      </c>
      <c r="D121" s="68" t="s">
        <v>1089</v>
      </c>
      <c r="E121" s="2" t="s">
        <v>211</v>
      </c>
      <c r="F121" s="431">
        <f>VLOOKUP(A121,'кількість підїздів'!$A$6:$D$403,4)</f>
        <v>2</v>
      </c>
      <c r="G121" s="431">
        <v>2</v>
      </c>
      <c r="H121" s="431">
        <v>1</v>
      </c>
    </row>
    <row r="122" spans="1:8" x14ac:dyDescent="0.25">
      <c r="A122" s="67">
        <v>150000976</v>
      </c>
      <c r="B122" s="66" t="s">
        <v>212</v>
      </c>
      <c r="C122" s="64">
        <v>2</v>
      </c>
      <c r="D122" s="68" t="s">
        <v>1111</v>
      </c>
      <c r="E122" s="2" t="s">
        <v>212</v>
      </c>
      <c r="F122" s="431">
        <f>VLOOKUP(A122,'кількість підїздів'!$A$6:$D$403,4)</f>
        <v>3</v>
      </c>
      <c r="G122" s="431">
        <v>3</v>
      </c>
      <c r="H122" s="431">
        <v>2</v>
      </c>
    </row>
    <row r="123" spans="1:8" x14ac:dyDescent="0.25">
      <c r="A123" s="67">
        <v>150000977</v>
      </c>
      <c r="B123" s="66" t="s">
        <v>213</v>
      </c>
      <c r="C123" s="64">
        <v>2</v>
      </c>
      <c r="D123" s="68" t="s">
        <v>1112</v>
      </c>
      <c r="E123" s="2" t="s">
        <v>213</v>
      </c>
      <c r="F123" s="431">
        <f>VLOOKUP(A123,'кількість підїздів'!$A$6:$D$403,4)</f>
        <v>3</v>
      </c>
      <c r="G123" s="431">
        <v>3</v>
      </c>
      <c r="H123" s="431">
        <v>2</v>
      </c>
    </row>
    <row r="124" spans="1:8" x14ac:dyDescent="0.25">
      <c r="A124" s="67">
        <v>150000514</v>
      </c>
      <c r="B124" s="66" t="s">
        <v>214</v>
      </c>
      <c r="C124" s="64">
        <v>2</v>
      </c>
      <c r="D124" s="68" t="s">
        <v>1134</v>
      </c>
      <c r="E124" s="2" t="s">
        <v>214</v>
      </c>
      <c r="F124" s="431">
        <f>VLOOKUP(A124,'кількість підїздів'!$A$6:$D$403,4)</f>
        <v>1</v>
      </c>
      <c r="G124" s="431">
        <v>1</v>
      </c>
      <c r="H124" s="431">
        <v>2</v>
      </c>
    </row>
    <row r="125" spans="1:8" x14ac:dyDescent="0.25">
      <c r="A125" s="67">
        <v>150000572</v>
      </c>
      <c r="B125" s="66" t="s">
        <v>215</v>
      </c>
      <c r="C125" s="64">
        <v>2</v>
      </c>
      <c r="D125" s="68" t="s">
        <v>1167</v>
      </c>
      <c r="E125" s="2" t="s">
        <v>215</v>
      </c>
      <c r="F125" s="431">
        <f>VLOOKUP(A125,'кількість підїздів'!$A$6:$D$403,4)</f>
        <v>1</v>
      </c>
      <c r="G125" s="431">
        <v>1</v>
      </c>
      <c r="H125" s="431">
        <v>1</v>
      </c>
    </row>
    <row r="126" spans="1:8" x14ac:dyDescent="0.25">
      <c r="A126" s="67">
        <v>150000603</v>
      </c>
      <c r="B126" s="66" t="s">
        <v>216</v>
      </c>
      <c r="C126" s="64">
        <v>2</v>
      </c>
      <c r="D126" s="68" t="s">
        <v>1185</v>
      </c>
      <c r="E126" s="2" t="s">
        <v>216</v>
      </c>
      <c r="F126" s="431">
        <f>VLOOKUP(A126,'кількість підїздів'!$A$6:$D$403,4)</f>
        <v>1</v>
      </c>
      <c r="G126" s="431">
        <v>1</v>
      </c>
      <c r="H126" s="431">
        <v>2</v>
      </c>
    </row>
    <row r="127" spans="1:8" x14ac:dyDescent="0.25">
      <c r="A127" s="67">
        <v>150000604</v>
      </c>
      <c r="B127" s="66" t="s">
        <v>217</v>
      </c>
      <c r="C127" s="64">
        <v>2</v>
      </c>
      <c r="D127" s="68" t="s">
        <v>1187</v>
      </c>
      <c r="E127" s="2" t="s">
        <v>217</v>
      </c>
      <c r="F127" s="431">
        <f>VLOOKUP(A127,'кількість підїздів'!$A$6:$D$403,4)</f>
        <v>1</v>
      </c>
      <c r="G127" s="431">
        <v>1</v>
      </c>
      <c r="H127" s="431">
        <v>2</v>
      </c>
    </row>
    <row r="128" spans="1:8" x14ac:dyDescent="0.25">
      <c r="A128" s="67">
        <v>150000605</v>
      </c>
      <c r="B128" s="66" t="s">
        <v>218</v>
      </c>
      <c r="C128" s="64">
        <v>2</v>
      </c>
      <c r="D128" s="68" t="s">
        <v>1188</v>
      </c>
      <c r="E128" s="2" t="s">
        <v>218</v>
      </c>
      <c r="F128" s="431">
        <f>VLOOKUP(A128,'кількість підїздів'!$A$6:$D$403,4)</f>
        <v>1</v>
      </c>
      <c r="G128" s="431">
        <v>1</v>
      </c>
      <c r="H128" s="431">
        <v>2</v>
      </c>
    </row>
    <row r="129" spans="1:8" x14ac:dyDescent="0.25">
      <c r="A129" s="67">
        <v>150000606</v>
      </c>
      <c r="B129" s="66" t="s">
        <v>219</v>
      </c>
      <c r="C129" s="64">
        <v>2</v>
      </c>
      <c r="D129" s="68" t="s">
        <v>1189</v>
      </c>
      <c r="E129" s="2" t="s">
        <v>219</v>
      </c>
      <c r="F129" s="431">
        <f>VLOOKUP(A129,'кількість підїздів'!$A$6:$D$403,4)</f>
        <v>3</v>
      </c>
      <c r="G129" s="431">
        <v>3</v>
      </c>
      <c r="H129" s="431">
        <v>2</v>
      </c>
    </row>
    <row r="130" spans="1:8" x14ac:dyDescent="0.25">
      <c r="A130" s="67">
        <v>150000607</v>
      </c>
      <c r="B130" s="66" t="s">
        <v>220</v>
      </c>
      <c r="C130" s="64">
        <v>2</v>
      </c>
      <c r="D130" s="68" t="s">
        <v>1190</v>
      </c>
      <c r="E130" s="2" t="s">
        <v>220</v>
      </c>
      <c r="F130" s="431">
        <f>VLOOKUP(A130,'кількість підїздів'!$A$6:$D$403,4)</f>
        <v>3</v>
      </c>
      <c r="G130" s="431">
        <v>3</v>
      </c>
      <c r="H130" s="431">
        <v>2</v>
      </c>
    </row>
    <row r="131" spans="1:8" x14ac:dyDescent="0.25">
      <c r="A131" s="67">
        <v>150000608</v>
      </c>
      <c r="B131" s="66" t="s">
        <v>221</v>
      </c>
      <c r="C131" s="64">
        <v>2</v>
      </c>
      <c r="D131" s="68" t="s">
        <v>1191</v>
      </c>
      <c r="E131" s="2" t="s">
        <v>221</v>
      </c>
      <c r="F131" s="431">
        <f>VLOOKUP(A131,'кількість підїздів'!$A$6:$D$403,4)</f>
        <v>2</v>
      </c>
      <c r="G131" s="431">
        <v>2</v>
      </c>
      <c r="H131" s="431">
        <v>2</v>
      </c>
    </row>
    <row r="132" spans="1:8" x14ac:dyDescent="0.25">
      <c r="A132" s="67">
        <v>150000609</v>
      </c>
      <c r="B132" s="66" t="s">
        <v>222</v>
      </c>
      <c r="C132" s="64">
        <v>2</v>
      </c>
      <c r="D132" s="68" t="s">
        <v>1192</v>
      </c>
      <c r="E132" s="2" t="s">
        <v>222</v>
      </c>
      <c r="F132" s="431">
        <f>VLOOKUP(A132,'кількість підїздів'!$A$6:$D$403,4)</f>
        <v>2</v>
      </c>
      <c r="G132" s="431">
        <v>2</v>
      </c>
      <c r="H132" s="431">
        <v>2</v>
      </c>
    </row>
    <row r="133" spans="1:8" x14ac:dyDescent="0.25">
      <c r="A133" s="67">
        <v>150000610</v>
      </c>
      <c r="B133" s="66" t="s">
        <v>223</v>
      </c>
      <c r="C133" s="64">
        <v>2</v>
      </c>
      <c r="D133" s="68" t="s">
        <v>1193</v>
      </c>
      <c r="E133" s="2" t="s">
        <v>223</v>
      </c>
      <c r="F133" s="431">
        <f>VLOOKUP(A133,'кількість підїздів'!$A$6:$D$403,4)</f>
        <v>2</v>
      </c>
      <c r="G133" s="431">
        <v>2</v>
      </c>
      <c r="H133" s="431">
        <v>2</v>
      </c>
    </row>
    <row r="134" spans="1:8" x14ac:dyDescent="0.25">
      <c r="A134" s="67">
        <v>150000612</v>
      </c>
      <c r="B134" s="66" t="s">
        <v>224</v>
      </c>
      <c r="C134" s="64">
        <v>2</v>
      </c>
      <c r="D134" s="68" t="s">
        <v>1196</v>
      </c>
      <c r="E134" s="2" t="s">
        <v>224</v>
      </c>
      <c r="F134" s="431">
        <f>VLOOKUP(A134,'кількість підїздів'!$A$6:$D$403,4)</f>
        <v>2</v>
      </c>
      <c r="G134" s="431">
        <v>2</v>
      </c>
      <c r="H134" s="431">
        <v>2</v>
      </c>
    </row>
    <row r="135" spans="1:8" x14ac:dyDescent="0.25">
      <c r="A135" s="67">
        <v>150000614</v>
      </c>
      <c r="B135" s="66" t="s">
        <v>225</v>
      </c>
      <c r="C135" s="64">
        <v>2</v>
      </c>
      <c r="D135" s="68" t="s">
        <v>1198</v>
      </c>
      <c r="E135" s="2" t="s">
        <v>225</v>
      </c>
      <c r="F135" s="431">
        <f>VLOOKUP(A135,'кількість підїздів'!$A$6:$D$403,4)</f>
        <v>2</v>
      </c>
      <c r="G135" s="431">
        <v>2</v>
      </c>
      <c r="H135" s="431">
        <v>2</v>
      </c>
    </row>
    <row r="136" spans="1:8" x14ac:dyDescent="0.25">
      <c r="A136" s="67">
        <v>150000590</v>
      </c>
      <c r="B136" s="66" t="s">
        <v>226</v>
      </c>
      <c r="C136" s="64">
        <v>2</v>
      </c>
      <c r="D136" s="68" t="s">
        <v>1206</v>
      </c>
      <c r="E136" s="2" t="s">
        <v>226</v>
      </c>
      <c r="F136" s="431">
        <f>VLOOKUP(A136,'кількість підїздів'!$A$6:$D$403,4)</f>
        <v>1</v>
      </c>
      <c r="G136" s="431">
        <v>1</v>
      </c>
      <c r="H136" s="431">
        <v>3</v>
      </c>
    </row>
    <row r="137" spans="1:8" x14ac:dyDescent="0.25">
      <c r="A137" s="67">
        <v>150001010</v>
      </c>
      <c r="B137" s="66" t="s">
        <v>227</v>
      </c>
      <c r="C137" s="64">
        <v>2</v>
      </c>
      <c r="D137" s="68" t="s">
        <v>1231</v>
      </c>
      <c r="E137" s="2" t="s">
        <v>227</v>
      </c>
      <c r="F137" s="431">
        <f>VLOOKUP(A137,'кількість підїздів'!$A$6:$D$403,4)</f>
        <v>2</v>
      </c>
      <c r="G137" s="431">
        <v>2</v>
      </c>
      <c r="H137" s="431">
        <v>2</v>
      </c>
    </row>
    <row r="138" spans="1:8" x14ac:dyDescent="0.25">
      <c r="A138" s="67">
        <v>150001011</v>
      </c>
      <c r="B138" s="66" t="s">
        <v>228</v>
      </c>
      <c r="C138" s="64">
        <v>2</v>
      </c>
      <c r="D138" s="68" t="s">
        <v>1232</v>
      </c>
      <c r="E138" s="2" t="s">
        <v>228</v>
      </c>
      <c r="F138" s="431">
        <f>VLOOKUP(A138,'кількість підїздів'!$A$6:$D$403,4)</f>
        <v>1</v>
      </c>
      <c r="G138" s="431">
        <v>1</v>
      </c>
      <c r="H138" s="431">
        <v>2</v>
      </c>
    </row>
    <row r="139" spans="1:8" x14ac:dyDescent="0.25">
      <c r="A139" s="67">
        <v>150001014</v>
      </c>
      <c r="B139" s="66" t="s">
        <v>229</v>
      </c>
      <c r="C139" s="64">
        <v>2</v>
      </c>
      <c r="D139" s="68" t="s">
        <v>1234</v>
      </c>
      <c r="E139" s="2" t="s">
        <v>229</v>
      </c>
      <c r="F139" s="431">
        <f>VLOOKUP(A139,'кількість підїздів'!$A$6:$D$403,4)</f>
        <v>1</v>
      </c>
      <c r="G139" s="431">
        <v>1</v>
      </c>
      <c r="H139" s="431">
        <v>2</v>
      </c>
    </row>
    <row r="140" spans="1:8" x14ac:dyDescent="0.25">
      <c r="A140" s="67">
        <v>150001071</v>
      </c>
      <c r="B140" s="66" t="s">
        <v>230</v>
      </c>
      <c r="C140" s="64">
        <v>2</v>
      </c>
      <c r="D140" s="68" t="s">
        <v>1268</v>
      </c>
      <c r="E140" s="2" t="s">
        <v>230</v>
      </c>
      <c r="F140" s="431">
        <f>VLOOKUP(A140,'кількість підїздів'!$A$6:$D$403,4)</f>
        <v>1</v>
      </c>
      <c r="G140" s="431">
        <v>1</v>
      </c>
      <c r="H140" s="431">
        <v>3</v>
      </c>
    </row>
    <row r="141" spans="1:8" x14ac:dyDescent="0.25">
      <c r="A141" s="67">
        <v>150000777</v>
      </c>
      <c r="B141" s="66" t="s">
        <v>231</v>
      </c>
      <c r="C141" s="64">
        <v>2</v>
      </c>
      <c r="D141" s="68" t="s">
        <v>1273</v>
      </c>
      <c r="E141" s="2" t="s">
        <v>231</v>
      </c>
      <c r="F141" s="431">
        <f>VLOOKUP(A141,'кількість підїздів'!$A$6:$D$403,4)</f>
        <v>1</v>
      </c>
      <c r="G141" s="431">
        <v>1</v>
      </c>
      <c r="H141" s="431">
        <v>3</v>
      </c>
    </row>
    <row r="142" spans="1:8" x14ac:dyDescent="0.25">
      <c r="A142" s="67">
        <v>150000928</v>
      </c>
      <c r="B142" s="66" t="s">
        <v>232</v>
      </c>
      <c r="C142" s="64">
        <v>2</v>
      </c>
      <c r="D142" s="68" t="s">
        <v>1282</v>
      </c>
      <c r="E142" s="2" t="s">
        <v>232</v>
      </c>
      <c r="F142" s="431">
        <f>VLOOKUP(A142,'кількість підїздів'!$A$6:$D$403,4)</f>
        <v>2</v>
      </c>
      <c r="G142" s="431">
        <v>2</v>
      </c>
      <c r="H142" s="431">
        <v>2</v>
      </c>
    </row>
    <row r="143" spans="1:8" x14ac:dyDescent="0.25">
      <c r="A143" s="67">
        <v>150000951</v>
      </c>
      <c r="B143" s="66" t="s">
        <v>233</v>
      </c>
      <c r="C143" s="64">
        <v>1</v>
      </c>
      <c r="D143" s="68" t="s">
        <v>1283</v>
      </c>
      <c r="E143" s="2" t="s">
        <v>233</v>
      </c>
      <c r="F143" s="431">
        <f>VLOOKUP(A143,'кількість підїздів'!$A$6:$D$403,4)</f>
        <v>1</v>
      </c>
      <c r="G143" s="431">
        <v>1</v>
      </c>
      <c r="H143" s="431">
        <v>1</v>
      </c>
    </row>
    <row r="144" spans="1:8" x14ac:dyDescent="0.25">
      <c r="A144" s="67">
        <v>150000954</v>
      </c>
      <c r="B144" s="66" t="s">
        <v>234</v>
      </c>
      <c r="C144" s="64">
        <v>2</v>
      </c>
      <c r="D144" s="68" t="s">
        <v>1284</v>
      </c>
      <c r="E144" s="2" t="s">
        <v>234</v>
      </c>
      <c r="F144" s="431">
        <f>VLOOKUP(A144,'кількість підїздів'!$A$6:$D$403,4)</f>
        <v>1</v>
      </c>
      <c r="G144" s="431">
        <v>1</v>
      </c>
      <c r="H144" s="431">
        <v>1</v>
      </c>
    </row>
    <row r="145" spans="1:8" x14ac:dyDescent="0.25">
      <c r="A145" s="67">
        <v>150000929</v>
      </c>
      <c r="B145" s="66" t="s">
        <v>235</v>
      </c>
      <c r="C145" s="64">
        <v>2</v>
      </c>
      <c r="D145" s="68" t="s">
        <v>1285</v>
      </c>
      <c r="E145" s="2" t="s">
        <v>235</v>
      </c>
      <c r="F145" s="431">
        <f>VLOOKUP(A145,'кількість підїздів'!$A$6:$D$403,4)</f>
        <v>2</v>
      </c>
      <c r="G145" s="431">
        <v>2</v>
      </c>
      <c r="H145" s="431">
        <v>2</v>
      </c>
    </row>
    <row r="146" spans="1:8" x14ac:dyDescent="0.25">
      <c r="A146" s="67">
        <v>150000930</v>
      </c>
      <c r="B146" s="66" t="s">
        <v>236</v>
      </c>
      <c r="C146" s="64">
        <v>2</v>
      </c>
      <c r="D146" s="68" t="s">
        <v>1286</v>
      </c>
      <c r="E146" s="2" t="s">
        <v>236</v>
      </c>
      <c r="F146" s="431">
        <f>VLOOKUP(A146,'кількість підїздів'!$A$6:$D$403,4)</f>
        <v>1</v>
      </c>
      <c r="G146" s="431">
        <v>1</v>
      </c>
      <c r="H146" s="431">
        <v>2</v>
      </c>
    </row>
    <row r="147" spans="1:8" x14ac:dyDescent="0.25">
      <c r="A147" s="67">
        <v>150000932</v>
      </c>
      <c r="B147" s="66" t="s">
        <v>237</v>
      </c>
      <c r="C147" s="64">
        <v>2</v>
      </c>
      <c r="D147" s="68" t="s">
        <v>1288</v>
      </c>
      <c r="E147" s="2" t="s">
        <v>237</v>
      </c>
      <c r="F147" s="431">
        <f>VLOOKUP(A147,'кількість підїздів'!$A$6:$D$403,4)</f>
        <v>1</v>
      </c>
      <c r="G147" s="431">
        <v>1</v>
      </c>
      <c r="H147" s="431">
        <v>2</v>
      </c>
    </row>
    <row r="148" spans="1:8" x14ac:dyDescent="0.25">
      <c r="A148" s="67">
        <v>150000924</v>
      </c>
      <c r="B148" s="66" t="s">
        <v>238</v>
      </c>
      <c r="C148" s="64">
        <v>2</v>
      </c>
      <c r="D148" s="68" t="s">
        <v>1289</v>
      </c>
      <c r="E148" s="2" t="s">
        <v>238</v>
      </c>
      <c r="F148" s="431">
        <f>VLOOKUP(A148,'кількість підїздів'!$A$6:$D$403,4)</f>
        <v>2</v>
      </c>
      <c r="G148" s="431">
        <v>2</v>
      </c>
      <c r="H148" s="431">
        <v>2</v>
      </c>
    </row>
    <row r="149" spans="1:8" x14ac:dyDescent="0.25">
      <c r="A149" s="67">
        <v>150000935</v>
      </c>
      <c r="B149" s="66" t="s">
        <v>239</v>
      </c>
      <c r="C149" s="64">
        <v>2</v>
      </c>
      <c r="D149" s="68" t="s">
        <v>1292</v>
      </c>
      <c r="E149" s="2" t="s">
        <v>239</v>
      </c>
      <c r="F149" s="431">
        <f>VLOOKUP(A149,'кількість підїздів'!$A$6:$D$403,4)</f>
        <v>1</v>
      </c>
      <c r="G149" s="431">
        <v>1</v>
      </c>
      <c r="H149" s="431">
        <v>2</v>
      </c>
    </row>
    <row r="150" spans="1:8" x14ac:dyDescent="0.25">
      <c r="A150" s="67">
        <v>150000925</v>
      </c>
      <c r="B150" s="66" t="s">
        <v>240</v>
      </c>
      <c r="C150" s="64">
        <v>2</v>
      </c>
      <c r="D150" s="68" t="s">
        <v>1296</v>
      </c>
      <c r="E150" s="2" t="s">
        <v>240</v>
      </c>
      <c r="F150" s="431">
        <f>VLOOKUP(A150,'кількість підїздів'!$A$6:$D$403,4)</f>
        <v>2</v>
      </c>
      <c r="G150" s="431">
        <v>2</v>
      </c>
      <c r="H150" s="431">
        <v>2</v>
      </c>
    </row>
    <row r="151" spans="1:8" x14ac:dyDescent="0.25">
      <c r="A151" s="67">
        <v>150000926</v>
      </c>
      <c r="B151" s="66" t="s">
        <v>241</v>
      </c>
      <c r="C151" s="64">
        <v>2</v>
      </c>
      <c r="D151" s="68" t="s">
        <v>1298</v>
      </c>
      <c r="E151" s="2" t="s">
        <v>241</v>
      </c>
      <c r="F151" s="431">
        <f>VLOOKUP(A151,'кількість підїздів'!$A$6:$D$403,4)</f>
        <v>2</v>
      </c>
      <c r="G151" s="431">
        <v>2</v>
      </c>
      <c r="H151" s="431">
        <v>2</v>
      </c>
    </row>
    <row r="152" spans="1:8" x14ac:dyDescent="0.25">
      <c r="A152" s="67">
        <v>150000927</v>
      </c>
      <c r="B152" s="66" t="s">
        <v>242</v>
      </c>
      <c r="C152" s="64">
        <v>2</v>
      </c>
      <c r="D152" s="68" t="s">
        <v>1304</v>
      </c>
      <c r="E152" s="2" t="s">
        <v>242</v>
      </c>
      <c r="F152" s="431">
        <f>VLOOKUP(A152,'кількість підїздів'!$A$6:$D$403,4)</f>
        <v>2</v>
      </c>
      <c r="G152" s="431">
        <v>2</v>
      </c>
      <c r="H152" s="431">
        <v>2</v>
      </c>
    </row>
    <row r="153" spans="1:8" x14ac:dyDescent="0.25">
      <c r="A153" s="67">
        <v>150001047</v>
      </c>
      <c r="B153" s="66" t="s">
        <v>243</v>
      </c>
      <c r="C153" s="64">
        <v>2</v>
      </c>
      <c r="D153" s="68" t="s">
        <v>1320</v>
      </c>
      <c r="E153" s="2" t="s">
        <v>243</v>
      </c>
      <c r="F153" s="431">
        <f>VLOOKUP(A153,'кількість підїздів'!$A$6:$D$403,4)</f>
        <v>1</v>
      </c>
      <c r="G153" s="431">
        <v>1</v>
      </c>
      <c r="H153" s="431">
        <v>2</v>
      </c>
    </row>
    <row r="154" spans="1:8" x14ac:dyDescent="0.25">
      <c r="A154" s="67">
        <v>150001049</v>
      </c>
      <c r="B154" s="66" t="s">
        <v>244</v>
      </c>
      <c r="C154" s="64">
        <v>2</v>
      </c>
      <c r="D154" s="68" t="s">
        <v>1322</v>
      </c>
      <c r="E154" s="2" t="s">
        <v>244</v>
      </c>
      <c r="F154" s="431">
        <f>VLOOKUP(A154,'кількість підїздів'!$A$6:$D$403,4)</f>
        <v>1</v>
      </c>
      <c r="G154" s="431">
        <v>1</v>
      </c>
      <c r="H154" s="431">
        <v>2</v>
      </c>
    </row>
    <row r="155" spans="1:8" x14ac:dyDescent="0.25">
      <c r="A155" s="67">
        <v>150001042</v>
      </c>
      <c r="B155" s="66" t="s">
        <v>245</v>
      </c>
      <c r="C155" s="64">
        <v>2</v>
      </c>
      <c r="D155" s="68" t="s">
        <v>1324</v>
      </c>
      <c r="E155" s="2" t="s">
        <v>245</v>
      </c>
      <c r="F155" s="431">
        <f>VLOOKUP(A155,'кількість підїздів'!$A$6:$D$403,4)</f>
        <v>2</v>
      </c>
      <c r="G155" s="431">
        <v>2</v>
      </c>
      <c r="H155" s="431">
        <v>2</v>
      </c>
    </row>
    <row r="156" spans="1:8" x14ac:dyDescent="0.25">
      <c r="A156" s="67">
        <v>150000673</v>
      </c>
      <c r="B156" s="66" t="s">
        <v>246</v>
      </c>
      <c r="C156" s="64">
        <v>2</v>
      </c>
      <c r="D156" s="68" t="s">
        <v>1326</v>
      </c>
      <c r="E156" s="2" t="s">
        <v>246</v>
      </c>
      <c r="F156" s="431">
        <f>VLOOKUP(A156,'кількість підїздів'!$A$6:$D$403,4)</f>
        <v>2</v>
      </c>
      <c r="G156" s="431">
        <v>2</v>
      </c>
      <c r="H156" s="431">
        <v>2</v>
      </c>
    </row>
    <row r="157" spans="1:8" x14ac:dyDescent="0.25">
      <c r="A157" s="67">
        <v>150000726</v>
      </c>
      <c r="B157" s="66" t="s">
        <v>247</v>
      </c>
      <c r="C157" s="64">
        <v>2</v>
      </c>
      <c r="D157" s="68" t="s">
        <v>1330</v>
      </c>
      <c r="E157" s="2" t="s">
        <v>247</v>
      </c>
      <c r="F157" s="431">
        <f>VLOOKUP(A157,'кількість підїздів'!$A$6:$D$403,4)</f>
        <v>1</v>
      </c>
      <c r="G157" s="431">
        <v>1</v>
      </c>
      <c r="H157" s="431">
        <v>2</v>
      </c>
    </row>
    <row r="158" spans="1:8" x14ac:dyDescent="0.25">
      <c r="A158" s="67">
        <v>150000728</v>
      </c>
      <c r="B158" s="66" t="s">
        <v>248</v>
      </c>
      <c r="C158" s="64">
        <v>2</v>
      </c>
      <c r="D158" s="68" t="s">
        <v>1332</v>
      </c>
      <c r="E158" s="2" t="s">
        <v>248</v>
      </c>
      <c r="F158" s="431">
        <f>VLOOKUP(A158,'кількість підїздів'!$A$6:$D$403,4)</f>
        <v>1</v>
      </c>
      <c r="G158" s="431">
        <v>1</v>
      </c>
      <c r="H158" s="431">
        <v>2</v>
      </c>
    </row>
    <row r="159" spans="1:8" x14ac:dyDescent="0.25">
      <c r="A159" s="67">
        <v>150000848</v>
      </c>
      <c r="B159" s="66" t="s">
        <v>250</v>
      </c>
      <c r="C159" s="64">
        <v>2</v>
      </c>
      <c r="D159" s="68" t="s">
        <v>1380</v>
      </c>
      <c r="E159" s="2" t="s">
        <v>250</v>
      </c>
      <c r="F159" s="431">
        <f>VLOOKUP(A159,'кількість підїздів'!$A$6:$D$403,4)</f>
        <v>1</v>
      </c>
      <c r="G159" s="431">
        <v>1</v>
      </c>
      <c r="H159" s="431">
        <v>2</v>
      </c>
    </row>
    <row r="160" spans="1:8" x14ac:dyDescent="0.25">
      <c r="A160" s="67">
        <v>150000807</v>
      </c>
      <c r="B160" s="66" t="s">
        <v>251</v>
      </c>
      <c r="C160" s="64">
        <v>2</v>
      </c>
      <c r="D160" s="68" t="s">
        <v>1395</v>
      </c>
      <c r="E160" s="2" t="s">
        <v>251</v>
      </c>
      <c r="F160" s="431">
        <f>VLOOKUP(A160,'кількість підїздів'!$A$6:$D$403,4)</f>
        <v>1</v>
      </c>
      <c r="G160" s="431">
        <v>1</v>
      </c>
      <c r="H160" s="431">
        <v>3</v>
      </c>
    </row>
    <row r="161" spans="1:8" x14ac:dyDescent="0.25">
      <c r="A161" s="67">
        <v>150000813</v>
      </c>
      <c r="B161" s="66" t="s">
        <v>252</v>
      </c>
      <c r="C161" s="64">
        <v>2</v>
      </c>
      <c r="D161" s="68" t="s">
        <v>1403</v>
      </c>
      <c r="E161" s="2" t="s">
        <v>252</v>
      </c>
      <c r="F161" s="431">
        <f>VLOOKUP(A161,'кількість підїздів'!$A$6:$D$403,4)</f>
        <v>1</v>
      </c>
      <c r="G161" s="431">
        <v>1</v>
      </c>
      <c r="H161" s="431">
        <v>3</v>
      </c>
    </row>
    <row r="162" spans="1:8" x14ac:dyDescent="0.25">
      <c r="A162" s="67">
        <v>150000891</v>
      </c>
      <c r="B162" s="66" t="s">
        <v>39</v>
      </c>
      <c r="C162" s="64">
        <v>2</v>
      </c>
      <c r="D162" s="68" t="s">
        <v>1433</v>
      </c>
      <c r="E162" s="2" t="s">
        <v>39</v>
      </c>
      <c r="F162" s="431">
        <f>VLOOKUP(A162,'кількість підїздів'!$A$6:$D$403,4)</f>
        <v>1</v>
      </c>
      <c r="G162" s="431">
        <v>1</v>
      </c>
      <c r="H162" s="431">
        <v>2</v>
      </c>
    </row>
    <row r="163" spans="1:8" x14ac:dyDescent="0.25">
      <c r="A163" s="67">
        <v>150000898</v>
      </c>
      <c r="B163" s="66" t="s">
        <v>40</v>
      </c>
      <c r="C163" s="64">
        <v>2</v>
      </c>
      <c r="D163" s="68" t="s">
        <v>1441</v>
      </c>
      <c r="E163" s="2" t="s">
        <v>40</v>
      </c>
      <c r="F163" s="431">
        <f>VLOOKUP(A163,'кількість підїздів'!$A$6:$D$403,4)</f>
        <v>2</v>
      </c>
      <c r="G163" s="431">
        <v>2</v>
      </c>
      <c r="H163" s="431">
        <v>3</v>
      </c>
    </row>
    <row r="164" spans="1:8" x14ac:dyDescent="0.25">
      <c r="A164" s="67">
        <v>150000591</v>
      </c>
      <c r="B164" s="66" t="s">
        <v>102</v>
      </c>
      <c r="C164" s="64">
        <v>2</v>
      </c>
      <c r="D164" s="68" t="s">
        <v>1413</v>
      </c>
      <c r="E164" s="2" t="s">
        <v>102</v>
      </c>
      <c r="F164" s="431">
        <f>VLOOKUP(A164,'кількість підїздів'!$A$6:$D$403,4)</f>
        <v>1</v>
      </c>
      <c r="G164" s="431">
        <v>1</v>
      </c>
      <c r="H164" s="431">
        <v>3</v>
      </c>
    </row>
    <row r="165" spans="1:8" x14ac:dyDescent="0.25">
      <c r="A165" s="67">
        <v>150000969</v>
      </c>
      <c r="B165" s="66" t="s">
        <v>253</v>
      </c>
      <c r="C165" s="64">
        <v>3</v>
      </c>
      <c r="D165" s="68" t="s">
        <v>1091</v>
      </c>
      <c r="E165" s="2" t="s">
        <v>253</v>
      </c>
      <c r="F165" s="431">
        <f>VLOOKUP(A165,'кількість підїздів'!$A$6:$D$403,4)</f>
        <v>2</v>
      </c>
      <c r="G165" s="431">
        <v>2</v>
      </c>
      <c r="H165" s="431">
        <v>2</v>
      </c>
    </row>
    <row r="166" spans="1:8" x14ac:dyDescent="0.25">
      <c r="A166" s="67">
        <v>150000971</v>
      </c>
      <c r="B166" s="66" t="s">
        <v>254</v>
      </c>
      <c r="C166" s="64">
        <v>3</v>
      </c>
      <c r="D166" s="68" t="s">
        <v>1095</v>
      </c>
      <c r="E166" s="2" t="s">
        <v>254</v>
      </c>
      <c r="F166" s="431">
        <f>VLOOKUP(A166,'кількість підїздів'!$A$6:$D$403,4)</f>
        <v>3</v>
      </c>
      <c r="G166" s="431">
        <v>3</v>
      </c>
      <c r="H166" s="431">
        <v>2</v>
      </c>
    </row>
    <row r="167" spans="1:8" x14ac:dyDescent="0.25">
      <c r="A167" s="67">
        <v>150000518</v>
      </c>
      <c r="B167" s="66" t="s">
        <v>255</v>
      </c>
      <c r="C167" s="64">
        <v>3</v>
      </c>
      <c r="D167" s="68" t="s">
        <v>1139</v>
      </c>
      <c r="E167" s="2" t="s">
        <v>255</v>
      </c>
      <c r="F167" s="431">
        <f>VLOOKUP(A167,'кількість підїздів'!$A$6:$D$403,4)</f>
        <v>2</v>
      </c>
      <c r="G167" s="431">
        <v>2</v>
      </c>
      <c r="H167" s="431">
        <v>2</v>
      </c>
    </row>
    <row r="168" spans="1:8" x14ac:dyDescent="0.25">
      <c r="A168" s="67">
        <v>150000611</v>
      </c>
      <c r="B168" s="66" t="s">
        <v>256</v>
      </c>
      <c r="C168" s="64">
        <v>3</v>
      </c>
      <c r="D168" s="68" t="s">
        <v>1194</v>
      </c>
      <c r="E168" s="2" t="s">
        <v>256</v>
      </c>
      <c r="F168" s="431">
        <f>VLOOKUP(A168,'кількість підїздів'!$A$6:$D$403,4)</f>
        <v>2</v>
      </c>
      <c r="G168" s="431">
        <v>2</v>
      </c>
      <c r="H168" s="431">
        <v>2</v>
      </c>
    </row>
    <row r="169" spans="1:8" x14ac:dyDescent="0.25">
      <c r="A169" s="67">
        <v>150001041</v>
      </c>
      <c r="B169" s="66" t="s">
        <v>257</v>
      </c>
      <c r="C169" s="64">
        <v>3</v>
      </c>
      <c r="D169" s="68" t="s">
        <v>1323</v>
      </c>
      <c r="E169" s="2" t="s">
        <v>257</v>
      </c>
      <c r="F169" s="431">
        <f>VLOOKUP(A169,'кількість підїздів'!$A$6:$D$403,4)</f>
        <v>1</v>
      </c>
      <c r="G169" s="431">
        <v>1</v>
      </c>
      <c r="H169" s="431">
        <v>2</v>
      </c>
    </row>
    <row r="170" spans="1:8" x14ac:dyDescent="0.25">
      <c r="A170" s="67">
        <v>150000740</v>
      </c>
      <c r="B170" s="66" t="s">
        <v>258</v>
      </c>
      <c r="C170" s="64">
        <v>3</v>
      </c>
      <c r="D170" s="68" t="s">
        <v>1365</v>
      </c>
      <c r="E170" s="2" t="s">
        <v>258</v>
      </c>
      <c r="F170" s="431">
        <f>VLOOKUP(A170,'кількість підїздів'!$A$6:$D$403,4)</f>
        <v>3</v>
      </c>
      <c r="G170" s="431">
        <v>3</v>
      </c>
      <c r="H170" s="431">
        <v>2</v>
      </c>
    </row>
    <row r="171" spans="1:8" x14ac:dyDescent="0.25">
      <c r="A171" s="67">
        <v>150000836</v>
      </c>
      <c r="B171" s="66" t="s">
        <v>259</v>
      </c>
      <c r="C171" s="64">
        <v>3</v>
      </c>
      <c r="D171" s="68" t="s">
        <v>1375</v>
      </c>
      <c r="E171" s="2" t="s">
        <v>259</v>
      </c>
      <c r="F171" s="431">
        <f>VLOOKUP(A171,'кількість підїздів'!$A$6:$D$403,4)</f>
        <v>2</v>
      </c>
      <c r="G171" s="431">
        <v>2</v>
      </c>
      <c r="H171" s="431">
        <v>1</v>
      </c>
    </row>
    <row r="172" spans="1:8" x14ac:dyDescent="0.25">
      <c r="A172" s="67">
        <v>150000837</v>
      </c>
      <c r="B172" s="66" t="s">
        <v>260</v>
      </c>
      <c r="C172" s="64">
        <v>3</v>
      </c>
      <c r="D172" s="68" t="s">
        <v>1376</v>
      </c>
      <c r="E172" s="2" t="s">
        <v>260</v>
      </c>
      <c r="F172" s="431">
        <f>VLOOKUP(A172,'кількість підїздів'!$A$6:$D$403,4)</f>
        <v>1</v>
      </c>
      <c r="G172" s="431">
        <v>1</v>
      </c>
      <c r="H172" s="431">
        <v>1</v>
      </c>
    </row>
    <row r="173" spans="1:8" x14ac:dyDescent="0.25">
      <c r="A173" s="67">
        <v>150000864</v>
      </c>
      <c r="B173" s="66" t="s">
        <v>41</v>
      </c>
      <c r="C173" s="64">
        <v>3</v>
      </c>
      <c r="D173" s="68" t="s">
        <v>1418</v>
      </c>
      <c r="E173" s="2" t="s">
        <v>41</v>
      </c>
      <c r="F173" s="431">
        <f>VLOOKUP(A173,'кількість підїздів'!$A$6:$D$403,4)</f>
        <v>6</v>
      </c>
      <c r="G173" s="431">
        <v>6</v>
      </c>
      <c r="H173" s="431">
        <v>2</v>
      </c>
    </row>
    <row r="174" spans="1:8" x14ac:dyDescent="0.25">
      <c r="A174" s="67">
        <v>150000972</v>
      </c>
      <c r="B174" s="66" t="s">
        <v>261</v>
      </c>
      <c r="C174" s="64">
        <v>4</v>
      </c>
      <c r="D174" s="68" t="s">
        <v>1107</v>
      </c>
      <c r="E174" s="2" t="s">
        <v>261</v>
      </c>
      <c r="F174" s="431">
        <f>VLOOKUP(A174,'кількість підїздів'!$A$6:$D$403,4)</f>
        <v>3</v>
      </c>
      <c r="G174" s="431">
        <v>3</v>
      </c>
      <c r="H174" s="431">
        <v>2</v>
      </c>
    </row>
    <row r="175" spans="1:8" x14ac:dyDescent="0.25">
      <c r="A175" s="67">
        <v>150000974</v>
      </c>
      <c r="B175" s="66" t="s">
        <v>262</v>
      </c>
      <c r="C175" s="64">
        <v>4</v>
      </c>
      <c r="D175" s="68" t="s">
        <v>1109</v>
      </c>
      <c r="E175" s="2" t="s">
        <v>262</v>
      </c>
      <c r="F175" s="431">
        <f>VLOOKUP(A175,'кількість підїздів'!$A$6:$D$403,4)</f>
        <v>3</v>
      </c>
      <c r="G175" s="431">
        <v>3</v>
      </c>
      <c r="H175" s="431">
        <v>2</v>
      </c>
    </row>
    <row r="176" spans="1:8" x14ac:dyDescent="0.25">
      <c r="A176" s="67">
        <v>150000975</v>
      </c>
      <c r="B176" s="66" t="s">
        <v>263</v>
      </c>
      <c r="C176" s="64">
        <v>4</v>
      </c>
      <c r="D176" s="68" t="s">
        <v>1110</v>
      </c>
      <c r="E176" s="2" t="s">
        <v>263</v>
      </c>
      <c r="F176" s="431">
        <f>VLOOKUP(A176,'кількість підїздів'!$A$6:$D$403,4)</f>
        <v>4</v>
      </c>
      <c r="G176" s="431">
        <v>4</v>
      </c>
      <c r="H176" s="431">
        <v>2</v>
      </c>
    </row>
    <row r="177" spans="1:8" x14ac:dyDescent="0.25">
      <c r="A177" s="67">
        <v>150000966</v>
      </c>
      <c r="B177" s="66" t="s">
        <v>264</v>
      </c>
      <c r="C177" s="64">
        <v>4</v>
      </c>
      <c r="D177" s="68" t="s">
        <v>1114</v>
      </c>
      <c r="E177" s="2" t="s">
        <v>264</v>
      </c>
      <c r="F177" s="431">
        <f>VLOOKUP(A177,'кількість підїздів'!$A$6:$D$403,4)</f>
        <v>2</v>
      </c>
      <c r="G177" s="431">
        <v>2</v>
      </c>
      <c r="H177" s="431">
        <v>2</v>
      </c>
    </row>
    <row r="178" spans="1:8" x14ac:dyDescent="0.25">
      <c r="A178" s="67">
        <v>150000967</v>
      </c>
      <c r="B178" s="66" t="s">
        <v>265</v>
      </c>
      <c r="C178" s="64">
        <v>4</v>
      </c>
      <c r="D178" s="68" t="s">
        <v>1115</v>
      </c>
      <c r="E178" s="2" t="s">
        <v>265</v>
      </c>
      <c r="F178" s="431">
        <f>VLOOKUP(A178,'кількість підїздів'!$A$6:$D$403,4)</f>
        <v>2</v>
      </c>
      <c r="G178" s="431">
        <v>2</v>
      </c>
      <c r="H178" s="431">
        <v>2</v>
      </c>
    </row>
    <row r="179" spans="1:8" x14ac:dyDescent="0.25">
      <c r="A179" s="67">
        <v>150000549</v>
      </c>
      <c r="B179" s="66" t="s">
        <v>266</v>
      </c>
      <c r="C179" s="64">
        <v>4</v>
      </c>
      <c r="D179" s="68" t="s">
        <v>1126</v>
      </c>
      <c r="E179" s="2" t="s">
        <v>266</v>
      </c>
      <c r="F179" s="431">
        <f>VLOOKUP(A179,'кількість підїздів'!$A$6:$D$403,4)</f>
        <v>2</v>
      </c>
      <c r="G179" s="431">
        <v>2</v>
      </c>
      <c r="H179" s="431">
        <v>1</v>
      </c>
    </row>
    <row r="180" spans="1:8" x14ac:dyDescent="0.25">
      <c r="A180" s="67">
        <v>150000538</v>
      </c>
      <c r="B180" s="66" t="s">
        <v>267</v>
      </c>
      <c r="C180" s="64">
        <v>4</v>
      </c>
      <c r="D180" s="68" t="s">
        <v>1133</v>
      </c>
      <c r="E180" s="2" t="s">
        <v>267</v>
      </c>
      <c r="F180" s="431">
        <f>VLOOKUP(A180,'кількість підїздів'!$A$6:$D$403,4)</f>
        <v>2</v>
      </c>
      <c r="G180" s="431">
        <v>2</v>
      </c>
      <c r="H180" s="431">
        <v>2</v>
      </c>
    </row>
    <row r="181" spans="1:8" x14ac:dyDescent="0.25">
      <c r="A181" s="67">
        <v>150001562</v>
      </c>
      <c r="B181" s="66" t="s">
        <v>268</v>
      </c>
      <c r="C181" s="64">
        <v>4</v>
      </c>
      <c r="D181" s="68" t="s">
        <v>1186</v>
      </c>
      <c r="E181" s="2" t="s">
        <v>268</v>
      </c>
      <c r="F181" s="431">
        <f>VLOOKUP(A181,'кількість підїздів'!$A$6:$D$403,4)</f>
        <v>2</v>
      </c>
      <c r="G181" s="431">
        <v>2</v>
      </c>
      <c r="H181" s="431">
        <v>2</v>
      </c>
    </row>
    <row r="182" spans="1:8" x14ac:dyDescent="0.25">
      <c r="A182" s="67">
        <v>150000623</v>
      </c>
      <c r="B182" s="66" t="s">
        <v>269</v>
      </c>
      <c r="C182" s="64">
        <v>4</v>
      </c>
      <c r="D182" s="68" t="s">
        <v>1195</v>
      </c>
      <c r="E182" s="2" t="s">
        <v>269</v>
      </c>
      <c r="F182" s="431">
        <f>VLOOKUP(A182,'кількість підїздів'!$A$6:$D$403,4)</f>
        <v>2</v>
      </c>
      <c r="G182" s="431">
        <v>2</v>
      </c>
      <c r="H182" s="431">
        <v>2</v>
      </c>
    </row>
    <row r="183" spans="1:8" x14ac:dyDescent="0.25">
      <c r="A183" s="67">
        <v>150000613</v>
      </c>
      <c r="B183" s="66" t="s">
        <v>270</v>
      </c>
      <c r="C183" s="64">
        <v>4</v>
      </c>
      <c r="D183" s="68" t="s">
        <v>1197</v>
      </c>
      <c r="E183" s="2" t="s">
        <v>270</v>
      </c>
      <c r="F183" s="431">
        <f>VLOOKUP(A183,'кількість підїздів'!$A$6:$D$403,4)</f>
        <v>2</v>
      </c>
      <c r="G183" s="431">
        <v>2</v>
      </c>
      <c r="H183" s="431">
        <v>2</v>
      </c>
    </row>
    <row r="184" spans="1:8" x14ac:dyDescent="0.25">
      <c r="A184" s="67">
        <v>150001008</v>
      </c>
      <c r="B184" s="66" t="s">
        <v>271</v>
      </c>
      <c r="C184" s="64">
        <v>4</v>
      </c>
      <c r="D184" s="68" t="s">
        <v>1228</v>
      </c>
      <c r="E184" s="2" t="s">
        <v>271</v>
      </c>
      <c r="F184" s="431">
        <f>VLOOKUP(A184,'кількість підїздів'!$A$6:$D$403,4)</f>
        <v>2</v>
      </c>
      <c r="G184" s="431">
        <v>2</v>
      </c>
      <c r="H184" s="431">
        <v>2</v>
      </c>
    </row>
    <row r="185" spans="1:8" x14ac:dyDescent="0.25">
      <c r="A185" s="67">
        <v>150001009</v>
      </c>
      <c r="B185" s="66" t="s">
        <v>272</v>
      </c>
      <c r="C185" s="64">
        <v>4</v>
      </c>
      <c r="D185" s="68" t="s">
        <v>1230</v>
      </c>
      <c r="E185" s="2" t="s">
        <v>272</v>
      </c>
      <c r="F185" s="431">
        <f>VLOOKUP(A185,'кількість підїздів'!$A$6:$D$403,4)</f>
        <v>2</v>
      </c>
      <c r="G185" s="431">
        <v>2</v>
      </c>
      <c r="H185" s="431">
        <v>2</v>
      </c>
    </row>
    <row r="186" spans="1:8" x14ac:dyDescent="0.25">
      <c r="A186" s="67">
        <v>150001007</v>
      </c>
      <c r="B186" s="66" t="s">
        <v>273</v>
      </c>
      <c r="C186" s="64">
        <v>4</v>
      </c>
      <c r="D186" s="68" t="s">
        <v>1237</v>
      </c>
      <c r="E186" s="2" t="s">
        <v>273</v>
      </c>
      <c r="F186" s="431">
        <f>VLOOKUP(A186,'кількість підїздів'!$A$6:$D$403,4)</f>
        <v>3</v>
      </c>
      <c r="G186" s="431">
        <v>3</v>
      </c>
      <c r="H186" s="431">
        <v>2</v>
      </c>
    </row>
    <row r="187" spans="1:8" x14ac:dyDescent="0.25">
      <c r="A187" s="67">
        <v>150000778</v>
      </c>
      <c r="B187" s="66" t="s">
        <v>274</v>
      </c>
      <c r="C187" s="64">
        <v>4</v>
      </c>
      <c r="D187" s="68" t="s">
        <v>1267</v>
      </c>
      <c r="E187" s="2" t="s">
        <v>274</v>
      </c>
      <c r="F187" s="431">
        <f>VLOOKUP(A187,'кількість підїздів'!$A$6:$D$403,4)</f>
        <v>3</v>
      </c>
      <c r="G187" s="431">
        <v>3</v>
      </c>
      <c r="H187" s="431">
        <v>3</v>
      </c>
    </row>
    <row r="188" spans="1:8" x14ac:dyDescent="0.25">
      <c r="A188" s="67">
        <v>150000934</v>
      </c>
      <c r="B188" s="66" t="s">
        <v>275</v>
      </c>
      <c r="C188" s="64">
        <v>4</v>
      </c>
      <c r="D188" s="68" t="s">
        <v>1291</v>
      </c>
      <c r="E188" s="2" t="s">
        <v>275</v>
      </c>
      <c r="F188" s="431">
        <f>VLOOKUP(A188,'кількість підїздів'!$A$6:$D$403,4)</f>
        <v>3</v>
      </c>
      <c r="G188" s="431">
        <v>3</v>
      </c>
      <c r="H188" s="431">
        <v>2</v>
      </c>
    </row>
    <row r="189" spans="1:8" x14ac:dyDescent="0.25">
      <c r="A189" s="67">
        <v>150001040</v>
      </c>
      <c r="B189" s="66" t="s">
        <v>276</v>
      </c>
      <c r="C189" s="64">
        <v>4</v>
      </c>
      <c r="D189" s="68" t="s">
        <v>1319</v>
      </c>
      <c r="E189" s="2" t="s">
        <v>276</v>
      </c>
      <c r="F189" s="431">
        <f>VLOOKUP(A189,'кількість підїздів'!$A$6:$D$403,4)</f>
        <v>5</v>
      </c>
      <c r="G189" s="431">
        <v>5</v>
      </c>
      <c r="H189" s="431">
        <v>2</v>
      </c>
    </row>
    <row r="190" spans="1:8" x14ac:dyDescent="0.25">
      <c r="A190" s="67">
        <v>150001043</v>
      </c>
      <c r="B190" s="66" t="s">
        <v>277</v>
      </c>
      <c r="C190" s="64">
        <v>4</v>
      </c>
      <c r="D190" s="68" t="s">
        <v>1325</v>
      </c>
      <c r="E190" s="2" t="s">
        <v>277</v>
      </c>
      <c r="F190" s="431">
        <f>VLOOKUP(A190,'кількість підїздів'!$A$6:$D$403,4)</f>
        <v>2</v>
      </c>
      <c r="G190" s="431">
        <v>2</v>
      </c>
      <c r="H190" s="431">
        <v>2</v>
      </c>
    </row>
    <row r="191" spans="1:8" x14ac:dyDescent="0.25">
      <c r="A191" s="67">
        <v>150000721</v>
      </c>
      <c r="B191" s="66" t="s">
        <v>278</v>
      </c>
      <c r="C191" s="64">
        <v>4</v>
      </c>
      <c r="D191" s="68" t="s">
        <v>1334</v>
      </c>
      <c r="E191" s="2" t="s">
        <v>278</v>
      </c>
      <c r="F191" s="431">
        <f>VLOOKUP(A191,'кількість підїздів'!$A$6:$D$403,4)</f>
        <v>2</v>
      </c>
      <c r="G191" s="431">
        <v>2</v>
      </c>
      <c r="H191" s="431">
        <v>2</v>
      </c>
    </row>
    <row r="192" spans="1:8" x14ac:dyDescent="0.25">
      <c r="A192" s="67">
        <v>150000736</v>
      </c>
      <c r="B192" s="66" t="s">
        <v>279</v>
      </c>
      <c r="C192" s="64">
        <v>4</v>
      </c>
      <c r="D192" s="68" t="s">
        <v>1360</v>
      </c>
      <c r="E192" s="2" t="s">
        <v>279</v>
      </c>
      <c r="F192" s="431">
        <f>VLOOKUP(A192,'кількість підїздів'!$A$6:$D$403,4)</f>
        <v>4</v>
      </c>
      <c r="G192" s="431">
        <v>4</v>
      </c>
      <c r="H192" s="431">
        <v>2</v>
      </c>
    </row>
    <row r="193" spans="1:8" x14ac:dyDescent="0.25">
      <c r="A193" s="67">
        <v>150000743</v>
      </c>
      <c r="B193" s="66" t="s">
        <v>280</v>
      </c>
      <c r="C193" s="64">
        <v>4</v>
      </c>
      <c r="D193" s="68" t="s">
        <v>1361</v>
      </c>
      <c r="E193" s="2" t="s">
        <v>280</v>
      </c>
      <c r="F193" s="431">
        <f>VLOOKUP(A193,'кількість підїздів'!$A$6:$D$403,4)</f>
        <v>3</v>
      </c>
      <c r="G193" s="431">
        <v>3</v>
      </c>
      <c r="H193" s="431">
        <v>2</v>
      </c>
    </row>
    <row r="194" spans="1:8" x14ac:dyDescent="0.25">
      <c r="A194" s="67">
        <v>150000737</v>
      </c>
      <c r="B194" s="66" t="s">
        <v>281</v>
      </c>
      <c r="C194" s="64">
        <v>4</v>
      </c>
      <c r="D194" s="68" t="s">
        <v>1362</v>
      </c>
      <c r="E194" s="2" t="s">
        <v>281</v>
      </c>
      <c r="F194" s="431">
        <f>VLOOKUP(A194,'кількість підїздів'!$A$6:$D$403,4)</f>
        <v>4</v>
      </c>
      <c r="G194" s="431">
        <v>4</v>
      </c>
      <c r="H194" s="431">
        <v>2</v>
      </c>
    </row>
    <row r="195" spans="1:8" x14ac:dyDescent="0.25">
      <c r="A195" s="67">
        <v>150000739</v>
      </c>
      <c r="B195" s="66" t="s">
        <v>282</v>
      </c>
      <c r="C195" s="64">
        <v>4</v>
      </c>
      <c r="D195" s="68" t="s">
        <v>1364</v>
      </c>
      <c r="E195" s="2" t="s">
        <v>282</v>
      </c>
      <c r="F195" s="431">
        <f>VLOOKUP(A195,'кількість підїздів'!$A$6:$D$403,4)</f>
        <v>5</v>
      </c>
      <c r="G195" s="431">
        <v>5</v>
      </c>
      <c r="H195" s="431">
        <v>2</v>
      </c>
    </row>
    <row r="196" spans="1:8" x14ac:dyDescent="0.25">
      <c r="A196" s="67">
        <v>150000744</v>
      </c>
      <c r="B196" s="66" t="s">
        <v>283</v>
      </c>
      <c r="C196" s="64">
        <v>4</v>
      </c>
      <c r="D196" s="68" t="s">
        <v>1366</v>
      </c>
      <c r="E196" s="2" t="s">
        <v>283</v>
      </c>
      <c r="F196" s="431">
        <f>VLOOKUP(A196,'кількість підїздів'!$A$6:$D$403,4)</f>
        <v>2</v>
      </c>
      <c r="G196" s="431">
        <v>2</v>
      </c>
      <c r="H196" s="431">
        <v>2</v>
      </c>
    </row>
    <row r="197" spans="1:8" x14ac:dyDescent="0.25">
      <c r="A197" s="67">
        <v>150000741</v>
      </c>
      <c r="B197" s="66" t="s">
        <v>284</v>
      </c>
      <c r="C197" s="64">
        <v>4</v>
      </c>
      <c r="D197" s="68" t="s">
        <v>1367</v>
      </c>
      <c r="E197" s="2" t="s">
        <v>284</v>
      </c>
      <c r="F197" s="431">
        <f>VLOOKUP(A197,'кількість підїздів'!$A$6:$D$403,4)</f>
        <v>4</v>
      </c>
      <c r="G197" s="431">
        <v>4</v>
      </c>
      <c r="H197" s="431">
        <v>2</v>
      </c>
    </row>
    <row r="198" spans="1:8" x14ac:dyDescent="0.25">
      <c r="A198" s="67">
        <v>150000798</v>
      </c>
      <c r="B198" s="66" t="s">
        <v>285</v>
      </c>
      <c r="C198" s="64">
        <v>4</v>
      </c>
      <c r="D198" s="68" t="s">
        <v>1384</v>
      </c>
      <c r="E198" s="2" t="s">
        <v>285</v>
      </c>
      <c r="F198" s="431">
        <f>VLOOKUP(A198,'кількість підїздів'!$A$6:$D$403,4)</f>
        <v>2</v>
      </c>
      <c r="G198" s="431">
        <v>2</v>
      </c>
      <c r="H198" s="431">
        <v>2</v>
      </c>
    </row>
    <row r="199" spans="1:8" x14ac:dyDescent="0.25">
      <c r="A199" s="67">
        <v>150000800</v>
      </c>
      <c r="B199" s="66" t="s">
        <v>286</v>
      </c>
      <c r="C199" s="64">
        <v>4</v>
      </c>
      <c r="D199" s="68" t="s">
        <v>1389</v>
      </c>
      <c r="E199" s="2" t="s">
        <v>286</v>
      </c>
      <c r="F199" s="431">
        <f>VLOOKUP(A199,'кількість підїздів'!$A$6:$D$403,4)</f>
        <v>2</v>
      </c>
      <c r="G199" s="431">
        <v>2</v>
      </c>
      <c r="H199" s="431">
        <v>2</v>
      </c>
    </row>
    <row r="200" spans="1:8" x14ac:dyDescent="0.25">
      <c r="A200" s="67">
        <v>150000803</v>
      </c>
      <c r="B200" s="66" t="s">
        <v>287</v>
      </c>
      <c r="C200" s="64">
        <v>4</v>
      </c>
      <c r="D200" s="68" t="s">
        <v>1392</v>
      </c>
      <c r="E200" s="2" t="s">
        <v>287</v>
      </c>
      <c r="F200" s="431">
        <f>VLOOKUP(A200,'кількість підїздів'!$A$6:$D$403,4)</f>
        <v>2</v>
      </c>
      <c r="G200" s="431">
        <v>2</v>
      </c>
      <c r="H200" s="431">
        <v>2</v>
      </c>
    </row>
    <row r="201" spans="1:8" x14ac:dyDescent="0.25">
      <c r="A201" s="67">
        <v>150000806</v>
      </c>
      <c r="B201" s="66" t="s">
        <v>288</v>
      </c>
      <c r="C201" s="64">
        <v>4</v>
      </c>
      <c r="D201" s="68" t="s">
        <v>1394</v>
      </c>
      <c r="E201" s="2" t="s">
        <v>288</v>
      </c>
      <c r="F201" s="431">
        <f>VLOOKUP(A201,'кількість підїздів'!$A$6:$D$403,4)</f>
        <v>4</v>
      </c>
      <c r="G201" s="431">
        <v>4</v>
      </c>
      <c r="H201" s="431">
        <v>2</v>
      </c>
    </row>
    <row r="202" spans="1:8" x14ac:dyDescent="0.25">
      <c r="A202" s="67">
        <v>150000816</v>
      </c>
      <c r="B202" s="66" t="s">
        <v>289</v>
      </c>
      <c r="C202" s="64">
        <v>4</v>
      </c>
      <c r="D202" s="68" t="s">
        <v>1405</v>
      </c>
      <c r="E202" s="2" t="s">
        <v>289</v>
      </c>
      <c r="F202" s="431">
        <f>VLOOKUP(A202,'кількість підїздів'!$A$6:$D$403,4)</f>
        <v>4</v>
      </c>
      <c r="G202" s="431">
        <v>4</v>
      </c>
      <c r="H202" s="431">
        <v>2</v>
      </c>
    </row>
    <row r="203" spans="1:8" x14ac:dyDescent="0.25">
      <c r="A203" s="67">
        <v>150000829</v>
      </c>
      <c r="B203" s="66" t="s">
        <v>290</v>
      </c>
      <c r="C203" s="64">
        <v>4</v>
      </c>
      <c r="D203" s="68" t="s">
        <v>1406</v>
      </c>
      <c r="E203" s="2" t="s">
        <v>290</v>
      </c>
      <c r="F203" s="431">
        <f>VLOOKUP(A203,'кількість підїздів'!$A$6:$D$403,4)</f>
        <v>4</v>
      </c>
      <c r="G203" s="431">
        <v>4</v>
      </c>
      <c r="H203" s="431">
        <v>2</v>
      </c>
    </row>
    <row r="204" spans="1:8" x14ac:dyDescent="0.25">
      <c r="A204" s="67">
        <v>150000797</v>
      </c>
      <c r="B204" s="66" t="s">
        <v>291</v>
      </c>
      <c r="C204" s="64">
        <v>4</v>
      </c>
      <c r="D204" s="68" t="s">
        <v>1407</v>
      </c>
      <c r="E204" s="2" t="s">
        <v>291</v>
      </c>
      <c r="F204" s="431">
        <f>VLOOKUP(A204,'кількість підїздів'!$A$6:$D$403,4)</f>
        <v>8</v>
      </c>
      <c r="G204" s="431">
        <v>8</v>
      </c>
      <c r="H204" s="431">
        <v>2</v>
      </c>
    </row>
    <row r="205" spans="1:8" x14ac:dyDescent="0.25">
      <c r="A205" s="67">
        <v>150000861</v>
      </c>
      <c r="B205" s="66" t="s">
        <v>42</v>
      </c>
      <c r="C205" s="64">
        <v>4</v>
      </c>
      <c r="D205" s="68" t="s">
        <v>1414</v>
      </c>
      <c r="E205" s="2" t="s">
        <v>42</v>
      </c>
      <c r="F205" s="431">
        <f>VLOOKUP(A205,'кількість підїздів'!$A$6:$D$403,4)</f>
        <v>5</v>
      </c>
      <c r="G205" s="431">
        <v>5</v>
      </c>
      <c r="H205" s="431">
        <v>2</v>
      </c>
    </row>
    <row r="206" spans="1:8" x14ac:dyDescent="0.25">
      <c r="A206" s="67">
        <v>150000872</v>
      </c>
      <c r="B206" s="66" t="s">
        <v>43</v>
      </c>
      <c r="C206" s="64">
        <v>4</v>
      </c>
      <c r="D206" s="68" t="s">
        <v>1415</v>
      </c>
      <c r="E206" s="2" t="s">
        <v>43</v>
      </c>
      <c r="F206" s="431">
        <f>VLOOKUP(A206,'кількість підїздів'!$A$6:$D$403,4)</f>
        <v>2</v>
      </c>
      <c r="G206" s="431">
        <v>2</v>
      </c>
      <c r="H206" s="431">
        <v>2</v>
      </c>
    </row>
    <row r="207" spans="1:8" x14ac:dyDescent="0.25">
      <c r="A207" s="67">
        <v>150000862</v>
      </c>
      <c r="B207" s="66" t="s">
        <v>44</v>
      </c>
      <c r="C207" s="64">
        <v>4</v>
      </c>
      <c r="D207" s="68" t="s">
        <v>1416</v>
      </c>
      <c r="E207" s="2" t="s">
        <v>44</v>
      </c>
      <c r="F207" s="431">
        <f>VLOOKUP(A207,'кількість підїздів'!$A$6:$D$403,4)</f>
        <v>6</v>
      </c>
      <c r="G207" s="431">
        <v>6</v>
      </c>
      <c r="H207" s="431">
        <v>2</v>
      </c>
    </row>
    <row r="208" spans="1:8" x14ac:dyDescent="0.25">
      <c r="A208" s="67">
        <v>150000863</v>
      </c>
      <c r="B208" s="66" t="s">
        <v>45</v>
      </c>
      <c r="C208" s="64">
        <v>4</v>
      </c>
      <c r="D208" s="68" t="s">
        <v>1417</v>
      </c>
      <c r="E208" s="2" t="s">
        <v>45</v>
      </c>
      <c r="F208" s="431">
        <f>VLOOKUP(A208,'кількість підїздів'!$A$6:$D$403,4)</f>
        <v>5</v>
      </c>
      <c r="G208" s="431">
        <v>5</v>
      </c>
      <c r="H208" s="431">
        <v>2</v>
      </c>
    </row>
    <row r="209" spans="1:8" x14ac:dyDescent="0.25">
      <c r="A209" s="67">
        <v>150000878</v>
      </c>
      <c r="B209" s="66" t="s">
        <v>46</v>
      </c>
      <c r="C209" s="64">
        <v>4</v>
      </c>
      <c r="D209" s="68" t="s">
        <v>1465</v>
      </c>
      <c r="E209" s="2" t="s">
        <v>46</v>
      </c>
      <c r="F209" s="431">
        <f>VLOOKUP(A209,'кількість підїздів'!$A$6:$D$403,4)</f>
        <v>3</v>
      </c>
      <c r="G209" s="431">
        <v>3</v>
      </c>
      <c r="H209" s="431">
        <v>2</v>
      </c>
    </row>
    <row r="210" spans="1:8" x14ac:dyDescent="0.25">
      <c r="A210" s="67">
        <v>150000880</v>
      </c>
      <c r="B210" s="66" t="s">
        <v>47</v>
      </c>
      <c r="C210" s="64">
        <v>4</v>
      </c>
      <c r="D210" s="68" t="s">
        <v>1467</v>
      </c>
      <c r="E210" s="2" t="s">
        <v>47</v>
      </c>
      <c r="F210" s="431">
        <f>VLOOKUP(A210,'кількість підїздів'!$A$6:$D$403,4)</f>
        <v>4</v>
      </c>
      <c r="G210" s="431">
        <v>4</v>
      </c>
      <c r="H210" s="431">
        <v>2</v>
      </c>
    </row>
    <row r="211" spans="1:8" x14ac:dyDescent="0.25">
      <c r="A211" s="67">
        <v>150000885</v>
      </c>
      <c r="B211" s="66" t="s">
        <v>48</v>
      </c>
      <c r="C211" s="64">
        <v>4</v>
      </c>
      <c r="D211" s="68" t="s">
        <v>1472</v>
      </c>
      <c r="E211" s="2" t="s">
        <v>48</v>
      </c>
      <c r="F211" s="431">
        <f>VLOOKUP(A211,'кількість підїздів'!$A$6:$D$403,4)</f>
        <v>2</v>
      </c>
      <c r="G211" s="431">
        <v>2</v>
      </c>
      <c r="H211" s="431">
        <v>2</v>
      </c>
    </row>
    <row r="212" spans="1:8" x14ac:dyDescent="0.25">
      <c r="A212" s="67">
        <v>150000753</v>
      </c>
      <c r="B212" s="66" t="s">
        <v>292</v>
      </c>
      <c r="C212" s="64">
        <v>5</v>
      </c>
      <c r="D212" s="68" t="s">
        <v>1079</v>
      </c>
      <c r="E212" s="2" t="s">
        <v>292</v>
      </c>
      <c r="F212" s="431">
        <f>VLOOKUP(A212,'кількість підїздів'!$A$6:$D$403,4)</f>
        <v>3</v>
      </c>
      <c r="G212" s="431">
        <v>3</v>
      </c>
      <c r="H212" s="431">
        <v>2</v>
      </c>
    </row>
    <row r="213" spans="1:8" x14ac:dyDescent="0.25">
      <c r="A213" s="67">
        <v>150000754</v>
      </c>
      <c r="B213" s="66" t="s">
        <v>293</v>
      </c>
      <c r="C213" s="64">
        <v>5</v>
      </c>
      <c r="D213" s="68" t="s">
        <v>1080</v>
      </c>
      <c r="E213" s="2" t="s">
        <v>293</v>
      </c>
      <c r="F213" s="431">
        <f>VLOOKUP(A213,'кількість підїздів'!$A$6:$D$403,4)</f>
        <v>4</v>
      </c>
      <c r="G213" s="431">
        <v>4</v>
      </c>
      <c r="H213" s="431">
        <v>2</v>
      </c>
    </row>
    <row r="214" spans="1:8" x14ac:dyDescent="0.25">
      <c r="A214" s="67">
        <v>150000498</v>
      </c>
      <c r="B214" s="66" t="s">
        <v>294</v>
      </c>
      <c r="C214" s="64">
        <v>5</v>
      </c>
      <c r="D214" s="68" t="s">
        <v>1090</v>
      </c>
      <c r="E214" s="2" t="s">
        <v>294</v>
      </c>
      <c r="F214" s="431">
        <f>VLOOKUP(A214,'кількість підїздів'!$A$6:$D$403,4)</f>
        <v>6</v>
      </c>
      <c r="G214" s="431">
        <v>6</v>
      </c>
      <c r="H214" s="431">
        <v>1</v>
      </c>
    </row>
    <row r="215" spans="1:8" x14ac:dyDescent="0.25">
      <c r="A215" s="67">
        <v>150000970</v>
      </c>
      <c r="B215" s="66" t="s">
        <v>295</v>
      </c>
      <c r="C215" s="64">
        <v>5</v>
      </c>
      <c r="D215" s="68" t="s">
        <v>1094</v>
      </c>
      <c r="E215" s="2" t="s">
        <v>295</v>
      </c>
      <c r="F215" s="431">
        <f>VLOOKUP(A215,'кількість підїздів'!$A$6:$D$403,4)</f>
        <v>3</v>
      </c>
      <c r="G215" s="431">
        <v>3</v>
      </c>
      <c r="H215" s="431">
        <v>2</v>
      </c>
    </row>
    <row r="216" spans="1:8" x14ac:dyDescent="0.25">
      <c r="A216" s="67">
        <v>150000978</v>
      </c>
      <c r="B216" s="66" t="s">
        <v>296</v>
      </c>
      <c r="C216" s="64">
        <v>5</v>
      </c>
      <c r="D216" s="68" t="s">
        <v>1113</v>
      </c>
      <c r="E216" s="2" t="s">
        <v>296</v>
      </c>
      <c r="F216" s="431">
        <f>VLOOKUP(A216,'кількість підїздів'!$A$6:$D$403,4)</f>
        <v>2</v>
      </c>
      <c r="G216" s="431">
        <v>2</v>
      </c>
      <c r="H216" s="431">
        <v>2</v>
      </c>
    </row>
    <row r="217" spans="1:8" x14ac:dyDescent="0.25">
      <c r="A217" s="67">
        <v>150000968</v>
      </c>
      <c r="B217" s="66" t="s">
        <v>297</v>
      </c>
      <c r="C217" s="64">
        <v>5</v>
      </c>
      <c r="D217" s="68" t="s">
        <v>1116</v>
      </c>
      <c r="E217" s="2" t="s">
        <v>297</v>
      </c>
      <c r="F217" s="431">
        <f>VLOOKUP(A217,'кількість підїздів'!$A$6:$D$403,4)</f>
        <v>2</v>
      </c>
      <c r="G217" s="431">
        <v>2</v>
      </c>
      <c r="H217" s="431">
        <v>2</v>
      </c>
    </row>
    <row r="218" spans="1:8" x14ac:dyDescent="0.25">
      <c r="A218" s="67">
        <v>150000996</v>
      </c>
      <c r="B218" s="66" t="s">
        <v>298</v>
      </c>
      <c r="C218" s="64">
        <v>5</v>
      </c>
      <c r="D218" s="68" t="s">
        <v>1122</v>
      </c>
      <c r="E218" s="2" t="s">
        <v>298</v>
      </c>
      <c r="F218" s="431">
        <f>VLOOKUP(A218,'кількість підїздів'!$A$6:$D$403,4)</f>
        <v>4</v>
      </c>
      <c r="G218" s="431">
        <v>4</v>
      </c>
      <c r="H218" s="431">
        <v>2</v>
      </c>
    </row>
    <row r="219" spans="1:8" x14ac:dyDescent="0.25">
      <c r="A219" s="67">
        <v>150000548</v>
      </c>
      <c r="B219" s="66" t="s">
        <v>299</v>
      </c>
      <c r="C219" s="64">
        <v>5</v>
      </c>
      <c r="D219" s="68" t="s">
        <v>1125</v>
      </c>
      <c r="E219" s="2" t="s">
        <v>299</v>
      </c>
      <c r="F219" s="431">
        <f>VLOOKUP(A219,'кількість підїздів'!$A$6:$D$403,4)</f>
        <v>3</v>
      </c>
      <c r="G219" s="431">
        <v>3</v>
      </c>
      <c r="H219" s="431">
        <v>1</v>
      </c>
    </row>
    <row r="220" spans="1:8" x14ac:dyDescent="0.25">
      <c r="A220" s="67">
        <v>150000547</v>
      </c>
      <c r="B220" s="66" t="s">
        <v>300</v>
      </c>
      <c r="C220" s="64">
        <v>5</v>
      </c>
      <c r="D220" s="68" t="s">
        <v>1127</v>
      </c>
      <c r="E220" s="2" t="s">
        <v>300</v>
      </c>
      <c r="F220" s="431">
        <f>VLOOKUP(A220,'кількість підїздів'!$A$6:$D$403,4)</f>
        <v>4</v>
      </c>
      <c r="G220" s="431">
        <v>4</v>
      </c>
      <c r="H220" s="431">
        <v>1</v>
      </c>
    </row>
    <row r="221" spans="1:8" x14ac:dyDescent="0.25">
      <c r="A221" s="67">
        <v>150000510</v>
      </c>
      <c r="B221" s="66" t="s">
        <v>301</v>
      </c>
      <c r="C221" s="64">
        <v>5</v>
      </c>
      <c r="D221" s="68" t="s">
        <v>1129</v>
      </c>
      <c r="E221" s="2" t="s">
        <v>301</v>
      </c>
      <c r="F221" s="431">
        <f>VLOOKUP(A221,'кількість підїздів'!$A$6:$D$403,4)</f>
        <v>3</v>
      </c>
      <c r="G221" s="431">
        <v>3</v>
      </c>
      <c r="H221" s="431">
        <v>2</v>
      </c>
    </row>
    <row r="222" spans="1:8" x14ac:dyDescent="0.25">
      <c r="A222" s="67">
        <v>150000511</v>
      </c>
      <c r="B222" s="66" t="s">
        <v>302</v>
      </c>
      <c r="C222" s="64">
        <v>5</v>
      </c>
      <c r="D222" s="68" t="s">
        <v>1130</v>
      </c>
      <c r="E222" s="2" t="s">
        <v>302</v>
      </c>
      <c r="F222" s="431">
        <f>VLOOKUP(A222,'кількість підїздів'!$A$6:$D$403,4)</f>
        <v>4</v>
      </c>
      <c r="G222" s="431">
        <v>4</v>
      </c>
      <c r="H222" s="431">
        <v>2</v>
      </c>
    </row>
    <row r="223" spans="1:8" x14ac:dyDescent="0.25">
      <c r="A223" s="67">
        <v>150000512</v>
      </c>
      <c r="B223" s="66" t="s">
        <v>303</v>
      </c>
      <c r="C223" s="64">
        <v>5</v>
      </c>
      <c r="D223" s="68" t="s">
        <v>1131</v>
      </c>
      <c r="E223" s="2" t="s">
        <v>303</v>
      </c>
      <c r="F223" s="431">
        <f>VLOOKUP(A223,'кількість підїздів'!$A$6:$D$403,4)</f>
        <v>2</v>
      </c>
      <c r="G223" s="431">
        <v>2</v>
      </c>
      <c r="H223" s="431">
        <v>2</v>
      </c>
    </row>
    <row r="224" spans="1:8" x14ac:dyDescent="0.25">
      <c r="A224" s="67">
        <v>150000517</v>
      </c>
      <c r="B224" s="66" t="s">
        <v>304</v>
      </c>
      <c r="C224" s="64">
        <v>5</v>
      </c>
      <c r="D224" s="68" t="s">
        <v>1138</v>
      </c>
      <c r="E224" s="2" t="s">
        <v>304</v>
      </c>
      <c r="F224" s="431">
        <f>VLOOKUP(A224,'кількість підїздів'!$A$6:$D$403,4)</f>
        <v>2</v>
      </c>
      <c r="G224" s="431">
        <v>2</v>
      </c>
      <c r="H224" s="431">
        <v>2</v>
      </c>
    </row>
    <row r="225" spans="1:8" x14ac:dyDescent="0.25">
      <c r="A225" s="67">
        <v>150000521</v>
      </c>
      <c r="B225" s="66" t="s">
        <v>305</v>
      </c>
      <c r="C225" s="64">
        <v>5</v>
      </c>
      <c r="D225" s="68" t="s">
        <v>1141</v>
      </c>
      <c r="E225" s="2" t="s">
        <v>305</v>
      </c>
      <c r="F225" s="431">
        <f>VLOOKUP(A225,'кількість підїздів'!$A$6:$D$403,4)</f>
        <v>2</v>
      </c>
      <c r="G225" s="431">
        <v>2</v>
      </c>
      <c r="H225" s="431">
        <v>2</v>
      </c>
    </row>
    <row r="226" spans="1:8" x14ac:dyDescent="0.25">
      <c r="A226" s="67">
        <v>150000532</v>
      </c>
      <c r="B226" s="66" t="s">
        <v>306</v>
      </c>
      <c r="C226" s="64">
        <v>5</v>
      </c>
      <c r="D226" s="68" t="s">
        <v>1153</v>
      </c>
      <c r="E226" s="2" t="s">
        <v>306</v>
      </c>
      <c r="F226" s="431">
        <f>VLOOKUP(A226,'кількість підїздів'!$A$6:$D$403,4)</f>
        <v>3</v>
      </c>
      <c r="G226" s="431">
        <v>3</v>
      </c>
      <c r="H226" s="431">
        <v>1</v>
      </c>
    </row>
    <row r="227" spans="1:8" x14ac:dyDescent="0.25">
      <c r="A227" s="67">
        <v>150000534</v>
      </c>
      <c r="B227" s="66" t="s">
        <v>307</v>
      </c>
      <c r="C227" s="64">
        <v>5</v>
      </c>
      <c r="D227" s="68" t="s">
        <v>1155</v>
      </c>
      <c r="E227" s="2" t="s">
        <v>307</v>
      </c>
      <c r="F227" s="431">
        <f>VLOOKUP(A227,'кількість підїздів'!$A$6:$D$403,4)</f>
        <v>3</v>
      </c>
      <c r="G227" s="431">
        <v>3</v>
      </c>
      <c r="H227" s="431">
        <v>1</v>
      </c>
    </row>
    <row r="228" spans="1:8" x14ac:dyDescent="0.25">
      <c r="A228" s="67">
        <v>150000593</v>
      </c>
      <c r="B228" s="66" t="s">
        <v>308</v>
      </c>
      <c r="C228" s="64">
        <v>5</v>
      </c>
      <c r="D228" s="68" t="s">
        <v>1177</v>
      </c>
      <c r="E228" s="2" t="s">
        <v>308</v>
      </c>
      <c r="F228" s="431">
        <f>VLOOKUP(A228,'кількість підїздів'!$A$6:$D$403,4)</f>
        <v>2</v>
      </c>
      <c r="G228" s="431">
        <v>2</v>
      </c>
      <c r="H228" s="431">
        <v>1</v>
      </c>
    </row>
    <row r="229" spans="1:8" x14ac:dyDescent="0.25">
      <c r="A229" s="67">
        <v>150000615</v>
      </c>
      <c r="B229" s="66" t="s">
        <v>309</v>
      </c>
      <c r="C229" s="64">
        <v>5</v>
      </c>
      <c r="D229" s="68" t="s">
        <v>1199</v>
      </c>
      <c r="E229" s="2" t="s">
        <v>309</v>
      </c>
      <c r="F229" s="431">
        <f>VLOOKUP(A229,'кількість підїздів'!$A$6:$D$403,4)</f>
        <v>3</v>
      </c>
      <c r="G229" s="431">
        <v>3</v>
      </c>
      <c r="H229" s="431">
        <v>2</v>
      </c>
    </row>
    <row r="230" spans="1:8" x14ac:dyDescent="0.25">
      <c r="A230" s="67">
        <v>150000616</v>
      </c>
      <c r="B230" s="66" t="s">
        <v>310</v>
      </c>
      <c r="C230" s="64">
        <v>5</v>
      </c>
      <c r="D230" s="68" t="s">
        <v>1200</v>
      </c>
      <c r="E230" s="2" t="s">
        <v>310</v>
      </c>
      <c r="F230" s="431">
        <f>VLOOKUP(A230,'кількість підїздів'!$A$6:$D$403,4)</f>
        <v>2</v>
      </c>
      <c r="G230" s="431">
        <v>2</v>
      </c>
      <c r="H230" s="431">
        <v>2</v>
      </c>
    </row>
    <row r="231" spans="1:8" x14ac:dyDescent="0.25">
      <c r="A231" s="67">
        <v>150000636</v>
      </c>
      <c r="B231" s="66" t="s">
        <v>311</v>
      </c>
      <c r="C231" s="64">
        <v>5</v>
      </c>
      <c r="D231" s="68" t="s">
        <v>1211</v>
      </c>
      <c r="E231" s="2" t="s">
        <v>311</v>
      </c>
      <c r="F231" s="431">
        <f>VLOOKUP(A231,'кількість підїздів'!$A$6:$D$403,4)</f>
        <v>4</v>
      </c>
      <c r="G231" s="431">
        <v>4</v>
      </c>
      <c r="H231" s="431">
        <v>3</v>
      </c>
    </row>
    <row r="232" spans="1:8" x14ac:dyDescent="0.25">
      <c r="A232" s="67">
        <v>150000553</v>
      </c>
      <c r="B232" s="66" t="s">
        <v>312</v>
      </c>
      <c r="C232" s="64">
        <v>5</v>
      </c>
      <c r="D232" s="68" t="s">
        <v>1217</v>
      </c>
      <c r="E232" s="2" t="s">
        <v>312</v>
      </c>
      <c r="F232" s="431">
        <f>VLOOKUP(A232,'кількість підїздів'!$A$6:$D$403,4)</f>
        <v>4</v>
      </c>
      <c r="G232" s="431">
        <v>4</v>
      </c>
      <c r="H232" s="431">
        <v>3</v>
      </c>
    </row>
    <row r="233" spans="1:8" x14ac:dyDescent="0.25">
      <c r="A233" s="69">
        <v>150001013</v>
      </c>
      <c r="B233" s="66" t="s">
        <v>313</v>
      </c>
      <c r="C233" s="64">
        <v>5</v>
      </c>
      <c r="D233" s="68" t="s">
        <v>1233</v>
      </c>
      <c r="E233" s="2" t="s">
        <v>313</v>
      </c>
      <c r="F233" s="431">
        <f>VLOOKUP(A233,'кількість підїздів'!$A$6:$D$403,4)</f>
        <v>4</v>
      </c>
      <c r="G233" s="431">
        <v>4</v>
      </c>
      <c r="H233" s="431">
        <v>2</v>
      </c>
    </row>
    <row r="234" spans="1:8" x14ac:dyDescent="0.25">
      <c r="A234" s="67">
        <v>150001016</v>
      </c>
      <c r="B234" s="66" t="s">
        <v>314</v>
      </c>
      <c r="C234" s="64">
        <v>5</v>
      </c>
      <c r="D234" s="68" t="s">
        <v>1236</v>
      </c>
      <c r="E234" s="2" t="s">
        <v>314</v>
      </c>
      <c r="F234" s="431">
        <f>VLOOKUP(A234,'кількість підїздів'!$A$6:$D$403,4)</f>
        <v>3</v>
      </c>
      <c r="G234" s="431">
        <v>3</v>
      </c>
      <c r="H234" s="431">
        <v>2</v>
      </c>
    </row>
    <row r="235" spans="1:8" x14ac:dyDescent="0.25">
      <c r="A235" s="67">
        <v>150001018</v>
      </c>
      <c r="B235" s="70" t="s">
        <v>315</v>
      </c>
      <c r="C235" s="65">
        <v>5</v>
      </c>
      <c r="D235" s="68" t="s">
        <v>1238</v>
      </c>
      <c r="E235" s="2" t="s">
        <v>315</v>
      </c>
      <c r="F235" s="431">
        <f>VLOOKUP(A235,'кількість підїздів'!$A$6:$D$403,4)</f>
        <v>3</v>
      </c>
      <c r="G235" s="431">
        <v>3</v>
      </c>
      <c r="H235" s="431">
        <v>2</v>
      </c>
    </row>
    <row r="236" spans="1:8" x14ac:dyDescent="0.25">
      <c r="A236" s="67">
        <v>150001035</v>
      </c>
      <c r="B236" s="66" t="s">
        <v>316</v>
      </c>
      <c r="C236" s="64">
        <v>5</v>
      </c>
      <c r="D236" s="68" t="s">
        <v>1242</v>
      </c>
      <c r="E236" s="2" t="s">
        <v>316</v>
      </c>
      <c r="F236" s="431">
        <f>VLOOKUP(A236,'кількість підїздів'!$A$6:$D$403,4)</f>
        <v>4</v>
      </c>
      <c r="G236" s="431">
        <v>4</v>
      </c>
      <c r="H236" s="431">
        <v>1</v>
      </c>
    </row>
    <row r="237" spans="1:8" x14ac:dyDescent="0.25">
      <c r="A237" s="67">
        <v>150000501</v>
      </c>
      <c r="B237" s="66" t="s">
        <v>317</v>
      </c>
      <c r="C237" s="64">
        <v>5</v>
      </c>
      <c r="D237" s="68" t="s">
        <v>1266</v>
      </c>
      <c r="E237" s="2" t="s">
        <v>317</v>
      </c>
      <c r="F237" s="431">
        <f>VLOOKUP(A237,'кількість підїздів'!$A$6:$D$403,4)</f>
        <v>6</v>
      </c>
      <c r="G237" s="431">
        <v>6</v>
      </c>
      <c r="H237" s="431">
        <v>2</v>
      </c>
    </row>
    <row r="238" spans="1:8" x14ac:dyDescent="0.25">
      <c r="A238" s="67">
        <v>150000765</v>
      </c>
      <c r="B238" s="66" t="s">
        <v>318</v>
      </c>
      <c r="C238" s="64">
        <v>5</v>
      </c>
      <c r="D238" s="68" t="s">
        <v>1274</v>
      </c>
      <c r="E238" s="2" t="s">
        <v>318</v>
      </c>
      <c r="F238" s="431">
        <f>VLOOKUP(A238,'кількість підїздів'!$A$6:$D$403,4)</f>
        <v>6</v>
      </c>
      <c r="G238" s="431">
        <v>6</v>
      </c>
      <c r="H238" s="431">
        <v>2</v>
      </c>
    </row>
    <row r="239" spans="1:8" x14ac:dyDescent="0.25">
      <c r="A239" s="67">
        <v>150000697</v>
      </c>
      <c r="B239" s="66" t="s">
        <v>319</v>
      </c>
      <c r="C239" s="64">
        <v>5</v>
      </c>
      <c r="D239" s="68" t="s">
        <v>1277</v>
      </c>
      <c r="E239" s="2" t="s">
        <v>319</v>
      </c>
      <c r="F239" s="431">
        <f>VLOOKUP(A239,'кількість підїздів'!$A$6:$D$403,4)</f>
        <v>4</v>
      </c>
      <c r="G239" s="431">
        <v>4</v>
      </c>
      <c r="H239" s="431">
        <v>3</v>
      </c>
    </row>
    <row r="240" spans="1:8" x14ac:dyDescent="0.25">
      <c r="A240" s="67">
        <v>150000931</v>
      </c>
      <c r="B240" s="66" t="s">
        <v>320</v>
      </c>
      <c r="C240" s="64">
        <v>5</v>
      </c>
      <c r="D240" s="68" t="s">
        <v>1287</v>
      </c>
      <c r="E240" s="2" t="s">
        <v>320</v>
      </c>
      <c r="F240" s="431">
        <f>VLOOKUP(A240,'кількість підїздів'!$A$6:$D$403,4)</f>
        <v>3</v>
      </c>
      <c r="G240" s="431">
        <v>3</v>
      </c>
      <c r="H240" s="431">
        <v>2</v>
      </c>
    </row>
    <row r="241" spans="1:8" x14ac:dyDescent="0.25">
      <c r="A241" s="67">
        <v>150000933</v>
      </c>
      <c r="B241" s="66" t="s">
        <v>321</v>
      </c>
      <c r="C241" s="64">
        <v>5</v>
      </c>
      <c r="D241" s="68" t="s">
        <v>1290</v>
      </c>
      <c r="E241" s="2" t="s">
        <v>321</v>
      </c>
      <c r="F241" s="431">
        <f>VLOOKUP(A241,'кількість підїздів'!$A$6:$D$403,4)</f>
        <v>5</v>
      </c>
      <c r="G241" s="431">
        <v>5</v>
      </c>
      <c r="H241" s="431">
        <v>2</v>
      </c>
    </row>
    <row r="242" spans="1:8" x14ac:dyDescent="0.25">
      <c r="A242" s="67">
        <v>150000947</v>
      </c>
      <c r="B242" s="66" t="s">
        <v>322</v>
      </c>
      <c r="C242" s="64">
        <v>5</v>
      </c>
      <c r="D242" s="68" t="s">
        <v>1312</v>
      </c>
      <c r="E242" s="2" t="s">
        <v>322</v>
      </c>
      <c r="F242" s="431">
        <f>VLOOKUP(A242,'кількість підїздів'!$A$6:$D$403,4)</f>
        <v>4</v>
      </c>
      <c r="G242" s="431">
        <v>4</v>
      </c>
      <c r="H242" s="431">
        <v>1</v>
      </c>
    </row>
    <row r="243" spans="1:8" x14ac:dyDescent="0.25">
      <c r="A243" s="67">
        <v>150001044</v>
      </c>
      <c r="B243" s="66" t="s">
        <v>323</v>
      </c>
      <c r="C243" s="64">
        <v>5</v>
      </c>
      <c r="D243" s="68" t="s">
        <v>1315</v>
      </c>
      <c r="E243" s="2" t="s">
        <v>323</v>
      </c>
      <c r="F243" s="431">
        <f>VLOOKUP(A243,'кількість підїздів'!$A$6:$D$403,4)</f>
        <v>4</v>
      </c>
      <c r="G243" s="431">
        <v>4</v>
      </c>
      <c r="H243" s="431">
        <v>2</v>
      </c>
    </row>
    <row r="244" spans="1:8" x14ac:dyDescent="0.25">
      <c r="A244" s="67">
        <v>150001050</v>
      </c>
      <c r="B244" s="66" t="s">
        <v>324</v>
      </c>
      <c r="C244" s="64">
        <v>5</v>
      </c>
      <c r="D244" s="68" t="s">
        <v>1316</v>
      </c>
      <c r="E244" s="2" t="s">
        <v>324</v>
      </c>
      <c r="F244" s="431">
        <f>VLOOKUP(A244,'кількість підїздів'!$A$6:$D$403,4)</f>
        <v>4</v>
      </c>
      <c r="G244" s="431">
        <v>4</v>
      </c>
      <c r="H244" s="431">
        <v>2</v>
      </c>
    </row>
    <row r="245" spans="1:8" x14ac:dyDescent="0.25">
      <c r="A245" s="67">
        <v>150001045</v>
      </c>
      <c r="B245" s="66" t="s">
        <v>325</v>
      </c>
      <c r="C245" s="64">
        <v>5</v>
      </c>
      <c r="D245" s="68" t="s">
        <v>1317</v>
      </c>
      <c r="E245" s="2" t="s">
        <v>325</v>
      </c>
      <c r="F245" s="431">
        <f>VLOOKUP(A245,'кількість підїздів'!$A$6:$D$403,4)</f>
        <v>4</v>
      </c>
      <c r="G245" s="431">
        <v>4</v>
      </c>
      <c r="H245" s="431">
        <v>2</v>
      </c>
    </row>
    <row r="246" spans="1:8" x14ac:dyDescent="0.25">
      <c r="A246" s="67">
        <v>150001046</v>
      </c>
      <c r="B246" s="66" t="s">
        <v>326</v>
      </c>
      <c r="C246" s="64">
        <v>5</v>
      </c>
      <c r="D246" s="68" t="s">
        <v>1318</v>
      </c>
      <c r="E246" s="2" t="s">
        <v>326</v>
      </c>
      <c r="F246" s="431">
        <f>VLOOKUP(A246,'кількість підїздів'!$A$6:$D$403,4)</f>
        <v>3</v>
      </c>
      <c r="G246" s="431">
        <v>3</v>
      </c>
      <c r="H246" s="431">
        <v>2</v>
      </c>
    </row>
    <row r="247" spans="1:8" x14ac:dyDescent="0.25">
      <c r="A247" s="67">
        <v>150000672</v>
      </c>
      <c r="B247" s="70" t="s">
        <v>327</v>
      </c>
      <c r="C247" s="65">
        <v>5</v>
      </c>
      <c r="D247" s="68"/>
      <c r="E247" s="2" t="s">
        <v>327</v>
      </c>
      <c r="F247" s="431">
        <f>VLOOKUP(A247,'кількість підїздів'!$A$6:$D$403,4)</f>
        <v>4</v>
      </c>
      <c r="G247" s="431">
        <v>4</v>
      </c>
      <c r="H247" s="431">
        <v>2</v>
      </c>
    </row>
    <row r="248" spans="1:8" x14ac:dyDescent="0.25">
      <c r="A248" s="67">
        <v>150000729</v>
      </c>
      <c r="B248" s="66" t="s">
        <v>328</v>
      </c>
      <c r="C248" s="64">
        <v>5</v>
      </c>
      <c r="D248" s="68" t="s">
        <v>1333</v>
      </c>
      <c r="E248" s="2" t="s">
        <v>328</v>
      </c>
      <c r="F248" s="431">
        <f>VLOOKUP(A248,'кількість підїздів'!$A$6:$D$403,4)</f>
        <v>3</v>
      </c>
      <c r="G248" s="431">
        <v>3</v>
      </c>
      <c r="H248" s="431">
        <v>2</v>
      </c>
    </row>
    <row r="249" spans="1:8" x14ac:dyDescent="0.25">
      <c r="A249" s="67">
        <v>150000722</v>
      </c>
      <c r="B249" s="66" t="s">
        <v>329</v>
      </c>
      <c r="C249" s="64">
        <v>5</v>
      </c>
      <c r="D249" s="68" t="s">
        <v>1335</v>
      </c>
      <c r="E249" s="2" t="s">
        <v>329</v>
      </c>
      <c r="F249" s="431">
        <f>VLOOKUP(A249,'кількість підїздів'!$A$6:$D$403,4)</f>
        <v>4</v>
      </c>
      <c r="G249" s="431">
        <v>4</v>
      </c>
      <c r="H249" s="431">
        <v>2</v>
      </c>
    </row>
    <row r="250" spans="1:8" x14ac:dyDescent="0.25">
      <c r="A250" s="67">
        <v>150000723</v>
      </c>
      <c r="B250" s="66" t="s">
        <v>330</v>
      </c>
      <c r="C250" s="64">
        <v>5</v>
      </c>
      <c r="D250" s="68" t="s">
        <v>1336</v>
      </c>
      <c r="E250" s="2" t="s">
        <v>330</v>
      </c>
      <c r="F250" s="431">
        <f>VLOOKUP(A250,'кількість підїздів'!$A$6:$D$403,4)</f>
        <v>4</v>
      </c>
      <c r="G250" s="431">
        <v>4</v>
      </c>
      <c r="H250" s="431">
        <v>2</v>
      </c>
    </row>
    <row r="251" spans="1:8" x14ac:dyDescent="0.25">
      <c r="A251" s="67">
        <v>150000724</v>
      </c>
      <c r="B251" s="66" t="s">
        <v>331</v>
      </c>
      <c r="C251" s="64">
        <v>5</v>
      </c>
      <c r="D251" s="68" t="s">
        <v>1337</v>
      </c>
      <c r="E251" s="2" t="s">
        <v>331</v>
      </c>
      <c r="F251" s="431">
        <f>VLOOKUP(A251,'кількість підїздів'!$A$6:$D$403,4)</f>
        <v>4</v>
      </c>
      <c r="G251" s="431">
        <v>4</v>
      </c>
      <c r="H251" s="431">
        <v>2</v>
      </c>
    </row>
    <row r="252" spans="1:8" x14ac:dyDescent="0.25">
      <c r="A252" s="67">
        <v>150000725</v>
      </c>
      <c r="B252" s="66" t="s">
        <v>332</v>
      </c>
      <c r="C252" s="64">
        <v>5</v>
      </c>
      <c r="D252" s="68" t="s">
        <v>1338</v>
      </c>
      <c r="E252" s="2" t="s">
        <v>332</v>
      </c>
      <c r="F252" s="431">
        <f>VLOOKUP(A252,'кількість підїздів'!$A$6:$D$403,4)</f>
        <v>4</v>
      </c>
      <c r="G252" s="431">
        <v>4</v>
      </c>
      <c r="H252" s="431">
        <v>2</v>
      </c>
    </row>
    <row r="253" spans="1:8" x14ac:dyDescent="0.25">
      <c r="A253" s="67">
        <v>150000710</v>
      </c>
      <c r="B253" s="66" t="s">
        <v>333</v>
      </c>
      <c r="C253" s="64">
        <v>5</v>
      </c>
      <c r="D253" s="68" t="s">
        <v>1339</v>
      </c>
      <c r="E253" s="2" t="s">
        <v>333</v>
      </c>
      <c r="F253" s="431">
        <f>VLOOKUP(A253,'кількість підїздів'!$A$6:$D$403,4)</f>
        <v>6</v>
      </c>
      <c r="G253" s="431">
        <v>6</v>
      </c>
      <c r="H253" s="431">
        <v>3</v>
      </c>
    </row>
    <row r="254" spans="1:8" x14ac:dyDescent="0.25">
      <c r="A254" s="67">
        <v>150000711</v>
      </c>
      <c r="B254" s="66" t="s">
        <v>334</v>
      </c>
      <c r="C254" s="64">
        <v>5</v>
      </c>
      <c r="D254" s="68" t="s">
        <v>1340</v>
      </c>
      <c r="E254" s="2" t="s">
        <v>334</v>
      </c>
      <c r="F254" s="431">
        <f>VLOOKUP(A254,'кількість підїздів'!$A$6:$D$403,4)</f>
        <v>6</v>
      </c>
      <c r="G254" s="431">
        <v>6</v>
      </c>
      <c r="H254" s="431">
        <v>3</v>
      </c>
    </row>
    <row r="255" spans="1:8" x14ac:dyDescent="0.25">
      <c r="A255" s="67">
        <v>150000712</v>
      </c>
      <c r="B255" s="66" t="s">
        <v>335</v>
      </c>
      <c r="C255" s="64">
        <v>5</v>
      </c>
      <c r="D255" s="68" t="s">
        <v>1341</v>
      </c>
      <c r="E255" s="2" t="s">
        <v>335</v>
      </c>
      <c r="F255" s="431">
        <f>VLOOKUP(A255,'кількість підїздів'!$A$6:$D$403,4)</f>
        <v>4</v>
      </c>
      <c r="G255" s="431">
        <v>4</v>
      </c>
      <c r="H255" s="431">
        <v>3</v>
      </c>
    </row>
    <row r="256" spans="1:8" x14ac:dyDescent="0.25">
      <c r="A256" s="67">
        <v>150000713</v>
      </c>
      <c r="B256" s="66" t="s">
        <v>336</v>
      </c>
      <c r="C256" s="64">
        <v>5</v>
      </c>
      <c r="D256" s="68" t="s">
        <v>1342</v>
      </c>
      <c r="E256" s="2" t="s">
        <v>336</v>
      </c>
      <c r="F256" s="431">
        <f>VLOOKUP(A256,'кількість підїздів'!$A$6:$D$403,4)</f>
        <v>8</v>
      </c>
      <c r="G256" s="431">
        <v>8</v>
      </c>
      <c r="H256" s="431">
        <v>3</v>
      </c>
    </row>
    <row r="257" spans="1:8" x14ac:dyDescent="0.25">
      <c r="A257" s="67">
        <v>150000714</v>
      </c>
      <c r="B257" s="66" t="s">
        <v>337</v>
      </c>
      <c r="C257" s="64">
        <v>5</v>
      </c>
      <c r="D257" s="68" t="s">
        <v>1343</v>
      </c>
      <c r="E257" s="2" t="s">
        <v>337</v>
      </c>
      <c r="F257" s="431">
        <f>VLOOKUP(A257,'кількість підїздів'!$A$6:$D$403,4)</f>
        <v>4</v>
      </c>
      <c r="G257" s="431">
        <v>4</v>
      </c>
      <c r="H257" s="431">
        <v>3</v>
      </c>
    </row>
    <row r="258" spans="1:8" x14ac:dyDescent="0.25">
      <c r="A258" s="67">
        <v>150000715</v>
      </c>
      <c r="B258" s="66" t="s">
        <v>338</v>
      </c>
      <c r="C258" s="64">
        <v>5</v>
      </c>
      <c r="D258" s="68" t="s">
        <v>1344</v>
      </c>
      <c r="E258" s="2" t="s">
        <v>338</v>
      </c>
      <c r="F258" s="431">
        <f>VLOOKUP(A258,'кількість підїздів'!$A$6:$D$403,4)</f>
        <v>6</v>
      </c>
      <c r="G258" s="431">
        <v>6</v>
      </c>
      <c r="H258" s="431">
        <v>3</v>
      </c>
    </row>
    <row r="259" spans="1:8" x14ac:dyDescent="0.25">
      <c r="A259" s="67">
        <v>150000719</v>
      </c>
      <c r="B259" s="66" t="s">
        <v>339</v>
      </c>
      <c r="C259" s="64">
        <v>5</v>
      </c>
      <c r="D259" s="68" t="s">
        <v>1345</v>
      </c>
      <c r="E259" s="2" t="s">
        <v>339</v>
      </c>
      <c r="F259" s="431">
        <f>VLOOKUP(A259,'кількість підїздів'!$A$6:$D$403,4)</f>
        <v>8</v>
      </c>
      <c r="G259" s="431">
        <v>8</v>
      </c>
      <c r="H259" s="431">
        <v>3</v>
      </c>
    </row>
    <row r="260" spans="1:8" x14ac:dyDescent="0.25">
      <c r="A260" s="67">
        <v>150000716</v>
      </c>
      <c r="B260" s="66" t="s">
        <v>340</v>
      </c>
      <c r="C260" s="64">
        <v>5</v>
      </c>
      <c r="D260" s="68" t="s">
        <v>1346</v>
      </c>
      <c r="E260" s="2" t="s">
        <v>340</v>
      </c>
      <c r="F260" s="431">
        <f>VLOOKUP(A260,'кількість підїздів'!$A$6:$D$403,4)</f>
        <v>4</v>
      </c>
      <c r="G260" s="431">
        <v>4</v>
      </c>
      <c r="H260" s="431">
        <v>3</v>
      </c>
    </row>
    <row r="261" spans="1:8" x14ac:dyDescent="0.25">
      <c r="A261" s="67">
        <v>150000717</v>
      </c>
      <c r="B261" s="66" t="s">
        <v>341</v>
      </c>
      <c r="C261" s="64">
        <v>5</v>
      </c>
      <c r="D261" s="68" t="s">
        <v>1347</v>
      </c>
      <c r="E261" s="2" t="s">
        <v>341</v>
      </c>
      <c r="F261" s="431">
        <f>VLOOKUP(A261,'кількість підїздів'!$A$6:$D$403,4)</f>
        <v>4</v>
      </c>
      <c r="G261" s="431">
        <v>4</v>
      </c>
      <c r="H261" s="431">
        <v>3</v>
      </c>
    </row>
    <row r="262" spans="1:8" x14ac:dyDescent="0.25">
      <c r="A262" s="67">
        <v>150000718</v>
      </c>
      <c r="B262" s="66" t="s">
        <v>342</v>
      </c>
      <c r="C262" s="64">
        <v>5</v>
      </c>
      <c r="D262" s="68" t="s">
        <v>1348</v>
      </c>
      <c r="E262" s="2" t="s">
        <v>342</v>
      </c>
      <c r="F262" s="431">
        <f>VLOOKUP(A262,'кількість підїздів'!$A$6:$D$403,4)</f>
        <v>6</v>
      </c>
      <c r="G262" s="431">
        <v>6</v>
      </c>
      <c r="H262" s="431">
        <v>3</v>
      </c>
    </row>
    <row r="263" spans="1:8" x14ac:dyDescent="0.25">
      <c r="A263" s="67">
        <v>150000720</v>
      </c>
      <c r="B263" s="66" t="s">
        <v>343</v>
      </c>
      <c r="C263" s="64">
        <v>5</v>
      </c>
      <c r="D263" s="68" t="s">
        <v>1349</v>
      </c>
      <c r="E263" s="2" t="s">
        <v>343</v>
      </c>
      <c r="F263" s="431">
        <f>VLOOKUP(A263,'кількість підїздів'!$A$6:$D$403,4)</f>
        <v>2</v>
      </c>
      <c r="G263" s="431">
        <v>2</v>
      </c>
      <c r="H263" s="431">
        <v>3</v>
      </c>
    </row>
    <row r="264" spans="1:8" x14ac:dyDescent="0.25">
      <c r="A264" s="67">
        <v>150000738</v>
      </c>
      <c r="B264" s="66" t="s">
        <v>344</v>
      </c>
      <c r="C264" s="64">
        <v>5</v>
      </c>
      <c r="D264" s="68" t="s">
        <v>1363</v>
      </c>
      <c r="E264" s="2" t="s">
        <v>344</v>
      </c>
      <c r="F264" s="431">
        <f>VLOOKUP(A264,'кількість підїздів'!$A$6:$D$403,4)</f>
        <v>4</v>
      </c>
      <c r="G264" s="431">
        <v>4</v>
      </c>
      <c r="H264" s="431">
        <v>2</v>
      </c>
    </row>
    <row r="265" spans="1:8" x14ac:dyDescent="0.25">
      <c r="A265" s="67">
        <v>150000742</v>
      </c>
      <c r="B265" s="66" t="s">
        <v>345</v>
      </c>
      <c r="C265" s="64">
        <v>5</v>
      </c>
      <c r="D265" s="68" t="s">
        <v>1368</v>
      </c>
      <c r="E265" s="2" t="s">
        <v>345</v>
      </c>
      <c r="F265" s="431">
        <f>VLOOKUP(A265,'кількість підїздів'!$A$6:$D$403,4)</f>
        <v>2</v>
      </c>
      <c r="G265" s="431">
        <v>2</v>
      </c>
      <c r="H265" s="431">
        <v>2</v>
      </c>
    </row>
    <row r="266" spans="1:8" x14ac:dyDescent="0.25">
      <c r="A266" s="67">
        <v>150000795</v>
      </c>
      <c r="B266" s="66" t="s">
        <v>346</v>
      </c>
      <c r="C266" s="64">
        <v>5</v>
      </c>
      <c r="D266" s="68" t="s">
        <v>1372</v>
      </c>
      <c r="E266" s="2" t="s">
        <v>346</v>
      </c>
      <c r="F266" s="431">
        <f>VLOOKUP(A266,'кількість підїздів'!$A$6:$D$403,4)</f>
        <v>4</v>
      </c>
      <c r="G266" s="431">
        <v>4</v>
      </c>
      <c r="H266" s="431">
        <v>3</v>
      </c>
    </row>
    <row r="267" spans="1:8" x14ac:dyDescent="0.25">
      <c r="A267" s="67">
        <v>150000799</v>
      </c>
      <c r="B267" s="66" t="s">
        <v>347</v>
      </c>
      <c r="C267" s="64">
        <v>5</v>
      </c>
      <c r="D267" s="68" t="s">
        <v>1387</v>
      </c>
      <c r="E267" s="2" t="s">
        <v>347</v>
      </c>
      <c r="F267" s="431">
        <f>VLOOKUP(A267,'кількість підїздів'!$A$6:$D$403,4)</f>
        <v>2</v>
      </c>
      <c r="G267" s="431">
        <v>2</v>
      </c>
      <c r="H267" s="431">
        <v>2</v>
      </c>
    </row>
    <row r="268" spans="1:8" x14ac:dyDescent="0.25">
      <c r="A268" s="67">
        <v>150000830</v>
      </c>
      <c r="B268" s="66" t="s">
        <v>348</v>
      </c>
      <c r="C268" s="64">
        <v>5</v>
      </c>
      <c r="D268" s="68" t="s">
        <v>1388</v>
      </c>
      <c r="E268" s="2" t="s">
        <v>348</v>
      </c>
      <c r="F268" s="431">
        <f>VLOOKUP(A268,'кількість підїздів'!$A$6:$D$403,4)</f>
        <v>6</v>
      </c>
      <c r="G268" s="431">
        <v>6</v>
      </c>
      <c r="H268" s="431">
        <v>3</v>
      </c>
    </row>
    <row r="269" spans="1:8" x14ac:dyDescent="0.25">
      <c r="A269" s="67">
        <v>150000801</v>
      </c>
      <c r="B269" s="66" t="s">
        <v>349</v>
      </c>
      <c r="C269" s="64">
        <v>5</v>
      </c>
      <c r="D269" s="68" t="s">
        <v>1390</v>
      </c>
      <c r="E269" s="2" t="s">
        <v>349</v>
      </c>
      <c r="F269" s="431">
        <f>VLOOKUP(A269,'кількість підїздів'!$A$6:$D$403,4)</f>
        <v>5</v>
      </c>
      <c r="G269" s="431">
        <v>5</v>
      </c>
      <c r="H269" s="431">
        <v>2</v>
      </c>
    </row>
    <row r="270" spans="1:8" x14ac:dyDescent="0.25">
      <c r="A270" s="67">
        <v>150000802</v>
      </c>
      <c r="B270" s="66" t="s">
        <v>350</v>
      </c>
      <c r="C270" s="64">
        <v>5</v>
      </c>
      <c r="D270" s="68" t="s">
        <v>1391</v>
      </c>
      <c r="E270" s="2" t="s">
        <v>350</v>
      </c>
      <c r="F270" s="431">
        <f>VLOOKUP(A270,'кількість підїздів'!$A$6:$D$403,4)</f>
        <v>4</v>
      </c>
      <c r="G270" s="431">
        <v>4</v>
      </c>
      <c r="H270" s="431">
        <v>2</v>
      </c>
    </row>
    <row r="271" spans="1:8" x14ac:dyDescent="0.25">
      <c r="A271" s="67">
        <v>150000805</v>
      </c>
      <c r="B271" s="66" t="s">
        <v>351</v>
      </c>
      <c r="C271" s="64">
        <v>5</v>
      </c>
      <c r="D271" s="68" t="s">
        <v>1393</v>
      </c>
      <c r="E271" s="2" t="s">
        <v>351</v>
      </c>
      <c r="F271" s="431">
        <f>VLOOKUP(A271,'кількість підїздів'!$A$6:$D$403,4)</f>
        <v>4</v>
      </c>
      <c r="G271" s="431">
        <v>4</v>
      </c>
      <c r="H271" s="431">
        <v>3</v>
      </c>
    </row>
    <row r="272" spans="1:8" x14ac:dyDescent="0.25">
      <c r="A272" s="67">
        <v>150000808</v>
      </c>
      <c r="B272" s="66" t="s">
        <v>352</v>
      </c>
      <c r="C272" s="64">
        <v>5</v>
      </c>
      <c r="D272" s="68" t="s">
        <v>1396</v>
      </c>
      <c r="E272" s="2" t="s">
        <v>352</v>
      </c>
      <c r="F272" s="431">
        <f>VLOOKUP(A272,'кількість підїздів'!$A$6:$D$403,4)</f>
        <v>2</v>
      </c>
      <c r="G272" s="431">
        <v>2</v>
      </c>
      <c r="H272" s="431">
        <v>2</v>
      </c>
    </row>
    <row r="273" spans="1:8" x14ac:dyDescent="0.25">
      <c r="A273" s="67">
        <v>150000827</v>
      </c>
      <c r="B273" s="66" t="s">
        <v>353</v>
      </c>
      <c r="C273" s="64">
        <v>5</v>
      </c>
      <c r="D273" s="68" t="s">
        <v>1397</v>
      </c>
      <c r="E273" s="2" t="s">
        <v>353</v>
      </c>
      <c r="F273" s="431">
        <f>VLOOKUP(A273,'кількість підїздів'!$A$6:$D$403,4)</f>
        <v>5</v>
      </c>
      <c r="G273" s="431">
        <v>5</v>
      </c>
      <c r="H273" s="431">
        <v>2</v>
      </c>
    </row>
    <row r="274" spans="1:8" x14ac:dyDescent="0.25">
      <c r="A274" s="67">
        <v>150000809</v>
      </c>
      <c r="B274" s="66" t="s">
        <v>354</v>
      </c>
      <c r="C274" s="64">
        <v>5</v>
      </c>
      <c r="D274" s="68" t="s">
        <v>1398</v>
      </c>
      <c r="E274" s="2" t="s">
        <v>354</v>
      </c>
      <c r="F274" s="431">
        <f>VLOOKUP(A274,'кількість підїздів'!$A$6:$D$403,4)</f>
        <v>3</v>
      </c>
      <c r="G274" s="431">
        <v>3</v>
      </c>
      <c r="H274" s="431">
        <v>2</v>
      </c>
    </row>
    <row r="275" spans="1:8" x14ac:dyDescent="0.25">
      <c r="A275" s="67">
        <v>150000810</v>
      </c>
      <c r="B275" s="66" t="s">
        <v>355</v>
      </c>
      <c r="C275" s="64">
        <v>5</v>
      </c>
      <c r="D275" s="68" t="s">
        <v>1399</v>
      </c>
      <c r="E275" s="2" t="s">
        <v>355</v>
      </c>
      <c r="F275" s="431">
        <f>VLOOKUP(A275,'кількість підїздів'!$A$6:$D$403,4)</f>
        <v>4</v>
      </c>
      <c r="G275" s="431">
        <v>4</v>
      </c>
      <c r="H275" s="431">
        <v>2</v>
      </c>
    </row>
    <row r="276" spans="1:8" x14ac:dyDescent="0.25">
      <c r="A276" s="67">
        <v>150000811</v>
      </c>
      <c r="B276" s="66" t="s">
        <v>356</v>
      </c>
      <c r="C276" s="64">
        <v>5</v>
      </c>
      <c r="D276" s="68" t="s">
        <v>1400</v>
      </c>
      <c r="E276" s="2" t="s">
        <v>356</v>
      </c>
      <c r="F276" s="431">
        <f>VLOOKUP(A276,'кількість підїздів'!$A$6:$D$403,4)</f>
        <v>3</v>
      </c>
      <c r="G276" s="431">
        <v>3</v>
      </c>
      <c r="H276" s="431">
        <v>2</v>
      </c>
    </row>
    <row r="277" spans="1:8" x14ac:dyDescent="0.25">
      <c r="A277" s="67">
        <v>150000812</v>
      </c>
      <c r="B277" s="66" t="s">
        <v>357</v>
      </c>
      <c r="C277" s="64">
        <v>5</v>
      </c>
      <c r="D277" s="68" t="s">
        <v>1401</v>
      </c>
      <c r="E277" s="2" t="s">
        <v>357</v>
      </c>
      <c r="F277" s="431">
        <f>VLOOKUP(A277,'кількість підїздів'!$A$6:$D$403,4)</f>
        <v>3</v>
      </c>
      <c r="G277" s="431">
        <v>3</v>
      </c>
      <c r="H277" s="431">
        <v>2</v>
      </c>
    </row>
    <row r="278" spans="1:8" x14ac:dyDescent="0.25">
      <c r="A278" s="67">
        <v>150000828</v>
      </c>
      <c r="B278" s="66" t="s">
        <v>358</v>
      </c>
      <c r="C278" s="64">
        <v>5</v>
      </c>
      <c r="D278" s="68" t="s">
        <v>1402</v>
      </c>
      <c r="E278" s="2" t="s">
        <v>358</v>
      </c>
      <c r="F278" s="431">
        <f>VLOOKUP(A278,'кількість підїздів'!$A$6:$D$403,4)</f>
        <v>3</v>
      </c>
      <c r="G278" s="431">
        <v>3</v>
      </c>
      <c r="H278" s="431">
        <v>2</v>
      </c>
    </row>
    <row r="279" spans="1:8" x14ac:dyDescent="0.25">
      <c r="A279" s="67">
        <v>150000814</v>
      </c>
      <c r="B279" s="66" t="s">
        <v>359</v>
      </c>
      <c r="C279" s="64">
        <v>5</v>
      </c>
      <c r="D279" s="68" t="s">
        <v>1404</v>
      </c>
      <c r="E279" s="2" t="s">
        <v>359</v>
      </c>
      <c r="F279" s="431">
        <f>VLOOKUP(A279,'кількість підїздів'!$A$6:$D$403,4)</f>
        <v>4</v>
      </c>
      <c r="G279" s="431">
        <v>4</v>
      </c>
      <c r="H279" s="431">
        <v>2</v>
      </c>
    </row>
    <row r="280" spans="1:8" x14ac:dyDescent="0.25">
      <c r="A280" s="67">
        <v>150000865</v>
      </c>
      <c r="B280" s="66" t="s">
        <v>49</v>
      </c>
      <c r="C280" s="64">
        <v>5</v>
      </c>
      <c r="D280" s="68" t="s">
        <v>1419</v>
      </c>
      <c r="E280" s="2" t="s">
        <v>49</v>
      </c>
      <c r="F280" s="431">
        <f>VLOOKUP(A280,'кількість підїздів'!$A$6:$D$403,4)</f>
        <v>10</v>
      </c>
      <c r="G280" s="431">
        <v>10</v>
      </c>
      <c r="H280" s="431">
        <v>2</v>
      </c>
    </row>
    <row r="281" spans="1:8" x14ac:dyDescent="0.25">
      <c r="A281" s="67">
        <v>150000873</v>
      </c>
      <c r="B281" s="66" t="s">
        <v>50</v>
      </c>
      <c r="C281" s="64">
        <v>5</v>
      </c>
      <c r="D281" s="68" t="s">
        <v>1420</v>
      </c>
      <c r="E281" s="2" t="s">
        <v>50</v>
      </c>
      <c r="F281" s="431">
        <f>VLOOKUP(A281,'кількість підїздів'!$A$6:$D$403,4)</f>
        <v>3</v>
      </c>
      <c r="G281" s="431">
        <v>3</v>
      </c>
      <c r="H281" s="431">
        <v>2</v>
      </c>
    </row>
    <row r="282" spans="1:8" x14ac:dyDescent="0.25">
      <c r="A282" s="67">
        <v>150000874</v>
      </c>
      <c r="B282" s="66" t="s">
        <v>51</v>
      </c>
      <c r="C282" s="64">
        <v>5</v>
      </c>
      <c r="D282" s="68" t="s">
        <v>1421</v>
      </c>
      <c r="E282" s="2" t="s">
        <v>51</v>
      </c>
      <c r="F282" s="431">
        <f>VLOOKUP(A282,'кількість підїздів'!$A$6:$D$403,4)</f>
        <v>3</v>
      </c>
      <c r="G282" s="431">
        <v>3</v>
      </c>
      <c r="H282" s="431">
        <v>2</v>
      </c>
    </row>
    <row r="283" spans="1:8" x14ac:dyDescent="0.25">
      <c r="A283" s="67">
        <v>150000866</v>
      </c>
      <c r="B283" s="66" t="s">
        <v>52</v>
      </c>
      <c r="C283" s="64">
        <v>5</v>
      </c>
      <c r="D283" s="68" t="s">
        <v>1422</v>
      </c>
      <c r="E283" s="2" t="s">
        <v>52</v>
      </c>
      <c r="F283" s="431">
        <f>VLOOKUP(A283,'кількість підїздів'!$A$6:$D$403,4)</f>
        <v>6</v>
      </c>
      <c r="G283" s="431">
        <v>6</v>
      </c>
      <c r="H283" s="431">
        <v>1</v>
      </c>
    </row>
    <row r="284" spans="1:8" x14ac:dyDescent="0.25">
      <c r="A284" s="67">
        <v>150000867</v>
      </c>
      <c r="B284" s="66" t="s">
        <v>53</v>
      </c>
      <c r="C284" s="64">
        <v>5</v>
      </c>
      <c r="D284" s="68" t="s">
        <v>1423</v>
      </c>
      <c r="E284" s="2" t="s">
        <v>53</v>
      </c>
      <c r="F284" s="431">
        <f>VLOOKUP(A284,'кількість підїздів'!$A$6:$D$403,4)</f>
        <v>3</v>
      </c>
      <c r="G284" s="431">
        <v>3</v>
      </c>
      <c r="H284" s="431">
        <v>1</v>
      </c>
    </row>
    <row r="285" spans="1:8" x14ac:dyDescent="0.25">
      <c r="A285" s="67">
        <v>150000868</v>
      </c>
      <c r="B285" s="66" t="s">
        <v>54</v>
      </c>
      <c r="C285" s="64">
        <v>5</v>
      </c>
      <c r="D285" s="68" t="s">
        <v>1424</v>
      </c>
      <c r="E285" s="2" t="s">
        <v>54</v>
      </c>
      <c r="F285" s="431">
        <f>VLOOKUP(A285,'кількість підїздів'!$A$6:$D$403,4)</f>
        <v>4</v>
      </c>
      <c r="G285" s="431">
        <v>4</v>
      </c>
      <c r="H285" s="431">
        <v>1</v>
      </c>
    </row>
    <row r="286" spans="1:8" x14ac:dyDescent="0.25">
      <c r="A286" s="67">
        <v>150000869</v>
      </c>
      <c r="B286" s="66" t="s">
        <v>55</v>
      </c>
      <c r="C286" s="64">
        <v>5</v>
      </c>
      <c r="D286" s="68" t="s">
        <v>1425</v>
      </c>
      <c r="E286" s="2" t="s">
        <v>55</v>
      </c>
      <c r="F286" s="431">
        <f>VLOOKUP(A286,'кількість підїздів'!$A$6:$D$403,4)</f>
        <v>7</v>
      </c>
      <c r="G286" s="431">
        <v>7</v>
      </c>
      <c r="H286" s="431">
        <v>1</v>
      </c>
    </row>
    <row r="287" spans="1:8" x14ac:dyDescent="0.25">
      <c r="A287" s="67">
        <v>150000875</v>
      </c>
      <c r="B287" s="66" t="s">
        <v>56</v>
      </c>
      <c r="C287" s="64">
        <v>5</v>
      </c>
      <c r="D287" s="68" t="s">
        <v>1426</v>
      </c>
      <c r="E287" s="2" t="s">
        <v>56</v>
      </c>
      <c r="F287" s="431">
        <f>VLOOKUP(A287,'кількість підїздів'!$A$6:$D$403,4)</f>
        <v>4</v>
      </c>
      <c r="G287" s="431">
        <v>4</v>
      </c>
      <c r="H287" s="431">
        <v>1</v>
      </c>
    </row>
    <row r="288" spans="1:8" x14ac:dyDescent="0.25">
      <c r="A288" s="67">
        <v>150000888</v>
      </c>
      <c r="B288" s="66" t="s">
        <v>57</v>
      </c>
      <c r="C288" s="64">
        <v>5</v>
      </c>
      <c r="D288" s="68" t="s">
        <v>1430</v>
      </c>
      <c r="E288" s="2" t="s">
        <v>57</v>
      </c>
      <c r="F288" s="431">
        <f>VLOOKUP(A288,'кількість підїздів'!$A$6:$D$403,4)</f>
        <v>4</v>
      </c>
      <c r="G288" s="431">
        <v>4</v>
      </c>
      <c r="H288" s="431">
        <v>2</v>
      </c>
    </row>
    <row r="289" spans="1:8" x14ac:dyDescent="0.25">
      <c r="A289" s="67">
        <v>150000893</v>
      </c>
      <c r="B289" s="66" t="s">
        <v>58</v>
      </c>
      <c r="C289" s="64">
        <v>5</v>
      </c>
      <c r="D289" s="68" t="s">
        <v>1436</v>
      </c>
      <c r="E289" s="2" t="s">
        <v>58</v>
      </c>
      <c r="F289" s="431">
        <f>VLOOKUP(A289,'кількість підїздів'!$A$6:$D$403,4)</f>
        <v>4</v>
      </c>
      <c r="G289" s="431">
        <v>4</v>
      </c>
      <c r="H289" s="431">
        <v>3</v>
      </c>
    </row>
    <row r="290" spans="1:8" x14ac:dyDescent="0.25">
      <c r="A290" s="67">
        <v>150000894</v>
      </c>
      <c r="B290" s="66" t="s">
        <v>59</v>
      </c>
      <c r="C290" s="64">
        <v>5</v>
      </c>
      <c r="D290" s="68" t="s">
        <v>1437</v>
      </c>
      <c r="E290" s="2" t="s">
        <v>59</v>
      </c>
      <c r="F290" s="431">
        <f>VLOOKUP(A290,'кількість підїздів'!$A$6:$D$403,4)</f>
        <v>6</v>
      </c>
      <c r="G290" s="431">
        <v>6</v>
      </c>
      <c r="H290" s="431">
        <v>3</v>
      </c>
    </row>
    <row r="291" spans="1:8" x14ac:dyDescent="0.25">
      <c r="A291" s="67">
        <v>150000895</v>
      </c>
      <c r="B291" s="66" t="s">
        <v>60</v>
      </c>
      <c r="C291" s="64">
        <v>5</v>
      </c>
      <c r="D291" s="68" t="s">
        <v>1438</v>
      </c>
      <c r="E291" s="2" t="s">
        <v>60</v>
      </c>
      <c r="F291" s="431">
        <f>VLOOKUP(A291,'кількість підїздів'!$A$6:$D$403,4)</f>
        <v>4</v>
      </c>
      <c r="G291" s="431">
        <v>4</v>
      </c>
      <c r="H291" s="431">
        <v>3</v>
      </c>
    </row>
    <row r="292" spans="1:8" x14ac:dyDescent="0.25">
      <c r="A292" s="67">
        <v>150000896</v>
      </c>
      <c r="B292" s="66" t="s">
        <v>61</v>
      </c>
      <c r="C292" s="64">
        <v>5</v>
      </c>
      <c r="D292" s="68" t="s">
        <v>1440</v>
      </c>
      <c r="E292" s="2" t="s">
        <v>61</v>
      </c>
      <c r="F292" s="431">
        <f>VLOOKUP(A292,'кількість підїздів'!$A$6:$D$403,4)</f>
        <v>4</v>
      </c>
      <c r="G292" s="431">
        <v>4</v>
      </c>
      <c r="H292" s="431">
        <v>3</v>
      </c>
    </row>
    <row r="293" spans="1:8" x14ac:dyDescent="0.25">
      <c r="A293" s="67">
        <v>150000911</v>
      </c>
      <c r="B293" s="66" t="s">
        <v>62</v>
      </c>
      <c r="C293" s="64">
        <v>5</v>
      </c>
      <c r="D293" s="68" t="s">
        <v>1454</v>
      </c>
      <c r="E293" s="2" t="s">
        <v>62</v>
      </c>
      <c r="F293" s="431">
        <f>VLOOKUP(A293,'кількість підїздів'!$A$6:$D$403,4)</f>
        <v>8</v>
      </c>
      <c r="G293" s="431">
        <v>8</v>
      </c>
      <c r="H293" s="431">
        <v>3</v>
      </c>
    </row>
    <row r="294" spans="1:8" x14ac:dyDescent="0.25">
      <c r="A294" s="67">
        <v>150000912</v>
      </c>
      <c r="B294" s="66" t="s">
        <v>63</v>
      </c>
      <c r="C294" s="64">
        <v>5</v>
      </c>
      <c r="D294" s="68" t="s">
        <v>1455</v>
      </c>
      <c r="E294" s="2" t="s">
        <v>63</v>
      </c>
      <c r="F294" s="431">
        <f>VLOOKUP(A294,'кількість підїздів'!$A$6:$D$403,4)</f>
        <v>6</v>
      </c>
      <c r="G294" s="431">
        <v>6</v>
      </c>
      <c r="H294" s="431">
        <v>3</v>
      </c>
    </row>
    <row r="295" spans="1:8" x14ac:dyDescent="0.25">
      <c r="A295" s="67">
        <v>150000913</v>
      </c>
      <c r="B295" s="66" t="s">
        <v>64</v>
      </c>
      <c r="C295" s="64">
        <v>5</v>
      </c>
      <c r="D295" s="68" t="s">
        <v>1456</v>
      </c>
      <c r="E295" s="2" t="s">
        <v>64</v>
      </c>
      <c r="F295" s="431">
        <f>VLOOKUP(A295,'кількість підїздів'!$A$6:$D$403,4)</f>
        <v>4</v>
      </c>
      <c r="G295" s="431">
        <v>4</v>
      </c>
      <c r="H295" s="431">
        <v>3</v>
      </c>
    </row>
    <row r="296" spans="1:8" x14ac:dyDescent="0.25">
      <c r="A296" s="67">
        <v>150000914</v>
      </c>
      <c r="B296" s="66" t="s">
        <v>65</v>
      </c>
      <c r="C296" s="64">
        <v>5</v>
      </c>
      <c r="D296" s="68" t="s">
        <v>1457</v>
      </c>
      <c r="E296" s="2" t="s">
        <v>65</v>
      </c>
      <c r="F296" s="431">
        <f>VLOOKUP(A296,'кількість підїздів'!$A$6:$D$403,4)</f>
        <v>4</v>
      </c>
      <c r="G296" s="431">
        <v>4</v>
      </c>
      <c r="H296" s="431">
        <v>3</v>
      </c>
    </row>
    <row r="297" spans="1:8" x14ac:dyDescent="0.25">
      <c r="A297" s="67">
        <v>150000915</v>
      </c>
      <c r="B297" s="66" t="s">
        <v>66</v>
      </c>
      <c r="C297" s="64">
        <v>5</v>
      </c>
      <c r="D297" s="68" t="s">
        <v>1458</v>
      </c>
      <c r="E297" s="2" t="s">
        <v>66</v>
      </c>
      <c r="F297" s="431">
        <f>VLOOKUP(A297,'кількість підїздів'!$A$6:$D$403,4)</f>
        <v>4</v>
      </c>
      <c r="G297" s="431">
        <v>4</v>
      </c>
      <c r="H297" s="431">
        <v>3</v>
      </c>
    </row>
    <row r="298" spans="1:8" x14ac:dyDescent="0.25">
      <c r="A298" s="67">
        <v>150000916</v>
      </c>
      <c r="B298" s="66" t="s">
        <v>67</v>
      </c>
      <c r="C298" s="64">
        <v>5</v>
      </c>
      <c r="D298" s="68" t="s">
        <v>1459</v>
      </c>
      <c r="E298" s="2" t="s">
        <v>67</v>
      </c>
      <c r="F298" s="431">
        <f>VLOOKUP(A298,'кількість підїздів'!$A$6:$D$403,4)</f>
        <v>8</v>
      </c>
      <c r="G298" s="431">
        <v>8</v>
      </c>
      <c r="H298" s="431">
        <v>3</v>
      </c>
    </row>
    <row r="299" spans="1:8" x14ac:dyDescent="0.25">
      <c r="A299" s="67">
        <v>150000917</v>
      </c>
      <c r="B299" s="66" t="s">
        <v>68</v>
      </c>
      <c r="C299" s="64">
        <v>5</v>
      </c>
      <c r="D299" s="68" t="s">
        <v>1460</v>
      </c>
      <c r="E299" s="2" t="s">
        <v>68</v>
      </c>
      <c r="F299" s="431">
        <f>VLOOKUP(A299,'кількість підїздів'!$A$6:$D$403,4)</f>
        <v>6</v>
      </c>
      <c r="G299" s="431">
        <v>6</v>
      </c>
      <c r="H299" s="431">
        <v>3</v>
      </c>
    </row>
    <row r="300" spans="1:8" x14ac:dyDescent="0.25">
      <c r="A300" s="67">
        <v>150000918</v>
      </c>
      <c r="B300" s="66" t="s">
        <v>69</v>
      </c>
      <c r="C300" s="64">
        <v>5</v>
      </c>
      <c r="D300" s="68" t="s">
        <v>1461</v>
      </c>
      <c r="E300" s="2" t="s">
        <v>69</v>
      </c>
      <c r="F300" s="431">
        <f>VLOOKUP(A300,'кількість підїздів'!$A$6:$D$403,4)</f>
        <v>6</v>
      </c>
      <c r="G300" s="431">
        <v>6</v>
      </c>
      <c r="H300" s="431">
        <v>3</v>
      </c>
    </row>
    <row r="301" spans="1:8" x14ac:dyDescent="0.25">
      <c r="A301" s="67">
        <v>150000919</v>
      </c>
      <c r="B301" s="66" t="s">
        <v>70</v>
      </c>
      <c r="C301" s="64">
        <v>5</v>
      </c>
      <c r="D301" s="68" t="s">
        <v>1462</v>
      </c>
      <c r="E301" s="2" t="s">
        <v>70</v>
      </c>
      <c r="F301" s="431">
        <f>VLOOKUP(A301,'кількість підїздів'!$A$6:$D$403,4)</f>
        <v>6</v>
      </c>
      <c r="G301" s="431">
        <v>6</v>
      </c>
      <c r="H301" s="431">
        <v>3</v>
      </c>
    </row>
    <row r="302" spans="1:8" x14ac:dyDescent="0.25">
      <c r="A302" s="67">
        <v>150000920</v>
      </c>
      <c r="B302" s="66" t="s">
        <v>71</v>
      </c>
      <c r="C302" s="64">
        <v>5</v>
      </c>
      <c r="D302" s="68" t="s">
        <v>1463</v>
      </c>
      <c r="E302" s="2" t="s">
        <v>71</v>
      </c>
      <c r="F302" s="431">
        <f>VLOOKUP(A302,'кількість підїздів'!$A$6:$D$403,4)</f>
        <v>6</v>
      </c>
      <c r="G302" s="431">
        <v>6</v>
      </c>
      <c r="H302" s="431">
        <v>3</v>
      </c>
    </row>
    <row r="303" spans="1:8" x14ac:dyDescent="0.25">
      <c r="A303" s="67">
        <v>150000921</v>
      </c>
      <c r="B303" s="66" t="s">
        <v>72</v>
      </c>
      <c r="C303" s="64">
        <v>5</v>
      </c>
      <c r="D303" s="68" t="s">
        <v>1464</v>
      </c>
      <c r="E303" s="2" t="s">
        <v>72</v>
      </c>
      <c r="F303" s="431">
        <f>VLOOKUP(A303,'кількість підїздів'!$A$6:$D$403,4)</f>
        <v>8</v>
      </c>
      <c r="G303" s="431">
        <v>8</v>
      </c>
      <c r="H303" s="431">
        <v>3</v>
      </c>
    </row>
    <row r="304" spans="1:8" x14ac:dyDescent="0.25">
      <c r="A304" s="67">
        <v>150000879</v>
      </c>
      <c r="B304" s="66" t="s">
        <v>73</v>
      </c>
      <c r="C304" s="64">
        <v>5</v>
      </c>
      <c r="D304" s="68" t="s">
        <v>1466</v>
      </c>
      <c r="E304" s="2" t="s">
        <v>73</v>
      </c>
      <c r="F304" s="431">
        <f>VLOOKUP(A304,'кількість підїздів'!$A$6:$D$403,4)</f>
        <v>5</v>
      </c>
      <c r="G304" s="431">
        <v>5</v>
      </c>
      <c r="H304" s="431">
        <v>2</v>
      </c>
    </row>
    <row r="305" spans="1:8" x14ac:dyDescent="0.25">
      <c r="A305" s="67">
        <v>150000882</v>
      </c>
      <c r="B305" s="66" t="s">
        <v>74</v>
      </c>
      <c r="C305" s="64">
        <v>5</v>
      </c>
      <c r="D305" s="68" t="s">
        <v>1469</v>
      </c>
      <c r="E305" s="2" t="s">
        <v>74</v>
      </c>
      <c r="F305" s="431">
        <f>VLOOKUP(A305,'кількість підїздів'!$A$6:$D$403,4)</f>
        <v>3</v>
      </c>
      <c r="G305" s="431">
        <v>3</v>
      </c>
      <c r="H305" s="431">
        <v>2</v>
      </c>
    </row>
    <row r="306" spans="1:8" x14ac:dyDescent="0.25">
      <c r="A306" s="67">
        <v>150000883</v>
      </c>
      <c r="B306" s="66" t="s">
        <v>75</v>
      </c>
      <c r="C306" s="64">
        <v>5</v>
      </c>
      <c r="D306" s="68" t="s">
        <v>1470</v>
      </c>
      <c r="E306" s="2" t="s">
        <v>75</v>
      </c>
      <c r="F306" s="431">
        <f>VLOOKUP(A306,'кількість підїздів'!$A$6:$D$403,4)</f>
        <v>2</v>
      </c>
      <c r="G306" s="431">
        <v>2</v>
      </c>
      <c r="H306" s="431">
        <v>2</v>
      </c>
    </row>
    <row r="307" spans="1:8" x14ac:dyDescent="0.25">
      <c r="A307" s="67">
        <v>150000884</v>
      </c>
      <c r="B307" s="66" t="s">
        <v>76</v>
      </c>
      <c r="C307" s="64">
        <v>5</v>
      </c>
      <c r="D307" s="68" t="s">
        <v>1471</v>
      </c>
      <c r="E307" s="2" t="s">
        <v>76</v>
      </c>
      <c r="F307" s="431">
        <f>VLOOKUP(A307,'кількість підїздів'!$A$6:$D$403,4)</f>
        <v>4</v>
      </c>
      <c r="G307" s="431">
        <v>4</v>
      </c>
      <c r="H307" s="431">
        <v>2</v>
      </c>
    </row>
    <row r="308" spans="1:8" x14ac:dyDescent="0.25">
      <c r="A308" s="67">
        <v>150000513</v>
      </c>
      <c r="B308" s="66" t="s">
        <v>360</v>
      </c>
      <c r="C308" s="64">
        <v>6</v>
      </c>
      <c r="D308" s="68" t="s">
        <v>1132</v>
      </c>
      <c r="E308" s="2" t="s">
        <v>360</v>
      </c>
      <c r="F308" s="431">
        <f>VLOOKUP(A308,'кількість підїздів'!$A$6:$D$403,4)</f>
        <v>2</v>
      </c>
      <c r="G308" s="431">
        <v>2</v>
      </c>
      <c r="H308" s="431">
        <v>2</v>
      </c>
    </row>
    <row r="309" spans="1:8" x14ac:dyDescent="0.25">
      <c r="A309" s="67">
        <v>150001026</v>
      </c>
      <c r="B309" s="66" t="s">
        <v>361</v>
      </c>
      <c r="C309" s="64">
        <v>8</v>
      </c>
      <c r="D309" s="68" t="s">
        <v>1247</v>
      </c>
      <c r="E309" s="2" t="s">
        <v>361</v>
      </c>
      <c r="F309" s="431">
        <f>VLOOKUP(A309,'кількість підїздів'!$A$6:$D$403,4)</f>
        <v>4</v>
      </c>
      <c r="G309" s="431">
        <v>4</v>
      </c>
      <c r="H309" s="431">
        <v>1</v>
      </c>
    </row>
    <row r="310" spans="1:8" x14ac:dyDescent="0.25">
      <c r="A310" s="67">
        <v>150001030</v>
      </c>
      <c r="B310" s="66" t="s">
        <v>362</v>
      </c>
      <c r="C310" s="64">
        <v>8</v>
      </c>
      <c r="D310" s="68" t="s">
        <v>1252</v>
      </c>
      <c r="E310" s="2" t="s">
        <v>362</v>
      </c>
      <c r="F310" s="431">
        <f>VLOOKUP(A310,'кількість підїздів'!$A$6:$D$403,4)</f>
        <v>3</v>
      </c>
      <c r="G310" s="431">
        <v>3</v>
      </c>
      <c r="H310" s="431">
        <v>1</v>
      </c>
    </row>
    <row r="311" spans="1:8" x14ac:dyDescent="0.25">
      <c r="A311" s="67">
        <v>150000939</v>
      </c>
      <c r="B311" s="66" t="s">
        <v>363</v>
      </c>
      <c r="C311" s="64">
        <v>8</v>
      </c>
      <c r="D311" s="68" t="s">
        <v>1297</v>
      </c>
      <c r="E311" s="2" t="s">
        <v>363</v>
      </c>
      <c r="F311" s="431">
        <f>VLOOKUP(A311,'кількість підїздів'!$A$6:$D$403,4)</f>
        <v>2</v>
      </c>
      <c r="G311" s="431">
        <v>2</v>
      </c>
      <c r="H311" s="431">
        <v>1</v>
      </c>
    </row>
    <row r="312" spans="1:8" x14ac:dyDescent="0.25">
      <c r="A312" s="67">
        <v>150000941</v>
      </c>
      <c r="B312" s="66" t="s">
        <v>364</v>
      </c>
      <c r="C312" s="64">
        <v>8</v>
      </c>
      <c r="D312" s="68" t="s">
        <v>1300</v>
      </c>
      <c r="E312" s="2" t="s">
        <v>364</v>
      </c>
      <c r="F312" s="431">
        <f>VLOOKUP(A312,'кількість підїздів'!$A$6:$D$403,4)</f>
        <v>3</v>
      </c>
      <c r="G312" s="431">
        <v>3</v>
      </c>
      <c r="H312" s="431">
        <v>1</v>
      </c>
    </row>
    <row r="313" spans="1:8" x14ac:dyDescent="0.25">
      <c r="A313" s="67">
        <v>150000702</v>
      </c>
      <c r="B313" s="66" t="s">
        <v>365</v>
      </c>
      <c r="C313" s="64">
        <v>9</v>
      </c>
      <c r="D313" s="68" t="s">
        <v>1081</v>
      </c>
      <c r="E313" s="2" t="s">
        <v>365</v>
      </c>
      <c r="F313" s="431">
        <f>VLOOKUP(A313,'кількість підїздів'!$A$6:$D$403,4)</f>
        <v>3</v>
      </c>
      <c r="G313" s="431">
        <v>3</v>
      </c>
      <c r="H313" s="431">
        <v>3</v>
      </c>
    </row>
    <row r="314" spans="1:8" x14ac:dyDescent="0.25">
      <c r="A314" s="67">
        <v>150000703</v>
      </c>
      <c r="B314" s="66" t="s">
        <v>366</v>
      </c>
      <c r="C314" s="64">
        <v>9</v>
      </c>
      <c r="D314" s="68" t="s">
        <v>1082</v>
      </c>
      <c r="E314" s="2" t="s">
        <v>366</v>
      </c>
      <c r="F314" s="431">
        <f>VLOOKUP(A314,'кількість підїздів'!$A$6:$D$403,4)</f>
        <v>3</v>
      </c>
      <c r="G314" s="431">
        <v>3</v>
      </c>
      <c r="H314" s="431">
        <v>3</v>
      </c>
    </row>
    <row r="315" spans="1:8" x14ac:dyDescent="0.25">
      <c r="A315" s="67">
        <v>150000497</v>
      </c>
      <c r="B315" s="66" t="s">
        <v>367</v>
      </c>
      <c r="C315" s="64">
        <v>9</v>
      </c>
      <c r="D315" s="68" t="s">
        <v>1087</v>
      </c>
      <c r="E315" s="2" t="s">
        <v>367</v>
      </c>
      <c r="F315" s="431">
        <f>VLOOKUP(A315,'кількість підїздів'!$A$6:$D$403,4)</f>
        <v>2</v>
      </c>
      <c r="G315" s="431">
        <v>2</v>
      </c>
      <c r="H315" s="431">
        <v>1</v>
      </c>
    </row>
    <row r="316" spans="1:8" x14ac:dyDescent="0.25">
      <c r="A316" s="67">
        <v>150000991</v>
      </c>
      <c r="B316" s="66" t="s">
        <v>368</v>
      </c>
      <c r="C316" s="64">
        <v>9</v>
      </c>
      <c r="D316" s="68" t="s">
        <v>1096</v>
      </c>
      <c r="E316" s="2" t="s">
        <v>368</v>
      </c>
      <c r="F316" s="431">
        <f>VLOOKUP(A316,'кількість підїздів'!$A$6:$D$403,4)</f>
        <v>1</v>
      </c>
      <c r="G316" s="431">
        <v>1</v>
      </c>
      <c r="H316" s="431">
        <v>3</v>
      </c>
    </row>
    <row r="317" spans="1:8" x14ac:dyDescent="0.25">
      <c r="A317" s="67">
        <v>150000981</v>
      </c>
      <c r="B317" s="66" t="s">
        <v>369</v>
      </c>
      <c r="C317" s="64">
        <v>9</v>
      </c>
      <c r="D317" s="68" t="s">
        <v>1117</v>
      </c>
      <c r="E317" s="2" t="s">
        <v>369</v>
      </c>
      <c r="F317" s="431">
        <f>VLOOKUP(A317,'кількість підїздів'!$A$6:$D$403,4)</f>
        <v>1</v>
      </c>
      <c r="G317" s="431">
        <v>1</v>
      </c>
      <c r="H317" s="431">
        <v>3</v>
      </c>
    </row>
    <row r="318" spans="1:8" x14ac:dyDescent="0.25">
      <c r="A318" s="67">
        <v>150000982</v>
      </c>
      <c r="B318" s="66" t="s">
        <v>370</v>
      </c>
      <c r="C318" s="64">
        <v>9</v>
      </c>
      <c r="D318" s="68" t="s">
        <v>1118</v>
      </c>
      <c r="E318" s="2" t="s">
        <v>370</v>
      </c>
      <c r="F318" s="431">
        <f>VLOOKUP(A318,'кількість підїздів'!$A$6:$D$403,4)</f>
        <v>3</v>
      </c>
      <c r="G318" s="431">
        <v>3</v>
      </c>
      <c r="H318" s="431">
        <v>3</v>
      </c>
    </row>
    <row r="319" spans="1:8" x14ac:dyDescent="0.25">
      <c r="A319" s="67">
        <v>150000983</v>
      </c>
      <c r="B319" s="66" t="s">
        <v>371</v>
      </c>
      <c r="C319" s="64">
        <v>9</v>
      </c>
      <c r="D319" s="68" t="s">
        <v>1119</v>
      </c>
      <c r="E319" s="2" t="s">
        <v>371</v>
      </c>
      <c r="F319" s="431">
        <f>VLOOKUP(A319,'кількість підїздів'!$A$6:$D$403,4)</f>
        <v>2</v>
      </c>
      <c r="G319" s="431">
        <v>2</v>
      </c>
      <c r="H319" s="431">
        <v>3</v>
      </c>
    </row>
    <row r="320" spans="1:8" x14ac:dyDescent="0.25">
      <c r="A320" s="67">
        <v>150000984</v>
      </c>
      <c r="B320" s="66" t="s">
        <v>372</v>
      </c>
      <c r="C320" s="64">
        <v>9</v>
      </c>
      <c r="D320" s="68" t="s">
        <v>1120</v>
      </c>
      <c r="E320" s="2" t="s">
        <v>372</v>
      </c>
      <c r="F320" s="431">
        <f>VLOOKUP(A320,'кількість підїздів'!$A$6:$D$403,4)</f>
        <v>3</v>
      </c>
      <c r="G320" s="431">
        <v>3</v>
      </c>
      <c r="H320" s="431">
        <v>3</v>
      </c>
    </row>
    <row r="321" spans="1:8" x14ac:dyDescent="0.25">
      <c r="A321" s="67">
        <v>150000986</v>
      </c>
      <c r="B321" s="66" t="s">
        <v>373</v>
      </c>
      <c r="C321" s="64">
        <v>9</v>
      </c>
      <c r="D321" s="68" t="s">
        <v>1121</v>
      </c>
      <c r="E321" s="2" t="s">
        <v>373</v>
      </c>
      <c r="F321" s="431">
        <f>VLOOKUP(A321,'кількість підїздів'!$A$6:$D$403,4)</f>
        <v>2</v>
      </c>
      <c r="G321" s="431">
        <v>2</v>
      </c>
      <c r="H321" s="431">
        <v>3</v>
      </c>
    </row>
    <row r="322" spans="1:8" x14ac:dyDescent="0.25">
      <c r="A322" s="67">
        <v>150000529</v>
      </c>
      <c r="B322" s="66" t="s">
        <v>374</v>
      </c>
      <c r="C322" s="64">
        <v>9</v>
      </c>
      <c r="D322" s="68" t="s">
        <v>1148</v>
      </c>
      <c r="E322" s="2" t="s">
        <v>374</v>
      </c>
      <c r="F322" s="431">
        <f>VLOOKUP(A322,'кількість підїздів'!$A$6:$D$403,4)</f>
        <v>4</v>
      </c>
      <c r="G322" s="431">
        <v>4</v>
      </c>
      <c r="H322" s="431">
        <v>1</v>
      </c>
    </row>
    <row r="323" spans="1:8" x14ac:dyDescent="0.25">
      <c r="A323" s="67">
        <v>150000531</v>
      </c>
      <c r="B323" s="66" t="s">
        <v>375</v>
      </c>
      <c r="C323" s="64">
        <v>9</v>
      </c>
      <c r="D323" s="68" t="s">
        <v>1152</v>
      </c>
      <c r="E323" s="2" t="s">
        <v>375</v>
      </c>
      <c r="F323" s="431">
        <f>VLOOKUP(A323,'кількість підїздів'!$A$6:$D$403,4)</f>
        <v>3</v>
      </c>
      <c r="G323" s="431">
        <v>3</v>
      </c>
      <c r="H323" s="431">
        <v>1</v>
      </c>
    </row>
    <row r="324" spans="1:8" x14ac:dyDescent="0.25">
      <c r="A324" s="67">
        <v>150000533</v>
      </c>
      <c r="B324" s="66" t="s">
        <v>376</v>
      </c>
      <c r="C324" s="64">
        <v>9</v>
      </c>
      <c r="D324" s="68" t="s">
        <v>1154</v>
      </c>
      <c r="E324" s="2" t="s">
        <v>376</v>
      </c>
      <c r="F324" s="431">
        <f>VLOOKUP(A324,'кількість підїздів'!$A$6:$D$403,4)</f>
        <v>5</v>
      </c>
      <c r="G324" s="431">
        <v>5</v>
      </c>
      <c r="H324" s="431">
        <v>1</v>
      </c>
    </row>
    <row r="325" spans="1:8" x14ac:dyDescent="0.25">
      <c r="A325" s="67">
        <v>150000535</v>
      </c>
      <c r="B325" s="66" t="s">
        <v>377</v>
      </c>
      <c r="C325" s="64">
        <v>9</v>
      </c>
      <c r="D325" s="68" t="s">
        <v>1156</v>
      </c>
      <c r="E325" s="2" t="s">
        <v>377</v>
      </c>
      <c r="F325" s="431">
        <f>VLOOKUP(A325,'кількість підїздів'!$A$6:$D$403,4)</f>
        <v>5</v>
      </c>
      <c r="G325" s="431">
        <v>5</v>
      </c>
      <c r="H325" s="431">
        <v>1</v>
      </c>
    </row>
    <row r="326" spans="1:8" x14ac:dyDescent="0.25">
      <c r="A326" s="67">
        <v>150000658</v>
      </c>
      <c r="B326" s="66" t="s">
        <v>378</v>
      </c>
      <c r="C326" s="64">
        <v>9</v>
      </c>
      <c r="D326" s="68" t="s">
        <v>1169</v>
      </c>
      <c r="E326" s="2" t="s">
        <v>378</v>
      </c>
      <c r="F326" s="431">
        <f>VLOOKUP(A326,'кількість підїздів'!$A$6:$D$403,4)</f>
        <v>2</v>
      </c>
      <c r="G326" s="431">
        <v>2</v>
      </c>
      <c r="H326" s="431">
        <v>3</v>
      </c>
    </row>
    <row r="327" spans="1:8" x14ac:dyDescent="0.25">
      <c r="A327" s="67">
        <v>150000597</v>
      </c>
      <c r="B327" s="66" t="s">
        <v>379</v>
      </c>
      <c r="C327" s="64">
        <v>9</v>
      </c>
      <c r="D327" s="68" t="s">
        <v>1172</v>
      </c>
      <c r="E327" s="2" t="s">
        <v>379</v>
      </c>
      <c r="F327" s="431">
        <f>VLOOKUP(A327,'кількість підїздів'!$A$6:$D$403,4)</f>
        <v>2</v>
      </c>
      <c r="G327" s="431">
        <v>2</v>
      </c>
      <c r="H327" s="431">
        <v>1</v>
      </c>
    </row>
    <row r="328" spans="1:8" x14ac:dyDescent="0.25">
      <c r="A328" s="67">
        <v>150000592</v>
      </c>
      <c r="B328" s="66" t="s">
        <v>380</v>
      </c>
      <c r="C328" s="64">
        <v>9</v>
      </c>
      <c r="D328" s="68" t="s">
        <v>1174</v>
      </c>
      <c r="E328" s="2" t="s">
        <v>380</v>
      </c>
      <c r="F328" s="431">
        <f>VLOOKUP(A328,'кількість підїздів'!$A$6:$D$403,4)</f>
        <v>4</v>
      </c>
      <c r="G328" s="431">
        <v>4</v>
      </c>
      <c r="H328" s="431">
        <v>1</v>
      </c>
    </row>
    <row r="329" spans="1:8" x14ac:dyDescent="0.25">
      <c r="A329" s="67">
        <v>150000594</v>
      </c>
      <c r="B329" s="66" t="s">
        <v>381</v>
      </c>
      <c r="C329" s="64">
        <v>9</v>
      </c>
      <c r="D329" s="68" t="s">
        <v>1178</v>
      </c>
      <c r="E329" s="2" t="s">
        <v>381</v>
      </c>
      <c r="F329" s="431">
        <f>VLOOKUP(A329,'кількість підїздів'!$A$6:$D$403,4)</f>
        <v>4</v>
      </c>
      <c r="G329" s="431">
        <v>4</v>
      </c>
      <c r="H329" s="431">
        <v>1</v>
      </c>
    </row>
    <row r="330" spans="1:8" x14ac:dyDescent="0.25">
      <c r="A330" s="67">
        <v>150000627</v>
      </c>
      <c r="B330" s="66" t="s">
        <v>382</v>
      </c>
      <c r="C330" s="64">
        <v>9</v>
      </c>
      <c r="D330" s="68" t="s">
        <v>1180</v>
      </c>
      <c r="E330" s="2" t="s">
        <v>382</v>
      </c>
      <c r="F330" s="431">
        <f>VLOOKUP(A330,'кількість підїздів'!$A$6:$D$403,4)</f>
        <v>2</v>
      </c>
      <c r="G330" s="431">
        <v>2</v>
      </c>
      <c r="H330" s="431">
        <v>1</v>
      </c>
    </row>
    <row r="331" spans="1:8" x14ac:dyDescent="0.25">
      <c r="A331" s="67">
        <v>150000628</v>
      </c>
      <c r="B331" s="66" t="s">
        <v>383</v>
      </c>
      <c r="C331" s="64">
        <v>9</v>
      </c>
      <c r="D331" s="68" t="s">
        <v>1181</v>
      </c>
      <c r="E331" s="2" t="s">
        <v>383</v>
      </c>
      <c r="F331" s="431">
        <f>VLOOKUP(A331,'кількість підїздів'!$A$6:$D$403,4)</f>
        <v>2</v>
      </c>
      <c r="G331" s="431">
        <v>2</v>
      </c>
      <c r="H331" s="431">
        <v>1</v>
      </c>
    </row>
    <row r="332" spans="1:8" x14ac:dyDescent="0.25">
      <c r="A332" s="67">
        <v>150000629</v>
      </c>
      <c r="B332" s="66" t="s">
        <v>384</v>
      </c>
      <c r="C332" s="64">
        <v>9</v>
      </c>
      <c r="D332" s="68" t="s">
        <v>1183</v>
      </c>
      <c r="E332" s="2" t="s">
        <v>384</v>
      </c>
      <c r="F332" s="431">
        <f>VLOOKUP(A332,'кількість підїздів'!$A$6:$D$403,4)</f>
        <v>4</v>
      </c>
      <c r="G332" s="431">
        <v>4</v>
      </c>
      <c r="H332" s="431">
        <v>1</v>
      </c>
    </row>
    <row r="333" spans="1:8" x14ac:dyDescent="0.25">
      <c r="A333" s="67">
        <v>150000626</v>
      </c>
      <c r="B333" s="66" t="s">
        <v>385</v>
      </c>
      <c r="C333" s="64">
        <v>9</v>
      </c>
      <c r="D333" s="68" t="s">
        <v>1184</v>
      </c>
      <c r="E333" s="2" t="s">
        <v>385</v>
      </c>
      <c r="F333" s="431">
        <f>VLOOKUP(A333,'кількість підїздів'!$A$6:$D$403,4)</f>
        <v>4</v>
      </c>
      <c r="G333" s="431">
        <v>4</v>
      </c>
      <c r="H333" s="431">
        <v>1</v>
      </c>
    </row>
    <row r="334" spans="1:8" x14ac:dyDescent="0.25">
      <c r="A334" s="67">
        <v>150000619</v>
      </c>
      <c r="B334" s="66" t="s">
        <v>386</v>
      </c>
      <c r="C334" s="64">
        <v>9</v>
      </c>
      <c r="D334" s="68" t="s">
        <v>1202</v>
      </c>
      <c r="E334" s="2" t="s">
        <v>386</v>
      </c>
      <c r="F334" s="431">
        <f>VLOOKUP(A334,'кількість підїздів'!$A$6:$D$403,4)</f>
        <v>2</v>
      </c>
      <c r="G334" s="431">
        <v>2</v>
      </c>
      <c r="H334" s="431">
        <v>2</v>
      </c>
    </row>
    <row r="335" spans="1:8" x14ac:dyDescent="0.25">
      <c r="A335" s="67">
        <v>150000648</v>
      </c>
      <c r="B335" s="66" t="s">
        <v>387</v>
      </c>
      <c r="C335" s="64">
        <v>9</v>
      </c>
      <c r="D335" s="68" t="s">
        <v>1224</v>
      </c>
      <c r="E335" s="2" t="s">
        <v>387</v>
      </c>
      <c r="F335" s="431">
        <f>VLOOKUP(A335,'кількість підїздів'!$A$6:$D$403,4)</f>
        <v>1</v>
      </c>
      <c r="G335" s="431">
        <v>1</v>
      </c>
      <c r="H335" s="431">
        <v>3</v>
      </c>
    </row>
    <row r="336" spans="1:8" x14ac:dyDescent="0.25">
      <c r="A336" s="67">
        <v>150001033</v>
      </c>
      <c r="B336" s="66" t="s">
        <v>388</v>
      </c>
      <c r="C336" s="64">
        <v>9</v>
      </c>
      <c r="D336" s="68" t="s">
        <v>1229</v>
      </c>
      <c r="E336" s="2" t="s">
        <v>388</v>
      </c>
      <c r="F336" s="431">
        <f>VLOOKUP(A336,'кількість підїздів'!$A$6:$D$403,4)</f>
        <v>2</v>
      </c>
      <c r="G336" s="431">
        <v>2</v>
      </c>
      <c r="H336" s="431">
        <v>1</v>
      </c>
    </row>
    <row r="337" spans="1:8" x14ac:dyDescent="0.25">
      <c r="A337" s="67">
        <v>150001021</v>
      </c>
      <c r="B337" s="66" t="s">
        <v>389</v>
      </c>
      <c r="C337" s="64">
        <v>9</v>
      </c>
      <c r="D337" s="68" t="s">
        <v>1241</v>
      </c>
      <c r="E337" s="2" t="s">
        <v>389</v>
      </c>
      <c r="F337" s="431">
        <f>VLOOKUP(A337,'кількість підїздів'!$A$6:$D$403,4)</f>
        <v>6</v>
      </c>
      <c r="G337" s="431">
        <v>6</v>
      </c>
      <c r="H337" s="431">
        <v>1</v>
      </c>
    </row>
    <row r="338" spans="1:8" x14ac:dyDescent="0.25">
      <c r="A338" s="67">
        <v>150001022</v>
      </c>
      <c r="B338" s="66" t="s">
        <v>390</v>
      </c>
      <c r="C338" s="64">
        <v>9</v>
      </c>
      <c r="D338" s="68" t="s">
        <v>1243</v>
      </c>
      <c r="E338" s="2" t="s">
        <v>390</v>
      </c>
      <c r="F338" s="431">
        <f>VLOOKUP(A338,'кількість підїздів'!$A$6:$D$403,4)</f>
        <v>2</v>
      </c>
      <c r="G338" s="431">
        <v>2</v>
      </c>
      <c r="H338" s="431">
        <v>1</v>
      </c>
    </row>
    <row r="339" spans="1:8" x14ac:dyDescent="0.25">
      <c r="A339" s="67">
        <v>150001023</v>
      </c>
      <c r="B339" s="66" t="s">
        <v>391</v>
      </c>
      <c r="C339" s="64">
        <v>9</v>
      </c>
      <c r="D339" s="68" t="s">
        <v>1244</v>
      </c>
      <c r="E339" s="2" t="s">
        <v>391</v>
      </c>
      <c r="F339" s="431">
        <f>VLOOKUP(A339,'кількість підїздів'!$A$6:$D$403,4)</f>
        <v>2</v>
      </c>
      <c r="G339" s="431">
        <v>2</v>
      </c>
      <c r="H339" s="431">
        <v>1</v>
      </c>
    </row>
    <row r="340" spans="1:8" x14ac:dyDescent="0.25">
      <c r="A340" s="67">
        <v>150001024</v>
      </c>
      <c r="B340" s="66" t="s">
        <v>392</v>
      </c>
      <c r="C340" s="64">
        <v>9</v>
      </c>
      <c r="D340" s="68" t="s">
        <v>1245</v>
      </c>
      <c r="E340" s="2" t="s">
        <v>392</v>
      </c>
      <c r="F340" s="431">
        <f>VLOOKUP(A340,'кількість підїздів'!$A$6:$D$403,4)</f>
        <v>2</v>
      </c>
      <c r="G340" s="431">
        <v>2</v>
      </c>
      <c r="H340" s="431">
        <v>1</v>
      </c>
    </row>
    <row r="341" spans="1:8" x14ac:dyDescent="0.25">
      <c r="A341" s="67">
        <v>150001027</v>
      </c>
      <c r="B341" s="66" t="s">
        <v>393</v>
      </c>
      <c r="C341" s="64">
        <v>9</v>
      </c>
      <c r="D341" s="68" t="s">
        <v>1248</v>
      </c>
      <c r="E341" s="2" t="s">
        <v>393</v>
      </c>
      <c r="F341" s="431">
        <f>VLOOKUP(A341,'кількість підїздів'!$A$6:$D$403,4)</f>
        <v>4</v>
      </c>
      <c r="G341" s="431">
        <v>4</v>
      </c>
      <c r="H341" s="431">
        <v>1</v>
      </c>
    </row>
    <row r="342" spans="1:8" x14ac:dyDescent="0.25">
      <c r="A342" s="67">
        <v>150001029</v>
      </c>
      <c r="B342" s="66" t="s">
        <v>394</v>
      </c>
      <c r="C342" s="64">
        <v>9</v>
      </c>
      <c r="D342" s="68" t="s">
        <v>1251</v>
      </c>
      <c r="E342" s="2" t="s">
        <v>394</v>
      </c>
      <c r="F342" s="431">
        <f>VLOOKUP(A342,'кількість підїздів'!$A$6:$D$403,4)</f>
        <v>3</v>
      </c>
      <c r="G342" s="431">
        <v>3</v>
      </c>
      <c r="H342" s="431">
        <v>1</v>
      </c>
    </row>
    <row r="343" spans="1:8" x14ac:dyDescent="0.25">
      <c r="A343" s="67">
        <v>150001032</v>
      </c>
      <c r="B343" s="66" t="s">
        <v>395</v>
      </c>
      <c r="C343" s="64">
        <v>9</v>
      </c>
      <c r="D343" s="68" t="s">
        <v>1255</v>
      </c>
      <c r="E343" s="2" t="s">
        <v>395</v>
      </c>
      <c r="F343" s="431">
        <f>VLOOKUP(A343,'кількість підїздів'!$A$6:$D$403,4)</f>
        <v>3</v>
      </c>
      <c r="G343" s="431">
        <v>3</v>
      </c>
      <c r="H343" s="431">
        <v>1</v>
      </c>
    </row>
    <row r="344" spans="1:8" x14ac:dyDescent="0.25">
      <c r="A344" s="67">
        <v>150000696</v>
      </c>
      <c r="B344" s="66" t="s">
        <v>396</v>
      </c>
      <c r="C344" s="64">
        <v>9</v>
      </c>
      <c r="D344" s="68" t="s">
        <v>1276</v>
      </c>
      <c r="E344" s="2" t="s">
        <v>396</v>
      </c>
      <c r="F344" s="431">
        <f>VLOOKUP(A344,'кількість підїздів'!$A$6:$D$403,4)</f>
        <v>3</v>
      </c>
      <c r="G344" s="431">
        <v>3</v>
      </c>
      <c r="H344" s="431">
        <v>3</v>
      </c>
    </row>
    <row r="345" spans="1:8" x14ac:dyDescent="0.25">
      <c r="A345" s="67">
        <v>150000694</v>
      </c>
      <c r="B345" s="66" t="s">
        <v>397</v>
      </c>
      <c r="C345" s="64">
        <v>9</v>
      </c>
      <c r="D345" s="68" t="s">
        <v>1278</v>
      </c>
      <c r="E345" s="2" t="s">
        <v>397</v>
      </c>
      <c r="F345" s="431">
        <f>VLOOKUP(A345,'кількість підїздів'!$A$6:$D$403,4)</f>
        <v>3</v>
      </c>
      <c r="G345" s="431">
        <v>3</v>
      </c>
      <c r="H345" s="431">
        <v>3</v>
      </c>
    </row>
    <row r="346" spans="1:8" x14ac:dyDescent="0.25">
      <c r="A346" s="67">
        <v>150000695</v>
      </c>
      <c r="B346" s="66" t="s">
        <v>398</v>
      </c>
      <c r="C346" s="64">
        <v>9</v>
      </c>
      <c r="D346" s="68" t="s">
        <v>1279</v>
      </c>
      <c r="E346" s="2" t="s">
        <v>398</v>
      </c>
      <c r="F346" s="431">
        <f>VLOOKUP(A346,'кількість підїздів'!$A$6:$D$403,4)</f>
        <v>3</v>
      </c>
      <c r="G346" s="431">
        <v>3</v>
      </c>
      <c r="H346" s="431">
        <v>3</v>
      </c>
    </row>
    <row r="347" spans="1:8" x14ac:dyDescent="0.25">
      <c r="A347" s="67">
        <v>150000699</v>
      </c>
      <c r="B347" s="66" t="s">
        <v>399</v>
      </c>
      <c r="C347" s="64">
        <v>9</v>
      </c>
      <c r="D347" s="68" t="s">
        <v>1281</v>
      </c>
      <c r="E347" s="2" t="s">
        <v>399</v>
      </c>
      <c r="F347" s="431">
        <f>VLOOKUP(A347,'кількість підїздів'!$A$6:$D$403,4)</f>
        <v>1</v>
      </c>
      <c r="G347" s="431">
        <v>1</v>
      </c>
      <c r="H347" s="431">
        <v>3</v>
      </c>
    </row>
    <row r="348" spans="1:8" x14ac:dyDescent="0.25">
      <c r="A348" s="67">
        <v>150000937</v>
      </c>
      <c r="B348" s="66" t="s">
        <v>400</v>
      </c>
      <c r="C348" s="64">
        <v>9</v>
      </c>
      <c r="D348" s="68" t="s">
        <v>1294</v>
      </c>
      <c r="E348" s="2" t="s">
        <v>400</v>
      </c>
      <c r="F348" s="431">
        <f>VLOOKUP(A348,'кількість підїздів'!$A$6:$D$403,4)</f>
        <v>2</v>
      </c>
      <c r="G348" s="431">
        <v>2</v>
      </c>
      <c r="H348" s="431">
        <v>1</v>
      </c>
    </row>
    <row r="349" spans="1:8" x14ac:dyDescent="0.25">
      <c r="A349" s="67">
        <v>150000938</v>
      </c>
      <c r="B349" s="66" t="s">
        <v>401</v>
      </c>
      <c r="C349" s="64">
        <v>9</v>
      </c>
      <c r="D349" s="68" t="s">
        <v>1295</v>
      </c>
      <c r="E349" s="2" t="s">
        <v>401</v>
      </c>
      <c r="F349" s="431">
        <f>VLOOKUP(A349,'кількість підїздів'!$A$6:$D$403,4)</f>
        <v>7</v>
      </c>
      <c r="G349" s="431">
        <v>7</v>
      </c>
      <c r="H349" s="431">
        <v>1</v>
      </c>
    </row>
    <row r="350" spans="1:8" x14ac:dyDescent="0.25">
      <c r="A350" s="67">
        <v>150000940</v>
      </c>
      <c r="B350" s="66" t="s">
        <v>402</v>
      </c>
      <c r="C350" s="64">
        <v>9</v>
      </c>
      <c r="D350" s="68" t="s">
        <v>1299</v>
      </c>
      <c r="E350" s="2" t="s">
        <v>402</v>
      </c>
      <c r="F350" s="431">
        <f>VLOOKUP(A350,'кількість підїздів'!$A$6:$D$403,4)</f>
        <v>3</v>
      </c>
      <c r="G350" s="431">
        <v>3</v>
      </c>
      <c r="H350" s="431">
        <v>1</v>
      </c>
    </row>
    <row r="351" spans="1:8" x14ac:dyDescent="0.25">
      <c r="A351" s="67">
        <v>150000957</v>
      </c>
      <c r="B351" s="66" t="s">
        <v>403</v>
      </c>
      <c r="C351" s="64">
        <v>9</v>
      </c>
      <c r="D351" s="68" t="s">
        <v>1301</v>
      </c>
      <c r="E351" s="2" t="s">
        <v>403</v>
      </c>
      <c r="F351" s="431">
        <f>VLOOKUP(A351,'кількість підїздів'!$A$6:$D$403,4)</f>
        <v>1</v>
      </c>
      <c r="G351" s="431">
        <v>1</v>
      </c>
      <c r="H351" s="431">
        <v>1</v>
      </c>
    </row>
    <row r="352" spans="1:8" x14ac:dyDescent="0.25">
      <c r="A352" s="67">
        <v>150000960</v>
      </c>
      <c r="B352" s="66" t="s">
        <v>404</v>
      </c>
      <c r="C352" s="64">
        <v>9</v>
      </c>
      <c r="D352" s="68" t="s">
        <v>1302</v>
      </c>
      <c r="E352" s="2" t="s">
        <v>404</v>
      </c>
      <c r="F352" s="431">
        <f>VLOOKUP(A352,'кількість підїздів'!$A$6:$D$403,4)</f>
        <v>2</v>
      </c>
      <c r="G352" s="431">
        <v>2</v>
      </c>
      <c r="H352" s="431">
        <v>1</v>
      </c>
    </row>
    <row r="353" spans="1:8" x14ac:dyDescent="0.25">
      <c r="A353" s="67">
        <v>150000963</v>
      </c>
      <c r="B353" s="66" t="s">
        <v>405</v>
      </c>
      <c r="C353" s="64">
        <v>9</v>
      </c>
      <c r="D353" s="68" t="s">
        <v>1303</v>
      </c>
      <c r="E353" s="2" t="s">
        <v>405</v>
      </c>
      <c r="F353" s="431">
        <f>VLOOKUP(A353,'кількість підїздів'!$A$6:$D$403,4)</f>
        <v>1</v>
      </c>
      <c r="G353" s="431">
        <v>1</v>
      </c>
      <c r="H353" s="431">
        <v>1</v>
      </c>
    </row>
    <row r="354" spans="1:8" x14ac:dyDescent="0.25">
      <c r="A354" s="67">
        <v>150000958</v>
      </c>
      <c r="B354" s="66" t="s">
        <v>406</v>
      </c>
      <c r="C354" s="64">
        <v>9</v>
      </c>
      <c r="D354" s="68" t="s">
        <v>1305</v>
      </c>
      <c r="E354" s="2" t="s">
        <v>406</v>
      </c>
      <c r="F354" s="431">
        <f>VLOOKUP(A354,'кількість підїздів'!$A$6:$D$403,4)</f>
        <v>1</v>
      </c>
      <c r="G354" s="431">
        <v>1</v>
      </c>
      <c r="H354" s="431">
        <v>1</v>
      </c>
    </row>
    <row r="355" spans="1:8" x14ac:dyDescent="0.25">
      <c r="A355" s="67">
        <v>150000961</v>
      </c>
      <c r="B355" s="66" t="s">
        <v>407</v>
      </c>
      <c r="C355" s="64">
        <v>9</v>
      </c>
      <c r="D355" s="68" t="s">
        <v>1306</v>
      </c>
      <c r="E355" s="2" t="s">
        <v>407</v>
      </c>
      <c r="F355" s="431">
        <f>VLOOKUP(A355,'кількість підїздів'!$A$6:$D$403,4)</f>
        <v>2</v>
      </c>
      <c r="G355" s="431">
        <v>2</v>
      </c>
      <c r="H355" s="431">
        <v>1</v>
      </c>
    </row>
    <row r="356" spans="1:8" x14ac:dyDescent="0.25">
      <c r="A356" s="67">
        <v>150000964</v>
      </c>
      <c r="B356" s="66" t="s">
        <v>408</v>
      </c>
      <c r="C356" s="64">
        <v>9</v>
      </c>
      <c r="D356" s="68" t="s">
        <v>1307</v>
      </c>
      <c r="E356" s="2" t="s">
        <v>408</v>
      </c>
      <c r="F356" s="431">
        <f>VLOOKUP(A356,'кількість підїздів'!$A$6:$D$403,4)</f>
        <v>1</v>
      </c>
      <c r="G356" s="431">
        <v>1</v>
      </c>
      <c r="H356" s="431">
        <v>1</v>
      </c>
    </row>
    <row r="357" spans="1:8" x14ac:dyDescent="0.25">
      <c r="A357" s="67">
        <v>150000948</v>
      </c>
      <c r="B357" s="66" t="s">
        <v>409</v>
      </c>
      <c r="C357" s="64">
        <v>9</v>
      </c>
      <c r="D357" s="68" t="s">
        <v>1313</v>
      </c>
      <c r="E357" s="2" t="s">
        <v>409</v>
      </c>
      <c r="F357" s="431">
        <f>VLOOKUP(A357,'кількість підїздів'!$A$6:$D$403,4)</f>
        <v>3</v>
      </c>
      <c r="G357" s="431">
        <v>3</v>
      </c>
      <c r="H357" s="431">
        <v>1</v>
      </c>
    </row>
    <row r="358" spans="1:8" x14ac:dyDescent="0.25">
      <c r="A358" s="67">
        <v>150000949</v>
      </c>
      <c r="B358" s="66" t="s">
        <v>410</v>
      </c>
      <c r="C358" s="64">
        <v>9</v>
      </c>
      <c r="D358" s="68" t="s">
        <v>1314</v>
      </c>
      <c r="E358" s="2" t="s">
        <v>410</v>
      </c>
      <c r="F358" s="431">
        <f>VLOOKUP(A358,'кількість підїздів'!$A$6:$D$403,4)</f>
        <v>5</v>
      </c>
      <c r="G358" s="431">
        <v>5</v>
      </c>
      <c r="H358" s="431">
        <v>1</v>
      </c>
    </row>
    <row r="359" spans="1:8" x14ac:dyDescent="0.25">
      <c r="A359" s="67">
        <v>150000676</v>
      </c>
      <c r="B359" s="66" t="s">
        <v>411</v>
      </c>
      <c r="C359" s="64">
        <v>9</v>
      </c>
      <c r="D359" s="68" t="s">
        <v>1328</v>
      </c>
      <c r="E359" s="2" t="s">
        <v>411</v>
      </c>
      <c r="F359" s="431">
        <f>VLOOKUP(A359,'кількість підїздів'!$A$6:$D$403,4)</f>
        <v>2</v>
      </c>
      <c r="G359" s="431">
        <v>2</v>
      </c>
      <c r="H359" s="431">
        <v>2</v>
      </c>
    </row>
    <row r="360" spans="1:8" x14ac:dyDescent="0.25">
      <c r="A360" s="67">
        <v>150000752</v>
      </c>
      <c r="B360" s="66" t="s">
        <v>412</v>
      </c>
      <c r="C360" s="64">
        <v>9</v>
      </c>
      <c r="D360" s="68" t="s">
        <v>1352</v>
      </c>
      <c r="E360" s="2" t="s">
        <v>412</v>
      </c>
      <c r="F360" s="431">
        <f>VLOOKUP(A360,'кількість підїздів'!$A$6:$D$403,4)</f>
        <v>2</v>
      </c>
      <c r="G360" s="431">
        <v>2</v>
      </c>
      <c r="H360" s="431">
        <v>1</v>
      </c>
    </row>
    <row r="361" spans="1:8" x14ac:dyDescent="0.25">
      <c r="A361" s="67">
        <v>150000760</v>
      </c>
      <c r="B361" s="66" t="s">
        <v>413</v>
      </c>
      <c r="C361" s="64">
        <v>9</v>
      </c>
      <c r="D361" s="68" t="s">
        <v>1353</v>
      </c>
      <c r="E361" s="2" t="s">
        <v>413</v>
      </c>
      <c r="F361" s="431">
        <f>VLOOKUP(A361,'кількість підїздів'!$A$6:$D$403,4)</f>
        <v>6</v>
      </c>
      <c r="G361" s="431">
        <v>6</v>
      </c>
      <c r="H361" s="431">
        <v>2</v>
      </c>
    </row>
    <row r="362" spans="1:8" x14ac:dyDescent="0.25">
      <c r="A362" s="67">
        <v>150000758</v>
      </c>
      <c r="B362" s="66" t="s">
        <v>414</v>
      </c>
      <c r="C362" s="64">
        <v>9</v>
      </c>
      <c r="D362" s="68" t="s">
        <v>1354</v>
      </c>
      <c r="E362" s="2" t="s">
        <v>414</v>
      </c>
      <c r="F362" s="431">
        <f>VLOOKUP(A362,'кількість підїздів'!$A$6:$D$403,4)</f>
        <v>7</v>
      </c>
      <c r="G362" s="431">
        <v>7</v>
      </c>
      <c r="H362" s="431">
        <v>2</v>
      </c>
    </row>
    <row r="363" spans="1:8" x14ac:dyDescent="0.25">
      <c r="A363" s="67">
        <v>150000759</v>
      </c>
      <c r="B363" s="66" t="s">
        <v>415</v>
      </c>
      <c r="C363" s="64">
        <v>9</v>
      </c>
      <c r="D363" s="68" t="s">
        <v>1355</v>
      </c>
      <c r="E363" s="2" t="s">
        <v>415</v>
      </c>
      <c r="F363" s="431">
        <f>VLOOKUP(A363,'кількість підїздів'!$A$6:$D$403,4)</f>
        <v>3</v>
      </c>
      <c r="G363" s="431">
        <v>3</v>
      </c>
      <c r="H363" s="431">
        <v>2</v>
      </c>
    </row>
    <row r="364" spans="1:8" x14ac:dyDescent="0.25">
      <c r="A364" s="67">
        <v>150000761</v>
      </c>
      <c r="B364" s="66" t="s">
        <v>416</v>
      </c>
      <c r="C364" s="64">
        <v>9</v>
      </c>
      <c r="D364" s="68" t="s">
        <v>1356</v>
      </c>
      <c r="E364" s="2" t="s">
        <v>416</v>
      </c>
      <c r="F364" s="431">
        <f>VLOOKUP(A364,'кількість підїздів'!$A$6:$D$403,4)</f>
        <v>2</v>
      </c>
      <c r="G364" s="431">
        <v>2</v>
      </c>
      <c r="H364" s="431">
        <v>2</v>
      </c>
    </row>
    <row r="365" spans="1:8" x14ac:dyDescent="0.25">
      <c r="A365" s="67">
        <v>150000762</v>
      </c>
      <c r="B365" s="66" t="s">
        <v>417</v>
      </c>
      <c r="C365" s="64">
        <v>9</v>
      </c>
      <c r="D365" s="68" t="s">
        <v>1357</v>
      </c>
      <c r="E365" s="2" t="s">
        <v>417</v>
      </c>
      <c r="F365" s="431">
        <f>VLOOKUP(A365,'кількість підїздів'!$A$6:$D$403,4)</f>
        <v>1</v>
      </c>
      <c r="G365" s="431">
        <v>1</v>
      </c>
      <c r="H365" s="431">
        <v>2</v>
      </c>
    </row>
    <row r="366" spans="1:8" x14ac:dyDescent="0.25">
      <c r="A366" s="67">
        <v>150000833</v>
      </c>
      <c r="B366" s="66" t="s">
        <v>418</v>
      </c>
      <c r="C366" s="64">
        <v>9</v>
      </c>
      <c r="D366" s="68" t="s">
        <v>1374</v>
      </c>
      <c r="E366" s="2" t="s">
        <v>418</v>
      </c>
      <c r="F366" s="431">
        <f>VLOOKUP(A366,'кількість підїздів'!$A$6:$D$403,4)</f>
        <v>2</v>
      </c>
      <c r="G366" s="431">
        <v>2</v>
      </c>
      <c r="H366" s="431">
        <v>1</v>
      </c>
    </row>
    <row r="367" spans="1:8" x14ac:dyDescent="0.25">
      <c r="A367" s="67">
        <v>150000840</v>
      </c>
      <c r="B367" s="66" t="s">
        <v>419</v>
      </c>
      <c r="C367" s="64">
        <v>9</v>
      </c>
      <c r="D367" s="68" t="s">
        <v>1378</v>
      </c>
      <c r="E367" s="2" t="s">
        <v>419</v>
      </c>
      <c r="F367" s="431">
        <f>VLOOKUP(A367,'кількість підїздів'!$A$6:$D$403,4)</f>
        <v>2</v>
      </c>
      <c r="G367" s="431">
        <v>2</v>
      </c>
      <c r="H367" s="431">
        <v>1</v>
      </c>
    </row>
    <row r="368" spans="1:8" x14ac:dyDescent="0.25">
      <c r="A368" s="67">
        <v>150000820</v>
      </c>
      <c r="B368" s="66" t="s">
        <v>420</v>
      </c>
      <c r="C368" s="64">
        <v>9</v>
      </c>
      <c r="D368" s="68" t="s">
        <v>1386</v>
      </c>
      <c r="E368" s="2" t="s">
        <v>420</v>
      </c>
      <c r="F368" s="431">
        <f>VLOOKUP(A368,'кількість підїздів'!$A$6:$D$403,4)</f>
        <v>2</v>
      </c>
      <c r="G368" s="431">
        <v>2</v>
      </c>
      <c r="H368" s="431">
        <v>3</v>
      </c>
    </row>
    <row r="369" spans="1:8" x14ac:dyDescent="0.25">
      <c r="A369" s="67">
        <v>150000886</v>
      </c>
      <c r="B369" s="66" t="s">
        <v>77</v>
      </c>
      <c r="C369" s="64">
        <v>9</v>
      </c>
      <c r="D369" s="68" t="s">
        <v>1428</v>
      </c>
      <c r="E369" s="2" t="s">
        <v>77</v>
      </c>
      <c r="F369" s="431">
        <f>VLOOKUP(A369,'кількість підїздів'!$A$6:$D$403,4)</f>
        <v>1</v>
      </c>
      <c r="G369" s="431">
        <v>1</v>
      </c>
      <c r="H369" s="431">
        <v>2</v>
      </c>
    </row>
    <row r="370" spans="1:8" x14ac:dyDescent="0.25">
      <c r="A370" s="67">
        <v>150000887</v>
      </c>
      <c r="B370" s="66" t="s">
        <v>78</v>
      </c>
      <c r="C370" s="64">
        <v>9</v>
      </c>
      <c r="D370" s="68" t="s">
        <v>1429</v>
      </c>
      <c r="E370" s="2" t="s">
        <v>78</v>
      </c>
      <c r="F370" s="431">
        <f>VLOOKUP(A370,'кількість підїздів'!$A$6:$D$403,4)</f>
        <v>3</v>
      </c>
      <c r="G370" s="431">
        <v>3</v>
      </c>
      <c r="H370" s="431">
        <v>2</v>
      </c>
    </row>
    <row r="371" spans="1:8" x14ac:dyDescent="0.25">
      <c r="A371" s="67">
        <v>150000890</v>
      </c>
      <c r="B371" s="66" t="s">
        <v>79</v>
      </c>
      <c r="C371" s="64">
        <v>9</v>
      </c>
      <c r="D371" s="68" t="s">
        <v>1432</v>
      </c>
      <c r="E371" s="2" t="s">
        <v>79</v>
      </c>
      <c r="F371" s="431">
        <f>VLOOKUP(A371,'кількість підїздів'!$A$6:$D$403,4)</f>
        <v>4</v>
      </c>
      <c r="G371" s="431">
        <v>4</v>
      </c>
      <c r="H371" s="431">
        <v>2</v>
      </c>
    </row>
    <row r="372" spans="1:8" x14ac:dyDescent="0.25">
      <c r="A372" s="67">
        <v>150001561</v>
      </c>
      <c r="B372" s="66" t="s">
        <v>80</v>
      </c>
      <c r="C372" s="64">
        <v>9</v>
      </c>
      <c r="D372" s="68" t="s">
        <v>1434</v>
      </c>
      <c r="E372" s="2" t="s">
        <v>80</v>
      </c>
      <c r="F372" s="431">
        <f>VLOOKUP(A372,'кількість підїздів'!$A$6:$D$403,4)</f>
        <v>1</v>
      </c>
      <c r="G372" s="431">
        <v>1</v>
      </c>
      <c r="H372" s="431">
        <v>2</v>
      </c>
    </row>
    <row r="373" spans="1:8" x14ac:dyDescent="0.25">
      <c r="A373" s="67">
        <v>150000892</v>
      </c>
      <c r="B373" s="66" t="s">
        <v>81</v>
      </c>
      <c r="C373" s="64">
        <v>9</v>
      </c>
      <c r="D373" s="68" t="s">
        <v>1435</v>
      </c>
      <c r="E373" s="2" t="s">
        <v>81</v>
      </c>
      <c r="F373" s="431">
        <f>VLOOKUP(A373,'кількість підїздів'!$A$6:$D$403,4)</f>
        <v>2</v>
      </c>
      <c r="G373" s="431">
        <v>2</v>
      </c>
      <c r="H373" s="431">
        <v>3</v>
      </c>
    </row>
    <row r="374" spans="1:8" x14ac:dyDescent="0.25">
      <c r="A374" s="67">
        <v>150000922</v>
      </c>
      <c r="B374" s="66" t="s">
        <v>82</v>
      </c>
      <c r="C374" s="64">
        <v>9</v>
      </c>
      <c r="D374" s="68" t="s">
        <v>1439</v>
      </c>
      <c r="E374" s="2" t="s">
        <v>82</v>
      </c>
      <c r="F374" s="431">
        <f>VLOOKUP(A374,'кількість підїздів'!$A$6:$D$403,4)</f>
        <v>2</v>
      </c>
      <c r="G374" s="431">
        <v>2</v>
      </c>
      <c r="H374" s="431">
        <v>3</v>
      </c>
    </row>
    <row r="375" spans="1:8" x14ac:dyDescent="0.25">
      <c r="A375" s="67">
        <v>150000899</v>
      </c>
      <c r="B375" s="66" t="s">
        <v>83</v>
      </c>
      <c r="C375" s="64">
        <v>9</v>
      </c>
      <c r="D375" s="68" t="s">
        <v>1442</v>
      </c>
      <c r="E375" s="2" t="s">
        <v>83</v>
      </c>
      <c r="F375" s="431">
        <f>VLOOKUP(A375,'кількість підїздів'!$A$6:$D$403,4)</f>
        <v>3</v>
      </c>
      <c r="G375" s="431">
        <v>3</v>
      </c>
      <c r="H375" s="431">
        <v>3</v>
      </c>
    </row>
    <row r="376" spans="1:8" x14ac:dyDescent="0.25">
      <c r="A376" s="67">
        <v>150000902</v>
      </c>
      <c r="B376" s="66" t="s">
        <v>84</v>
      </c>
      <c r="C376" s="64">
        <v>9</v>
      </c>
      <c r="D376" s="68" t="s">
        <v>1445</v>
      </c>
      <c r="E376" s="2" t="s">
        <v>84</v>
      </c>
      <c r="F376" s="431">
        <f>VLOOKUP(A376,'кількість підїздів'!$A$6:$D$403,4)</f>
        <v>2</v>
      </c>
      <c r="G376" s="431">
        <v>2</v>
      </c>
      <c r="H376" s="431">
        <v>3</v>
      </c>
    </row>
    <row r="377" spans="1:8" x14ac:dyDescent="0.25">
      <c r="A377" s="67">
        <v>150000903</v>
      </c>
      <c r="B377" s="66" t="s">
        <v>85</v>
      </c>
      <c r="C377" s="64">
        <v>9</v>
      </c>
      <c r="D377" s="68" t="s">
        <v>1446</v>
      </c>
      <c r="E377" s="2" t="s">
        <v>85</v>
      </c>
      <c r="F377" s="431">
        <f>VLOOKUP(A377,'кількість підїздів'!$A$6:$D$403,4)</f>
        <v>2</v>
      </c>
      <c r="G377" s="431">
        <v>2</v>
      </c>
      <c r="H377" s="431">
        <v>3</v>
      </c>
    </row>
    <row r="378" spans="1:8" x14ac:dyDescent="0.25">
      <c r="A378" s="67">
        <v>150000904</v>
      </c>
      <c r="B378" s="66" t="s">
        <v>86</v>
      </c>
      <c r="C378" s="64">
        <v>9</v>
      </c>
      <c r="D378" s="68" t="s">
        <v>1447</v>
      </c>
      <c r="E378" s="2" t="s">
        <v>86</v>
      </c>
      <c r="F378" s="431">
        <f>VLOOKUP(A378,'кількість підїздів'!$A$6:$D$403,4)</f>
        <v>2</v>
      </c>
      <c r="G378" s="431">
        <v>2</v>
      </c>
      <c r="H378" s="431">
        <v>3</v>
      </c>
    </row>
    <row r="379" spans="1:8" x14ac:dyDescent="0.25">
      <c r="A379" s="67">
        <v>150000906</v>
      </c>
      <c r="B379" s="66" t="s">
        <v>87</v>
      </c>
      <c r="C379" s="64">
        <v>9</v>
      </c>
      <c r="D379" s="68" t="s">
        <v>1449</v>
      </c>
      <c r="E379" s="2" t="s">
        <v>87</v>
      </c>
      <c r="F379" s="431">
        <f>VLOOKUP(A379,'кількість підїздів'!$A$6:$D$403,4)</f>
        <v>2</v>
      </c>
      <c r="G379" s="431">
        <v>2</v>
      </c>
      <c r="H379" s="431">
        <v>3</v>
      </c>
    </row>
    <row r="380" spans="1:8" x14ac:dyDescent="0.25">
      <c r="A380" s="67">
        <v>150000907</v>
      </c>
      <c r="B380" s="66" t="s">
        <v>88</v>
      </c>
      <c r="C380" s="64">
        <v>9</v>
      </c>
      <c r="D380" s="68" t="s">
        <v>1450</v>
      </c>
      <c r="E380" s="2" t="s">
        <v>88</v>
      </c>
      <c r="F380" s="431">
        <f>VLOOKUP(A380,'кількість підїздів'!$A$6:$D$403,4)</f>
        <v>3</v>
      </c>
      <c r="G380" s="431">
        <v>3</v>
      </c>
      <c r="H380" s="431">
        <v>3</v>
      </c>
    </row>
    <row r="381" spans="1:8" x14ac:dyDescent="0.25">
      <c r="A381" s="67">
        <v>150000908</v>
      </c>
      <c r="B381" s="66" t="s">
        <v>89</v>
      </c>
      <c r="C381" s="64">
        <v>9</v>
      </c>
      <c r="D381" s="68" t="s">
        <v>1451</v>
      </c>
      <c r="E381" s="2" t="s">
        <v>89</v>
      </c>
      <c r="F381" s="431">
        <f>VLOOKUP(A381,'кількість підїздів'!$A$6:$D$403,4)</f>
        <v>3</v>
      </c>
      <c r="G381" s="431">
        <v>3</v>
      </c>
      <c r="H381" s="431">
        <v>3</v>
      </c>
    </row>
    <row r="382" spans="1:8" x14ac:dyDescent="0.25">
      <c r="A382" s="67">
        <v>150000909</v>
      </c>
      <c r="B382" s="66" t="s">
        <v>90</v>
      </c>
      <c r="C382" s="64">
        <v>9</v>
      </c>
      <c r="D382" s="68" t="s">
        <v>1452</v>
      </c>
      <c r="E382" s="2" t="s">
        <v>90</v>
      </c>
      <c r="F382" s="431">
        <f>VLOOKUP(A382,'кількість підїздів'!$A$6:$D$403,4)</f>
        <v>3</v>
      </c>
      <c r="G382" s="431">
        <v>3</v>
      </c>
      <c r="H382" s="431">
        <v>3</v>
      </c>
    </row>
    <row r="383" spans="1:8" x14ac:dyDescent="0.25">
      <c r="A383" s="67">
        <v>150000910</v>
      </c>
      <c r="B383" s="66" t="s">
        <v>91</v>
      </c>
      <c r="C383" s="64">
        <v>9</v>
      </c>
      <c r="D383" s="68" t="s">
        <v>1453</v>
      </c>
      <c r="E383" s="2" t="s">
        <v>91</v>
      </c>
      <c r="F383" s="431">
        <f>VLOOKUP(A383,'кількість підїздів'!$A$6:$D$403,4)</f>
        <v>3</v>
      </c>
      <c r="G383" s="431">
        <v>3</v>
      </c>
      <c r="H383" s="431">
        <v>3</v>
      </c>
    </row>
    <row r="384" spans="1:8" x14ac:dyDescent="0.25">
      <c r="A384" s="67">
        <v>150000881</v>
      </c>
      <c r="B384" s="66" t="s">
        <v>92</v>
      </c>
      <c r="C384" s="64">
        <v>9</v>
      </c>
      <c r="D384" s="68" t="s">
        <v>1468</v>
      </c>
      <c r="E384" s="2" t="s">
        <v>92</v>
      </c>
      <c r="F384" s="431">
        <f>VLOOKUP(A384,'кількість підїздів'!$A$6:$D$403,4)</f>
        <v>1</v>
      </c>
      <c r="G384" s="431">
        <v>1</v>
      </c>
      <c r="H384" s="431">
        <v>2</v>
      </c>
    </row>
    <row r="385" spans="1:8" x14ac:dyDescent="0.25">
      <c r="A385" s="67">
        <v>150000519</v>
      </c>
      <c r="B385" s="66" t="s">
        <v>421</v>
      </c>
      <c r="C385" s="64">
        <v>10</v>
      </c>
      <c r="D385" s="68" t="s">
        <v>1140</v>
      </c>
      <c r="E385" s="2" t="s">
        <v>421</v>
      </c>
      <c r="F385" s="431">
        <f>VLOOKUP(A385,'кількість підїздів'!$A$6:$D$403,4)</f>
        <v>1</v>
      </c>
      <c r="G385" s="431">
        <v>1</v>
      </c>
      <c r="H385" s="431">
        <v>2</v>
      </c>
    </row>
    <row r="386" spans="1:8" x14ac:dyDescent="0.25">
      <c r="A386" s="67">
        <v>150000659</v>
      </c>
      <c r="B386" s="66" t="s">
        <v>422</v>
      </c>
      <c r="C386" s="64">
        <v>10</v>
      </c>
      <c r="D386" s="68" t="s">
        <v>1170</v>
      </c>
      <c r="E386" s="2" t="s">
        <v>422</v>
      </c>
      <c r="F386" s="431">
        <f>VLOOKUP(A386,'кількість підїздів'!$A$6:$D$403,4)</f>
        <v>1</v>
      </c>
      <c r="G386" s="431">
        <v>1</v>
      </c>
      <c r="H386" s="431">
        <v>3</v>
      </c>
    </row>
    <row r="387" spans="1:8" x14ac:dyDescent="0.25">
      <c r="A387" s="67">
        <v>150000660</v>
      </c>
      <c r="B387" s="66" t="s">
        <v>423</v>
      </c>
      <c r="C387" s="64">
        <v>10</v>
      </c>
      <c r="D387" s="68" t="s">
        <v>1171</v>
      </c>
      <c r="E387" s="2" t="s">
        <v>423</v>
      </c>
      <c r="F387" s="431">
        <f>VLOOKUP(A387,'кількість підїздів'!$A$6:$D$403,4)</f>
        <v>2</v>
      </c>
      <c r="G387" s="431">
        <v>2</v>
      </c>
      <c r="H387" s="431">
        <v>3</v>
      </c>
    </row>
    <row r="388" spans="1:8" x14ac:dyDescent="0.25">
      <c r="A388" s="67">
        <v>150000625</v>
      </c>
      <c r="B388" s="66" t="s">
        <v>424</v>
      </c>
      <c r="C388" s="64">
        <v>10</v>
      </c>
      <c r="D388" s="68" t="s">
        <v>1182</v>
      </c>
      <c r="E388" s="2" t="s">
        <v>424</v>
      </c>
      <c r="F388" s="431">
        <f>VLOOKUP(A388,'кількість підїздів'!$A$6:$D$403,4)</f>
        <v>2</v>
      </c>
      <c r="G388" s="431">
        <v>2</v>
      </c>
      <c r="H388" s="431">
        <v>1</v>
      </c>
    </row>
    <row r="389" spans="1:8" x14ac:dyDescent="0.25">
      <c r="A389" s="67">
        <v>150000618</v>
      </c>
      <c r="B389" s="66" t="s">
        <v>425</v>
      </c>
      <c r="C389" s="64">
        <v>10</v>
      </c>
      <c r="D389" s="68" t="s">
        <v>1201</v>
      </c>
      <c r="E389" s="2" t="s">
        <v>425</v>
      </c>
      <c r="F389" s="431">
        <f>VLOOKUP(A389,'кількість підїздів'!$A$6:$D$403,4)</f>
        <v>1</v>
      </c>
      <c r="G389" s="431">
        <v>1</v>
      </c>
      <c r="H389" s="431">
        <v>2</v>
      </c>
    </row>
    <row r="390" spans="1:8" x14ac:dyDescent="0.25">
      <c r="A390" s="67">
        <v>150000493</v>
      </c>
      <c r="B390" s="66" t="s">
        <v>426</v>
      </c>
      <c r="C390" s="64">
        <v>10</v>
      </c>
      <c r="D390" s="68" t="s">
        <v>1218</v>
      </c>
      <c r="E390" s="2" t="s">
        <v>426</v>
      </c>
      <c r="F390" s="431">
        <f>VLOOKUP(A390,'кількість підїздів'!$A$6:$D$403,4)</f>
        <v>3</v>
      </c>
      <c r="G390" s="431">
        <v>3</v>
      </c>
      <c r="H390" s="431">
        <v>1</v>
      </c>
    </row>
    <row r="391" spans="1:8" x14ac:dyDescent="0.25">
      <c r="A391" s="67">
        <v>150000494</v>
      </c>
      <c r="B391" s="66" t="s">
        <v>427</v>
      </c>
      <c r="C391" s="64">
        <v>10</v>
      </c>
      <c r="D391" s="68" t="s">
        <v>1219</v>
      </c>
      <c r="E391" s="2" t="s">
        <v>427</v>
      </c>
      <c r="F391" s="431">
        <f>VLOOKUP(A391,'кількість підїздів'!$A$6:$D$403,4)</f>
        <v>3</v>
      </c>
      <c r="G391" s="431">
        <v>3</v>
      </c>
      <c r="H391" s="431">
        <v>1</v>
      </c>
    </row>
    <row r="392" spans="1:8" x14ac:dyDescent="0.25">
      <c r="A392" s="67">
        <v>150001019</v>
      </c>
      <c r="B392" s="66" t="s">
        <v>428</v>
      </c>
      <c r="C392" s="64">
        <v>10</v>
      </c>
      <c r="D392" s="68" t="s">
        <v>1239</v>
      </c>
      <c r="E392" s="2" t="s">
        <v>428</v>
      </c>
      <c r="F392" s="431">
        <f>VLOOKUP(A392,'кількість підїздів'!$A$6:$D$403,4)</f>
        <v>3</v>
      </c>
      <c r="G392" s="431">
        <v>3</v>
      </c>
      <c r="H392" s="431">
        <v>1</v>
      </c>
    </row>
    <row r="393" spans="1:8" x14ac:dyDescent="0.25">
      <c r="A393" s="67">
        <v>150001025</v>
      </c>
      <c r="B393" s="66" t="s">
        <v>429</v>
      </c>
      <c r="C393" s="64">
        <v>10</v>
      </c>
      <c r="D393" s="68" t="s">
        <v>1246</v>
      </c>
      <c r="E393" s="2" t="s">
        <v>429</v>
      </c>
      <c r="F393" s="431">
        <f>VLOOKUP(A393,'кількість підїздів'!$A$6:$D$403,4)</f>
        <v>2</v>
      </c>
      <c r="G393" s="431">
        <v>2</v>
      </c>
      <c r="H393" s="431">
        <v>1</v>
      </c>
    </row>
    <row r="394" spans="1:8" x14ac:dyDescent="0.25">
      <c r="A394" s="67">
        <v>150000945</v>
      </c>
      <c r="B394" s="66" t="s">
        <v>430</v>
      </c>
      <c r="C394" s="64">
        <v>10</v>
      </c>
      <c r="D394" s="68" t="s">
        <v>1310</v>
      </c>
      <c r="E394" s="2" t="s">
        <v>430</v>
      </c>
      <c r="F394" s="431">
        <f>VLOOKUP(A394,'кількість підїздів'!$A$6:$D$403,4)</f>
        <v>3</v>
      </c>
      <c r="G394" s="431">
        <v>3</v>
      </c>
      <c r="H394" s="431">
        <v>1</v>
      </c>
    </row>
    <row r="395" spans="1:8" x14ac:dyDescent="0.25">
      <c r="A395" s="67">
        <v>150000832</v>
      </c>
      <c r="B395" s="66" t="s">
        <v>431</v>
      </c>
      <c r="C395" s="64">
        <v>10</v>
      </c>
      <c r="D395" s="68" t="s">
        <v>1373</v>
      </c>
      <c r="E395" s="2" t="s">
        <v>431</v>
      </c>
      <c r="F395" s="431">
        <f>VLOOKUP(A395,'кількість підїздів'!$A$6:$D$403,4)</f>
        <v>2</v>
      </c>
      <c r="G395" s="431">
        <v>2</v>
      </c>
      <c r="H395" s="431">
        <v>1</v>
      </c>
    </row>
    <row r="396" spans="1:8" x14ac:dyDescent="0.25">
      <c r="A396" s="67">
        <v>150000819</v>
      </c>
      <c r="B396" s="66" t="s">
        <v>432</v>
      </c>
      <c r="C396" s="64">
        <v>10</v>
      </c>
      <c r="D396" s="68" t="s">
        <v>1385</v>
      </c>
      <c r="E396" s="2" t="s">
        <v>432</v>
      </c>
      <c r="F396" s="431">
        <f>VLOOKUP(A396,'кількість підїздів'!$A$6:$D$403,4)</f>
        <v>3</v>
      </c>
      <c r="G396" s="431">
        <v>3</v>
      </c>
      <c r="H396" s="431">
        <v>3</v>
      </c>
    </row>
    <row r="397" spans="1:8" x14ac:dyDescent="0.25">
      <c r="A397" s="67">
        <v>150000901</v>
      </c>
      <c r="B397" s="66" t="s">
        <v>93</v>
      </c>
      <c r="C397" s="64">
        <v>10</v>
      </c>
      <c r="D397" s="68" t="s">
        <v>1444</v>
      </c>
      <c r="E397" s="2" t="s">
        <v>93</v>
      </c>
      <c r="F397" s="431">
        <f>VLOOKUP(A397,'кількість підїздів'!$A$6:$D$403,4)</f>
        <v>4</v>
      </c>
      <c r="G397" s="431">
        <v>4</v>
      </c>
      <c r="H397" s="431">
        <v>3</v>
      </c>
    </row>
    <row r="398" spans="1:8" x14ac:dyDescent="0.25">
      <c r="A398" s="67">
        <v>150000900</v>
      </c>
      <c r="B398" s="66" t="s">
        <v>94</v>
      </c>
      <c r="C398" s="64">
        <v>14</v>
      </c>
      <c r="D398" s="68" t="s">
        <v>1443</v>
      </c>
      <c r="E398" s="2" t="s">
        <v>94</v>
      </c>
      <c r="F398" s="431">
        <f>VLOOKUP(A398,'кількість підїздів'!$A$6:$D$403,4)</f>
        <v>1</v>
      </c>
      <c r="G398" s="431">
        <v>1</v>
      </c>
      <c r="H398" s="431">
        <v>3</v>
      </c>
    </row>
    <row r="399" spans="1:8" x14ac:dyDescent="0.25">
      <c r="A399" s="67">
        <v>150000905</v>
      </c>
      <c r="B399" s="66" t="s">
        <v>95</v>
      </c>
      <c r="C399" s="64">
        <v>14</v>
      </c>
      <c r="D399" s="68" t="s">
        <v>1448</v>
      </c>
      <c r="E399" s="2" t="s">
        <v>95</v>
      </c>
      <c r="F399" s="431">
        <f>VLOOKUP(A399,'кількість підїздів'!$A$6:$D$403,4)</f>
        <v>1</v>
      </c>
      <c r="G399" s="431">
        <v>1</v>
      </c>
      <c r="H399" s="431">
        <v>3</v>
      </c>
    </row>
    <row r="400" spans="1:8" x14ac:dyDescent="0.25">
      <c r="A400" s="67">
        <v>150000889</v>
      </c>
      <c r="B400" s="66" t="s">
        <v>96</v>
      </c>
      <c r="C400" s="64">
        <v>16</v>
      </c>
      <c r="D400" s="68" t="s">
        <v>1431</v>
      </c>
      <c r="E400" s="2" t="s">
        <v>96</v>
      </c>
      <c r="F400" s="431">
        <f>VLOOKUP(A400,'кількість підїздів'!$A$6:$D$403,4)</f>
        <v>1</v>
      </c>
      <c r="G400" s="431">
        <v>1</v>
      </c>
      <c r="H400" s="431">
        <v>2</v>
      </c>
    </row>
  </sheetData>
  <autoFilter ref="B4:E4"/>
  <sortState ref="B7:E404">
    <sortCondition ref="C7:C404"/>
  </sortState>
  <conditionalFormatting sqref="A161">
    <cfRule type="duplicateValues" dxfId="2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2:C405"/>
  <sheetViews>
    <sheetView topLeftCell="A383" workbookViewId="0">
      <selection activeCell="B403" sqref="B8:C403"/>
    </sheetView>
  </sheetViews>
  <sheetFormatPr defaultRowHeight="15" x14ac:dyDescent="0.25"/>
  <cols>
    <col min="1" max="1" width="39.7109375" customWidth="1"/>
    <col min="2" max="3" width="9.140625" style="77"/>
  </cols>
  <sheetData>
    <row r="2" spans="1:3" x14ac:dyDescent="0.25">
      <c r="B2" s="76"/>
    </row>
    <row r="3" spans="1:3" x14ac:dyDescent="0.25">
      <c r="B3" s="76"/>
    </row>
    <row r="4" spans="1:3" x14ac:dyDescent="0.25">
      <c r="B4" s="76"/>
    </row>
    <row r="5" spans="1:3" x14ac:dyDescent="0.25">
      <c r="B5" s="76"/>
    </row>
    <row r="6" spans="1:3" x14ac:dyDescent="0.25">
      <c r="A6" s="74"/>
      <c r="B6" s="76"/>
    </row>
    <row r="7" spans="1:3" x14ac:dyDescent="0.25">
      <c r="A7" s="1" t="s">
        <v>1475</v>
      </c>
      <c r="B7" s="589" t="s">
        <v>1873</v>
      </c>
      <c r="C7" s="590"/>
    </row>
    <row r="8" spans="1:3" x14ac:dyDescent="0.25">
      <c r="A8" s="39" t="s">
        <v>1476</v>
      </c>
      <c r="B8" s="78">
        <v>1.325</v>
      </c>
      <c r="C8" s="79"/>
    </row>
    <row r="9" spans="1:3" x14ac:dyDescent="0.25">
      <c r="A9" s="39" t="s">
        <v>1477</v>
      </c>
      <c r="B9" s="78">
        <v>1.3165</v>
      </c>
      <c r="C9" s="79"/>
    </row>
    <row r="10" spans="1:3" x14ac:dyDescent="0.25">
      <c r="A10" s="39" t="s">
        <v>1478</v>
      </c>
      <c r="B10" s="78">
        <v>1.2176</v>
      </c>
      <c r="C10" s="79"/>
    </row>
    <row r="11" spans="1:3" x14ac:dyDescent="0.25">
      <c r="A11" s="39" t="s">
        <v>1479</v>
      </c>
      <c r="B11" s="78">
        <v>1.6598999999999999</v>
      </c>
      <c r="C11" s="79"/>
    </row>
    <row r="12" spans="1:3" x14ac:dyDescent="0.25">
      <c r="A12" s="39" t="s">
        <v>1480</v>
      </c>
      <c r="B12" s="78">
        <v>1.0664</v>
      </c>
      <c r="C12" s="79"/>
    </row>
    <row r="13" spans="1:3" x14ac:dyDescent="0.25">
      <c r="A13" s="39" t="s">
        <v>1481</v>
      </c>
      <c r="B13" s="78">
        <v>1.3863000000000001</v>
      </c>
      <c r="C13" s="79"/>
    </row>
    <row r="14" spans="1:3" x14ac:dyDescent="0.25">
      <c r="A14" s="39" t="s">
        <v>1482</v>
      </c>
      <c r="B14" s="78">
        <v>1.1850000000000001</v>
      </c>
      <c r="C14" s="79"/>
    </row>
    <row r="15" spans="1:3" x14ac:dyDescent="0.25">
      <c r="A15" s="39" t="s">
        <v>1483</v>
      </c>
      <c r="B15" s="78">
        <v>1.1240000000000001</v>
      </c>
      <c r="C15" s="79"/>
    </row>
    <row r="16" spans="1:3" x14ac:dyDescent="0.25">
      <c r="A16" s="39" t="s">
        <v>1484</v>
      </c>
      <c r="B16" s="78">
        <v>1.1325000000000001</v>
      </c>
      <c r="C16" s="79"/>
    </row>
    <row r="17" spans="1:3" x14ac:dyDescent="0.25">
      <c r="A17" s="39" t="s">
        <v>1485</v>
      </c>
      <c r="B17" s="78">
        <v>1.3748</v>
      </c>
      <c r="C17" s="79"/>
    </row>
    <row r="18" spans="1:3" x14ac:dyDescent="0.25">
      <c r="A18" s="39" t="s">
        <v>1486</v>
      </c>
      <c r="B18" s="78">
        <v>1.1165</v>
      </c>
      <c r="C18" s="79"/>
    </row>
    <row r="19" spans="1:3" x14ac:dyDescent="0.25">
      <c r="A19" s="39" t="s">
        <v>1487</v>
      </c>
      <c r="B19" s="78">
        <v>1.4064000000000001</v>
      </c>
      <c r="C19" s="79"/>
    </row>
    <row r="20" spans="1:3" x14ac:dyDescent="0.25">
      <c r="A20" s="39" t="s">
        <v>1488</v>
      </c>
      <c r="B20" s="78">
        <v>1.3059000000000001</v>
      </c>
      <c r="C20" s="79"/>
    </row>
    <row r="21" spans="1:3" x14ac:dyDescent="0.25">
      <c r="A21" s="39" t="s">
        <v>1489</v>
      </c>
      <c r="B21" s="78">
        <v>1.282</v>
      </c>
      <c r="C21" s="79"/>
    </row>
    <row r="22" spans="1:3" x14ac:dyDescent="0.25">
      <c r="A22" s="39" t="s">
        <v>1490</v>
      </c>
      <c r="B22" s="78">
        <v>1.5270999999999999</v>
      </c>
      <c r="C22" s="79"/>
    </row>
    <row r="23" spans="1:3" x14ac:dyDescent="0.25">
      <c r="A23" s="39" t="s">
        <v>1491</v>
      </c>
      <c r="B23" s="78">
        <v>1.5007999999999999</v>
      </c>
      <c r="C23" s="79"/>
    </row>
    <row r="24" spans="1:3" x14ac:dyDescent="0.25">
      <c r="A24" s="39" t="s">
        <v>1492</v>
      </c>
      <c r="B24" s="78">
        <v>1.7148000000000001</v>
      </c>
      <c r="C24" s="79"/>
    </row>
    <row r="25" spans="1:3" x14ac:dyDescent="0.25">
      <c r="A25" s="39" t="s">
        <v>1493</v>
      </c>
      <c r="B25" s="78">
        <v>0.2833</v>
      </c>
      <c r="C25" s="79"/>
    </row>
    <row r="26" spans="1:3" x14ac:dyDescent="0.25">
      <c r="A26" s="39" t="s">
        <v>1494</v>
      </c>
      <c r="B26" s="78">
        <v>1.0761000000000001</v>
      </c>
      <c r="C26" s="79"/>
    </row>
    <row r="27" spans="1:3" x14ac:dyDescent="0.25">
      <c r="A27" s="39" t="s">
        <v>1495</v>
      </c>
      <c r="B27" s="78">
        <v>1.2502</v>
      </c>
      <c r="C27" s="79"/>
    </row>
    <row r="28" spans="1:3" x14ac:dyDescent="0.25">
      <c r="A28" s="39" t="s">
        <v>1496</v>
      </c>
      <c r="B28" s="78">
        <v>1.3991</v>
      </c>
      <c r="C28" s="79"/>
    </row>
    <row r="29" spans="1:3" x14ac:dyDescent="0.25">
      <c r="A29" s="39" t="s">
        <v>1497</v>
      </c>
      <c r="B29" s="78">
        <v>1.4677</v>
      </c>
      <c r="C29" s="79"/>
    </row>
    <row r="30" spans="1:3" x14ac:dyDescent="0.25">
      <c r="A30" s="39" t="s">
        <v>1498</v>
      </c>
      <c r="B30" s="78">
        <v>1.1942999999999999</v>
      </c>
      <c r="C30" s="79"/>
    </row>
    <row r="31" spans="1:3" x14ac:dyDescent="0.25">
      <c r="A31" s="39" t="s">
        <v>1499</v>
      </c>
      <c r="B31" s="78">
        <v>1.2331000000000001</v>
      </c>
      <c r="C31" s="79"/>
    </row>
    <row r="32" spans="1:3" x14ac:dyDescent="0.25">
      <c r="A32" s="39" t="s">
        <v>1500</v>
      </c>
      <c r="B32" s="78">
        <v>1.2071000000000001</v>
      </c>
      <c r="C32" s="79"/>
    </row>
    <row r="33" spans="1:3" x14ac:dyDescent="0.25">
      <c r="A33" s="39" t="s">
        <v>1501</v>
      </c>
      <c r="B33" s="78">
        <v>1.1818</v>
      </c>
      <c r="C33" s="79"/>
    </row>
    <row r="34" spans="1:3" x14ac:dyDescent="0.25">
      <c r="A34" s="39" t="s">
        <v>1502</v>
      </c>
      <c r="B34" s="78">
        <v>1.6660999999999999</v>
      </c>
      <c r="C34" s="79"/>
    </row>
    <row r="35" spans="1:3" x14ac:dyDescent="0.25">
      <c r="A35" s="39" t="s">
        <v>1503</v>
      </c>
      <c r="B35" s="78">
        <v>1.3701000000000001</v>
      </c>
      <c r="C35" s="79"/>
    </row>
    <row r="36" spans="1:3" x14ac:dyDescent="0.25">
      <c r="A36" s="39" t="s">
        <v>1504</v>
      </c>
      <c r="B36" s="78">
        <v>1.8522000000000001</v>
      </c>
      <c r="C36" s="79"/>
    </row>
    <row r="37" spans="1:3" x14ac:dyDescent="0.25">
      <c r="A37" s="39" t="s">
        <v>1505</v>
      </c>
      <c r="B37" s="78">
        <v>1.8429</v>
      </c>
      <c r="C37" s="79"/>
    </row>
    <row r="38" spans="1:3" x14ac:dyDescent="0.25">
      <c r="A38" s="39" t="s">
        <v>1506</v>
      </c>
      <c r="B38" s="78">
        <v>1.4377</v>
      </c>
      <c r="C38" s="79"/>
    </row>
    <row r="39" spans="1:3" x14ac:dyDescent="0.25">
      <c r="A39" s="39" t="s">
        <v>1507</v>
      </c>
      <c r="B39" s="78">
        <v>1.4189000000000001</v>
      </c>
      <c r="C39" s="79"/>
    </row>
    <row r="40" spans="1:3" x14ac:dyDescent="0.25">
      <c r="A40" s="39" t="s">
        <v>1508</v>
      </c>
      <c r="B40" s="78">
        <v>1.4570000000000001</v>
      </c>
      <c r="C40" s="79"/>
    </row>
    <row r="41" spans="1:3" x14ac:dyDescent="0.25">
      <c r="A41" s="39" t="s">
        <v>1509</v>
      </c>
      <c r="B41" s="78">
        <v>1.2603</v>
      </c>
      <c r="C41" s="79"/>
    </row>
    <row r="42" spans="1:3" x14ac:dyDescent="0.25">
      <c r="A42" s="39" t="s">
        <v>1510</v>
      </c>
      <c r="B42" s="78">
        <v>1.4193</v>
      </c>
      <c r="C42" s="79"/>
    </row>
    <row r="43" spans="1:3" x14ac:dyDescent="0.25">
      <c r="A43" s="39" t="s">
        <v>1511</v>
      </c>
      <c r="B43" s="78">
        <v>1.4753000000000001</v>
      </c>
      <c r="C43" s="79"/>
    </row>
    <row r="44" spans="1:3" x14ac:dyDescent="0.25">
      <c r="A44" s="39" t="s">
        <v>1512</v>
      </c>
      <c r="B44" s="78">
        <v>1.6834</v>
      </c>
      <c r="C44" s="79"/>
    </row>
    <row r="45" spans="1:3" x14ac:dyDescent="0.25">
      <c r="A45" s="39" t="s">
        <v>1513</v>
      </c>
      <c r="B45" s="78">
        <v>1.1625000000000001</v>
      </c>
      <c r="C45" s="79"/>
    </row>
    <row r="46" spans="1:3" x14ac:dyDescent="0.25">
      <c r="A46" s="39" t="s">
        <v>1514</v>
      </c>
      <c r="B46" s="78">
        <v>1.4028</v>
      </c>
      <c r="C46" s="79"/>
    </row>
    <row r="47" spans="1:3" x14ac:dyDescent="0.25">
      <c r="A47" s="39" t="s">
        <v>1515</v>
      </c>
      <c r="B47" s="78">
        <v>1.5492999999999999</v>
      </c>
      <c r="C47" s="79"/>
    </row>
    <row r="48" spans="1:3" x14ac:dyDescent="0.25">
      <c r="A48" s="39" t="s">
        <v>1516</v>
      </c>
      <c r="B48" s="78">
        <v>1.4359</v>
      </c>
      <c r="C48" s="79"/>
    </row>
    <row r="49" spans="1:3" x14ac:dyDescent="0.25">
      <c r="A49" s="39" t="s">
        <v>1517</v>
      </c>
      <c r="B49" s="78">
        <v>1.3361000000000001</v>
      </c>
      <c r="C49" s="79"/>
    </row>
    <row r="50" spans="1:3" x14ac:dyDescent="0.25">
      <c r="A50" s="39" t="s">
        <v>1518</v>
      </c>
      <c r="B50" s="78">
        <v>1.2910999999999999</v>
      </c>
      <c r="C50" s="79"/>
    </row>
    <row r="51" spans="1:3" x14ac:dyDescent="0.25">
      <c r="A51" s="39" t="s">
        <v>1519</v>
      </c>
      <c r="B51" s="78">
        <v>1.3427</v>
      </c>
      <c r="C51" s="79"/>
    </row>
    <row r="52" spans="1:3" x14ac:dyDescent="0.25">
      <c r="A52" s="39" t="s">
        <v>1520</v>
      </c>
      <c r="B52" s="78">
        <v>1.6936</v>
      </c>
      <c r="C52" s="79"/>
    </row>
    <row r="53" spans="1:3" x14ac:dyDescent="0.25">
      <c r="A53" s="39" t="s">
        <v>1521</v>
      </c>
      <c r="B53" s="78">
        <v>1.4802</v>
      </c>
      <c r="C53" s="79"/>
    </row>
    <row r="54" spans="1:3" x14ac:dyDescent="0.25">
      <c r="A54" s="39" t="s">
        <v>1522</v>
      </c>
      <c r="B54" s="78">
        <v>1.4198999999999999</v>
      </c>
      <c r="C54" s="79"/>
    </row>
    <row r="55" spans="1:3" x14ac:dyDescent="0.25">
      <c r="A55" s="39" t="s">
        <v>1523</v>
      </c>
      <c r="B55" s="78">
        <v>1.4165000000000001</v>
      </c>
      <c r="C55" s="79"/>
    </row>
    <row r="56" spans="1:3" x14ac:dyDescent="0.25">
      <c r="A56" s="39" t="s">
        <v>1524</v>
      </c>
      <c r="B56" s="78">
        <v>1.4459</v>
      </c>
      <c r="C56" s="79"/>
    </row>
    <row r="57" spans="1:3" x14ac:dyDescent="0.25">
      <c r="A57" s="39" t="s">
        <v>1525</v>
      </c>
      <c r="B57" s="78">
        <v>1.337</v>
      </c>
      <c r="C57" s="79"/>
    </row>
    <row r="58" spans="1:3" x14ac:dyDescent="0.25">
      <c r="A58" s="39" t="s">
        <v>1526</v>
      </c>
      <c r="B58" s="78">
        <v>1.2966</v>
      </c>
      <c r="C58" s="79"/>
    </row>
    <row r="59" spans="1:3" x14ac:dyDescent="0.25">
      <c r="A59" s="39" t="s">
        <v>1527</v>
      </c>
      <c r="B59" s="78">
        <v>1.0550999999999999</v>
      </c>
      <c r="C59" s="79"/>
    </row>
    <row r="60" spans="1:3" x14ac:dyDescent="0.25">
      <c r="A60" s="39" t="s">
        <v>1528</v>
      </c>
      <c r="B60" s="78">
        <v>1.1625000000000001</v>
      </c>
      <c r="C60" s="79"/>
    </row>
    <row r="61" spans="1:3" x14ac:dyDescent="0.25">
      <c r="A61" s="39" t="s">
        <v>1529</v>
      </c>
      <c r="B61" s="78">
        <v>1.4111</v>
      </c>
      <c r="C61" s="79"/>
    </row>
    <row r="62" spans="1:3" x14ac:dyDescent="0.25">
      <c r="A62" s="39" t="s">
        <v>1530</v>
      </c>
      <c r="B62" s="78">
        <v>1.3952</v>
      </c>
      <c r="C62" s="79"/>
    </row>
    <row r="63" spans="1:3" x14ac:dyDescent="0.25">
      <c r="A63" s="39" t="s">
        <v>1531</v>
      </c>
      <c r="B63" s="78">
        <v>1.4446000000000001</v>
      </c>
      <c r="C63" s="79"/>
    </row>
    <row r="64" spans="1:3" x14ac:dyDescent="0.25">
      <c r="A64" s="39" t="s">
        <v>1532</v>
      </c>
      <c r="B64" s="78">
        <v>1.3391</v>
      </c>
      <c r="C64" s="79"/>
    </row>
    <row r="65" spans="1:3" x14ac:dyDescent="0.25">
      <c r="A65" s="39" t="s">
        <v>1533</v>
      </c>
      <c r="B65" s="78">
        <v>1.3683000000000001</v>
      </c>
      <c r="C65" s="79"/>
    </row>
    <row r="66" spans="1:3" x14ac:dyDescent="0.25">
      <c r="A66" s="39" t="s">
        <v>1534</v>
      </c>
      <c r="B66" s="78">
        <v>1.4407000000000001</v>
      </c>
      <c r="C66" s="79"/>
    </row>
    <row r="67" spans="1:3" x14ac:dyDescent="0.25">
      <c r="A67" s="39" t="s">
        <v>1535</v>
      </c>
      <c r="B67" s="78">
        <v>1.3403</v>
      </c>
      <c r="C67" s="79"/>
    </row>
    <row r="68" spans="1:3" x14ac:dyDescent="0.25">
      <c r="A68" s="39" t="s">
        <v>1536</v>
      </c>
      <c r="B68" s="78">
        <v>1.1954</v>
      </c>
      <c r="C68" s="79"/>
    </row>
    <row r="69" spans="1:3" x14ac:dyDescent="0.25">
      <c r="A69" s="39" t="s">
        <v>1537</v>
      </c>
      <c r="B69" s="78">
        <v>1.1648000000000001</v>
      </c>
      <c r="C69" s="79"/>
    </row>
    <row r="70" spans="1:3" x14ac:dyDescent="0.25">
      <c r="A70" s="39" t="s">
        <v>1538</v>
      </c>
      <c r="B70" s="78">
        <v>1.2543</v>
      </c>
      <c r="C70" s="79"/>
    </row>
    <row r="71" spans="1:3" x14ac:dyDescent="0.25">
      <c r="A71" s="39" t="s">
        <v>1539</v>
      </c>
      <c r="B71" s="78">
        <v>1.4121999999999999</v>
      </c>
      <c r="C71" s="79"/>
    </row>
    <row r="72" spans="1:3" x14ac:dyDescent="0.25">
      <c r="A72" s="39" t="s">
        <v>1540</v>
      </c>
      <c r="B72" s="78">
        <v>1.1149</v>
      </c>
      <c r="C72" s="79"/>
    </row>
    <row r="73" spans="1:3" x14ac:dyDescent="0.25">
      <c r="A73" s="39" t="s">
        <v>1541</v>
      </c>
      <c r="B73" s="78">
        <v>1.1929000000000001</v>
      </c>
      <c r="C73" s="79"/>
    </row>
    <row r="74" spans="1:3" x14ac:dyDescent="0.25">
      <c r="A74" s="39" t="s">
        <v>1542</v>
      </c>
      <c r="B74" s="78">
        <v>1.0126999999999999</v>
      </c>
      <c r="C74" s="79"/>
    </row>
    <row r="75" spans="1:3" x14ac:dyDescent="0.25">
      <c r="A75" s="39" t="s">
        <v>1543</v>
      </c>
      <c r="B75" s="78">
        <v>1.2630999999999999</v>
      </c>
      <c r="C75" s="79"/>
    </row>
    <row r="76" spans="1:3" x14ac:dyDescent="0.25">
      <c r="A76" s="39" t="s">
        <v>1544</v>
      </c>
      <c r="B76" s="78">
        <v>1.8615999999999999</v>
      </c>
      <c r="C76" s="79"/>
    </row>
    <row r="77" spans="1:3" x14ac:dyDescent="0.25">
      <c r="A77" s="39" t="s">
        <v>1545</v>
      </c>
      <c r="B77" s="78">
        <v>1.5037</v>
      </c>
      <c r="C77" s="79"/>
    </row>
    <row r="78" spans="1:3" x14ac:dyDescent="0.25">
      <c r="A78" s="39" t="s">
        <v>1546</v>
      </c>
      <c r="B78" s="78">
        <v>1.7608999999999999</v>
      </c>
      <c r="C78" s="79"/>
    </row>
    <row r="79" spans="1:3" x14ac:dyDescent="0.25">
      <c r="A79" s="39" t="s">
        <v>1547</v>
      </c>
      <c r="B79" s="78">
        <v>1.6603000000000001</v>
      </c>
      <c r="C79" s="79"/>
    </row>
    <row r="80" spans="1:3" x14ac:dyDescent="0.25">
      <c r="A80" s="39" t="s">
        <v>1548</v>
      </c>
      <c r="B80" s="78">
        <v>0.43669999999999998</v>
      </c>
      <c r="C80" s="79"/>
    </row>
    <row r="81" spans="1:3" x14ac:dyDescent="0.25">
      <c r="A81" s="39" t="s">
        <v>1549</v>
      </c>
      <c r="B81" s="78">
        <v>1.4105000000000001</v>
      </c>
      <c r="C81" s="79"/>
    </row>
    <row r="82" spans="1:3" x14ac:dyDescent="0.25">
      <c r="A82" s="39" t="s">
        <v>1550</v>
      </c>
      <c r="B82" s="78">
        <v>1.2931999999999999</v>
      </c>
      <c r="C82" s="79"/>
    </row>
    <row r="83" spans="1:3" x14ac:dyDescent="0.25">
      <c r="A83" s="39" t="s">
        <v>1551</v>
      </c>
      <c r="B83" s="78">
        <v>1.3575999999999999</v>
      </c>
      <c r="C83" s="79"/>
    </row>
    <row r="84" spans="1:3" x14ac:dyDescent="0.25">
      <c r="A84" s="39" t="s">
        <v>1552</v>
      </c>
      <c r="B84" s="78">
        <v>1.2858000000000001</v>
      </c>
      <c r="C84" s="79"/>
    </row>
    <row r="85" spans="1:3" x14ac:dyDescent="0.25">
      <c r="A85" s="39" t="s">
        <v>1553</v>
      </c>
      <c r="B85" s="78">
        <v>1.3202</v>
      </c>
      <c r="C85" s="79"/>
    </row>
    <row r="86" spans="1:3" x14ac:dyDescent="0.25">
      <c r="A86" s="39" t="s">
        <v>1554</v>
      </c>
      <c r="B86" s="78">
        <v>1.6575</v>
      </c>
      <c r="C86" s="79"/>
    </row>
    <row r="87" spans="1:3" x14ac:dyDescent="0.25">
      <c r="A87" s="39" t="s">
        <v>1555</v>
      </c>
      <c r="B87" s="78">
        <v>1.4292</v>
      </c>
      <c r="C87" s="79"/>
    </row>
    <row r="88" spans="1:3" x14ac:dyDescent="0.25">
      <c r="A88" s="39" t="s">
        <v>1556</v>
      </c>
      <c r="B88" s="78">
        <v>1.1338999999999999</v>
      </c>
      <c r="C88" s="79"/>
    </row>
    <row r="89" spans="1:3" x14ac:dyDescent="0.25">
      <c r="A89" s="39" t="s">
        <v>1557</v>
      </c>
      <c r="B89" s="78">
        <v>1.0528999999999999</v>
      </c>
      <c r="C89" s="79"/>
    </row>
    <row r="90" spans="1:3" x14ac:dyDescent="0.25">
      <c r="A90" s="39" t="s">
        <v>1558</v>
      </c>
      <c r="B90" s="78">
        <v>1.4441999999999999</v>
      </c>
      <c r="C90" s="79"/>
    </row>
    <row r="91" spans="1:3" x14ac:dyDescent="0.25">
      <c r="A91" s="39" t="s">
        <v>1559</v>
      </c>
      <c r="B91" s="78">
        <v>1.5515000000000001</v>
      </c>
      <c r="C91" s="79"/>
    </row>
    <row r="92" spans="1:3" x14ac:dyDescent="0.25">
      <c r="A92" s="39" t="s">
        <v>1560</v>
      </c>
      <c r="B92" s="78">
        <v>1.2870999999999999</v>
      </c>
      <c r="C92" s="79"/>
    </row>
    <row r="93" spans="1:3" x14ac:dyDescent="0.25">
      <c r="A93" s="39" t="s">
        <v>1561</v>
      </c>
      <c r="B93" s="78">
        <v>1.2131000000000001</v>
      </c>
      <c r="C93" s="79"/>
    </row>
    <row r="94" spans="1:3" x14ac:dyDescent="0.25">
      <c r="A94" s="39" t="s">
        <v>1562</v>
      </c>
      <c r="B94" s="78">
        <v>1.4514</v>
      </c>
      <c r="C94" s="79"/>
    </row>
    <row r="95" spans="1:3" x14ac:dyDescent="0.25">
      <c r="A95" s="39" t="s">
        <v>1563</v>
      </c>
      <c r="B95" s="78">
        <v>1.325</v>
      </c>
      <c r="C95" s="79"/>
    </row>
    <row r="96" spans="1:3" x14ac:dyDescent="0.25">
      <c r="A96" s="39" t="s">
        <v>1564</v>
      </c>
      <c r="B96" s="78">
        <v>1.0549999999999999</v>
      </c>
      <c r="C96" s="79"/>
    </row>
    <row r="97" spans="1:3" x14ac:dyDescent="0.25">
      <c r="A97" s="39" t="s">
        <v>1565</v>
      </c>
      <c r="B97" s="78">
        <v>1.6412</v>
      </c>
      <c r="C97" s="79"/>
    </row>
    <row r="98" spans="1:3" x14ac:dyDescent="0.25">
      <c r="A98" s="39" t="s">
        <v>1566</v>
      </c>
      <c r="B98" s="78">
        <v>1.8444</v>
      </c>
      <c r="C98" s="79"/>
    </row>
    <row r="99" spans="1:3" x14ac:dyDescent="0.25">
      <c r="A99" s="39" t="s">
        <v>1567</v>
      </c>
      <c r="B99" s="78">
        <v>1.6114999999999999</v>
      </c>
      <c r="C99" s="79"/>
    </row>
    <row r="100" spans="1:3" x14ac:dyDescent="0.25">
      <c r="A100" s="39" t="s">
        <v>1568</v>
      </c>
      <c r="B100" s="78">
        <v>1.8</v>
      </c>
      <c r="C100" s="79"/>
    </row>
    <row r="101" spans="1:3" x14ac:dyDescent="0.25">
      <c r="A101" s="39" t="s">
        <v>1569</v>
      </c>
      <c r="B101" s="78">
        <v>1.4322999999999999</v>
      </c>
      <c r="C101" s="79"/>
    </row>
    <row r="102" spans="1:3" x14ac:dyDescent="0.25">
      <c r="A102" s="39" t="s">
        <v>1570</v>
      </c>
      <c r="B102" s="78">
        <v>1.5504</v>
      </c>
      <c r="C102" s="79"/>
    </row>
    <row r="103" spans="1:3" x14ac:dyDescent="0.25">
      <c r="A103" s="39" t="s">
        <v>1571</v>
      </c>
      <c r="B103" s="78">
        <v>1.5385</v>
      </c>
      <c r="C103" s="79"/>
    </row>
    <row r="104" spans="1:3" x14ac:dyDescent="0.25">
      <c r="A104" s="39" t="s">
        <v>1572</v>
      </c>
      <c r="B104" s="78">
        <v>1.5806</v>
      </c>
      <c r="C104" s="79"/>
    </row>
    <row r="105" spans="1:3" x14ac:dyDescent="0.25">
      <c r="A105" s="39" t="s">
        <v>1573</v>
      </c>
      <c r="B105" s="78">
        <v>1.4188000000000001</v>
      </c>
      <c r="C105" s="79"/>
    </row>
    <row r="106" spans="1:3" x14ac:dyDescent="0.25">
      <c r="A106" s="39" t="s">
        <v>1574</v>
      </c>
      <c r="B106" s="78">
        <v>1.7712000000000001</v>
      </c>
      <c r="C106" s="79"/>
    </row>
    <row r="107" spans="1:3" x14ac:dyDescent="0.25">
      <c r="A107" s="39" t="s">
        <v>1575</v>
      </c>
      <c r="B107" s="78">
        <v>1.2945</v>
      </c>
      <c r="C107" s="79"/>
    </row>
    <row r="108" spans="1:3" x14ac:dyDescent="0.25">
      <c r="A108" s="39" t="s">
        <v>1576</v>
      </c>
      <c r="B108" s="78">
        <v>1.2373000000000001</v>
      </c>
      <c r="C108" s="79"/>
    </row>
    <row r="109" spans="1:3" x14ac:dyDescent="0.25">
      <c r="A109" s="39" t="s">
        <v>1577</v>
      </c>
      <c r="B109" s="78">
        <v>1.1539999999999999</v>
      </c>
      <c r="C109" s="79"/>
    </row>
    <row r="110" spans="1:3" x14ac:dyDescent="0.25">
      <c r="A110" s="39" t="s">
        <v>1578</v>
      </c>
      <c r="B110" s="78">
        <v>1.9408000000000001</v>
      </c>
      <c r="C110" s="79"/>
    </row>
    <row r="111" spans="1:3" x14ac:dyDescent="0.25">
      <c r="A111" s="39" t="s">
        <v>1579</v>
      </c>
      <c r="B111" s="78">
        <v>1.3998999999999999</v>
      </c>
      <c r="C111" s="79"/>
    </row>
    <row r="112" spans="1:3" x14ac:dyDescent="0.25">
      <c r="A112" s="39" t="s">
        <v>1580</v>
      </c>
      <c r="B112" s="78">
        <v>1.5392999999999999</v>
      </c>
      <c r="C112" s="79"/>
    </row>
    <row r="113" spans="1:3" x14ac:dyDescent="0.25">
      <c r="A113" s="39" t="s">
        <v>1581</v>
      </c>
      <c r="B113" s="78">
        <v>1.5212000000000001</v>
      </c>
      <c r="C113" s="79"/>
    </row>
    <row r="114" spans="1:3" x14ac:dyDescent="0.25">
      <c r="A114" s="39" t="s">
        <v>1582</v>
      </c>
      <c r="B114" s="78">
        <v>1.4992000000000001</v>
      </c>
      <c r="C114" s="79"/>
    </row>
    <row r="115" spans="1:3" x14ac:dyDescent="0.25">
      <c r="A115" s="39" t="s">
        <v>1583</v>
      </c>
      <c r="B115" s="78">
        <v>1.3452999999999999</v>
      </c>
      <c r="C115" s="79"/>
    </row>
    <row r="116" spans="1:3" x14ac:dyDescent="0.25">
      <c r="A116" s="39" t="s">
        <v>1584</v>
      </c>
      <c r="B116" s="78">
        <v>1.2121</v>
      </c>
      <c r="C116" s="79"/>
    </row>
    <row r="117" spans="1:3" x14ac:dyDescent="0.25">
      <c r="A117" s="39" t="s">
        <v>1585</v>
      </c>
      <c r="B117" s="78">
        <v>1.2355</v>
      </c>
      <c r="C117" s="79"/>
    </row>
    <row r="118" spans="1:3" x14ac:dyDescent="0.25">
      <c r="A118" s="39" t="s">
        <v>1586</v>
      </c>
      <c r="B118" s="78">
        <v>1.2233000000000001</v>
      </c>
      <c r="C118" s="79"/>
    </row>
    <row r="119" spans="1:3" x14ac:dyDescent="0.25">
      <c r="A119" s="39" t="s">
        <v>1587</v>
      </c>
      <c r="B119" s="78">
        <v>1.2155</v>
      </c>
      <c r="C119" s="79"/>
    </row>
    <row r="120" spans="1:3" x14ac:dyDescent="0.25">
      <c r="A120" s="39" t="s">
        <v>1588</v>
      </c>
      <c r="B120" s="78">
        <v>1.2115</v>
      </c>
      <c r="C120" s="79"/>
    </row>
    <row r="121" spans="1:3" x14ac:dyDescent="0.25">
      <c r="A121" s="39" t="s">
        <v>1589</v>
      </c>
      <c r="B121" s="78">
        <v>4.5533999999999999</v>
      </c>
      <c r="C121" s="79"/>
    </row>
    <row r="122" spans="1:3" x14ac:dyDescent="0.25">
      <c r="A122" s="39" t="s">
        <v>1590</v>
      </c>
      <c r="B122" s="78">
        <v>5.0312000000000001</v>
      </c>
      <c r="C122" s="79"/>
    </row>
    <row r="123" spans="1:3" x14ac:dyDescent="0.25">
      <c r="A123" s="39" t="s">
        <v>1591</v>
      </c>
      <c r="B123" s="78">
        <v>5.0869999999999997</v>
      </c>
      <c r="C123" s="79"/>
    </row>
    <row r="124" spans="1:3" x14ac:dyDescent="0.25">
      <c r="A124" s="39" t="s">
        <v>1592</v>
      </c>
      <c r="B124" s="78">
        <v>4.8566000000000003</v>
      </c>
      <c r="C124" s="79"/>
    </row>
    <row r="125" spans="1:3" x14ac:dyDescent="0.25">
      <c r="A125" s="39" t="s">
        <v>1593</v>
      </c>
      <c r="B125" s="78">
        <v>5.23</v>
      </c>
      <c r="C125" s="79"/>
    </row>
    <row r="126" spans="1:3" x14ac:dyDescent="0.25">
      <c r="A126" s="39" t="s">
        <v>1594</v>
      </c>
      <c r="B126" s="78">
        <v>3.5306000000000002</v>
      </c>
      <c r="C126" s="79"/>
    </row>
    <row r="127" spans="1:3" x14ac:dyDescent="0.25">
      <c r="A127" s="39" t="s">
        <v>1595</v>
      </c>
      <c r="B127" s="78">
        <v>3.1038999999999999</v>
      </c>
      <c r="C127" s="79"/>
    </row>
    <row r="128" spans="1:3" x14ac:dyDescent="0.25">
      <c r="A128" s="39" t="s">
        <v>1596</v>
      </c>
      <c r="B128" s="78">
        <v>5.1191000000000004</v>
      </c>
      <c r="C128" s="79"/>
    </row>
    <row r="129" spans="1:3" x14ac:dyDescent="0.25">
      <c r="A129" s="39" t="s">
        <v>1597</v>
      </c>
      <c r="B129" s="78">
        <v>4.7994000000000003</v>
      </c>
      <c r="C129" s="79"/>
    </row>
    <row r="130" spans="1:3" x14ac:dyDescent="0.25">
      <c r="A130" s="39" t="s">
        <v>1598</v>
      </c>
      <c r="B130" s="78">
        <v>5.2797999999999998</v>
      </c>
      <c r="C130" s="79"/>
    </row>
    <row r="131" spans="1:3" x14ac:dyDescent="0.25">
      <c r="A131" s="39" t="s">
        <v>1599</v>
      </c>
      <c r="B131" s="78">
        <v>5.3010000000000002</v>
      </c>
      <c r="C131" s="79"/>
    </row>
    <row r="132" spans="1:3" x14ac:dyDescent="0.25">
      <c r="A132" s="39" t="s">
        <v>1600</v>
      </c>
      <c r="B132" s="78">
        <v>5.0015999999999998</v>
      </c>
      <c r="C132" s="79"/>
    </row>
    <row r="133" spans="1:3" x14ac:dyDescent="0.25">
      <c r="A133" s="39" t="s">
        <v>1601</v>
      </c>
      <c r="B133" s="78">
        <v>5.3882000000000003</v>
      </c>
      <c r="C133" s="79"/>
    </row>
    <row r="134" spans="1:3" x14ac:dyDescent="0.25">
      <c r="A134" s="39" t="s">
        <v>1602</v>
      </c>
      <c r="B134" s="78">
        <v>5.2583000000000002</v>
      </c>
      <c r="C134" s="79"/>
    </row>
    <row r="135" spans="1:3" x14ac:dyDescent="0.25">
      <c r="A135" s="39" t="s">
        <v>1603</v>
      </c>
      <c r="B135" s="78">
        <v>4.8441000000000001</v>
      </c>
      <c r="C135" s="79"/>
    </row>
    <row r="136" spans="1:3" x14ac:dyDescent="0.25">
      <c r="A136" s="39" t="s">
        <v>1604</v>
      </c>
      <c r="B136" s="78">
        <v>5.1612</v>
      </c>
      <c r="C136" s="79"/>
    </row>
    <row r="137" spans="1:3" x14ac:dyDescent="0.25">
      <c r="A137" s="39" t="s">
        <v>1605</v>
      </c>
      <c r="B137" s="78">
        <v>4.6542000000000003</v>
      </c>
      <c r="C137" s="79"/>
    </row>
    <row r="138" spans="1:3" x14ac:dyDescent="0.25">
      <c r="A138" s="39" t="s">
        <v>1606</v>
      </c>
      <c r="B138" s="78">
        <v>2.9333</v>
      </c>
      <c r="C138" s="79"/>
    </row>
    <row r="139" spans="1:3" x14ac:dyDescent="0.25">
      <c r="A139" s="39" t="s">
        <v>1607</v>
      </c>
      <c r="B139" s="78">
        <v>4.8268000000000004</v>
      </c>
      <c r="C139" s="79"/>
    </row>
    <row r="140" spans="1:3" x14ac:dyDescent="0.25">
      <c r="A140" s="39" t="s">
        <v>1608</v>
      </c>
      <c r="B140" s="78">
        <v>4.859</v>
      </c>
      <c r="C140" s="79"/>
    </row>
    <row r="141" spans="1:3" x14ac:dyDescent="0.25">
      <c r="A141" s="39" t="s">
        <v>1609</v>
      </c>
      <c r="B141" s="78">
        <v>4.2781000000000002</v>
      </c>
      <c r="C141" s="79"/>
    </row>
    <row r="142" spans="1:3" x14ac:dyDescent="0.25">
      <c r="A142" s="39" t="s">
        <v>1610</v>
      </c>
      <c r="B142" s="78">
        <v>2.9371</v>
      </c>
      <c r="C142" s="79"/>
    </row>
    <row r="143" spans="1:3" x14ac:dyDescent="0.25">
      <c r="A143" s="39" t="s">
        <v>1611</v>
      </c>
      <c r="B143" s="78">
        <v>3.7208999999999999</v>
      </c>
      <c r="C143" s="79"/>
    </row>
    <row r="144" spans="1:3" x14ac:dyDescent="0.25">
      <c r="A144" s="39" t="s">
        <v>1612</v>
      </c>
      <c r="B144" s="78">
        <v>5.2759999999999998</v>
      </c>
      <c r="C144" s="79"/>
    </row>
    <row r="145" spans="1:3" x14ac:dyDescent="0.25">
      <c r="A145" s="39" t="s">
        <v>1613</v>
      </c>
      <c r="B145" s="78">
        <v>1.4389000000000001</v>
      </c>
      <c r="C145" s="79"/>
    </row>
    <row r="146" spans="1:3" x14ac:dyDescent="0.25">
      <c r="A146" s="39" t="s">
        <v>1614</v>
      </c>
      <c r="B146" s="78">
        <v>3.6758000000000002</v>
      </c>
      <c r="C146" s="79"/>
    </row>
    <row r="147" spans="1:3" x14ac:dyDescent="0.25">
      <c r="A147" s="39" t="s">
        <v>1615</v>
      </c>
      <c r="B147" s="78">
        <v>5.1779999999999999</v>
      </c>
      <c r="C147" s="79"/>
    </row>
    <row r="148" spans="1:3" x14ac:dyDescent="0.25">
      <c r="A148" s="39" t="s">
        <v>1616</v>
      </c>
      <c r="B148" s="78">
        <v>5.7872000000000003</v>
      </c>
      <c r="C148" s="79"/>
    </row>
    <row r="149" spans="1:3" x14ac:dyDescent="0.25">
      <c r="A149" s="39" t="s">
        <v>1617</v>
      </c>
      <c r="B149" s="78">
        <v>4.3010000000000002</v>
      </c>
      <c r="C149" s="79"/>
    </row>
    <row r="150" spans="1:3" x14ac:dyDescent="0.25">
      <c r="A150" s="39" t="s">
        <v>1618</v>
      </c>
      <c r="B150" s="78">
        <v>5.3143000000000002</v>
      </c>
      <c r="C150" s="79"/>
    </row>
    <row r="151" spans="1:3" x14ac:dyDescent="0.25">
      <c r="A151" s="39" t="s">
        <v>1619</v>
      </c>
      <c r="B151" s="78">
        <v>5.2423000000000002</v>
      </c>
      <c r="C151" s="79"/>
    </row>
    <row r="152" spans="1:3" x14ac:dyDescent="0.25">
      <c r="A152" s="39" t="s">
        <v>1620</v>
      </c>
      <c r="B152" s="78">
        <v>5.3985000000000003</v>
      </c>
      <c r="C152" s="79"/>
    </row>
    <row r="153" spans="1:3" x14ac:dyDescent="0.25">
      <c r="A153" s="39" t="s">
        <v>1621</v>
      </c>
      <c r="B153" s="78">
        <v>5.3624999999999998</v>
      </c>
      <c r="C153" s="79"/>
    </row>
    <row r="154" spans="1:3" x14ac:dyDescent="0.25">
      <c r="A154" s="39" t="s">
        <v>1622</v>
      </c>
      <c r="B154" s="78">
        <v>5.0006000000000004</v>
      </c>
      <c r="C154" s="79"/>
    </row>
    <row r="155" spans="1:3" x14ac:dyDescent="0.25">
      <c r="A155" s="39" t="s">
        <v>1623</v>
      </c>
      <c r="B155" s="78">
        <v>3.6924999999999999</v>
      </c>
      <c r="C155" s="79"/>
    </row>
    <row r="156" spans="1:3" x14ac:dyDescent="0.25">
      <c r="A156" s="39" t="s">
        <v>1624</v>
      </c>
      <c r="B156" s="78">
        <v>4.5650000000000004</v>
      </c>
      <c r="C156" s="79"/>
    </row>
    <row r="157" spans="1:3" x14ac:dyDescent="0.25">
      <c r="A157" s="39" t="s">
        <v>1625</v>
      </c>
      <c r="B157" s="78">
        <v>5.1235999999999997</v>
      </c>
      <c r="C157" s="79"/>
    </row>
    <row r="158" spans="1:3" x14ac:dyDescent="0.25">
      <c r="A158" s="39" t="s">
        <v>1626</v>
      </c>
      <c r="B158" s="78">
        <v>5.1428000000000003</v>
      </c>
      <c r="C158" s="79"/>
    </row>
    <row r="159" spans="1:3" x14ac:dyDescent="0.25">
      <c r="A159" s="39" t="s">
        <v>1627</v>
      </c>
      <c r="B159" s="78">
        <v>4.8125</v>
      </c>
      <c r="C159" s="79"/>
    </row>
    <row r="160" spans="1:3" x14ac:dyDescent="0.25">
      <c r="A160" s="39" t="s">
        <v>1628</v>
      </c>
      <c r="B160" s="78">
        <v>4.6685999999999996</v>
      </c>
      <c r="C160" s="79"/>
    </row>
    <row r="161" spans="1:3" x14ac:dyDescent="0.25">
      <c r="A161" s="39" t="s">
        <v>1629</v>
      </c>
      <c r="B161" s="78">
        <v>1.9668000000000001</v>
      </c>
      <c r="C161" s="79"/>
    </row>
    <row r="162" spans="1:3" x14ac:dyDescent="0.25">
      <c r="A162" s="39" t="s">
        <v>1630</v>
      </c>
      <c r="B162" s="78">
        <v>5.1268000000000002</v>
      </c>
      <c r="C162" s="79"/>
    </row>
    <row r="163" spans="1:3" x14ac:dyDescent="0.25">
      <c r="A163" s="39" t="s">
        <v>1631</v>
      </c>
      <c r="B163" s="78">
        <v>4.5934999999999997</v>
      </c>
      <c r="C163" s="79"/>
    </row>
    <row r="164" spans="1:3" x14ac:dyDescent="0.25">
      <c r="A164" s="39" t="s">
        <v>1632</v>
      </c>
      <c r="B164" s="78">
        <v>3.8169</v>
      </c>
      <c r="C164" s="79"/>
    </row>
    <row r="165" spans="1:3" x14ac:dyDescent="0.25">
      <c r="A165" s="39" t="s">
        <v>1633</v>
      </c>
      <c r="B165" s="78">
        <v>2.6288999999999998</v>
      </c>
      <c r="C165" s="79"/>
    </row>
    <row r="166" spans="1:3" x14ac:dyDescent="0.25">
      <c r="A166" s="39" t="s">
        <v>1634</v>
      </c>
      <c r="B166" s="78">
        <v>4.3658000000000001</v>
      </c>
      <c r="C166" s="79"/>
    </row>
    <row r="167" spans="1:3" x14ac:dyDescent="0.25">
      <c r="A167" s="39" t="s">
        <v>1635</v>
      </c>
      <c r="B167" s="78">
        <v>3.8580999999999999</v>
      </c>
      <c r="C167" s="79"/>
    </row>
    <row r="168" spans="1:3" x14ac:dyDescent="0.25">
      <c r="A168" s="39" t="s">
        <v>1636</v>
      </c>
      <c r="B168" s="78">
        <v>4.9596999999999998</v>
      </c>
      <c r="C168" s="79"/>
    </row>
    <row r="169" spans="1:3" x14ac:dyDescent="0.25">
      <c r="A169" s="39" t="s">
        <v>1637</v>
      </c>
      <c r="B169" s="78">
        <v>5.0750999999999999</v>
      </c>
      <c r="C169" s="79"/>
    </row>
    <row r="170" spans="1:3" x14ac:dyDescent="0.25">
      <c r="A170" s="39" t="s">
        <v>1638</v>
      </c>
      <c r="B170" s="78">
        <v>4.9598000000000004</v>
      </c>
      <c r="C170" s="79"/>
    </row>
    <row r="171" spans="1:3" x14ac:dyDescent="0.25">
      <c r="A171" s="39" t="s">
        <v>1639</v>
      </c>
      <c r="B171" s="78">
        <v>4.5708000000000002</v>
      </c>
      <c r="C171" s="79"/>
    </row>
    <row r="172" spans="1:3" x14ac:dyDescent="0.25">
      <c r="A172" s="39" t="s">
        <v>1640</v>
      </c>
      <c r="B172" s="78">
        <v>4.4157999999999999</v>
      </c>
      <c r="C172" s="79"/>
    </row>
    <row r="173" spans="1:3" x14ac:dyDescent="0.25">
      <c r="A173" s="39" t="s">
        <v>1641</v>
      </c>
      <c r="B173" s="78">
        <v>4.0510000000000002</v>
      </c>
      <c r="C173" s="79"/>
    </row>
    <row r="174" spans="1:3" x14ac:dyDescent="0.25">
      <c r="A174" s="39" t="s">
        <v>1642</v>
      </c>
      <c r="B174" s="78">
        <v>5.8029000000000002</v>
      </c>
      <c r="C174" s="79"/>
    </row>
    <row r="175" spans="1:3" x14ac:dyDescent="0.25">
      <c r="A175" s="39" t="s">
        <v>1643</v>
      </c>
      <c r="B175" s="78">
        <v>4.5362999999999998</v>
      </c>
      <c r="C175" s="79"/>
    </row>
    <row r="176" spans="1:3" x14ac:dyDescent="0.25">
      <c r="A176" s="39" t="s">
        <v>1644</v>
      </c>
      <c r="B176" s="78">
        <v>4.8429000000000002</v>
      </c>
      <c r="C176" s="79"/>
    </row>
    <row r="177" spans="1:3" x14ac:dyDescent="0.25">
      <c r="A177" s="39" t="s">
        <v>1645</v>
      </c>
      <c r="B177" s="78">
        <v>4.2016</v>
      </c>
      <c r="C177" s="79"/>
    </row>
    <row r="178" spans="1:3" x14ac:dyDescent="0.25">
      <c r="A178" s="39" t="s">
        <v>1646</v>
      </c>
      <c r="B178" s="78">
        <v>5.1409000000000002</v>
      </c>
      <c r="C178" s="79"/>
    </row>
    <row r="179" spans="1:3" x14ac:dyDescent="0.25">
      <c r="A179" s="39" t="s">
        <v>1647</v>
      </c>
      <c r="B179" s="78">
        <v>4.1898</v>
      </c>
      <c r="C179" s="79"/>
    </row>
    <row r="180" spans="1:3" x14ac:dyDescent="0.25">
      <c r="A180" s="39" t="s">
        <v>1648</v>
      </c>
      <c r="B180" s="78">
        <v>5.1776999999999997</v>
      </c>
      <c r="C180" s="79"/>
    </row>
    <row r="181" spans="1:3" x14ac:dyDescent="0.25">
      <c r="A181" s="39" t="s">
        <v>1649</v>
      </c>
      <c r="B181" s="78">
        <v>5.0515999999999996</v>
      </c>
      <c r="C181" s="79"/>
    </row>
    <row r="182" spans="1:3" x14ac:dyDescent="0.25">
      <c r="A182" s="39" t="s">
        <v>1650</v>
      </c>
      <c r="B182" s="78">
        <v>4.9283000000000001</v>
      </c>
      <c r="C182" s="79"/>
    </row>
    <row r="183" spans="1:3" x14ac:dyDescent="0.25">
      <c r="A183" s="39" t="s">
        <v>1651</v>
      </c>
      <c r="B183" s="78">
        <v>4.4515000000000002</v>
      </c>
      <c r="C183" s="79"/>
    </row>
    <row r="184" spans="1:3" x14ac:dyDescent="0.25">
      <c r="A184" s="39" t="s">
        <v>1652</v>
      </c>
      <c r="B184" s="78">
        <v>5.0632999999999999</v>
      </c>
      <c r="C184" s="79"/>
    </row>
    <row r="185" spans="1:3" x14ac:dyDescent="0.25">
      <c r="A185" s="39" t="s">
        <v>1653</v>
      </c>
      <c r="B185" s="78">
        <v>4.5663</v>
      </c>
      <c r="C185" s="79"/>
    </row>
    <row r="186" spans="1:3" x14ac:dyDescent="0.25">
      <c r="A186" s="39" t="s">
        <v>1654</v>
      </c>
      <c r="B186" s="78">
        <v>4.6923000000000004</v>
      </c>
      <c r="C186" s="79"/>
    </row>
    <row r="187" spans="1:3" x14ac:dyDescent="0.25">
      <c r="A187" s="39" t="s">
        <v>1655</v>
      </c>
      <c r="B187" s="78">
        <v>4.7195</v>
      </c>
      <c r="C187" s="79"/>
    </row>
    <row r="188" spans="1:3" x14ac:dyDescent="0.25">
      <c r="A188" s="39" t="s">
        <v>1656</v>
      </c>
      <c r="B188" s="78">
        <v>3.9861</v>
      </c>
      <c r="C188" s="79"/>
    </row>
    <row r="189" spans="1:3" x14ac:dyDescent="0.25">
      <c r="A189" s="39" t="s">
        <v>1657</v>
      </c>
      <c r="B189" s="78">
        <v>3.9491999999999998</v>
      </c>
      <c r="C189" s="79"/>
    </row>
    <row r="190" spans="1:3" x14ac:dyDescent="0.25">
      <c r="A190" s="39" t="s">
        <v>1658</v>
      </c>
      <c r="B190" s="78">
        <v>4.2830000000000004</v>
      </c>
      <c r="C190" s="79"/>
    </row>
    <row r="191" spans="1:3" x14ac:dyDescent="0.25">
      <c r="A191" s="39" t="s">
        <v>1659</v>
      </c>
      <c r="B191" s="78">
        <v>4.6912000000000003</v>
      </c>
      <c r="C191" s="79"/>
    </row>
    <row r="192" spans="1:3" x14ac:dyDescent="0.25">
      <c r="A192" s="39" t="s">
        <v>1660</v>
      </c>
      <c r="B192" s="78">
        <v>4.4363999999999999</v>
      </c>
      <c r="C192" s="79"/>
    </row>
    <row r="193" spans="1:3" x14ac:dyDescent="0.25">
      <c r="A193" s="39" t="s">
        <v>1661</v>
      </c>
      <c r="B193" s="78">
        <v>4.4904000000000002</v>
      </c>
      <c r="C193" s="79"/>
    </row>
    <row r="194" spans="1:3" x14ac:dyDescent="0.25">
      <c r="A194" s="39" t="s">
        <v>1662</v>
      </c>
      <c r="B194" s="78">
        <v>4.3395000000000001</v>
      </c>
      <c r="C194" s="79"/>
    </row>
    <row r="195" spans="1:3" x14ac:dyDescent="0.25">
      <c r="A195" s="39" t="s">
        <v>1663</v>
      </c>
      <c r="B195" s="78">
        <v>3.863</v>
      </c>
      <c r="C195" s="79"/>
    </row>
    <row r="196" spans="1:3" x14ac:dyDescent="0.25">
      <c r="A196" s="39" t="s">
        <v>1664</v>
      </c>
      <c r="B196" s="78">
        <v>3.5255000000000001</v>
      </c>
      <c r="C196" s="79"/>
    </row>
    <row r="197" spans="1:3" x14ac:dyDescent="0.25">
      <c r="A197" s="39" t="s">
        <v>1665</v>
      </c>
      <c r="B197" s="78">
        <v>4.1016000000000004</v>
      </c>
      <c r="C197" s="79"/>
    </row>
    <row r="198" spans="1:3" x14ac:dyDescent="0.25">
      <c r="A198" s="39" t="s">
        <v>1666</v>
      </c>
      <c r="B198" s="78">
        <v>4.008</v>
      </c>
      <c r="C198" s="79"/>
    </row>
    <row r="199" spans="1:3" x14ac:dyDescent="0.25">
      <c r="A199" s="39" t="s">
        <v>1667</v>
      </c>
      <c r="B199" s="78">
        <v>4.4856999999999996</v>
      </c>
      <c r="C199" s="79"/>
    </row>
    <row r="200" spans="1:3" x14ac:dyDescent="0.25">
      <c r="A200" s="39" t="s">
        <v>1668</v>
      </c>
      <c r="B200" s="78">
        <v>4.3688000000000002</v>
      </c>
      <c r="C200" s="79"/>
    </row>
    <row r="201" spans="1:3" x14ac:dyDescent="0.25">
      <c r="A201" s="39" t="s">
        <v>1669</v>
      </c>
      <c r="B201" s="78">
        <v>4.2087000000000003</v>
      </c>
      <c r="C201" s="79"/>
    </row>
    <row r="202" spans="1:3" x14ac:dyDescent="0.25">
      <c r="A202" s="39" t="s">
        <v>1670</v>
      </c>
      <c r="B202" s="78">
        <v>3.8713000000000002</v>
      </c>
      <c r="C202" s="79"/>
    </row>
    <row r="203" spans="1:3" x14ac:dyDescent="0.25">
      <c r="A203" s="39" t="s">
        <v>1671</v>
      </c>
      <c r="B203" s="78">
        <v>3.3029999999999999</v>
      </c>
      <c r="C203" s="79"/>
    </row>
    <row r="204" spans="1:3" x14ac:dyDescent="0.25">
      <c r="A204" s="39" t="s">
        <v>1672</v>
      </c>
      <c r="B204" s="78">
        <v>4.2121000000000004</v>
      </c>
      <c r="C204" s="79"/>
    </row>
    <row r="205" spans="1:3" x14ac:dyDescent="0.25">
      <c r="A205" s="39" t="s">
        <v>1673</v>
      </c>
      <c r="B205" s="78">
        <v>4.4119000000000002</v>
      </c>
      <c r="C205" s="79"/>
    </row>
    <row r="206" spans="1:3" x14ac:dyDescent="0.25">
      <c r="A206" s="39" t="s">
        <v>1674</v>
      </c>
      <c r="B206" s="78">
        <v>4.2915999999999999</v>
      </c>
      <c r="C206" s="79"/>
    </row>
    <row r="207" spans="1:3" x14ac:dyDescent="0.25">
      <c r="A207" s="39" t="s">
        <v>1675</v>
      </c>
      <c r="B207" s="78">
        <v>4.5601000000000003</v>
      </c>
      <c r="C207" s="79"/>
    </row>
    <row r="208" spans="1:3" x14ac:dyDescent="0.25">
      <c r="A208" s="39" t="s">
        <v>1676</v>
      </c>
      <c r="B208" s="78">
        <v>4.6002000000000001</v>
      </c>
      <c r="C208" s="79"/>
    </row>
    <row r="209" spans="1:3" x14ac:dyDescent="0.25">
      <c r="A209" s="39" t="s">
        <v>1677</v>
      </c>
      <c r="B209" s="78">
        <v>5.0037000000000003</v>
      </c>
      <c r="C209" s="79"/>
    </row>
    <row r="210" spans="1:3" x14ac:dyDescent="0.25">
      <c r="A210" s="39" t="s">
        <v>1678</v>
      </c>
      <c r="B210" s="78">
        <v>4.5598999999999998</v>
      </c>
      <c r="C210" s="79"/>
    </row>
    <row r="211" spans="1:3" x14ac:dyDescent="0.25">
      <c r="A211" s="39" t="s">
        <v>1679</v>
      </c>
      <c r="B211" s="78">
        <v>5.2458999999999998</v>
      </c>
      <c r="C211" s="79"/>
    </row>
    <row r="212" spans="1:3" x14ac:dyDescent="0.25">
      <c r="A212" s="39" t="s">
        <v>1680</v>
      </c>
      <c r="B212" s="78">
        <v>4.5735000000000001</v>
      </c>
      <c r="C212" s="79"/>
    </row>
    <row r="213" spans="1:3" x14ac:dyDescent="0.25">
      <c r="A213" s="39" t="s">
        <v>1681</v>
      </c>
      <c r="B213" s="78">
        <v>4.3973000000000004</v>
      </c>
      <c r="C213" s="79"/>
    </row>
    <row r="214" spans="1:3" x14ac:dyDescent="0.25">
      <c r="A214" s="39" t="s">
        <v>1682</v>
      </c>
      <c r="B214" s="78">
        <v>4.5694999999999997</v>
      </c>
      <c r="C214" s="79"/>
    </row>
    <row r="215" spans="1:3" x14ac:dyDescent="0.25">
      <c r="A215" s="39" t="s">
        <v>1683</v>
      </c>
      <c r="B215" s="78">
        <v>4.5571999999999999</v>
      </c>
      <c r="C215" s="79"/>
    </row>
    <row r="216" spans="1:3" x14ac:dyDescent="0.25">
      <c r="A216" s="39" t="s">
        <v>1684</v>
      </c>
      <c r="B216" s="78">
        <v>5.1090999999999998</v>
      </c>
      <c r="C216" s="79"/>
    </row>
    <row r="217" spans="1:3" x14ac:dyDescent="0.25">
      <c r="A217" s="39" t="s">
        <v>1685</v>
      </c>
      <c r="B217" s="78">
        <v>4.9353999999999996</v>
      </c>
      <c r="C217" s="79"/>
    </row>
    <row r="218" spans="1:3" x14ac:dyDescent="0.25">
      <c r="A218" s="39" t="s">
        <v>1686</v>
      </c>
      <c r="B218" s="78">
        <v>3.8161</v>
      </c>
      <c r="C218" s="79"/>
    </row>
    <row r="219" spans="1:3" x14ac:dyDescent="0.25">
      <c r="A219" s="39" t="s">
        <v>1687</v>
      </c>
      <c r="B219" s="78">
        <v>3.8689</v>
      </c>
      <c r="C219" s="79"/>
    </row>
    <row r="220" spans="1:3" x14ac:dyDescent="0.25">
      <c r="A220" s="39" t="s">
        <v>1688</v>
      </c>
      <c r="B220" s="78">
        <v>3.5855999999999999</v>
      </c>
      <c r="C220" s="79"/>
    </row>
    <row r="221" spans="1:3" x14ac:dyDescent="0.25">
      <c r="A221" s="39" t="s">
        <v>1689</v>
      </c>
      <c r="B221" s="78">
        <v>4.6215999999999999</v>
      </c>
      <c r="C221" s="79"/>
    </row>
    <row r="222" spans="1:3" x14ac:dyDescent="0.25">
      <c r="A222" s="39" t="s">
        <v>1690</v>
      </c>
      <c r="B222" s="78">
        <v>5.0772000000000004</v>
      </c>
      <c r="C222" s="79"/>
    </row>
    <row r="223" spans="1:3" x14ac:dyDescent="0.25">
      <c r="A223" s="39" t="s">
        <v>1691</v>
      </c>
      <c r="B223" s="78">
        <v>4.8300999999999998</v>
      </c>
      <c r="C223" s="79"/>
    </row>
    <row r="224" spans="1:3" x14ac:dyDescent="0.25">
      <c r="A224" s="39" t="s">
        <v>1692</v>
      </c>
      <c r="B224" s="78">
        <v>3.5659999999999998</v>
      </c>
      <c r="C224" s="79"/>
    </row>
    <row r="225" spans="1:3" x14ac:dyDescent="0.25">
      <c r="A225" s="39" t="s">
        <v>1693</v>
      </c>
      <c r="B225" s="78">
        <v>4.3619000000000003</v>
      </c>
      <c r="C225" s="79"/>
    </row>
    <row r="226" spans="1:3" x14ac:dyDescent="0.25">
      <c r="A226" s="39" t="s">
        <v>1694</v>
      </c>
      <c r="B226" s="78">
        <v>3.6049000000000002</v>
      </c>
      <c r="C226" s="79"/>
    </row>
    <row r="227" spans="1:3" x14ac:dyDescent="0.25">
      <c r="A227" s="39" t="s">
        <v>1695</v>
      </c>
      <c r="B227" s="78">
        <v>3.51</v>
      </c>
      <c r="C227" s="79"/>
    </row>
    <row r="228" spans="1:3" x14ac:dyDescent="0.25">
      <c r="A228" s="39" t="s">
        <v>1696</v>
      </c>
      <c r="B228" s="78">
        <v>4.2766999999999999</v>
      </c>
      <c r="C228" s="79"/>
    </row>
    <row r="229" spans="1:3" x14ac:dyDescent="0.25">
      <c r="A229" s="39" t="s">
        <v>1697</v>
      </c>
      <c r="B229" s="78">
        <v>5.0891000000000002</v>
      </c>
      <c r="C229" s="79"/>
    </row>
    <row r="230" spans="1:3" x14ac:dyDescent="0.25">
      <c r="A230" s="39" t="s">
        <v>1698</v>
      </c>
      <c r="B230" s="78">
        <v>5.2195999999999998</v>
      </c>
      <c r="C230" s="79"/>
    </row>
    <row r="231" spans="1:3" x14ac:dyDescent="0.25">
      <c r="A231" s="39" t="s">
        <v>1699</v>
      </c>
      <c r="B231" s="78">
        <v>3.6324999999999998</v>
      </c>
      <c r="C231" s="79"/>
    </row>
    <row r="232" spans="1:3" x14ac:dyDescent="0.25">
      <c r="A232" s="39" t="s">
        <v>1700</v>
      </c>
      <c r="B232" s="78">
        <v>4.9218999999999999</v>
      </c>
      <c r="C232" s="79"/>
    </row>
    <row r="233" spans="1:3" x14ac:dyDescent="0.25">
      <c r="A233" s="39" t="s">
        <v>1701</v>
      </c>
      <c r="B233" s="78">
        <v>3.9994999999999998</v>
      </c>
      <c r="C233" s="79"/>
    </row>
    <row r="234" spans="1:3" x14ac:dyDescent="0.25">
      <c r="A234" s="39" t="s">
        <v>1702</v>
      </c>
      <c r="B234" s="78">
        <v>4.2858000000000001</v>
      </c>
      <c r="C234" s="79"/>
    </row>
    <row r="235" spans="1:3" x14ac:dyDescent="0.25">
      <c r="A235" s="39" t="s">
        <v>1703</v>
      </c>
      <c r="B235" s="78">
        <v>3.7469000000000001</v>
      </c>
      <c r="C235" s="79"/>
    </row>
    <row r="236" spans="1:3" x14ac:dyDescent="0.25">
      <c r="A236" s="39" t="s">
        <v>1704</v>
      </c>
      <c r="B236" s="78">
        <v>3.9218000000000002</v>
      </c>
      <c r="C236" s="79"/>
    </row>
    <row r="237" spans="1:3" x14ac:dyDescent="0.25">
      <c r="A237" s="39" t="s">
        <v>1705</v>
      </c>
      <c r="B237" s="78">
        <v>4.0392999999999999</v>
      </c>
      <c r="C237" s="79"/>
    </row>
    <row r="238" spans="1:3" x14ac:dyDescent="0.25">
      <c r="A238" s="39" t="s">
        <v>1706</v>
      </c>
      <c r="B238" s="78">
        <v>4.3085000000000004</v>
      </c>
      <c r="C238" s="79"/>
    </row>
    <row r="239" spans="1:3" x14ac:dyDescent="0.25">
      <c r="A239" s="39" t="s">
        <v>1707</v>
      </c>
      <c r="B239" s="78">
        <v>4.9962</v>
      </c>
      <c r="C239" s="79"/>
    </row>
    <row r="240" spans="1:3" x14ac:dyDescent="0.25">
      <c r="A240" s="39" t="s">
        <v>1708</v>
      </c>
      <c r="B240" s="78">
        <v>4.5137999999999998</v>
      </c>
      <c r="C240" s="79"/>
    </row>
    <row r="241" spans="1:3" x14ac:dyDescent="0.25">
      <c r="A241" s="39" t="s">
        <v>1709</v>
      </c>
      <c r="B241" s="78">
        <v>4.5812999999999997</v>
      </c>
      <c r="C241" s="79"/>
    </row>
    <row r="242" spans="1:3" x14ac:dyDescent="0.25">
      <c r="A242" s="39" t="s">
        <v>1710</v>
      </c>
      <c r="B242" s="78">
        <v>5.0983000000000001</v>
      </c>
      <c r="C242" s="79"/>
    </row>
    <row r="243" spans="1:3" x14ac:dyDescent="0.25">
      <c r="A243" s="39" t="s">
        <v>1711</v>
      </c>
      <c r="B243" s="78">
        <v>4.7332999999999998</v>
      </c>
      <c r="C243" s="79"/>
    </row>
    <row r="244" spans="1:3" x14ac:dyDescent="0.25">
      <c r="A244" s="39" t="s">
        <v>1712</v>
      </c>
      <c r="B244" s="78">
        <v>4.4302999999999999</v>
      </c>
      <c r="C244" s="79"/>
    </row>
    <row r="245" spans="1:3" x14ac:dyDescent="0.25">
      <c r="A245" s="39" t="s">
        <v>1713</v>
      </c>
      <c r="B245" s="78">
        <v>4.6806999999999999</v>
      </c>
      <c r="C245" s="79"/>
    </row>
    <row r="246" spans="1:3" x14ac:dyDescent="0.25">
      <c r="A246" s="39" t="s">
        <v>1714</v>
      </c>
      <c r="B246" s="78">
        <v>3.4719000000000002</v>
      </c>
      <c r="C246" s="79"/>
    </row>
    <row r="247" spans="1:3" x14ac:dyDescent="0.25">
      <c r="A247" s="39" t="s">
        <v>1715</v>
      </c>
      <c r="B247" s="78">
        <v>3.9821</v>
      </c>
      <c r="C247" s="79"/>
    </row>
    <row r="248" spans="1:3" x14ac:dyDescent="0.25">
      <c r="A248" s="39" t="s">
        <v>1716</v>
      </c>
      <c r="B248" s="78">
        <v>4.2823000000000002</v>
      </c>
      <c r="C248" s="79"/>
    </row>
    <row r="249" spans="1:3" x14ac:dyDescent="0.25">
      <c r="A249" s="39" t="s">
        <v>1717</v>
      </c>
      <c r="B249" s="78">
        <v>3.7099000000000002</v>
      </c>
      <c r="C249" s="79"/>
    </row>
    <row r="250" spans="1:3" x14ac:dyDescent="0.25">
      <c r="A250" s="39" t="s">
        <v>1718</v>
      </c>
      <c r="B250" s="78">
        <v>4.1787999999999998</v>
      </c>
      <c r="C250" s="79"/>
    </row>
    <row r="251" spans="1:3" x14ac:dyDescent="0.25">
      <c r="A251" s="39" t="s">
        <v>1719</v>
      </c>
      <c r="B251" s="78">
        <v>4.0724</v>
      </c>
      <c r="C251" s="79"/>
    </row>
    <row r="252" spans="1:3" x14ac:dyDescent="0.25">
      <c r="A252" s="39" t="s">
        <v>1720</v>
      </c>
      <c r="B252" s="78">
        <v>4.2636000000000003</v>
      </c>
      <c r="C252" s="79"/>
    </row>
    <row r="253" spans="1:3" x14ac:dyDescent="0.25">
      <c r="A253" s="39" t="s">
        <v>1721</v>
      </c>
      <c r="B253" s="78">
        <v>4.4538000000000002</v>
      </c>
      <c r="C253" s="79"/>
    </row>
    <row r="254" spans="1:3" x14ac:dyDescent="0.25">
      <c r="A254" s="39" t="s">
        <v>1722</v>
      </c>
      <c r="B254" s="78">
        <v>4.4161999999999999</v>
      </c>
      <c r="C254" s="79"/>
    </row>
    <row r="255" spans="1:3" x14ac:dyDescent="0.25">
      <c r="A255" s="39" t="s">
        <v>1723</v>
      </c>
      <c r="B255" s="78">
        <v>4.6618000000000004</v>
      </c>
      <c r="C255" s="79"/>
    </row>
    <row r="256" spans="1:3" x14ac:dyDescent="0.25">
      <c r="A256" s="39" t="s">
        <v>1724</v>
      </c>
      <c r="B256" s="78">
        <v>4.2107999999999999</v>
      </c>
      <c r="C256" s="79"/>
    </row>
    <row r="257" spans="1:3" x14ac:dyDescent="0.25">
      <c r="A257" s="39" t="s">
        <v>1725</v>
      </c>
      <c r="B257" s="78">
        <v>4.4782000000000002</v>
      </c>
      <c r="C257" s="79"/>
    </row>
    <row r="258" spans="1:3" x14ac:dyDescent="0.25">
      <c r="A258" s="39" t="s">
        <v>1726</v>
      </c>
      <c r="B258" s="78">
        <v>4.5278999999999998</v>
      </c>
      <c r="C258" s="79"/>
    </row>
    <row r="259" spans="1:3" x14ac:dyDescent="0.25">
      <c r="A259" s="39" t="s">
        <v>1727</v>
      </c>
      <c r="B259" s="78">
        <v>4.4096000000000002</v>
      </c>
      <c r="C259" s="79"/>
    </row>
    <row r="260" spans="1:3" x14ac:dyDescent="0.25">
      <c r="A260" s="39" t="s">
        <v>1728</v>
      </c>
      <c r="B260" s="78">
        <v>4.8407999999999998</v>
      </c>
      <c r="C260" s="79"/>
    </row>
    <row r="261" spans="1:3" x14ac:dyDescent="0.25">
      <c r="A261" s="39" t="s">
        <v>1729</v>
      </c>
      <c r="B261" s="78">
        <v>4.4450000000000003</v>
      </c>
      <c r="C261" s="79"/>
    </row>
    <row r="262" spans="1:3" x14ac:dyDescent="0.25">
      <c r="A262" s="39" t="s">
        <v>1730</v>
      </c>
      <c r="B262" s="78">
        <v>4.7293000000000003</v>
      </c>
      <c r="C262" s="79"/>
    </row>
    <row r="263" spans="1:3" x14ac:dyDescent="0.25">
      <c r="A263" s="39" t="s">
        <v>1731</v>
      </c>
      <c r="B263" s="78">
        <v>4.2365000000000004</v>
      </c>
      <c r="C263" s="79"/>
    </row>
    <row r="264" spans="1:3" x14ac:dyDescent="0.25">
      <c r="A264" s="39" t="s">
        <v>1732</v>
      </c>
      <c r="B264" s="78">
        <v>4.6155999999999997</v>
      </c>
      <c r="C264" s="79"/>
    </row>
    <row r="265" spans="1:3" x14ac:dyDescent="0.25">
      <c r="A265" s="39" t="s">
        <v>1733</v>
      </c>
      <c r="B265" s="78">
        <v>4.4619</v>
      </c>
      <c r="C265" s="79"/>
    </row>
    <row r="266" spans="1:3" x14ac:dyDescent="0.25">
      <c r="A266" s="39" t="s">
        <v>1734</v>
      </c>
      <c r="B266" s="78">
        <v>3.8511000000000002</v>
      </c>
      <c r="C266" s="79"/>
    </row>
    <row r="267" spans="1:3" x14ac:dyDescent="0.25">
      <c r="A267" s="39" t="s">
        <v>1735</v>
      </c>
      <c r="B267" s="78">
        <v>4.2888000000000002</v>
      </c>
      <c r="C267" s="79"/>
    </row>
    <row r="268" spans="1:3" x14ac:dyDescent="0.25">
      <c r="A268" s="39" t="s">
        <v>1736</v>
      </c>
      <c r="B268" s="78">
        <v>4.0510000000000002</v>
      </c>
      <c r="C268" s="79"/>
    </row>
    <row r="269" spans="1:3" x14ac:dyDescent="0.25">
      <c r="A269" s="39" t="s">
        <v>1737</v>
      </c>
      <c r="B269" s="78">
        <v>4.5243000000000002</v>
      </c>
      <c r="C269" s="79"/>
    </row>
    <row r="270" spans="1:3" x14ac:dyDescent="0.25">
      <c r="A270" s="39" t="s">
        <v>1738</v>
      </c>
      <c r="B270" s="78">
        <v>3.0573000000000001</v>
      </c>
      <c r="C270" s="79"/>
    </row>
    <row r="271" spans="1:3" x14ac:dyDescent="0.25">
      <c r="A271" s="39" t="s">
        <v>1739</v>
      </c>
      <c r="B271" s="78">
        <v>3.5659999999999998</v>
      </c>
      <c r="C271" s="79"/>
    </row>
    <row r="272" spans="1:3" x14ac:dyDescent="0.25">
      <c r="A272" s="39" t="s">
        <v>1740</v>
      </c>
      <c r="B272" s="78">
        <v>3.8424999999999998</v>
      </c>
      <c r="C272" s="79"/>
    </row>
    <row r="273" spans="1:3" x14ac:dyDescent="0.25">
      <c r="A273" s="39" t="s">
        <v>1741</v>
      </c>
      <c r="B273" s="78">
        <v>4.1138000000000003</v>
      </c>
      <c r="C273" s="79"/>
    </row>
    <row r="274" spans="1:3" x14ac:dyDescent="0.25">
      <c r="A274" s="39" t="s">
        <v>1742</v>
      </c>
      <c r="B274" s="78">
        <v>3.5859999999999999</v>
      </c>
      <c r="C274" s="79"/>
    </row>
    <row r="275" spans="1:3" x14ac:dyDescent="0.25">
      <c r="A275" s="39" t="s">
        <v>1743</v>
      </c>
      <c r="B275" s="78">
        <v>3.7999000000000001</v>
      </c>
      <c r="C275" s="79"/>
    </row>
    <row r="276" spans="1:3" x14ac:dyDescent="0.25">
      <c r="A276" s="39" t="s">
        <v>1744</v>
      </c>
      <c r="B276" s="78">
        <v>3.7757999999999998</v>
      </c>
      <c r="C276" s="79"/>
    </row>
    <row r="277" spans="1:3" x14ac:dyDescent="0.25">
      <c r="A277" s="39" t="s">
        <v>1745</v>
      </c>
      <c r="B277" s="78">
        <v>4.2202999999999999</v>
      </c>
      <c r="C277" s="79"/>
    </row>
    <row r="278" spans="1:3" x14ac:dyDescent="0.25">
      <c r="A278" s="39" t="s">
        <v>1746</v>
      </c>
      <c r="B278" s="78">
        <v>3.9388999999999998</v>
      </c>
      <c r="C278" s="79"/>
    </row>
    <row r="279" spans="1:3" x14ac:dyDescent="0.25">
      <c r="A279" s="39" t="s">
        <v>1747</v>
      </c>
      <c r="B279" s="78">
        <v>4.5536000000000003</v>
      </c>
      <c r="C279" s="79"/>
    </row>
    <row r="280" spans="1:3" x14ac:dyDescent="0.25">
      <c r="A280" s="39" t="s">
        <v>1748</v>
      </c>
      <c r="B280" s="78">
        <v>3.7646000000000002</v>
      </c>
      <c r="C280" s="79"/>
    </row>
    <row r="281" spans="1:3" x14ac:dyDescent="0.25">
      <c r="A281" s="39" t="s">
        <v>1749</v>
      </c>
      <c r="B281" s="78">
        <v>4.5049000000000001</v>
      </c>
      <c r="C281" s="79"/>
    </row>
    <row r="282" spans="1:3" x14ac:dyDescent="0.25">
      <c r="A282" s="39" t="s">
        <v>1750</v>
      </c>
      <c r="B282" s="78">
        <v>3.8553000000000002</v>
      </c>
      <c r="C282" s="79"/>
    </row>
    <row r="283" spans="1:3" x14ac:dyDescent="0.25">
      <c r="A283" s="39" t="s">
        <v>1751</v>
      </c>
      <c r="B283" s="78">
        <v>4.2354000000000003</v>
      </c>
      <c r="C283" s="79"/>
    </row>
    <row r="284" spans="1:3" x14ac:dyDescent="0.25">
      <c r="A284" s="39" t="s">
        <v>1752</v>
      </c>
      <c r="B284" s="78">
        <v>4.3021000000000003</v>
      </c>
      <c r="C284" s="79"/>
    </row>
    <row r="285" spans="1:3" x14ac:dyDescent="0.25">
      <c r="A285" s="39" t="s">
        <v>1753</v>
      </c>
      <c r="B285" s="78">
        <v>4.9504000000000001</v>
      </c>
      <c r="C285" s="79"/>
    </row>
    <row r="286" spans="1:3" x14ac:dyDescent="0.25">
      <c r="A286" s="39" t="s">
        <v>1754</v>
      </c>
      <c r="B286" s="78">
        <v>4.1444999999999999</v>
      </c>
      <c r="C286" s="79"/>
    </row>
    <row r="287" spans="1:3" x14ac:dyDescent="0.25">
      <c r="A287" s="39" t="s">
        <v>1755</v>
      </c>
      <c r="B287" s="78">
        <v>3.4742000000000002</v>
      </c>
      <c r="C287" s="79"/>
    </row>
    <row r="288" spans="1:3" x14ac:dyDescent="0.25">
      <c r="A288" s="39" t="s">
        <v>1756</v>
      </c>
      <c r="B288" s="78">
        <v>4.3672000000000004</v>
      </c>
      <c r="C288" s="79"/>
    </row>
    <row r="289" spans="1:3" x14ac:dyDescent="0.25">
      <c r="A289" s="39" t="s">
        <v>1757</v>
      </c>
      <c r="B289" s="78">
        <v>4.5839999999999996</v>
      </c>
      <c r="C289" s="79"/>
    </row>
    <row r="290" spans="1:3" x14ac:dyDescent="0.25">
      <c r="A290" s="39" t="s">
        <v>1758</v>
      </c>
      <c r="B290" s="78">
        <v>4.0871000000000004</v>
      </c>
      <c r="C290" s="79"/>
    </row>
    <row r="291" spans="1:3" x14ac:dyDescent="0.25">
      <c r="A291" s="39" t="s">
        <v>1759</v>
      </c>
      <c r="B291" s="78">
        <v>4.2839</v>
      </c>
      <c r="C291" s="79"/>
    </row>
    <row r="292" spans="1:3" x14ac:dyDescent="0.25">
      <c r="A292" s="39" t="s">
        <v>1760</v>
      </c>
      <c r="B292" s="78">
        <v>4.9210000000000003</v>
      </c>
      <c r="C292" s="79"/>
    </row>
    <row r="293" spans="1:3" x14ac:dyDescent="0.25">
      <c r="A293" s="39" t="s">
        <v>1761</v>
      </c>
      <c r="B293" s="78">
        <v>4.4096000000000002</v>
      </c>
      <c r="C293" s="79"/>
    </row>
    <row r="294" spans="1:3" x14ac:dyDescent="0.25">
      <c r="A294" s="39" t="s">
        <v>1762</v>
      </c>
      <c r="B294" s="78">
        <v>4.7210000000000001</v>
      </c>
      <c r="C294" s="79"/>
    </row>
    <row r="295" spans="1:3" x14ac:dyDescent="0.25">
      <c r="A295" s="39" t="s">
        <v>1763</v>
      </c>
      <c r="B295" s="78">
        <v>5.0967000000000002</v>
      </c>
      <c r="C295" s="79"/>
    </row>
    <row r="296" spans="1:3" x14ac:dyDescent="0.25">
      <c r="A296" s="39" t="s">
        <v>1764</v>
      </c>
      <c r="B296" s="78">
        <v>4.8807</v>
      </c>
      <c r="C296" s="79"/>
    </row>
    <row r="297" spans="1:3" x14ac:dyDescent="0.25">
      <c r="A297" s="39" t="s">
        <v>1765</v>
      </c>
      <c r="B297" s="78">
        <v>4.6360999999999999</v>
      </c>
      <c r="C297" s="79"/>
    </row>
    <row r="298" spans="1:3" x14ac:dyDescent="0.25">
      <c r="A298" s="39" t="s">
        <v>1766</v>
      </c>
      <c r="B298" s="78">
        <v>5.1212</v>
      </c>
      <c r="C298" s="79"/>
    </row>
    <row r="299" spans="1:3" x14ac:dyDescent="0.25">
      <c r="A299" s="39" t="s">
        <v>1767</v>
      </c>
      <c r="B299" s="78">
        <v>5.1768999999999998</v>
      </c>
      <c r="C299" s="79"/>
    </row>
    <row r="300" spans="1:3" x14ac:dyDescent="0.25">
      <c r="A300" s="39" t="s">
        <v>1768</v>
      </c>
      <c r="B300" s="78">
        <v>5.04</v>
      </c>
      <c r="C300" s="79"/>
    </row>
    <row r="301" spans="1:3" x14ac:dyDescent="0.25">
      <c r="A301" s="39" t="s">
        <v>1769</v>
      </c>
      <c r="B301" s="78">
        <v>4.6863999999999999</v>
      </c>
      <c r="C301" s="79"/>
    </row>
    <row r="302" spans="1:3" x14ac:dyDescent="0.25">
      <c r="A302" s="39" t="s">
        <v>1770</v>
      </c>
      <c r="B302" s="78">
        <v>4.6769999999999996</v>
      </c>
      <c r="C302" s="79"/>
    </row>
    <row r="303" spans="1:3" x14ac:dyDescent="0.25">
      <c r="A303" s="39" t="s">
        <v>1771</v>
      </c>
      <c r="B303" s="78">
        <v>4.5548999999999999</v>
      </c>
      <c r="C303" s="79"/>
    </row>
    <row r="304" spans="1:3" x14ac:dyDescent="0.25">
      <c r="A304" s="39" t="s">
        <v>1772</v>
      </c>
      <c r="B304" s="78">
        <v>4.3464999999999998</v>
      </c>
      <c r="C304" s="79"/>
    </row>
    <row r="305" spans="1:3" x14ac:dyDescent="0.25">
      <c r="A305" s="39" t="s">
        <v>1773</v>
      </c>
      <c r="B305" s="78">
        <v>4.4984999999999999</v>
      </c>
      <c r="C305" s="79"/>
    </row>
    <row r="306" spans="1:3" x14ac:dyDescent="0.25">
      <c r="A306" s="39" t="s">
        <v>1774</v>
      </c>
      <c r="B306" s="78">
        <v>4.1589999999999998</v>
      </c>
      <c r="C306" s="79"/>
    </row>
    <row r="307" spans="1:3" x14ac:dyDescent="0.25">
      <c r="A307" s="39" t="s">
        <v>1775</v>
      </c>
      <c r="B307" s="78">
        <v>3.4655999999999998</v>
      </c>
      <c r="C307" s="79"/>
    </row>
    <row r="308" spans="1:3" x14ac:dyDescent="0.25">
      <c r="A308" s="39" t="s">
        <v>1776</v>
      </c>
      <c r="B308" s="78">
        <v>3.8328000000000002</v>
      </c>
      <c r="C308" s="79"/>
    </row>
    <row r="309" spans="1:3" x14ac:dyDescent="0.25">
      <c r="A309" s="39" t="s">
        <v>1777</v>
      </c>
      <c r="B309" s="78">
        <v>4.0148999999999999</v>
      </c>
      <c r="C309" s="79"/>
    </row>
    <row r="310" spans="1:3" x14ac:dyDescent="0.25">
      <c r="A310" s="39" t="s">
        <v>1778</v>
      </c>
      <c r="B310" s="78">
        <v>3.8210999999999999</v>
      </c>
      <c r="C310" s="79"/>
    </row>
    <row r="311" spans="1:3" x14ac:dyDescent="0.25">
      <c r="A311" s="39" t="s">
        <v>1779</v>
      </c>
      <c r="B311" s="78">
        <v>3.2755999999999998</v>
      </c>
      <c r="C311" s="79"/>
    </row>
    <row r="312" spans="1:3" x14ac:dyDescent="0.25">
      <c r="A312" s="39" t="s">
        <v>1780</v>
      </c>
      <c r="B312" s="78">
        <v>4.9397000000000002</v>
      </c>
      <c r="C312" s="79">
        <v>6.2728999999999999</v>
      </c>
    </row>
    <row r="313" spans="1:3" x14ac:dyDescent="0.25">
      <c r="A313" s="39" t="s">
        <v>1781</v>
      </c>
      <c r="B313" s="78">
        <v>4.5141</v>
      </c>
      <c r="C313" s="79">
        <v>5.9040999999999997</v>
      </c>
    </row>
    <row r="314" spans="1:3" x14ac:dyDescent="0.25">
      <c r="A314" s="39" t="s">
        <v>1782</v>
      </c>
      <c r="B314" s="78">
        <v>5.0138999999999996</v>
      </c>
      <c r="C314" s="79">
        <v>6.0023999999999997</v>
      </c>
    </row>
    <row r="315" spans="1:3" x14ac:dyDescent="0.25">
      <c r="A315" s="39" t="s">
        <v>1783</v>
      </c>
      <c r="B315" s="78">
        <v>4.5660999999999996</v>
      </c>
      <c r="C315" s="79">
        <v>5.9161999999999999</v>
      </c>
    </row>
    <row r="316" spans="1:3" x14ac:dyDescent="0.25">
      <c r="A316" s="39" t="s">
        <v>1784</v>
      </c>
      <c r="B316" s="78">
        <v>4.7489999999999997</v>
      </c>
      <c r="C316" s="79">
        <v>6.1412000000000004</v>
      </c>
    </row>
    <row r="317" spans="1:3" x14ac:dyDescent="0.25">
      <c r="A317" s="39" t="s">
        <v>1785</v>
      </c>
      <c r="B317" s="78">
        <v>4.7022000000000004</v>
      </c>
      <c r="C317" s="79">
        <v>5.7995999999999999</v>
      </c>
    </row>
    <row r="318" spans="1:3" x14ac:dyDescent="0.25">
      <c r="A318" s="39" t="s">
        <v>1786</v>
      </c>
      <c r="B318" s="78">
        <v>5.0148000000000001</v>
      </c>
      <c r="C318" s="79">
        <v>6.5317999999999996</v>
      </c>
    </row>
    <row r="319" spans="1:3" x14ac:dyDescent="0.25">
      <c r="A319" s="39" t="s">
        <v>1787</v>
      </c>
      <c r="B319" s="78">
        <v>4.5370999999999997</v>
      </c>
      <c r="C319" s="79">
        <v>5.5048000000000004</v>
      </c>
    </row>
    <row r="320" spans="1:3" x14ac:dyDescent="0.25">
      <c r="A320" s="39" t="s">
        <v>1788</v>
      </c>
      <c r="B320" s="78">
        <v>4.8148999999999997</v>
      </c>
      <c r="C320" s="79">
        <v>5.8875000000000002</v>
      </c>
    </row>
    <row r="321" spans="1:3" x14ac:dyDescent="0.25">
      <c r="A321" s="39" t="s">
        <v>1789</v>
      </c>
      <c r="B321" s="78">
        <v>4.8849999999999998</v>
      </c>
      <c r="C321" s="79">
        <v>6.1856</v>
      </c>
    </row>
    <row r="322" spans="1:3" x14ac:dyDescent="0.25">
      <c r="A322" s="39" t="s">
        <v>1790</v>
      </c>
      <c r="B322" s="78">
        <v>4.5400999999999998</v>
      </c>
      <c r="C322" s="79">
        <v>5.8521999999999998</v>
      </c>
    </row>
    <row r="323" spans="1:3" x14ac:dyDescent="0.25">
      <c r="A323" s="39" t="s">
        <v>1791</v>
      </c>
      <c r="B323" s="78">
        <v>4.3441000000000001</v>
      </c>
      <c r="C323" s="79">
        <v>5.1245000000000003</v>
      </c>
    </row>
    <row r="324" spans="1:3" x14ac:dyDescent="0.25">
      <c r="A324" s="39" t="s">
        <v>1792</v>
      </c>
      <c r="B324" s="78">
        <v>4.7096999999999998</v>
      </c>
      <c r="C324" s="79">
        <v>5.2788000000000004</v>
      </c>
    </row>
    <row r="325" spans="1:3" x14ac:dyDescent="0.25">
      <c r="A325" s="39" t="s">
        <v>1793</v>
      </c>
      <c r="B325" s="78">
        <v>4.8380000000000001</v>
      </c>
      <c r="C325" s="79">
        <v>5.9752999999999998</v>
      </c>
    </row>
    <row r="326" spans="1:3" x14ac:dyDescent="0.25">
      <c r="A326" s="39" t="s">
        <v>1794</v>
      </c>
      <c r="B326" s="78">
        <v>4.4241000000000001</v>
      </c>
      <c r="C326" s="79">
        <v>5.4593999999999996</v>
      </c>
    </row>
    <row r="327" spans="1:3" x14ac:dyDescent="0.25">
      <c r="A327" s="39" t="s">
        <v>1795</v>
      </c>
      <c r="B327" s="78">
        <v>5.0156999999999998</v>
      </c>
      <c r="C327" s="79">
        <v>6.0667999999999997</v>
      </c>
    </row>
    <row r="328" spans="1:3" x14ac:dyDescent="0.25">
      <c r="A328" s="39" t="s">
        <v>1796</v>
      </c>
      <c r="B328" s="78">
        <v>4.9036999999999997</v>
      </c>
      <c r="C328" s="79">
        <v>5.9869000000000003</v>
      </c>
    </row>
    <row r="329" spans="1:3" x14ac:dyDescent="0.25">
      <c r="A329" s="39" t="s">
        <v>1797</v>
      </c>
      <c r="B329" s="78">
        <v>4.6261000000000001</v>
      </c>
      <c r="C329" s="79">
        <v>5.4325000000000001</v>
      </c>
    </row>
    <row r="330" spans="1:3" x14ac:dyDescent="0.25">
      <c r="A330" s="39" t="s">
        <v>1798</v>
      </c>
      <c r="B330" s="78">
        <v>5.4023000000000003</v>
      </c>
      <c r="C330" s="79">
        <v>6.4973999999999998</v>
      </c>
    </row>
    <row r="331" spans="1:3" x14ac:dyDescent="0.25">
      <c r="A331" s="39" t="s">
        <v>1799</v>
      </c>
      <c r="B331" s="78">
        <v>4.8414000000000001</v>
      </c>
      <c r="C331" s="79">
        <v>6.0754000000000001</v>
      </c>
    </row>
    <row r="332" spans="1:3" x14ac:dyDescent="0.25">
      <c r="A332" s="39" t="s">
        <v>1800</v>
      </c>
      <c r="B332" s="78">
        <v>4.8262</v>
      </c>
      <c r="C332" s="79">
        <v>6.0186000000000002</v>
      </c>
    </row>
    <row r="333" spans="1:3" x14ac:dyDescent="0.25">
      <c r="A333" s="39" t="s">
        <v>1801</v>
      </c>
      <c r="B333" s="78">
        <v>4.7359999999999998</v>
      </c>
      <c r="C333" s="79">
        <v>6.4425999999999997</v>
      </c>
    </row>
    <row r="334" spans="1:3" x14ac:dyDescent="0.25">
      <c r="A334" s="39" t="s">
        <v>1802</v>
      </c>
      <c r="B334" s="78">
        <v>4.3258000000000001</v>
      </c>
      <c r="C334" s="79">
        <v>5.5236000000000001</v>
      </c>
    </row>
    <row r="335" spans="1:3" x14ac:dyDescent="0.25">
      <c r="A335" s="39" t="s">
        <v>1803</v>
      </c>
      <c r="B335" s="78">
        <v>5.1058000000000003</v>
      </c>
      <c r="C335" s="79">
        <v>6.1890999999999998</v>
      </c>
    </row>
    <row r="336" spans="1:3" x14ac:dyDescent="0.25">
      <c r="A336" s="39" t="s">
        <v>1804</v>
      </c>
      <c r="B336" s="78">
        <v>4.7309999999999999</v>
      </c>
      <c r="C336" s="79">
        <v>5.8029000000000002</v>
      </c>
    </row>
    <row r="337" spans="1:3" x14ac:dyDescent="0.25">
      <c r="A337" s="39" t="s">
        <v>1805</v>
      </c>
      <c r="B337" s="78">
        <v>4.5766999999999998</v>
      </c>
      <c r="C337" s="79">
        <v>5.6378000000000004</v>
      </c>
    </row>
    <row r="338" spans="1:3" x14ac:dyDescent="0.25">
      <c r="A338" s="39" t="s">
        <v>1806</v>
      </c>
      <c r="B338" s="78">
        <v>3.3864000000000001</v>
      </c>
      <c r="C338" s="79">
        <v>3.8534000000000002</v>
      </c>
    </row>
    <row r="339" spans="1:3" x14ac:dyDescent="0.25">
      <c r="A339" s="39" t="s">
        <v>1807</v>
      </c>
      <c r="B339" s="78">
        <v>4.867</v>
      </c>
      <c r="C339" s="79">
        <v>6.0646000000000004</v>
      </c>
    </row>
    <row r="340" spans="1:3" x14ac:dyDescent="0.25">
      <c r="A340" s="39" t="s">
        <v>1808</v>
      </c>
      <c r="B340" s="78">
        <v>4.3773</v>
      </c>
      <c r="C340" s="79">
        <v>5.8018000000000001</v>
      </c>
    </row>
    <row r="341" spans="1:3" x14ac:dyDescent="0.25">
      <c r="A341" s="39" t="s">
        <v>1809</v>
      </c>
      <c r="B341" s="78">
        <v>4.6999000000000004</v>
      </c>
      <c r="C341" s="79">
        <v>5.9978999999999996</v>
      </c>
    </row>
    <row r="342" spans="1:3" x14ac:dyDescent="0.25">
      <c r="A342" s="39" t="s">
        <v>1810</v>
      </c>
      <c r="B342" s="78">
        <v>4.6341999999999999</v>
      </c>
      <c r="C342" s="79">
        <v>5.7385999999999999</v>
      </c>
    </row>
    <row r="343" spans="1:3" x14ac:dyDescent="0.25">
      <c r="A343" s="39" t="s">
        <v>1811</v>
      </c>
      <c r="B343" s="78">
        <v>4.8262</v>
      </c>
      <c r="C343" s="79">
        <v>6.0571000000000002</v>
      </c>
    </row>
    <row r="344" spans="1:3" x14ac:dyDescent="0.25">
      <c r="A344" s="39" t="s">
        <v>1812</v>
      </c>
      <c r="B344" s="78">
        <v>4.6128999999999998</v>
      </c>
      <c r="C344" s="79">
        <v>5.7374999999999998</v>
      </c>
    </row>
    <row r="345" spans="1:3" x14ac:dyDescent="0.25">
      <c r="A345" s="39" t="s">
        <v>1813</v>
      </c>
      <c r="B345" s="78">
        <v>4.9718</v>
      </c>
      <c r="C345" s="79">
        <v>6.0941999999999998</v>
      </c>
    </row>
    <row r="346" spans="1:3" x14ac:dyDescent="0.25">
      <c r="A346" s="39" t="s">
        <v>1814</v>
      </c>
      <c r="B346" s="78">
        <v>5.3178000000000001</v>
      </c>
      <c r="C346" s="79">
        <v>6.5589000000000004</v>
      </c>
    </row>
    <row r="347" spans="1:3" x14ac:dyDescent="0.25">
      <c r="A347" s="39" t="s">
        <v>1815</v>
      </c>
      <c r="B347" s="78">
        <v>5.1714000000000002</v>
      </c>
      <c r="C347" s="79">
        <v>6.3566000000000003</v>
      </c>
    </row>
    <row r="348" spans="1:3" x14ac:dyDescent="0.25">
      <c r="A348" s="39" t="s">
        <v>1816</v>
      </c>
      <c r="B348" s="78">
        <v>4.6985000000000001</v>
      </c>
      <c r="C348" s="79">
        <v>6.0846999999999998</v>
      </c>
    </row>
    <row r="349" spans="1:3" x14ac:dyDescent="0.25">
      <c r="A349" s="39" t="s">
        <v>1817</v>
      </c>
      <c r="B349" s="78">
        <v>4.7523999999999997</v>
      </c>
      <c r="C349" s="79">
        <v>6.3339999999999996</v>
      </c>
    </row>
    <row r="350" spans="1:3" x14ac:dyDescent="0.25">
      <c r="A350" s="39" t="s">
        <v>1818</v>
      </c>
      <c r="B350" s="78">
        <v>4.8769</v>
      </c>
      <c r="C350" s="79">
        <v>5.4497</v>
      </c>
    </row>
    <row r="351" spans="1:3" x14ac:dyDescent="0.25">
      <c r="A351" s="39" t="s">
        <v>1819</v>
      </c>
      <c r="B351" s="78">
        <v>4.6980000000000004</v>
      </c>
      <c r="C351" s="79">
        <v>5.9954999999999998</v>
      </c>
    </row>
    <row r="352" spans="1:3" x14ac:dyDescent="0.25">
      <c r="A352" s="39" t="s">
        <v>1820</v>
      </c>
      <c r="B352" s="78">
        <v>4.6390000000000002</v>
      </c>
      <c r="C352" s="79">
        <v>5.5721999999999996</v>
      </c>
    </row>
    <row r="353" spans="1:3" x14ac:dyDescent="0.25">
      <c r="A353" s="39" t="s">
        <v>1821</v>
      </c>
      <c r="B353" s="78">
        <v>4.7845000000000004</v>
      </c>
      <c r="C353" s="79">
        <v>6.31</v>
      </c>
    </row>
    <row r="354" spans="1:3" x14ac:dyDescent="0.25">
      <c r="A354" s="39" t="s">
        <v>1822</v>
      </c>
      <c r="B354" s="78">
        <v>4.6515000000000004</v>
      </c>
      <c r="C354" s="79">
        <v>5.7279</v>
      </c>
    </row>
    <row r="355" spans="1:3" x14ac:dyDescent="0.25">
      <c r="A355" s="39" t="s">
        <v>1823</v>
      </c>
      <c r="B355" s="78">
        <v>4.5365000000000002</v>
      </c>
      <c r="C355" s="79">
        <v>5.6646999999999998</v>
      </c>
    </row>
    <row r="356" spans="1:3" x14ac:dyDescent="0.25">
      <c r="A356" s="39" t="s">
        <v>1824</v>
      </c>
      <c r="B356" s="78">
        <v>4.8929999999999998</v>
      </c>
      <c r="C356" s="79">
        <v>6.0848000000000004</v>
      </c>
    </row>
    <row r="357" spans="1:3" x14ac:dyDescent="0.25">
      <c r="A357" s="39" t="s">
        <v>1825</v>
      </c>
      <c r="B357" s="78">
        <v>4.6712999999999996</v>
      </c>
      <c r="C357" s="79">
        <v>5.9837999999999996</v>
      </c>
    </row>
    <row r="358" spans="1:3" x14ac:dyDescent="0.25">
      <c r="A358" s="39" t="s">
        <v>1826</v>
      </c>
      <c r="B358" s="78">
        <v>4.3735999999999997</v>
      </c>
      <c r="C358" s="79">
        <v>5.6723999999999997</v>
      </c>
    </row>
    <row r="359" spans="1:3" x14ac:dyDescent="0.25">
      <c r="A359" s="39" t="s">
        <v>1827</v>
      </c>
      <c r="B359" s="78">
        <v>4.4916999999999998</v>
      </c>
      <c r="C359" s="79">
        <v>5.8049999999999997</v>
      </c>
    </row>
    <row r="360" spans="1:3" x14ac:dyDescent="0.25">
      <c r="A360" s="39" t="s">
        <v>1828</v>
      </c>
      <c r="B360" s="78">
        <v>4.5720000000000001</v>
      </c>
      <c r="C360" s="79">
        <v>6.0872000000000002</v>
      </c>
    </row>
    <row r="361" spans="1:3" x14ac:dyDescent="0.25">
      <c r="A361" s="39" t="s">
        <v>1829</v>
      </c>
      <c r="B361" s="78">
        <v>4.6264000000000003</v>
      </c>
      <c r="C361" s="79">
        <v>6.2201000000000004</v>
      </c>
    </row>
    <row r="362" spans="1:3" x14ac:dyDescent="0.25">
      <c r="A362" s="39" t="s">
        <v>1830</v>
      </c>
      <c r="B362" s="78">
        <v>4.6231</v>
      </c>
      <c r="C362" s="79">
        <v>5.8319000000000001</v>
      </c>
    </row>
    <row r="363" spans="1:3" x14ac:dyDescent="0.25">
      <c r="A363" s="39" t="s">
        <v>1831</v>
      </c>
      <c r="B363" s="78">
        <v>4.8884999999999996</v>
      </c>
      <c r="C363" s="79">
        <v>6.2386999999999997</v>
      </c>
    </row>
    <row r="364" spans="1:3" x14ac:dyDescent="0.25">
      <c r="A364" s="39" t="s">
        <v>1832</v>
      </c>
      <c r="B364" s="78">
        <v>4.5189000000000004</v>
      </c>
      <c r="C364" s="79">
        <v>5.5884999999999998</v>
      </c>
    </row>
    <row r="365" spans="1:3" x14ac:dyDescent="0.25">
      <c r="A365" s="39" t="s">
        <v>1833</v>
      </c>
      <c r="B365" s="78">
        <v>4.5410000000000004</v>
      </c>
      <c r="C365" s="79">
        <v>5.9840999999999998</v>
      </c>
    </row>
    <row r="366" spans="1:3" x14ac:dyDescent="0.25">
      <c r="A366" s="39" t="s">
        <v>1834</v>
      </c>
      <c r="B366" s="78">
        <v>4.5917000000000003</v>
      </c>
      <c r="C366" s="79">
        <v>6.2201000000000004</v>
      </c>
    </row>
    <row r="367" spans="1:3" x14ac:dyDescent="0.25">
      <c r="A367" s="39" t="s">
        <v>1835</v>
      </c>
      <c r="B367" s="78">
        <v>4.0667</v>
      </c>
      <c r="C367" s="79">
        <v>4.9325999999999999</v>
      </c>
    </row>
    <row r="368" spans="1:3" x14ac:dyDescent="0.25">
      <c r="A368" s="39" t="s">
        <v>1836</v>
      </c>
      <c r="B368" s="78">
        <v>4.0941000000000001</v>
      </c>
      <c r="C368" s="79">
        <v>4.7575000000000003</v>
      </c>
    </row>
    <row r="369" spans="1:3" x14ac:dyDescent="0.25">
      <c r="A369" s="39" t="s">
        <v>1837</v>
      </c>
      <c r="B369" s="78">
        <v>4.3080999999999996</v>
      </c>
      <c r="C369" s="79">
        <v>5.6163999999999996</v>
      </c>
    </row>
    <row r="370" spans="1:3" x14ac:dyDescent="0.25">
      <c r="A370" s="39" t="s">
        <v>1838</v>
      </c>
      <c r="B370" s="78">
        <v>4.7618</v>
      </c>
      <c r="C370" s="79">
        <v>5.8051000000000004</v>
      </c>
    </row>
    <row r="371" spans="1:3" x14ac:dyDescent="0.25">
      <c r="A371" s="39" t="s">
        <v>1839</v>
      </c>
      <c r="B371" s="78">
        <v>5.3075999999999999</v>
      </c>
      <c r="C371" s="79">
        <v>6.4764999999999997</v>
      </c>
    </row>
    <row r="372" spans="1:3" x14ac:dyDescent="0.25">
      <c r="A372" s="39" t="s">
        <v>1840</v>
      </c>
      <c r="B372" s="78">
        <v>5.2263000000000002</v>
      </c>
      <c r="C372" s="79">
        <v>6.6052</v>
      </c>
    </row>
    <row r="373" spans="1:3" x14ac:dyDescent="0.25">
      <c r="A373" s="39" t="s">
        <v>1841</v>
      </c>
      <c r="B373" s="78">
        <v>4.2103000000000002</v>
      </c>
      <c r="C373" s="79">
        <v>5.6383000000000001</v>
      </c>
    </row>
    <row r="374" spans="1:3" x14ac:dyDescent="0.25">
      <c r="A374" s="39" t="s">
        <v>1842</v>
      </c>
      <c r="B374" s="78">
        <v>4.6022999999999996</v>
      </c>
      <c r="C374" s="79">
        <v>5.7244999999999999</v>
      </c>
    </row>
    <row r="375" spans="1:3" x14ac:dyDescent="0.25">
      <c r="A375" s="39" t="s">
        <v>1843</v>
      </c>
      <c r="B375" s="78">
        <v>3.6947999999999999</v>
      </c>
      <c r="C375" s="79">
        <v>4.2476000000000003</v>
      </c>
    </row>
    <row r="376" spans="1:3" x14ac:dyDescent="0.25">
      <c r="A376" s="39" t="s">
        <v>1844</v>
      </c>
      <c r="B376" s="78">
        <v>4.9473000000000003</v>
      </c>
      <c r="C376" s="79">
        <v>6.1106999999999996</v>
      </c>
    </row>
    <row r="377" spans="1:3" x14ac:dyDescent="0.25">
      <c r="A377" s="39" t="s">
        <v>1845</v>
      </c>
      <c r="B377" s="78">
        <v>4.6890999999999998</v>
      </c>
      <c r="C377" s="79">
        <v>6.0953999999999997</v>
      </c>
    </row>
    <row r="378" spans="1:3" x14ac:dyDescent="0.25">
      <c r="A378" s="39" t="s">
        <v>1846</v>
      </c>
      <c r="B378" s="78">
        <v>4.9805999999999999</v>
      </c>
      <c r="C378" s="79">
        <v>6.5643000000000002</v>
      </c>
    </row>
    <row r="379" spans="1:3" x14ac:dyDescent="0.25">
      <c r="A379" s="39" t="s">
        <v>1847</v>
      </c>
      <c r="B379" s="78">
        <v>4.9230999999999998</v>
      </c>
      <c r="C379" s="79">
        <v>6.1383999999999999</v>
      </c>
    </row>
    <row r="380" spans="1:3" x14ac:dyDescent="0.25">
      <c r="A380" s="39" t="s">
        <v>1848</v>
      </c>
      <c r="B380" s="78">
        <v>4.8684000000000003</v>
      </c>
      <c r="C380" s="79">
        <v>5.9104999999999999</v>
      </c>
    </row>
    <row r="381" spans="1:3" x14ac:dyDescent="0.25">
      <c r="A381" s="39" t="s">
        <v>1849</v>
      </c>
      <c r="B381" s="78">
        <v>4.399</v>
      </c>
      <c r="C381" s="79">
        <v>5.3948999999999998</v>
      </c>
    </row>
    <row r="382" spans="1:3" x14ac:dyDescent="0.25">
      <c r="A382" s="39" t="s">
        <v>1850</v>
      </c>
      <c r="B382" s="78">
        <v>4.9512</v>
      </c>
      <c r="C382" s="79">
        <v>6.1315999999999997</v>
      </c>
    </row>
    <row r="383" spans="1:3" x14ac:dyDescent="0.25">
      <c r="A383" s="39" t="s">
        <v>1851</v>
      </c>
      <c r="B383" s="78">
        <v>4.8238000000000003</v>
      </c>
      <c r="C383" s="79">
        <v>6.3464</v>
      </c>
    </row>
    <row r="384" spans="1:3" x14ac:dyDescent="0.25">
      <c r="A384" s="39" t="s">
        <v>1852</v>
      </c>
      <c r="B384" s="78">
        <v>4.5904999999999996</v>
      </c>
      <c r="C384" s="79">
        <v>6.0980999999999996</v>
      </c>
    </row>
    <row r="385" spans="1:3" x14ac:dyDescent="0.25">
      <c r="A385" s="39" t="s">
        <v>1853</v>
      </c>
      <c r="B385" s="78">
        <v>4.4212999999999996</v>
      </c>
      <c r="C385" s="79">
        <v>5.4909999999999997</v>
      </c>
    </row>
    <row r="386" spans="1:3" x14ac:dyDescent="0.25">
      <c r="A386" s="39" t="s">
        <v>1854</v>
      </c>
      <c r="B386" s="78">
        <v>4.7126000000000001</v>
      </c>
      <c r="C386" s="79">
        <v>5.782</v>
      </c>
    </row>
    <row r="387" spans="1:3" x14ac:dyDescent="0.25">
      <c r="A387" s="39" t="s">
        <v>1855</v>
      </c>
      <c r="B387" s="78">
        <v>4.7401999999999997</v>
      </c>
      <c r="C387" s="79">
        <v>5.8822000000000001</v>
      </c>
    </row>
    <row r="388" spans="1:3" x14ac:dyDescent="0.25">
      <c r="A388" s="39" t="s">
        <v>1856</v>
      </c>
      <c r="B388" s="78">
        <v>4.6357999999999997</v>
      </c>
      <c r="C388" s="79">
        <v>5.383</v>
      </c>
    </row>
    <row r="389" spans="1:3" x14ac:dyDescent="0.25">
      <c r="A389" s="39" t="s">
        <v>1857</v>
      </c>
      <c r="B389" s="78">
        <v>3.9432999999999998</v>
      </c>
      <c r="C389" s="79">
        <v>4.8666999999999998</v>
      </c>
    </row>
    <row r="390" spans="1:3" x14ac:dyDescent="0.25">
      <c r="A390" s="39" t="s">
        <v>1858</v>
      </c>
      <c r="B390" s="78">
        <v>4.2428999999999997</v>
      </c>
      <c r="C390" s="79">
        <v>5.1553000000000004</v>
      </c>
    </row>
    <row r="391" spans="1:3" x14ac:dyDescent="0.25">
      <c r="A391" s="39" t="s">
        <v>1859</v>
      </c>
      <c r="B391" s="78">
        <v>4.8601999999999999</v>
      </c>
      <c r="C391" s="79">
        <v>5.9828999999999999</v>
      </c>
    </row>
    <row r="392" spans="1:3" x14ac:dyDescent="0.25">
      <c r="A392" s="39" t="s">
        <v>1860</v>
      </c>
      <c r="B392" s="78">
        <v>4.5941000000000001</v>
      </c>
      <c r="C392" s="79">
        <v>5.3178000000000001</v>
      </c>
    </row>
    <row r="393" spans="1:3" x14ac:dyDescent="0.25">
      <c r="A393" s="39" t="s">
        <v>1861</v>
      </c>
      <c r="B393" s="78">
        <v>4.7704000000000004</v>
      </c>
      <c r="C393" s="79">
        <v>5.8933</v>
      </c>
    </row>
    <row r="394" spans="1:3" x14ac:dyDescent="0.25">
      <c r="A394" s="39" t="s">
        <v>1862</v>
      </c>
      <c r="B394" s="78">
        <v>4.1060999999999996</v>
      </c>
      <c r="C394" s="79">
        <v>4.8326000000000002</v>
      </c>
    </row>
    <row r="395" spans="1:3" x14ac:dyDescent="0.25">
      <c r="A395" s="39" t="s">
        <v>1863</v>
      </c>
      <c r="B395" s="78">
        <v>4.6717000000000004</v>
      </c>
      <c r="C395" s="79">
        <v>5.7302999999999997</v>
      </c>
    </row>
    <row r="396" spans="1:3" x14ac:dyDescent="0.25">
      <c r="A396" s="39" t="s">
        <v>1864</v>
      </c>
      <c r="B396" s="78">
        <v>4.6078000000000001</v>
      </c>
      <c r="C396" s="79">
        <v>5.4978999999999996</v>
      </c>
    </row>
    <row r="397" spans="1:3" x14ac:dyDescent="0.25">
      <c r="A397" s="39" t="s">
        <v>1865</v>
      </c>
      <c r="B397" s="78">
        <v>4.9435000000000002</v>
      </c>
      <c r="C397" s="79">
        <v>5.7718999999999996</v>
      </c>
    </row>
    <row r="398" spans="1:3" x14ac:dyDescent="0.25">
      <c r="A398" s="39" t="s">
        <v>1866</v>
      </c>
      <c r="B398" s="78">
        <v>4.9447999999999999</v>
      </c>
      <c r="C398" s="79">
        <v>5.8826000000000001</v>
      </c>
    </row>
    <row r="399" spans="1:3" x14ac:dyDescent="0.25">
      <c r="A399" s="39" t="s">
        <v>1867</v>
      </c>
      <c r="B399" s="78">
        <v>4.4335000000000004</v>
      </c>
      <c r="C399" s="79">
        <v>5.4954000000000001</v>
      </c>
    </row>
    <row r="400" spans="1:3" x14ac:dyDescent="0.25">
      <c r="A400" s="39" t="s">
        <v>1868</v>
      </c>
      <c r="B400" s="78">
        <v>4.3461999999999996</v>
      </c>
      <c r="C400" s="79">
        <v>5.2417999999999996</v>
      </c>
    </row>
    <row r="401" spans="1:3" x14ac:dyDescent="0.25">
      <c r="A401" s="39" t="s">
        <v>1869</v>
      </c>
      <c r="B401" s="78">
        <v>4.0796000000000001</v>
      </c>
      <c r="C401" s="79">
        <v>5.4710999999999999</v>
      </c>
    </row>
    <row r="402" spans="1:3" x14ac:dyDescent="0.25">
      <c r="A402" s="39" t="s">
        <v>1870</v>
      </c>
      <c r="B402" s="78">
        <v>4.1363000000000003</v>
      </c>
      <c r="C402" s="79">
        <v>5.0370999999999997</v>
      </c>
    </row>
    <row r="403" spans="1:3" x14ac:dyDescent="0.25">
      <c r="A403" s="39" t="s">
        <v>1871</v>
      </c>
      <c r="B403" s="78">
        <v>4.7079000000000004</v>
      </c>
      <c r="C403" s="79">
        <v>6.5239000000000003</v>
      </c>
    </row>
    <row r="404" spans="1:3" x14ac:dyDescent="0.25">
      <c r="A404" s="18" t="s">
        <v>1872</v>
      </c>
      <c r="B404" s="80"/>
    </row>
    <row r="405" spans="1:3" x14ac:dyDescent="0.25">
      <c r="A405" s="75"/>
      <c r="B405" s="76"/>
    </row>
  </sheetData>
  <mergeCells count="1">
    <mergeCell ref="B7:C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3</vt:i4>
      </vt:variant>
    </vt:vector>
  </HeadingPairs>
  <TitlesOfParts>
    <vt:vector size="17" baseType="lpstr">
      <vt:lpstr>кошторис 1 поверхові</vt:lpstr>
      <vt:lpstr>кошторис 2-6 поверхові</vt:lpstr>
      <vt:lpstr>кошторис 8-16 поверхові</vt:lpstr>
      <vt:lpstr>складові</vt:lpstr>
      <vt:lpstr>софт</vt:lpstr>
      <vt:lpstr>земля</vt:lpstr>
      <vt:lpstr>площі</vt:lpstr>
      <vt:lpstr>номери договорів</vt:lpstr>
      <vt:lpstr>діючі тарифи</vt:lpstr>
      <vt:lpstr>ШР софтпроект</vt:lpstr>
      <vt:lpstr>аналітика поверхи</vt:lpstr>
      <vt:lpstr>кількість підїздів</vt:lpstr>
      <vt:lpstr>Лист1</vt:lpstr>
      <vt:lpstr>№ дільниці</vt:lpstr>
      <vt:lpstr>'кошторис 1 поверхові'!Область_печати</vt:lpstr>
      <vt:lpstr>'кошторис 2-6 поверхові'!Область_печати</vt:lpstr>
      <vt:lpstr>'кошторис 8-16 поверхові'!Область_печати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nachpev</dc:creator>
  <cp:lastModifiedBy>nachpev</cp:lastModifiedBy>
  <cp:lastPrinted>2021-03-30T08:31:46Z</cp:lastPrinted>
  <dcterms:created xsi:type="dcterms:W3CDTF">2021-02-24T11:27:06Z</dcterms:created>
  <dcterms:modified xsi:type="dcterms:W3CDTF">2021-03-30T08:38:36Z</dcterms:modified>
</cp:coreProperties>
</file>